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电气" sheetId="1" r:id="rId1"/>
    <sheet name="仪表" sheetId="19" r:id="rId2"/>
    <sheet name="电信" sheetId="20" r:id="rId3"/>
    <sheet name="消防" sheetId="21" r:id="rId4"/>
    <sheet name="分项工程" sheetId="18" r:id="rId5"/>
    <sheet name="隐蔽工程" sheetId="6" r:id="rId6"/>
    <sheet name="电机实验记录" sheetId="8" r:id="rId7"/>
    <sheet name="变频器实验记录" sheetId="15" r:id="rId8"/>
    <sheet name="软启实验记录" sheetId="16" r:id="rId9"/>
    <sheet name="母线实验记录" sheetId="9" r:id="rId10"/>
    <sheet name="10kV配电系统" sheetId="12" r:id="rId11"/>
    <sheet name="10kV断路器" sheetId="14" r:id="rId12"/>
    <sheet name="电流互感器实验记录" sheetId="17" r:id="rId13"/>
    <sheet name="模板" sheetId="2" r:id="rId14"/>
    <sheet name="施工检查记录" sheetId="5" r:id="rId15"/>
    <sheet name="测试" sheetId="13" r:id="rId16"/>
  </sheets>
  <definedNames>
    <definedName name="_xlnm._FilterDatabase" localSheetId="4" hidden="1">分项工程!$A$1:$H$999</definedName>
    <definedName name="_xlnm._FilterDatabase" localSheetId="7" hidden="1">变频器实验记录!$L$1:$L$116</definedName>
    <definedName name="_xlnm._FilterDatabase" localSheetId="12" hidden="1">电流互感器实验记录!$D$1:$D$60</definedName>
    <definedName name="_xlnm._FilterDatabase" localSheetId="5" hidden="1">隐蔽工程!$A$1:$J$47</definedName>
    <definedName name="切片器_分部工程代号">#N/A</definedName>
    <definedName name="切片器_分项工程代号">#N/A</definedName>
    <definedName name="切片器_分项工程代号1">#N/A</definedName>
    <definedName name="切片器_分项工程代号11">#N/A</definedName>
    <definedName name="切片器_分项工程名称">#N/A</definedName>
    <definedName name="切片器_分项工程名称1">#N/A</definedName>
    <definedName name="切片器_分项工程名称11">#N/A</definedName>
    <definedName name="切片器_分项工程名称111">#N/A</definedName>
    <definedName name="切片器_隐蔽类型">#N/A</definedName>
    <definedName name="切片器_子分部代号">#N/A</definedName>
    <definedName name="切片器_子项名称">#N/A</definedName>
    <definedName name="切片器_子项名称1">#N/A</definedName>
    <definedName name="切片器_子项名称2">#N/A</definedName>
    <definedName name="切片器_子项名称21">#N/A</definedName>
    <definedName name="_xlnm.Print_Titles" localSheetId="7">变频器实验记录!$1:$1</definedName>
    <definedName name="_xlnm.Print_Titles" localSheetId="8">软启实验记录!$1:$1</definedName>
    <definedName name="_xlnm._FilterDatabase" localSheetId="8" hidden="1">软启实验记录!$B$1:$B$116</definedName>
  </definedNames>
  <calcPr calcId="144525"/>
</workbook>
</file>

<file path=xl/sharedStrings.xml><?xml version="1.0" encoding="utf-8"?>
<sst xmlns="http://schemas.openxmlformats.org/spreadsheetml/2006/main" count="9918" uniqueCount="1628">
  <si>
    <t>子项名称</t>
  </si>
  <si>
    <t>序号</t>
  </si>
  <si>
    <t>分项工程名称</t>
  </si>
  <si>
    <t>分项工程代号</t>
  </si>
  <si>
    <t>验收部位</t>
  </si>
  <si>
    <t>结构类型</t>
  </si>
  <si>
    <t>真报验时间</t>
  </si>
  <si>
    <t>是否报送</t>
  </si>
  <si>
    <t>施工图号</t>
  </si>
  <si>
    <t>是否送出</t>
  </si>
  <si>
    <t>编号</t>
  </si>
  <si>
    <t>真编号</t>
  </si>
  <si>
    <t>总包单位</t>
  </si>
  <si>
    <t>总包项目经理</t>
  </si>
  <si>
    <t>总包技术负责人</t>
  </si>
  <si>
    <t>分包单位</t>
  </si>
  <si>
    <t>分包项目经理</t>
  </si>
  <si>
    <t>分包技术负责人</t>
  </si>
  <si>
    <t>监理单位</t>
  </si>
  <si>
    <t>标题</t>
  </si>
  <si>
    <t>工程名称</t>
  </si>
  <si>
    <t>工程名称辅助列</t>
  </si>
  <si>
    <t>检验批辅助列</t>
  </si>
  <si>
    <t>检验批数量</t>
  </si>
  <si>
    <t>分项报验表辅助列</t>
  </si>
  <si>
    <t>分项报验表编号</t>
  </si>
  <si>
    <t>标准名称及编号</t>
  </si>
  <si>
    <t>施工检查内容</t>
  </si>
  <si>
    <t>报验时间</t>
  </si>
  <si>
    <t>粗矿堆</t>
  </si>
  <si>
    <t>电线、电缆穿管和线槽敷设</t>
  </si>
  <si>
    <t>粗矿堆A</t>
  </si>
  <si>
    <t>钢筋混凝土</t>
  </si>
  <si>
    <t>906-E811-203</t>
  </si>
  <si>
    <t>粗矿堆B</t>
  </si>
  <si>
    <t>电线、电缆导管和线槽敷设</t>
  </si>
  <si>
    <t>普通灯具安装</t>
  </si>
  <si>
    <t>桥架安装和桥架内电缆敷设</t>
  </si>
  <si>
    <t>粗碎站</t>
  </si>
  <si>
    <t>变压器安装</t>
  </si>
  <si>
    <t>变压器202-2T1</t>
  </si>
  <si>
    <t>906-E811-202</t>
  </si>
  <si>
    <t>成套配电柜、控制柜安装</t>
  </si>
  <si>
    <t>低压配电柜AN101-AN106</t>
  </si>
  <si>
    <t>颚式破碎机软启柜E211-202-1、E211-202-2</t>
  </si>
  <si>
    <t>裸母线、封闭母线、插接式母线安装</t>
  </si>
  <si>
    <t>变压器至进线柜</t>
  </si>
  <si>
    <t>电缆沟内和电缆竖井内电缆敷设</t>
  </si>
  <si>
    <t>粗碎站配电室</t>
  </si>
  <si>
    <t>浸出浓密及CCD洗涤</t>
  </si>
  <si>
    <t>CCD1-CCD4、浸出浓密机</t>
  </si>
  <si>
    <t>钢结构</t>
  </si>
  <si>
    <t>906-E811-302</t>
  </si>
  <si>
    <t>磨矿分级</t>
  </si>
  <si>
    <t>高压柜AK101-AK110、AK201-AK210</t>
  </si>
  <si>
    <t>906-E811-204</t>
  </si>
  <si>
    <t>高、低压配电室</t>
  </si>
  <si>
    <t>皮带廊及转运站</t>
  </si>
  <si>
    <t>1#皮带廊及转运站</t>
  </si>
  <si>
    <t>906-E811-205</t>
  </si>
  <si>
    <t>3#-8#皮带廊及转运站</t>
  </si>
  <si>
    <t>3-8#皮带廊及转运站</t>
  </si>
  <si>
    <t>铜萃取</t>
  </si>
  <si>
    <t>A-E轴、1-32线</t>
  </si>
  <si>
    <t>906-E811-305</t>
  </si>
  <si>
    <t>铜电积</t>
  </si>
  <si>
    <t>A-D轴、1-24线</t>
  </si>
  <si>
    <t>906-E811-306</t>
  </si>
  <si>
    <t>原矿脱水及搅拌浸出</t>
  </si>
  <si>
    <t>B-E轴、5-10线</t>
  </si>
  <si>
    <t>906-E811-301</t>
  </si>
  <si>
    <t>总降压变电站</t>
  </si>
  <si>
    <t>1#主变</t>
  </si>
  <si>
    <t>906-E811-702</t>
  </si>
  <si>
    <t>2#主变</t>
  </si>
  <si>
    <t>插座、开关安装</t>
  </si>
  <si>
    <t>高压配电室、控制室</t>
  </si>
  <si>
    <t>电容补偿室、接地变压器及消弧线圈室</t>
  </si>
  <si>
    <t>值班室、工具间、柴油发电机房</t>
  </si>
  <si>
    <t>1#主变、2#主变</t>
  </si>
  <si>
    <t>柴油发电机房</t>
  </si>
  <si>
    <t>电缆头制作、导线连接和线路电气试验</t>
  </si>
  <si>
    <t>高压配电室、控制室、电缆夹层</t>
  </si>
  <si>
    <t>值班室及工具间</t>
  </si>
  <si>
    <t>主变、GIS区域、柴油发电机房</t>
  </si>
  <si>
    <t>主变、GIS区域</t>
  </si>
  <si>
    <t>建筑照明通电试运行</t>
  </si>
  <si>
    <t>电缆夹层</t>
  </si>
  <si>
    <t>磨矿分级A系列</t>
  </si>
  <si>
    <t>粗碎站A</t>
  </si>
  <si>
    <t>接闪器安装</t>
  </si>
  <si>
    <t>配电室</t>
  </si>
  <si>
    <t>变配电室接地干线敷设</t>
  </si>
  <si>
    <t>给水加压泵房及回水池</t>
  </si>
  <si>
    <t>906-E811-706</t>
  </si>
  <si>
    <t>接地装置安装</t>
  </si>
  <si>
    <t>1#、2#变压器</t>
  </si>
  <si>
    <t>配电室AN101-AN111、AN201-AN211</t>
  </si>
  <si>
    <t>配电室AN101-AN118、AN201-AN217</t>
  </si>
  <si>
    <t>配电室I段、II段进线</t>
  </si>
  <si>
    <t>成套配电柜、控制柜和动力配电箱安装</t>
  </si>
  <si>
    <t>低压电动机检查、接线</t>
  </si>
  <si>
    <t>低压电气动力设备检测、试验和空载试运行</t>
  </si>
  <si>
    <t>1#、3#、5#、7#皮带廊及转运站</t>
  </si>
  <si>
    <t>变压器204TX1</t>
  </si>
  <si>
    <t>变压器204TX2</t>
  </si>
  <si>
    <t>直流屏</t>
  </si>
  <si>
    <t>低压柜AN101-AN107</t>
  </si>
  <si>
    <t>低压柜AN201-AN206</t>
  </si>
  <si>
    <t>变频柜VSD101-104</t>
  </si>
  <si>
    <t>变频柜VSD201-204</t>
  </si>
  <si>
    <t>磨机软启柜</t>
  </si>
  <si>
    <t>磨机电源柜</t>
  </si>
  <si>
    <t>磨机励磁柜</t>
  </si>
  <si>
    <t>变压器204TX1至低压柜AN101</t>
  </si>
  <si>
    <t>变压器204TX2至低压柜AN102</t>
  </si>
  <si>
    <t>低压柜AN101-107、变频柜VSD101-104</t>
  </si>
  <si>
    <t>低压柜AN201-206、变频柜VSD201-204</t>
  </si>
  <si>
    <t>综合管网</t>
  </si>
  <si>
    <t>综合管网K线</t>
  </si>
  <si>
    <t>906-E811-711</t>
  </si>
  <si>
    <t>综合管网C1-C17</t>
  </si>
  <si>
    <t>综合管网M10-M20</t>
  </si>
  <si>
    <t>综合管网H线</t>
  </si>
  <si>
    <t>综合管网A1-A29</t>
  </si>
  <si>
    <t>综合管网E线</t>
  </si>
  <si>
    <t>低压柜AN101-110</t>
  </si>
  <si>
    <t>低压柜AN201-209</t>
  </si>
  <si>
    <t>变压器305E811TX1至AN101</t>
  </si>
  <si>
    <t>变压器305E811TX2至AN102</t>
  </si>
  <si>
    <t>变压器306E811XF1</t>
  </si>
  <si>
    <t>变压器306E811XF2</t>
  </si>
  <si>
    <t>低压柜AN101-108</t>
  </si>
  <si>
    <t>低压柜AN201-207</t>
  </si>
  <si>
    <t>变压器306E811XF1至低压柜AN101</t>
  </si>
  <si>
    <t>变压器306E811XF2至低压柜AN102</t>
  </si>
  <si>
    <t>新水泵房及输送管线</t>
  </si>
  <si>
    <t>2#新水泵房</t>
  </si>
  <si>
    <t>906-E811-705</t>
  </si>
  <si>
    <t>3#新水泵房</t>
  </si>
  <si>
    <t>5#新水泵房</t>
  </si>
  <si>
    <t>原矿脱水1#变压器</t>
  </si>
  <si>
    <t>原矿脱水2#变压器</t>
  </si>
  <si>
    <t>低压配电柜AN101-AN108、AN201-AN208</t>
  </si>
  <si>
    <t>低压变频柜VSD1-VSD18</t>
  </si>
  <si>
    <t>低压应急配电柜ANYJ1-ANYJ7</t>
  </si>
  <si>
    <t>1#变压器至1#进线柜</t>
  </si>
  <si>
    <t>2#变压器至2#进线柜</t>
  </si>
  <si>
    <t>原矿脱水A-E轴、1-18线</t>
  </si>
  <si>
    <t>原矿浓密机</t>
  </si>
  <si>
    <t>铜萃取A-E轴、1-32线</t>
  </si>
  <si>
    <t>铜电积A-D轴、1-24线</t>
  </si>
  <si>
    <t>C-E轴、1-8线</t>
  </si>
  <si>
    <t>硫酸库</t>
  </si>
  <si>
    <t>硫酸库A-C轴，1-6线</t>
  </si>
  <si>
    <t>906-E811-506</t>
  </si>
  <si>
    <t>硫酸库A-E轴，1-6线</t>
  </si>
  <si>
    <t>照明配电箱（盘）安装</t>
  </si>
  <si>
    <t>综合管网B8-B20</t>
  </si>
  <si>
    <t>溶剂油库</t>
  </si>
  <si>
    <t>溶剂油库1-5线</t>
  </si>
  <si>
    <t>906-E811-604</t>
  </si>
  <si>
    <t>磨矿分级1-6线</t>
  </si>
  <si>
    <t>选厂设备循环水站</t>
  </si>
  <si>
    <t>循环水站1-4线</t>
  </si>
  <si>
    <t>906-E811-208</t>
  </si>
  <si>
    <t>1#整流室</t>
  </si>
  <si>
    <t>2#整流室</t>
  </si>
  <si>
    <t>二系列直流母线</t>
  </si>
  <si>
    <t>粗碎站B</t>
  </si>
  <si>
    <t>2#、4#、6#、8#皮带廊</t>
  </si>
  <si>
    <t>磨矿分级6-11线</t>
  </si>
  <si>
    <t>磨矿分级B系列</t>
  </si>
  <si>
    <t>直流电源系统</t>
  </si>
  <si>
    <t>柴油发电机组安装</t>
  </si>
  <si>
    <t>浸出槽</t>
  </si>
  <si>
    <t>空压机站</t>
  </si>
  <si>
    <t>空压机站配电室</t>
  </si>
  <si>
    <t>906-E811-603</t>
  </si>
  <si>
    <t>1-A~1-B轴、1-1~1-8线</t>
  </si>
  <si>
    <t>空压机站循环水</t>
  </si>
  <si>
    <t>溶液精滤</t>
  </si>
  <si>
    <t>A-D轴、1-9线</t>
  </si>
  <si>
    <t>变压器305E811TX1</t>
  </si>
  <si>
    <t>变压器305E811TX2</t>
  </si>
  <si>
    <t>钴回收</t>
  </si>
  <si>
    <t>钴回收1#变压器</t>
  </si>
  <si>
    <t>906-E811-307</t>
  </si>
  <si>
    <t>钴回收2#变压器</t>
  </si>
  <si>
    <t>钴回收高压配电室</t>
  </si>
  <si>
    <t>钴回收低压配电室</t>
  </si>
  <si>
    <t>钴回收高压配电室、低压配电室</t>
  </si>
  <si>
    <t>测试</t>
  </si>
  <si>
    <t>流量及差压仪表安装</t>
  </si>
  <si>
    <t>物位仪表安装</t>
  </si>
  <si>
    <t>仪表调试</t>
  </si>
  <si>
    <t>电气线路敷设</t>
  </si>
  <si>
    <t>连接管路敷设</t>
  </si>
  <si>
    <t>防雷及接地</t>
  </si>
  <si>
    <t>通信系统</t>
  </si>
  <si>
    <t>工业电视监视设备安装</t>
  </si>
  <si>
    <t>系统调试</t>
  </si>
  <si>
    <t>线路敷设</t>
  </si>
  <si>
    <t>火灾探测与火灾报警体系</t>
  </si>
  <si>
    <t>检验批内容</t>
  </si>
  <si>
    <t>辅助列</t>
  </si>
  <si>
    <t>石灰乳及石灰石浆制备</t>
  </si>
  <si>
    <t>隐蔽类型</t>
  </si>
  <si>
    <t>主要材料</t>
  </si>
  <si>
    <t>电气照明</t>
  </si>
  <si>
    <t>粗碎站配电室电气照明线管预埋</t>
  </si>
  <si>
    <t>906-E811-202-1-17</t>
  </si>
  <si>
    <t>DN20镀锌钢管60m</t>
  </si>
  <si>
    <t>防雷接地</t>
  </si>
  <si>
    <t>粗碎站A1-4线自然接地极及基础接地连接线</t>
  </si>
  <si>
    <t>906-E811-202-1-19</t>
  </si>
  <si>
    <t>50*5热镀锌扁钢58m</t>
  </si>
  <si>
    <t>粗碎站B1-4线自然接地极及基础接地连接线</t>
  </si>
  <si>
    <t>粗碎站配电室自然接地极及连接线</t>
  </si>
  <si>
    <t>906-E811-202-1-20</t>
  </si>
  <si>
    <t>40*4热镀锌扁钢42m</t>
  </si>
  <si>
    <t>火灾报警</t>
  </si>
  <si>
    <t>粗碎站配电室火灾报警线管预埋</t>
  </si>
  <si>
    <t>906-G111-205-13</t>
  </si>
  <si>
    <t>给水加压泵房配电室电气照明线管预埋</t>
  </si>
  <si>
    <t>906-E811-706-16</t>
  </si>
  <si>
    <t>DN25镀锌钢管130m</t>
  </si>
  <si>
    <t>给水加压泵房及回水池A-E轴，1-8线自然接地极及连接线</t>
  </si>
  <si>
    <t>906-E811-706-18</t>
  </si>
  <si>
    <t>50*5热镀锌扁钢350m</t>
  </si>
  <si>
    <t>给水加压泵房配电室火灾报警线管预埋</t>
  </si>
  <si>
    <t>906-G111-706-6</t>
  </si>
  <si>
    <t>DN20镀锌钢管50m</t>
  </si>
  <si>
    <t>钴回收车间自然接地极及连接线</t>
  </si>
  <si>
    <t>906-E811-307-17</t>
  </si>
  <si>
    <t>40*4热镀锌扁钢2400m</t>
  </si>
  <si>
    <t>钴回收脱硫区配电室照明管线预埋</t>
  </si>
  <si>
    <t>DN25镀锌钢管48m</t>
  </si>
  <si>
    <t>钴回收脱硫区自然接地极及连接线</t>
  </si>
  <si>
    <t>50*5热镀锌扁钢120m</t>
  </si>
  <si>
    <t>浸出浓密和CCD洗涤</t>
  </si>
  <si>
    <t>浸出浓密和CCD洗涤自然接地极及连接线</t>
  </si>
  <si>
    <t>906-E811-302-32</t>
  </si>
  <si>
    <t>40*4热镀锌扁钢800m，50x5镀锌扁钢120m</t>
  </si>
  <si>
    <t>空压机站自然接地极及连接线</t>
  </si>
  <si>
    <t>906-E811-603-15</t>
  </si>
  <si>
    <t>50*5热镀锌扁钢280m，接地极（50x5镀锌角钢，2.5m一根）10根</t>
  </si>
  <si>
    <t>硫酸库1#、2#酸罐基础及泵房基础接地极及连接线</t>
  </si>
  <si>
    <t>906-E811-506-13</t>
  </si>
  <si>
    <t>磨矿及分级</t>
  </si>
  <si>
    <t>磨矿及分级配电室照明预埋</t>
  </si>
  <si>
    <t>906-E811-204-1-29、30</t>
  </si>
  <si>
    <t>DN20钢管240m、DN25镀锌钢管60m</t>
  </si>
  <si>
    <t>磨矿及分级自然接地极及连接线</t>
  </si>
  <si>
    <t>906-E811-204-1-31</t>
  </si>
  <si>
    <t>50*5热镀锌扁钢210m</t>
  </si>
  <si>
    <t>磨矿及分级配电室接地</t>
  </si>
  <si>
    <t>50*5热镀锌扁钢90m</t>
  </si>
  <si>
    <t>磨矿及分级配电室火灾报警管线预埋</t>
  </si>
  <si>
    <t>DN20钢管180m、DN25镀锌钢管24m</t>
  </si>
  <si>
    <t>溶剂油库防雷接地</t>
  </si>
  <si>
    <t>906-E811-604-10</t>
  </si>
  <si>
    <t>50*5热镀锌扁钢162m、接地极（50*5热镀锌角钢，2.5m一根）17根</t>
  </si>
  <si>
    <t>石灰乳及石灰石浆制备自然接地极</t>
  </si>
  <si>
    <t>铜萃取车间配电室及除油设备基础</t>
  </si>
  <si>
    <t>906-E811-305-16</t>
  </si>
  <si>
    <t>40x4热镀锌扁钢120m</t>
  </si>
  <si>
    <t>铜萃取配电室电气照明管线预埋</t>
  </si>
  <si>
    <t>906-E811-305-14-2/4</t>
  </si>
  <si>
    <t>DN20镀锌钢管150m、DN32镀锌钢管12m</t>
  </si>
  <si>
    <t>铜萃取配电室火灾自动报警管线预埋</t>
  </si>
  <si>
    <t>906-G111-305-5</t>
  </si>
  <si>
    <t>DN20钢管60m</t>
  </si>
  <si>
    <t>铜电积车间自然接地极</t>
  </si>
  <si>
    <t>906-E811-306-3-6</t>
  </si>
  <si>
    <t>40*4热镀锌扁钢150m</t>
  </si>
  <si>
    <t>铜电积配电室及控制室电气照明管线预埋</t>
  </si>
  <si>
    <t>906-E811-306-3-9</t>
  </si>
  <si>
    <t>DN20镀锌钢管90m、DN32镀锌钢管12m</t>
  </si>
  <si>
    <t>选厂设备循环水站自然接地极及连接线</t>
  </si>
  <si>
    <t>906-E811-208-12</t>
  </si>
  <si>
    <t>40*4热镀锌扁钢240m，接地极（50*5热镀锌角钢，2.5m一根）6根</t>
  </si>
  <si>
    <t>原矿脱水及搅拌浸出A-E轴，1-13线自然接地极</t>
  </si>
  <si>
    <t>906-E811-301-30</t>
  </si>
  <si>
    <t>40*4热镀锌扁钢120m</t>
  </si>
  <si>
    <t>综合管网总降压变电站及溶剂油库处接地</t>
  </si>
  <si>
    <t>综合管网K线接地</t>
  </si>
  <si>
    <t>40x4镀锌扁240m</t>
  </si>
  <si>
    <t>综合管网C线接地</t>
  </si>
  <si>
    <t>40x4镀锌扁506m</t>
  </si>
  <si>
    <t>综合管网H线接地</t>
  </si>
  <si>
    <t>40x4镀锌扁钢224m</t>
  </si>
  <si>
    <t>综合管网L线接地</t>
  </si>
  <si>
    <t>60x6镀锌扁钢118m</t>
  </si>
  <si>
    <t>综合管网B线接地</t>
  </si>
  <si>
    <t>60x6镀锌扁钢750m</t>
  </si>
  <si>
    <t>综合管网A线接地</t>
  </si>
  <si>
    <t>60x6镀锌扁钢655m</t>
  </si>
  <si>
    <t>总降压变电所</t>
  </si>
  <si>
    <t>总降压变电所电气照明管线预埋</t>
  </si>
  <si>
    <t>906-E811-702-29</t>
  </si>
  <si>
    <t>DN20镀锌钢管、DN32镀锌钢管</t>
  </si>
  <si>
    <t>制酸厂变配电室</t>
  </si>
  <si>
    <t>制酸厂变配电室基础接地极</t>
  </si>
  <si>
    <t>SD1907-G-80-004</t>
  </si>
  <si>
    <t>60x6镀锌扁钢48m</t>
  </si>
  <si>
    <t>制酸厂原料工段</t>
  </si>
  <si>
    <t>原料工段A-B轴、2-4线基础接地极</t>
  </si>
  <si>
    <t>SD1907-G-10</t>
  </si>
  <si>
    <t>60x6镀锌扁钢180m</t>
  </si>
  <si>
    <t>制酸厂鼓风机房</t>
  </si>
  <si>
    <t>鼓风机房A-C轴、1-6线基础接地极</t>
  </si>
  <si>
    <t>SD1907-H-30</t>
  </si>
  <si>
    <t>制酸厂变配电室照明灯具、开关、插座线管预埋</t>
  </si>
  <si>
    <t>SD1907-H-80</t>
  </si>
  <si>
    <t>DN20镀锌钢管534m</t>
  </si>
  <si>
    <t>制酸厂变配电室火灾报警装置线管预埋</t>
  </si>
  <si>
    <t>SD1907-000-TC-80-210</t>
  </si>
  <si>
    <t>DN20镀锌钢管72m</t>
  </si>
  <si>
    <t>原矿脱水脱硫区接地极及连接线</t>
  </si>
  <si>
    <t>60*6热镀锌扁钢98m</t>
  </si>
  <si>
    <t>原矿脱水配电室照明预埋</t>
  </si>
  <si>
    <t>DN20镀锌钢管180m</t>
  </si>
  <si>
    <t>原矿脱水脱硫区照明预埋</t>
  </si>
  <si>
    <t>制酸厂综合楼</t>
  </si>
  <si>
    <t>制酸厂综合楼基础接地极</t>
  </si>
  <si>
    <t xml:space="preserve">SD1907-H-85 </t>
  </si>
  <si>
    <t>60*6热镀锌扁钢240m</t>
  </si>
  <si>
    <t>制酸厂综合楼照明线管预埋</t>
  </si>
  <si>
    <t>DN20镀锌钢管300m</t>
  </si>
  <si>
    <t>制酸厂综合楼火灾报警预埋</t>
  </si>
  <si>
    <t>DN20镀锌钢管120m</t>
  </si>
  <si>
    <t>制酸厂转化工段</t>
  </si>
  <si>
    <t>制酸厂转化工段接地极及连接线</t>
  </si>
  <si>
    <t>60*6热镀锌扁钢480m</t>
  </si>
  <si>
    <t>絮凝剂制备车间接地</t>
  </si>
  <si>
    <t>40x4镀锌扁钢120m</t>
  </si>
  <si>
    <t>1.在絮凝剂厂房周围3m处埋设40x4镀锌扁钢并与CCD车间接地网连通（埋深1.1m）
2.接地装置的焊接符合GB50303-2015的规定</t>
  </si>
  <si>
    <t>2#新水泵房接地</t>
  </si>
  <si>
    <t>60x6镀锌扁钢240m，接地极（DN50镀锌钢管，2.5m一根）12根</t>
  </si>
  <si>
    <t>1.在箱变周围及泵房周围3m处埋设60*6镀锌扁钢（埋深1.1m），并埋设DN50镀锌钢管接地极12根（2.5m一根）
2.箱变与泵房之间使用60x6镀锌扁钢连接
3.接地网与周边架空线路基础使用60x6镀锌扁钢连接
4.接地装置的焊接符合GB50303-2015的规定</t>
  </si>
  <si>
    <t>3#新水泵房接地</t>
  </si>
  <si>
    <t>60x6镀锌扁钢90m，接地极（DN50镀锌钢管，2.5m一根）8根</t>
  </si>
  <si>
    <t>1.在箱变周围及泵房周围3m处埋设60*6镀锌扁钢（埋深1.1m），并埋设DN50镀锌钢管接地极8根（2.5m一根）
2.箱变与泵房之间使用60x6镀锌扁钢连接
3.接地网与周边架空线路基础使用60x6镀锌扁钢连接
4.接地装置的焊接符合GB50303-2015的规定</t>
  </si>
  <si>
    <t>电气动力</t>
  </si>
  <si>
    <t>2#新水泵房电缆直埋</t>
  </si>
  <si>
    <t>YJV22-0.6/1kV-3x50+2x16电缆40m</t>
  </si>
  <si>
    <t>1.在箱变与泵房之间埋设YJV22-0.6/1kV-3x50+2x16电缆40m
2.电缆埋深、埋设方式符合GB50303-2015的规定</t>
  </si>
  <si>
    <t>3#新水泵房电缆直埋</t>
  </si>
  <si>
    <t>YJV22-0.6/1kV-3x50+2x16电缆10m</t>
  </si>
  <si>
    <t>1.在箱变与泵房之间埋设YJV22-0.6/1kV-3x50+2x16电缆10m
2.电缆埋深、埋设方式符合GB50303-2015的规定</t>
  </si>
  <si>
    <t>5#新水泵房接地</t>
  </si>
  <si>
    <t>5#新水泵房电缆直埋</t>
  </si>
  <si>
    <t>YJV22-0.6/1kV-3x120+2x35电缆20m</t>
  </si>
  <si>
    <t>1.在箱变与泵房之间埋设YJV22-0.6/1kV-3x120+2x35电缆20m
2.电缆埋深、埋设方式符合GB50303-2015的规定</t>
  </si>
  <si>
    <t>铜萃取车间北侧接地</t>
  </si>
  <si>
    <t>60x6镀锌扁钢150m</t>
  </si>
  <si>
    <t>铜萃取车间避雷针接地</t>
  </si>
  <si>
    <t>60x6镀锌扁钢450m，接地极（50x5镀锌角钢，2.5m一根）24根</t>
  </si>
  <si>
    <t>1.在避雷针四周埋设60x6镀锌扁钢作为水平接地体，每个避雷针基础四周打入4根接地极，接地极与水平接地体可靠焊接
2.避雷针接地未与萃取车间厂房接地相连接
3.接地装置的焊接符合GB50303-2015的规定</t>
  </si>
  <si>
    <t>原矿脱水A-E轴，1-13线人工接地极及连接线</t>
  </si>
  <si>
    <t>原矿脱水A-E轴，1-13线设备接地</t>
  </si>
  <si>
    <t>60x6镀锌扁钢120m</t>
  </si>
  <si>
    <t>铜萃取1-32线设备接地</t>
  </si>
  <si>
    <t>60x6镀锌扁钢54m</t>
  </si>
  <si>
    <t>铜电积1-24线设备接地</t>
  </si>
  <si>
    <t>60x6镀锌扁钢78m</t>
  </si>
  <si>
    <t>CCD1-4、浸出浓密机设备接地</t>
  </si>
  <si>
    <t>60x6镀锌扁钢132m</t>
  </si>
  <si>
    <t>制酸厂脱盐水站</t>
  </si>
  <si>
    <t>脱盐水站A-G轴，1-3线接地极</t>
  </si>
  <si>
    <t>SD1907-H-90-004</t>
  </si>
  <si>
    <t>60x6镀锌扁钢36m</t>
  </si>
  <si>
    <t>制酸厂干吸工段</t>
  </si>
  <si>
    <t>干吸工段干燥塔、冷却器基础接地极</t>
  </si>
  <si>
    <t>SD1907-H-40-005</t>
  </si>
  <si>
    <t>路灯a1~a16、3-7~3-12电缆敷设</t>
  </si>
  <si>
    <t>YJV22-0.6/1kV-5x6共750m</t>
  </si>
  <si>
    <t>1.根据图纸路灯线路走向，沿排水沟敷设YJV22-0.6/1kV-5x6电缆，并按照GB-50168-2018要求在上方覆盖细沙及保护板（使用标准砖）</t>
  </si>
  <si>
    <t>钴回收配电室照明预埋</t>
  </si>
  <si>
    <t>DN25镀锌钢管150m，86型接线盒36个</t>
  </si>
  <si>
    <t>1.根据图纸设计位置及线路走向，在钴回收配电室屋面预埋DN25镀锌钢管及86型接线盒
2.导管的连接方式符合GB50303-2015的规定</t>
  </si>
  <si>
    <t>路灯3-14~3-19电缆敷设</t>
  </si>
  <si>
    <t>YJV22-0.6/1kV-5x6共200m</t>
  </si>
  <si>
    <t>路灯5-1~5-11、b-1~b-4电缆敷设</t>
  </si>
  <si>
    <t>YJV22-0.6/1kV-5x6共560m</t>
  </si>
  <si>
    <t>CCD北侧接地干线敷设</t>
  </si>
  <si>
    <t>1.根据图纸标注的位置，在CCD北侧埋设60x6镀锌扁钢（深度-1.1m)，并与周边浓密机基础接地极进行连接
2.接地装置的焊接符合GB50303-2015的规定</t>
  </si>
  <si>
    <t>原矿配电室东侧及北侧接地极及接地干线</t>
  </si>
  <si>
    <t>60x6镀锌扁钢102m，DN50镀锌钢管4根（2.5m一根）</t>
  </si>
  <si>
    <t>1.在原矿配电室东侧及北侧敷设60x6镀锌扁钢作为接地干线，并按照图纸位置在配电室东侧安装接地极4个
2.接地装置安装符合GB50303-2015的规定</t>
  </si>
  <si>
    <t>CCD3、CCD4南侧，CCD2、3东侧、CCD1、4东侧</t>
  </si>
  <si>
    <t>60x6镀锌扁钢210m，DN50镀锌钢管8个（2.5m一根）</t>
  </si>
  <si>
    <t>1.依据图纸标识的位置在CCD3、CCD4南侧，CCD2、3东侧，CCD1、4东侧敷设接地干线（60x6）镀锌扁钢，并在CCD3、4南侧安装接地极8个
2.接地装置的安装符合GB50303-2015的规定</t>
  </si>
  <si>
    <t>原矿脱水E轴北侧至原矿浓密机东侧</t>
  </si>
  <si>
    <t>60x6镀锌扁钢300m，DN50镀锌钢管16根（2.5m一根）</t>
  </si>
  <si>
    <t>1.依据图纸标识的位置在原矿脱水北侧及西侧敷设接地干线（60x6镀锌扁钢），并在北侧安装接地极16个
2.接地装置的安装符合GB50303-2015的规定</t>
  </si>
  <si>
    <t>原矿脱水车间B轴南侧</t>
  </si>
  <si>
    <t>1.依据图纸标识的位置在原矿脱水B轴南侧敷设接地干线（60x6镀锌扁钢）
2.接地装置的安装符合GB50303-2015的规定</t>
  </si>
  <si>
    <t>路灯2-1~2-7电缆敷设</t>
  </si>
  <si>
    <t>YJV22-0.6/1kV-5x6共250m</t>
  </si>
  <si>
    <t>1.在铜电积北侧道路排水沟旁敷设YJV22-0.6/1kV-5x6电缆，并按照GB-50168-2018要求在上方覆盖细沙及保护板（使用标准砖）</t>
  </si>
  <si>
    <t>路灯c-6~c-10电缆敷设</t>
  </si>
  <si>
    <t>CCD4南侧至絮凝剂东侧</t>
  </si>
  <si>
    <t>60x6镀锌扁钢140m</t>
  </si>
  <si>
    <t>1.依据图纸标示的位置在CCD4南侧至絮凝剂东侧埋设60x6镀锌扁钢
2.接地装置的安装符合GB50303-2015的规定</t>
  </si>
  <si>
    <t>路灯c1-~c5电缆敷设</t>
  </si>
  <si>
    <t>YJV22-0.6/1kV-5x6共150m</t>
  </si>
  <si>
    <t>制酸厂发电厂房</t>
  </si>
  <si>
    <t>发电厂房A-E轴、1-5线基础接地</t>
  </si>
  <si>
    <t>SD1907-H-75</t>
  </si>
  <si>
    <t>60x6镀锌扁钢60m</t>
  </si>
  <si>
    <t>1.依据图纸位置于发电厂房基础底板钢筋引出60x6镀锌扁钢
2.利用柱钢筋与梁钢筋、底板钢筋焊接形成通路，最后引致接地扁钢
3.接地装置的搭接符合GB50303-2015的规定</t>
  </si>
  <si>
    <t>辅助材料库东侧、西侧及南侧电缆敷设</t>
  </si>
  <si>
    <t>ZR-YJV22-3x95、KVV22-10x1.5各105m（埋地部分）</t>
  </si>
  <si>
    <t>1.应业主要求，电缆自管网引出后沿辅助材料仓库西侧至南侧后至东侧进入箱变，电缆埋深0.8m，并按照GB-50168-2018要求在上方覆盖细沙及保护板（使用标准砖）</t>
  </si>
  <si>
    <t>溶液精滤A-D轴、1-9线外围接地网</t>
  </si>
  <si>
    <t>60x6镀锌扁钢180m，DN50镀锌钢管4根（2.5m一根）</t>
  </si>
  <si>
    <t>1.依据图纸标识沿溶液精滤围堰外围敷设60x6镀锌扁钢作为接地干线，并在溶液精滤西侧安装4个接地极
2.接地装置的安装符合GB50303-2015的规定</t>
  </si>
  <si>
    <t>CCD配电室外围接地网</t>
  </si>
  <si>
    <t>60x6镀锌扁钢90m，DN50镀锌钢管12根（2.5m一根）</t>
  </si>
  <si>
    <t>1.依据图纸标识沿CCD配电室外围敷设60x6镀锌扁钢作为接地干线，并在四周安装接地极
2.接地装置的安装符合GB50303-2015的规定</t>
  </si>
  <si>
    <t>发电厂房高压配电室照明预埋</t>
  </si>
  <si>
    <t>DN20镀锌钢管70m，86型金属接线盒18个</t>
  </si>
  <si>
    <t>1.根据图纸设计位置及线路走向，在配电室屋面预埋DN20镀锌钢管及86型接线盒
2.导管的连接方式符合GB50303-2015的规定</t>
  </si>
  <si>
    <t>发电厂房高压配电室火灾报警线管预埋</t>
  </si>
  <si>
    <t>SD1907-000-TC-75</t>
  </si>
  <si>
    <t>DN20镀锌钢管42m，86型金属接线盒6个</t>
  </si>
  <si>
    <t>发电厂房控制室及机柜间照明预埋</t>
  </si>
  <si>
    <t>DN20镀锌钢管42m，86型金属接线盒16个</t>
  </si>
  <si>
    <t>检查日期</t>
  </si>
  <si>
    <t>型号</t>
  </si>
  <si>
    <t>额定功率</t>
  </si>
  <si>
    <t>功率因数</t>
  </si>
  <si>
    <t>额定电流</t>
  </si>
  <si>
    <t>转速</t>
  </si>
  <si>
    <t>出厂编号</t>
  </si>
  <si>
    <t>出厂日期</t>
  </si>
  <si>
    <t>制造厂</t>
  </si>
  <si>
    <t>A相空载电流</t>
  </si>
  <si>
    <t>B相空载电流</t>
  </si>
  <si>
    <t>C相空载电流</t>
  </si>
  <si>
    <t>A相负载电流</t>
  </si>
  <si>
    <t>B相负载电流</t>
  </si>
  <si>
    <t>C相负载电流</t>
  </si>
  <si>
    <t>给水加压泵房</t>
  </si>
  <si>
    <t>高压消防供水泵</t>
  </si>
  <si>
    <t>2020年6月22日</t>
  </si>
  <si>
    <t>YX3-315L1-2</t>
  </si>
  <si>
    <t>160kW</t>
  </si>
  <si>
    <t>296A</t>
  </si>
  <si>
    <t xml:space="preserve"> 2980r/min</t>
  </si>
  <si>
    <t xml:space="preserve"> 1512028</t>
  </si>
  <si>
    <t>2019年12月</t>
  </si>
  <si>
    <t>上海邦浦实业有限公司</t>
  </si>
  <si>
    <t xml:space="preserve"> 1512027</t>
  </si>
  <si>
    <t>消防供水泵</t>
  </si>
  <si>
    <t>YX3-2805-2</t>
  </si>
  <si>
    <t>75kW</t>
  </si>
  <si>
    <t>145A</t>
  </si>
  <si>
    <t xml:space="preserve"> 2970r/min</t>
  </si>
  <si>
    <t xml:space="preserve"> 1912030</t>
  </si>
  <si>
    <t xml:space="preserve"> 1912029</t>
  </si>
  <si>
    <t>1#重板给料机</t>
  </si>
  <si>
    <t>2020年7月7日</t>
  </si>
  <si>
    <t>DRE180CL4</t>
  </si>
  <si>
    <t>22kW</t>
  </si>
  <si>
    <t>43A</t>
  </si>
  <si>
    <t>1480r/min</t>
  </si>
  <si>
    <t xml:space="preserve"> 25.10302419.01.0002.19.80</t>
  </si>
  <si>
    <t>2019年</t>
  </si>
  <si>
    <t>SEW-电机（苏州）有限公司</t>
  </si>
  <si>
    <t>2#重板给料机</t>
  </si>
  <si>
    <t xml:space="preserve"> 25.10302419.01.0003.19.80</t>
  </si>
  <si>
    <t>3#重板给料机</t>
  </si>
  <si>
    <t xml:space="preserve"> 25.10302419.01.0004.19.80</t>
  </si>
  <si>
    <t>振动棒条筛A</t>
  </si>
  <si>
    <t>2020年7月6日</t>
  </si>
  <si>
    <t xml:space="preserve"> 25.10302419.01.0005.19.80</t>
  </si>
  <si>
    <t>重板给料机A</t>
  </si>
  <si>
    <t xml:space="preserve"> 25.10302419.01.0001.19.80</t>
  </si>
  <si>
    <t>1#皮带机</t>
  </si>
  <si>
    <t>YX3-250M-4 G1</t>
  </si>
  <si>
    <t>55kW</t>
  </si>
  <si>
    <t>104A</t>
  </si>
  <si>
    <t>1485r/min</t>
  </si>
  <si>
    <t>59292547</t>
  </si>
  <si>
    <t>2019年9月</t>
  </si>
  <si>
    <t>安徽皖南电机有限公司</t>
  </si>
  <si>
    <t>3#皮带机</t>
  </si>
  <si>
    <t>2020年7月15日</t>
  </si>
  <si>
    <t>59292553</t>
  </si>
  <si>
    <t>5#皮带机</t>
  </si>
  <si>
    <t>K97 DRE160MC4/RS</t>
  </si>
  <si>
    <t>11kW</t>
  </si>
  <si>
    <t>23A</t>
  </si>
  <si>
    <t>1475r/min</t>
  </si>
  <si>
    <t>25.77981174.03.0002.19.13</t>
  </si>
  <si>
    <t>SEW-传动装备（武汉）有限公司</t>
  </si>
  <si>
    <t>7#皮带机</t>
  </si>
  <si>
    <t>k87 DRE132M4</t>
  </si>
  <si>
    <t>5.5kW</t>
  </si>
  <si>
    <t>19.1A</t>
  </si>
  <si>
    <t>1455r/min</t>
  </si>
  <si>
    <t>25.77981174.03.0001.19.13</t>
  </si>
  <si>
    <t>回水泵1</t>
  </si>
  <si>
    <t>2020年7月22日</t>
  </si>
  <si>
    <t>YPT3 280S-4W G</t>
  </si>
  <si>
    <t>142A</t>
  </si>
  <si>
    <t>1488r/min</t>
  </si>
  <si>
    <t>SZ1910-2099-01</t>
  </si>
  <si>
    <t>2019年11月</t>
  </si>
  <si>
    <t>佳木斯电机股份有限公司</t>
  </si>
  <si>
    <t>回水泵2</t>
  </si>
  <si>
    <t>SZ1910-2099-02</t>
  </si>
  <si>
    <t>生活泵1</t>
  </si>
  <si>
    <t>2020年10月4日</t>
  </si>
  <si>
    <t>YVF3-132S1-2</t>
  </si>
  <si>
    <t>11.1A</t>
  </si>
  <si>
    <t>2830r/min</t>
  </si>
  <si>
    <t>1912034</t>
  </si>
  <si>
    <t>生活泵2</t>
  </si>
  <si>
    <t>1912035</t>
  </si>
  <si>
    <t>生产供水泵1</t>
  </si>
  <si>
    <t>2020年7月25日</t>
  </si>
  <si>
    <t>136.74A</t>
  </si>
  <si>
    <t>SZ1910-2105-01</t>
  </si>
  <si>
    <t>生产供水泵2</t>
  </si>
  <si>
    <t>SZ1910-2105-02</t>
  </si>
  <si>
    <t>生产供水泵3</t>
  </si>
  <si>
    <t>SZ1910-2105-03</t>
  </si>
  <si>
    <t>选矿回水泵A</t>
  </si>
  <si>
    <t>2020年7月26日</t>
  </si>
  <si>
    <t>YPT3 280M-4W G</t>
  </si>
  <si>
    <t>90kW</t>
  </si>
  <si>
    <t>158A</t>
  </si>
  <si>
    <t>1450r/min</t>
  </si>
  <si>
    <t>X04566</t>
  </si>
  <si>
    <t>选矿回水泵B</t>
  </si>
  <si>
    <t>X04567</t>
  </si>
  <si>
    <t>选矿回水泵C</t>
  </si>
  <si>
    <t>X04568</t>
  </si>
  <si>
    <t>地坑泵A</t>
  </si>
  <si>
    <t>2020年7月28日</t>
  </si>
  <si>
    <t>YX3-100L2-471 G</t>
  </si>
  <si>
    <t>3KW</t>
  </si>
  <si>
    <t>6.36A</t>
  </si>
  <si>
    <t>1453r/min</t>
  </si>
  <si>
    <t>SZ1911-2738-01</t>
  </si>
  <si>
    <t>地坑泵B</t>
  </si>
  <si>
    <t>SZ1911-2738-02</t>
  </si>
  <si>
    <t>CCD1浓密机底流输送泵A</t>
  </si>
  <si>
    <t>2020年8月4日</t>
  </si>
  <si>
    <t>YPT3-2801M-8W</t>
  </si>
  <si>
    <t>45kW</t>
  </si>
  <si>
    <t>95.2A</t>
  </si>
  <si>
    <t>741r/min</t>
  </si>
  <si>
    <t>1906-0306-05</t>
  </si>
  <si>
    <t>2019年8月</t>
  </si>
  <si>
    <t>CCD1浓密机底流输送泵B</t>
  </si>
  <si>
    <t>1906-0306-04</t>
  </si>
  <si>
    <t>CCD1浓密机底流输送泵C</t>
  </si>
  <si>
    <t>1906-0306-14</t>
  </si>
  <si>
    <t>CCD1絮凝剂稀释泵A</t>
  </si>
  <si>
    <t>2020年8月10日</t>
  </si>
  <si>
    <t>YPT3-200L1-2WF G</t>
  </si>
  <si>
    <t>30kW</t>
  </si>
  <si>
    <t>55.13A</t>
  </si>
  <si>
    <t>2961r/min</t>
  </si>
  <si>
    <t>SZ1907-2133-02</t>
  </si>
  <si>
    <t>CCD1絮凝剂稀释泵B</t>
  </si>
  <si>
    <t>SZ1907-2133-03</t>
  </si>
  <si>
    <t>CCD2浓密机底流输送泵A</t>
  </si>
  <si>
    <t>2020年7月24日</t>
  </si>
  <si>
    <t>1906-0306-02</t>
  </si>
  <si>
    <t>CCD2浓密机底流输送泵B</t>
  </si>
  <si>
    <t>1906-0306-06</t>
  </si>
  <si>
    <t>CCD2浓密机底流输送泵C</t>
  </si>
  <si>
    <t>1906-0306-08</t>
  </si>
  <si>
    <t>CCD2絮凝剂稀释泵A</t>
  </si>
  <si>
    <t>YPT3-160M2-2V1 WF1 G</t>
  </si>
  <si>
    <t>15kW</t>
  </si>
  <si>
    <t>28.05A</t>
  </si>
  <si>
    <t>2944r/min</t>
  </si>
  <si>
    <t>SZ1907-2635-01</t>
  </si>
  <si>
    <t>CCD2絮凝剂稀释泵B</t>
  </si>
  <si>
    <t>SZ1907-2635-06</t>
  </si>
  <si>
    <t>CCD3浓密机底流输送泵A</t>
  </si>
  <si>
    <t>1906-0306-11</t>
  </si>
  <si>
    <t>CCD3浓密机底流输送泵B</t>
  </si>
  <si>
    <t>1906-0306-10</t>
  </si>
  <si>
    <t>CCD3浓密机底流输送泵C</t>
  </si>
  <si>
    <t>1906-0306-01</t>
  </si>
  <si>
    <t>CCD3絮凝剂稀释泵A</t>
  </si>
  <si>
    <t>SZ1907-2635-03</t>
  </si>
  <si>
    <t>CCD3絮凝剂稀释泵B</t>
  </si>
  <si>
    <t>SZ1907-2635-02</t>
  </si>
  <si>
    <t>CCD4浓密机底流输送泵A</t>
  </si>
  <si>
    <t>1906-0306-09</t>
  </si>
  <si>
    <t>CCD4浓密机底流输送泵B</t>
  </si>
  <si>
    <t>1906-0306-12</t>
  </si>
  <si>
    <t>CCD4浓密机底流输送泵C</t>
  </si>
  <si>
    <t>1906-0306-07</t>
  </si>
  <si>
    <t>CCD4絮凝剂稀释泵A</t>
  </si>
  <si>
    <t>SZ1907-2635-04</t>
  </si>
  <si>
    <t>CCD4絮凝剂稀释泵B</t>
  </si>
  <si>
    <t>SZ1907-2635-05</t>
  </si>
  <si>
    <t>高铜萃取原液供液泵</t>
  </si>
  <si>
    <t>YBPT3-315L1-4WF2 G</t>
  </si>
  <si>
    <t>132kW</t>
  </si>
  <si>
    <t>251A</t>
  </si>
  <si>
    <t>1489r/min</t>
  </si>
  <si>
    <t>1906-0304-06</t>
  </si>
  <si>
    <t>1906-0304-07</t>
  </si>
  <si>
    <t>1906-0304-08</t>
  </si>
  <si>
    <t>1906-0304-09</t>
  </si>
  <si>
    <t>浸出浓密机底流输送泵A</t>
  </si>
  <si>
    <t>85A</t>
  </si>
  <si>
    <t>1906-0306-03</t>
  </si>
  <si>
    <t>浸出浓密机底流输送泵B</t>
  </si>
  <si>
    <t>1906-0306-15</t>
  </si>
  <si>
    <t>浸出浓密机底流输送泵C</t>
  </si>
  <si>
    <t>1906-0306-13</t>
  </si>
  <si>
    <t>浸出浓密机絮凝剂稀释泵A</t>
  </si>
  <si>
    <t>YPT-200L1-2WE1 G</t>
  </si>
  <si>
    <t>SZ1907-2129-01</t>
  </si>
  <si>
    <t>浸出浓密机絮凝剂稀释泵B</t>
  </si>
  <si>
    <t>SZ1907-2129-04</t>
  </si>
  <si>
    <t>尾渣输送泵A</t>
  </si>
  <si>
    <t>2020年8月15日</t>
  </si>
  <si>
    <t>1TL0001-3BC4</t>
  </si>
  <si>
    <t>200kW</t>
  </si>
  <si>
    <t>370A</t>
  </si>
  <si>
    <t>991r/min</t>
  </si>
  <si>
    <t>1908/800020191659/004</t>
  </si>
  <si>
    <t>西门子电机（中国）有限公司</t>
  </si>
  <si>
    <t>尾渣输送泵B</t>
  </si>
  <si>
    <t>1908/800020191659/003</t>
  </si>
  <si>
    <t>尾渣输送泵C</t>
  </si>
  <si>
    <t>1908/800020191659/002</t>
  </si>
  <si>
    <t>尾渣输送泵D</t>
  </si>
  <si>
    <t>1908/800020191659/001</t>
  </si>
  <si>
    <t>洗水输送泵A</t>
  </si>
  <si>
    <t>2020年8月14日</t>
  </si>
  <si>
    <t>YPT3-280S-4WF1 G</t>
  </si>
  <si>
    <t>SZ1907-2624-01</t>
  </si>
  <si>
    <t>洗水输送泵B</t>
  </si>
  <si>
    <t>SZ1907-2624-02</t>
  </si>
  <si>
    <t>轴封水泵A</t>
  </si>
  <si>
    <t>2020年8月11日</t>
  </si>
  <si>
    <t>YX3-160L-2W G</t>
  </si>
  <si>
    <t>18.5kW</t>
  </si>
  <si>
    <t>34.4A</t>
  </si>
  <si>
    <t>SZ1911-2730-01</t>
  </si>
  <si>
    <t>轴封水泵B</t>
  </si>
  <si>
    <t>SZ1911-2730-02</t>
  </si>
  <si>
    <t>CCD4地坑泵</t>
  </si>
  <si>
    <t>YX3-160L-4V1 W G</t>
  </si>
  <si>
    <t>28.87A</t>
  </si>
  <si>
    <t>SZ1907-2167-03</t>
  </si>
  <si>
    <t>CCD3地坑泵</t>
  </si>
  <si>
    <t>SZ1907-2167-02</t>
  </si>
  <si>
    <t>CCD2地坑泵</t>
  </si>
  <si>
    <t>SZ1907-2167-05</t>
  </si>
  <si>
    <t>CCD1地坑泵</t>
  </si>
  <si>
    <t>SZ1907-2167-13</t>
  </si>
  <si>
    <t>浸出浓密机地坑泵</t>
  </si>
  <si>
    <t>SZ1907-2167-06</t>
  </si>
  <si>
    <t>CCD4浓密机混合槽搅拌</t>
  </si>
  <si>
    <t>2020年8月12日</t>
  </si>
  <si>
    <t>1LF010F1FB43-4JB4</t>
  </si>
  <si>
    <t>41A</t>
  </si>
  <si>
    <t>1420r/min</t>
  </si>
  <si>
    <t>S17FH4008300587</t>
  </si>
  <si>
    <t>西门子电机有限公司</t>
  </si>
  <si>
    <t>CCD3浓密机混合槽搅拌</t>
  </si>
  <si>
    <t>S17FH4008300588</t>
  </si>
  <si>
    <t>CCD2浓密机混合槽搅拌</t>
  </si>
  <si>
    <t>S17FH4008300589</t>
  </si>
  <si>
    <t>CCD1浓密机混合槽搅拌</t>
  </si>
  <si>
    <t>S17FH4008300590</t>
  </si>
  <si>
    <t>尾渣中和槽搅拌A</t>
  </si>
  <si>
    <t>1LE0003-2DB03-3AA4-Z</t>
  </si>
  <si>
    <t>139A</t>
  </si>
  <si>
    <t>1907/800020007838/001</t>
  </si>
  <si>
    <t>尾渣中和槽搅拌B</t>
  </si>
  <si>
    <t>1907/800020007838/002</t>
  </si>
  <si>
    <t>渣浆泵（一段旋流器给矿）</t>
  </si>
  <si>
    <t>YPT3 355S-6GW</t>
  </si>
  <si>
    <t>250kW</t>
  </si>
  <si>
    <t>460A</t>
  </si>
  <si>
    <t>994r/min</t>
  </si>
  <si>
    <t>CK19D-0309-01</t>
  </si>
  <si>
    <t>2019年7月</t>
  </si>
  <si>
    <t>CK19D-0310-01</t>
  </si>
  <si>
    <t>渣浆泵（一段原矿输送）</t>
  </si>
  <si>
    <t>YPT3 355L2-6GW</t>
  </si>
  <si>
    <t>295A</t>
  </si>
  <si>
    <t>CK19D-0307-01</t>
  </si>
  <si>
    <t>CK19D-0309-02</t>
  </si>
  <si>
    <t>1#副搅拌器（一段）</t>
  </si>
  <si>
    <t>2020年7月9日</t>
  </si>
  <si>
    <t>YBPT3 160M-4W</t>
  </si>
  <si>
    <t>21.9A</t>
  </si>
  <si>
    <t>1471r/min</t>
  </si>
  <si>
    <t>19FQ-0831T1-07</t>
  </si>
  <si>
    <t>1#洗前水输送泵</t>
  </si>
  <si>
    <t>YBPT3-160M2-2WF2G</t>
  </si>
  <si>
    <t>28A</t>
  </si>
  <si>
    <t>1400r/min</t>
  </si>
  <si>
    <t>SZ1907-2637-12</t>
  </si>
  <si>
    <t>1#有机相循环泵</t>
  </si>
  <si>
    <t>286.32A</t>
  </si>
  <si>
    <t>1490r/min</t>
  </si>
  <si>
    <t>SZ1907-2628-01</t>
  </si>
  <si>
    <t>1#主搅拌器（二段）</t>
  </si>
  <si>
    <t>YBPT3 225M-4W</t>
  </si>
  <si>
    <t>85.4A</t>
  </si>
  <si>
    <t>1477r/min</t>
  </si>
  <si>
    <t>19FQ-0829T1-01</t>
  </si>
  <si>
    <t>1#主搅拌器（一段）</t>
  </si>
  <si>
    <t>19FQ-0829T1-06</t>
  </si>
  <si>
    <t>2#副搅拌器（一段）</t>
  </si>
  <si>
    <t>19FQ-0831T1-05</t>
  </si>
  <si>
    <t>2#洗前水输送泵</t>
  </si>
  <si>
    <t>SZ1907-2637-11</t>
  </si>
  <si>
    <t>2#有机相循环泵</t>
  </si>
  <si>
    <t>SZ1907-2628-02</t>
  </si>
  <si>
    <t>2#主搅拌器（二段）</t>
  </si>
  <si>
    <t>19FQ-0829T1-03</t>
  </si>
  <si>
    <t>2#主搅拌器（一段）</t>
  </si>
  <si>
    <t>19FQ-0829T1-07</t>
  </si>
  <si>
    <t>3#副搅拌器（一段）</t>
  </si>
  <si>
    <t>19FQ-0831T1-04</t>
  </si>
  <si>
    <t>3#主搅拌器（二段）</t>
  </si>
  <si>
    <t>19FQ-0829T1-05</t>
  </si>
  <si>
    <t>1#副搅拌器（二段）</t>
  </si>
  <si>
    <t>19FQ-0831T1-01</t>
  </si>
  <si>
    <t>2#副搅拌器（二段）</t>
  </si>
  <si>
    <t>19FQ-0831T1-02</t>
  </si>
  <si>
    <t>3#副搅拌器（二段）</t>
  </si>
  <si>
    <t>19FQ-0831T1-03</t>
  </si>
  <si>
    <t>3#主搅拌器（一段）</t>
  </si>
  <si>
    <t>19FQ-0829T1-04</t>
  </si>
  <si>
    <t>电积液循环泵</t>
  </si>
  <si>
    <t>2020年7月11日</t>
  </si>
  <si>
    <t>YPT3-315S-6WF2 G</t>
  </si>
  <si>
    <t>142.3A</t>
  </si>
  <si>
    <t>992r/min</t>
  </si>
  <si>
    <t>SZ1907-2626-03</t>
  </si>
  <si>
    <t>SZ1907-2626-04</t>
  </si>
  <si>
    <t>SZ1907-2626-01</t>
  </si>
  <si>
    <t>SZ1907-2626-05</t>
  </si>
  <si>
    <t>SZ1907-2626-02</t>
  </si>
  <si>
    <t>铜反萃泵</t>
  </si>
  <si>
    <t>YPT3-315L2-6WF2 G</t>
  </si>
  <si>
    <t>245.48A</t>
  </si>
  <si>
    <t>SZ1907-2629-02</t>
  </si>
  <si>
    <t>SZ1907-2629-01</t>
  </si>
  <si>
    <t>铜电积液开路泵</t>
  </si>
  <si>
    <t>2020年7月12日</t>
  </si>
  <si>
    <t>YX3-160M1-2WF2 G</t>
  </si>
  <si>
    <t>20.75A</t>
  </si>
  <si>
    <t>SZ1907-2631-01</t>
  </si>
  <si>
    <t>SZ1907-2631-02</t>
  </si>
  <si>
    <t>轴封水循环泵</t>
  </si>
  <si>
    <t>YX3-112M-2W G</t>
  </si>
  <si>
    <t>4kW</t>
  </si>
  <si>
    <t>7.88A</t>
  </si>
  <si>
    <t>2900r/min</t>
  </si>
  <si>
    <t>SZ1911-2728-01</t>
  </si>
  <si>
    <t>SZ1911-2728-02</t>
  </si>
  <si>
    <t>浆化矿浆输送泵A</t>
  </si>
  <si>
    <t>2020年8月8日</t>
  </si>
  <si>
    <t>YPT3 280S-6W</t>
  </si>
  <si>
    <t>86A</t>
  </si>
  <si>
    <t>1906-0305-01</t>
  </si>
  <si>
    <t>浆化矿浆输送泵B</t>
  </si>
  <si>
    <t>1906-0305-02</t>
  </si>
  <si>
    <t>浆化矿浆输送泵C</t>
  </si>
  <si>
    <t>1906-0305-03</t>
  </si>
  <si>
    <t>浆化矿浆输送泵D</t>
  </si>
  <si>
    <t>1906-0305-04</t>
  </si>
  <si>
    <t>浆化矿浆输送泵E</t>
  </si>
  <si>
    <t>1906-0305-05</t>
  </si>
  <si>
    <t>浆化矿浆输送泵F</t>
  </si>
  <si>
    <t>1906-0305-06</t>
  </si>
  <si>
    <t>浸出矿浆输送泵A</t>
  </si>
  <si>
    <t>YPT3 355S-8W</t>
  </si>
  <si>
    <t>263A</t>
  </si>
  <si>
    <t>743r/min</t>
  </si>
  <si>
    <t>1906-0304-01</t>
  </si>
  <si>
    <t>浸出矿浆输送泵B</t>
  </si>
  <si>
    <t>浸出矿浆输送泵C</t>
  </si>
  <si>
    <t>硫酸泵A</t>
  </si>
  <si>
    <t>2020年8月20日</t>
  </si>
  <si>
    <t>253r/min</t>
  </si>
  <si>
    <t>SZ1907-2637-06</t>
  </si>
  <si>
    <t>硫酸泵B</t>
  </si>
  <si>
    <t>SZ1907-2638-06</t>
  </si>
  <si>
    <t>压滤后液输送泵A</t>
  </si>
  <si>
    <t>SZ1907-2133-01</t>
  </si>
  <si>
    <t>压滤后液输送泵B</t>
  </si>
  <si>
    <t>预浸矿浆输送泵A</t>
  </si>
  <si>
    <t>236A</t>
  </si>
  <si>
    <t>预浸矿浆输送泵B</t>
  </si>
  <si>
    <t>预浸矿浆输送泵C</t>
  </si>
  <si>
    <t>1906-0304-05</t>
  </si>
  <si>
    <t>原矿浓密机底流输送泵A</t>
  </si>
  <si>
    <t>2020年8月1日</t>
  </si>
  <si>
    <t>YPT3 315L2-8GW</t>
  </si>
  <si>
    <t>110kW</t>
  </si>
  <si>
    <t>219A</t>
  </si>
  <si>
    <t>739r/min</t>
  </si>
  <si>
    <t>CK19E-0305-01</t>
  </si>
  <si>
    <t>原矿浓密机底流输送泵B</t>
  </si>
  <si>
    <t>原矿浓密机底流输送泵C</t>
  </si>
  <si>
    <t>原矿浓密机剪切泵A</t>
  </si>
  <si>
    <t>2020年8月13日</t>
  </si>
  <si>
    <t>1TL0001-3AC5</t>
  </si>
  <si>
    <t>205A</t>
  </si>
  <si>
    <t>988r/min</t>
  </si>
  <si>
    <t>1908/8000/20190682/001</t>
  </si>
  <si>
    <t>原矿浓密机剪切泵B</t>
  </si>
  <si>
    <t>1908/8000/20190682/002</t>
  </si>
  <si>
    <t>原矿浓密机絮凝剂稀释泵A</t>
  </si>
  <si>
    <t>SZ1907-2637-04</t>
  </si>
  <si>
    <t>原矿浓密机絮凝剂稀释泵B</t>
  </si>
  <si>
    <t>SZ1907-2637-07</t>
  </si>
  <si>
    <t>原矿浓密机溢流输送泵A</t>
  </si>
  <si>
    <t>YPT3-280M-4WF1 G</t>
  </si>
  <si>
    <t>163.57A</t>
  </si>
  <si>
    <t>SZ1907-2623-01</t>
  </si>
  <si>
    <t>原矿浓密机溢流输送泵B</t>
  </si>
  <si>
    <t>SZ1907-2623-02</t>
  </si>
  <si>
    <t>原矿压滤机给料泵A</t>
  </si>
  <si>
    <t>2020年9月24日</t>
  </si>
  <si>
    <t>YPT3 315M-4GW</t>
  </si>
  <si>
    <t>241A</t>
  </si>
  <si>
    <t>CK19E-0306-01</t>
  </si>
  <si>
    <t>原矿压滤机给料泵B</t>
  </si>
  <si>
    <t>CK19E-0306-02</t>
  </si>
  <si>
    <t>原矿压滤机给料泵C</t>
  </si>
  <si>
    <t>CK19E-0306-03</t>
  </si>
  <si>
    <t>原矿压滤机给料泵D</t>
  </si>
  <si>
    <t>CK19E-0306-04</t>
  </si>
  <si>
    <t>原矿压滤机给料泵E</t>
  </si>
  <si>
    <t>CK19E-0306-05</t>
  </si>
  <si>
    <t>原矿压滤机给料泵F</t>
  </si>
  <si>
    <t>CK19E-0306-06</t>
  </si>
  <si>
    <t>原矿压滤机给料泵G</t>
  </si>
  <si>
    <t>CK19E-0306-07</t>
  </si>
  <si>
    <t>原矿压滤机给料泵H</t>
  </si>
  <si>
    <t>CK19E-0306-08</t>
  </si>
  <si>
    <t>酸化硫酸泵A</t>
  </si>
  <si>
    <t>0.75kW</t>
  </si>
  <si>
    <t>1.76A</t>
  </si>
  <si>
    <t>SZ1907-2630-02</t>
  </si>
  <si>
    <t>酸化硫酸泵B</t>
  </si>
  <si>
    <t>SZ1907-2630-01</t>
  </si>
  <si>
    <t>原矿压滤机给料槽搅拌器</t>
  </si>
  <si>
    <t>2020年9月26日</t>
  </si>
  <si>
    <t>1LE0003-2DB03-3GA4-Z</t>
  </si>
  <si>
    <t>1405r/min</t>
  </si>
  <si>
    <t>1906/800019842683/002</t>
  </si>
  <si>
    <t>预浸槽搅拌器</t>
  </si>
  <si>
    <t>2020年8月9日</t>
  </si>
  <si>
    <t>1906/800019842683/001</t>
  </si>
  <si>
    <t>原矿浓密机混合槽搅拌器</t>
  </si>
  <si>
    <t>1LE0003-1EB43-3GA4-Z</t>
  </si>
  <si>
    <t>43.5A</t>
  </si>
  <si>
    <t>1470r/min</t>
  </si>
  <si>
    <t>1907/800020137601/001</t>
  </si>
  <si>
    <t>浸出槽搅拌器A</t>
  </si>
  <si>
    <t>1LE0003-3AB03-3AA4-Z</t>
  </si>
  <si>
    <t>200A</t>
  </si>
  <si>
    <t>1906/800019833019/001</t>
  </si>
  <si>
    <t>浸出槽搅拌器B</t>
  </si>
  <si>
    <t>1906/800019833019/002</t>
  </si>
  <si>
    <t>浸出槽搅拌器C</t>
  </si>
  <si>
    <t>1906/800019833019/003</t>
  </si>
  <si>
    <t>浸出槽搅拌器D</t>
  </si>
  <si>
    <t>1906/800019833019/004</t>
  </si>
  <si>
    <t>浸出槽搅拌器E</t>
  </si>
  <si>
    <t>1906/800019833019/005</t>
  </si>
  <si>
    <t>浸出槽搅拌器F</t>
  </si>
  <si>
    <t>1906/800019833019/006</t>
  </si>
  <si>
    <t>CCD絮凝剂制备搅拌泵A</t>
  </si>
  <si>
    <t>200XH/4 TF</t>
  </si>
  <si>
    <t>51A</t>
  </si>
  <si>
    <t>1775r/min</t>
  </si>
  <si>
    <t>202652882-536</t>
  </si>
  <si>
    <t>上海澜阔机电设备工程有限公司</t>
  </si>
  <si>
    <t xml:space="preserve">CCD絮凝剂制备搅拌泵B </t>
  </si>
  <si>
    <t>202652882-500</t>
  </si>
  <si>
    <t>原矿脱水絮凝剂制备搅拌泵A</t>
  </si>
  <si>
    <t>160MH/4 TF</t>
  </si>
  <si>
    <t>18A</t>
  </si>
  <si>
    <t>1770r/min</t>
  </si>
  <si>
    <t>37153891</t>
  </si>
  <si>
    <t>原矿脱水絮凝剂制备搅拌泵B</t>
  </si>
  <si>
    <t>100MH/4 TF</t>
  </si>
  <si>
    <t>11.9kW</t>
  </si>
  <si>
    <t>地位槽泵A</t>
  </si>
  <si>
    <t>2020年7月23日</t>
  </si>
  <si>
    <t>YPT3 225M-2W G</t>
  </si>
  <si>
    <t>81.99A</t>
  </si>
  <si>
    <t>SZ1919-2106-01</t>
  </si>
  <si>
    <t>地位槽泵B</t>
  </si>
  <si>
    <t>SZ1919-2106-02</t>
  </si>
  <si>
    <t>振动棒条筛B</t>
  </si>
  <si>
    <t>2020年9月23日</t>
  </si>
  <si>
    <t>重板给料机B</t>
  </si>
  <si>
    <t xml:space="preserve"> 25.10302419.01.0006.19.80</t>
  </si>
  <si>
    <t>颚式破碎机B</t>
  </si>
  <si>
    <t>YXVF-315L2-6</t>
  </si>
  <si>
    <t>247A</t>
  </si>
  <si>
    <t>1273r/min</t>
  </si>
  <si>
    <t>79710297</t>
  </si>
  <si>
    <t>2019年2月</t>
  </si>
  <si>
    <t>2#皮带机</t>
  </si>
  <si>
    <t>2020年10月6日</t>
  </si>
  <si>
    <t>4#皮带机</t>
  </si>
  <si>
    <t>6#皮带机</t>
  </si>
  <si>
    <t>8#皮带机</t>
  </si>
  <si>
    <t>2020年10月8日</t>
  </si>
  <si>
    <t>1#滤饼皮带输送机</t>
  </si>
  <si>
    <t>2020年10月9日</t>
  </si>
  <si>
    <t>DRE180M4</t>
  </si>
  <si>
    <t>29.5A</t>
  </si>
  <si>
    <t xml:space="preserve"> 25.77981174.06.0001.19.13</t>
  </si>
  <si>
    <t>2#滤饼皮带输送机</t>
  </si>
  <si>
    <t>3#滤饼皮带输送机</t>
  </si>
  <si>
    <t>4#滤饼皮带输送机</t>
  </si>
  <si>
    <t>5#滤饼皮带输送机</t>
  </si>
  <si>
    <t>6#滤饼皮带输送机</t>
  </si>
  <si>
    <t>浆化槽搅拌器A</t>
  </si>
  <si>
    <t>2020年10月10日</t>
  </si>
  <si>
    <t>1LE0003-3AB03-3GA4-Z</t>
  </si>
  <si>
    <t>103A</t>
  </si>
  <si>
    <t>1482r/min</t>
  </si>
  <si>
    <t>1906/800019855395/006</t>
  </si>
  <si>
    <t>浆化槽搅拌器B</t>
  </si>
  <si>
    <t>1906/800019855395/008</t>
  </si>
  <si>
    <t>浆化槽搅拌器C</t>
  </si>
  <si>
    <t>1906/800019855395/010</t>
  </si>
  <si>
    <t>变频器型号</t>
  </si>
  <si>
    <t>变频器编号</t>
  </si>
  <si>
    <t>变频器额定功率</t>
  </si>
  <si>
    <t>变频器额定电流</t>
  </si>
  <si>
    <t>变频器出厂日期</t>
  </si>
  <si>
    <t>电机额定电流</t>
  </si>
  <si>
    <t>电机额定转速</t>
  </si>
  <si>
    <t>电机容量</t>
  </si>
  <si>
    <t>ATV630D30N4</t>
  </si>
  <si>
    <t xml:space="preserve"> 194301013</t>
  </si>
  <si>
    <t>62A</t>
  </si>
  <si>
    <t xml:space="preserve"> 194301006</t>
  </si>
  <si>
    <t xml:space="preserve"> 194301023</t>
  </si>
  <si>
    <t xml:space="preserve"> 194301020</t>
  </si>
  <si>
    <t xml:space="preserve"> 194301014</t>
  </si>
  <si>
    <t>AVT630D90N4</t>
  </si>
  <si>
    <t>194438004</t>
  </si>
  <si>
    <t>169A</t>
  </si>
  <si>
    <t>194437004</t>
  </si>
  <si>
    <t>194438007</t>
  </si>
  <si>
    <t>194438008</t>
  </si>
  <si>
    <t>194438002</t>
  </si>
  <si>
    <t>AVT630C11N4</t>
  </si>
  <si>
    <t>194476001</t>
  </si>
  <si>
    <t>206A</t>
  </si>
  <si>
    <t>171A</t>
  </si>
  <si>
    <t>194424007</t>
  </si>
  <si>
    <t>194390034</t>
  </si>
  <si>
    <t>AVT630D55N4</t>
  </si>
  <si>
    <t>194457010</t>
  </si>
  <si>
    <t>106A</t>
  </si>
  <si>
    <t>194459016</t>
  </si>
  <si>
    <t>194458007</t>
  </si>
  <si>
    <t>AVT630D37N4</t>
  </si>
  <si>
    <t>194462066</t>
  </si>
  <si>
    <t>73A</t>
  </si>
  <si>
    <t>57A</t>
  </si>
  <si>
    <t>194577050</t>
  </si>
  <si>
    <t>194458008</t>
  </si>
  <si>
    <t>194462092</t>
  </si>
  <si>
    <t>194457005</t>
  </si>
  <si>
    <t>AVT630D18N4</t>
  </si>
  <si>
    <t>194577051</t>
  </si>
  <si>
    <t>38A</t>
  </si>
  <si>
    <t>194775059</t>
  </si>
  <si>
    <t>194457009</t>
  </si>
  <si>
    <t>194458004</t>
  </si>
  <si>
    <t>194459019</t>
  </si>
  <si>
    <t>194775035</t>
  </si>
  <si>
    <t>194775048</t>
  </si>
  <si>
    <t>194457007</t>
  </si>
  <si>
    <t>194458003</t>
  </si>
  <si>
    <t>194462091</t>
  </si>
  <si>
    <t>193904035</t>
  </si>
  <si>
    <t>193904034</t>
  </si>
  <si>
    <t>高铜萃取原液供液泵A</t>
  </si>
  <si>
    <t>AVT630C16N4</t>
  </si>
  <si>
    <t>194374010</t>
  </si>
  <si>
    <t>293A</t>
  </si>
  <si>
    <t>高铜萃取原液供液泵B</t>
  </si>
  <si>
    <t>194374011</t>
  </si>
  <si>
    <t>高铜萃取原液供液泵C</t>
  </si>
  <si>
    <t>194374012</t>
  </si>
  <si>
    <t>高铜萃取原液供液泵D</t>
  </si>
  <si>
    <t>194374013</t>
  </si>
  <si>
    <t>2020年7月1日</t>
  </si>
  <si>
    <t>194457004</t>
  </si>
  <si>
    <t>194457008</t>
  </si>
  <si>
    <t>194775034</t>
  </si>
  <si>
    <t>194462073</t>
  </si>
  <si>
    <t>AVT630C25N4</t>
  </si>
  <si>
    <t>194779051</t>
  </si>
  <si>
    <t>430A</t>
  </si>
  <si>
    <t>380A</t>
  </si>
  <si>
    <t>194779052</t>
  </si>
  <si>
    <t>194781002</t>
  </si>
  <si>
    <t>194786004</t>
  </si>
  <si>
    <t>194437003</t>
  </si>
  <si>
    <t>194687007</t>
  </si>
  <si>
    <t>渣浆泵（二段旋流器给矿）</t>
  </si>
  <si>
    <t>AVT630C31N4</t>
  </si>
  <si>
    <t>194406031</t>
  </si>
  <si>
    <t>505A</t>
  </si>
  <si>
    <t>2020年9月28日</t>
  </si>
  <si>
    <t>194424003</t>
  </si>
  <si>
    <t>渣浆泵（二段原矿输送）</t>
  </si>
  <si>
    <t>AVT630C22N4</t>
  </si>
  <si>
    <t>194309001</t>
  </si>
  <si>
    <t>363A</t>
  </si>
  <si>
    <t>194504006</t>
  </si>
  <si>
    <t>194589001</t>
  </si>
  <si>
    <t>194410004</t>
  </si>
  <si>
    <t>194505001</t>
  </si>
  <si>
    <t>194374004</t>
  </si>
  <si>
    <t>AVT630D15N4</t>
  </si>
  <si>
    <t xml:space="preserve"> 193839033</t>
  </si>
  <si>
    <t>32A</t>
  </si>
  <si>
    <t xml:space="preserve"> 193804026</t>
  </si>
  <si>
    <t>39A</t>
  </si>
  <si>
    <t xml:space="preserve"> 194505002</t>
  </si>
  <si>
    <t xml:space="preserve"> 193909043</t>
  </si>
  <si>
    <t xml:space="preserve"> 193937015</t>
  </si>
  <si>
    <t xml:space="preserve"> 193839035</t>
  </si>
  <si>
    <t xml:space="preserve"> 193804030</t>
  </si>
  <si>
    <t xml:space="preserve"> 190504005</t>
  </si>
  <si>
    <t xml:space="preserve"> 193937014</t>
  </si>
  <si>
    <t xml:space="preserve"> 193909045</t>
  </si>
  <si>
    <t xml:space="preserve"> 193839030</t>
  </si>
  <si>
    <t xml:space="preserve"> 193990012</t>
  </si>
  <si>
    <t xml:space="preserve"> 193839008</t>
  </si>
  <si>
    <t xml:space="preserve"> 393839030</t>
  </si>
  <si>
    <t xml:space="preserve"> 193937016</t>
  </si>
  <si>
    <t>194043007</t>
  </si>
  <si>
    <t>194043009</t>
  </si>
  <si>
    <t>194268012</t>
  </si>
  <si>
    <t>194268019</t>
  </si>
  <si>
    <t>194437002</t>
  </si>
  <si>
    <t>194433008</t>
  </si>
  <si>
    <t>194309006</t>
  </si>
  <si>
    <t>194462090</t>
  </si>
  <si>
    <t>194459015</t>
  </si>
  <si>
    <t>194462093</t>
  </si>
  <si>
    <t>193990018</t>
  </si>
  <si>
    <t>194561004</t>
  </si>
  <si>
    <t>194561002</t>
  </si>
  <si>
    <t>194374008</t>
  </si>
  <si>
    <t>194271508</t>
  </si>
  <si>
    <t>194481028</t>
  </si>
  <si>
    <t>193804029</t>
  </si>
  <si>
    <t>193804031</t>
  </si>
  <si>
    <t>194462070</t>
  </si>
  <si>
    <t>2020年9月30日</t>
  </si>
  <si>
    <t>194317018</t>
  </si>
  <si>
    <t>194308025</t>
  </si>
  <si>
    <t>194308026</t>
  </si>
  <si>
    <t>194480062</t>
  </si>
  <si>
    <t>AVT630C13N4</t>
  </si>
  <si>
    <t>194304004</t>
  </si>
  <si>
    <t>246A</t>
  </si>
  <si>
    <t>197A</t>
  </si>
  <si>
    <t>194486010</t>
  </si>
  <si>
    <t>194304003</t>
  </si>
  <si>
    <t>194486009</t>
  </si>
  <si>
    <t>194486013</t>
  </si>
  <si>
    <t>AVT630D22N4</t>
  </si>
  <si>
    <t>194005018</t>
  </si>
  <si>
    <t>45A</t>
  </si>
  <si>
    <t>194005011</t>
  </si>
  <si>
    <t>原矿浓密机溢流输送泵</t>
  </si>
  <si>
    <t>194424006</t>
  </si>
  <si>
    <t>194374005</t>
  </si>
  <si>
    <t>2020年10月15日</t>
  </si>
  <si>
    <t>194480063</t>
  </si>
  <si>
    <t>194374009</t>
  </si>
  <si>
    <t>194374007</t>
  </si>
  <si>
    <t>194435006</t>
  </si>
  <si>
    <t>194480060</t>
  </si>
  <si>
    <t>194480064</t>
  </si>
  <si>
    <t>194374006</t>
  </si>
  <si>
    <t>AVT630U15N4</t>
  </si>
  <si>
    <t>193391020</t>
  </si>
  <si>
    <t>1.5kW</t>
  </si>
  <si>
    <t>4A</t>
  </si>
  <si>
    <t>193391018</t>
  </si>
  <si>
    <t>软启型号</t>
  </si>
  <si>
    <t>软启编号</t>
  </si>
  <si>
    <t>软启额定功率</t>
  </si>
  <si>
    <t>软启额定电流</t>
  </si>
  <si>
    <t>1#颚式破碎机</t>
  </si>
  <si>
    <t>ATS48C41Q</t>
  </si>
  <si>
    <t>881833617002</t>
  </si>
  <si>
    <t>132KW</t>
  </si>
  <si>
    <t>250A</t>
  </si>
  <si>
    <t>881939689080</t>
  </si>
  <si>
    <t>55KW</t>
  </si>
  <si>
    <t>881941418016</t>
  </si>
  <si>
    <t>ATS48C25Q</t>
  </si>
  <si>
    <t>881914148044</t>
  </si>
  <si>
    <t>881914148045</t>
  </si>
  <si>
    <t>881914148047</t>
  </si>
  <si>
    <t>881914148046</t>
  </si>
  <si>
    <t>881914148049</t>
  </si>
  <si>
    <t>881914148048</t>
  </si>
  <si>
    <t>ATS48C14Q</t>
  </si>
  <si>
    <t>881941418017</t>
  </si>
  <si>
    <t>140A</t>
  </si>
  <si>
    <t>2020年10月12日</t>
  </si>
  <si>
    <t>881936216013</t>
  </si>
  <si>
    <t>881939689874</t>
  </si>
  <si>
    <t>ATS48C17Q</t>
  </si>
  <si>
    <t>881943459006</t>
  </si>
  <si>
    <t>881943459005</t>
  </si>
  <si>
    <t>2#颚式破碎机</t>
  </si>
  <si>
    <t>881802219037</t>
  </si>
  <si>
    <t>881939689084</t>
  </si>
  <si>
    <t>安装地点</t>
  </si>
  <si>
    <t>检查项目</t>
  </si>
  <si>
    <t>真检查日期</t>
  </si>
  <si>
    <t>额定电压</t>
  </si>
  <si>
    <t>设备型号</t>
  </si>
  <si>
    <t>生产厂家</t>
  </si>
  <si>
    <t>施加电压</t>
  </si>
  <si>
    <t>施加时间</t>
  </si>
  <si>
    <t>真序号</t>
  </si>
  <si>
    <t>磨矿10kV配电室</t>
  </si>
  <si>
    <t>磨矿高压配电室I段母线</t>
  </si>
  <si>
    <t>高压母线系统调试</t>
  </si>
  <si>
    <t>12kV</t>
  </si>
  <si>
    <t>TMY-3*100</t>
  </si>
  <si>
    <t>北京合纵科技股份有限公司</t>
  </si>
  <si>
    <t>33kV</t>
  </si>
  <si>
    <t>1min</t>
  </si>
  <si>
    <t>刚果（金）庞比铜钴矿工程</t>
  </si>
  <si>
    <t>磨矿高压配电室II段母线</t>
  </si>
  <si>
    <t>给水加压泵房配电室</t>
  </si>
  <si>
    <t>低压母线系统调试</t>
  </si>
  <si>
    <t>0.38kV</t>
  </si>
  <si>
    <t>TMY-3*(125x10)</t>
  </si>
  <si>
    <t>/</t>
  </si>
  <si>
    <t>2.5kV</t>
  </si>
  <si>
    <t>AN101-AN111</t>
  </si>
  <si>
    <t>TMY-3*(100x10)</t>
  </si>
  <si>
    <t>天水长城开关厂有限公司</t>
  </si>
  <si>
    <t>AN201-AN211</t>
  </si>
  <si>
    <t>TMY-3*(100x8)</t>
  </si>
  <si>
    <t>AN101-AN106</t>
  </si>
  <si>
    <t>北京供电福斯特开关有限公司</t>
  </si>
  <si>
    <t>浸出浓密及CCD洗涤配电室</t>
  </si>
  <si>
    <t>TMY-3*2(100x8)</t>
  </si>
  <si>
    <t>AN101-118</t>
  </si>
  <si>
    <t>TMY-3*2(100x10)</t>
  </si>
  <si>
    <t>AN201-AN217</t>
  </si>
  <si>
    <t>磨矿分级低压配电室</t>
  </si>
  <si>
    <t>AN101-AN107</t>
  </si>
  <si>
    <t>AN201-AN206</t>
  </si>
  <si>
    <t>原矿脱水及搅拌浸出配电室</t>
  </si>
  <si>
    <t>TMY-3*2*(125x10)</t>
  </si>
  <si>
    <t>铜萃取配电室</t>
  </si>
  <si>
    <t>铜电积配电室</t>
  </si>
  <si>
    <t>总降压变电站10kV配电室</t>
  </si>
  <si>
    <t>钴回收10kV配电室</t>
  </si>
  <si>
    <t>AN101-107</t>
  </si>
  <si>
    <t>AN202-207</t>
  </si>
  <si>
    <t>柜号</t>
  </si>
  <si>
    <t>设备编号</t>
  </si>
  <si>
    <t>保护单元型号</t>
  </si>
  <si>
    <t>保护单元编号</t>
  </si>
  <si>
    <t>被保护单元型号</t>
  </si>
  <si>
    <t>被保护单元编号</t>
  </si>
  <si>
    <t>设备名称</t>
  </si>
  <si>
    <t>列1</t>
  </si>
  <si>
    <t>AK101</t>
  </si>
  <si>
    <t>KYN28-12</t>
  </si>
  <si>
    <t>P142311C2M0B48L</t>
  </si>
  <si>
    <t>39714880/10/19</t>
  </si>
  <si>
    <t>断路器  VD4/P 12.20.32</t>
  </si>
  <si>
    <t>1YHP000084A4980</t>
  </si>
  <si>
    <t>AK102</t>
  </si>
  <si>
    <t>P521B0GZ112DG0</t>
  </si>
  <si>
    <t>39715050/10/19</t>
  </si>
  <si>
    <t>断路器  VD4/P 12.16.25</t>
  </si>
  <si>
    <t>1YHP000084A4770</t>
  </si>
  <si>
    <t>AK109</t>
  </si>
  <si>
    <t>P127BA1Z112GA0</t>
  </si>
  <si>
    <t>39715017/10/19</t>
  </si>
  <si>
    <t>断路器  VD4/P 12.06.25</t>
  </si>
  <si>
    <t>1YHP000084A4541</t>
  </si>
  <si>
    <t>AK110</t>
  </si>
  <si>
    <t>39715018/10/19</t>
  </si>
  <si>
    <t>1YHP000084A4537</t>
  </si>
  <si>
    <t>AK111</t>
  </si>
  <si>
    <t>P143311D2M0B48L</t>
  </si>
  <si>
    <t>39715795/10/19</t>
  </si>
  <si>
    <t>1YHP000084A4510</t>
  </si>
  <si>
    <t>AK112</t>
  </si>
  <si>
    <t>39715020/10/19</t>
  </si>
  <si>
    <t>1YHP000084A4529</t>
  </si>
  <si>
    <t>AK113</t>
  </si>
  <si>
    <t>39715021/10/19</t>
  </si>
  <si>
    <t>1YHP000084A4530</t>
  </si>
  <si>
    <t>AK114</t>
  </si>
  <si>
    <t>39715022/10/19</t>
  </si>
  <si>
    <t>1YHP000084A4543</t>
  </si>
  <si>
    <t>AK115</t>
  </si>
  <si>
    <t>39715023/10/19</t>
  </si>
  <si>
    <t>1YHP000084A4534</t>
  </si>
  <si>
    <t>AK116</t>
  </si>
  <si>
    <t>39715024/10/19</t>
  </si>
  <si>
    <t>1YHP000084A4524</t>
  </si>
  <si>
    <t>AK117</t>
  </si>
  <si>
    <t>39715025/10/19</t>
  </si>
  <si>
    <t>1YHP000084A4540</t>
  </si>
  <si>
    <t>AK211</t>
  </si>
  <si>
    <t>39715030/10/19</t>
  </si>
  <si>
    <t>1YHP000084A4539</t>
  </si>
  <si>
    <t>AK212</t>
  </si>
  <si>
    <t>39715031/10/19</t>
  </si>
  <si>
    <t>1YHP000084A4521</t>
  </si>
  <si>
    <t>AK213</t>
  </si>
  <si>
    <t>39715032/10/19</t>
  </si>
  <si>
    <t>1YHP000084A4522</t>
  </si>
  <si>
    <t>AK214</t>
  </si>
  <si>
    <t>39715033/10/19</t>
  </si>
  <si>
    <t>1YHP000084A4509</t>
  </si>
  <si>
    <t>AK215</t>
  </si>
  <si>
    <t>39715034/10/19</t>
  </si>
  <si>
    <t>1YHP000084A4523</t>
  </si>
  <si>
    <t>AK216</t>
  </si>
  <si>
    <t>39715035/10/19</t>
  </si>
  <si>
    <t>1YHP000084A4511</t>
  </si>
  <si>
    <t>AK103</t>
  </si>
  <si>
    <t>39715053/10/19</t>
  </si>
  <si>
    <t>1YHP000084A4769</t>
  </si>
  <si>
    <t>AK104</t>
  </si>
  <si>
    <t>P225CA0Z11200CB</t>
  </si>
  <si>
    <t xml:space="preserve"> 39714965/10/19</t>
  </si>
  <si>
    <t>1YHP000084A4546</t>
  </si>
  <si>
    <t>AK105</t>
  </si>
  <si>
    <t xml:space="preserve"> 39714966/10/19</t>
  </si>
  <si>
    <t>1YHP000084A4548</t>
  </si>
  <si>
    <t>AK107</t>
  </si>
  <si>
    <t xml:space="preserve"> 39715045/10/19</t>
  </si>
  <si>
    <t>1YHP000084A4527</t>
  </si>
  <si>
    <t xml:space="preserve"> 39715057/10/19</t>
  </si>
  <si>
    <t>1YHP000084A4512</t>
  </si>
  <si>
    <t xml:space="preserve"> 39715058/10/19</t>
  </si>
  <si>
    <t>1YHP000084A4535</t>
  </si>
  <si>
    <t>AK204</t>
  </si>
  <si>
    <t xml:space="preserve"> 39715026/10/19</t>
  </si>
  <si>
    <t>断路器 VD4/P 12.06.25</t>
  </si>
  <si>
    <t>1YHP000084A4494</t>
  </si>
  <si>
    <t>S2-02-C6-019</t>
  </si>
  <si>
    <t>刚果(金)庞比铜钴矿项目
总降压变电站</t>
  </si>
  <si>
    <t>高压柜AK204</t>
  </si>
  <si>
    <t>设备单机试运转</t>
  </si>
  <si>
    <t xml:space="preserve"> 39715015/10/19</t>
  </si>
  <si>
    <t>1YHP000084A4487</t>
  </si>
  <si>
    <t>S2-02-C6-003</t>
  </si>
  <si>
    <t>39714892/10/19</t>
  </si>
  <si>
    <t>断路器  VD4/P 12.12.25</t>
  </si>
  <si>
    <t>1YHP000084A4492</t>
  </si>
  <si>
    <t>39715055/10/19</t>
  </si>
  <si>
    <t>1YHP000084A4495</t>
  </si>
  <si>
    <t>39715037/10/19</t>
  </si>
  <si>
    <t>1YHP000084A4544</t>
  </si>
  <si>
    <t>39715038/10/19</t>
  </si>
  <si>
    <t>1YHP000084A4513</t>
  </si>
  <si>
    <t>AK106</t>
  </si>
  <si>
    <t>39715039/10/19</t>
  </si>
  <si>
    <t>1YHP000084A4542</t>
  </si>
  <si>
    <t>39715040/10/19</t>
  </si>
  <si>
    <t>1YHP000084A4514</t>
  </si>
  <si>
    <t>AK203</t>
  </si>
  <si>
    <t>39715056/10/19</t>
  </si>
  <si>
    <t>1YHP000084A4490</t>
  </si>
  <si>
    <t>39715041/10/19</t>
  </si>
  <si>
    <t>1YHP000084A4516</t>
  </si>
  <si>
    <t>AK205</t>
  </si>
  <si>
    <t>39715042/10/19</t>
  </si>
  <si>
    <t>1YHP000084A4517</t>
  </si>
  <si>
    <t>AK206</t>
  </si>
  <si>
    <t>39715043/10/19</t>
  </si>
  <si>
    <t>1YHP000084A4525</t>
  </si>
  <si>
    <t>AK207</t>
  </si>
  <si>
    <t>39715044/10/19</t>
  </si>
  <si>
    <t>设备位号</t>
  </si>
  <si>
    <t>断路器型号</t>
  </si>
  <si>
    <t>断路器额定电压</t>
  </si>
  <si>
    <t>断路器额定电流</t>
  </si>
  <si>
    <t>断路器额定频率</t>
  </si>
  <si>
    <t>合闸线圈电压</t>
  </si>
  <si>
    <t>分闸线圈电压</t>
  </si>
  <si>
    <t>短路电流</t>
  </si>
  <si>
    <t>实验日期</t>
  </si>
  <si>
    <t>A相直流电阻</t>
  </si>
  <si>
    <t>B相直流电阻</t>
  </si>
  <si>
    <t>C相直流电阻</t>
  </si>
  <si>
    <t>A相合闸时间</t>
  </si>
  <si>
    <t>B相合闸时间</t>
  </si>
  <si>
    <t>C相合闸时间</t>
  </si>
  <si>
    <t>合闸同期性</t>
  </si>
  <si>
    <t>A相分闸时间</t>
  </si>
  <si>
    <t>B相分闸时间</t>
  </si>
  <si>
    <t>C相分闸时间</t>
  </si>
  <si>
    <t>分闸同期性</t>
  </si>
  <si>
    <t>AK209</t>
  </si>
  <si>
    <t>刚果（金）庞比铜钴矿项目</t>
  </si>
  <si>
    <t>VD4/P 12.12.25</t>
  </si>
  <si>
    <t>1250A</t>
  </si>
  <si>
    <t>50Hz</t>
  </si>
  <si>
    <t>DC 220V</t>
  </si>
  <si>
    <t>25KA</t>
  </si>
  <si>
    <t>1YHP000084A4489</t>
  </si>
  <si>
    <t>厦门ABB开关有限公司</t>
  </si>
  <si>
    <t>2020年5月4日</t>
  </si>
  <si>
    <t>AK208</t>
  </si>
  <si>
    <t>VD4/P 12.20.32</t>
  </si>
  <si>
    <t>2000A</t>
  </si>
  <si>
    <t>31.5KA</t>
  </si>
  <si>
    <t>1YHP000084A4982</t>
  </si>
  <si>
    <t>1YHP000084A4491</t>
  </si>
  <si>
    <t>VD4/P 12.06.25</t>
  </si>
  <si>
    <t>630A</t>
  </si>
  <si>
    <t>1YHP000084A4518</t>
  </si>
  <si>
    <t>1YHP000084A4531</t>
  </si>
  <si>
    <t>AK202</t>
  </si>
  <si>
    <t>VD4/P 12.16.25</t>
  </si>
  <si>
    <t>1600A</t>
  </si>
  <si>
    <t>1YHP000084A4767</t>
  </si>
  <si>
    <t>1YHP000084A4526</t>
  </si>
  <si>
    <t>1YHP000084A4981</t>
  </si>
  <si>
    <t>1YHP000084A4486</t>
  </si>
  <si>
    <t>AK108</t>
  </si>
  <si>
    <t>1YHP000084A4488</t>
  </si>
  <si>
    <t>2020年5月5日</t>
  </si>
  <si>
    <t>AK217</t>
  </si>
  <si>
    <t>1YHP000084A4515</t>
  </si>
  <si>
    <t>AK218</t>
  </si>
  <si>
    <t>1YHP000084A4520</t>
  </si>
  <si>
    <t>磨矿分级10kV配电室</t>
  </si>
  <si>
    <t>1YHP000084A4493</t>
  </si>
  <si>
    <t>2020年6月4日</t>
  </si>
  <si>
    <t>1YHP000084A4508</t>
  </si>
  <si>
    <t>1YHP000084A4768</t>
  </si>
  <si>
    <t>1YHP000084A4547</t>
  </si>
  <si>
    <t>1YHP000084A4550</t>
  </si>
  <si>
    <t>1YHP000084A4538</t>
  </si>
  <si>
    <t>1YHP000084A4549</t>
  </si>
  <si>
    <t>1YHP000084A4532</t>
  </si>
  <si>
    <t>1YHP000084A4528</t>
  </si>
  <si>
    <t>AK210</t>
  </si>
  <si>
    <t>1YHP000084A4545</t>
  </si>
  <si>
    <t>2020年12月4日</t>
  </si>
  <si>
    <t>电流互感器型号</t>
  </si>
  <si>
    <t>电流互感器额定变比</t>
  </si>
  <si>
    <t>A相电流互感器编号</t>
  </si>
  <si>
    <t>B相电流互感器编号</t>
  </si>
  <si>
    <t>C相电流互感器编号</t>
  </si>
  <si>
    <t>LZZBJ9-10</t>
  </si>
  <si>
    <t>600/5</t>
  </si>
  <si>
    <t>3676431-002</t>
  </si>
  <si>
    <t>3676431-001</t>
  </si>
  <si>
    <t>3676431-006</t>
  </si>
  <si>
    <t>2000/1</t>
  </si>
  <si>
    <t>3676435-006</t>
  </si>
  <si>
    <t>3676435-002</t>
  </si>
  <si>
    <t>3676435-004</t>
  </si>
  <si>
    <t>500/5</t>
  </si>
  <si>
    <t>3676432-007</t>
  </si>
  <si>
    <t>3676432-008</t>
  </si>
  <si>
    <t>3676432-009</t>
  </si>
  <si>
    <t>200/5</t>
  </si>
  <si>
    <t>3676425-022</t>
  </si>
  <si>
    <t>3676425-008</t>
  </si>
  <si>
    <t>3676425-024</t>
  </si>
  <si>
    <t>3676425-027</t>
  </si>
  <si>
    <t>3676425-010</t>
  </si>
  <si>
    <t>3676425-012</t>
  </si>
  <si>
    <t>1000/5</t>
  </si>
  <si>
    <t>3676433-007</t>
  </si>
  <si>
    <t>3676433-008</t>
  </si>
  <si>
    <t>3676433-009</t>
  </si>
  <si>
    <t>1250/5</t>
  </si>
  <si>
    <t>3676434-005</t>
  </si>
  <si>
    <t>3676434-003</t>
  </si>
  <si>
    <t>3676434-008</t>
  </si>
  <si>
    <t>1500/1</t>
  </si>
  <si>
    <t>3676436-002</t>
  </si>
  <si>
    <t>3676436-003</t>
  </si>
  <si>
    <t>3676436-001</t>
  </si>
  <si>
    <t>3676434-001</t>
  </si>
  <si>
    <t>3676434-011</t>
  </si>
  <si>
    <t>3676434-002</t>
  </si>
  <si>
    <t>3676433-006</t>
  </si>
  <si>
    <t>3676433-005</t>
  </si>
  <si>
    <t>3676433-002</t>
  </si>
  <si>
    <t>3676425-030</t>
  </si>
  <si>
    <t>3676425-005</t>
  </si>
  <si>
    <t>3676425-026</t>
  </si>
  <si>
    <t>3676435-001</t>
  </si>
  <si>
    <t>3676435-003</t>
  </si>
  <si>
    <t>3676435-005</t>
  </si>
  <si>
    <t>3676432-006</t>
  </si>
  <si>
    <t>3676432-001</t>
  </si>
  <si>
    <t>3676432-004</t>
  </si>
  <si>
    <t>3676431-004</t>
  </si>
  <si>
    <t>3676431-009</t>
  </si>
  <si>
    <t>3676431-005</t>
  </si>
  <si>
    <t>3676425-023</t>
  </si>
  <si>
    <t>3676425-015</t>
  </si>
  <si>
    <t>3676425-019</t>
  </si>
  <si>
    <t>50/5</t>
  </si>
  <si>
    <t>3676438-004</t>
  </si>
  <si>
    <t>3676438-005</t>
  </si>
  <si>
    <t>3676438-001</t>
  </si>
  <si>
    <t>75/5</t>
  </si>
  <si>
    <t>3676426-022</t>
  </si>
  <si>
    <t>3676426-021</t>
  </si>
  <si>
    <t>3676426-002</t>
  </si>
  <si>
    <t>3676426-003</t>
  </si>
  <si>
    <t>3676426-009</t>
  </si>
  <si>
    <t>3676426-020</t>
  </si>
  <si>
    <t>3676426-016</t>
  </si>
  <si>
    <t>3676426-008</t>
  </si>
  <si>
    <t>3676426-014</t>
  </si>
  <si>
    <t>100/5</t>
  </si>
  <si>
    <t>3676427-023</t>
  </si>
  <si>
    <t>3676427-013</t>
  </si>
  <si>
    <t>3676427-024</t>
  </si>
  <si>
    <t>3676426-004</t>
  </si>
  <si>
    <t>3676426-007</t>
  </si>
  <si>
    <t>3676426-012</t>
  </si>
  <si>
    <t>3676425-017</t>
  </si>
  <si>
    <t>3676425-013</t>
  </si>
  <si>
    <t>3676425-021</t>
  </si>
  <si>
    <t>3676425-004</t>
  </si>
  <si>
    <t>3676425-009</t>
  </si>
  <si>
    <t>3676425-018</t>
  </si>
  <si>
    <t>3676425-001</t>
  </si>
  <si>
    <t>3676425-016</t>
  </si>
  <si>
    <t>3676425-020</t>
  </si>
  <si>
    <t>3676425-029</t>
  </si>
  <si>
    <t>3676425-006</t>
  </si>
  <si>
    <t>3676425-028</t>
  </si>
  <si>
    <t>3676426-010</t>
  </si>
  <si>
    <t>3676426-015</t>
  </si>
  <si>
    <t>3676426-023</t>
  </si>
  <si>
    <t>3676427-003</t>
  </si>
  <si>
    <t>3676427-015</t>
  </si>
  <si>
    <t>3676427-010</t>
  </si>
  <si>
    <t>3676426-013</t>
  </si>
  <si>
    <t>3676426-018</t>
  </si>
  <si>
    <t>3676426-017</t>
  </si>
  <si>
    <t>3676426-005</t>
  </si>
  <si>
    <t>3676426-019</t>
  </si>
  <si>
    <t>3676426-024</t>
  </si>
  <si>
    <t>3676427-021</t>
  </si>
  <si>
    <t>3676427-014</t>
  </si>
  <si>
    <t>3676427-005</t>
  </si>
  <si>
    <t>3676438-003</t>
  </si>
  <si>
    <t>3676438-002</t>
  </si>
  <si>
    <t>3676438-006</t>
  </si>
  <si>
    <t>3676433-001</t>
  </si>
  <si>
    <t>3676433-004</t>
  </si>
  <si>
    <t>3676433-003</t>
  </si>
  <si>
    <t>3676434-009</t>
  </si>
  <si>
    <t>3676434-010</t>
  </si>
  <si>
    <t>3676434-004</t>
  </si>
  <si>
    <t>300/5</t>
  </si>
  <si>
    <t>3676429-008</t>
  </si>
  <si>
    <t>3676429-012</t>
  </si>
  <si>
    <t>3676429-018</t>
  </si>
  <si>
    <t>250/5</t>
  </si>
  <si>
    <t>3676430-004</t>
  </si>
  <si>
    <t>3676430-005</t>
  </si>
  <si>
    <t>3676430-001</t>
  </si>
  <si>
    <t>3676429-007</t>
  </si>
  <si>
    <t>3676429-005</t>
  </si>
  <si>
    <t>3676429-004</t>
  </si>
  <si>
    <t>150/5</t>
  </si>
  <si>
    <t>3676428-015</t>
  </si>
  <si>
    <t>3676428-007</t>
  </si>
  <si>
    <t>3676428-011</t>
  </si>
  <si>
    <t>3676428-002</t>
  </si>
  <si>
    <t>3676428-012</t>
  </si>
  <si>
    <t>3676428-018</t>
  </si>
  <si>
    <t>3676426-001</t>
  </si>
  <si>
    <t>3676426-006</t>
  </si>
  <si>
    <t>3676426-011</t>
  </si>
  <si>
    <t>3676427-012</t>
  </si>
  <si>
    <t>3676427-022</t>
  </si>
  <si>
    <t>3676427-011</t>
  </si>
  <si>
    <t>3676434-006</t>
  </si>
  <si>
    <t>3676434-012</t>
  </si>
  <si>
    <t>3676434-007</t>
  </si>
  <si>
    <t>3676429-011</t>
  </si>
  <si>
    <t>3676429-003</t>
  </si>
  <si>
    <t>3676429-006</t>
  </si>
  <si>
    <t>3676430-006</t>
  </si>
  <si>
    <t>3676430-002</t>
  </si>
  <si>
    <t>3676430-003</t>
  </si>
  <si>
    <t>3676429-014</t>
  </si>
  <si>
    <t>3676429-017</t>
  </si>
  <si>
    <t>3676429-013</t>
  </si>
  <si>
    <t>3676427-006</t>
  </si>
  <si>
    <t>3676427-007</t>
  </si>
  <si>
    <t>3676427-018</t>
  </si>
  <si>
    <t>3676428-010</t>
  </si>
  <si>
    <t>3676428-001</t>
  </si>
  <si>
    <t>3676428-016</t>
  </si>
  <si>
    <t>3676428-017</t>
  </si>
  <si>
    <t>3676428-003</t>
  </si>
  <si>
    <t>3676428-006</t>
  </si>
  <si>
    <t>3676427-017</t>
  </si>
  <si>
    <t>3676427-004</t>
  </si>
  <si>
    <t>3676427-009</t>
  </si>
  <si>
    <t>3676432-003</t>
  </si>
  <si>
    <t>3676432-005</t>
  </si>
  <si>
    <t>3676432-002</t>
  </si>
  <si>
    <t>3676431-007</t>
  </si>
  <si>
    <t>3676431-011</t>
  </si>
  <si>
    <t>3676431-008</t>
  </si>
  <si>
    <t>3676425-002</t>
  </si>
  <si>
    <t>3676425-014</t>
  </si>
  <si>
    <t>3676425-003</t>
  </si>
  <si>
    <t>3676429-002</t>
  </si>
  <si>
    <t>3676429-009</t>
  </si>
  <si>
    <t>3676429-001</t>
  </si>
  <si>
    <t>3676428-013</t>
  </si>
  <si>
    <t>3676428-004</t>
  </si>
  <si>
    <t>3676428-005</t>
  </si>
  <si>
    <t>3676427-008</t>
  </si>
  <si>
    <t>3676427-001</t>
  </si>
  <si>
    <t>3676427-002</t>
  </si>
  <si>
    <t>3676431-010</t>
  </si>
  <si>
    <t>3676431-003</t>
  </si>
  <si>
    <t>3676431-012</t>
  </si>
  <si>
    <t>3676425-025</t>
  </si>
  <si>
    <t>3676425-011</t>
  </si>
  <si>
    <t>3676425-007</t>
  </si>
  <si>
    <t>3676429-015</t>
  </si>
  <si>
    <t>3676429-010</t>
  </si>
  <si>
    <t>3676429-016</t>
  </si>
  <si>
    <t>3676428-008</t>
  </si>
  <si>
    <t>3676428-014</t>
  </si>
  <si>
    <t>3676428-009</t>
  </si>
  <si>
    <t>3676427-020</t>
  </si>
  <si>
    <t>3676427-019</t>
  </si>
  <si>
    <t>3676427-016</t>
  </si>
  <si>
    <t>分部工程代号</t>
  </si>
  <si>
    <t>子分部代号</t>
  </si>
  <si>
    <t>子分部工程名称</t>
  </si>
  <si>
    <t>S2</t>
  </si>
  <si>
    <t>室外电气</t>
  </si>
  <si>
    <t>变配电室</t>
  </si>
  <si>
    <t>供电干线</t>
  </si>
  <si>
    <t>备用和不间断电源</t>
  </si>
  <si>
    <t>S3</t>
  </si>
  <si>
    <t>仪表安装</t>
  </si>
  <si>
    <t>管线敷设</t>
  </si>
  <si>
    <t>控制系统接地</t>
  </si>
  <si>
    <t>S8</t>
  </si>
  <si>
    <t>通信网络系统</t>
  </si>
  <si>
    <t>计算机网络系统</t>
  </si>
  <si>
    <t>工业监控系统</t>
  </si>
  <si>
    <t>火灾报警系统</t>
  </si>
  <si>
    <t>检查内容</t>
  </si>
  <si>
    <t>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t>
  </si>
  <si>
    <t>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t>
  </si>
  <si>
    <t>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t>
  </si>
  <si>
    <t>1.低压电线和电缆绝缘电阻测试符合规范要求
2.电线、电缆接线符合规范要求
3.芯线与电器设备的连接符合规范要求</t>
  </si>
  <si>
    <t>1.金属电缆支架、电缆导管的接地或接零可靠
2.电缆严禁有绞拧、铠装压扁、护层断裂和表面严重划伤等缺陷
3.支架与预埋件固定可靠
4.电缆的最小弯曲半径应符合GB50303-2015的规定</t>
  </si>
  <si>
    <t>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t>
  </si>
  <si>
    <t>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t>
  </si>
  <si>
    <t>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t>
  </si>
  <si>
    <t>1.接地装置的接地电阻值必须符合设计要求
2.接地装置的搭接符合GB50303-2015的规定
3.接地装置的间距应符合GB50303-2015的规定</t>
  </si>
  <si>
    <t>1.变压器室、高低压开关室内的接地干线与接地装置引出干线的连接应有不少于2处与接地装置
引出干线连接
2.钢制接地线的焊接连接、材料采用及最小允许规格尺寸符合GB50303-2015的规定</t>
  </si>
  <si>
    <t>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t>
  </si>
  <si>
    <t>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t>
  </si>
  <si>
    <t>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t>
  </si>
  <si>
    <t>1.交直流在同一现场安装时必须选择不同的结构
2.开关的通断位置一致，操作灵活、接触可靠
3.车间及试（实）验室的插座距地面不小于0.3m</t>
  </si>
  <si>
    <t>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t>
  </si>
  <si>
    <t>隐蔽工程防雷接地</t>
  </si>
  <si>
    <t>1.接地装置的材料、规格应符合GB50303-2015的规定
2.接地装置的埋设位置及埋深应符合设计要求
3.接地装置的焊接应符合GB50303-2015的规定</t>
  </si>
  <si>
    <t>隐蔽工程电气动力</t>
  </si>
  <si>
    <t>1.导管的材料、规格应符合设计要求
2.导管的埋设位置及埋深应符合设计要求
3.导管的连接方式应符合GB50303-2015的规定</t>
  </si>
  <si>
    <t>隐蔽工程电气照明</t>
  </si>
  <si>
    <t>1.导管的材料、规格应符合设计要求
2.导管、接线盒的埋设位置应符合设计要求
3.导管的连接方式应符合GB50303-2015的规定</t>
  </si>
  <si>
    <t>隐蔽工程火灾报警</t>
  </si>
  <si>
    <t>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t>
  </si>
  <si>
    <t>1.应与照明配电箱及回路的标识应与照明配电箱的回路及标识一致
2.开关与灯具控制顺序相对应
3.所有照明灯具应开启</t>
  </si>
  <si>
    <t>1.流量仪表与管道连接必须严密不漏，进出口方向正确，电气部分密封、绝缘合格
2.流量仪表前后直管段应符合设计要求
3.节流件的端面应垂直于管道轴线，允许偏差为1°</t>
  </si>
  <si>
    <t>1.物位取源部件的安装位置，应选在物位变化灵敏，且不使检查原件受到物料冲击的地方。
2. 物位仪表远传部分的接管、接线应正确紧密，不得渗漏。电气装置绝缘合格。防雨罩完整、牢固</t>
  </si>
  <si>
    <t>1.仪表的连接管路必须吹扫干净，畅通无阻，试压合格
2.电气线路绝缘试验必须合格，阻抗匹配适当，接线正确，标志清晰齐全
3.调节器的正反作用及输出信号特性必须符合设计要求</t>
  </si>
  <si>
    <t>1.盒箱接线必须正确，包扎紧密，不得损伤芯线，排列整齐，标志清晰齐全
2.导线间和对地绝缘测试，绝缘电阻值必须符合要求</t>
  </si>
  <si>
    <t>1.管路的水平段应保持一定的坡度，倾斜方向必须正确
2.管路的强度、严密性和真空度试验必须符合设计要求和有关规定
3.焊缝表面及热影响区不得有裂纹；焊缝表面不得有气孔和夹渣等缺陷。有特殊要求的焊口必须符合要求</t>
  </si>
  <si>
    <t>1.屏蔽线端头剖头长度一致，接触良好
2.终端设备安装固定牢靠，位置正确，整齐
3.通信系统接地良好</t>
  </si>
  <si>
    <t>1.摄像机旋转范围内不得有障碍物
2.摄像机安装高度符合设计及规范要求
3.摄像机安装位置必须符合蓝图及设计规范要求</t>
  </si>
  <si>
    <t>1.在管内或线槽内的布线应在建筑物抹灰及地面工程结束后进行，管内或线槽内不应有积水及杂物
2.管内或线槽内的导线不应有接头或扭结
3.多尘或潮湿场所管路的管口和管子连接处应做密封处理</t>
  </si>
  <si>
    <t>1.探测器至墙壁、梁边的水平距离应不小于0.5m
2.安装在大空间时，每个采样孔的保护面积应符合点型感烟火灾探测器的保护面积要求
3.手动火灾报警按钮应安装在明显和便于操作部位，当安装在墙上时，其底边距地（楼）面高度宜为1.3~1.5米
4.报警器安装在安全出口附近交明显处，距地面大于1.8m</t>
  </si>
  <si>
    <t>1.采用专用的检测仪器或模拟火灾的方法，逐个检测每个火灾探测器的报警功能，探测器应该能发出火灾报警信号
2.施加适当的推力使报警按钮动作，报警按钮应能发出报警信号
3.对接入联动系统的消防报警器系统，使其处于自动工作状态，然后设计逻辑关系，检查报警系统的报警工作情况，系统应按设计的逻辑报警
4.在消防控制室与所有消防电话之间互相通话，总机应能显示每部分机或对讲电话模块的位置，呼叫铃声和通话语音应清晰
5.将所有经调试合格的各项设备、系统按设计连接组成完整的火灾报警系统，按《火灾自动报警系统设计规范》GB 50166和设计逻辑关系检查系统各项功能。</t>
  </si>
  <si>
    <t>厂房2-1~2-4轴，2-A~2-B线</t>
  </si>
</sst>
</file>

<file path=xl/styles.xml><?xml version="1.0" encoding="utf-8"?>
<styleSheet xmlns="http://schemas.openxmlformats.org/spreadsheetml/2006/main">
  <numFmts count="9">
    <numFmt numFmtId="176" formatCode="0.00_);[Red]\(0.00\)"/>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7" formatCode="@\ "/>
    <numFmt numFmtId="178" formatCode="0_ "/>
    <numFmt numFmtId="179" formatCode="\ \ \ @"/>
    <numFmt numFmtId="180" formatCode="0.00_ "/>
  </numFmts>
  <fonts count="41">
    <font>
      <sz val="11"/>
      <color theme="1"/>
      <name val="等线"/>
      <charset val="134"/>
      <scheme val="minor"/>
    </font>
    <font>
      <sz val="16"/>
      <color theme="1"/>
      <name val="等线"/>
      <charset val="134"/>
      <scheme val="minor"/>
    </font>
    <font>
      <b/>
      <sz val="11"/>
      <color theme="0"/>
      <name val="等线"/>
      <charset val="134"/>
      <scheme val="minor"/>
    </font>
    <font>
      <sz val="10.5"/>
      <color theme="1"/>
      <name val="Times New Roman"/>
      <charset val="134"/>
    </font>
    <font>
      <sz val="10"/>
      <color rgb="FF0F0F0F"/>
      <name val="Arial"/>
      <charset val="134"/>
    </font>
    <font>
      <sz val="14"/>
      <color theme="1"/>
      <name val="等线"/>
      <charset val="134"/>
      <scheme val="minor"/>
    </font>
    <font>
      <sz val="11"/>
      <color theme="0"/>
      <name val="等线"/>
      <charset val="0"/>
      <scheme val="minor"/>
    </font>
    <font>
      <sz val="11"/>
      <color rgb="FF9C0006"/>
      <name val="等线"/>
      <charset val="0"/>
      <scheme val="minor"/>
    </font>
    <font>
      <b/>
      <sz val="11"/>
      <color theme="3"/>
      <name val="等线"/>
      <charset val="134"/>
      <scheme val="minor"/>
    </font>
    <font>
      <sz val="11"/>
      <color theme="1"/>
      <name val="等线"/>
      <charset val="0"/>
      <scheme val="minor"/>
    </font>
    <font>
      <b/>
      <sz val="18"/>
      <color indexed="56"/>
      <name val="宋体"/>
      <charset val="134"/>
    </font>
    <font>
      <b/>
      <sz val="11"/>
      <color rgb="FFFA7D00"/>
      <name val="等线"/>
      <charset val="0"/>
      <scheme val="minor"/>
    </font>
    <font>
      <b/>
      <sz val="18"/>
      <color theme="3"/>
      <name val="等线"/>
      <charset val="134"/>
      <scheme val="minor"/>
    </font>
    <font>
      <b/>
      <sz val="11"/>
      <color indexed="8"/>
      <name val="宋体"/>
      <charset val="134"/>
    </font>
    <font>
      <u/>
      <sz val="11"/>
      <color rgb="FF0000FF"/>
      <name val="等线"/>
      <charset val="0"/>
      <scheme val="minor"/>
    </font>
    <font>
      <sz val="11"/>
      <color rgb="FF9C6500"/>
      <name val="等线"/>
      <charset val="0"/>
      <scheme val="minor"/>
    </font>
    <font>
      <b/>
      <sz val="13"/>
      <color theme="3"/>
      <name val="等线"/>
      <charset val="134"/>
      <scheme val="minor"/>
    </font>
    <font>
      <b/>
      <sz val="11"/>
      <color rgb="FFFFFFFF"/>
      <name val="等线"/>
      <charset val="0"/>
      <scheme val="minor"/>
    </font>
    <font>
      <sz val="11"/>
      <color rgb="FF3F3F76"/>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sz val="11"/>
      <color rgb="FFFF0000"/>
      <name val="等线"/>
      <charset val="0"/>
      <scheme val="minor"/>
    </font>
    <font>
      <b/>
      <sz val="11"/>
      <color indexed="52"/>
      <name val="宋体"/>
      <charset val="134"/>
    </font>
    <font>
      <sz val="11"/>
      <color rgb="FFFA7D00"/>
      <name val="等线"/>
      <charset val="0"/>
      <scheme val="minor"/>
    </font>
    <font>
      <b/>
      <sz val="15"/>
      <color theme="3"/>
      <name val="等线"/>
      <charset val="134"/>
      <scheme val="minor"/>
    </font>
    <font>
      <b/>
      <sz val="11"/>
      <color theme="1"/>
      <name val="等线"/>
      <charset val="0"/>
      <scheme val="minor"/>
    </font>
    <font>
      <sz val="11"/>
      <color indexed="60"/>
      <name val="宋体"/>
      <charset val="134"/>
    </font>
    <font>
      <b/>
      <sz val="15"/>
      <color indexed="56"/>
      <name val="宋体"/>
      <charset val="134"/>
    </font>
    <font>
      <sz val="11"/>
      <color indexed="17"/>
      <name val="宋体"/>
      <charset val="134"/>
    </font>
    <font>
      <b/>
      <sz val="11"/>
      <color indexed="63"/>
      <name val="宋体"/>
      <charset val="134"/>
    </font>
    <font>
      <b/>
      <sz val="11"/>
      <color indexed="9"/>
      <name val="宋体"/>
      <charset val="134"/>
    </font>
    <font>
      <b/>
      <sz val="11"/>
      <color indexed="56"/>
      <name val="宋体"/>
      <charset val="134"/>
    </font>
    <font>
      <b/>
      <sz val="13"/>
      <color indexed="56"/>
      <name val="宋体"/>
      <charset val="134"/>
    </font>
    <font>
      <sz val="11"/>
      <color indexed="52"/>
      <name val="宋体"/>
      <charset val="134"/>
    </font>
    <font>
      <sz val="11"/>
      <color indexed="10"/>
      <name val="宋体"/>
      <charset val="134"/>
    </font>
    <font>
      <sz val="11"/>
      <color indexed="20"/>
      <name val="宋体"/>
      <charset val="134"/>
    </font>
    <font>
      <sz val="12"/>
      <name val="宋体"/>
      <charset val="134"/>
    </font>
    <font>
      <i/>
      <sz val="11"/>
      <color indexed="23"/>
      <name val="宋体"/>
      <charset val="134"/>
    </font>
    <font>
      <sz val="11"/>
      <color indexed="62"/>
      <name val="宋体"/>
      <charset val="134"/>
    </font>
  </fonts>
  <fills count="43">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799981688894314"/>
        <bgColor theme="4" tint="0.799981688894314"/>
      </patternFill>
    </fill>
    <fill>
      <patternFill patternType="solid">
        <fgColor theme="7"/>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indexed="22"/>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indexed="43"/>
        <bgColor indexed="64"/>
      </patternFill>
    </fill>
    <fill>
      <patternFill patternType="solid">
        <fgColor indexed="42"/>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55"/>
        <bgColor indexed="64"/>
      </patternFill>
    </fill>
    <fill>
      <patternFill patternType="solid">
        <fgColor indexed="45"/>
        <bgColor indexed="64"/>
      </patternFill>
    </fill>
    <fill>
      <patternFill patternType="solid">
        <fgColor indexed="47"/>
        <bgColor indexed="64"/>
      </patternFill>
    </fill>
    <fill>
      <patternFill patternType="solid">
        <fgColor indexed="26"/>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theme="4" tint="0.399945066682943"/>
      </left>
      <right/>
      <top style="thin">
        <color theme="4" tint="0.399945066682943"/>
      </top>
      <bottom style="thin">
        <color theme="4" tint="0.399945066682943"/>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theme="4"/>
      </left>
      <right/>
      <top style="thin">
        <color theme="4"/>
      </top>
      <bottom style="thin">
        <color theme="4"/>
      </bottom>
      <diagonal/>
    </border>
    <border>
      <left style="thin">
        <color theme="4"/>
      </left>
      <right/>
      <top style="thin">
        <color theme="4"/>
      </top>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right/>
      <top style="thin">
        <color indexed="62"/>
      </top>
      <bottom style="double">
        <color indexed="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23"/>
      </left>
      <right style="thin">
        <color indexed="23"/>
      </right>
      <top style="thin">
        <color indexed="23"/>
      </top>
      <bottom style="thin">
        <color indexed="23"/>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double">
        <color indexed="5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s>
  <cellStyleXfs count="67">
    <xf numFmtId="0" fontId="0" fillId="0" borderId="0"/>
    <xf numFmtId="42" fontId="0" fillId="0" borderId="0" applyFont="0" applyFill="0" applyBorder="0" applyAlignment="0" applyProtection="0">
      <alignment vertical="center"/>
    </xf>
    <xf numFmtId="0" fontId="9" fillId="21" borderId="0" applyNumberFormat="0" applyBorder="0" applyAlignment="0" applyProtection="0">
      <alignment vertical="center"/>
    </xf>
    <xf numFmtId="0" fontId="18" fillId="1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24" fillId="25" borderId="17" applyNumberFormat="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12" applyNumberFormat="0" applyFill="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15" applyNumberFormat="0" applyFont="0" applyAlignment="0" applyProtection="0">
      <alignment vertical="center"/>
    </xf>
    <xf numFmtId="0" fontId="6" fillId="31" borderId="0" applyNumberFormat="0" applyBorder="0" applyAlignment="0" applyProtection="0">
      <alignment vertical="center"/>
    </xf>
    <xf numFmtId="0" fontId="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13" applyNumberFormat="0" applyFill="0" applyAlignment="0" applyProtection="0">
      <alignment vertical="center"/>
    </xf>
    <xf numFmtId="0" fontId="16" fillId="0" borderId="13" applyNumberFormat="0" applyFill="0" applyAlignment="0" applyProtection="0">
      <alignment vertical="center"/>
    </xf>
    <xf numFmtId="0" fontId="6" fillId="24" borderId="0" applyNumberFormat="0" applyBorder="0" applyAlignment="0" applyProtection="0">
      <alignment vertical="center"/>
    </xf>
    <xf numFmtId="0" fontId="8" fillId="0" borderId="20" applyNumberFormat="0" applyFill="0" applyAlignment="0" applyProtection="0">
      <alignment vertical="center"/>
    </xf>
    <xf numFmtId="0" fontId="6" fillId="28" borderId="0" applyNumberFormat="0" applyBorder="0" applyAlignment="0" applyProtection="0">
      <alignment vertical="center"/>
    </xf>
    <xf numFmtId="0" fontId="22" fillId="9" borderId="16" applyNumberFormat="0" applyAlignment="0" applyProtection="0">
      <alignment vertical="center"/>
    </xf>
    <xf numFmtId="0" fontId="11" fillId="9" borderId="11" applyNumberFormat="0" applyAlignment="0" applyProtection="0">
      <alignment vertical="center"/>
    </xf>
    <xf numFmtId="0" fontId="17" fillId="14" borderId="14" applyNumberFormat="0" applyAlignment="0" applyProtection="0">
      <alignment vertical="center"/>
    </xf>
    <xf numFmtId="0" fontId="30" fillId="33" borderId="0" applyNumberFormat="0" applyBorder="0" applyAlignment="0" applyProtection="0">
      <alignment vertical="center"/>
    </xf>
    <xf numFmtId="0" fontId="9" fillId="7" borderId="0" applyNumberFormat="0" applyBorder="0" applyAlignment="0" applyProtection="0">
      <alignment vertical="center"/>
    </xf>
    <xf numFmtId="0" fontId="6" fillId="27" borderId="0" applyNumberFormat="0" applyBorder="0" applyAlignment="0" applyProtection="0">
      <alignment vertical="center"/>
    </xf>
    <xf numFmtId="0" fontId="25" fillId="0" borderId="18" applyNumberFormat="0" applyFill="0" applyAlignment="0" applyProtection="0">
      <alignment vertical="center"/>
    </xf>
    <xf numFmtId="0" fontId="27" fillId="0" borderId="19" applyNumberFormat="0" applyFill="0" applyAlignment="0" applyProtection="0">
      <alignment vertical="center"/>
    </xf>
    <xf numFmtId="0" fontId="19" fillId="22" borderId="0" applyNumberFormat="0" applyBorder="0" applyAlignment="0" applyProtection="0">
      <alignment vertical="center"/>
    </xf>
    <xf numFmtId="0" fontId="15" fillId="13" borderId="0" applyNumberFormat="0" applyBorder="0" applyAlignment="0" applyProtection="0">
      <alignment vertical="center"/>
    </xf>
    <xf numFmtId="0" fontId="29" fillId="0" borderId="21" applyNumberFormat="0" applyFill="0" applyAlignment="0" applyProtection="0">
      <alignment vertical="center"/>
    </xf>
    <xf numFmtId="0" fontId="9" fillId="30" borderId="0" applyNumberFormat="0" applyBorder="0" applyAlignment="0" applyProtection="0">
      <alignment vertical="center"/>
    </xf>
    <xf numFmtId="0" fontId="6" fillId="29" borderId="0" applyNumberFormat="0" applyBorder="0" applyAlignment="0" applyProtection="0">
      <alignment vertical="center"/>
    </xf>
    <xf numFmtId="0" fontId="9" fillId="19"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31" fillId="25" borderId="22" applyNumberFormat="0" applyAlignment="0" applyProtection="0">
      <alignment vertical="center"/>
    </xf>
    <xf numFmtId="0" fontId="9" fillId="20" borderId="0" applyNumberFormat="0" applyBorder="0" applyAlignment="0" applyProtection="0">
      <alignment vertical="center"/>
    </xf>
    <xf numFmtId="0" fontId="6" fillId="34" borderId="0" applyNumberFormat="0" applyBorder="0" applyAlignment="0" applyProtection="0">
      <alignment vertical="center"/>
    </xf>
    <xf numFmtId="0" fontId="6" fillId="5" borderId="0" applyNumberFormat="0" applyBorder="0" applyAlignment="0" applyProtection="0">
      <alignment vertical="center"/>
    </xf>
    <xf numFmtId="0" fontId="9" fillId="35" borderId="0" applyNumberFormat="0" applyBorder="0" applyAlignment="0" applyProtection="0">
      <alignment vertical="center"/>
    </xf>
    <xf numFmtId="0" fontId="9" fillId="15" borderId="0" applyNumberFormat="0" applyBorder="0" applyAlignment="0" applyProtection="0">
      <alignment vertical="center"/>
    </xf>
    <xf numFmtId="0" fontId="6" fillId="11" borderId="0" applyNumberFormat="0" applyBorder="0" applyAlignment="0" applyProtection="0">
      <alignment vertical="center"/>
    </xf>
    <xf numFmtId="0" fontId="9" fillId="23" borderId="0" applyNumberFormat="0" applyBorder="0" applyAlignment="0" applyProtection="0">
      <alignment vertical="center"/>
    </xf>
    <xf numFmtId="0" fontId="6" fillId="26" borderId="0" applyNumberFormat="0" applyBorder="0" applyAlignment="0" applyProtection="0">
      <alignment vertical="center"/>
    </xf>
    <xf numFmtId="0" fontId="6" fillId="36" borderId="0" applyNumberFormat="0" applyBorder="0" applyAlignment="0" applyProtection="0">
      <alignment vertical="center"/>
    </xf>
    <xf numFmtId="0" fontId="9" fillId="37" borderId="0" applyNumberFormat="0" applyBorder="0" applyAlignment="0" applyProtection="0">
      <alignment vertical="center"/>
    </xf>
    <xf numFmtId="0" fontId="28" fillId="32" borderId="0" applyNumberFormat="0" applyBorder="0" applyAlignment="0" applyProtection="0">
      <alignment vertical="center"/>
    </xf>
    <xf numFmtId="0" fontId="6" fillId="38" borderId="0" applyNumberFormat="0" applyBorder="0" applyAlignment="0" applyProtection="0">
      <alignment vertical="center"/>
    </xf>
    <xf numFmtId="0" fontId="34" fillId="0" borderId="24" applyNumberFormat="0" applyFill="0" applyAlignment="0" applyProtection="0">
      <alignment vertical="center"/>
    </xf>
    <xf numFmtId="0" fontId="33" fillId="0" borderId="26" applyNumberFormat="0" applyFill="0" applyAlignment="0" applyProtection="0">
      <alignment vertical="center"/>
    </xf>
    <xf numFmtId="0" fontId="36"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7" fillId="40" borderId="0" applyNumberFormat="0" applyBorder="0" applyAlignment="0" applyProtection="0">
      <alignment vertical="center"/>
    </xf>
    <xf numFmtId="0" fontId="38" fillId="0" borderId="0">
      <alignment vertical="center"/>
    </xf>
    <xf numFmtId="0" fontId="32" fillId="39" borderId="23" applyNumberFormat="0" applyAlignment="0" applyProtection="0">
      <alignment vertical="center"/>
    </xf>
    <xf numFmtId="0" fontId="39" fillId="0" borderId="0" applyNumberFormat="0" applyFill="0" applyBorder="0" applyAlignment="0" applyProtection="0">
      <alignment vertical="center"/>
    </xf>
    <xf numFmtId="0" fontId="35" fillId="0" borderId="25" applyNumberFormat="0" applyFill="0" applyAlignment="0" applyProtection="0">
      <alignment vertical="center"/>
    </xf>
    <xf numFmtId="0" fontId="40" fillId="41" borderId="17" applyNumberFormat="0" applyAlignment="0" applyProtection="0">
      <alignment vertical="center"/>
    </xf>
    <xf numFmtId="0" fontId="38" fillId="42" borderId="27" applyNumberFormat="0" applyFont="0" applyAlignment="0" applyProtection="0">
      <alignment vertical="center"/>
    </xf>
  </cellStyleXfs>
  <cellXfs count="91">
    <xf numFmtId="0" fontId="0" fillId="0" borderId="0" xfId="0"/>
    <xf numFmtId="0" fontId="1" fillId="0" borderId="0" xfId="0" applyFont="1"/>
    <xf numFmtId="0" fontId="0" fillId="2" borderId="0" xfId="0" applyFill="1"/>
    <xf numFmtId="0" fontId="1" fillId="0" borderId="0" xfId="0" applyFont="1" applyAlignment="1"/>
    <xf numFmtId="14" fontId="0" fillId="0" borderId="0" xfId="0" applyNumberFormat="1"/>
    <xf numFmtId="0" fontId="0" fillId="0" borderId="0" xfId="0" applyAlignment="1">
      <alignment wrapText="1"/>
    </xf>
    <xf numFmtId="0" fontId="0" fillId="0" borderId="0" xfId="0" applyBorder="1" applyAlignment="1">
      <alignment wrapText="1"/>
    </xf>
    <xf numFmtId="0" fontId="0" fillId="0" borderId="0" xfId="0" applyBorder="1"/>
    <xf numFmtId="14" fontId="0" fillId="0" borderId="0" xfId="0" applyNumberFormat="1" applyBorder="1" applyAlignment="1">
      <alignment wrapText="1"/>
    </xf>
    <xf numFmtId="0" fontId="0" fillId="0" borderId="0" xfId="0" applyFont="1" applyBorder="1"/>
    <xf numFmtId="0" fontId="1" fillId="2" borderId="0" xfId="0" applyFont="1" applyFill="1"/>
    <xf numFmtId="0" fontId="0" fillId="2" borderId="0" xfId="0" applyNumberFormat="1" applyFill="1"/>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76" fontId="0" fillId="0" borderId="0" xfId="0" applyNumberFormat="1"/>
    <xf numFmtId="0" fontId="0" fillId="0" borderId="0" xfId="0" applyNumberFormat="1"/>
    <xf numFmtId="0" fontId="0" fillId="0" borderId="1" xfId="0" applyBorder="1"/>
    <xf numFmtId="0" fontId="0" fillId="0" borderId="1" xfId="0" applyNumberFormat="1" applyBorder="1" applyAlignment="1">
      <alignment vertical="center" wrapText="1"/>
    </xf>
    <xf numFmtId="0" fontId="0" fillId="0" borderId="1" xfId="0" applyBorder="1" applyAlignment="1">
      <alignment vertical="center" wrapText="1"/>
    </xf>
    <xf numFmtId="49" fontId="0" fillId="0" borderId="0" xfId="0" applyNumberFormat="1"/>
    <xf numFmtId="0" fontId="2" fillId="3" borderId="2" xfId="0" applyNumberFormat="1" applyFont="1" applyFill="1" applyBorder="1" applyAlignment="1" applyProtection="1"/>
    <xf numFmtId="0" fontId="2" fillId="3" borderId="3" xfId="0" applyNumberFormat="1" applyFont="1" applyFill="1" applyBorder="1" applyAlignment="1" applyProtection="1"/>
    <xf numFmtId="49" fontId="2" fillId="3" borderId="3" xfId="0" applyNumberFormat="1" applyFont="1" applyFill="1" applyBorder="1" applyAlignment="1" applyProtection="1"/>
    <xf numFmtId="0" fontId="0" fillId="4" borderId="2" xfId="0" applyNumberFormat="1" applyFont="1" applyFill="1" applyBorder="1" applyAlignment="1" applyProtection="1"/>
    <xf numFmtId="0" fontId="0" fillId="4" borderId="3" xfId="0" applyNumberFormat="1" applyFont="1" applyFill="1" applyBorder="1" applyAlignment="1" applyProtection="1"/>
    <xf numFmtId="49" fontId="0" fillId="4" borderId="3" xfId="0" applyNumberFormat="1" applyFont="1" applyFill="1" applyBorder="1" applyAlignment="1" applyProtection="1"/>
    <xf numFmtId="0" fontId="0" fillId="0" borderId="2" xfId="0" applyNumberFormat="1" applyFont="1" applyFill="1" applyBorder="1" applyAlignment="1" applyProtection="1"/>
    <xf numFmtId="0" fontId="0" fillId="0" borderId="3" xfId="0" applyNumberFormat="1" applyFont="1" applyFill="1" applyBorder="1" applyAlignment="1" applyProtection="1"/>
    <xf numFmtId="49" fontId="0" fillId="0" borderId="3" xfId="0" applyNumberFormat="1" applyFont="1" applyFill="1" applyBorder="1" applyAlignment="1" applyProtection="1"/>
    <xf numFmtId="0" fontId="0" fillId="0" borderId="0" xfId="0" applyFill="1" applyAlignment="1">
      <alignment vertical="center"/>
    </xf>
    <xf numFmtId="0" fontId="0" fillId="4" borderId="3" xfId="0" applyNumberFormat="1" applyFont="1" applyFill="1" applyBorder="1" applyAlignment="1" applyProtection="1">
      <alignment wrapText="1"/>
    </xf>
    <xf numFmtId="0" fontId="0" fillId="0" borderId="3" xfId="0" applyNumberFormat="1" applyFont="1" applyFill="1" applyBorder="1" applyAlignment="1" applyProtection="1">
      <alignment wrapText="1"/>
    </xf>
    <xf numFmtId="0" fontId="2" fillId="3" borderId="4" xfId="0" applyNumberFormat="1" applyFont="1" applyFill="1" applyBorder="1" applyAlignment="1" applyProtection="1"/>
    <xf numFmtId="0" fontId="0" fillId="4" borderId="4" xfId="0" applyNumberFormat="1" applyFont="1" applyFill="1" applyBorder="1" applyAlignment="1" applyProtection="1"/>
    <xf numFmtId="0" fontId="0" fillId="0" borderId="4" xfId="0" applyNumberFormat="1" applyFont="1" applyFill="1" applyBorder="1" applyAlignment="1" applyProtection="1"/>
    <xf numFmtId="0" fontId="0" fillId="0" borderId="0" xfId="0" applyFont="1" applyFill="1" applyBorder="1" applyAlignment="1"/>
    <xf numFmtId="14" fontId="0" fillId="0" borderId="0" xfId="0" applyNumberFormat="1" applyBorder="1"/>
    <xf numFmtId="0" fontId="3" fillId="0" borderId="0" xfId="0" applyFont="1" applyAlignment="1">
      <alignment horizontal="justify"/>
    </xf>
    <xf numFmtId="0" fontId="0" fillId="0" borderId="0" xfId="0" applyFont="1" applyFill="1" applyAlignment="1"/>
    <xf numFmtId="0" fontId="0" fillId="0" borderId="0" xfId="0" applyFont="1" applyAlignment="1">
      <alignment wrapText="1"/>
    </xf>
    <xf numFmtId="49" fontId="0" fillId="0" borderId="0" xfId="0" applyNumberFormat="1" applyBorder="1"/>
    <xf numFmtId="49" fontId="0" fillId="0" borderId="0" xfId="0" applyNumberFormat="1" applyAlignment="1">
      <alignment wrapText="1"/>
    </xf>
    <xf numFmtId="0" fontId="2" fillId="3" borderId="5" xfId="0" applyFont="1" applyFill="1" applyBorder="1"/>
    <xf numFmtId="0" fontId="2" fillId="3" borderId="6" xfId="0" applyFont="1" applyFill="1" applyBorder="1"/>
    <xf numFmtId="49" fontId="2" fillId="3" borderId="6" xfId="0" applyNumberFormat="1" applyFont="1" applyFill="1" applyBorder="1"/>
    <xf numFmtId="0" fontId="2" fillId="3" borderId="7" xfId="0" applyFont="1" applyFill="1" applyBorder="1"/>
    <xf numFmtId="177" fontId="0" fillId="0" borderId="0" xfId="0" applyNumberFormat="1"/>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6" xfId="0" applyNumberFormat="1" applyFont="1" applyFill="1" applyBorder="1" applyAlignment="1">
      <alignment horizontal="left" vertical="center"/>
    </xf>
    <xf numFmtId="177" fontId="2" fillId="3" borderId="6" xfId="0" applyNumberFormat="1" applyFont="1" applyFill="1" applyBorder="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NumberFormat="1" applyAlignment="1">
      <alignment horizontal="left" vertical="center"/>
    </xf>
    <xf numFmtId="177" fontId="0" fillId="0" borderId="0" xfId="0" applyNumberFormat="1" applyAlignment="1">
      <alignment horizontal="left" vertical="center"/>
    </xf>
    <xf numFmtId="0" fontId="0" fillId="0" borderId="0" xfId="0" applyAlignment="1">
      <alignment horizontal="left" vertical="center" wrapText="1"/>
    </xf>
    <xf numFmtId="0" fontId="0" fillId="0" borderId="0" xfId="0" applyNumberFormat="1" applyAlignment="1">
      <alignment horizontal="left" vertical="center" wrapText="1"/>
    </xf>
    <xf numFmtId="177" fontId="0" fillId="0" borderId="0" xfId="0" applyNumberFormat="1" applyAlignment="1">
      <alignment horizontal="left" vertical="center" wrapText="1"/>
    </xf>
    <xf numFmtId="0" fontId="0" fillId="0" borderId="0" xfId="0" applyFont="1" applyAlignment="1">
      <alignment horizontal="left" vertical="center" wrapText="1"/>
    </xf>
    <xf numFmtId="0" fontId="0" fillId="4" borderId="3" xfId="0" applyFont="1" applyFill="1" applyBorder="1" applyAlignment="1">
      <alignment horizontal="left" vertical="center"/>
    </xf>
    <xf numFmtId="0" fontId="0" fillId="0" borderId="0" xfId="0" applyFill="1" applyBorder="1" applyAlignment="1">
      <alignment vertical="center"/>
    </xf>
    <xf numFmtId="0" fontId="4" fillId="0" borderId="0" xfId="0" applyFont="1" applyBorder="1"/>
    <xf numFmtId="178" fontId="0" fillId="0" borderId="0" xfId="0" applyNumberFormat="1" applyBorder="1"/>
    <xf numFmtId="178" fontId="0" fillId="0" borderId="0" xfId="0" applyNumberFormat="1" applyFill="1" applyBorder="1"/>
    <xf numFmtId="0" fontId="0" fillId="0" borderId="3" xfId="0" applyFont="1" applyFill="1" applyBorder="1" applyAlignment="1">
      <alignment wrapText="1"/>
    </xf>
    <xf numFmtId="0" fontId="0" fillId="0" borderId="3" xfId="0" applyNumberFormat="1" applyFont="1" applyBorder="1"/>
    <xf numFmtId="179" fontId="0" fillId="0" borderId="0" xfId="0" applyNumberFormat="1" applyBorder="1" applyAlignment="1">
      <alignment horizontal="center"/>
    </xf>
    <xf numFmtId="0" fontId="0" fillId="0" borderId="0" xfId="0" applyNumberFormat="1" applyBorder="1"/>
    <xf numFmtId="0" fontId="0" fillId="0" borderId="0" xfId="0" applyNumberFormat="1" applyFill="1" applyBorder="1"/>
    <xf numFmtId="49" fontId="0" fillId="0" borderId="3" xfId="0" applyNumberFormat="1" applyFont="1" applyFill="1" applyBorder="1" applyAlignment="1">
      <alignment wrapText="1"/>
    </xf>
    <xf numFmtId="180" fontId="0" fillId="0" borderId="0" xfId="0" applyNumberFormat="1"/>
    <xf numFmtId="180" fontId="0" fillId="0" borderId="0" xfId="0" applyNumberFormat="1" applyBorder="1"/>
    <xf numFmtId="49" fontId="0" fillId="0" borderId="0" xfId="0" applyNumberFormat="1" applyBorder="1" applyAlignment="1">
      <alignment wrapText="1"/>
    </xf>
    <xf numFmtId="180" fontId="0" fillId="0" borderId="0" xfId="0" applyNumberFormat="1" applyBorder="1" applyAlignment="1">
      <alignment wrapText="1"/>
    </xf>
    <xf numFmtId="180" fontId="0" fillId="0" borderId="0" xfId="0" applyNumberFormat="1" applyAlignment="1">
      <alignment wrapText="1"/>
    </xf>
    <xf numFmtId="49" fontId="5" fillId="0" borderId="0" xfId="0" applyNumberFormat="1" applyFont="1" applyAlignment="1"/>
    <xf numFmtId="0" fontId="5" fillId="0" borderId="0" xfId="0" applyFont="1" applyAlignment="1"/>
    <xf numFmtId="14" fontId="5" fillId="0" borderId="0" xfId="0" applyNumberFormat="1" applyFont="1" applyAlignment="1"/>
    <xf numFmtId="0" fontId="5" fillId="0" borderId="0" xfId="0" applyNumberFormat="1" applyFont="1" applyAlignment="1"/>
    <xf numFmtId="0" fontId="5" fillId="0" borderId="0" xfId="0" applyFont="1" applyAlignment="1">
      <alignment wrapText="1"/>
    </xf>
    <xf numFmtId="0" fontId="0" fillId="0" borderId="8" xfId="0" applyFont="1" applyBorder="1" applyAlignment="1">
      <alignment horizontal="left" vertical="center"/>
    </xf>
    <xf numFmtId="0" fontId="0" fillId="0" borderId="3" xfId="0" applyFont="1" applyBorder="1" applyAlignment="1">
      <alignment horizontal="left" vertical="center"/>
    </xf>
    <xf numFmtId="0" fontId="0" fillId="0" borderId="9" xfId="0" applyBorder="1"/>
    <xf numFmtId="0" fontId="0" fillId="0" borderId="10" xfId="0" applyBorder="1"/>
    <xf numFmtId="14" fontId="0" fillId="0" borderId="0" xfId="0" applyNumberFormat="1" applyAlignment="1">
      <alignment wrapText="1"/>
    </xf>
    <xf numFmtId="0" fontId="0" fillId="4" borderId="3" xfId="0" applyFont="1" applyFill="1" applyBorder="1" applyAlignment="1">
      <alignment wrapText="1"/>
    </xf>
    <xf numFmtId="0" fontId="0" fillId="0" borderId="3" xfId="0" applyFont="1" applyBorder="1" applyAlignment="1">
      <alignment wrapText="1"/>
    </xf>
    <xf numFmtId="0" fontId="0" fillId="0" borderId="0" xfId="0" applyFont="1"/>
    <xf numFmtId="0" fontId="0" fillId="2" borderId="0" xfId="0" applyNumberFormat="1" applyFill="1" applyBorder="1"/>
    <xf numFmtId="0" fontId="0" fillId="2" borderId="0" xfId="0" applyFill="1" applyBorder="1"/>
    <xf numFmtId="0" fontId="0" fillId="0" borderId="0" xfId="0" applyFill="1" applyAlignment="1" quotePrefix="1">
      <alignment vertical="center"/>
    </xf>
  </cellXfs>
  <cellStyles count="6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计算 2" xfId="7"/>
    <cellStyle name="差" xfId="8" builtinId="27"/>
    <cellStyle name="千位分隔" xfId="9" builtinId="3"/>
    <cellStyle name="标题 5" xfId="10"/>
    <cellStyle name="60% - 强调文字颜色 3" xfId="11" builtinId="40"/>
    <cellStyle name="超链接" xfId="12" builtinId="8"/>
    <cellStyle name="汇总 2" xfId="13"/>
    <cellStyle name="百分比" xfId="14" builtinId="5"/>
    <cellStyle name="已访问的超链接" xfId="15" builtinId="9"/>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好 2"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标题 1 2" xfId="37"/>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输出 2" xfId="43"/>
    <cellStyle name="40% - 强调文字颜色 2" xfId="44" builtinId="35"/>
    <cellStyle name="强调文字颜色 3" xfId="45" builtinId="37"/>
    <cellStyle name="强调文字颜色 4" xfId="46" builtinId="41"/>
    <cellStyle name="20% - 强调文字颜色 4" xfId="47" builtinId="42"/>
    <cellStyle name="40% - 强调文字颜色 4" xfId="48" builtinId="43"/>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适中 2" xfId="54"/>
    <cellStyle name="60% - 强调文字颜色 6" xfId="55" builtinId="52"/>
    <cellStyle name="标题 2 2" xfId="56"/>
    <cellStyle name="标题 3 2" xfId="57"/>
    <cellStyle name="警告文本 2" xfId="58"/>
    <cellStyle name="标题 4 2" xfId="59"/>
    <cellStyle name="差 2" xfId="60"/>
    <cellStyle name="常规 2" xfId="61"/>
    <cellStyle name="检查单元格 2" xfId="62"/>
    <cellStyle name="解释性文本 2" xfId="63"/>
    <cellStyle name="链接单元格 2" xfId="64"/>
    <cellStyle name="输入 2" xfId="65"/>
    <cellStyle name="注释 2" xfId="66"/>
  </cellStyles>
  <dxfs count="248">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alignment wrapText="1"/>
    </dxf>
    <dxf>
      <font>
        <color rgb="FF006100"/>
      </font>
      <fill>
        <patternFill patternType="solid">
          <bgColor rgb="FFC6EFCE"/>
        </patternFill>
      </fill>
    </dxf>
    <dxf>
      <fill>
        <patternFill patternType="solid">
          <bgColor rgb="FFFF0000"/>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sz val="14"/>
      </font>
    </dxf>
    <dxf>
      <font>
        <sz val="14"/>
      </font>
    </dxf>
    <dxf>
      <font>
        <sz val="14"/>
      </font>
    </dxf>
    <dxf>
      <font>
        <sz val="14"/>
      </font>
    </dxf>
    <dxf>
      <font>
        <sz val="14"/>
      </font>
      <numFmt numFmtId="14" formatCode="yyyy/m/d"/>
    </dxf>
    <dxf>
      <font>
        <sz val="14"/>
      </font>
    </dxf>
    <dxf>
      <font>
        <sz val="14"/>
      </font>
    </dxf>
    <dxf>
      <font>
        <sz val="14"/>
      </font>
    </dxf>
    <dxf>
      <font>
        <sz val="14"/>
      </font>
    </dxf>
    <dxf>
      <font>
        <sz val="14"/>
      </font>
    </dxf>
    <dxf>
      <font>
        <sz val="14"/>
      </font>
    </dxf>
    <dxf>
      <alignment wrapText="1"/>
    </dxf>
    <dxf>
      <font>
        <color rgb="FF9C0006"/>
      </font>
      <fill>
        <patternFill patternType="solid">
          <bgColor rgb="FFFFC7CE"/>
        </patternFill>
      </fill>
    </dxf>
    <dxf>
      <font>
        <color rgb="FF9C0006"/>
      </font>
      <fill>
        <patternFill patternType="solid">
          <bgColor theme="9" tint="0.399884029663991"/>
        </patternFill>
      </fill>
    </dxf>
    <dxf>
      <alignment wrapText="1"/>
    </dxf>
    <dxf>
      <alignment wrapText="1"/>
    </dxf>
    <dxf>
      <alignment wrapText="1"/>
    </dxf>
    <dxf>
      <numFmt numFmtId="49" formatCode="@"/>
      <alignment wrapText="1"/>
    </dxf>
    <dxf>
      <alignment wrapText="1"/>
    </dxf>
    <dxf>
      <alignment wrapText="1"/>
    </dxf>
    <dxf>
      <numFmt numFmtId="180" formatCode="0.00_ "/>
      <alignment wrapText="1"/>
    </dxf>
    <dxf>
      <alignment wrapText="1"/>
    </dxf>
    <dxf>
      <numFmt numFmtId="49" formatCode="@"/>
      <alignment wrapText="1"/>
    </dxf>
    <dxf>
      <numFmt numFmtId="49" formatCode="@"/>
      <alignment wrapText="1"/>
    </dxf>
    <dxf>
      <numFmt numFmtId="49" formatCode="@"/>
      <alignment wrapText="1"/>
    </dxf>
    <dxf>
      <alignment wrapText="1"/>
    </dxf>
    <dxf>
      <alignment wrapText="1"/>
    </dxf>
    <dxf>
      <alignment wrapText="1"/>
    </dxf>
    <dxf>
      <alignment wrapText="1"/>
    </dxf>
    <dxf>
      <alignment wrapText="1"/>
    </dxf>
    <dxf>
      <alignment wrapText="1"/>
    </dxf>
    <dxf>
      <alignment wrapText="1"/>
    </dxf>
    <dxf>
      <alignment wrapText="1"/>
    </dxf>
    <dxf>
      <alignment horizontal="left" vertical="center" wrapText="1"/>
    </dxf>
    <dxf>
      <alignment horizontal="left" vertical="center" wrapText="1"/>
    </dxf>
    <dxf>
      <alignment wrapText="1"/>
    </dxf>
    <dxf>
      <alignment horizontal="left" vertical="center" wrapText="1"/>
    </dxf>
    <dxf>
      <alignment horizontal="left" vertical="center" wrapText="1"/>
    </dxf>
    <dxf>
      <numFmt numFmtId="14" formatCode="yyyy/m/d"/>
      <alignment horizontal="left" vertical="center"/>
    </dxf>
    <dxf>
      <alignment horizontal="left" vertical="center" wrapText="1"/>
    </dxf>
    <dxf>
      <numFmt numFmtId="177" formatCode="@\ "/>
      <alignment horizontal="left" vertical="center" wrapText="1"/>
    </dxf>
    <dxf>
      <alignment horizontal="left" vertical="center" wrapText="1"/>
    </dxf>
    <dxf>
      <alignment horizontal="left" vertical="center" wrapText="1"/>
    </dxf>
    <dxf>
      <alignment horizontal="left" vertical="center" wrapText="1"/>
    </dxf>
    <dxf>
      <alignment horizontal="left" vertical="center" wrapText="1"/>
    </dxf>
    <dxf>
      <font>
        <color theme="1"/>
      </font>
      <fill>
        <patternFill patternType="solid">
          <fgColor theme="4" tint="0.799981688894314"/>
          <bgColor theme="4" tint="0.799981688894314"/>
        </patternFill>
      </fill>
      <alignment horizontal="left" vertical="center"/>
      <border>
        <top style="thin">
          <color theme="4" tint="0.399975585192419"/>
        </top>
        <bottom style="thin">
          <color theme="4" tint="0.399975585192419"/>
        </bottom>
      </border>
    </dxf>
    <dxf>
      <alignment wrapText="1"/>
    </dxf>
    <dxf>
      <alignment wrapText="1"/>
    </dxf>
    <dxf>
      <alignment wrapText="1"/>
    </dxf>
    <dxf>
      <alignment wrapText="1"/>
    </dxf>
    <dxf>
      <alignment wrapText="1"/>
    </dxf>
    <dxf>
      <alignment wrapText="1"/>
    </dxf>
    <dxf>
      <alignment wrapText="1"/>
    </dxf>
    <dxf>
      <numFmt numFmtId="14" formatCode="yyyy/m/d"/>
    </dxf>
    <dxf>
      <alignment wrapText="1"/>
    </dxf>
    <dxf>
      <alignment wrapText="1"/>
    </dxf>
    <dxf>
      <alignment wrapText="1"/>
    </dxf>
    <dxf>
      <numFmt numFmtId="49" formatCode="@"/>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49" formatCode="@"/>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center" wrapText="1"/>
    </dxf>
    <dxf>
      <alignment wrapText="1"/>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
      <font>
        <color rgb="FF006100"/>
      </font>
      <fill>
        <patternFill patternType="solid">
          <bgColor rgb="FFC6EFCE"/>
        </patternFill>
      </fill>
    </dxf>
  </dxfs>
  <tableStyles count="0" defaultTableStyle="TableStyleMedium2" defaultPivotStyle="PivotStyleLight16"/>
  <colors>
    <mruColors>
      <color rgb="00F521E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11</xdr:col>
      <xdr:colOff>284118</xdr:colOff>
      <xdr:row>6</xdr:row>
      <xdr:rowOff>0</xdr:rowOff>
    </xdr:from>
    <xdr:to>
      <xdr:col>28</xdr:col>
      <xdr:colOff>877117</xdr:colOff>
      <xdr:row>13</xdr:row>
      <xdr:rowOff>29663</xdr:rowOff>
    </xdr:to>
    <xdr:sp>
      <xdr:nvSpPr>
        <xdr:cNvPr id="4" name="子项名称 1"/>
        <xdr:cNvSpPr/>
      </xdr:nvSpPr>
      <xdr:spPr>
        <a:xfrm>
          <a:off x="16331565" y="2476500"/>
          <a:ext cx="1833245" cy="2269490"/>
        </a:xfrm>
      </xdr:spPr>
    </xdr:sp>
    <xdr:clientData/>
  </xdr:twoCellAnchor>
  <xdr:twoCellAnchor editAs="absolute">
    <xdr:from>
      <xdr:col>11</xdr:col>
      <xdr:colOff>525780</xdr:colOff>
      <xdr:row>13</xdr:row>
      <xdr:rowOff>101237</xdr:rowOff>
    </xdr:from>
    <xdr:to>
      <xdr:col>28</xdr:col>
      <xdr:colOff>1118779</xdr:colOff>
      <xdr:row>20</xdr:row>
      <xdr:rowOff>129812</xdr:rowOff>
    </xdr:to>
    <xdr:sp>
      <xdr:nvSpPr>
        <xdr:cNvPr id="6" name="分项工程代号 1"/>
        <xdr:cNvSpPr/>
      </xdr:nvSpPr>
      <xdr:spPr>
        <a:xfrm>
          <a:off x="16573500" y="4817745"/>
          <a:ext cx="1832610" cy="2268855"/>
        </a:xfrm>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9</xdr:col>
      <xdr:colOff>1061358</xdr:colOff>
      <xdr:row>6</xdr:row>
      <xdr:rowOff>0</xdr:rowOff>
    </xdr:from>
    <xdr:to>
      <xdr:col>11</xdr:col>
      <xdr:colOff>898072</xdr:colOff>
      <xdr:row>13</xdr:row>
      <xdr:rowOff>29663</xdr:rowOff>
    </xdr:to>
    <xdr:sp>
      <xdr:nvSpPr>
        <xdr:cNvPr id="2" name="子项名称 1"/>
        <xdr:cNvSpPr/>
      </xdr:nvSpPr>
      <xdr:spPr>
        <a:xfrm>
          <a:off x="16331565" y="2476500"/>
          <a:ext cx="1833245" cy="2269490"/>
        </a:xfrm>
      </xdr:spPr>
    </xdr:sp>
    <xdr:clientData/>
  </xdr:twoCellAnchor>
  <xdr:twoCellAnchor editAs="absolute">
    <xdr:from>
      <xdr:col>10</xdr:col>
      <xdr:colOff>83820</xdr:colOff>
      <xdr:row>13</xdr:row>
      <xdr:rowOff>101237</xdr:rowOff>
    </xdr:from>
    <xdr:to>
      <xdr:col>11</xdr:col>
      <xdr:colOff>1139734</xdr:colOff>
      <xdr:row>20</xdr:row>
      <xdr:rowOff>129812</xdr:rowOff>
    </xdr:to>
    <xdr:sp>
      <xdr:nvSpPr>
        <xdr:cNvPr id="3" name="分项工程代号 1"/>
        <xdr:cNvSpPr/>
      </xdr:nvSpPr>
      <xdr:spPr>
        <a:xfrm>
          <a:off x="16573500" y="4817745"/>
          <a:ext cx="1832610" cy="2268855"/>
        </a:xfrm>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9</xdr:col>
      <xdr:colOff>1061358</xdr:colOff>
      <xdr:row>6</xdr:row>
      <xdr:rowOff>0</xdr:rowOff>
    </xdr:from>
    <xdr:to>
      <xdr:col>11</xdr:col>
      <xdr:colOff>898072</xdr:colOff>
      <xdr:row>13</xdr:row>
      <xdr:rowOff>29663</xdr:rowOff>
    </xdr:to>
    <xdr:sp>
      <xdr:nvSpPr>
        <xdr:cNvPr id="2" name="子项名称 1"/>
        <xdr:cNvSpPr/>
      </xdr:nvSpPr>
      <xdr:spPr>
        <a:xfrm>
          <a:off x="16331565" y="2476500"/>
          <a:ext cx="1833245" cy="2269490"/>
        </a:xfrm>
      </xdr:spPr>
    </xdr:sp>
    <xdr:clientData/>
  </xdr:twoCellAnchor>
  <xdr:twoCellAnchor editAs="absolute">
    <xdr:from>
      <xdr:col>10</xdr:col>
      <xdr:colOff>83820</xdr:colOff>
      <xdr:row>13</xdr:row>
      <xdr:rowOff>101237</xdr:rowOff>
    </xdr:from>
    <xdr:to>
      <xdr:col>11</xdr:col>
      <xdr:colOff>1139734</xdr:colOff>
      <xdr:row>20</xdr:row>
      <xdr:rowOff>129812</xdr:rowOff>
    </xdr:to>
    <xdr:sp>
      <xdr:nvSpPr>
        <xdr:cNvPr id="3" name="分项工程代号 1"/>
        <xdr:cNvSpPr/>
      </xdr:nvSpPr>
      <xdr:spPr>
        <a:xfrm>
          <a:off x="16573500" y="4817745"/>
          <a:ext cx="1832610" cy="2268855"/>
        </a:xfrm>
      </xdr:spPr>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9</xdr:col>
      <xdr:colOff>1061358</xdr:colOff>
      <xdr:row>6</xdr:row>
      <xdr:rowOff>0</xdr:rowOff>
    </xdr:from>
    <xdr:to>
      <xdr:col>11</xdr:col>
      <xdr:colOff>898072</xdr:colOff>
      <xdr:row>13</xdr:row>
      <xdr:rowOff>29663</xdr:rowOff>
    </xdr:to>
    <xdr:sp>
      <xdr:nvSpPr>
        <xdr:cNvPr id="2" name="子项名称 1"/>
        <xdr:cNvSpPr/>
      </xdr:nvSpPr>
      <xdr:spPr>
        <a:xfrm>
          <a:off x="16331565" y="2476500"/>
          <a:ext cx="1833245" cy="2269490"/>
        </a:xfrm>
      </xdr:spPr>
    </xdr:sp>
    <xdr:clientData/>
  </xdr:twoCellAnchor>
  <xdr:twoCellAnchor editAs="absolute">
    <xdr:from>
      <xdr:col>10</xdr:col>
      <xdr:colOff>83820</xdr:colOff>
      <xdr:row>13</xdr:row>
      <xdr:rowOff>101237</xdr:rowOff>
    </xdr:from>
    <xdr:to>
      <xdr:col>11</xdr:col>
      <xdr:colOff>1139734</xdr:colOff>
      <xdr:row>20</xdr:row>
      <xdr:rowOff>129812</xdr:rowOff>
    </xdr:to>
    <xdr:sp>
      <xdr:nvSpPr>
        <xdr:cNvPr id="3" name="分项工程代号 1"/>
        <xdr:cNvSpPr/>
      </xdr:nvSpPr>
      <xdr:spPr>
        <a:xfrm>
          <a:off x="16573500" y="4817745"/>
          <a:ext cx="1832610" cy="2268855"/>
        </a:xfrm>
      </xdr:spPr>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3</xdr:col>
      <xdr:colOff>4867275</xdr:colOff>
      <xdr:row>11</xdr:row>
      <xdr:rowOff>22860</xdr:rowOff>
    </xdr:from>
    <xdr:to>
      <xdr:col>5</xdr:col>
      <xdr:colOff>653415</xdr:colOff>
      <xdr:row>21</xdr:row>
      <xdr:rowOff>51435</xdr:rowOff>
    </xdr:to>
    <xdr:sp>
      <xdr:nvSpPr>
        <xdr:cNvPr id="2" name="子项名称"/>
        <xdr:cNvSpPr/>
      </xdr:nvSpPr>
      <xdr:spPr>
        <a:xfrm>
          <a:off x="8953500" y="2453640"/>
          <a:ext cx="1828800" cy="2238375"/>
        </a:xfrm>
      </xdr:spPr>
    </xdr:sp>
    <xdr:clientData/>
  </xdr:twoCellAnchor>
  <xdr:twoCellAnchor editAs="absolute">
    <xdr:from>
      <xdr:col>3</xdr:col>
      <xdr:colOff>4897755</xdr:colOff>
      <xdr:row>0</xdr:row>
      <xdr:rowOff>144780</xdr:rowOff>
    </xdr:from>
    <xdr:to>
      <xdr:col>5</xdr:col>
      <xdr:colOff>683895</xdr:colOff>
      <xdr:row>10</xdr:row>
      <xdr:rowOff>173355</xdr:rowOff>
    </xdr:to>
    <xdr:sp>
      <xdr:nvSpPr>
        <xdr:cNvPr id="3" name="隐蔽类型"/>
        <xdr:cNvSpPr/>
      </xdr:nvSpPr>
      <xdr:spPr>
        <a:xfrm>
          <a:off x="8983980" y="144780"/>
          <a:ext cx="1828800" cy="2238375"/>
        </a:xfrm>
      </xdr:spPr>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13</xdr:col>
      <xdr:colOff>182880</xdr:colOff>
      <xdr:row>0</xdr:row>
      <xdr:rowOff>0</xdr:rowOff>
    </xdr:from>
    <xdr:to>
      <xdr:col>16</xdr:col>
      <xdr:colOff>182880</xdr:colOff>
      <xdr:row>11</xdr:row>
      <xdr:rowOff>135255</xdr:rowOff>
    </xdr:to>
    <xdr:sp>
      <xdr:nvSpPr>
        <xdr:cNvPr id="2" name="分部工程代号"/>
        <xdr:cNvSpPr/>
      </xdr:nvSpPr>
      <xdr:spPr>
        <a:xfrm>
          <a:off x="9014460" y="0"/>
          <a:ext cx="1851660" cy="2238375"/>
        </a:xfrm>
      </xdr:spPr>
    </xdr:sp>
    <xdr:clientData/>
  </xdr:twoCellAnchor>
  <xdr:twoCellAnchor editAs="absolute">
    <xdr:from>
      <xdr:col>13</xdr:col>
      <xdr:colOff>350520</xdr:colOff>
      <xdr:row>6</xdr:row>
      <xdr:rowOff>7620</xdr:rowOff>
    </xdr:from>
    <xdr:to>
      <xdr:col>16</xdr:col>
      <xdr:colOff>350520</xdr:colOff>
      <xdr:row>15</xdr:row>
      <xdr:rowOff>142875</xdr:rowOff>
    </xdr:to>
    <xdr:sp>
      <xdr:nvSpPr>
        <xdr:cNvPr id="3" name="子分部代号"/>
        <xdr:cNvSpPr/>
      </xdr:nvSpPr>
      <xdr:spPr>
        <a:xfrm>
          <a:off x="9182100" y="1059180"/>
          <a:ext cx="1851660" cy="2238375"/>
        </a:xfrm>
      </xdr:spPr>
    </xdr:sp>
    <xdr:clientData/>
  </xdr:twoCellAnchor>
  <xdr:twoCellAnchor editAs="absolute">
    <xdr:from>
      <xdr:col>16</xdr:col>
      <xdr:colOff>320040</xdr:colOff>
      <xdr:row>1</xdr:row>
      <xdr:rowOff>160020</xdr:rowOff>
    </xdr:from>
    <xdr:to>
      <xdr:col>22</xdr:col>
      <xdr:colOff>213360</xdr:colOff>
      <xdr:row>12</xdr:row>
      <xdr:rowOff>120015</xdr:rowOff>
    </xdr:to>
    <xdr:sp>
      <xdr:nvSpPr>
        <xdr:cNvPr id="4" name="分项工程名称"/>
        <xdr:cNvSpPr/>
      </xdr:nvSpPr>
      <xdr:spPr>
        <a:xfrm>
          <a:off x="11003280" y="335280"/>
          <a:ext cx="3596640" cy="2238375"/>
        </a:xfrm>
      </xdr:spPr>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9</xdr:col>
      <xdr:colOff>1061358</xdr:colOff>
      <xdr:row>6</xdr:row>
      <xdr:rowOff>0</xdr:rowOff>
    </xdr:from>
    <xdr:to>
      <xdr:col>11</xdr:col>
      <xdr:colOff>898072</xdr:colOff>
      <xdr:row>13</xdr:row>
      <xdr:rowOff>29663</xdr:rowOff>
    </xdr:to>
    <xdr:sp>
      <xdr:nvSpPr>
        <xdr:cNvPr id="2" name="子项名称 1"/>
        <xdr:cNvSpPr/>
      </xdr:nvSpPr>
      <xdr:spPr>
        <a:xfrm>
          <a:off x="16331565" y="2476500"/>
          <a:ext cx="1833245" cy="2269490"/>
        </a:xfrm>
      </xdr:spPr>
    </xdr:sp>
    <xdr:clientData/>
  </xdr:twoCellAnchor>
  <xdr:twoCellAnchor editAs="absolute">
    <xdr:from>
      <xdr:col>10</xdr:col>
      <xdr:colOff>83820</xdr:colOff>
      <xdr:row>13</xdr:row>
      <xdr:rowOff>101237</xdr:rowOff>
    </xdr:from>
    <xdr:to>
      <xdr:col>12</xdr:col>
      <xdr:colOff>149134</xdr:colOff>
      <xdr:row>20</xdr:row>
      <xdr:rowOff>129812</xdr:rowOff>
    </xdr:to>
    <xdr:sp>
      <xdr:nvSpPr>
        <xdr:cNvPr id="3" name="分项工程代号 1"/>
        <xdr:cNvSpPr/>
      </xdr:nvSpPr>
      <xdr:spPr>
        <a:xfrm>
          <a:off x="16573500" y="4817745"/>
          <a:ext cx="1832610" cy="2268855"/>
        </a:xfrm>
      </xdr:spPr>
    </xdr:sp>
    <xdr:clientData/>
  </xdr:twoCellAnchor>
</xdr:wsDr>
</file>

<file path=xl/tables/table1.xml><?xml version="1.0" encoding="utf-8"?>
<table xmlns="http://schemas.openxmlformats.org/spreadsheetml/2006/main" id="1" name="表1" displayName="表1" ref="A1:AC598" totalsRowShown="0">
  <autoFilter ref="A1:AC598"/>
  <sortState ref="A1:AC598">
    <sortCondition ref="D1"/>
  </sortState>
  <tableColumns count="29">
    <tableColumn id="1" name="子项名称" dataDxfId="0"/>
    <tableColumn id="2" name="序号" dataDxfId="1"/>
    <tableColumn id="3" name="分项工程名称" dataDxfId="2"/>
    <tableColumn id="4" name="分项工程代号" dataDxfId="3"/>
    <tableColumn id="5" name="验收部位" dataDxfId="4"/>
    <tableColumn id="6" name="结构类型" dataDxfId="5"/>
    <tableColumn id="7" name="真报验时间" dataDxfId="6"/>
    <tableColumn id="8" name="是否报送" dataDxfId="7"/>
    <tableColumn id="9" name="施工图号" dataDxfId="8"/>
    <tableColumn id="10" name="是否送出" dataDxfId="9"/>
    <tableColumn id="11" name="编号" dataDxfId="10"/>
    <tableColumn id="12" name="真编号" dataDxfId="11"/>
    <tableColumn id="13" name="总包单位" dataDxfId="12"/>
    <tableColumn id="14" name="总包项目经理" dataDxfId="13"/>
    <tableColumn id="15" name="总包技术负责人" dataDxfId="14"/>
    <tableColumn id="16" name="分包单位" dataDxfId="15"/>
    <tableColumn id="17" name="分包项目经理" dataDxfId="16"/>
    <tableColumn id="18" name="分包技术负责人" dataDxfId="17"/>
    <tableColumn id="19" name="监理单位" dataDxfId="18"/>
    <tableColumn id="20" name="标题" dataDxfId="19"/>
    <tableColumn id="21" name="工程名称" dataDxfId="20"/>
    <tableColumn id="22" name="工程名称辅助列" dataDxfId="21"/>
    <tableColumn id="23" name="检验批辅助列" dataDxfId="22"/>
    <tableColumn id="24" name="检验批数量" dataDxfId="23"/>
    <tableColumn id="25" name="分项报验表辅助列" dataDxfId="24"/>
    <tableColumn id="26" name="分项报验表编号" dataDxfId="25"/>
    <tableColumn id="27" name="标准名称及编号" dataDxfId="26"/>
    <tableColumn id="28" name="施工检查内容" dataDxfId="27"/>
    <tableColumn id="29" name="报验时间" dataDxfId="28"/>
  </tableColumns>
  <tableStyleInfo name="TableStyleLight9" showFirstColumn="0" showLastColumn="0" showRowStripes="1" showColumnStripes="0"/>
</table>
</file>

<file path=xl/tables/table2.xml><?xml version="1.0" encoding="utf-8"?>
<table xmlns="http://schemas.openxmlformats.org/spreadsheetml/2006/main" id="14" name="表1_15" displayName="表1_15" ref="A1:AC598" totalsRowShown="0">
  <autoFilter ref="A1:AC598"/>
  <sortState ref="A1:AC598">
    <sortCondition ref="D1:D598"/>
  </sortState>
  <tableColumns count="29">
    <tableColumn id="1" name="子项名称" dataDxfId="31"/>
    <tableColumn id="2" name="序号" dataDxfId="32"/>
    <tableColumn id="3" name="分项工程名称" dataDxfId="33"/>
    <tableColumn id="4" name="分项工程代号" dataDxfId="34"/>
    <tableColumn id="5" name="验收部位" dataDxfId="35"/>
    <tableColumn id="6" name="结构类型" dataDxfId="36"/>
    <tableColumn id="7" name="真报验时间" dataDxfId="37"/>
    <tableColumn id="8" name="是否报送" dataDxfId="38"/>
    <tableColumn id="9" name="施工图号" dataDxfId="39"/>
    <tableColumn id="10" name="是否送出" dataDxfId="40"/>
    <tableColumn id="11" name="编号" dataDxfId="41"/>
    <tableColumn id="12" name="真编号" dataDxfId="42"/>
    <tableColumn id="13" name="总包单位" dataDxfId="43"/>
    <tableColumn id="14" name="总包项目经理" dataDxfId="44"/>
    <tableColumn id="15" name="总包技术负责人" dataDxfId="45"/>
    <tableColumn id="16" name="分包单位" dataDxfId="46"/>
    <tableColumn id="17" name="分包项目经理" dataDxfId="47"/>
    <tableColumn id="18" name="分包技术负责人" dataDxfId="48"/>
    <tableColumn id="19" name="监理单位" dataDxfId="49"/>
    <tableColumn id="20" name="标题" dataDxfId="50"/>
    <tableColumn id="21" name="工程名称" dataDxfId="51"/>
    <tableColumn id="22" name="工程名称辅助列" dataDxfId="52"/>
    <tableColumn id="23" name="检验批辅助列" dataDxfId="53"/>
    <tableColumn id="24" name="检验批数量" dataDxfId="54"/>
    <tableColumn id="25" name="分项报验表辅助列" dataDxfId="55"/>
    <tableColumn id="26" name="分项报验表编号" dataDxfId="56"/>
    <tableColumn id="27" name="标准名称及编号" dataDxfId="57"/>
    <tableColumn id="28" name="施工检查内容" dataDxfId="58"/>
    <tableColumn id="29" name="报验时间" dataDxfId="59"/>
  </tableColumns>
  <tableStyleInfo name="TableStyleLight9" showFirstColumn="0" showLastColumn="0" showRowStripes="1" showColumnStripes="0"/>
</table>
</file>

<file path=xl/tables/table3.xml><?xml version="1.0" encoding="utf-8"?>
<table xmlns="http://schemas.openxmlformats.org/spreadsheetml/2006/main" id="15" name="表1_16" displayName="表1_16" ref="A1:AC598" totalsRowShown="0">
  <autoFilter ref="A1:AC598"/>
  <sortState ref="A1:AC598">
    <sortCondition ref="D1:D598"/>
  </sortState>
  <tableColumns count="29">
    <tableColumn id="1" name="子项名称" dataDxfId="60"/>
    <tableColumn id="2" name="序号" dataDxfId="61"/>
    <tableColumn id="3" name="分项工程名称" dataDxfId="62"/>
    <tableColumn id="4" name="分项工程代号" dataDxfId="63"/>
    <tableColumn id="5" name="验收部位" dataDxfId="64"/>
    <tableColumn id="6" name="结构类型" dataDxfId="65"/>
    <tableColumn id="7" name="真报验时间" dataDxfId="66"/>
    <tableColumn id="8" name="是否报送" dataDxfId="67"/>
    <tableColumn id="9" name="施工图号" dataDxfId="68"/>
    <tableColumn id="10" name="是否送出" dataDxfId="69"/>
    <tableColumn id="11" name="编号" dataDxfId="70"/>
    <tableColumn id="12" name="真编号" dataDxfId="71"/>
    <tableColumn id="13" name="总包单位" dataDxfId="72"/>
    <tableColumn id="14" name="总包项目经理" dataDxfId="73"/>
    <tableColumn id="15" name="总包技术负责人" dataDxfId="74"/>
    <tableColumn id="16" name="分包单位" dataDxfId="75"/>
    <tableColumn id="17" name="分包项目经理" dataDxfId="76"/>
    <tableColumn id="18" name="分包技术负责人" dataDxfId="77"/>
    <tableColumn id="19" name="监理单位" dataDxfId="78"/>
    <tableColumn id="20" name="标题" dataDxfId="79"/>
    <tableColumn id="21" name="工程名称" dataDxfId="80"/>
    <tableColumn id="22" name="工程名称辅助列" dataDxfId="81"/>
    <tableColumn id="23" name="检验批辅助列" dataDxfId="82"/>
    <tableColumn id="24" name="检验批数量" dataDxfId="83"/>
    <tableColumn id="25" name="分项报验表辅助列" dataDxfId="84"/>
    <tableColumn id="26" name="分项报验表编号" dataDxfId="85"/>
    <tableColumn id="27" name="标准名称及编号" dataDxfId="86"/>
    <tableColumn id="28" name="施工检查内容" dataDxfId="87"/>
    <tableColumn id="29" name="报验时间" dataDxfId="88"/>
  </tableColumns>
  <tableStyleInfo name="TableStyleLight9" showFirstColumn="0" showLastColumn="0" showRowStripes="1" showColumnStripes="0"/>
</table>
</file>

<file path=xl/tables/table4.xml><?xml version="1.0" encoding="utf-8"?>
<table xmlns="http://schemas.openxmlformats.org/spreadsheetml/2006/main" id="16" name="表1_1617" displayName="表1_1617" ref="A1:AC598" totalsRowShown="0">
  <autoFilter ref="A1:AC598"/>
  <sortState ref="A1:AC598">
    <sortCondition ref="D1:D598"/>
  </sortState>
  <tableColumns count="29">
    <tableColumn id="1" name="子项名称" dataDxfId="89"/>
    <tableColumn id="2" name="序号" dataDxfId="90"/>
    <tableColumn id="3" name="分项工程名称" dataDxfId="91"/>
    <tableColumn id="4" name="分项工程代号" dataDxfId="92"/>
    <tableColumn id="5" name="验收部位" dataDxfId="93"/>
    <tableColumn id="6" name="结构类型" dataDxfId="94"/>
    <tableColumn id="7" name="真报验时间" dataDxfId="95"/>
    <tableColumn id="8" name="是否报送" dataDxfId="96"/>
    <tableColumn id="9" name="施工图号" dataDxfId="97"/>
    <tableColumn id="10" name="是否送出" dataDxfId="98"/>
    <tableColumn id="11" name="编号" dataDxfId="99"/>
    <tableColumn id="12" name="真编号" dataDxfId="100"/>
    <tableColumn id="13" name="总包单位" dataDxfId="101"/>
    <tableColumn id="14" name="总包项目经理" dataDxfId="102"/>
    <tableColumn id="15" name="总包技术负责人" dataDxfId="103"/>
    <tableColumn id="16" name="分包单位" dataDxfId="104"/>
    <tableColumn id="17" name="分包项目经理" dataDxfId="105"/>
    <tableColumn id="18" name="分包技术负责人" dataDxfId="106"/>
    <tableColumn id="19" name="监理单位" dataDxfId="107"/>
    <tableColumn id="20" name="标题" dataDxfId="108"/>
    <tableColumn id="21" name="工程名称" dataDxfId="109"/>
    <tableColumn id="22" name="工程名称辅助列" dataDxfId="110"/>
    <tableColumn id="23" name="检验批辅助列" dataDxfId="111"/>
    <tableColumn id="24" name="检验批数量" dataDxfId="112"/>
    <tableColumn id="25" name="分项报验表辅助列" dataDxfId="113"/>
    <tableColumn id="26" name="分项报验表编号" dataDxfId="114"/>
    <tableColumn id="27" name="标准名称及编号" dataDxfId="115"/>
    <tableColumn id="28" name="施工检查内容" dataDxfId="116"/>
    <tableColumn id="29" name="报验时间" dataDxfId="117"/>
  </tableColumns>
  <tableStyleInfo name="TableStyleLight9" showFirstColumn="0" showLastColumn="0" showRowStripes="1" showColumnStripes="0"/>
</table>
</file>

<file path=xl/tables/table5.xml><?xml version="1.0" encoding="utf-8"?>
<table xmlns="http://schemas.openxmlformats.org/spreadsheetml/2006/main" id="6" name="隐蔽工程" displayName="隐蔽工程" ref="A1:L83">
  <autoFilter ref="A1:L83"/>
  <tableColumns count="12">
    <tableColumn id="1" name="子项名称" totalsRowLabel="汇总" dataDxfId="118"/>
    <tableColumn id="2" name="序号" dataDxfId="119"/>
    <tableColumn id="3" name="隐蔽类型" dataDxfId="120"/>
    <tableColumn id="4" name="验收部位" dataDxfId="121"/>
    <tableColumn id="5" name="真报验时间" dataDxfId="122"/>
    <tableColumn id="6" name="是否报送" dataDxfId="123"/>
    <tableColumn id="7" name="施工图号" dataDxfId="124"/>
    <tableColumn id="8" name="主要材料" dataDxfId="125"/>
    <tableColumn id="9" name="施工检查内容" dataDxfId="126"/>
    <tableColumn id="10" name="真编号" dataDxfId="127"/>
    <tableColumn id="11" name="工程名称" totalsRowFunction="count" dataDxfId="128"/>
    <tableColumn id="12" name="报验时间" dataDxfId="129"/>
  </tableColumns>
  <tableStyleInfo name="TableStyleLight14" showFirstColumn="0" showLastColumn="0" showRowStripes="1" showColumnStripes="1"/>
</table>
</file>

<file path=xl/tables/table6.xml><?xml version="1.0" encoding="utf-8"?>
<table xmlns="http://schemas.openxmlformats.org/spreadsheetml/2006/main" id="7" name="电机实验记录" displayName="电机实验记录" ref="A1:S174" totalsRowShown="0">
  <autoFilter ref="A1:S174"/>
  <sortState ref="A1:S174">
    <sortCondition ref="A1"/>
  </sortState>
  <tableColumns count="19">
    <tableColumn id="1" name="子项名称" dataDxfId="132"/>
    <tableColumn id="2" name="序号" dataDxfId="133"/>
    <tableColumn id="3" name="验收部位" dataDxfId="134"/>
    <tableColumn id="4" name="检查日期" dataDxfId="135"/>
    <tableColumn id="5" name="型号" dataDxfId="136"/>
    <tableColumn id="6" name="额定功率" dataDxfId="137"/>
    <tableColumn id="7" name="功率因数" dataDxfId="138"/>
    <tableColumn id="8" name="额定电流" dataDxfId="139"/>
    <tableColumn id="9" name="转速" dataDxfId="140"/>
    <tableColumn id="10" name="出厂编号" dataDxfId="141"/>
    <tableColumn id="11" name="出厂日期" dataDxfId="142"/>
    <tableColumn id="12" name="制造厂" dataDxfId="143"/>
    <tableColumn id="13" name="是否报送" dataDxfId="144"/>
    <tableColumn id="14" name="A相空载电流" dataDxfId="145"/>
    <tableColumn id="15" name="B相空载电流" dataDxfId="146"/>
    <tableColumn id="16" name="C相空载电流" dataDxfId="147"/>
    <tableColumn id="17" name="A相负载电流" dataDxfId="148"/>
    <tableColumn id="18" name="B相负载电流" dataDxfId="149"/>
    <tableColumn id="19" name="C相负载电流" dataDxfId="150"/>
  </tableColumns>
  <tableStyleInfo name="TableStyleMedium2" showFirstColumn="0" showLastColumn="0" showRowStripes="1" showColumnStripes="0"/>
</table>
</file>

<file path=xl/tables/table7.xml><?xml version="1.0" encoding="utf-8"?>
<table xmlns="http://schemas.openxmlformats.org/spreadsheetml/2006/main" id="9" name="表9" displayName="表9" ref="A1:P57" totalsRowShown="0">
  <tableColumns count="16">
    <tableColumn id="1" name="子项名称" dataDxfId="151"/>
    <tableColumn id="2" name="序号" dataDxfId="152"/>
    <tableColumn id="3" name="安装地点" dataDxfId="153"/>
    <tableColumn id="4" name="验收部位" dataDxfId="154"/>
    <tableColumn id="5" name="检查项目" dataDxfId="155"/>
    <tableColumn id="6" name="真检查日期" dataDxfId="156"/>
    <tableColumn id="7" name="额定电压" dataDxfId="157"/>
    <tableColumn id="8" name="额定电流" dataDxfId="158"/>
    <tableColumn id="9" name="设备型号" dataDxfId="159"/>
    <tableColumn id="10" name="生产厂家" dataDxfId="160"/>
    <tableColumn id="11" name="施加电压" dataDxfId="161"/>
    <tableColumn id="12" name="施加时间" dataDxfId="162"/>
    <tableColumn id="13" name="是否报送" dataDxfId="163"/>
    <tableColumn id="14" name="真序号" dataDxfId="164"/>
    <tableColumn id="15" name="工程名称" dataDxfId="165"/>
    <tableColumn id="16" name="检查日期" dataDxfId="166"/>
  </tableColumns>
  <tableStyleInfo name="TableStyleMedium2" showFirstColumn="0" showLastColumn="0" showRowStripes="1" showColumnStripes="0"/>
</table>
</file>

<file path=xl/tables/table8.xml><?xml version="1.0" encoding="utf-8"?>
<table xmlns="http://schemas.openxmlformats.org/spreadsheetml/2006/main" id="8" name="高压柜实验记录" displayName="高压柜实验记录" ref="A1:R37" totalsRowShown="0">
  <tableColumns count="18">
    <tableColumn id="1" name="子项名称" dataDxfId="167"/>
    <tableColumn id="2" name="序号" dataDxfId="168"/>
    <tableColumn id="3" name="柜号" dataDxfId="169"/>
    <tableColumn id="4" name="设备编号" dataDxfId="170"/>
    <tableColumn id="5" name="检查日期" dataDxfId="171"/>
    <tableColumn id="6" name="设备型号" dataDxfId="172"/>
    <tableColumn id="7" name="生产厂家" dataDxfId="173"/>
    <tableColumn id="8" name="保护单元型号" dataDxfId="174"/>
    <tableColumn id="9" name="保护单元编号" dataDxfId="175"/>
    <tableColumn id="10" name="被保护单元型号" dataDxfId="176"/>
    <tableColumn id="11" name="被保护单元编号" dataDxfId="177"/>
    <tableColumn id="12" name="是否报送" dataDxfId="178"/>
    <tableColumn id="13" name="真序号" dataDxfId="179"/>
    <tableColumn id="14" name="工程名称" dataDxfId="180"/>
    <tableColumn id="15" name="设备名称" dataDxfId="181"/>
    <tableColumn id="16" name="验收部位" dataDxfId="182"/>
    <tableColumn id="17" name="检查项目" dataDxfId="183"/>
    <tableColumn id="18" name="列1" dataDxfId="184"/>
  </tableColumns>
  <tableStyleInfo name="TableStyleMedium2" showFirstColumn="0" showLastColumn="0" showRowStripes="1" showColumnStripes="0"/>
</table>
</file>

<file path=xl/tables/table9.xml><?xml version="1.0" encoding="utf-8"?>
<table xmlns="http://schemas.openxmlformats.org/spreadsheetml/2006/main" id="11" name="高压柜实验记录_12" displayName="高压柜实验记录_12" ref="A1:Z60">
  <autoFilter ref="A1:Z60"/>
  <tableColumns count="26">
    <tableColumn id="1" name="设备位号" totalsRowLabel="汇总" dataDxfId="185"/>
    <tableColumn id="2" name="工程名称" dataDxfId="186"/>
    <tableColumn id="3" name="断路器型号" dataDxfId="187"/>
    <tableColumn id="4" name="断路器额定电压" dataDxfId="188"/>
    <tableColumn id="5" name="断路器额定电流" dataDxfId="189"/>
    <tableColumn id="6" name="安装地点" dataDxfId="190"/>
    <tableColumn id="7" name="断路器额定频率" dataDxfId="191"/>
    <tableColumn id="8" name="合闸线圈电压" dataDxfId="192"/>
    <tableColumn id="9" name="分闸线圈电压" dataDxfId="193"/>
    <tableColumn id="10" name="短路电流" dataDxfId="194"/>
    <tableColumn id="11" name="出厂编号" dataDxfId="195"/>
    <tableColumn id="12" name="出厂日期" dataDxfId="196"/>
    <tableColumn id="13" name="生产厂家" dataDxfId="197"/>
    <tableColumn id="14" name="实验日期" dataDxfId="198"/>
    <tableColumn id="15" name="A相直流电阻" dataDxfId="199"/>
    <tableColumn id="16" name="B相直流电阻" dataDxfId="200"/>
    <tableColumn id="17" name="C相直流电阻" dataDxfId="201"/>
    <tableColumn id="18" name="A相合闸时间" dataDxfId="202"/>
    <tableColumn id="19" name="B相合闸时间" dataDxfId="203"/>
    <tableColumn id="20" name="C相合闸时间" dataDxfId="204"/>
    <tableColumn id="21" name="合闸同期性" dataDxfId="205"/>
    <tableColumn id="22" name="A相分闸时间" dataDxfId="206"/>
    <tableColumn id="23" name="B相分闸时间" dataDxfId="207"/>
    <tableColumn id="24" name="C相分闸时间" dataDxfId="208"/>
    <tableColumn id="25" name="分闸同期性" dataDxfId="209"/>
    <tableColumn id="26" name="是否报送" totalsRowFunction="count" dataDxfId="210"/>
  </tableColumns>
  <tableStyleInfo showFirstColumn="0" showLastColumn="0" showRowStripes="1" showColumnStripes="0"/>
</table>
</file>

<file path=xl/tables/table10.xml><?xml version="1.0" encoding="utf-8"?>
<table xmlns="http://schemas.openxmlformats.org/spreadsheetml/2006/main" id="2" name="表2" displayName="表2" ref="A1:G60" totalsRowShown="0">
  <autoFilter ref="A1:G60"/>
  <tableColumns count="7">
    <tableColumn id="1" name="分部工程代号" dataDxfId="211"/>
    <tableColumn id="2" name="子分部代号" dataDxfId="212"/>
    <tableColumn id="3" name="分项工程名称" dataDxfId="213"/>
    <tableColumn id="4" name="辅助列" dataDxfId="214"/>
    <tableColumn id="5" name="标题" dataDxfId="215"/>
    <tableColumn id="6" name="编号" dataDxfId="216"/>
    <tableColumn id="7" name="子分部工程名称" dataDxfId="217"/>
  </tableColumns>
  <tableStyleInfo name="TableStyleMedium2" showFirstColumn="0" showLastColumn="0" showRowStripes="1" showColumnStripes="0"/>
</table>
</file>

<file path=xl/tables/table11.xml><?xml version="1.0" encoding="utf-8"?>
<table xmlns="http://schemas.openxmlformats.org/spreadsheetml/2006/main" id="5" name="施工检查记录" displayName="施工检查记录" ref="A1:B34" totalsRowShown="0">
  <autoFilter ref="A1:B34"/>
  <tableColumns count="2">
    <tableColumn id="1" name="分项工程名称" dataDxfId="218"/>
    <tableColumn id="2" name="检查内容" dataDxfId="219"/>
  </tableColumns>
  <tableStyleInfo name="TableStyleMedium2" showFirstColumn="0" showLastColumn="0" showRowStripes="1" showColumnStripes="0"/>
</table>
</file>

<file path=xl/tables/table12.xml><?xml version="1.0" encoding="utf-8"?>
<table xmlns="http://schemas.openxmlformats.org/spreadsheetml/2006/main" id="10" name="表1_11" displayName="表1_11" ref="A1:AB50" totalsRowShown="0">
  <sortState ref="A1:AB50">
    <sortCondition ref="D1:D300"/>
  </sortState>
  <tableColumns count="28">
    <tableColumn id="1" name="子项名称" dataDxfId="220"/>
    <tableColumn id="2" name="序号" dataDxfId="221"/>
    <tableColumn id="3" name="分项工程名称" dataDxfId="222"/>
    <tableColumn id="4" name="分项工程代号" dataDxfId="223"/>
    <tableColumn id="5" name="验收部位" dataDxfId="224"/>
    <tableColumn id="6" name="结构类型" dataDxfId="225"/>
    <tableColumn id="7" name="报验时间" dataDxfId="226"/>
    <tableColumn id="8" name="是否报送" dataDxfId="227"/>
    <tableColumn id="9" name="施工图号" dataDxfId="228"/>
    <tableColumn id="10" name="是否送出" dataDxfId="229"/>
    <tableColumn id="11" name="编号" dataDxfId="230"/>
    <tableColumn id="12" name="真编号" dataDxfId="231"/>
    <tableColumn id="13" name="总包单位" dataDxfId="232"/>
    <tableColumn id="14" name="总包项目经理" dataDxfId="233"/>
    <tableColumn id="15" name="总包技术负责人" dataDxfId="234"/>
    <tableColumn id="16" name="分包单位" dataDxfId="235"/>
    <tableColumn id="17" name="分包项目经理" dataDxfId="236"/>
    <tableColumn id="18" name="分包技术负责人" dataDxfId="237"/>
    <tableColumn id="19" name="监理单位" dataDxfId="238"/>
    <tableColumn id="20" name="标题" dataDxfId="239"/>
    <tableColumn id="21" name="工程名称" dataDxfId="240"/>
    <tableColumn id="22" name="工程名称辅助列" dataDxfId="241"/>
    <tableColumn id="23" name="检验批辅助列" dataDxfId="242"/>
    <tableColumn id="24" name="检验批数量" dataDxfId="243"/>
    <tableColumn id="25" name="分项报验表辅助列" dataDxfId="244"/>
    <tableColumn id="26" name="分项报验表编号" dataDxfId="245"/>
    <tableColumn id="27" name="标准名称及编号" dataDxfId="246"/>
    <tableColumn id="28" name="施工检查内容" dataDxfId="247"/>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98"/>
  <sheetViews>
    <sheetView tabSelected="1" zoomScale="70" zoomScaleNormal="70" workbookViewId="0">
      <pane ySplit="1" topLeftCell="A410" activePane="bottomLeft" state="frozen"/>
      <selection/>
      <selection pane="bottomLeft" activeCell="B372" sqref="B372"/>
    </sheetView>
  </sheetViews>
  <sheetFormatPr defaultColWidth="9" defaultRowHeight="25.2" customHeight="1"/>
  <cols>
    <col min="1" max="1" width="21.3333333333333" customWidth="1"/>
    <col min="2" max="2" width="11.3333333333333" customWidth="1"/>
    <col min="3" max="3" width="37.8888888888889" customWidth="1"/>
    <col min="4" max="4" width="24.5555555555556" customWidth="1"/>
    <col min="5" max="5" width="56.4444444444444" customWidth="1"/>
    <col min="6" max="9" width="17.7777777777778" customWidth="1"/>
    <col min="10" max="10" width="17.7777777777778" hidden="1" customWidth="1"/>
    <col min="11" max="11" width="11.3333333333333" style="2" customWidth="1"/>
    <col min="12" max="12" width="18.0833333333333" style="2" customWidth="1"/>
    <col min="13" max="13" width="17.7777777777778" style="2" hidden="1" customWidth="1"/>
    <col min="14" max="14" width="24.5555555555556" style="2" hidden="1" customWidth="1"/>
    <col min="15" max="15" width="27.8888888888889" style="2" hidden="1" customWidth="1"/>
    <col min="16" max="16" width="17.7777777777778" style="2" hidden="1" customWidth="1"/>
    <col min="17" max="17" width="24.5555555555556" style="2" hidden="1" customWidth="1"/>
    <col min="18" max="18" width="27.8888888888889" style="2" hidden="1" customWidth="1"/>
    <col min="19" max="19" width="17.7777777777778" style="2" hidden="1" customWidth="1"/>
    <col min="20" max="20" width="11.3333333333333" style="2" hidden="1" customWidth="1"/>
    <col min="21" max="21" width="28.5555555555556" style="2" hidden="1" customWidth="1"/>
    <col min="22" max="22" width="44.6666666666667" style="2" hidden="1" customWidth="1"/>
    <col min="23" max="23" width="24.5555555555556" style="2" hidden="1" customWidth="1"/>
    <col min="24" max="24" width="21.1111111111111" style="2" hidden="1" customWidth="1"/>
    <col min="25" max="25" width="31.3333333333333" hidden="1" customWidth="1"/>
    <col min="26" max="26" width="27.8888888888889" hidden="1" customWidth="1"/>
    <col min="27" max="27" width="51.5555555555556" hidden="1" customWidth="1"/>
    <col min="28" max="28" width="255.777777777778" hidden="1" customWidth="1"/>
    <col min="29" max="29" width="16.4444444444444" customWidth="1"/>
  </cols>
  <sheetData>
    <row r="1" s="1" customFormat="1" ht="69" customHeight="1" spans="1:29">
      <c r="A1" s="1" t="s">
        <v>0</v>
      </c>
      <c r="B1" s="1" t="s">
        <v>1</v>
      </c>
      <c r="C1" s="1" t="s">
        <v>2</v>
      </c>
      <c r="D1" s="3" t="s">
        <v>3</v>
      </c>
      <c r="E1" s="1" t="s">
        <v>4</v>
      </c>
      <c r="F1" s="1" t="s">
        <v>5</v>
      </c>
      <c r="G1" s="1" t="s">
        <v>6</v>
      </c>
      <c r="H1" s="1" t="s">
        <v>7</v>
      </c>
      <c r="I1" s="1" t="s">
        <v>8</v>
      </c>
      <c r="J1" s="1"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 t="s">
        <v>24</v>
      </c>
      <c r="Z1" s="1" t="s">
        <v>25</v>
      </c>
      <c r="AA1" s="1" t="s">
        <v>26</v>
      </c>
      <c r="AB1" s="1" t="s">
        <v>27</v>
      </c>
      <c r="AC1" s="1" t="s">
        <v>28</v>
      </c>
    </row>
    <row r="2" customHeight="1" spans="1:29">
      <c r="A2" t="s">
        <v>29</v>
      </c>
      <c r="B2">
        <v>1</v>
      </c>
      <c r="C2" t="s">
        <v>30</v>
      </c>
      <c r="D2">
        <v>5</v>
      </c>
      <c r="E2" t="s">
        <v>31</v>
      </c>
      <c r="F2" t="s">
        <v>32</v>
      </c>
      <c r="G2" s="4">
        <v>43919</v>
      </c>
      <c r="H2" t="b">
        <v>1</v>
      </c>
      <c r="I2" t="s">
        <v>33</v>
      </c>
      <c r="J2" t="b">
        <v>0</v>
      </c>
      <c r="K2" s="11" t="str">
        <f>IF(ISBLANK(A2),"",VLOOKUP("S2"&amp;表1[[#This Row],[分项工程代号]]&amp;表1[[#This Row],[分项工程名称]],模板!D:F,3,FALSE))</f>
        <v>S2-05-C7-</v>
      </c>
      <c r="L2" s="2" t="str">
        <f>IF(ISBLANK(A2),"",表1[[#This Row],[编号]]&amp;TEXT(表1[[#This Row],[序号]],"000"))</f>
        <v>S2-05-C7-001</v>
      </c>
      <c r="M2" s="11" t="str">
        <f>IF(ISBLANK(A2),"","北方工程刚果（金）有限公司")</f>
        <v>北方工程刚果（金）有限公司</v>
      </c>
      <c r="N2" s="11" t="str">
        <f>IF(ISBLANK(A2),"","李云松")</f>
        <v>李云松</v>
      </c>
      <c r="O2" s="11" t="str">
        <f>IF(ISBLANK(A2),"","黄必银")</f>
        <v>黄必银</v>
      </c>
      <c r="P2" s="2" t="str">
        <f>IF(ISBLANK(A2),"","WUHUANG CONSTRUCTION ET COMMERCE RDC SAS")</f>
        <v>WUHUANG CONSTRUCTION ET COMMERCE RDC SAS</v>
      </c>
      <c r="Q2" s="2" t="str">
        <f>IF(ISBLANK(A2),"","陈陆")</f>
        <v>陈陆</v>
      </c>
      <c r="R2" s="2" t="str">
        <f>IF(ISBLANK(A2),"","曹学能")</f>
        <v>曹学能</v>
      </c>
      <c r="S2" s="11" t="str">
        <f>IF(ISBLANK(A2),"","鑫诚建设监理咨询有限公司")</f>
        <v>鑫诚建设监理咨询有限公司</v>
      </c>
      <c r="T2" s="11" t="str">
        <f>IF(ISBLANK(A2),"",VLOOKUP(表1[[#This Row],[分项工程名称]],模板!C:G,3,FALSE))</f>
        <v>电线、电缆穿管和线槽敷设检验批质量验收记录</v>
      </c>
      <c r="U2" s="2" t="str">
        <f>IF(ISBLANK(A2),"","刚果（金）庞比铜钴矿项目")</f>
        <v>刚果（金）庞比铜钴矿项目</v>
      </c>
      <c r="V2" s="2" t="str">
        <f>IF(ISBLANK(A2),"",_xlfn.CONCAT(U2,"   ",A2))</f>
        <v>刚果（金）庞比铜钴矿项目   粗矿堆</v>
      </c>
      <c r="W2" s="11" t="str">
        <f>IF(ISBLANK(A2),"",表1[[#This Row],[子项名称]]&amp;表1[[#This Row],[标题]]&amp;表1[[#This Row],[分项工程代号]])</f>
        <v>粗矿堆电线、电缆穿管和线槽敷设检验批质量验收记录5</v>
      </c>
      <c r="X2" s="11">
        <f>IF(ISBLANK(A2),"",COUNTIF(W:W,表1[[#This Row],[子项名称]]&amp;表1[[#This Row],[标题]]&amp;表1[[#This Row],[分项工程代号]]))</f>
        <v>2</v>
      </c>
      <c r="Y2" s="11" t="str">
        <f>IF(ISBLANK(A2),"",表1[[#This Row],[子项名称]]&amp;表1[[#This Row],[分项工程代号]]&amp;表1[[#This Row],[分项工程名称]])</f>
        <v>粗矿堆5电线、电缆穿管和线槽敷设</v>
      </c>
      <c r="Z2" s="11" t="b">
        <f>IF(ISBLANK(A2),"",IF(MATCH(表1[[#This Row],[子项名称]]&amp;表1[[#This Row],[分项工程代号]]&amp;表1[[#This Row],[分项工程名称]],Y:Y,0)=ROW(表1[[#This Row],[子项名称]]),TRUE,FALSE))</f>
        <v>1</v>
      </c>
      <c r="AA2" s="11" t="str">
        <f>IF(ISBLANK(A2),"",_xlfn.CONCAT("《建筑电气工程施工验收规范》 GB50303-2015"))</f>
        <v>《建筑电气工程施工验收规范》 GB50303-2015</v>
      </c>
      <c r="AB2" s="11" t="str">
        <f>IF(ISBLANK(A2),"",VLOOKUP(表1[[#This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 t="str">
        <f>TEXT($G2,"yyyy年mm月dd日")</f>
        <v>2020年03月29日</v>
      </c>
    </row>
    <row r="3" customHeight="1" spans="1:29">
      <c r="A3" t="s">
        <v>29</v>
      </c>
      <c r="B3" s="5">
        <f ca="1">IF(ISBLANK(A3),"",_xlfn.MAXIFS(INDIRECT(ADDRESS(2,2)&amp;":"&amp;ADDRESS(ROW(A3)-1,2)),INDIRECT(ADDRESS(2,1)&amp;":"&amp;ADDRESS(ROW(A3)-1,1)),A3,INDIRECT(ADDRESS(2,3)&amp;":"&amp;ADDRESS(ROW(A3)-1,3)),C3,INDIRECT(ADDRESS(2,4)&amp;":"&amp;ADDRESS(ROW(A3)-1,4)),D3)+1)</f>
        <v>1</v>
      </c>
      <c r="C3" t="s">
        <v>30</v>
      </c>
      <c r="D3">
        <v>4</v>
      </c>
      <c r="E3" t="s">
        <v>31</v>
      </c>
      <c r="F3" t="s">
        <v>32</v>
      </c>
      <c r="G3" s="4">
        <v>43958</v>
      </c>
      <c r="H3" t="b">
        <v>1</v>
      </c>
      <c r="I3" t="s">
        <v>33</v>
      </c>
      <c r="J3" t="b">
        <v>0</v>
      </c>
      <c r="K3" s="11" t="str">
        <f>IF(ISBLANK(A3),"",VLOOKUP("S2"&amp;表1[[#This Row],[分项工程代号]]&amp;表1[[#This Row],[分项工程名称]],模板!D:F,3,FALSE))</f>
        <v>S2-04-C7-</v>
      </c>
      <c r="L3" s="2" t="str">
        <f ca="1">IF(ISBLANK(A3),"",表1[[#This Row],[编号]]&amp;TEXT(表1[[#This Row],[序号]],"000"))</f>
        <v>S2-04-C7-001</v>
      </c>
      <c r="M3" s="11" t="str">
        <f t="shared" ref="M3:M34" si="0">IF(ISBLANK(A3),"","北方工程刚果（金）有限公司")</f>
        <v>北方工程刚果（金）有限公司</v>
      </c>
      <c r="N3" s="11" t="str">
        <f t="shared" ref="N3:N34" si="1">IF(ISBLANK(A3),"","李云松")</f>
        <v>李云松</v>
      </c>
      <c r="O3" s="11" t="str">
        <f t="shared" ref="O3:O34" si="2">IF(ISBLANK(A3),"","黄必银")</f>
        <v>黄必银</v>
      </c>
      <c r="P3" s="2" t="str">
        <f t="shared" ref="P3:P34" si="3">IF(ISBLANK(A3),"","WUHUANG CONSTRUCTION ET COMMERCE RDC SAS")</f>
        <v>WUHUANG CONSTRUCTION ET COMMERCE RDC SAS</v>
      </c>
      <c r="Q3" s="2" t="str">
        <f t="shared" ref="Q3:Q34" si="4">IF(ISBLANK(A3),"","陈陆")</f>
        <v>陈陆</v>
      </c>
      <c r="R3" s="2" t="str">
        <f t="shared" ref="R3:R34" si="5">IF(ISBLANK(A3),"","曹学能")</f>
        <v>曹学能</v>
      </c>
      <c r="S3" s="11" t="str">
        <f t="shared" ref="S3:S34" si="6">IF(ISBLANK(A3),"","鑫诚建设监理咨询有限公司")</f>
        <v>鑫诚建设监理咨询有限公司</v>
      </c>
      <c r="T3" s="11" t="str">
        <f>IF(ISBLANK(A3),"",VLOOKUP(表1[[#This Row],[分项工程名称]],模板!C:G,3,FALSE))</f>
        <v>电线、电缆穿管和线槽敷设检验批质量验收记录</v>
      </c>
      <c r="U3" s="2" t="str">
        <f t="shared" ref="U3:U34" si="7">IF(ISBLANK(A3),"","刚果（金）庞比铜钴矿项目")</f>
        <v>刚果（金）庞比铜钴矿项目</v>
      </c>
      <c r="V3" s="2" t="str">
        <f t="shared" ref="V3:V34" si="8">IF(ISBLANK(A3),"",_xlfn.CONCAT(U3,"   ",A3))</f>
        <v>刚果（金）庞比铜钴矿项目   粗矿堆</v>
      </c>
      <c r="W3" s="11" t="str">
        <f>IF(ISBLANK(A3),"",表1[[#This Row],[子项名称]]&amp;表1[[#This Row],[标题]]&amp;表1[[#This Row],[分项工程代号]])</f>
        <v>粗矿堆电线、电缆穿管和线槽敷设检验批质量验收记录4</v>
      </c>
      <c r="X3" s="11">
        <f>IF(ISBLANK(A3),"",COUNTIF(W:W,表1[[#This Row],[子项名称]]&amp;表1[[#This Row],[标题]]&amp;表1[[#This Row],[分项工程代号]]))</f>
        <v>2</v>
      </c>
      <c r="Y3" s="11" t="str">
        <f>IF(ISBLANK(A3),"",表1[[#This Row],[子项名称]]&amp;表1[[#This Row],[分项工程代号]]&amp;表1[[#This Row],[分项工程名称]])</f>
        <v>粗矿堆4电线、电缆穿管和线槽敷设</v>
      </c>
      <c r="Z3" s="11" t="b">
        <f>IF(ISBLANK(A3),"",IF(MATCH(表1[[#This Row],[子项名称]]&amp;表1[[#This Row],[分项工程代号]]&amp;表1[[#This Row],[分项工程名称]],Y:Y,0)=ROW(表1[[#This Row],[子项名称]]),TRUE,FALSE))</f>
        <v>1</v>
      </c>
      <c r="AA3" s="11" t="str">
        <f t="shared" ref="AA3:AA34" si="9">IF(ISBLANK(A3),"",_xlfn.CONCAT("《建筑电气工程施工验收规范》 GB50303-2015"))</f>
        <v>《建筑电气工程施工验收规范》 GB50303-2015</v>
      </c>
      <c r="AB3" s="11" t="str">
        <f>IF(ISBLANK(A3),"",VLOOKUP(表1[[#This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 t="str">
        <f t="shared" ref="AC3:AC34" si="10">TEXT($G3,"yyyy年mm月dd日")</f>
        <v>2020年05月07日</v>
      </c>
    </row>
    <row r="4" customHeight="1" spans="1:29">
      <c r="A4" t="s">
        <v>29</v>
      </c>
      <c r="B4" s="5">
        <f ca="1" t="shared" ref="B4:B35" si="11">IF(ISBLANK(A4),"",_xlfn.MAXIFS(INDIRECT(ADDRESS(2,2)&amp;":"&amp;ADDRESS(ROW(A4)-1,2)),INDIRECT(ADDRESS(2,1)&amp;":"&amp;ADDRESS(ROW(A4)-1,1)),A4,INDIRECT(ADDRESS(2,3)&amp;":"&amp;ADDRESS(ROW(A4)-1,3)),C4,INDIRECT(ADDRESS(2,4)&amp;":"&amp;ADDRESS(ROW(A4)-1,4)),D4)+1)</f>
        <v>2</v>
      </c>
      <c r="C4" t="s">
        <v>30</v>
      </c>
      <c r="D4">
        <v>5</v>
      </c>
      <c r="E4" t="s">
        <v>34</v>
      </c>
      <c r="F4" t="s">
        <v>32</v>
      </c>
      <c r="G4" s="4">
        <v>43919</v>
      </c>
      <c r="H4" t="b">
        <v>1</v>
      </c>
      <c r="I4" t="s">
        <v>33</v>
      </c>
      <c r="J4" t="b">
        <v>0</v>
      </c>
      <c r="K4" s="11" t="str">
        <f>IF(ISBLANK(A4),"",VLOOKUP("S2"&amp;表1[[#This Row],[分项工程代号]]&amp;表1[[#This Row],[分项工程名称]],模板!D:F,3,FALSE))</f>
        <v>S2-05-C7-</v>
      </c>
      <c r="L4" s="2" t="str">
        <f ca="1">IF(ISBLANK(A4),"",表1[[#This Row],[编号]]&amp;TEXT(表1[[#This Row],[序号]],"000"))</f>
        <v>S2-05-C7-002</v>
      </c>
      <c r="M4" s="11" t="str">
        <f t="shared" si="0"/>
        <v>北方工程刚果（金）有限公司</v>
      </c>
      <c r="N4" s="11" t="str">
        <f t="shared" si="1"/>
        <v>李云松</v>
      </c>
      <c r="O4" s="11" t="str">
        <f t="shared" si="2"/>
        <v>黄必银</v>
      </c>
      <c r="P4" s="2" t="str">
        <f t="shared" si="3"/>
        <v>WUHUANG CONSTRUCTION ET COMMERCE RDC SAS</v>
      </c>
      <c r="Q4" s="2" t="str">
        <f t="shared" si="4"/>
        <v>陈陆</v>
      </c>
      <c r="R4" s="2" t="str">
        <f t="shared" si="5"/>
        <v>曹学能</v>
      </c>
      <c r="S4" s="11" t="str">
        <f t="shared" si="6"/>
        <v>鑫诚建设监理咨询有限公司</v>
      </c>
      <c r="T4" s="11" t="str">
        <f>IF(ISBLANK(A4),"",VLOOKUP(表1[[#This Row],[分项工程名称]],模板!C:G,3,FALSE))</f>
        <v>电线、电缆穿管和线槽敷设检验批质量验收记录</v>
      </c>
      <c r="U4" s="2" t="str">
        <f t="shared" si="7"/>
        <v>刚果（金）庞比铜钴矿项目</v>
      </c>
      <c r="V4" s="2" t="str">
        <f t="shared" si="8"/>
        <v>刚果（金）庞比铜钴矿项目   粗矿堆</v>
      </c>
      <c r="W4" s="11" t="str">
        <f>IF(ISBLANK(A4),"",表1[[#This Row],[子项名称]]&amp;表1[[#This Row],[标题]]&amp;表1[[#This Row],[分项工程代号]])</f>
        <v>粗矿堆电线、电缆穿管和线槽敷设检验批质量验收记录5</v>
      </c>
      <c r="X4" s="11">
        <f>IF(ISBLANK(A4),"",COUNTIF(W:W,表1[[#This Row],[子项名称]]&amp;表1[[#This Row],[标题]]&amp;表1[[#This Row],[分项工程代号]]))</f>
        <v>2</v>
      </c>
      <c r="Y4" s="11" t="str">
        <f>IF(ISBLANK(A4),"",表1[[#This Row],[子项名称]]&amp;表1[[#This Row],[分项工程代号]]&amp;表1[[#This Row],[分项工程名称]])</f>
        <v>粗矿堆5电线、电缆穿管和线槽敷设</v>
      </c>
      <c r="Z4" s="11" t="b">
        <f>IF(ISBLANK(A4),"",IF(MATCH(表1[[#This Row],[子项名称]]&amp;表1[[#This Row],[分项工程代号]]&amp;表1[[#This Row],[分项工程名称]],Y:Y,0)=ROW(表1[[#This Row],[子项名称]]),TRUE,FALSE))</f>
        <v>0</v>
      </c>
      <c r="AA4" s="11" t="str">
        <f t="shared" si="9"/>
        <v>《建筑电气工程施工验收规范》 GB50303-2015</v>
      </c>
      <c r="AB4" s="11" t="str">
        <f>IF(ISBLANK(A4),"",VLOOKUP(表1[[#This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4" t="str">
        <f t="shared" si="10"/>
        <v>2020年03月29日</v>
      </c>
    </row>
    <row r="5" customHeight="1" spans="1:29">
      <c r="A5" t="s">
        <v>29</v>
      </c>
      <c r="B5" s="5">
        <f ca="1" t="shared" si="11"/>
        <v>1</v>
      </c>
      <c r="C5" t="s">
        <v>35</v>
      </c>
      <c r="D5">
        <v>5</v>
      </c>
      <c r="E5" t="s">
        <v>31</v>
      </c>
      <c r="F5" t="s">
        <v>32</v>
      </c>
      <c r="G5" s="4">
        <v>43915</v>
      </c>
      <c r="H5" t="b">
        <v>1</v>
      </c>
      <c r="I5" t="s">
        <v>33</v>
      </c>
      <c r="J5" t="b">
        <v>0</v>
      </c>
      <c r="K5" s="11" t="str">
        <f>IF(ISBLANK(A5),"",VLOOKUP("S2"&amp;表1[[#This Row],[分项工程代号]]&amp;表1[[#This Row],[分项工程名称]],模板!D:F,3,FALSE))</f>
        <v>S2-05-C7-</v>
      </c>
      <c r="L5" s="2" t="str">
        <f ca="1">IF(ISBLANK(A5),"",表1[[#This Row],[编号]]&amp;TEXT(表1[[#This Row],[序号]],"000"))</f>
        <v>S2-05-C7-001</v>
      </c>
      <c r="M5" s="11" t="str">
        <f t="shared" si="0"/>
        <v>北方工程刚果（金）有限公司</v>
      </c>
      <c r="N5" s="11" t="str">
        <f t="shared" si="1"/>
        <v>李云松</v>
      </c>
      <c r="O5" s="11" t="str">
        <f t="shared" si="2"/>
        <v>黄必银</v>
      </c>
      <c r="P5" s="2" t="str">
        <f t="shared" si="3"/>
        <v>WUHUANG CONSTRUCTION ET COMMERCE RDC SAS</v>
      </c>
      <c r="Q5" s="2" t="str">
        <f t="shared" si="4"/>
        <v>陈陆</v>
      </c>
      <c r="R5" s="2" t="str">
        <f t="shared" si="5"/>
        <v>曹学能</v>
      </c>
      <c r="S5" s="11" t="str">
        <f t="shared" si="6"/>
        <v>鑫诚建设监理咨询有限公司</v>
      </c>
      <c r="T5" s="11" t="str">
        <f>IF(ISBLANK(A5),"",VLOOKUP(表1[[#This Row],[分项工程名称]],模板!C:G,3,FALSE))</f>
        <v>电线、电缆导管和线槽敷设检验批质量验收记录</v>
      </c>
      <c r="U5" s="2" t="str">
        <f t="shared" si="7"/>
        <v>刚果（金）庞比铜钴矿项目</v>
      </c>
      <c r="V5" s="2" t="str">
        <f t="shared" si="8"/>
        <v>刚果（金）庞比铜钴矿项目   粗矿堆</v>
      </c>
      <c r="W5" s="11" t="str">
        <f>IF(ISBLANK(A5),"",表1[[#This Row],[子项名称]]&amp;表1[[#This Row],[标题]]&amp;表1[[#This Row],[分项工程代号]])</f>
        <v>粗矿堆电线、电缆导管和线槽敷设检验批质量验收记录5</v>
      </c>
      <c r="X5" s="11">
        <f>IF(ISBLANK(A5),"",COUNTIF(W:W,表1[[#This Row],[子项名称]]&amp;表1[[#This Row],[标题]]&amp;表1[[#This Row],[分项工程代号]]))</f>
        <v>2</v>
      </c>
      <c r="Y5" s="11" t="str">
        <f>IF(ISBLANK(A5),"",表1[[#This Row],[子项名称]]&amp;表1[[#This Row],[分项工程代号]]&amp;表1[[#This Row],[分项工程名称]])</f>
        <v>粗矿堆5电线、电缆导管和线槽敷设</v>
      </c>
      <c r="Z5" s="11" t="b">
        <f>IF(ISBLANK(A5),"",IF(MATCH(表1[[#This Row],[子项名称]]&amp;表1[[#This Row],[分项工程代号]]&amp;表1[[#This Row],[分项工程名称]],Y:Y,0)=ROW(表1[[#This Row],[子项名称]]),TRUE,FALSE))</f>
        <v>1</v>
      </c>
      <c r="AA5" s="11" t="str">
        <f t="shared" si="9"/>
        <v>《建筑电气工程施工验收规范》 GB50303-2015</v>
      </c>
      <c r="AB5" s="11" t="str">
        <f>IF(ISBLANK(A5),"",VLOOKUP(表1[[#This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5" t="str">
        <f t="shared" si="10"/>
        <v>2020年03月25日</v>
      </c>
    </row>
    <row r="6" customHeight="1" spans="1:29">
      <c r="A6" t="s">
        <v>29</v>
      </c>
      <c r="B6" s="5">
        <f ca="1" t="shared" si="11"/>
        <v>1</v>
      </c>
      <c r="C6" t="s">
        <v>35</v>
      </c>
      <c r="D6">
        <v>4</v>
      </c>
      <c r="E6" t="s">
        <v>31</v>
      </c>
      <c r="F6" t="s">
        <v>32</v>
      </c>
      <c r="G6" s="4">
        <v>43954</v>
      </c>
      <c r="H6" t="b">
        <v>1</v>
      </c>
      <c r="I6" t="s">
        <v>33</v>
      </c>
      <c r="J6" t="b">
        <v>0</v>
      </c>
      <c r="K6" s="11" t="str">
        <f>IF(ISBLANK(A6),"",VLOOKUP("S2"&amp;表1[[#This Row],[分项工程代号]]&amp;表1[[#This Row],[分项工程名称]],模板!D:F,3,FALSE))</f>
        <v>S2-04-C7-</v>
      </c>
      <c r="L6" s="2" t="str">
        <f ca="1">IF(ISBLANK(A6),"",表1[[#This Row],[编号]]&amp;TEXT(表1[[#This Row],[序号]],"000"))</f>
        <v>S2-04-C7-001</v>
      </c>
      <c r="M6" s="11" t="str">
        <f t="shared" si="0"/>
        <v>北方工程刚果（金）有限公司</v>
      </c>
      <c r="N6" s="11" t="str">
        <f t="shared" si="1"/>
        <v>李云松</v>
      </c>
      <c r="O6" s="11" t="str">
        <f t="shared" si="2"/>
        <v>黄必银</v>
      </c>
      <c r="P6" s="2" t="str">
        <f t="shared" si="3"/>
        <v>WUHUANG CONSTRUCTION ET COMMERCE RDC SAS</v>
      </c>
      <c r="Q6" s="2" t="str">
        <f t="shared" si="4"/>
        <v>陈陆</v>
      </c>
      <c r="R6" s="2" t="str">
        <f t="shared" si="5"/>
        <v>曹学能</v>
      </c>
      <c r="S6" s="11" t="str">
        <f t="shared" si="6"/>
        <v>鑫诚建设监理咨询有限公司</v>
      </c>
      <c r="T6" s="11" t="str">
        <f>IF(ISBLANK(A6),"",VLOOKUP(表1[[#This Row],[分项工程名称]],模板!C:G,3,FALSE))</f>
        <v>电线、电缆导管和线槽敷设检验批质量验收记录</v>
      </c>
      <c r="U6" s="2" t="str">
        <f t="shared" si="7"/>
        <v>刚果（金）庞比铜钴矿项目</v>
      </c>
      <c r="V6" s="2" t="str">
        <f t="shared" si="8"/>
        <v>刚果（金）庞比铜钴矿项目   粗矿堆</v>
      </c>
      <c r="W6" s="11" t="str">
        <f>IF(ISBLANK(A6),"",表1[[#This Row],[子项名称]]&amp;表1[[#This Row],[标题]]&amp;表1[[#This Row],[分项工程代号]])</f>
        <v>粗矿堆电线、电缆导管和线槽敷设检验批质量验收记录4</v>
      </c>
      <c r="X6" s="11">
        <f>IF(ISBLANK(A6),"",COUNTIF(W:W,表1[[#This Row],[子项名称]]&amp;表1[[#This Row],[标题]]&amp;表1[[#This Row],[分项工程代号]]))</f>
        <v>2</v>
      </c>
      <c r="Y6" s="11" t="str">
        <f>IF(ISBLANK(A6),"",表1[[#This Row],[子项名称]]&amp;表1[[#This Row],[分项工程代号]]&amp;表1[[#This Row],[分项工程名称]])</f>
        <v>粗矿堆4电线、电缆导管和线槽敷设</v>
      </c>
      <c r="Z6" s="11" t="b">
        <f>IF(ISBLANK(A6),"",IF(MATCH(表1[[#This Row],[子项名称]]&amp;表1[[#This Row],[分项工程代号]]&amp;表1[[#This Row],[分项工程名称]],Y:Y,0)=ROW(表1[[#This Row],[子项名称]]),TRUE,FALSE))</f>
        <v>1</v>
      </c>
      <c r="AA6" s="11" t="str">
        <f t="shared" si="9"/>
        <v>《建筑电气工程施工验收规范》 GB50303-2015</v>
      </c>
      <c r="AB6" s="11" t="str">
        <f>IF(ISBLANK(A6),"",VLOOKUP(表1[[#This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6" t="str">
        <f t="shared" si="10"/>
        <v>2020年05月03日</v>
      </c>
    </row>
    <row r="7" customHeight="1" spans="1:29">
      <c r="A7" t="s">
        <v>29</v>
      </c>
      <c r="B7" s="5">
        <f ca="1" t="shared" si="11"/>
        <v>2</v>
      </c>
      <c r="C7" t="s">
        <v>35</v>
      </c>
      <c r="D7">
        <v>5</v>
      </c>
      <c r="E7" t="s">
        <v>34</v>
      </c>
      <c r="F7" t="s">
        <v>32</v>
      </c>
      <c r="G7" s="4">
        <v>43915</v>
      </c>
      <c r="H7" t="b">
        <v>1</v>
      </c>
      <c r="I7" t="s">
        <v>33</v>
      </c>
      <c r="J7" t="b">
        <v>0</v>
      </c>
      <c r="K7" s="11" t="str">
        <f>IF(ISBLANK(A7),"",VLOOKUP("S2"&amp;表1[[#This Row],[分项工程代号]]&amp;表1[[#This Row],[分项工程名称]],模板!D:F,3,FALSE))</f>
        <v>S2-05-C7-</v>
      </c>
      <c r="L7" s="2" t="str">
        <f ca="1">IF(ISBLANK(A7),"",表1[[#This Row],[编号]]&amp;TEXT(表1[[#This Row],[序号]],"000"))</f>
        <v>S2-05-C7-002</v>
      </c>
      <c r="M7" s="11" t="str">
        <f t="shared" si="0"/>
        <v>北方工程刚果（金）有限公司</v>
      </c>
      <c r="N7" s="11" t="str">
        <f t="shared" si="1"/>
        <v>李云松</v>
      </c>
      <c r="O7" s="11" t="str">
        <f t="shared" si="2"/>
        <v>黄必银</v>
      </c>
      <c r="P7" s="2" t="str">
        <f t="shared" si="3"/>
        <v>WUHUANG CONSTRUCTION ET COMMERCE RDC SAS</v>
      </c>
      <c r="Q7" s="2" t="str">
        <f t="shared" si="4"/>
        <v>陈陆</v>
      </c>
      <c r="R7" s="2" t="str">
        <f t="shared" si="5"/>
        <v>曹学能</v>
      </c>
      <c r="S7" s="11" t="str">
        <f t="shared" si="6"/>
        <v>鑫诚建设监理咨询有限公司</v>
      </c>
      <c r="T7" s="11" t="str">
        <f>IF(ISBLANK(A7),"",VLOOKUP(表1[[#This Row],[分项工程名称]],模板!C:G,3,FALSE))</f>
        <v>电线、电缆导管和线槽敷设检验批质量验收记录</v>
      </c>
      <c r="U7" s="2" t="str">
        <f t="shared" si="7"/>
        <v>刚果（金）庞比铜钴矿项目</v>
      </c>
      <c r="V7" s="2" t="str">
        <f t="shared" si="8"/>
        <v>刚果（金）庞比铜钴矿项目   粗矿堆</v>
      </c>
      <c r="W7" s="11" t="str">
        <f>IF(ISBLANK(A7),"",表1[[#This Row],[子项名称]]&amp;表1[[#This Row],[标题]]&amp;表1[[#This Row],[分项工程代号]])</f>
        <v>粗矿堆电线、电缆导管和线槽敷设检验批质量验收记录5</v>
      </c>
      <c r="X7" s="11">
        <f>IF(ISBLANK(A7),"",COUNTIF(W:W,表1[[#This Row],[子项名称]]&amp;表1[[#This Row],[标题]]&amp;表1[[#This Row],[分项工程代号]]))</f>
        <v>2</v>
      </c>
      <c r="Y7" s="11" t="str">
        <f>IF(ISBLANK(A7),"",表1[[#This Row],[子项名称]]&amp;表1[[#This Row],[分项工程代号]]&amp;表1[[#This Row],[分项工程名称]])</f>
        <v>粗矿堆5电线、电缆导管和线槽敷设</v>
      </c>
      <c r="Z7" s="11" t="b">
        <f>IF(ISBLANK(A7),"",IF(MATCH(表1[[#This Row],[子项名称]]&amp;表1[[#This Row],[分项工程代号]]&amp;表1[[#This Row],[分项工程名称]],Y:Y,0)=ROW(表1[[#This Row],[子项名称]]),TRUE,FALSE))</f>
        <v>0</v>
      </c>
      <c r="AA7" s="11" t="str">
        <f t="shared" si="9"/>
        <v>《建筑电气工程施工验收规范》 GB50303-2015</v>
      </c>
      <c r="AB7" s="11" t="str">
        <f>IF(ISBLANK(A7),"",VLOOKUP(表1[[#This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7" t="str">
        <f t="shared" si="10"/>
        <v>2020年03月25日</v>
      </c>
    </row>
    <row r="8" customHeight="1" spans="1:29">
      <c r="A8" t="s">
        <v>29</v>
      </c>
      <c r="B8" s="5">
        <f ca="1" t="shared" si="11"/>
        <v>1</v>
      </c>
      <c r="C8" t="s">
        <v>36</v>
      </c>
      <c r="D8">
        <v>5</v>
      </c>
      <c r="E8" t="s">
        <v>31</v>
      </c>
      <c r="F8" t="s">
        <v>32</v>
      </c>
      <c r="G8" s="4">
        <v>43924</v>
      </c>
      <c r="H8" t="b">
        <v>1</v>
      </c>
      <c r="I8" t="s">
        <v>33</v>
      </c>
      <c r="J8" t="b">
        <v>0</v>
      </c>
      <c r="K8" s="11" t="str">
        <f>IF(ISBLANK(A8),"",VLOOKUP("S2"&amp;表1[[#This Row],[分项工程代号]]&amp;表1[[#This Row],[分项工程名称]],模板!D:F,3,FALSE))</f>
        <v>S2-05-C7-</v>
      </c>
      <c r="L8" s="2" t="str">
        <f ca="1">IF(ISBLANK(A8),"",表1[[#This Row],[编号]]&amp;TEXT(表1[[#This Row],[序号]],"000"))</f>
        <v>S2-05-C7-001</v>
      </c>
      <c r="M8" s="11" t="str">
        <f t="shared" si="0"/>
        <v>北方工程刚果（金）有限公司</v>
      </c>
      <c r="N8" s="11" t="str">
        <f t="shared" si="1"/>
        <v>李云松</v>
      </c>
      <c r="O8" s="11" t="str">
        <f t="shared" si="2"/>
        <v>黄必银</v>
      </c>
      <c r="P8" s="2" t="str">
        <f t="shared" si="3"/>
        <v>WUHUANG CONSTRUCTION ET COMMERCE RDC SAS</v>
      </c>
      <c r="Q8" s="2" t="str">
        <f t="shared" si="4"/>
        <v>陈陆</v>
      </c>
      <c r="R8" s="2" t="str">
        <f t="shared" si="5"/>
        <v>曹学能</v>
      </c>
      <c r="S8" s="11" t="str">
        <f t="shared" si="6"/>
        <v>鑫诚建设监理咨询有限公司</v>
      </c>
      <c r="T8" s="11" t="str">
        <f>IF(ISBLANK(A8),"",VLOOKUP(表1[[#This Row],[分项工程名称]],模板!C:G,3,FALSE))</f>
        <v>普通灯具安装检验批质量验收记录</v>
      </c>
      <c r="U8" s="2" t="str">
        <f t="shared" si="7"/>
        <v>刚果（金）庞比铜钴矿项目</v>
      </c>
      <c r="V8" s="2" t="str">
        <f t="shared" si="8"/>
        <v>刚果（金）庞比铜钴矿项目   粗矿堆</v>
      </c>
      <c r="W8" s="11" t="str">
        <f>IF(ISBLANK(A8),"",表1[[#This Row],[子项名称]]&amp;表1[[#This Row],[标题]]&amp;表1[[#This Row],[分项工程代号]])</f>
        <v>粗矿堆普通灯具安装检验批质量验收记录5</v>
      </c>
      <c r="X8" s="11">
        <f>IF(ISBLANK(A8),"",COUNTIF(W:W,表1[[#This Row],[子项名称]]&amp;表1[[#This Row],[标题]]&amp;表1[[#This Row],[分项工程代号]]))</f>
        <v>2</v>
      </c>
      <c r="Y8" s="11" t="str">
        <f>IF(ISBLANK(A8),"",表1[[#This Row],[子项名称]]&amp;表1[[#This Row],[分项工程代号]]&amp;表1[[#This Row],[分项工程名称]])</f>
        <v>粗矿堆5普通灯具安装</v>
      </c>
      <c r="Z8" s="11" t="b">
        <f>IF(ISBLANK(A8),"",IF(MATCH(表1[[#This Row],[子项名称]]&amp;表1[[#This Row],[分项工程代号]]&amp;表1[[#This Row],[分项工程名称]],Y:Y,0)=ROW(表1[[#This Row],[子项名称]]),TRUE,FALSE))</f>
        <v>1</v>
      </c>
      <c r="AA8" s="11" t="str">
        <f t="shared" si="9"/>
        <v>《建筑电气工程施工验收规范》 GB50303-2015</v>
      </c>
      <c r="AB8" s="11" t="str">
        <f>IF(ISBLANK(A8),"",VLOOKUP(表1[[#This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8" t="str">
        <f t="shared" si="10"/>
        <v>2020年04月03日</v>
      </c>
    </row>
    <row r="9" customHeight="1" spans="1:29">
      <c r="A9" t="s">
        <v>29</v>
      </c>
      <c r="B9" s="5">
        <f ca="1" t="shared" si="11"/>
        <v>2</v>
      </c>
      <c r="C9" t="s">
        <v>36</v>
      </c>
      <c r="D9">
        <v>5</v>
      </c>
      <c r="E9" t="s">
        <v>34</v>
      </c>
      <c r="F9" t="s">
        <v>32</v>
      </c>
      <c r="G9" s="4">
        <v>43924</v>
      </c>
      <c r="H9" t="b">
        <v>1</v>
      </c>
      <c r="I9" t="s">
        <v>33</v>
      </c>
      <c r="J9" t="b">
        <v>0</v>
      </c>
      <c r="K9" s="11" t="str">
        <f>IF(ISBLANK(A9),"",VLOOKUP("S2"&amp;表1[[#This Row],[分项工程代号]]&amp;表1[[#This Row],[分项工程名称]],模板!D:F,3,FALSE))</f>
        <v>S2-05-C7-</v>
      </c>
      <c r="L9" s="2" t="str">
        <f ca="1">IF(ISBLANK(A9),"",表1[[#This Row],[编号]]&amp;TEXT(表1[[#This Row],[序号]],"000"))</f>
        <v>S2-05-C7-002</v>
      </c>
      <c r="M9" s="11" t="str">
        <f t="shared" si="0"/>
        <v>北方工程刚果（金）有限公司</v>
      </c>
      <c r="N9" s="11" t="str">
        <f t="shared" si="1"/>
        <v>李云松</v>
      </c>
      <c r="O9" s="11" t="str">
        <f t="shared" si="2"/>
        <v>黄必银</v>
      </c>
      <c r="P9" s="2" t="str">
        <f t="shared" si="3"/>
        <v>WUHUANG CONSTRUCTION ET COMMERCE RDC SAS</v>
      </c>
      <c r="Q9" s="2" t="str">
        <f t="shared" si="4"/>
        <v>陈陆</v>
      </c>
      <c r="R9" s="2" t="str">
        <f t="shared" si="5"/>
        <v>曹学能</v>
      </c>
      <c r="S9" s="11" t="str">
        <f t="shared" si="6"/>
        <v>鑫诚建设监理咨询有限公司</v>
      </c>
      <c r="T9" s="11" t="str">
        <f>IF(ISBLANK(A9),"",VLOOKUP(表1[[#This Row],[分项工程名称]],模板!C:G,3,FALSE))</f>
        <v>普通灯具安装检验批质量验收记录</v>
      </c>
      <c r="U9" s="2" t="str">
        <f t="shared" si="7"/>
        <v>刚果（金）庞比铜钴矿项目</v>
      </c>
      <c r="V9" s="2" t="str">
        <f t="shared" si="8"/>
        <v>刚果（金）庞比铜钴矿项目   粗矿堆</v>
      </c>
      <c r="W9" s="11" t="str">
        <f>IF(ISBLANK(A9),"",表1[[#This Row],[子项名称]]&amp;表1[[#This Row],[标题]]&amp;表1[[#This Row],[分项工程代号]])</f>
        <v>粗矿堆普通灯具安装检验批质量验收记录5</v>
      </c>
      <c r="X9" s="11">
        <f>IF(ISBLANK(A9),"",COUNTIF(W:W,表1[[#This Row],[子项名称]]&amp;表1[[#This Row],[标题]]&amp;表1[[#This Row],[分项工程代号]]))</f>
        <v>2</v>
      </c>
      <c r="Y9" s="11" t="str">
        <f>IF(ISBLANK(A9),"",表1[[#This Row],[子项名称]]&amp;表1[[#This Row],[分项工程代号]]&amp;表1[[#This Row],[分项工程名称]])</f>
        <v>粗矿堆5普通灯具安装</v>
      </c>
      <c r="Z9" s="11" t="b">
        <f>IF(ISBLANK(A9),"",IF(MATCH(表1[[#This Row],[子项名称]]&amp;表1[[#This Row],[分项工程代号]]&amp;表1[[#This Row],[分项工程名称]],Y:Y,0)=ROW(表1[[#This Row],[子项名称]]),TRUE,FALSE))</f>
        <v>0</v>
      </c>
      <c r="AA9" s="11" t="str">
        <f t="shared" si="9"/>
        <v>《建筑电气工程施工验收规范》 GB50303-2015</v>
      </c>
      <c r="AB9" s="11" t="str">
        <f>IF(ISBLANK(A9),"",VLOOKUP(表1[[#This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9" t="str">
        <f t="shared" si="10"/>
        <v>2020年04月03日</v>
      </c>
    </row>
    <row r="10" customHeight="1" spans="1:29">
      <c r="A10" t="s">
        <v>29</v>
      </c>
      <c r="B10" s="5">
        <f ca="1" t="shared" si="11"/>
        <v>1</v>
      </c>
      <c r="C10" t="s">
        <v>37</v>
      </c>
      <c r="D10">
        <v>4</v>
      </c>
      <c r="E10" t="s">
        <v>31</v>
      </c>
      <c r="F10" t="s">
        <v>32</v>
      </c>
      <c r="G10" s="4">
        <v>43961</v>
      </c>
      <c r="H10" t="b">
        <v>1</v>
      </c>
      <c r="I10" t="s">
        <v>33</v>
      </c>
      <c r="J10" t="b">
        <v>0</v>
      </c>
      <c r="K10" s="11" t="str">
        <f>IF(ISBLANK(A10),"",VLOOKUP("S2"&amp;表1[[#This Row],[分项工程代号]]&amp;表1[[#This Row],[分项工程名称]],模板!D:F,3,FALSE))</f>
        <v>S2-04-C7-</v>
      </c>
      <c r="L10" s="2" t="str">
        <f ca="1">IF(ISBLANK(A10),"",表1[[#This Row],[编号]]&amp;TEXT(表1[[#This Row],[序号]],"000"))</f>
        <v>S2-04-C7-001</v>
      </c>
      <c r="M10" s="11" t="str">
        <f t="shared" si="0"/>
        <v>北方工程刚果（金）有限公司</v>
      </c>
      <c r="N10" s="11" t="str">
        <f t="shared" si="1"/>
        <v>李云松</v>
      </c>
      <c r="O10" s="11" t="str">
        <f t="shared" si="2"/>
        <v>黄必银</v>
      </c>
      <c r="P10" s="2" t="str">
        <f t="shared" si="3"/>
        <v>WUHUANG CONSTRUCTION ET COMMERCE RDC SAS</v>
      </c>
      <c r="Q10" s="2" t="str">
        <f t="shared" si="4"/>
        <v>陈陆</v>
      </c>
      <c r="R10" s="2" t="str">
        <f t="shared" si="5"/>
        <v>曹学能</v>
      </c>
      <c r="S10" s="11" t="str">
        <f t="shared" si="6"/>
        <v>鑫诚建设监理咨询有限公司</v>
      </c>
      <c r="T10" s="11" t="str">
        <f>IF(ISBLANK(A10),"",VLOOKUP(表1[[#This Row],[分项工程名称]],模板!C:G,3,FALSE))</f>
        <v>桥架安装和桥架内电缆敷设检验批质量验收记录</v>
      </c>
      <c r="U10" s="2" t="str">
        <f t="shared" si="7"/>
        <v>刚果（金）庞比铜钴矿项目</v>
      </c>
      <c r="V10" s="2" t="str">
        <f t="shared" si="8"/>
        <v>刚果（金）庞比铜钴矿项目   粗矿堆</v>
      </c>
      <c r="W10" s="11" t="str">
        <f>IF(ISBLANK(A10),"",表1[[#This Row],[子项名称]]&amp;表1[[#This Row],[标题]]&amp;表1[[#This Row],[分项工程代号]])</f>
        <v>粗矿堆桥架安装和桥架内电缆敷设检验批质量验收记录4</v>
      </c>
      <c r="X10" s="11">
        <f>IF(ISBLANK(A10),"",COUNTIF(W:W,表1[[#This Row],[子项名称]]&amp;表1[[#This Row],[标题]]&amp;表1[[#This Row],[分项工程代号]]))</f>
        <v>3</v>
      </c>
      <c r="Y10" s="11" t="str">
        <f>IF(ISBLANK(A10),"",表1[[#This Row],[子项名称]]&amp;表1[[#This Row],[分项工程代号]]&amp;表1[[#This Row],[分项工程名称]])</f>
        <v>粗矿堆4桥架安装和桥架内电缆敷设</v>
      </c>
      <c r="Z10" s="11" t="b">
        <f>IF(ISBLANK(A10),"",IF(MATCH(表1[[#This Row],[子项名称]]&amp;表1[[#This Row],[分项工程代号]]&amp;表1[[#This Row],[分项工程名称]],Y:Y,0)=ROW(表1[[#This Row],[子项名称]]),TRUE,FALSE))</f>
        <v>1</v>
      </c>
      <c r="AA10" s="11" t="str">
        <f t="shared" si="9"/>
        <v>《建筑电气工程施工验收规范》 GB50303-2015</v>
      </c>
      <c r="AB10" s="11" t="str">
        <f>IF(ISBLANK(A10),"",VLOOKUP(表1[[#This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0" t="str">
        <f t="shared" si="10"/>
        <v>2020年05月10日</v>
      </c>
    </row>
    <row r="11" customHeight="1" spans="1:29">
      <c r="A11" s="6" t="s">
        <v>38</v>
      </c>
      <c r="B11" s="6">
        <f ca="1" t="shared" si="11"/>
        <v>1</v>
      </c>
      <c r="C11" s="6" t="s">
        <v>39</v>
      </c>
      <c r="D11" s="6">
        <v>2</v>
      </c>
      <c r="E11" s="7" t="s">
        <v>40</v>
      </c>
      <c r="F11" s="7" t="s">
        <v>32</v>
      </c>
      <c r="G11" s="8">
        <v>44013</v>
      </c>
      <c r="H11" t="b">
        <v>1</v>
      </c>
      <c r="I11" s="7" t="s">
        <v>41</v>
      </c>
      <c r="J11" s="7" t="b">
        <v>0</v>
      </c>
      <c r="K11" s="89" t="str">
        <f>IF(ISBLANK(A11),"",VLOOKUP("S2"&amp;表1[[#This Row],[分项工程代号]]&amp;表1[[#This Row],[分项工程名称]],模板!D:F,3,FALSE))</f>
        <v>S2-02-C7-</v>
      </c>
      <c r="L11" s="90" t="str">
        <f ca="1">IF(ISBLANK(A11),"",表1[[#This Row],[编号]]&amp;TEXT(表1[[#This Row],[序号]],"000"))</f>
        <v>S2-02-C7-001</v>
      </c>
      <c r="M11" s="89" t="str">
        <f t="shared" si="0"/>
        <v>北方工程刚果（金）有限公司</v>
      </c>
      <c r="N11" s="89" t="str">
        <f t="shared" si="1"/>
        <v>李云松</v>
      </c>
      <c r="O11" s="89" t="str">
        <f t="shared" si="2"/>
        <v>黄必银</v>
      </c>
      <c r="P11" s="90" t="str">
        <f t="shared" si="3"/>
        <v>WUHUANG CONSTRUCTION ET COMMERCE RDC SAS</v>
      </c>
      <c r="Q11" s="90" t="str">
        <f t="shared" si="4"/>
        <v>陈陆</v>
      </c>
      <c r="R11" s="90" t="str">
        <f t="shared" si="5"/>
        <v>曹学能</v>
      </c>
      <c r="S11" s="89" t="str">
        <f t="shared" si="6"/>
        <v>鑫诚建设监理咨询有限公司</v>
      </c>
      <c r="T11" s="89" t="str">
        <f>IF(ISBLANK(A11),"",VLOOKUP(表1[[#This Row],[分项工程名称]],模板!C:G,3,FALSE))</f>
        <v>变压器安装检验批质量验收记录</v>
      </c>
      <c r="U11" s="90" t="str">
        <f t="shared" si="7"/>
        <v>刚果（金）庞比铜钴矿项目</v>
      </c>
      <c r="V11" s="90" t="str">
        <f t="shared" si="8"/>
        <v>刚果（金）庞比铜钴矿项目   粗碎站</v>
      </c>
      <c r="W11" s="89" t="str">
        <f>IF(ISBLANK(A11),"",表1[[#This Row],[子项名称]]&amp;表1[[#This Row],[标题]]&amp;表1[[#This Row],[分项工程代号]])</f>
        <v>粗碎站变压器安装检验批质量验收记录2</v>
      </c>
      <c r="X11" s="89">
        <f>IF(ISBLANK(A11),"",COUNTIF(W:W,表1[[#This Row],[子项名称]]&amp;表1[[#This Row],[标题]]&amp;表1[[#This Row],[分项工程代号]]))</f>
        <v>1</v>
      </c>
      <c r="Y11" s="89" t="str">
        <f>IF(ISBLANK(A11),"",表1[[#This Row],[子项名称]]&amp;表1[[#This Row],[分项工程代号]]&amp;表1[[#This Row],[分项工程名称]])</f>
        <v>粗碎站2变压器安装</v>
      </c>
      <c r="Z11" s="89" t="b">
        <f>IF(ISBLANK(A11),"",IF(MATCH(表1[[#This Row],[子项名称]]&amp;表1[[#This Row],[分项工程代号]]&amp;表1[[#This Row],[分项工程名称]],Y:Y,0)=ROW(表1[[#This Row],[子项名称]]),TRUE,FALSE))</f>
        <v>1</v>
      </c>
      <c r="AA11" s="89" t="str">
        <f t="shared" si="9"/>
        <v>《建筑电气工程施工验收规范》 GB50303-2015</v>
      </c>
      <c r="AB11" s="89" t="str">
        <f>IF(ISBLANK(A11),"",VLOOKUP(表1[[#This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1" t="str">
        <f t="shared" si="10"/>
        <v>2020年07月01日</v>
      </c>
    </row>
    <row r="12" customHeight="1" spans="1:29">
      <c r="A12" s="6" t="s">
        <v>38</v>
      </c>
      <c r="B12" s="6">
        <f ca="1" t="shared" si="11"/>
        <v>1</v>
      </c>
      <c r="C12" s="6" t="s">
        <v>42</v>
      </c>
      <c r="D12" s="6">
        <v>2</v>
      </c>
      <c r="E12" s="6" t="s">
        <v>43</v>
      </c>
      <c r="F12" s="7" t="s">
        <v>32</v>
      </c>
      <c r="G12" s="8">
        <v>44015</v>
      </c>
      <c r="H12" t="b">
        <v>1</v>
      </c>
      <c r="I12" s="7" t="s">
        <v>41</v>
      </c>
      <c r="J12" s="7" t="b">
        <v>0</v>
      </c>
      <c r="K12" s="89" t="str">
        <f>IF(ISBLANK(A12),"",VLOOKUP("S2"&amp;表1[[#This Row],[分项工程代号]]&amp;表1[[#This Row],[分项工程名称]],模板!D:F,3,FALSE))</f>
        <v>S2-02-C7-</v>
      </c>
      <c r="L12" s="90" t="str">
        <f ca="1">IF(ISBLANK(A12),"",表1[[#This Row],[编号]]&amp;TEXT(表1[[#This Row],[序号]],"000"))</f>
        <v>S2-02-C7-001</v>
      </c>
      <c r="M12" s="89" t="str">
        <f t="shared" si="0"/>
        <v>北方工程刚果（金）有限公司</v>
      </c>
      <c r="N12" s="89" t="str">
        <f t="shared" si="1"/>
        <v>李云松</v>
      </c>
      <c r="O12" s="89" t="str">
        <f t="shared" si="2"/>
        <v>黄必银</v>
      </c>
      <c r="P12" s="90" t="str">
        <f t="shared" si="3"/>
        <v>WUHUANG CONSTRUCTION ET COMMERCE RDC SAS</v>
      </c>
      <c r="Q12" s="90" t="str">
        <f t="shared" si="4"/>
        <v>陈陆</v>
      </c>
      <c r="R12" s="90" t="str">
        <f t="shared" si="5"/>
        <v>曹学能</v>
      </c>
      <c r="S12" s="89" t="str">
        <f t="shared" si="6"/>
        <v>鑫诚建设监理咨询有限公司</v>
      </c>
      <c r="T12" s="89" t="str">
        <f>IF(ISBLANK(A12),"",VLOOKUP(表1[[#This Row],[分项工程名称]],模板!C:G,3,FALSE))</f>
        <v>成套配电柜、控制柜安装检验批质量验收记录</v>
      </c>
      <c r="U12" s="90" t="str">
        <f t="shared" si="7"/>
        <v>刚果（金）庞比铜钴矿项目</v>
      </c>
      <c r="V12" s="90" t="str">
        <f t="shared" si="8"/>
        <v>刚果（金）庞比铜钴矿项目   粗碎站</v>
      </c>
      <c r="W12" s="89" t="str">
        <f>IF(ISBLANK(A12),"",表1[[#This Row],[子项名称]]&amp;表1[[#This Row],[标题]]&amp;表1[[#This Row],[分项工程代号]])</f>
        <v>粗碎站成套配电柜、控制柜安装检验批质量验收记录2</v>
      </c>
      <c r="X12" s="89">
        <f>IF(ISBLANK(A12),"",COUNTIF(W:W,表1[[#This Row],[子项名称]]&amp;表1[[#This Row],[标题]]&amp;表1[[#This Row],[分项工程代号]]))</f>
        <v>2</v>
      </c>
      <c r="Y12" s="89" t="str">
        <f>IF(ISBLANK(A12),"",表1[[#This Row],[子项名称]]&amp;表1[[#This Row],[分项工程代号]]&amp;表1[[#This Row],[分项工程名称]])</f>
        <v>粗碎站2成套配电柜、控制柜安装</v>
      </c>
      <c r="Z12" s="89" t="b">
        <f>IF(ISBLANK(A12),"",IF(MATCH(表1[[#This Row],[子项名称]]&amp;表1[[#This Row],[分项工程代号]]&amp;表1[[#This Row],[分项工程名称]],Y:Y,0)=ROW(表1[[#This Row],[子项名称]]),TRUE,FALSE))</f>
        <v>1</v>
      </c>
      <c r="AA12" s="89" t="str">
        <f t="shared" si="9"/>
        <v>《建筑电气工程施工验收规范》 GB50303-2015</v>
      </c>
      <c r="AB12" s="89" t="str">
        <f>IF(ISBLANK(A12),"",VLOOKUP(表1[[#This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2" t="str">
        <f t="shared" si="10"/>
        <v>2020年07月03日</v>
      </c>
    </row>
    <row r="13" customHeight="1" spans="1:29">
      <c r="A13" s="6" t="s">
        <v>38</v>
      </c>
      <c r="B13" s="6">
        <f ca="1" t="shared" si="11"/>
        <v>2</v>
      </c>
      <c r="C13" s="6" t="s">
        <v>42</v>
      </c>
      <c r="D13" s="6">
        <v>2</v>
      </c>
      <c r="E13" s="6" t="s">
        <v>44</v>
      </c>
      <c r="F13" s="7" t="s">
        <v>32</v>
      </c>
      <c r="G13" s="8">
        <v>44015</v>
      </c>
      <c r="H13" t="b">
        <v>1</v>
      </c>
      <c r="I13" s="7" t="s">
        <v>41</v>
      </c>
      <c r="J13" s="7" t="b">
        <v>0</v>
      </c>
      <c r="K13" s="89" t="str">
        <f>IF(ISBLANK(A13),"",VLOOKUP("S2"&amp;表1[[#This Row],[分项工程代号]]&amp;表1[[#This Row],[分项工程名称]],模板!D:F,3,FALSE))</f>
        <v>S2-02-C7-</v>
      </c>
      <c r="L13" s="90" t="str">
        <f ca="1">IF(ISBLANK(A13),"",表1[[#This Row],[编号]]&amp;TEXT(表1[[#This Row],[序号]],"000"))</f>
        <v>S2-02-C7-002</v>
      </c>
      <c r="M13" s="89" t="str">
        <f t="shared" si="0"/>
        <v>北方工程刚果（金）有限公司</v>
      </c>
      <c r="N13" s="89" t="str">
        <f t="shared" si="1"/>
        <v>李云松</v>
      </c>
      <c r="O13" s="89" t="str">
        <f t="shared" si="2"/>
        <v>黄必银</v>
      </c>
      <c r="P13" s="90" t="str">
        <f t="shared" si="3"/>
        <v>WUHUANG CONSTRUCTION ET COMMERCE RDC SAS</v>
      </c>
      <c r="Q13" s="90" t="str">
        <f t="shared" si="4"/>
        <v>陈陆</v>
      </c>
      <c r="R13" s="90" t="str">
        <f t="shared" si="5"/>
        <v>曹学能</v>
      </c>
      <c r="S13" s="89" t="str">
        <f t="shared" si="6"/>
        <v>鑫诚建设监理咨询有限公司</v>
      </c>
      <c r="T13" s="89" t="str">
        <f>IF(ISBLANK(A13),"",VLOOKUP(表1[[#This Row],[分项工程名称]],模板!C:G,3,FALSE))</f>
        <v>成套配电柜、控制柜安装检验批质量验收记录</v>
      </c>
      <c r="U13" s="90" t="str">
        <f t="shared" si="7"/>
        <v>刚果（金）庞比铜钴矿项目</v>
      </c>
      <c r="V13" s="90" t="str">
        <f t="shared" si="8"/>
        <v>刚果（金）庞比铜钴矿项目   粗碎站</v>
      </c>
      <c r="W13" s="89" t="str">
        <f>IF(ISBLANK(A13),"",表1[[#This Row],[子项名称]]&amp;表1[[#This Row],[标题]]&amp;表1[[#This Row],[分项工程代号]])</f>
        <v>粗碎站成套配电柜、控制柜安装检验批质量验收记录2</v>
      </c>
      <c r="X13" s="89">
        <f>IF(ISBLANK(A13),"",COUNTIF(W:W,表1[[#This Row],[子项名称]]&amp;表1[[#This Row],[标题]]&amp;表1[[#This Row],[分项工程代号]]))</f>
        <v>2</v>
      </c>
      <c r="Y13" s="89" t="str">
        <f>IF(ISBLANK(A13),"",表1[[#This Row],[子项名称]]&amp;表1[[#This Row],[分项工程代号]]&amp;表1[[#This Row],[分项工程名称]])</f>
        <v>粗碎站2成套配电柜、控制柜安装</v>
      </c>
      <c r="Z13" s="89" t="b">
        <f>IF(ISBLANK(A13),"",IF(MATCH(表1[[#This Row],[子项名称]]&amp;表1[[#This Row],[分项工程代号]]&amp;表1[[#This Row],[分项工程名称]],Y:Y,0)=ROW(表1[[#This Row],[子项名称]]),TRUE,FALSE))</f>
        <v>0</v>
      </c>
      <c r="AA13" s="89" t="str">
        <f t="shared" si="9"/>
        <v>《建筑电气工程施工验收规范》 GB50303-2015</v>
      </c>
      <c r="AB13" s="89" t="str">
        <f>IF(ISBLANK(A13),"",VLOOKUP(表1[[#This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 t="str">
        <f t="shared" si="10"/>
        <v>2020年07月03日</v>
      </c>
    </row>
    <row r="14" customHeight="1" spans="1:29">
      <c r="A14" s="6" t="s">
        <v>38</v>
      </c>
      <c r="B14" s="6">
        <f ca="1" t="shared" si="11"/>
        <v>1</v>
      </c>
      <c r="C14" s="6" t="s">
        <v>45</v>
      </c>
      <c r="D14" s="6">
        <v>2</v>
      </c>
      <c r="E14" s="6" t="s">
        <v>46</v>
      </c>
      <c r="F14" s="7" t="s">
        <v>32</v>
      </c>
      <c r="G14" s="8">
        <v>44015</v>
      </c>
      <c r="H14" t="b">
        <v>1</v>
      </c>
      <c r="I14" s="7" t="s">
        <v>41</v>
      </c>
      <c r="J14" s="7" t="b">
        <v>0</v>
      </c>
      <c r="K14" s="89" t="str">
        <f>IF(ISBLANK(A14),"",VLOOKUP("S2"&amp;表1[[#This Row],[分项工程代号]]&amp;表1[[#This Row],[分项工程名称]],模板!D:F,3,FALSE))</f>
        <v>S2-02-C7-</v>
      </c>
      <c r="L14" s="90" t="str">
        <f ca="1">IF(ISBLANK(A14),"",表1[[#This Row],[编号]]&amp;TEXT(表1[[#This Row],[序号]],"000"))</f>
        <v>S2-02-C7-001</v>
      </c>
      <c r="M14" s="89" t="str">
        <f t="shared" si="0"/>
        <v>北方工程刚果（金）有限公司</v>
      </c>
      <c r="N14" s="89" t="str">
        <f t="shared" si="1"/>
        <v>李云松</v>
      </c>
      <c r="O14" s="89" t="str">
        <f t="shared" si="2"/>
        <v>黄必银</v>
      </c>
      <c r="P14" s="90" t="str">
        <f t="shared" si="3"/>
        <v>WUHUANG CONSTRUCTION ET COMMERCE RDC SAS</v>
      </c>
      <c r="Q14" s="90" t="str">
        <f t="shared" si="4"/>
        <v>陈陆</v>
      </c>
      <c r="R14" s="90" t="str">
        <f t="shared" si="5"/>
        <v>曹学能</v>
      </c>
      <c r="S14" s="89" t="str">
        <f t="shared" si="6"/>
        <v>鑫诚建设监理咨询有限公司</v>
      </c>
      <c r="T14" s="89" t="str">
        <f>IF(ISBLANK(A14),"",VLOOKUP(表1[[#This Row],[分项工程名称]],模板!C:G,3,FALSE))</f>
        <v>裸母线、封闭母线、插接式母线安装检验批质量验收记录</v>
      </c>
      <c r="U14" s="90" t="str">
        <f t="shared" si="7"/>
        <v>刚果（金）庞比铜钴矿项目</v>
      </c>
      <c r="V14" s="90" t="str">
        <f t="shared" si="8"/>
        <v>刚果（金）庞比铜钴矿项目   粗碎站</v>
      </c>
      <c r="W14" s="89" t="str">
        <f>IF(ISBLANK(A14),"",表1[[#This Row],[子项名称]]&amp;表1[[#This Row],[标题]]&amp;表1[[#This Row],[分项工程代号]])</f>
        <v>粗碎站裸母线、封闭母线、插接式母线安装检验批质量验收记录2</v>
      </c>
      <c r="X14" s="89">
        <f>IF(ISBLANK(A14),"",COUNTIF(W:W,表1[[#This Row],[子项名称]]&amp;表1[[#This Row],[标题]]&amp;表1[[#This Row],[分项工程代号]]))</f>
        <v>2</v>
      </c>
      <c r="Y14" s="89" t="str">
        <f>IF(ISBLANK(A14),"",表1[[#This Row],[子项名称]]&amp;表1[[#This Row],[分项工程代号]]&amp;表1[[#This Row],[分项工程名称]])</f>
        <v>粗碎站2裸母线、封闭母线、插接式母线安装</v>
      </c>
      <c r="Z14" s="89" t="b">
        <f>IF(ISBLANK(A14),"",IF(MATCH(表1[[#This Row],[子项名称]]&amp;表1[[#This Row],[分项工程代号]]&amp;表1[[#This Row],[分项工程名称]],Y:Y,0)=ROW(表1[[#This Row],[子项名称]]),TRUE,FALSE))</f>
        <v>1</v>
      </c>
      <c r="AA14" s="89" t="str">
        <f t="shared" si="9"/>
        <v>《建筑电气工程施工验收规范》 GB50303-2015</v>
      </c>
      <c r="AB14" s="89" t="str">
        <f>IF(ISBLANK(A14),"",VLOOKUP(表1[[#This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4" t="str">
        <f t="shared" si="10"/>
        <v>2020年07月03日</v>
      </c>
    </row>
    <row r="15" customHeight="1" spans="1:29">
      <c r="A15" s="6" t="s">
        <v>38</v>
      </c>
      <c r="B15" s="6">
        <f ca="1" t="shared" si="11"/>
        <v>2</v>
      </c>
      <c r="C15" s="6" t="s">
        <v>45</v>
      </c>
      <c r="D15" s="6">
        <v>2</v>
      </c>
      <c r="E15" s="6" t="s">
        <v>43</v>
      </c>
      <c r="F15" s="7" t="s">
        <v>32</v>
      </c>
      <c r="G15" s="8">
        <v>44015</v>
      </c>
      <c r="H15" t="b">
        <v>1</v>
      </c>
      <c r="I15" s="7" t="s">
        <v>41</v>
      </c>
      <c r="J15" s="7" t="b">
        <v>0</v>
      </c>
      <c r="K15" s="89" t="str">
        <f>IF(ISBLANK(A15),"",VLOOKUP("S2"&amp;表1[[#This Row],[分项工程代号]]&amp;表1[[#This Row],[分项工程名称]],模板!D:F,3,FALSE))</f>
        <v>S2-02-C7-</v>
      </c>
      <c r="L15" s="90" t="str">
        <f ca="1">IF(ISBLANK(A15),"",表1[[#This Row],[编号]]&amp;TEXT(表1[[#This Row],[序号]],"000"))</f>
        <v>S2-02-C7-002</v>
      </c>
      <c r="M15" s="89" t="str">
        <f t="shared" si="0"/>
        <v>北方工程刚果（金）有限公司</v>
      </c>
      <c r="N15" s="89" t="str">
        <f t="shared" si="1"/>
        <v>李云松</v>
      </c>
      <c r="O15" s="89" t="str">
        <f t="shared" si="2"/>
        <v>黄必银</v>
      </c>
      <c r="P15" s="90" t="str">
        <f t="shared" si="3"/>
        <v>WUHUANG CONSTRUCTION ET COMMERCE RDC SAS</v>
      </c>
      <c r="Q15" s="90" t="str">
        <f t="shared" si="4"/>
        <v>陈陆</v>
      </c>
      <c r="R15" s="90" t="str">
        <f t="shared" si="5"/>
        <v>曹学能</v>
      </c>
      <c r="S15" s="89" t="str">
        <f t="shared" si="6"/>
        <v>鑫诚建设监理咨询有限公司</v>
      </c>
      <c r="T15" s="89" t="str">
        <f>IF(ISBLANK(A15),"",VLOOKUP(表1[[#This Row],[分项工程名称]],模板!C:G,3,FALSE))</f>
        <v>裸母线、封闭母线、插接式母线安装检验批质量验收记录</v>
      </c>
      <c r="U15" s="90" t="str">
        <f t="shared" si="7"/>
        <v>刚果（金）庞比铜钴矿项目</v>
      </c>
      <c r="V15" s="90" t="str">
        <f t="shared" si="8"/>
        <v>刚果（金）庞比铜钴矿项目   粗碎站</v>
      </c>
      <c r="W15" s="89" t="str">
        <f>IF(ISBLANK(A15),"",表1[[#This Row],[子项名称]]&amp;表1[[#This Row],[标题]]&amp;表1[[#This Row],[分项工程代号]])</f>
        <v>粗碎站裸母线、封闭母线、插接式母线安装检验批质量验收记录2</v>
      </c>
      <c r="X15" s="89">
        <f>IF(ISBLANK(A15),"",COUNTIF(W:W,表1[[#This Row],[子项名称]]&amp;表1[[#This Row],[标题]]&amp;表1[[#This Row],[分项工程代号]]))</f>
        <v>2</v>
      </c>
      <c r="Y15" s="89" t="str">
        <f>IF(ISBLANK(A15),"",表1[[#This Row],[子项名称]]&amp;表1[[#This Row],[分项工程代号]]&amp;表1[[#This Row],[分项工程名称]])</f>
        <v>粗碎站2裸母线、封闭母线、插接式母线安装</v>
      </c>
      <c r="Z15" s="89" t="b">
        <f>IF(ISBLANK(A15),"",IF(MATCH(表1[[#This Row],[子项名称]]&amp;表1[[#This Row],[分项工程代号]]&amp;表1[[#This Row],[分项工程名称]],Y:Y,0)=ROW(表1[[#This Row],[子项名称]]),TRUE,FALSE))</f>
        <v>0</v>
      </c>
      <c r="AA15" s="89" t="str">
        <f t="shared" si="9"/>
        <v>《建筑电气工程施工验收规范》 GB50303-2015</v>
      </c>
      <c r="AB15" s="89" t="str">
        <f>IF(ISBLANK(A15),"",VLOOKUP(表1[[#This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5" t="str">
        <f t="shared" si="10"/>
        <v>2020年07月03日</v>
      </c>
    </row>
    <row r="16" customHeight="1" spans="1:29">
      <c r="A16" s="6" t="s">
        <v>38</v>
      </c>
      <c r="B16" s="6">
        <f ca="1" t="shared" si="11"/>
        <v>1</v>
      </c>
      <c r="C16" s="6" t="s">
        <v>47</v>
      </c>
      <c r="D16" s="6">
        <v>2</v>
      </c>
      <c r="E16" s="6" t="s">
        <v>48</v>
      </c>
      <c r="F16" s="7" t="s">
        <v>32</v>
      </c>
      <c r="G16" s="8">
        <v>44013</v>
      </c>
      <c r="H16" t="b">
        <v>1</v>
      </c>
      <c r="I16" s="7" t="s">
        <v>41</v>
      </c>
      <c r="J16" s="7" t="b">
        <v>0</v>
      </c>
      <c r="K16" s="89" t="str">
        <f>IF(ISBLANK(A16),"",VLOOKUP("S2"&amp;表1[[#This Row],[分项工程代号]]&amp;表1[[#This Row],[分项工程名称]],模板!D:F,3,FALSE))</f>
        <v>S2-02-C7-</v>
      </c>
      <c r="L16" s="90" t="str">
        <f ca="1">IF(ISBLANK(A16),"",表1[[#This Row],[编号]]&amp;TEXT(表1[[#This Row],[序号]],"000"))</f>
        <v>S2-02-C7-001</v>
      </c>
      <c r="M16" s="89" t="str">
        <f t="shared" si="0"/>
        <v>北方工程刚果（金）有限公司</v>
      </c>
      <c r="N16" s="89" t="str">
        <f t="shared" si="1"/>
        <v>李云松</v>
      </c>
      <c r="O16" s="89" t="str">
        <f t="shared" si="2"/>
        <v>黄必银</v>
      </c>
      <c r="P16" s="90" t="str">
        <f t="shared" si="3"/>
        <v>WUHUANG CONSTRUCTION ET COMMERCE RDC SAS</v>
      </c>
      <c r="Q16" s="90" t="str">
        <f t="shared" si="4"/>
        <v>陈陆</v>
      </c>
      <c r="R16" s="90" t="str">
        <f t="shared" si="5"/>
        <v>曹学能</v>
      </c>
      <c r="S16" s="89" t="str">
        <f t="shared" si="6"/>
        <v>鑫诚建设监理咨询有限公司</v>
      </c>
      <c r="T16" s="89" t="str">
        <f>IF(ISBLANK(A16),"",VLOOKUP(表1[[#This Row],[分项工程名称]],模板!C:G,3,FALSE))</f>
        <v>电缆沟内和电缆竖井内电缆敷设检验批质量验收记录</v>
      </c>
      <c r="U16" s="90" t="str">
        <f t="shared" si="7"/>
        <v>刚果（金）庞比铜钴矿项目</v>
      </c>
      <c r="V16" s="90" t="str">
        <f t="shared" si="8"/>
        <v>刚果（金）庞比铜钴矿项目   粗碎站</v>
      </c>
      <c r="W16" s="89" t="str">
        <f>IF(ISBLANK(A16),"",表1[[#This Row],[子项名称]]&amp;表1[[#This Row],[标题]]&amp;表1[[#This Row],[分项工程代号]])</f>
        <v>粗碎站电缆沟内和电缆竖井内电缆敷设检验批质量验收记录2</v>
      </c>
      <c r="X16" s="89">
        <f>IF(ISBLANK(A16),"",COUNTIF(W:W,表1[[#This Row],[子项名称]]&amp;表1[[#This Row],[标题]]&amp;表1[[#This Row],[分项工程代号]]))</f>
        <v>1</v>
      </c>
      <c r="Y16" s="89" t="str">
        <f>IF(ISBLANK(A16),"",表1[[#This Row],[子项名称]]&amp;表1[[#This Row],[分项工程代号]]&amp;表1[[#This Row],[分项工程名称]])</f>
        <v>粗碎站2电缆沟内和电缆竖井内电缆敷设</v>
      </c>
      <c r="Z16" s="89" t="b">
        <f>IF(ISBLANK(A16),"",IF(MATCH(表1[[#This Row],[子项名称]]&amp;表1[[#This Row],[分项工程代号]]&amp;表1[[#This Row],[分项工程名称]],Y:Y,0)=ROW(表1[[#This Row],[子项名称]]),TRUE,FALSE))</f>
        <v>1</v>
      </c>
      <c r="AA16" s="89" t="str">
        <f t="shared" si="9"/>
        <v>《建筑电气工程施工验收规范》 GB50303-2015</v>
      </c>
      <c r="AB16" s="89" t="str">
        <f>IF(ISBLANK(A16),"",VLOOKUP(表1[[#This Row],[分项工程名称]],施工检查记录[#All],2,FALSE))</f>
        <v>1.金属电缆支架、电缆导管的接地或接零可靠
2.电缆严禁有绞拧、铠装压扁、护层断裂和表面严重划伤等缺陷
3.支架与预埋件固定可靠
4.电缆的最小弯曲半径应符合GB50303-2015的规定</v>
      </c>
      <c r="AC16" t="str">
        <f t="shared" si="10"/>
        <v>2020年07月01日</v>
      </c>
    </row>
    <row r="17" customHeight="1" spans="1:29">
      <c r="A17" t="s">
        <v>49</v>
      </c>
      <c r="B17" s="5">
        <f ca="1" t="shared" si="11"/>
        <v>1</v>
      </c>
      <c r="C17" t="s">
        <v>30</v>
      </c>
      <c r="D17">
        <v>5</v>
      </c>
      <c r="E17" t="s">
        <v>50</v>
      </c>
      <c r="F17" t="s">
        <v>51</v>
      </c>
      <c r="G17" s="4">
        <v>43911</v>
      </c>
      <c r="H17" t="b">
        <v>1</v>
      </c>
      <c r="I17" t="s">
        <v>52</v>
      </c>
      <c r="J17" t="b">
        <v>0</v>
      </c>
      <c r="K17" s="11" t="str">
        <f>IF(ISBLANK(A17),"",VLOOKUP("S2"&amp;表1[[#This Row],[分项工程代号]]&amp;表1[[#This Row],[分项工程名称]],模板!D:F,3,FALSE))</f>
        <v>S2-05-C7-</v>
      </c>
      <c r="L17" s="2" t="str">
        <f ca="1">IF(ISBLANK(A17),"",表1[[#This Row],[编号]]&amp;TEXT(表1[[#This Row],[序号]],"000"))</f>
        <v>S2-05-C7-001</v>
      </c>
      <c r="M17" s="11" t="str">
        <f t="shared" si="0"/>
        <v>北方工程刚果（金）有限公司</v>
      </c>
      <c r="N17" s="11" t="str">
        <f t="shared" si="1"/>
        <v>李云松</v>
      </c>
      <c r="O17" s="11" t="str">
        <f t="shared" si="2"/>
        <v>黄必银</v>
      </c>
      <c r="P17" s="2" t="str">
        <f t="shared" si="3"/>
        <v>WUHUANG CONSTRUCTION ET COMMERCE RDC SAS</v>
      </c>
      <c r="Q17" s="2" t="str">
        <f t="shared" si="4"/>
        <v>陈陆</v>
      </c>
      <c r="R17" s="2" t="str">
        <f t="shared" si="5"/>
        <v>曹学能</v>
      </c>
      <c r="S17" s="11" t="str">
        <f t="shared" si="6"/>
        <v>鑫诚建设监理咨询有限公司</v>
      </c>
      <c r="T17" s="11" t="str">
        <f>IF(ISBLANK(A17),"",VLOOKUP(表1[[#This Row],[分项工程名称]],模板!C:G,3,FALSE))</f>
        <v>电线、电缆穿管和线槽敷设检验批质量验收记录</v>
      </c>
      <c r="U17" s="2" t="str">
        <f t="shared" si="7"/>
        <v>刚果（金）庞比铜钴矿项目</v>
      </c>
      <c r="V17" s="2" t="str">
        <f t="shared" si="8"/>
        <v>刚果（金）庞比铜钴矿项目   浸出浓密及CCD洗涤</v>
      </c>
      <c r="W17" s="11" t="str">
        <f>IF(ISBLANK(A17),"",表1[[#This Row],[子项名称]]&amp;表1[[#This Row],[标题]]&amp;表1[[#This Row],[分项工程代号]])</f>
        <v>浸出浓密及CCD洗涤电线、电缆穿管和线槽敷设检验批质量验收记录5</v>
      </c>
      <c r="X17" s="11">
        <f>IF(ISBLANK(A17),"",COUNTIF(W:W,表1[[#This Row],[子项名称]]&amp;表1[[#This Row],[标题]]&amp;表1[[#This Row],[分项工程代号]]))</f>
        <v>1</v>
      </c>
      <c r="Y17" s="11" t="str">
        <f>IF(ISBLANK(A17),"",表1[[#This Row],[子项名称]]&amp;表1[[#This Row],[分项工程代号]]&amp;表1[[#This Row],[分项工程名称]])</f>
        <v>浸出浓密及CCD洗涤5电线、电缆穿管和线槽敷设</v>
      </c>
      <c r="Z17" s="11" t="b">
        <f>IF(ISBLANK(A17),"",IF(MATCH(表1[[#This Row],[子项名称]]&amp;表1[[#This Row],[分项工程代号]]&amp;表1[[#This Row],[分项工程名称]],Y:Y,0)=ROW(表1[[#This Row],[子项名称]]),TRUE,FALSE))</f>
        <v>1</v>
      </c>
      <c r="AA17" s="11" t="str">
        <f t="shared" si="9"/>
        <v>《建筑电气工程施工验收规范》 GB50303-2015</v>
      </c>
      <c r="AB17" s="11" t="str">
        <f>IF(ISBLANK(A17),"",VLOOKUP(表1[[#This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17" t="str">
        <f t="shared" si="10"/>
        <v>2020年03月21日</v>
      </c>
    </row>
    <row r="18" customHeight="1" spans="1:29">
      <c r="A18" t="s">
        <v>49</v>
      </c>
      <c r="B18" s="5">
        <f ca="1" t="shared" si="11"/>
        <v>1</v>
      </c>
      <c r="C18" t="s">
        <v>35</v>
      </c>
      <c r="D18">
        <v>5</v>
      </c>
      <c r="E18" t="s">
        <v>50</v>
      </c>
      <c r="F18" t="s">
        <v>51</v>
      </c>
      <c r="G18" s="4">
        <v>43904</v>
      </c>
      <c r="H18" t="b">
        <v>1</v>
      </c>
      <c r="I18" t="s">
        <v>52</v>
      </c>
      <c r="J18" t="b">
        <v>0</v>
      </c>
      <c r="K18" s="11" t="str">
        <f>IF(ISBLANK(A18),"",VLOOKUP("S2"&amp;表1[[#This Row],[分项工程代号]]&amp;表1[[#This Row],[分项工程名称]],模板!D:F,3,FALSE))</f>
        <v>S2-05-C7-</v>
      </c>
      <c r="L18" s="2" t="str">
        <f ca="1">IF(ISBLANK(A18),"",表1[[#This Row],[编号]]&amp;TEXT(表1[[#This Row],[序号]],"000"))</f>
        <v>S2-05-C7-001</v>
      </c>
      <c r="M18" s="11" t="str">
        <f t="shared" si="0"/>
        <v>北方工程刚果（金）有限公司</v>
      </c>
      <c r="N18" s="11" t="str">
        <f t="shared" si="1"/>
        <v>李云松</v>
      </c>
      <c r="O18" s="11" t="str">
        <f t="shared" si="2"/>
        <v>黄必银</v>
      </c>
      <c r="P18" s="2" t="str">
        <f t="shared" si="3"/>
        <v>WUHUANG CONSTRUCTION ET COMMERCE RDC SAS</v>
      </c>
      <c r="Q18" s="2" t="str">
        <f t="shared" si="4"/>
        <v>陈陆</v>
      </c>
      <c r="R18" s="2" t="str">
        <f t="shared" si="5"/>
        <v>曹学能</v>
      </c>
      <c r="S18" s="11" t="str">
        <f t="shared" si="6"/>
        <v>鑫诚建设监理咨询有限公司</v>
      </c>
      <c r="T18" s="11" t="str">
        <f>IF(ISBLANK(A18),"",VLOOKUP(表1[[#This Row],[分项工程名称]],模板!C:G,3,FALSE))</f>
        <v>电线、电缆导管和线槽敷设检验批质量验收记录</v>
      </c>
      <c r="U18" s="2" t="str">
        <f t="shared" si="7"/>
        <v>刚果（金）庞比铜钴矿项目</v>
      </c>
      <c r="V18" s="2" t="str">
        <f t="shared" si="8"/>
        <v>刚果（金）庞比铜钴矿项目   浸出浓密及CCD洗涤</v>
      </c>
      <c r="W18" s="11" t="str">
        <f>IF(ISBLANK(A18),"",表1[[#This Row],[子项名称]]&amp;表1[[#This Row],[标题]]&amp;表1[[#This Row],[分项工程代号]])</f>
        <v>浸出浓密及CCD洗涤电线、电缆导管和线槽敷设检验批质量验收记录5</v>
      </c>
      <c r="X18" s="11">
        <f>IF(ISBLANK(A18),"",COUNTIF(W:W,表1[[#This Row],[子项名称]]&amp;表1[[#This Row],[标题]]&amp;表1[[#This Row],[分项工程代号]]))</f>
        <v>1</v>
      </c>
      <c r="Y18" s="11" t="str">
        <f>IF(ISBLANK(A18),"",表1[[#This Row],[子项名称]]&amp;表1[[#This Row],[分项工程代号]]&amp;表1[[#This Row],[分项工程名称]])</f>
        <v>浸出浓密及CCD洗涤5电线、电缆导管和线槽敷设</v>
      </c>
      <c r="Z18" s="11" t="b">
        <f>IF(ISBLANK(A18),"",IF(MATCH(表1[[#This Row],[子项名称]]&amp;表1[[#This Row],[分项工程代号]]&amp;表1[[#This Row],[分项工程名称]],Y:Y,0)=ROW(表1[[#This Row],[子项名称]]),TRUE,FALSE))</f>
        <v>1</v>
      </c>
      <c r="AA18" s="11" t="str">
        <f t="shared" si="9"/>
        <v>《建筑电气工程施工验收规范》 GB50303-2015</v>
      </c>
      <c r="AB18" s="11" t="str">
        <f>IF(ISBLANK(A18),"",VLOOKUP(表1[[#This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8" t="str">
        <f t="shared" si="10"/>
        <v>2020年03月14日</v>
      </c>
    </row>
    <row r="19" customHeight="1" spans="1:29">
      <c r="A19" t="s">
        <v>53</v>
      </c>
      <c r="B19" s="5">
        <f ca="1" t="shared" si="11"/>
        <v>1</v>
      </c>
      <c r="C19" t="s">
        <v>42</v>
      </c>
      <c r="D19">
        <v>2</v>
      </c>
      <c r="E19" t="s">
        <v>54</v>
      </c>
      <c r="F19" t="s">
        <v>32</v>
      </c>
      <c r="G19" s="4">
        <v>43902</v>
      </c>
      <c r="H19" t="b">
        <v>1</v>
      </c>
      <c r="I19" t="s">
        <v>55</v>
      </c>
      <c r="J19" t="b">
        <v>0</v>
      </c>
      <c r="K19" s="11" t="str">
        <f>IF(ISBLANK(A19),"",VLOOKUP("S2"&amp;表1[[#This Row],[分项工程代号]]&amp;表1[[#This Row],[分项工程名称]],模板!D:F,3,FALSE))</f>
        <v>S2-02-C7-</v>
      </c>
      <c r="L19" s="2" t="str">
        <f ca="1">IF(ISBLANK(A19),"",表1[[#This Row],[编号]]&amp;TEXT(表1[[#This Row],[序号]],"000"))</f>
        <v>S2-02-C7-001</v>
      </c>
      <c r="M19" s="11" t="str">
        <f t="shared" si="0"/>
        <v>北方工程刚果（金）有限公司</v>
      </c>
      <c r="N19" s="11" t="str">
        <f t="shared" si="1"/>
        <v>李云松</v>
      </c>
      <c r="O19" s="11" t="str">
        <f t="shared" si="2"/>
        <v>黄必银</v>
      </c>
      <c r="P19" s="2" t="str">
        <f t="shared" si="3"/>
        <v>WUHUANG CONSTRUCTION ET COMMERCE RDC SAS</v>
      </c>
      <c r="Q19" s="2" t="str">
        <f t="shared" si="4"/>
        <v>陈陆</v>
      </c>
      <c r="R19" s="2" t="str">
        <f t="shared" si="5"/>
        <v>曹学能</v>
      </c>
      <c r="S19" s="11" t="str">
        <f t="shared" si="6"/>
        <v>鑫诚建设监理咨询有限公司</v>
      </c>
      <c r="T19" s="11" t="str">
        <f>IF(ISBLANK(A19),"",VLOOKUP(表1[[#This Row],[分项工程名称]],模板!C:G,3,FALSE))</f>
        <v>成套配电柜、控制柜安装检验批质量验收记录</v>
      </c>
      <c r="U19" s="2" t="str">
        <f t="shared" si="7"/>
        <v>刚果（金）庞比铜钴矿项目</v>
      </c>
      <c r="V19" s="2" t="str">
        <f t="shared" si="8"/>
        <v>刚果（金）庞比铜钴矿项目   磨矿分级</v>
      </c>
      <c r="W19" s="11" t="str">
        <f>IF(ISBLANK(A19),"",表1[[#This Row],[子项名称]]&amp;表1[[#This Row],[标题]]&amp;表1[[#This Row],[分项工程代号]])</f>
        <v>磨矿分级成套配电柜、控制柜安装检验批质量验收记录2</v>
      </c>
      <c r="X19" s="11">
        <f>IF(ISBLANK(A19),"",COUNTIF(W:W,表1[[#This Row],[子项名称]]&amp;表1[[#This Row],[标题]]&amp;表1[[#This Row],[分项工程代号]]))</f>
        <v>9</v>
      </c>
      <c r="Y19" s="11" t="str">
        <f>IF(ISBLANK(A19),"",表1[[#This Row],[子项名称]]&amp;表1[[#This Row],[分项工程代号]]&amp;表1[[#This Row],[分项工程名称]])</f>
        <v>磨矿分级2成套配电柜、控制柜安装</v>
      </c>
      <c r="Z19" s="11" t="b">
        <f>IF(ISBLANK(A19),"",IF(MATCH(表1[[#This Row],[子项名称]]&amp;表1[[#This Row],[分项工程代号]]&amp;表1[[#This Row],[分项工程名称]],Y:Y,0)=ROW(表1[[#This Row],[子项名称]]),TRUE,FALSE))</f>
        <v>1</v>
      </c>
      <c r="AA19" s="11" t="str">
        <f t="shared" si="9"/>
        <v>《建筑电气工程施工验收规范》 GB50303-2015</v>
      </c>
      <c r="AB19" s="11" t="str">
        <f>IF(ISBLANK(A19),"",VLOOKUP(表1[[#This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9" t="str">
        <f t="shared" si="10"/>
        <v>2020年03月12日</v>
      </c>
    </row>
    <row r="20" customHeight="1" spans="1:29">
      <c r="A20" t="s">
        <v>53</v>
      </c>
      <c r="B20" s="5">
        <f ca="1" t="shared" si="11"/>
        <v>1</v>
      </c>
      <c r="C20" t="s">
        <v>30</v>
      </c>
      <c r="D20">
        <v>5</v>
      </c>
      <c r="E20" t="s">
        <v>56</v>
      </c>
      <c r="F20" t="s">
        <v>32</v>
      </c>
      <c r="G20" s="4">
        <v>43922</v>
      </c>
      <c r="H20" t="b">
        <v>1</v>
      </c>
      <c r="I20" t="s">
        <v>55</v>
      </c>
      <c r="J20" t="b">
        <v>0</v>
      </c>
      <c r="K20" s="11" t="str">
        <f>IF(ISBLANK(A20),"",VLOOKUP("S2"&amp;表1[[#This Row],[分项工程代号]]&amp;表1[[#This Row],[分项工程名称]],模板!D:F,3,FALSE))</f>
        <v>S2-05-C7-</v>
      </c>
      <c r="L20" s="2" t="str">
        <f ca="1">IF(ISBLANK(A20),"",表1[[#This Row],[编号]]&amp;TEXT(表1[[#This Row],[序号]],"000"))</f>
        <v>S2-05-C7-001</v>
      </c>
      <c r="M20" s="11" t="str">
        <f t="shared" si="0"/>
        <v>北方工程刚果（金）有限公司</v>
      </c>
      <c r="N20" s="11" t="str">
        <f t="shared" si="1"/>
        <v>李云松</v>
      </c>
      <c r="O20" s="11" t="str">
        <f t="shared" si="2"/>
        <v>黄必银</v>
      </c>
      <c r="P20" s="2" t="str">
        <f t="shared" si="3"/>
        <v>WUHUANG CONSTRUCTION ET COMMERCE RDC SAS</v>
      </c>
      <c r="Q20" s="2" t="str">
        <f t="shared" si="4"/>
        <v>陈陆</v>
      </c>
      <c r="R20" s="2" t="str">
        <f t="shared" si="5"/>
        <v>曹学能</v>
      </c>
      <c r="S20" s="11" t="str">
        <f t="shared" si="6"/>
        <v>鑫诚建设监理咨询有限公司</v>
      </c>
      <c r="T20" s="11" t="str">
        <f>IF(ISBLANK(A20),"",VLOOKUP(表1[[#This Row],[分项工程名称]],模板!C:G,3,FALSE))</f>
        <v>电线、电缆穿管和线槽敷设检验批质量验收记录</v>
      </c>
      <c r="U20" s="2" t="str">
        <f t="shared" si="7"/>
        <v>刚果（金）庞比铜钴矿项目</v>
      </c>
      <c r="V20" s="2" t="str">
        <f t="shared" si="8"/>
        <v>刚果（金）庞比铜钴矿项目   磨矿分级</v>
      </c>
      <c r="W20" s="11" t="str">
        <f>IF(ISBLANK(A20),"",表1[[#This Row],[子项名称]]&amp;表1[[#This Row],[标题]]&amp;表1[[#This Row],[分项工程代号]])</f>
        <v>磨矿分级电线、电缆穿管和线槽敷设检验批质量验收记录5</v>
      </c>
      <c r="X20" s="11">
        <f>IF(ISBLANK(A20),"",COUNTIF(W:W,表1[[#This Row],[子项名称]]&amp;表1[[#This Row],[标题]]&amp;表1[[#This Row],[分项工程代号]]))</f>
        <v>3</v>
      </c>
      <c r="Y20" s="11" t="str">
        <f>IF(ISBLANK(A20),"",表1[[#This Row],[子项名称]]&amp;表1[[#This Row],[分项工程代号]]&amp;表1[[#This Row],[分项工程名称]])</f>
        <v>磨矿分级5电线、电缆穿管和线槽敷设</v>
      </c>
      <c r="Z20" s="11" t="b">
        <f>IF(ISBLANK(A20),"",IF(MATCH(表1[[#This Row],[子项名称]]&amp;表1[[#This Row],[分项工程代号]]&amp;表1[[#This Row],[分项工程名称]],Y:Y,0)=ROW(表1[[#This Row],[子项名称]]),TRUE,FALSE))</f>
        <v>1</v>
      </c>
      <c r="AA20" s="11" t="str">
        <f t="shared" si="9"/>
        <v>《建筑电气工程施工验收规范》 GB50303-2015</v>
      </c>
      <c r="AB20" s="11" t="str">
        <f>IF(ISBLANK(A20),"",VLOOKUP(表1[[#This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0" t="str">
        <f t="shared" si="10"/>
        <v>2020年04月01日</v>
      </c>
    </row>
    <row r="21" customHeight="1" spans="1:29">
      <c r="A21" t="s">
        <v>53</v>
      </c>
      <c r="B21" s="5">
        <f ca="1" t="shared" si="11"/>
        <v>1</v>
      </c>
      <c r="C21" t="s">
        <v>35</v>
      </c>
      <c r="D21">
        <v>5</v>
      </c>
      <c r="E21" t="s">
        <v>56</v>
      </c>
      <c r="F21" t="s">
        <v>32</v>
      </c>
      <c r="G21" s="4">
        <v>43916</v>
      </c>
      <c r="H21" t="b">
        <v>1</v>
      </c>
      <c r="I21" t="s">
        <v>55</v>
      </c>
      <c r="J21" t="b">
        <v>0</v>
      </c>
      <c r="K21" s="11" t="str">
        <f>IF(ISBLANK(A21),"",VLOOKUP("S2"&amp;表1[[#This Row],[分项工程代号]]&amp;表1[[#This Row],[分项工程名称]],模板!D:F,3,FALSE))</f>
        <v>S2-05-C7-</v>
      </c>
      <c r="L21" s="2" t="str">
        <f ca="1">IF(ISBLANK(A21),"",表1[[#This Row],[编号]]&amp;TEXT(表1[[#This Row],[序号]],"000"))</f>
        <v>S2-05-C7-001</v>
      </c>
      <c r="M21" s="11" t="str">
        <f t="shared" si="0"/>
        <v>北方工程刚果（金）有限公司</v>
      </c>
      <c r="N21" s="11" t="str">
        <f t="shared" si="1"/>
        <v>李云松</v>
      </c>
      <c r="O21" s="11" t="str">
        <f t="shared" si="2"/>
        <v>黄必银</v>
      </c>
      <c r="P21" s="2" t="str">
        <f t="shared" si="3"/>
        <v>WUHUANG CONSTRUCTION ET COMMERCE RDC SAS</v>
      </c>
      <c r="Q21" s="2" t="str">
        <f t="shared" si="4"/>
        <v>陈陆</v>
      </c>
      <c r="R21" s="2" t="str">
        <f t="shared" si="5"/>
        <v>曹学能</v>
      </c>
      <c r="S21" s="11" t="str">
        <f t="shared" si="6"/>
        <v>鑫诚建设监理咨询有限公司</v>
      </c>
      <c r="T21" s="11" t="str">
        <f>IF(ISBLANK(A21),"",VLOOKUP(表1[[#This Row],[分项工程名称]],模板!C:G,3,FALSE))</f>
        <v>电线、电缆导管和线槽敷设检验批质量验收记录</v>
      </c>
      <c r="U21" s="2" t="str">
        <f t="shared" si="7"/>
        <v>刚果（金）庞比铜钴矿项目</v>
      </c>
      <c r="V21" s="2" t="str">
        <f t="shared" si="8"/>
        <v>刚果（金）庞比铜钴矿项目   磨矿分级</v>
      </c>
      <c r="W21" s="11" t="str">
        <f>IF(ISBLANK(A21),"",表1[[#This Row],[子项名称]]&amp;表1[[#This Row],[标题]]&amp;表1[[#This Row],[分项工程代号]])</f>
        <v>磨矿分级电线、电缆导管和线槽敷设检验批质量验收记录5</v>
      </c>
      <c r="X21" s="11">
        <f>IF(ISBLANK(A21),"",COUNTIF(W:W,表1[[#This Row],[子项名称]]&amp;表1[[#This Row],[标题]]&amp;表1[[#This Row],[分项工程代号]]))</f>
        <v>3</v>
      </c>
      <c r="Y21" s="11" t="str">
        <f>IF(ISBLANK(A21),"",表1[[#This Row],[子项名称]]&amp;表1[[#This Row],[分项工程代号]]&amp;表1[[#This Row],[分项工程名称]])</f>
        <v>磨矿分级5电线、电缆导管和线槽敷设</v>
      </c>
      <c r="Z21" s="11" t="b">
        <f>IF(ISBLANK(A21),"",IF(MATCH(表1[[#This Row],[子项名称]]&amp;表1[[#This Row],[分项工程代号]]&amp;表1[[#This Row],[分项工程名称]],Y:Y,0)=ROW(表1[[#This Row],[子项名称]]),TRUE,FALSE))</f>
        <v>1</v>
      </c>
      <c r="AA21" s="11" t="str">
        <f t="shared" si="9"/>
        <v>《建筑电气工程施工验收规范》 GB50303-2015</v>
      </c>
      <c r="AB21" s="11" t="str">
        <f>IF(ISBLANK(A21),"",VLOOKUP(表1[[#This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1" t="str">
        <f t="shared" si="10"/>
        <v>2020年03月26日</v>
      </c>
    </row>
    <row r="22" customHeight="1" spans="1:29">
      <c r="A22" t="s">
        <v>53</v>
      </c>
      <c r="B22" s="5">
        <f ca="1" t="shared" si="11"/>
        <v>1</v>
      </c>
      <c r="C22" t="s">
        <v>36</v>
      </c>
      <c r="D22">
        <v>5</v>
      </c>
      <c r="E22" t="s">
        <v>56</v>
      </c>
      <c r="F22" t="s">
        <v>32</v>
      </c>
      <c r="G22" s="4">
        <v>43931</v>
      </c>
      <c r="H22" t="b">
        <v>1</v>
      </c>
      <c r="I22" t="s">
        <v>55</v>
      </c>
      <c r="J22" t="b">
        <v>0</v>
      </c>
      <c r="K22" s="11" t="str">
        <f>IF(ISBLANK(A22),"",VLOOKUP("S2"&amp;表1[[#This Row],[分项工程代号]]&amp;表1[[#This Row],[分项工程名称]],模板!D:F,3,FALSE))</f>
        <v>S2-05-C7-</v>
      </c>
      <c r="L22" s="2" t="str">
        <f ca="1">IF(ISBLANK(A22),"",表1[[#This Row],[编号]]&amp;TEXT(表1[[#This Row],[序号]],"000"))</f>
        <v>S2-05-C7-001</v>
      </c>
      <c r="M22" s="11" t="str">
        <f t="shared" si="0"/>
        <v>北方工程刚果（金）有限公司</v>
      </c>
      <c r="N22" s="11" t="str">
        <f t="shared" si="1"/>
        <v>李云松</v>
      </c>
      <c r="O22" s="11" t="str">
        <f t="shared" si="2"/>
        <v>黄必银</v>
      </c>
      <c r="P22" s="2" t="str">
        <f t="shared" si="3"/>
        <v>WUHUANG CONSTRUCTION ET COMMERCE RDC SAS</v>
      </c>
      <c r="Q22" s="2" t="str">
        <f t="shared" si="4"/>
        <v>陈陆</v>
      </c>
      <c r="R22" s="2" t="str">
        <f t="shared" si="5"/>
        <v>曹学能</v>
      </c>
      <c r="S22" s="11" t="str">
        <f t="shared" si="6"/>
        <v>鑫诚建设监理咨询有限公司</v>
      </c>
      <c r="T22" s="11" t="str">
        <f>IF(ISBLANK(A22),"",VLOOKUP(表1[[#This Row],[分项工程名称]],模板!C:G,3,FALSE))</f>
        <v>普通灯具安装检验批质量验收记录</v>
      </c>
      <c r="U22" s="2" t="str">
        <f t="shared" si="7"/>
        <v>刚果（金）庞比铜钴矿项目</v>
      </c>
      <c r="V22" s="2" t="str">
        <f t="shared" si="8"/>
        <v>刚果（金）庞比铜钴矿项目   磨矿分级</v>
      </c>
      <c r="W22" s="11" t="str">
        <f>IF(ISBLANK(A22),"",表1[[#This Row],[子项名称]]&amp;表1[[#This Row],[标题]]&amp;表1[[#This Row],[分项工程代号]])</f>
        <v>磨矿分级普通灯具安装检验批质量验收记录5</v>
      </c>
      <c r="X22" s="11">
        <f>IF(ISBLANK(A22),"",COUNTIF(W:W,表1[[#This Row],[子项名称]]&amp;表1[[#This Row],[标题]]&amp;表1[[#This Row],[分项工程代号]]))</f>
        <v>1</v>
      </c>
      <c r="Y22" s="11" t="str">
        <f>IF(ISBLANK(A22),"",表1[[#This Row],[子项名称]]&amp;表1[[#This Row],[分项工程代号]]&amp;表1[[#This Row],[分项工程名称]])</f>
        <v>磨矿分级5普通灯具安装</v>
      </c>
      <c r="Z22" s="11" t="b">
        <f>IF(ISBLANK(A22),"",IF(MATCH(表1[[#This Row],[子项名称]]&amp;表1[[#This Row],[分项工程代号]]&amp;表1[[#This Row],[分项工程名称]],Y:Y,0)=ROW(表1[[#This Row],[子项名称]]),TRUE,FALSE))</f>
        <v>1</v>
      </c>
      <c r="AA22" s="11" t="str">
        <f t="shared" si="9"/>
        <v>《建筑电气工程施工验收规范》 GB50303-2015</v>
      </c>
      <c r="AB22" s="11" t="str">
        <f>IF(ISBLANK(A22),"",VLOOKUP(表1[[#This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22" t="str">
        <f t="shared" si="10"/>
        <v>2020年04月10日</v>
      </c>
    </row>
    <row r="23" customHeight="1" spans="1:29">
      <c r="A23" t="s">
        <v>57</v>
      </c>
      <c r="B23" s="5">
        <f ca="1" t="shared" si="11"/>
        <v>1</v>
      </c>
      <c r="C23" t="s">
        <v>30</v>
      </c>
      <c r="D23">
        <v>5</v>
      </c>
      <c r="E23" t="s">
        <v>58</v>
      </c>
      <c r="F23" t="s">
        <v>51</v>
      </c>
      <c r="G23" s="4">
        <v>43922</v>
      </c>
      <c r="H23" t="b">
        <v>1</v>
      </c>
      <c r="I23" t="s">
        <v>59</v>
      </c>
      <c r="J23" t="b">
        <v>0</v>
      </c>
      <c r="K23" s="11" t="str">
        <f>IF(ISBLANK(A23),"",VLOOKUP("S2"&amp;表1[[#This Row],[分项工程代号]]&amp;表1[[#This Row],[分项工程名称]],模板!D:F,3,FALSE))</f>
        <v>S2-05-C7-</v>
      </c>
      <c r="L23" s="2" t="str">
        <f ca="1">IF(ISBLANK(A23),"",表1[[#This Row],[编号]]&amp;TEXT(表1[[#This Row],[序号]],"000"))</f>
        <v>S2-05-C7-001</v>
      </c>
      <c r="M23" s="11" t="str">
        <f t="shared" si="0"/>
        <v>北方工程刚果（金）有限公司</v>
      </c>
      <c r="N23" s="11" t="str">
        <f t="shared" si="1"/>
        <v>李云松</v>
      </c>
      <c r="O23" s="11" t="str">
        <f t="shared" si="2"/>
        <v>黄必银</v>
      </c>
      <c r="P23" s="2" t="str">
        <f t="shared" si="3"/>
        <v>WUHUANG CONSTRUCTION ET COMMERCE RDC SAS</v>
      </c>
      <c r="Q23" s="2" t="str">
        <f t="shared" si="4"/>
        <v>陈陆</v>
      </c>
      <c r="R23" s="2" t="str">
        <f t="shared" si="5"/>
        <v>曹学能</v>
      </c>
      <c r="S23" s="11" t="str">
        <f t="shared" si="6"/>
        <v>鑫诚建设监理咨询有限公司</v>
      </c>
      <c r="T23" s="11" t="str">
        <f>IF(ISBLANK(A23),"",VLOOKUP(表1[[#This Row],[分项工程名称]],模板!C:G,3,FALSE))</f>
        <v>电线、电缆穿管和线槽敷设检验批质量验收记录</v>
      </c>
      <c r="U23" s="2" t="str">
        <f t="shared" si="7"/>
        <v>刚果（金）庞比铜钴矿项目</v>
      </c>
      <c r="V23" s="2" t="str">
        <f t="shared" si="8"/>
        <v>刚果（金）庞比铜钴矿项目   皮带廊及转运站</v>
      </c>
      <c r="W23" s="11" t="str">
        <f>IF(ISBLANK(A23),"",表1[[#This Row],[子项名称]]&amp;表1[[#This Row],[标题]]&amp;表1[[#This Row],[分项工程代号]])</f>
        <v>皮带廊及转运站电线、电缆穿管和线槽敷设检验批质量验收记录5</v>
      </c>
      <c r="X23" s="11">
        <f>IF(ISBLANK(A23),"",COUNTIF(W:W,表1[[#This Row],[子项名称]]&amp;表1[[#This Row],[标题]]&amp;表1[[#This Row],[分项工程代号]]))</f>
        <v>2</v>
      </c>
      <c r="Y23" s="11" t="str">
        <f>IF(ISBLANK(A23),"",表1[[#This Row],[子项名称]]&amp;表1[[#This Row],[分项工程代号]]&amp;表1[[#This Row],[分项工程名称]])</f>
        <v>皮带廊及转运站5电线、电缆穿管和线槽敷设</v>
      </c>
      <c r="Z23" s="11" t="b">
        <f>IF(ISBLANK(A23),"",IF(MATCH(表1[[#This Row],[子项名称]]&amp;表1[[#This Row],[分项工程代号]]&amp;表1[[#This Row],[分项工程名称]],Y:Y,0)=ROW(表1[[#This Row],[子项名称]]),TRUE,FALSE))</f>
        <v>1</v>
      </c>
      <c r="AA23" s="11" t="str">
        <f t="shared" si="9"/>
        <v>《建筑电气工程施工验收规范》 GB50303-2015</v>
      </c>
      <c r="AB23" s="11" t="str">
        <f>IF(ISBLANK(A23),"",VLOOKUP(表1[[#This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3" t="str">
        <f t="shared" si="10"/>
        <v>2020年04月01日</v>
      </c>
    </row>
    <row r="24" customHeight="1" spans="1:29">
      <c r="A24" t="s">
        <v>57</v>
      </c>
      <c r="B24" s="5">
        <f ca="1" t="shared" si="11"/>
        <v>2</v>
      </c>
      <c r="C24" t="s">
        <v>30</v>
      </c>
      <c r="D24">
        <v>5</v>
      </c>
      <c r="E24" t="s">
        <v>60</v>
      </c>
      <c r="F24" t="s">
        <v>51</v>
      </c>
      <c r="G24" s="4">
        <v>43922</v>
      </c>
      <c r="H24" t="b">
        <v>1</v>
      </c>
      <c r="I24" t="s">
        <v>59</v>
      </c>
      <c r="J24" t="b">
        <v>0</v>
      </c>
      <c r="K24" s="11" t="str">
        <f>IF(ISBLANK(A24),"",VLOOKUP("S2"&amp;表1[[#This Row],[分项工程代号]]&amp;表1[[#This Row],[分项工程名称]],模板!D:F,3,FALSE))</f>
        <v>S2-05-C7-</v>
      </c>
      <c r="L24" s="2" t="str">
        <f ca="1">IF(ISBLANK(A24),"",表1[[#This Row],[编号]]&amp;TEXT(表1[[#This Row],[序号]],"000"))</f>
        <v>S2-05-C7-002</v>
      </c>
      <c r="M24" s="11" t="str">
        <f t="shared" si="0"/>
        <v>北方工程刚果（金）有限公司</v>
      </c>
      <c r="N24" s="11" t="str">
        <f t="shared" si="1"/>
        <v>李云松</v>
      </c>
      <c r="O24" s="11" t="str">
        <f t="shared" si="2"/>
        <v>黄必银</v>
      </c>
      <c r="P24" s="2" t="str">
        <f t="shared" si="3"/>
        <v>WUHUANG CONSTRUCTION ET COMMERCE RDC SAS</v>
      </c>
      <c r="Q24" s="2" t="str">
        <f t="shared" si="4"/>
        <v>陈陆</v>
      </c>
      <c r="R24" s="2" t="str">
        <f t="shared" si="5"/>
        <v>曹学能</v>
      </c>
      <c r="S24" s="11" t="str">
        <f t="shared" si="6"/>
        <v>鑫诚建设监理咨询有限公司</v>
      </c>
      <c r="T24" s="11" t="str">
        <f>IF(ISBLANK(A24),"",VLOOKUP(表1[[#This Row],[分项工程名称]],模板!C:G,3,FALSE))</f>
        <v>电线、电缆穿管和线槽敷设检验批质量验收记录</v>
      </c>
      <c r="U24" s="2" t="str">
        <f t="shared" si="7"/>
        <v>刚果（金）庞比铜钴矿项目</v>
      </c>
      <c r="V24" s="2" t="str">
        <f t="shared" si="8"/>
        <v>刚果（金）庞比铜钴矿项目   皮带廊及转运站</v>
      </c>
      <c r="W24" s="11" t="str">
        <f>IF(ISBLANK(A24),"",表1[[#This Row],[子项名称]]&amp;表1[[#This Row],[标题]]&amp;表1[[#This Row],[分项工程代号]])</f>
        <v>皮带廊及转运站电线、电缆穿管和线槽敷设检验批质量验收记录5</v>
      </c>
      <c r="X24" s="11">
        <f>IF(ISBLANK(A24),"",COUNTIF(W:W,表1[[#This Row],[子项名称]]&amp;表1[[#This Row],[标题]]&amp;表1[[#This Row],[分项工程代号]]))</f>
        <v>2</v>
      </c>
      <c r="Y24" s="11" t="str">
        <f>IF(ISBLANK(A24),"",表1[[#This Row],[子项名称]]&amp;表1[[#This Row],[分项工程代号]]&amp;表1[[#This Row],[分项工程名称]])</f>
        <v>皮带廊及转运站5电线、电缆穿管和线槽敷设</v>
      </c>
      <c r="Z24" s="11" t="b">
        <f>IF(ISBLANK(A24),"",IF(MATCH(表1[[#This Row],[子项名称]]&amp;表1[[#This Row],[分项工程代号]]&amp;表1[[#This Row],[分项工程名称]],Y:Y,0)=ROW(表1[[#This Row],[子项名称]]),TRUE,FALSE))</f>
        <v>0</v>
      </c>
      <c r="AA24" s="11" t="str">
        <f t="shared" si="9"/>
        <v>《建筑电气工程施工验收规范》 GB50303-2015</v>
      </c>
      <c r="AB24" s="11" t="str">
        <f>IF(ISBLANK(A24),"",VLOOKUP(表1[[#This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4" t="str">
        <f t="shared" si="10"/>
        <v>2020年04月01日</v>
      </c>
    </row>
    <row r="25" customHeight="1" spans="1:29">
      <c r="A25" t="s">
        <v>57</v>
      </c>
      <c r="B25" s="5">
        <f ca="1" t="shared" si="11"/>
        <v>1</v>
      </c>
      <c r="C25" t="s">
        <v>35</v>
      </c>
      <c r="D25">
        <v>5</v>
      </c>
      <c r="E25" t="s">
        <v>58</v>
      </c>
      <c r="F25" t="s">
        <v>51</v>
      </c>
      <c r="G25" s="4">
        <v>43918</v>
      </c>
      <c r="H25" t="b">
        <v>1</v>
      </c>
      <c r="I25" t="s">
        <v>59</v>
      </c>
      <c r="J25" t="b">
        <v>0</v>
      </c>
      <c r="K25" s="11" t="str">
        <f>IF(ISBLANK(A25),"",VLOOKUP("S2"&amp;表1[[#This Row],[分项工程代号]]&amp;表1[[#This Row],[分项工程名称]],模板!D:F,3,FALSE))</f>
        <v>S2-05-C7-</v>
      </c>
      <c r="L25" s="2" t="str">
        <f ca="1">IF(ISBLANK(A25),"",表1[[#This Row],[编号]]&amp;TEXT(表1[[#This Row],[序号]],"000"))</f>
        <v>S2-05-C7-001</v>
      </c>
      <c r="M25" s="11" t="str">
        <f t="shared" si="0"/>
        <v>北方工程刚果（金）有限公司</v>
      </c>
      <c r="N25" s="11" t="str">
        <f t="shared" si="1"/>
        <v>李云松</v>
      </c>
      <c r="O25" s="11" t="str">
        <f t="shared" si="2"/>
        <v>黄必银</v>
      </c>
      <c r="P25" s="2" t="str">
        <f t="shared" si="3"/>
        <v>WUHUANG CONSTRUCTION ET COMMERCE RDC SAS</v>
      </c>
      <c r="Q25" s="2" t="str">
        <f t="shared" si="4"/>
        <v>陈陆</v>
      </c>
      <c r="R25" s="2" t="str">
        <f t="shared" si="5"/>
        <v>曹学能</v>
      </c>
      <c r="S25" s="11" t="str">
        <f t="shared" si="6"/>
        <v>鑫诚建设监理咨询有限公司</v>
      </c>
      <c r="T25" s="11" t="str">
        <f>IF(ISBLANK(A25),"",VLOOKUP(表1[[#This Row],[分项工程名称]],模板!C:G,3,FALSE))</f>
        <v>电线、电缆导管和线槽敷设检验批质量验收记录</v>
      </c>
      <c r="U25" s="2" t="str">
        <f t="shared" si="7"/>
        <v>刚果（金）庞比铜钴矿项目</v>
      </c>
      <c r="V25" s="2" t="str">
        <f t="shared" si="8"/>
        <v>刚果（金）庞比铜钴矿项目   皮带廊及转运站</v>
      </c>
      <c r="W25" s="11" t="str">
        <f>IF(ISBLANK(A25),"",表1[[#This Row],[子项名称]]&amp;表1[[#This Row],[标题]]&amp;表1[[#This Row],[分项工程代号]])</f>
        <v>皮带廊及转运站电线、电缆导管和线槽敷设检验批质量验收记录5</v>
      </c>
      <c r="X25" s="11">
        <f>IF(ISBLANK(A25),"",COUNTIF(W:W,表1[[#This Row],[子项名称]]&amp;表1[[#This Row],[标题]]&amp;表1[[#This Row],[分项工程代号]]))</f>
        <v>2</v>
      </c>
      <c r="Y25" s="11" t="str">
        <f>IF(ISBLANK(A25),"",表1[[#This Row],[子项名称]]&amp;表1[[#This Row],[分项工程代号]]&amp;表1[[#This Row],[分项工程名称]])</f>
        <v>皮带廊及转运站5电线、电缆导管和线槽敷设</v>
      </c>
      <c r="Z25" s="11" t="b">
        <f>IF(ISBLANK(A25),"",IF(MATCH(表1[[#This Row],[子项名称]]&amp;表1[[#This Row],[分项工程代号]]&amp;表1[[#This Row],[分项工程名称]],Y:Y,0)=ROW(表1[[#This Row],[子项名称]]),TRUE,FALSE))</f>
        <v>1</v>
      </c>
      <c r="AA25" s="11" t="str">
        <f t="shared" si="9"/>
        <v>《建筑电气工程施工验收规范》 GB50303-2015</v>
      </c>
      <c r="AB25" s="11" t="str">
        <f>IF(ISBLANK(A25),"",VLOOKUP(表1[[#This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5" t="str">
        <f t="shared" si="10"/>
        <v>2020年03月28日</v>
      </c>
    </row>
    <row r="26" customHeight="1" spans="1:29">
      <c r="A26" t="s">
        <v>57</v>
      </c>
      <c r="B26" s="5">
        <f ca="1" t="shared" si="11"/>
        <v>2</v>
      </c>
      <c r="C26" t="s">
        <v>35</v>
      </c>
      <c r="D26">
        <v>5</v>
      </c>
      <c r="E26" t="s">
        <v>60</v>
      </c>
      <c r="F26" t="s">
        <v>51</v>
      </c>
      <c r="G26" s="4">
        <v>43918</v>
      </c>
      <c r="H26" t="b">
        <v>1</v>
      </c>
      <c r="I26" t="s">
        <v>59</v>
      </c>
      <c r="J26" t="b">
        <v>0</v>
      </c>
      <c r="K26" s="11" t="str">
        <f>IF(ISBLANK(A26),"",VLOOKUP("S2"&amp;表1[[#This Row],[分项工程代号]]&amp;表1[[#This Row],[分项工程名称]],模板!D:F,3,FALSE))</f>
        <v>S2-05-C7-</v>
      </c>
      <c r="L26" s="2" t="str">
        <f ca="1">IF(ISBLANK(A26),"",表1[[#This Row],[编号]]&amp;TEXT(表1[[#This Row],[序号]],"000"))</f>
        <v>S2-05-C7-002</v>
      </c>
      <c r="M26" s="11" t="str">
        <f t="shared" si="0"/>
        <v>北方工程刚果（金）有限公司</v>
      </c>
      <c r="N26" s="11" t="str">
        <f t="shared" si="1"/>
        <v>李云松</v>
      </c>
      <c r="O26" s="11" t="str">
        <f t="shared" si="2"/>
        <v>黄必银</v>
      </c>
      <c r="P26" s="2" t="str">
        <f t="shared" si="3"/>
        <v>WUHUANG CONSTRUCTION ET COMMERCE RDC SAS</v>
      </c>
      <c r="Q26" s="2" t="str">
        <f t="shared" si="4"/>
        <v>陈陆</v>
      </c>
      <c r="R26" s="2" t="str">
        <f t="shared" si="5"/>
        <v>曹学能</v>
      </c>
      <c r="S26" s="11" t="str">
        <f t="shared" si="6"/>
        <v>鑫诚建设监理咨询有限公司</v>
      </c>
      <c r="T26" s="11" t="str">
        <f>IF(ISBLANK(A26),"",VLOOKUP(表1[[#This Row],[分项工程名称]],模板!C:G,3,FALSE))</f>
        <v>电线、电缆导管和线槽敷设检验批质量验收记录</v>
      </c>
      <c r="U26" s="2" t="str">
        <f t="shared" si="7"/>
        <v>刚果（金）庞比铜钴矿项目</v>
      </c>
      <c r="V26" s="2" t="str">
        <f t="shared" si="8"/>
        <v>刚果（金）庞比铜钴矿项目   皮带廊及转运站</v>
      </c>
      <c r="W26" s="11" t="str">
        <f>IF(ISBLANK(A26),"",表1[[#This Row],[子项名称]]&amp;表1[[#This Row],[标题]]&amp;表1[[#This Row],[分项工程代号]])</f>
        <v>皮带廊及转运站电线、电缆导管和线槽敷设检验批质量验收记录5</v>
      </c>
      <c r="X26" s="11">
        <f>IF(ISBLANK(A26),"",COUNTIF(W:W,表1[[#This Row],[子项名称]]&amp;表1[[#This Row],[标题]]&amp;表1[[#This Row],[分项工程代号]]))</f>
        <v>2</v>
      </c>
      <c r="Y26" s="11" t="str">
        <f>IF(ISBLANK(A26),"",表1[[#This Row],[子项名称]]&amp;表1[[#This Row],[分项工程代号]]&amp;表1[[#This Row],[分项工程名称]])</f>
        <v>皮带廊及转运站5电线、电缆导管和线槽敷设</v>
      </c>
      <c r="Z26" s="11" t="b">
        <f>IF(ISBLANK(A26),"",IF(MATCH(表1[[#This Row],[子项名称]]&amp;表1[[#This Row],[分项工程代号]]&amp;表1[[#This Row],[分项工程名称]],Y:Y,0)=ROW(表1[[#This Row],[子项名称]]),TRUE,FALSE))</f>
        <v>0</v>
      </c>
      <c r="AA26" s="11" t="str">
        <f t="shared" si="9"/>
        <v>《建筑电气工程施工验收规范》 GB50303-2015</v>
      </c>
      <c r="AB26" s="11" t="str">
        <f>IF(ISBLANK(A26),"",VLOOKUP(表1[[#This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6" t="str">
        <f t="shared" si="10"/>
        <v>2020年03月28日</v>
      </c>
    </row>
    <row r="27" customHeight="1" spans="1:29">
      <c r="A27" t="s">
        <v>57</v>
      </c>
      <c r="B27" s="5">
        <f ca="1" t="shared" si="11"/>
        <v>1</v>
      </c>
      <c r="C27" t="s">
        <v>36</v>
      </c>
      <c r="D27">
        <v>5</v>
      </c>
      <c r="E27" t="s">
        <v>58</v>
      </c>
      <c r="F27" t="s">
        <v>51</v>
      </c>
      <c r="G27" s="4">
        <v>43924</v>
      </c>
      <c r="H27" t="b">
        <v>1</v>
      </c>
      <c r="I27" t="s">
        <v>59</v>
      </c>
      <c r="J27" t="b">
        <v>0</v>
      </c>
      <c r="K27" s="11" t="str">
        <f>IF(ISBLANK(A27),"",VLOOKUP("S2"&amp;表1[[#This Row],[分项工程代号]]&amp;表1[[#This Row],[分项工程名称]],模板!D:F,3,FALSE))</f>
        <v>S2-05-C7-</v>
      </c>
      <c r="L27" s="2" t="str">
        <f ca="1">IF(ISBLANK(A27),"",表1[[#This Row],[编号]]&amp;TEXT(表1[[#This Row],[序号]],"000"))</f>
        <v>S2-05-C7-001</v>
      </c>
      <c r="M27" s="11" t="str">
        <f t="shared" si="0"/>
        <v>北方工程刚果（金）有限公司</v>
      </c>
      <c r="N27" s="11" t="str">
        <f t="shared" si="1"/>
        <v>李云松</v>
      </c>
      <c r="O27" s="11" t="str">
        <f t="shared" si="2"/>
        <v>黄必银</v>
      </c>
      <c r="P27" s="2" t="str">
        <f t="shared" si="3"/>
        <v>WUHUANG CONSTRUCTION ET COMMERCE RDC SAS</v>
      </c>
      <c r="Q27" s="2" t="str">
        <f t="shared" si="4"/>
        <v>陈陆</v>
      </c>
      <c r="R27" s="2" t="str">
        <f t="shared" si="5"/>
        <v>曹学能</v>
      </c>
      <c r="S27" s="11" t="str">
        <f t="shared" si="6"/>
        <v>鑫诚建设监理咨询有限公司</v>
      </c>
      <c r="T27" s="11" t="str">
        <f>IF(ISBLANK(A27),"",VLOOKUP(表1[[#This Row],[分项工程名称]],模板!C:G,3,FALSE))</f>
        <v>普通灯具安装检验批质量验收记录</v>
      </c>
      <c r="U27" s="2" t="str">
        <f t="shared" si="7"/>
        <v>刚果（金）庞比铜钴矿项目</v>
      </c>
      <c r="V27" s="2" t="str">
        <f t="shared" si="8"/>
        <v>刚果（金）庞比铜钴矿项目   皮带廊及转运站</v>
      </c>
      <c r="W27" s="11" t="str">
        <f>IF(ISBLANK(A27),"",表1[[#This Row],[子项名称]]&amp;表1[[#This Row],[标题]]&amp;表1[[#This Row],[分项工程代号]])</f>
        <v>皮带廊及转运站普通灯具安装检验批质量验收记录5</v>
      </c>
      <c r="X27" s="11">
        <f>IF(ISBLANK(A27),"",COUNTIF(W:W,表1[[#This Row],[子项名称]]&amp;表1[[#This Row],[标题]]&amp;表1[[#This Row],[分项工程代号]]))</f>
        <v>2</v>
      </c>
      <c r="Y27" s="11" t="str">
        <f>IF(ISBLANK(A27),"",表1[[#This Row],[子项名称]]&amp;表1[[#This Row],[分项工程代号]]&amp;表1[[#This Row],[分项工程名称]])</f>
        <v>皮带廊及转运站5普通灯具安装</v>
      </c>
      <c r="Z27" s="11" t="b">
        <f>IF(ISBLANK(A27),"",IF(MATCH(表1[[#This Row],[子项名称]]&amp;表1[[#This Row],[分项工程代号]]&amp;表1[[#This Row],[分项工程名称]],Y:Y,0)=ROW(表1[[#This Row],[子项名称]]),TRUE,FALSE))</f>
        <v>1</v>
      </c>
      <c r="AA27" s="11" t="str">
        <f t="shared" si="9"/>
        <v>《建筑电气工程施工验收规范》 GB50303-2015</v>
      </c>
      <c r="AB27" s="11" t="str">
        <f>IF(ISBLANK(A27),"",VLOOKUP(表1[[#This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27" t="str">
        <f t="shared" si="10"/>
        <v>2020年04月03日</v>
      </c>
    </row>
    <row r="28" customHeight="1" spans="1:29">
      <c r="A28" t="s">
        <v>57</v>
      </c>
      <c r="B28" s="5">
        <f ca="1" t="shared" si="11"/>
        <v>2</v>
      </c>
      <c r="C28" t="s">
        <v>36</v>
      </c>
      <c r="D28">
        <v>5</v>
      </c>
      <c r="E28" t="s">
        <v>61</v>
      </c>
      <c r="F28" t="s">
        <v>51</v>
      </c>
      <c r="G28" s="4">
        <v>43924</v>
      </c>
      <c r="H28" t="b">
        <v>1</v>
      </c>
      <c r="I28" t="s">
        <v>59</v>
      </c>
      <c r="J28" t="b">
        <v>0</v>
      </c>
      <c r="K28" s="11" t="str">
        <f>IF(ISBLANK(A28),"",VLOOKUP("S2"&amp;表1[[#This Row],[分项工程代号]]&amp;表1[[#This Row],[分项工程名称]],模板!D:F,3,FALSE))</f>
        <v>S2-05-C7-</v>
      </c>
      <c r="L28" s="2" t="str">
        <f ca="1">IF(ISBLANK(A28),"",表1[[#This Row],[编号]]&amp;TEXT(表1[[#This Row],[序号]],"000"))</f>
        <v>S2-05-C7-002</v>
      </c>
      <c r="M28" s="11" t="str">
        <f t="shared" si="0"/>
        <v>北方工程刚果（金）有限公司</v>
      </c>
      <c r="N28" s="11" t="str">
        <f t="shared" si="1"/>
        <v>李云松</v>
      </c>
      <c r="O28" s="11" t="str">
        <f t="shared" si="2"/>
        <v>黄必银</v>
      </c>
      <c r="P28" s="2" t="str">
        <f t="shared" si="3"/>
        <v>WUHUANG CONSTRUCTION ET COMMERCE RDC SAS</v>
      </c>
      <c r="Q28" s="2" t="str">
        <f t="shared" si="4"/>
        <v>陈陆</v>
      </c>
      <c r="R28" s="2" t="str">
        <f t="shared" si="5"/>
        <v>曹学能</v>
      </c>
      <c r="S28" s="11" t="str">
        <f t="shared" si="6"/>
        <v>鑫诚建设监理咨询有限公司</v>
      </c>
      <c r="T28" s="11" t="str">
        <f>IF(ISBLANK(A28),"",VLOOKUP(表1[[#This Row],[分项工程名称]],模板!C:G,3,FALSE))</f>
        <v>普通灯具安装检验批质量验收记录</v>
      </c>
      <c r="U28" s="2" t="str">
        <f t="shared" si="7"/>
        <v>刚果（金）庞比铜钴矿项目</v>
      </c>
      <c r="V28" s="2" t="str">
        <f t="shared" si="8"/>
        <v>刚果（金）庞比铜钴矿项目   皮带廊及转运站</v>
      </c>
      <c r="W28" s="11" t="str">
        <f>IF(ISBLANK(A28),"",表1[[#This Row],[子项名称]]&amp;表1[[#This Row],[标题]]&amp;表1[[#This Row],[分项工程代号]])</f>
        <v>皮带廊及转运站普通灯具安装检验批质量验收记录5</v>
      </c>
      <c r="X28" s="11">
        <f>IF(ISBLANK(A28),"",COUNTIF(W:W,表1[[#This Row],[子项名称]]&amp;表1[[#This Row],[标题]]&amp;表1[[#This Row],[分项工程代号]]))</f>
        <v>2</v>
      </c>
      <c r="Y28" s="11" t="str">
        <f>IF(ISBLANK(A28),"",表1[[#This Row],[子项名称]]&amp;表1[[#This Row],[分项工程代号]]&amp;表1[[#This Row],[分项工程名称]])</f>
        <v>皮带廊及转运站5普通灯具安装</v>
      </c>
      <c r="Z28" s="11" t="b">
        <f>IF(ISBLANK(A28),"",IF(MATCH(表1[[#This Row],[子项名称]]&amp;表1[[#This Row],[分项工程代号]]&amp;表1[[#This Row],[分项工程名称]],Y:Y,0)=ROW(表1[[#This Row],[子项名称]]),TRUE,FALSE))</f>
        <v>0</v>
      </c>
      <c r="AA28" s="11" t="str">
        <f t="shared" si="9"/>
        <v>《建筑电气工程施工验收规范》 GB50303-2015</v>
      </c>
      <c r="AB28" s="11" t="str">
        <f>IF(ISBLANK(A28),"",VLOOKUP(表1[[#This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28" t="str">
        <f t="shared" si="10"/>
        <v>2020年04月03日</v>
      </c>
    </row>
    <row r="29" customHeight="1" spans="1:29">
      <c r="A29" t="s">
        <v>62</v>
      </c>
      <c r="B29" s="5">
        <f ca="1" t="shared" si="11"/>
        <v>1</v>
      </c>
      <c r="C29" t="s">
        <v>30</v>
      </c>
      <c r="D29">
        <v>5</v>
      </c>
      <c r="E29" t="s">
        <v>63</v>
      </c>
      <c r="F29" t="s">
        <v>51</v>
      </c>
      <c r="G29" s="4">
        <v>43953</v>
      </c>
      <c r="H29" t="b">
        <v>1</v>
      </c>
      <c r="I29" t="s">
        <v>64</v>
      </c>
      <c r="J29" t="b">
        <v>0</v>
      </c>
      <c r="K29" s="11" t="str">
        <f>IF(ISBLANK(A29),"",VLOOKUP("S2"&amp;表1[[#This Row],[分项工程代号]]&amp;表1[[#This Row],[分项工程名称]],模板!D:F,3,FALSE))</f>
        <v>S2-05-C7-</v>
      </c>
      <c r="L29" s="2" t="str">
        <f ca="1">IF(ISBLANK(A29),"",表1[[#This Row],[编号]]&amp;TEXT(表1[[#This Row],[序号]],"000"))</f>
        <v>S2-05-C7-001</v>
      </c>
      <c r="M29" s="11" t="str">
        <f t="shared" si="0"/>
        <v>北方工程刚果（金）有限公司</v>
      </c>
      <c r="N29" s="11" t="str">
        <f t="shared" si="1"/>
        <v>李云松</v>
      </c>
      <c r="O29" s="11" t="str">
        <f t="shared" si="2"/>
        <v>黄必银</v>
      </c>
      <c r="P29" s="2" t="str">
        <f t="shared" si="3"/>
        <v>WUHUANG CONSTRUCTION ET COMMERCE RDC SAS</v>
      </c>
      <c r="Q29" s="2" t="str">
        <f t="shared" si="4"/>
        <v>陈陆</v>
      </c>
      <c r="R29" s="2" t="str">
        <f t="shared" si="5"/>
        <v>曹学能</v>
      </c>
      <c r="S29" s="11" t="str">
        <f t="shared" si="6"/>
        <v>鑫诚建设监理咨询有限公司</v>
      </c>
      <c r="T29" s="11" t="str">
        <f>IF(ISBLANK(A29),"",VLOOKUP(表1[[#This Row],[分项工程名称]],模板!C:G,3,FALSE))</f>
        <v>电线、电缆穿管和线槽敷设检验批质量验收记录</v>
      </c>
      <c r="U29" s="2" t="str">
        <f t="shared" si="7"/>
        <v>刚果（金）庞比铜钴矿项目</v>
      </c>
      <c r="V29" s="2" t="str">
        <f t="shared" si="8"/>
        <v>刚果（金）庞比铜钴矿项目   铜萃取</v>
      </c>
      <c r="W29" s="11" t="str">
        <f>IF(ISBLANK(A29),"",表1[[#This Row],[子项名称]]&amp;表1[[#This Row],[标题]]&amp;表1[[#This Row],[分项工程代号]])</f>
        <v>铜萃取电线、电缆穿管和线槽敷设检验批质量验收记录5</v>
      </c>
      <c r="X29" s="11">
        <f>IF(ISBLANK(A29),"",COUNTIF(W:W,表1[[#This Row],[子项名称]]&amp;表1[[#This Row],[标题]]&amp;表1[[#This Row],[分项工程代号]]))</f>
        <v>1</v>
      </c>
      <c r="Y29" s="11" t="str">
        <f>IF(ISBLANK(A29),"",表1[[#This Row],[子项名称]]&amp;表1[[#This Row],[分项工程代号]]&amp;表1[[#This Row],[分项工程名称]])</f>
        <v>铜萃取5电线、电缆穿管和线槽敷设</v>
      </c>
      <c r="Z29" s="11" t="b">
        <f>IF(ISBLANK(A29),"",IF(MATCH(表1[[#This Row],[子项名称]]&amp;表1[[#This Row],[分项工程代号]]&amp;表1[[#This Row],[分项工程名称]],Y:Y,0)=ROW(表1[[#This Row],[子项名称]]),TRUE,FALSE))</f>
        <v>1</v>
      </c>
      <c r="AA29" s="11" t="str">
        <f t="shared" si="9"/>
        <v>《建筑电气工程施工验收规范》 GB50303-2015</v>
      </c>
      <c r="AB29" s="11" t="str">
        <f>IF(ISBLANK(A29),"",VLOOKUP(表1[[#This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9" t="str">
        <f t="shared" si="10"/>
        <v>2020年05月02日</v>
      </c>
    </row>
    <row r="30" customHeight="1" spans="1:29">
      <c r="A30" t="s">
        <v>62</v>
      </c>
      <c r="B30" s="5">
        <f ca="1" t="shared" si="11"/>
        <v>1</v>
      </c>
      <c r="C30" t="s">
        <v>35</v>
      </c>
      <c r="D30">
        <v>5</v>
      </c>
      <c r="E30" t="s">
        <v>63</v>
      </c>
      <c r="F30" t="s">
        <v>51</v>
      </c>
      <c r="G30" s="4">
        <v>43937</v>
      </c>
      <c r="H30" t="b">
        <v>1</v>
      </c>
      <c r="I30" t="s">
        <v>64</v>
      </c>
      <c r="J30" t="b">
        <v>0</v>
      </c>
      <c r="K30" s="11" t="str">
        <f>IF(ISBLANK(A30),"",VLOOKUP("S2"&amp;表1[[#This Row],[分项工程代号]]&amp;表1[[#This Row],[分项工程名称]],模板!D:F,3,FALSE))</f>
        <v>S2-05-C7-</v>
      </c>
      <c r="L30" s="2" t="str">
        <f ca="1">IF(ISBLANK(A30),"",表1[[#This Row],[编号]]&amp;TEXT(表1[[#This Row],[序号]],"000"))</f>
        <v>S2-05-C7-001</v>
      </c>
      <c r="M30" s="11" t="str">
        <f t="shared" si="0"/>
        <v>北方工程刚果（金）有限公司</v>
      </c>
      <c r="N30" s="11" t="str">
        <f t="shared" si="1"/>
        <v>李云松</v>
      </c>
      <c r="O30" s="11" t="str">
        <f t="shared" si="2"/>
        <v>黄必银</v>
      </c>
      <c r="P30" s="2" t="str">
        <f t="shared" si="3"/>
        <v>WUHUANG CONSTRUCTION ET COMMERCE RDC SAS</v>
      </c>
      <c r="Q30" s="2" t="str">
        <f t="shared" si="4"/>
        <v>陈陆</v>
      </c>
      <c r="R30" s="2" t="str">
        <f t="shared" si="5"/>
        <v>曹学能</v>
      </c>
      <c r="S30" s="11" t="str">
        <f t="shared" si="6"/>
        <v>鑫诚建设监理咨询有限公司</v>
      </c>
      <c r="T30" s="11" t="str">
        <f>IF(ISBLANK(A30),"",VLOOKUP(表1[[#This Row],[分项工程名称]],模板!C:G,3,FALSE))</f>
        <v>电线、电缆导管和线槽敷设检验批质量验收记录</v>
      </c>
      <c r="U30" s="2" t="str">
        <f t="shared" si="7"/>
        <v>刚果（金）庞比铜钴矿项目</v>
      </c>
      <c r="V30" s="2" t="str">
        <f t="shared" si="8"/>
        <v>刚果（金）庞比铜钴矿项目   铜萃取</v>
      </c>
      <c r="W30" s="11" t="str">
        <f>IF(ISBLANK(A30),"",表1[[#This Row],[子项名称]]&amp;表1[[#This Row],[标题]]&amp;表1[[#This Row],[分项工程代号]])</f>
        <v>铜萃取电线、电缆导管和线槽敷设检验批质量验收记录5</v>
      </c>
      <c r="X30" s="11">
        <f>IF(ISBLANK(A30),"",COUNTIF(W:W,表1[[#This Row],[子项名称]]&amp;表1[[#This Row],[标题]]&amp;表1[[#This Row],[分项工程代号]]))</f>
        <v>1</v>
      </c>
      <c r="Y30" s="11" t="str">
        <f>IF(ISBLANK(A30),"",表1[[#This Row],[子项名称]]&amp;表1[[#This Row],[分项工程代号]]&amp;表1[[#This Row],[分项工程名称]])</f>
        <v>铜萃取5电线、电缆导管和线槽敷设</v>
      </c>
      <c r="Z30" s="11" t="b">
        <f>IF(ISBLANK(A30),"",IF(MATCH(表1[[#This Row],[子项名称]]&amp;表1[[#This Row],[分项工程代号]]&amp;表1[[#This Row],[分项工程名称]],Y:Y,0)=ROW(表1[[#This Row],[子项名称]]),TRUE,FALSE))</f>
        <v>1</v>
      </c>
      <c r="AA30" s="11" t="str">
        <f t="shared" si="9"/>
        <v>《建筑电气工程施工验收规范》 GB50303-2015</v>
      </c>
      <c r="AB30" s="11" t="str">
        <f>IF(ISBLANK(A30),"",VLOOKUP(表1[[#This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0" t="str">
        <f t="shared" si="10"/>
        <v>2020年04月16日</v>
      </c>
    </row>
    <row r="31" customHeight="1" spans="1:29">
      <c r="A31" t="s">
        <v>65</v>
      </c>
      <c r="B31" s="5">
        <f ca="1" t="shared" si="11"/>
        <v>1</v>
      </c>
      <c r="C31" t="s">
        <v>30</v>
      </c>
      <c r="D31">
        <v>5</v>
      </c>
      <c r="E31" t="s">
        <v>66</v>
      </c>
      <c r="F31" t="s">
        <v>51</v>
      </c>
      <c r="G31" s="4">
        <v>43953</v>
      </c>
      <c r="H31" t="b">
        <v>1</v>
      </c>
      <c r="I31" t="s">
        <v>67</v>
      </c>
      <c r="J31" t="b">
        <v>0</v>
      </c>
      <c r="K31" s="11" t="str">
        <f>IF(ISBLANK(A31),"",VLOOKUP("S2"&amp;表1[[#This Row],[分项工程代号]]&amp;表1[[#This Row],[分项工程名称]],模板!D:F,3,FALSE))</f>
        <v>S2-05-C7-</v>
      </c>
      <c r="L31" s="2" t="str">
        <f ca="1">IF(ISBLANK(A31),"",表1[[#This Row],[编号]]&amp;TEXT(表1[[#This Row],[序号]],"000"))</f>
        <v>S2-05-C7-001</v>
      </c>
      <c r="M31" s="11" t="str">
        <f t="shared" si="0"/>
        <v>北方工程刚果（金）有限公司</v>
      </c>
      <c r="N31" s="11" t="str">
        <f t="shared" si="1"/>
        <v>李云松</v>
      </c>
      <c r="O31" s="11" t="str">
        <f t="shared" si="2"/>
        <v>黄必银</v>
      </c>
      <c r="P31" s="2" t="str">
        <f t="shared" si="3"/>
        <v>WUHUANG CONSTRUCTION ET COMMERCE RDC SAS</v>
      </c>
      <c r="Q31" s="2" t="str">
        <f t="shared" si="4"/>
        <v>陈陆</v>
      </c>
      <c r="R31" s="2" t="str">
        <f t="shared" si="5"/>
        <v>曹学能</v>
      </c>
      <c r="S31" s="11" t="str">
        <f t="shared" si="6"/>
        <v>鑫诚建设监理咨询有限公司</v>
      </c>
      <c r="T31" s="11" t="str">
        <f>IF(ISBLANK(A31),"",VLOOKUP(表1[[#This Row],[分项工程名称]],模板!C:G,3,FALSE))</f>
        <v>电线、电缆穿管和线槽敷设检验批质量验收记录</v>
      </c>
      <c r="U31" s="2" t="str">
        <f t="shared" si="7"/>
        <v>刚果（金）庞比铜钴矿项目</v>
      </c>
      <c r="V31" s="2" t="str">
        <f t="shared" si="8"/>
        <v>刚果（金）庞比铜钴矿项目   铜电积</v>
      </c>
      <c r="W31" s="11" t="str">
        <f>IF(ISBLANK(A31),"",表1[[#This Row],[子项名称]]&amp;表1[[#This Row],[标题]]&amp;表1[[#This Row],[分项工程代号]])</f>
        <v>铜电积电线、电缆穿管和线槽敷设检验批质量验收记录5</v>
      </c>
      <c r="X31" s="11">
        <f>IF(ISBLANK(A31),"",COUNTIF(W:W,表1[[#This Row],[子项名称]]&amp;表1[[#This Row],[标题]]&amp;表1[[#This Row],[分项工程代号]]))</f>
        <v>1</v>
      </c>
      <c r="Y31" s="11" t="str">
        <f>IF(ISBLANK(A31),"",表1[[#This Row],[子项名称]]&amp;表1[[#This Row],[分项工程代号]]&amp;表1[[#This Row],[分项工程名称]])</f>
        <v>铜电积5电线、电缆穿管和线槽敷设</v>
      </c>
      <c r="Z31" s="11" t="b">
        <f>IF(ISBLANK(A31),"",IF(MATCH(表1[[#This Row],[子项名称]]&amp;表1[[#This Row],[分项工程代号]]&amp;表1[[#This Row],[分项工程名称]],Y:Y,0)=ROW(表1[[#This Row],[子项名称]]),TRUE,FALSE))</f>
        <v>1</v>
      </c>
      <c r="AA31" s="11" t="str">
        <f t="shared" si="9"/>
        <v>《建筑电气工程施工验收规范》 GB50303-2015</v>
      </c>
      <c r="AB31" s="11" t="str">
        <f>IF(ISBLANK(A31),"",VLOOKUP(表1[[#This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1" t="str">
        <f t="shared" si="10"/>
        <v>2020年05月02日</v>
      </c>
    </row>
    <row r="32" customHeight="1" spans="1:29">
      <c r="A32" t="s">
        <v>65</v>
      </c>
      <c r="B32" s="5">
        <f ca="1" t="shared" si="11"/>
        <v>1</v>
      </c>
      <c r="C32" t="s">
        <v>35</v>
      </c>
      <c r="D32">
        <v>5</v>
      </c>
      <c r="E32" t="s">
        <v>66</v>
      </c>
      <c r="F32" t="s">
        <v>51</v>
      </c>
      <c r="G32" s="4">
        <v>43926</v>
      </c>
      <c r="H32" t="b">
        <v>1</v>
      </c>
      <c r="I32" t="s">
        <v>67</v>
      </c>
      <c r="J32" t="b">
        <v>0</v>
      </c>
      <c r="K32" s="11" t="str">
        <f>IF(ISBLANK(A32),"",VLOOKUP("S2"&amp;表1[[#This Row],[分项工程代号]]&amp;表1[[#This Row],[分项工程名称]],模板!D:F,3,FALSE))</f>
        <v>S2-05-C7-</v>
      </c>
      <c r="L32" s="2" t="str">
        <f ca="1">IF(ISBLANK(A32),"",表1[[#This Row],[编号]]&amp;TEXT(表1[[#This Row],[序号]],"000"))</f>
        <v>S2-05-C7-001</v>
      </c>
      <c r="M32" s="11" t="str">
        <f t="shared" si="0"/>
        <v>北方工程刚果（金）有限公司</v>
      </c>
      <c r="N32" s="11" t="str">
        <f t="shared" si="1"/>
        <v>李云松</v>
      </c>
      <c r="O32" s="11" t="str">
        <f t="shared" si="2"/>
        <v>黄必银</v>
      </c>
      <c r="P32" s="2" t="str">
        <f t="shared" si="3"/>
        <v>WUHUANG CONSTRUCTION ET COMMERCE RDC SAS</v>
      </c>
      <c r="Q32" s="2" t="str">
        <f t="shared" si="4"/>
        <v>陈陆</v>
      </c>
      <c r="R32" s="2" t="str">
        <f t="shared" si="5"/>
        <v>曹学能</v>
      </c>
      <c r="S32" s="11" t="str">
        <f t="shared" si="6"/>
        <v>鑫诚建设监理咨询有限公司</v>
      </c>
      <c r="T32" s="11" t="str">
        <f>IF(ISBLANK(A32),"",VLOOKUP(表1[[#This Row],[分项工程名称]],模板!C:G,3,FALSE))</f>
        <v>电线、电缆导管和线槽敷设检验批质量验收记录</v>
      </c>
      <c r="U32" s="2" t="str">
        <f t="shared" si="7"/>
        <v>刚果（金）庞比铜钴矿项目</v>
      </c>
      <c r="V32" s="2" t="str">
        <f t="shared" si="8"/>
        <v>刚果（金）庞比铜钴矿项目   铜电积</v>
      </c>
      <c r="W32" s="11" t="str">
        <f>IF(ISBLANK(A32),"",表1[[#This Row],[子项名称]]&amp;表1[[#This Row],[标题]]&amp;表1[[#This Row],[分项工程代号]])</f>
        <v>铜电积电线、电缆导管和线槽敷设检验批质量验收记录5</v>
      </c>
      <c r="X32" s="11">
        <f>IF(ISBLANK(A32),"",COUNTIF(W:W,表1[[#This Row],[子项名称]]&amp;表1[[#This Row],[标题]]&amp;表1[[#This Row],[分项工程代号]]))</f>
        <v>1</v>
      </c>
      <c r="Y32" s="11" t="str">
        <f>IF(ISBLANK(A32),"",表1[[#This Row],[子项名称]]&amp;表1[[#This Row],[分项工程代号]]&amp;表1[[#This Row],[分项工程名称]])</f>
        <v>铜电积5电线、电缆导管和线槽敷设</v>
      </c>
      <c r="Z32" s="11" t="b">
        <f>IF(ISBLANK(A32),"",IF(MATCH(表1[[#This Row],[子项名称]]&amp;表1[[#This Row],[分项工程代号]]&amp;表1[[#This Row],[分项工程名称]],Y:Y,0)=ROW(表1[[#This Row],[子项名称]]),TRUE,FALSE))</f>
        <v>1</v>
      </c>
      <c r="AA32" s="11" t="str">
        <f t="shared" si="9"/>
        <v>《建筑电气工程施工验收规范》 GB50303-2015</v>
      </c>
      <c r="AB32" s="11" t="str">
        <f>IF(ISBLANK(A32),"",VLOOKUP(表1[[#This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2" t="str">
        <f t="shared" si="10"/>
        <v>2020年04月05日</v>
      </c>
    </row>
    <row r="33" customHeight="1" spans="1:29">
      <c r="A33" t="s">
        <v>68</v>
      </c>
      <c r="B33" s="5">
        <f ca="1" t="shared" si="11"/>
        <v>1</v>
      </c>
      <c r="C33" t="s">
        <v>30</v>
      </c>
      <c r="D33">
        <v>5</v>
      </c>
      <c r="E33" t="s">
        <v>69</v>
      </c>
      <c r="F33" t="s">
        <v>51</v>
      </c>
      <c r="G33" s="4">
        <v>43934</v>
      </c>
      <c r="H33" t="b">
        <v>1</v>
      </c>
      <c r="I33" t="s">
        <v>70</v>
      </c>
      <c r="J33" t="b">
        <v>0</v>
      </c>
      <c r="K33" s="11" t="str">
        <f>IF(ISBLANK(A33),"",VLOOKUP("S2"&amp;表1[[#This Row],[分项工程代号]]&amp;表1[[#This Row],[分项工程名称]],模板!D:F,3,FALSE))</f>
        <v>S2-05-C7-</v>
      </c>
      <c r="L33" s="2" t="str">
        <f ca="1">IF(ISBLANK(A33),"",表1[[#This Row],[编号]]&amp;TEXT(表1[[#This Row],[序号]],"000"))</f>
        <v>S2-05-C7-001</v>
      </c>
      <c r="M33" s="11" t="str">
        <f t="shared" ref="M33:M64" si="12">IF(ISBLANK(A33),"","北方工程刚果（金）有限公司")</f>
        <v>北方工程刚果（金）有限公司</v>
      </c>
      <c r="N33" s="11" t="str">
        <f t="shared" ref="N33:N64" si="13">IF(ISBLANK(A33),"","李云松")</f>
        <v>李云松</v>
      </c>
      <c r="O33" s="11" t="str">
        <f t="shared" ref="O33:O64" si="14">IF(ISBLANK(A33),"","黄必银")</f>
        <v>黄必银</v>
      </c>
      <c r="P33" s="2" t="str">
        <f t="shared" ref="P33:P64" si="15">IF(ISBLANK(A33),"","WUHUANG CONSTRUCTION ET COMMERCE RDC SAS")</f>
        <v>WUHUANG CONSTRUCTION ET COMMERCE RDC SAS</v>
      </c>
      <c r="Q33" s="2" t="str">
        <f t="shared" ref="Q33:Q64" si="16">IF(ISBLANK(A33),"","陈陆")</f>
        <v>陈陆</v>
      </c>
      <c r="R33" s="2" t="str">
        <f t="shared" ref="R33:R64" si="17">IF(ISBLANK(A33),"","曹学能")</f>
        <v>曹学能</v>
      </c>
      <c r="S33" s="11" t="str">
        <f t="shared" ref="S33:S64" si="18">IF(ISBLANK(A33),"","鑫诚建设监理咨询有限公司")</f>
        <v>鑫诚建设监理咨询有限公司</v>
      </c>
      <c r="T33" s="11" t="str">
        <f>IF(ISBLANK(A33),"",VLOOKUP(表1[[#This Row],[分项工程名称]],模板!C:G,3,FALSE))</f>
        <v>电线、电缆穿管和线槽敷设检验批质量验收记录</v>
      </c>
      <c r="U33" s="2" t="str">
        <f t="shared" ref="U33:U64" si="19">IF(ISBLANK(A33),"","刚果（金）庞比铜钴矿项目")</f>
        <v>刚果（金）庞比铜钴矿项目</v>
      </c>
      <c r="V33" s="2" t="str">
        <f t="shared" ref="V33:V64" si="20">IF(ISBLANK(A33),"",_xlfn.CONCAT(U33,"   ",A33))</f>
        <v>刚果（金）庞比铜钴矿项目   原矿脱水及搅拌浸出</v>
      </c>
      <c r="W33" s="11" t="str">
        <f>IF(ISBLANK(A33),"",表1[[#This Row],[子项名称]]&amp;表1[[#This Row],[标题]]&amp;表1[[#This Row],[分项工程代号]])</f>
        <v>原矿脱水及搅拌浸出电线、电缆穿管和线槽敷设检验批质量验收记录5</v>
      </c>
      <c r="X33" s="11">
        <f>IF(ISBLANK(A33),"",COUNTIF(W:W,表1[[#This Row],[子项名称]]&amp;表1[[#This Row],[标题]]&amp;表1[[#This Row],[分项工程代号]]))</f>
        <v>3</v>
      </c>
      <c r="Y33" s="11" t="str">
        <f>IF(ISBLANK(A33),"",表1[[#This Row],[子项名称]]&amp;表1[[#This Row],[分项工程代号]]&amp;表1[[#This Row],[分项工程名称]])</f>
        <v>原矿脱水及搅拌浸出5电线、电缆穿管和线槽敷设</v>
      </c>
      <c r="Z33" s="11" t="b">
        <f>IF(ISBLANK(A33),"",IF(MATCH(表1[[#This Row],[子项名称]]&amp;表1[[#This Row],[分项工程代号]]&amp;表1[[#This Row],[分项工程名称]],Y:Y,0)=ROW(表1[[#This Row],[子项名称]]),TRUE,FALSE))</f>
        <v>1</v>
      </c>
      <c r="AA33" s="11" t="str">
        <f t="shared" ref="AA33:AA64" si="21">IF(ISBLANK(A33),"",_xlfn.CONCAT("《建筑电气工程施工验收规范》 GB50303-2015"))</f>
        <v>《建筑电气工程施工验收规范》 GB50303-2015</v>
      </c>
      <c r="AB33" s="11" t="str">
        <f>IF(ISBLANK(A33),"",VLOOKUP(表1[[#This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3" t="str">
        <f t="shared" ref="AC33:AC64" si="22">TEXT($G33,"yyyy年mm月dd日")</f>
        <v>2020年04月13日</v>
      </c>
    </row>
    <row r="34" customHeight="1" spans="1:29">
      <c r="A34" t="s">
        <v>68</v>
      </c>
      <c r="B34" s="5">
        <f ca="1" t="shared" ref="B34:B65" si="23">IF(ISBLANK(A34),"",_xlfn.MAXIFS(INDIRECT(ADDRESS(2,2)&amp;":"&amp;ADDRESS(ROW(A34)-1,2)),INDIRECT(ADDRESS(2,1)&amp;":"&amp;ADDRESS(ROW(A34)-1,1)),A34,INDIRECT(ADDRESS(2,3)&amp;":"&amp;ADDRESS(ROW(A34)-1,3)),C34,INDIRECT(ADDRESS(2,4)&amp;":"&amp;ADDRESS(ROW(A34)-1,4)),D34)+1)</f>
        <v>1</v>
      </c>
      <c r="C34" t="s">
        <v>35</v>
      </c>
      <c r="D34">
        <v>5</v>
      </c>
      <c r="E34" t="s">
        <v>69</v>
      </c>
      <c r="F34" t="s">
        <v>51</v>
      </c>
      <c r="G34" s="4">
        <v>43928</v>
      </c>
      <c r="H34" t="b">
        <v>1</v>
      </c>
      <c r="I34" t="s">
        <v>70</v>
      </c>
      <c r="J34" t="b">
        <v>0</v>
      </c>
      <c r="K34" s="11" t="str">
        <f>IF(ISBLANK(A34),"",VLOOKUP("S2"&amp;表1[[#This Row],[分项工程代号]]&amp;表1[[#This Row],[分项工程名称]],模板!D:F,3,FALSE))</f>
        <v>S2-05-C7-</v>
      </c>
      <c r="L34" s="2" t="str">
        <f ca="1">IF(ISBLANK(A34),"",表1[[#This Row],[编号]]&amp;TEXT(表1[[#This Row],[序号]],"000"))</f>
        <v>S2-05-C7-001</v>
      </c>
      <c r="M34" s="11" t="str">
        <f t="shared" si="12"/>
        <v>北方工程刚果（金）有限公司</v>
      </c>
      <c r="N34" s="11" t="str">
        <f t="shared" si="13"/>
        <v>李云松</v>
      </c>
      <c r="O34" s="11" t="str">
        <f t="shared" si="14"/>
        <v>黄必银</v>
      </c>
      <c r="P34" s="2" t="str">
        <f t="shared" si="15"/>
        <v>WUHUANG CONSTRUCTION ET COMMERCE RDC SAS</v>
      </c>
      <c r="Q34" s="2" t="str">
        <f t="shared" si="16"/>
        <v>陈陆</v>
      </c>
      <c r="R34" s="2" t="str">
        <f t="shared" si="17"/>
        <v>曹学能</v>
      </c>
      <c r="S34" s="11" t="str">
        <f t="shared" si="18"/>
        <v>鑫诚建设监理咨询有限公司</v>
      </c>
      <c r="T34" s="11" t="str">
        <f>IF(ISBLANK(A34),"",VLOOKUP(表1[[#This Row],[分项工程名称]],模板!C:G,3,FALSE))</f>
        <v>电线、电缆导管和线槽敷设检验批质量验收记录</v>
      </c>
      <c r="U34" s="2" t="str">
        <f t="shared" si="19"/>
        <v>刚果（金）庞比铜钴矿项目</v>
      </c>
      <c r="V34" s="2" t="str">
        <f t="shared" si="20"/>
        <v>刚果（金）庞比铜钴矿项目   原矿脱水及搅拌浸出</v>
      </c>
      <c r="W34" s="11" t="str">
        <f>IF(ISBLANK(A34),"",表1[[#This Row],[子项名称]]&amp;表1[[#This Row],[标题]]&amp;表1[[#This Row],[分项工程代号]])</f>
        <v>原矿脱水及搅拌浸出电线、电缆导管和线槽敷设检验批质量验收记录5</v>
      </c>
      <c r="X34" s="11">
        <f>IF(ISBLANK(A34),"",COUNTIF(W:W,表1[[#This Row],[子项名称]]&amp;表1[[#This Row],[标题]]&amp;表1[[#This Row],[分项工程代号]]))</f>
        <v>3</v>
      </c>
      <c r="Y34" s="11" t="str">
        <f>IF(ISBLANK(A34),"",表1[[#This Row],[子项名称]]&amp;表1[[#This Row],[分项工程代号]]&amp;表1[[#This Row],[分项工程名称]])</f>
        <v>原矿脱水及搅拌浸出5电线、电缆导管和线槽敷设</v>
      </c>
      <c r="Z34" s="11" t="b">
        <f>IF(ISBLANK(A34),"",IF(MATCH(表1[[#This Row],[子项名称]]&amp;表1[[#This Row],[分项工程代号]]&amp;表1[[#This Row],[分项工程名称]],Y:Y,0)=ROW(表1[[#This Row],[子项名称]]),TRUE,FALSE))</f>
        <v>1</v>
      </c>
      <c r="AA34" s="11" t="str">
        <f t="shared" si="21"/>
        <v>《建筑电气工程施工验收规范》 GB50303-2015</v>
      </c>
      <c r="AB34" s="11" t="str">
        <f>IF(ISBLANK(A34),"",VLOOKUP(表1[[#This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4" t="str">
        <f t="shared" si="22"/>
        <v>2020年04月07日</v>
      </c>
    </row>
    <row r="35" customHeight="1" spans="1:29">
      <c r="A35" s="9" t="s">
        <v>71</v>
      </c>
      <c r="B35" s="5">
        <f ca="1" t="shared" si="23"/>
        <v>1</v>
      </c>
      <c r="C35" t="s">
        <v>39</v>
      </c>
      <c r="D35">
        <v>2</v>
      </c>
      <c r="E35" t="s">
        <v>72</v>
      </c>
      <c r="F35" t="s">
        <v>32</v>
      </c>
      <c r="G35" s="4">
        <v>43971</v>
      </c>
      <c r="H35" t="b">
        <v>1</v>
      </c>
      <c r="I35" t="s">
        <v>73</v>
      </c>
      <c r="J35" t="b">
        <v>0</v>
      </c>
      <c r="K35" s="11" t="str">
        <f>IF(ISBLANK(A35),"",VLOOKUP("S2"&amp;表1[[#This Row],[分项工程代号]]&amp;表1[[#This Row],[分项工程名称]],模板!D:F,3,FALSE))</f>
        <v>S2-02-C7-</v>
      </c>
      <c r="L35" s="2" t="str">
        <f ca="1">IF(ISBLANK(A35),"",表1[[#This Row],[编号]]&amp;TEXT(表1[[#This Row],[序号]],"000"))</f>
        <v>S2-02-C7-001</v>
      </c>
      <c r="M35" s="11" t="str">
        <f t="shared" si="12"/>
        <v>北方工程刚果（金）有限公司</v>
      </c>
      <c r="N35" s="11" t="str">
        <f t="shared" si="13"/>
        <v>李云松</v>
      </c>
      <c r="O35" s="11" t="str">
        <f t="shared" si="14"/>
        <v>黄必银</v>
      </c>
      <c r="P35" s="2" t="str">
        <f t="shared" si="15"/>
        <v>WUHUANG CONSTRUCTION ET COMMERCE RDC SAS</v>
      </c>
      <c r="Q35" s="2" t="str">
        <f t="shared" si="16"/>
        <v>陈陆</v>
      </c>
      <c r="R35" s="2" t="str">
        <f t="shared" si="17"/>
        <v>曹学能</v>
      </c>
      <c r="S35" s="11" t="str">
        <f t="shared" si="18"/>
        <v>鑫诚建设监理咨询有限公司</v>
      </c>
      <c r="T35" s="11" t="str">
        <f>IF(ISBLANK(A35),"",VLOOKUP(表1[[#This Row],[分项工程名称]],模板!C:G,3,FALSE))</f>
        <v>变压器安装检验批质量验收记录</v>
      </c>
      <c r="U35" s="2" t="str">
        <f t="shared" si="19"/>
        <v>刚果（金）庞比铜钴矿项目</v>
      </c>
      <c r="V35" s="2" t="str">
        <f t="shared" si="20"/>
        <v>刚果（金）庞比铜钴矿项目   总降压变电站</v>
      </c>
      <c r="W35" s="11" t="str">
        <f>IF(ISBLANK(A35),"",表1[[#This Row],[子项名称]]&amp;表1[[#This Row],[标题]]&amp;表1[[#This Row],[分项工程代号]])</f>
        <v>总降压变电站变压器安装检验批质量验收记录2</v>
      </c>
      <c r="X35" s="11">
        <f>IF(ISBLANK(A35),"",COUNTIF(W:W,表1[[#This Row],[子项名称]]&amp;表1[[#This Row],[标题]]&amp;表1[[#This Row],[分项工程代号]]))</f>
        <v>2</v>
      </c>
      <c r="Y35" s="11" t="str">
        <f>IF(ISBLANK(A35),"",表1[[#This Row],[子项名称]]&amp;表1[[#This Row],[分项工程代号]]&amp;表1[[#This Row],[分项工程名称]])</f>
        <v>总降压变电站2变压器安装</v>
      </c>
      <c r="Z35" s="11" t="b">
        <f>IF(ISBLANK(A35),"",IF(MATCH(表1[[#This Row],[子项名称]]&amp;表1[[#This Row],[分项工程代号]]&amp;表1[[#This Row],[分项工程名称]],Y:Y,0)=ROW(表1[[#This Row],[子项名称]]),TRUE,FALSE))</f>
        <v>1</v>
      </c>
      <c r="AA35" s="11" t="str">
        <f t="shared" si="21"/>
        <v>《建筑电气工程施工验收规范》 GB50303-2015</v>
      </c>
      <c r="AB35" s="11" t="str">
        <f>IF(ISBLANK(A35),"",VLOOKUP(表1[[#This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35" t="str">
        <f t="shared" si="22"/>
        <v>2020年05月20日</v>
      </c>
    </row>
    <row r="36" customHeight="1" spans="1:29">
      <c r="A36" s="9" t="s">
        <v>71</v>
      </c>
      <c r="B36" s="5">
        <f ca="1" t="shared" si="23"/>
        <v>2</v>
      </c>
      <c r="C36" t="s">
        <v>39</v>
      </c>
      <c r="D36">
        <v>2</v>
      </c>
      <c r="E36" t="s">
        <v>74</v>
      </c>
      <c r="F36" t="s">
        <v>32</v>
      </c>
      <c r="G36" s="4">
        <v>43971</v>
      </c>
      <c r="H36" t="b">
        <v>1</v>
      </c>
      <c r="I36" t="s">
        <v>73</v>
      </c>
      <c r="J36" t="b">
        <v>0</v>
      </c>
      <c r="K36" s="11" t="str">
        <f>IF(ISBLANK(A36),"",VLOOKUP("S2"&amp;表1[[#This Row],[分项工程代号]]&amp;表1[[#This Row],[分项工程名称]],模板!D:F,3,FALSE))</f>
        <v>S2-02-C7-</v>
      </c>
      <c r="L36" s="2" t="str">
        <f ca="1">IF(ISBLANK(A36),"",表1[[#This Row],[编号]]&amp;TEXT(表1[[#This Row],[序号]],"000"))</f>
        <v>S2-02-C7-002</v>
      </c>
      <c r="M36" s="11" t="str">
        <f t="shared" si="12"/>
        <v>北方工程刚果（金）有限公司</v>
      </c>
      <c r="N36" s="11" t="str">
        <f t="shared" si="13"/>
        <v>李云松</v>
      </c>
      <c r="O36" s="11" t="str">
        <f t="shared" si="14"/>
        <v>黄必银</v>
      </c>
      <c r="P36" s="2" t="str">
        <f t="shared" si="15"/>
        <v>WUHUANG CONSTRUCTION ET COMMERCE RDC SAS</v>
      </c>
      <c r="Q36" s="2" t="str">
        <f t="shared" si="16"/>
        <v>陈陆</v>
      </c>
      <c r="R36" s="2" t="str">
        <f t="shared" si="17"/>
        <v>曹学能</v>
      </c>
      <c r="S36" s="11" t="str">
        <f t="shared" si="18"/>
        <v>鑫诚建设监理咨询有限公司</v>
      </c>
      <c r="T36" s="11" t="str">
        <f>IF(ISBLANK(A36),"",VLOOKUP(表1[[#This Row],[分项工程名称]],模板!C:G,3,FALSE))</f>
        <v>变压器安装检验批质量验收记录</v>
      </c>
      <c r="U36" s="2" t="str">
        <f t="shared" si="19"/>
        <v>刚果（金）庞比铜钴矿项目</v>
      </c>
      <c r="V36" s="2" t="str">
        <f t="shared" si="20"/>
        <v>刚果（金）庞比铜钴矿项目   总降压变电站</v>
      </c>
      <c r="W36" s="11" t="str">
        <f>IF(ISBLANK(A36),"",表1[[#This Row],[子项名称]]&amp;表1[[#This Row],[标题]]&amp;表1[[#This Row],[分项工程代号]])</f>
        <v>总降压变电站变压器安装检验批质量验收记录2</v>
      </c>
      <c r="X36" s="11">
        <f>IF(ISBLANK(A36),"",COUNTIF(W:W,表1[[#This Row],[子项名称]]&amp;表1[[#This Row],[标题]]&amp;表1[[#This Row],[分项工程代号]]))</f>
        <v>2</v>
      </c>
      <c r="Y36" s="11" t="str">
        <f>IF(ISBLANK(A36),"",表1[[#This Row],[子项名称]]&amp;表1[[#This Row],[分项工程代号]]&amp;表1[[#This Row],[分项工程名称]])</f>
        <v>总降压变电站2变压器安装</v>
      </c>
      <c r="Z36" s="11" t="b">
        <f>IF(ISBLANK(A36),"",IF(MATCH(表1[[#This Row],[子项名称]]&amp;表1[[#This Row],[分项工程代号]]&amp;表1[[#This Row],[分项工程名称]],Y:Y,0)=ROW(表1[[#This Row],[子项名称]]),TRUE,FALSE))</f>
        <v>0</v>
      </c>
      <c r="AA36" s="11" t="str">
        <f t="shared" si="21"/>
        <v>《建筑电气工程施工验收规范》 GB50303-2015</v>
      </c>
      <c r="AB36" s="11" t="str">
        <f>IF(ISBLANK(A36),"",VLOOKUP(表1[[#This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36" t="str">
        <f t="shared" si="22"/>
        <v>2020年05月20日</v>
      </c>
    </row>
    <row r="37" customHeight="1" spans="1:29">
      <c r="A37" t="s">
        <v>71</v>
      </c>
      <c r="B37" s="5">
        <f ca="1" t="shared" si="23"/>
        <v>1</v>
      </c>
      <c r="C37" t="s">
        <v>75</v>
      </c>
      <c r="D37">
        <v>4</v>
      </c>
      <c r="E37" t="s">
        <v>76</v>
      </c>
      <c r="F37" t="s">
        <v>32</v>
      </c>
      <c r="G37" s="4">
        <v>43921</v>
      </c>
      <c r="H37" t="b">
        <v>1</v>
      </c>
      <c r="I37" t="s">
        <v>73</v>
      </c>
      <c r="J37" t="b">
        <v>1</v>
      </c>
      <c r="K37" s="11" t="str">
        <f>IF(ISBLANK(A37),"",VLOOKUP("S2"&amp;表1[[#This Row],[分项工程代号]]&amp;表1[[#This Row],[分项工程名称]],模板!D:F,3,FALSE))</f>
        <v>S2-04-C7-</v>
      </c>
      <c r="L37" s="2" t="str">
        <f ca="1">IF(ISBLANK(A37),"",表1[[#This Row],[编号]]&amp;TEXT(表1[[#This Row],[序号]],"000"))</f>
        <v>S2-04-C7-001</v>
      </c>
      <c r="M37" s="11" t="str">
        <f t="shared" si="12"/>
        <v>北方工程刚果（金）有限公司</v>
      </c>
      <c r="N37" s="11" t="str">
        <f t="shared" si="13"/>
        <v>李云松</v>
      </c>
      <c r="O37" s="11" t="str">
        <f t="shared" si="14"/>
        <v>黄必银</v>
      </c>
      <c r="P37" s="2" t="str">
        <f t="shared" si="15"/>
        <v>WUHUANG CONSTRUCTION ET COMMERCE RDC SAS</v>
      </c>
      <c r="Q37" s="2" t="str">
        <f t="shared" si="16"/>
        <v>陈陆</v>
      </c>
      <c r="R37" s="2" t="str">
        <f t="shared" si="17"/>
        <v>曹学能</v>
      </c>
      <c r="S37" s="11" t="str">
        <f t="shared" si="18"/>
        <v>鑫诚建设监理咨询有限公司</v>
      </c>
      <c r="T37" s="11" t="str">
        <f>IF(ISBLANK(A37),"",VLOOKUP(表1[[#This Row],[分项工程名称]],模板!C:G,3,FALSE))</f>
        <v>插座、开关安装检验批质量验收记录</v>
      </c>
      <c r="U37" s="2" t="str">
        <f t="shared" si="19"/>
        <v>刚果（金）庞比铜钴矿项目</v>
      </c>
      <c r="V37" s="2" t="str">
        <f t="shared" si="20"/>
        <v>刚果（金）庞比铜钴矿项目   总降压变电站</v>
      </c>
      <c r="W37" s="11" t="str">
        <f>IF(ISBLANK(A37),"",表1[[#This Row],[子项名称]]&amp;表1[[#This Row],[标题]]&amp;表1[[#This Row],[分项工程代号]])</f>
        <v>总降压变电站插座、开关安装检验批质量验收记录4</v>
      </c>
      <c r="X37" s="11">
        <f>IF(ISBLANK(A37),"",COUNTIF(W:W,表1[[#This Row],[子项名称]]&amp;表1[[#This Row],[标题]]&amp;表1[[#This Row],[分项工程代号]]))</f>
        <v>3</v>
      </c>
      <c r="Y37" s="11" t="str">
        <f>IF(ISBLANK(A37),"",表1[[#This Row],[子项名称]]&amp;表1[[#This Row],[分项工程代号]]&amp;表1[[#This Row],[分项工程名称]])</f>
        <v>总降压变电站4插座、开关安装</v>
      </c>
      <c r="Z37" s="11" t="b">
        <f>IF(ISBLANK(A37),"",IF(MATCH(表1[[#This Row],[子项名称]]&amp;表1[[#This Row],[分项工程代号]]&amp;表1[[#This Row],[分项工程名称]],Y:Y,0)=ROW(表1[[#This Row],[子项名称]]),TRUE,FALSE))</f>
        <v>1</v>
      </c>
      <c r="AA37" s="11" t="str">
        <f t="shared" si="21"/>
        <v>《建筑电气工程施工验收规范》 GB50303-2015</v>
      </c>
      <c r="AB37" s="11" t="str">
        <f>IF(ISBLANK(A37),"",VLOOKUP(表1[[#This Row],[分项工程名称]],施工检查记录[#All],2,FALSE))</f>
        <v>1.交直流在同一现场安装时必须选择不同的结构
2.开关的通断位置一致，操作灵活、接触可靠
3.车间及试（实）验室的插座距地面不小于0.3m</v>
      </c>
      <c r="AC37" t="str">
        <f t="shared" si="22"/>
        <v>2020年03月31日</v>
      </c>
    </row>
    <row r="38" customHeight="1" spans="1:29">
      <c r="A38" t="s">
        <v>71</v>
      </c>
      <c r="B38" s="5">
        <f ca="1" t="shared" si="23"/>
        <v>2</v>
      </c>
      <c r="C38" t="s">
        <v>75</v>
      </c>
      <c r="D38">
        <v>4</v>
      </c>
      <c r="E38" t="s">
        <v>77</v>
      </c>
      <c r="F38" t="s">
        <v>32</v>
      </c>
      <c r="G38" s="4">
        <v>43921</v>
      </c>
      <c r="H38" t="b">
        <v>1</v>
      </c>
      <c r="I38" t="s">
        <v>73</v>
      </c>
      <c r="J38" t="b">
        <v>1</v>
      </c>
      <c r="K38" s="11" t="str">
        <f>IF(ISBLANK(A38),"",VLOOKUP("S2"&amp;表1[[#This Row],[分项工程代号]]&amp;表1[[#This Row],[分项工程名称]],模板!D:F,3,FALSE))</f>
        <v>S2-04-C7-</v>
      </c>
      <c r="L38" s="2" t="str">
        <f ca="1">IF(ISBLANK(A38),"",表1[[#This Row],[编号]]&amp;TEXT(表1[[#This Row],[序号]],"000"))</f>
        <v>S2-04-C7-002</v>
      </c>
      <c r="M38" s="11" t="str">
        <f t="shared" si="12"/>
        <v>北方工程刚果（金）有限公司</v>
      </c>
      <c r="N38" s="11" t="str">
        <f t="shared" si="13"/>
        <v>李云松</v>
      </c>
      <c r="O38" s="11" t="str">
        <f t="shared" si="14"/>
        <v>黄必银</v>
      </c>
      <c r="P38" s="2" t="str">
        <f t="shared" si="15"/>
        <v>WUHUANG CONSTRUCTION ET COMMERCE RDC SAS</v>
      </c>
      <c r="Q38" s="2" t="str">
        <f t="shared" si="16"/>
        <v>陈陆</v>
      </c>
      <c r="R38" s="2" t="str">
        <f t="shared" si="17"/>
        <v>曹学能</v>
      </c>
      <c r="S38" s="11" t="str">
        <f t="shared" si="18"/>
        <v>鑫诚建设监理咨询有限公司</v>
      </c>
      <c r="T38" s="11" t="str">
        <f>IF(ISBLANK(A38),"",VLOOKUP(表1[[#This Row],[分项工程名称]],模板!C:G,3,FALSE))</f>
        <v>插座、开关安装检验批质量验收记录</v>
      </c>
      <c r="U38" s="2" t="str">
        <f t="shared" si="19"/>
        <v>刚果（金）庞比铜钴矿项目</v>
      </c>
      <c r="V38" s="2" t="str">
        <f t="shared" si="20"/>
        <v>刚果（金）庞比铜钴矿项目   总降压变电站</v>
      </c>
      <c r="W38" s="11" t="str">
        <f>IF(ISBLANK(A38),"",表1[[#This Row],[子项名称]]&amp;表1[[#This Row],[标题]]&amp;表1[[#This Row],[分项工程代号]])</f>
        <v>总降压变电站插座、开关安装检验批质量验收记录4</v>
      </c>
      <c r="X38" s="11">
        <f>IF(ISBLANK(A38),"",COUNTIF(W:W,表1[[#This Row],[子项名称]]&amp;表1[[#This Row],[标题]]&amp;表1[[#This Row],[分项工程代号]]))</f>
        <v>3</v>
      </c>
      <c r="Y38" s="11" t="str">
        <f>IF(ISBLANK(A38),"",表1[[#This Row],[子项名称]]&amp;表1[[#This Row],[分项工程代号]]&amp;表1[[#This Row],[分项工程名称]])</f>
        <v>总降压变电站4插座、开关安装</v>
      </c>
      <c r="Z38" s="11" t="b">
        <f>IF(ISBLANK(A38),"",IF(MATCH(表1[[#This Row],[子项名称]]&amp;表1[[#This Row],[分项工程代号]]&amp;表1[[#This Row],[分项工程名称]],Y:Y,0)=ROW(表1[[#This Row],[子项名称]]),TRUE,FALSE))</f>
        <v>0</v>
      </c>
      <c r="AA38" s="11" t="str">
        <f t="shared" si="21"/>
        <v>《建筑电气工程施工验收规范》 GB50303-2015</v>
      </c>
      <c r="AB38" s="11" t="str">
        <f>IF(ISBLANK(A38),"",VLOOKUP(表1[[#This Row],[分项工程名称]],施工检查记录[#All],2,FALSE))</f>
        <v>1.交直流在同一现场安装时必须选择不同的结构
2.开关的通断位置一致，操作灵活、接触可靠
3.车间及试（实）验室的插座距地面不小于0.3m</v>
      </c>
      <c r="AC38" t="str">
        <f t="shared" si="22"/>
        <v>2020年03月31日</v>
      </c>
    </row>
    <row r="39" customHeight="1" spans="1:29">
      <c r="A39" t="s">
        <v>71</v>
      </c>
      <c r="B39" s="5">
        <f ca="1" t="shared" si="23"/>
        <v>3</v>
      </c>
      <c r="C39" t="s">
        <v>75</v>
      </c>
      <c r="D39">
        <v>4</v>
      </c>
      <c r="E39" t="s">
        <v>78</v>
      </c>
      <c r="F39" t="s">
        <v>32</v>
      </c>
      <c r="G39" s="4">
        <v>43921</v>
      </c>
      <c r="H39" t="b">
        <v>1</v>
      </c>
      <c r="I39" t="s">
        <v>73</v>
      </c>
      <c r="J39" t="b">
        <v>1</v>
      </c>
      <c r="K39" s="11" t="str">
        <f>IF(ISBLANK(A39),"",VLOOKUP("S2"&amp;表1[[#This Row],[分项工程代号]]&amp;表1[[#This Row],[分项工程名称]],模板!D:F,3,FALSE))</f>
        <v>S2-04-C7-</v>
      </c>
      <c r="L39" s="2" t="str">
        <f ca="1">IF(ISBLANK(A39),"",表1[[#This Row],[编号]]&amp;TEXT(表1[[#This Row],[序号]],"000"))</f>
        <v>S2-04-C7-003</v>
      </c>
      <c r="M39" s="11" t="str">
        <f t="shared" si="12"/>
        <v>北方工程刚果（金）有限公司</v>
      </c>
      <c r="N39" s="11" t="str">
        <f t="shared" si="13"/>
        <v>李云松</v>
      </c>
      <c r="O39" s="11" t="str">
        <f t="shared" si="14"/>
        <v>黄必银</v>
      </c>
      <c r="P39" s="2" t="str">
        <f t="shared" si="15"/>
        <v>WUHUANG CONSTRUCTION ET COMMERCE RDC SAS</v>
      </c>
      <c r="Q39" s="2" t="str">
        <f t="shared" si="16"/>
        <v>陈陆</v>
      </c>
      <c r="R39" s="2" t="str">
        <f t="shared" si="17"/>
        <v>曹学能</v>
      </c>
      <c r="S39" s="11" t="str">
        <f t="shared" si="18"/>
        <v>鑫诚建设监理咨询有限公司</v>
      </c>
      <c r="T39" s="11" t="str">
        <f>IF(ISBLANK(A39),"",VLOOKUP(表1[[#This Row],[分项工程名称]],模板!C:G,3,FALSE))</f>
        <v>插座、开关安装检验批质量验收记录</v>
      </c>
      <c r="U39" s="2" t="str">
        <f t="shared" si="19"/>
        <v>刚果（金）庞比铜钴矿项目</v>
      </c>
      <c r="V39" s="2" t="str">
        <f t="shared" si="20"/>
        <v>刚果（金）庞比铜钴矿项目   总降压变电站</v>
      </c>
      <c r="W39" s="11" t="str">
        <f>IF(ISBLANK(A39),"",表1[[#This Row],[子项名称]]&amp;表1[[#This Row],[标题]]&amp;表1[[#This Row],[分项工程代号]])</f>
        <v>总降压变电站插座、开关安装检验批质量验收记录4</v>
      </c>
      <c r="X39" s="11">
        <f>IF(ISBLANK(A39),"",COUNTIF(W:W,表1[[#This Row],[子项名称]]&amp;表1[[#This Row],[标题]]&amp;表1[[#This Row],[分项工程代号]]))</f>
        <v>3</v>
      </c>
      <c r="Y39" s="11" t="str">
        <f>IF(ISBLANK(A39),"",表1[[#This Row],[子项名称]]&amp;表1[[#This Row],[分项工程代号]]&amp;表1[[#This Row],[分项工程名称]])</f>
        <v>总降压变电站4插座、开关安装</v>
      </c>
      <c r="Z39" s="11" t="b">
        <f>IF(ISBLANK(A39),"",IF(MATCH(表1[[#This Row],[子项名称]]&amp;表1[[#This Row],[分项工程代号]]&amp;表1[[#This Row],[分项工程名称]],Y:Y,0)=ROW(表1[[#This Row],[子项名称]]),TRUE,FALSE))</f>
        <v>0</v>
      </c>
      <c r="AA39" s="11" t="str">
        <f t="shared" si="21"/>
        <v>《建筑电气工程施工验收规范》 GB50303-2015</v>
      </c>
      <c r="AB39" s="11" t="str">
        <f>IF(ISBLANK(A39),"",VLOOKUP(表1[[#This Row],[分项工程名称]],施工检查记录[#All],2,FALSE))</f>
        <v>1.交直流在同一现场安装时必须选择不同的结构
2.开关的通断位置一致，操作灵活、接触可靠
3.车间及试（实）验室的插座距地面不小于0.3m</v>
      </c>
      <c r="AC39" t="str">
        <f t="shared" si="22"/>
        <v>2020年03月31日</v>
      </c>
    </row>
    <row r="40" customHeight="1" spans="1:29">
      <c r="A40" t="s">
        <v>71</v>
      </c>
      <c r="B40" s="5">
        <f ca="1" t="shared" si="23"/>
        <v>1</v>
      </c>
      <c r="C40" t="s">
        <v>42</v>
      </c>
      <c r="D40">
        <v>2</v>
      </c>
      <c r="E40" t="s">
        <v>76</v>
      </c>
      <c r="F40" t="s">
        <v>32</v>
      </c>
      <c r="G40" s="4">
        <v>43971</v>
      </c>
      <c r="H40" t="b">
        <v>1</v>
      </c>
      <c r="I40" t="s">
        <v>73</v>
      </c>
      <c r="J40" t="b">
        <v>1</v>
      </c>
      <c r="K40" s="11" t="str">
        <f>IF(ISBLANK(A40),"",VLOOKUP("S2"&amp;表1[[#This Row],[分项工程代号]]&amp;表1[[#This Row],[分项工程名称]],模板!D:F,3,FALSE))</f>
        <v>S2-02-C7-</v>
      </c>
      <c r="L40" s="2" t="str">
        <f ca="1">IF(ISBLANK(A40),"",表1[[#This Row],[编号]]&amp;TEXT(表1[[#This Row],[序号]],"000"))</f>
        <v>S2-02-C7-001</v>
      </c>
      <c r="M40" s="11" t="str">
        <f t="shared" si="12"/>
        <v>北方工程刚果（金）有限公司</v>
      </c>
      <c r="N40" s="11" t="str">
        <f t="shared" si="13"/>
        <v>李云松</v>
      </c>
      <c r="O40" s="11" t="str">
        <f t="shared" si="14"/>
        <v>黄必银</v>
      </c>
      <c r="P40" s="2" t="str">
        <f t="shared" si="15"/>
        <v>WUHUANG CONSTRUCTION ET COMMERCE RDC SAS</v>
      </c>
      <c r="Q40" s="2" t="str">
        <f t="shared" si="16"/>
        <v>陈陆</v>
      </c>
      <c r="R40" s="2" t="str">
        <f t="shared" si="17"/>
        <v>曹学能</v>
      </c>
      <c r="S40" s="11" t="str">
        <f t="shared" si="18"/>
        <v>鑫诚建设监理咨询有限公司</v>
      </c>
      <c r="T40" s="11" t="str">
        <f>IF(ISBLANK(A40),"",VLOOKUP(表1[[#This Row],[分项工程名称]],模板!C:G,3,FALSE))</f>
        <v>成套配电柜、控制柜安装检验批质量验收记录</v>
      </c>
      <c r="U40" s="2" t="str">
        <f t="shared" si="19"/>
        <v>刚果（金）庞比铜钴矿项目</v>
      </c>
      <c r="V40" s="2" t="str">
        <f t="shared" si="20"/>
        <v>刚果（金）庞比铜钴矿项目   总降压变电站</v>
      </c>
      <c r="W40" s="11" t="str">
        <f>IF(ISBLANK(A40),"",表1[[#This Row],[子项名称]]&amp;表1[[#This Row],[标题]]&amp;表1[[#This Row],[分项工程代号]])</f>
        <v>总降压变电站成套配电柜、控制柜安装检验批质量验收记录2</v>
      </c>
      <c r="X40" s="11">
        <f>IF(ISBLANK(A40),"",COUNTIF(W:W,表1[[#This Row],[子项名称]]&amp;表1[[#This Row],[标题]]&amp;表1[[#This Row],[分项工程代号]]))</f>
        <v>4</v>
      </c>
      <c r="Y40" s="11" t="str">
        <f>IF(ISBLANK(A40),"",表1[[#This Row],[子项名称]]&amp;表1[[#This Row],[分项工程代号]]&amp;表1[[#This Row],[分项工程名称]])</f>
        <v>总降压变电站2成套配电柜、控制柜安装</v>
      </c>
      <c r="Z40" s="11" t="b">
        <f>IF(ISBLANK(A40),"",IF(MATCH(表1[[#This Row],[子项名称]]&amp;表1[[#This Row],[分项工程代号]]&amp;表1[[#This Row],[分项工程名称]],Y:Y,0)=ROW(表1[[#This Row],[子项名称]]),TRUE,FALSE))</f>
        <v>1</v>
      </c>
      <c r="AA40" s="11" t="str">
        <f t="shared" si="21"/>
        <v>《建筑电气工程施工验收规范》 GB50303-2015</v>
      </c>
      <c r="AB40" s="11" t="str">
        <f>IF(ISBLANK(A40),"",VLOOKUP(表1[[#This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40" t="str">
        <f t="shared" si="22"/>
        <v>2020年05月20日</v>
      </c>
    </row>
    <row r="41" customHeight="1" spans="1:29">
      <c r="A41" t="s">
        <v>71</v>
      </c>
      <c r="B41" s="5">
        <f ca="1" t="shared" si="23"/>
        <v>2</v>
      </c>
      <c r="C41" t="s">
        <v>42</v>
      </c>
      <c r="D41">
        <v>2</v>
      </c>
      <c r="E41" t="s">
        <v>77</v>
      </c>
      <c r="F41" t="s">
        <v>32</v>
      </c>
      <c r="G41" s="4">
        <v>43971</v>
      </c>
      <c r="H41" t="b">
        <v>1</v>
      </c>
      <c r="I41" t="s">
        <v>73</v>
      </c>
      <c r="J41" t="b">
        <v>0</v>
      </c>
      <c r="K41" s="11" t="str">
        <f>IF(ISBLANK(A41),"",VLOOKUP("S2"&amp;表1[[#This Row],[分项工程代号]]&amp;表1[[#This Row],[分项工程名称]],模板!D:F,3,FALSE))</f>
        <v>S2-02-C7-</v>
      </c>
      <c r="L41" s="2" t="str">
        <f ca="1">IF(ISBLANK(A41),"",表1[[#This Row],[编号]]&amp;TEXT(表1[[#This Row],[序号]],"000"))</f>
        <v>S2-02-C7-002</v>
      </c>
      <c r="M41" s="11" t="str">
        <f t="shared" si="12"/>
        <v>北方工程刚果（金）有限公司</v>
      </c>
      <c r="N41" s="11" t="str">
        <f t="shared" si="13"/>
        <v>李云松</v>
      </c>
      <c r="O41" s="11" t="str">
        <f t="shared" si="14"/>
        <v>黄必银</v>
      </c>
      <c r="P41" s="2" t="str">
        <f t="shared" si="15"/>
        <v>WUHUANG CONSTRUCTION ET COMMERCE RDC SAS</v>
      </c>
      <c r="Q41" s="2" t="str">
        <f t="shared" si="16"/>
        <v>陈陆</v>
      </c>
      <c r="R41" s="2" t="str">
        <f t="shared" si="17"/>
        <v>曹学能</v>
      </c>
      <c r="S41" s="11" t="str">
        <f t="shared" si="18"/>
        <v>鑫诚建设监理咨询有限公司</v>
      </c>
      <c r="T41" s="11" t="str">
        <f>IF(ISBLANK(A41),"",VLOOKUP(表1[[#This Row],[分项工程名称]],模板!C:G,3,FALSE))</f>
        <v>成套配电柜、控制柜安装检验批质量验收记录</v>
      </c>
      <c r="U41" s="2" t="str">
        <f t="shared" si="19"/>
        <v>刚果（金）庞比铜钴矿项目</v>
      </c>
      <c r="V41" s="2" t="str">
        <f t="shared" si="20"/>
        <v>刚果（金）庞比铜钴矿项目   总降压变电站</v>
      </c>
      <c r="W41" s="11" t="str">
        <f>IF(ISBLANK(A41),"",表1[[#This Row],[子项名称]]&amp;表1[[#This Row],[标题]]&amp;表1[[#This Row],[分项工程代号]])</f>
        <v>总降压变电站成套配电柜、控制柜安装检验批质量验收记录2</v>
      </c>
      <c r="X41" s="11">
        <f>IF(ISBLANK(A41),"",COUNTIF(W:W,表1[[#This Row],[子项名称]]&amp;表1[[#This Row],[标题]]&amp;表1[[#This Row],[分项工程代号]]))</f>
        <v>4</v>
      </c>
      <c r="Y41" s="11" t="str">
        <f>IF(ISBLANK(A41),"",表1[[#This Row],[子项名称]]&amp;表1[[#This Row],[分项工程代号]]&amp;表1[[#This Row],[分项工程名称]])</f>
        <v>总降压变电站2成套配电柜、控制柜安装</v>
      </c>
      <c r="Z41" s="11" t="b">
        <f>IF(ISBLANK(A41),"",IF(MATCH(表1[[#This Row],[子项名称]]&amp;表1[[#This Row],[分项工程代号]]&amp;表1[[#This Row],[分项工程名称]],Y:Y,0)=ROW(表1[[#This Row],[子项名称]]),TRUE,FALSE))</f>
        <v>0</v>
      </c>
      <c r="AA41" s="11" t="str">
        <f t="shared" si="21"/>
        <v>《建筑电气工程施工验收规范》 GB50303-2015</v>
      </c>
      <c r="AB41" s="11" t="str">
        <f>IF(ISBLANK(A41),"",VLOOKUP(表1[[#This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41" t="str">
        <f t="shared" si="22"/>
        <v>2020年05月20日</v>
      </c>
    </row>
    <row r="42" customHeight="1" spans="1:29">
      <c r="A42" t="s">
        <v>71</v>
      </c>
      <c r="B42" s="5">
        <f ca="1" t="shared" si="23"/>
        <v>3</v>
      </c>
      <c r="C42" t="s">
        <v>42</v>
      </c>
      <c r="D42">
        <v>2</v>
      </c>
      <c r="E42" t="s">
        <v>79</v>
      </c>
      <c r="F42" t="s">
        <v>32</v>
      </c>
      <c r="G42" s="4">
        <v>43971</v>
      </c>
      <c r="H42" t="b">
        <v>1</v>
      </c>
      <c r="I42" t="s">
        <v>73</v>
      </c>
      <c r="J42" t="b">
        <v>0</v>
      </c>
      <c r="K42" s="11" t="str">
        <f>IF(ISBLANK(A42),"",VLOOKUP("S2"&amp;表1[[#This Row],[分项工程代号]]&amp;表1[[#This Row],[分项工程名称]],模板!D:F,3,FALSE))</f>
        <v>S2-02-C7-</v>
      </c>
      <c r="L42" s="2" t="str">
        <f ca="1">IF(ISBLANK(A42),"",表1[[#This Row],[编号]]&amp;TEXT(表1[[#This Row],[序号]],"000"))</f>
        <v>S2-02-C7-003</v>
      </c>
      <c r="M42" s="11" t="str">
        <f t="shared" si="12"/>
        <v>北方工程刚果（金）有限公司</v>
      </c>
      <c r="N42" s="11" t="str">
        <f t="shared" si="13"/>
        <v>李云松</v>
      </c>
      <c r="O42" s="11" t="str">
        <f t="shared" si="14"/>
        <v>黄必银</v>
      </c>
      <c r="P42" s="2" t="str">
        <f t="shared" si="15"/>
        <v>WUHUANG CONSTRUCTION ET COMMERCE RDC SAS</v>
      </c>
      <c r="Q42" s="2" t="str">
        <f t="shared" si="16"/>
        <v>陈陆</v>
      </c>
      <c r="R42" s="2" t="str">
        <f t="shared" si="17"/>
        <v>曹学能</v>
      </c>
      <c r="S42" s="11" t="str">
        <f t="shared" si="18"/>
        <v>鑫诚建设监理咨询有限公司</v>
      </c>
      <c r="T42" s="11" t="str">
        <f>IF(ISBLANK(A42),"",VLOOKUP(表1[[#This Row],[分项工程名称]],模板!C:G,3,FALSE))</f>
        <v>成套配电柜、控制柜安装检验批质量验收记录</v>
      </c>
      <c r="U42" s="2" t="str">
        <f t="shared" si="19"/>
        <v>刚果（金）庞比铜钴矿项目</v>
      </c>
      <c r="V42" s="2" t="str">
        <f t="shared" si="20"/>
        <v>刚果（金）庞比铜钴矿项目   总降压变电站</v>
      </c>
      <c r="W42" s="11" t="str">
        <f>IF(ISBLANK(A42),"",表1[[#This Row],[子项名称]]&amp;表1[[#This Row],[标题]]&amp;表1[[#This Row],[分项工程代号]])</f>
        <v>总降压变电站成套配电柜、控制柜安装检验批质量验收记录2</v>
      </c>
      <c r="X42" s="11">
        <f>IF(ISBLANK(A42),"",COUNTIF(W:W,表1[[#This Row],[子项名称]]&amp;表1[[#This Row],[标题]]&amp;表1[[#This Row],[分项工程代号]]))</f>
        <v>4</v>
      </c>
      <c r="Y42" s="11" t="str">
        <f>IF(ISBLANK(A42),"",表1[[#This Row],[子项名称]]&amp;表1[[#This Row],[分项工程代号]]&amp;表1[[#This Row],[分项工程名称]])</f>
        <v>总降压变电站2成套配电柜、控制柜安装</v>
      </c>
      <c r="Z42" s="11" t="b">
        <f>IF(ISBLANK(A42),"",IF(MATCH(表1[[#This Row],[子项名称]]&amp;表1[[#This Row],[分项工程代号]]&amp;表1[[#This Row],[分项工程名称]],Y:Y,0)=ROW(表1[[#This Row],[子项名称]]),TRUE,FALSE))</f>
        <v>0</v>
      </c>
      <c r="AA42" s="11" t="str">
        <f t="shared" si="21"/>
        <v>《建筑电气工程施工验收规范》 GB50303-2015</v>
      </c>
      <c r="AB42" s="11" t="str">
        <f>IF(ISBLANK(A42),"",VLOOKUP(表1[[#This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42" t="str">
        <f t="shared" si="22"/>
        <v>2020年05月20日</v>
      </c>
    </row>
    <row r="43" customHeight="1" spans="1:29">
      <c r="A43" s="9" t="s">
        <v>71</v>
      </c>
      <c r="B43" s="5">
        <f ca="1" t="shared" si="23"/>
        <v>4</v>
      </c>
      <c r="C43" s="9" t="s">
        <v>42</v>
      </c>
      <c r="D43">
        <v>2</v>
      </c>
      <c r="E43" t="s">
        <v>80</v>
      </c>
      <c r="F43" t="s">
        <v>32</v>
      </c>
      <c r="G43" s="4">
        <v>43971</v>
      </c>
      <c r="H43" t="b">
        <v>1</v>
      </c>
      <c r="I43" s="9" t="s">
        <v>73</v>
      </c>
      <c r="J43" s="9" t="b">
        <v>0</v>
      </c>
      <c r="K43" s="11" t="str">
        <f>IF(ISBLANK(A43),"",VLOOKUP("S2"&amp;表1[[#This Row],[分项工程代号]]&amp;表1[[#This Row],[分项工程名称]],模板!D:F,3,FALSE))</f>
        <v>S2-02-C7-</v>
      </c>
      <c r="L43" s="2" t="str">
        <f ca="1">IF(ISBLANK(A43),"",表1[[#This Row],[编号]]&amp;TEXT(表1[[#This Row],[序号]],"000"))</f>
        <v>S2-02-C7-004</v>
      </c>
      <c r="M43" s="11" t="str">
        <f t="shared" si="12"/>
        <v>北方工程刚果（金）有限公司</v>
      </c>
      <c r="N43" s="11" t="str">
        <f t="shared" si="13"/>
        <v>李云松</v>
      </c>
      <c r="O43" s="11" t="str">
        <f t="shared" si="14"/>
        <v>黄必银</v>
      </c>
      <c r="P43" s="2" t="str">
        <f t="shared" si="15"/>
        <v>WUHUANG CONSTRUCTION ET COMMERCE RDC SAS</v>
      </c>
      <c r="Q43" s="2" t="str">
        <f t="shared" si="16"/>
        <v>陈陆</v>
      </c>
      <c r="R43" s="2" t="str">
        <f t="shared" si="17"/>
        <v>曹学能</v>
      </c>
      <c r="S43" s="11" t="str">
        <f t="shared" si="18"/>
        <v>鑫诚建设监理咨询有限公司</v>
      </c>
      <c r="T43" s="11" t="str">
        <f>IF(ISBLANK(A43),"",VLOOKUP(表1[[#This Row],[分项工程名称]],模板!C:G,3,FALSE))</f>
        <v>成套配电柜、控制柜安装检验批质量验收记录</v>
      </c>
      <c r="U43" s="2" t="str">
        <f t="shared" si="19"/>
        <v>刚果（金）庞比铜钴矿项目</v>
      </c>
      <c r="V43" s="2" t="str">
        <f t="shared" si="20"/>
        <v>刚果（金）庞比铜钴矿项目   总降压变电站</v>
      </c>
      <c r="W43" s="11" t="str">
        <f>IF(ISBLANK(A43),"",表1[[#This Row],[子项名称]]&amp;表1[[#This Row],[标题]]&amp;表1[[#This Row],[分项工程代号]])</f>
        <v>总降压变电站成套配电柜、控制柜安装检验批质量验收记录2</v>
      </c>
      <c r="X43" s="11">
        <f>IF(ISBLANK(A43),"",COUNTIF(W:W,表1[[#This Row],[子项名称]]&amp;表1[[#This Row],[标题]]&amp;表1[[#This Row],[分项工程代号]]))</f>
        <v>4</v>
      </c>
      <c r="Y43" s="11" t="str">
        <f>IF(ISBLANK(A43),"",表1[[#This Row],[子项名称]]&amp;表1[[#This Row],[分项工程代号]]&amp;表1[[#This Row],[分项工程名称]])</f>
        <v>总降压变电站2成套配电柜、控制柜安装</v>
      </c>
      <c r="Z43" s="11" t="b">
        <f>IF(ISBLANK(A43),"",IF(MATCH(表1[[#This Row],[子项名称]]&amp;表1[[#This Row],[分项工程代号]]&amp;表1[[#This Row],[分项工程名称]],Y:Y,0)=ROW(表1[[#This Row],[子项名称]]),TRUE,FALSE))</f>
        <v>0</v>
      </c>
      <c r="AA43" s="11" t="str">
        <f t="shared" si="21"/>
        <v>《建筑电气工程施工验收规范》 GB50303-2015</v>
      </c>
      <c r="AB43" s="11" t="str">
        <f>IF(ISBLANK(A43),"",VLOOKUP(表1[[#This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43" t="str">
        <f t="shared" si="22"/>
        <v>2020年05月20日</v>
      </c>
    </row>
    <row r="44" customHeight="1" spans="1:29">
      <c r="A44" s="9" t="s">
        <v>71</v>
      </c>
      <c r="B44" s="5">
        <f ca="1" t="shared" si="23"/>
        <v>1</v>
      </c>
      <c r="C44" t="s">
        <v>47</v>
      </c>
      <c r="D44">
        <v>2</v>
      </c>
      <c r="E44" t="s">
        <v>71</v>
      </c>
      <c r="F44" t="s">
        <v>32</v>
      </c>
      <c r="G44" s="4">
        <v>43971</v>
      </c>
      <c r="H44" t="b">
        <v>1</v>
      </c>
      <c r="I44" t="s">
        <v>73</v>
      </c>
      <c r="J44" t="b">
        <v>0</v>
      </c>
      <c r="K44" s="11" t="str">
        <f>IF(ISBLANK(A44),"",VLOOKUP("S2"&amp;表1[[#This Row],[分项工程代号]]&amp;表1[[#This Row],[分项工程名称]],模板!D:F,3,FALSE))</f>
        <v>S2-02-C7-</v>
      </c>
      <c r="L44" s="2" t="str">
        <f ca="1">IF(ISBLANK(A44),"",表1[[#This Row],[编号]]&amp;TEXT(表1[[#This Row],[序号]],"000"))</f>
        <v>S2-02-C7-001</v>
      </c>
      <c r="M44" s="11" t="str">
        <f t="shared" si="12"/>
        <v>北方工程刚果（金）有限公司</v>
      </c>
      <c r="N44" s="11" t="str">
        <f t="shared" si="13"/>
        <v>李云松</v>
      </c>
      <c r="O44" s="11" t="str">
        <f t="shared" si="14"/>
        <v>黄必银</v>
      </c>
      <c r="P44" s="2" t="str">
        <f t="shared" si="15"/>
        <v>WUHUANG CONSTRUCTION ET COMMERCE RDC SAS</v>
      </c>
      <c r="Q44" s="2" t="str">
        <f t="shared" si="16"/>
        <v>陈陆</v>
      </c>
      <c r="R44" s="2" t="str">
        <f t="shared" si="17"/>
        <v>曹学能</v>
      </c>
      <c r="S44" s="11" t="str">
        <f t="shared" si="18"/>
        <v>鑫诚建设监理咨询有限公司</v>
      </c>
      <c r="T44" s="11" t="str">
        <f>IF(ISBLANK(A44),"",VLOOKUP(表1[[#This Row],[分项工程名称]],模板!C:G,3,FALSE))</f>
        <v>电缆沟内和电缆竖井内电缆敷设检验批质量验收记录</v>
      </c>
      <c r="U44" s="2" t="str">
        <f t="shared" si="19"/>
        <v>刚果（金）庞比铜钴矿项目</v>
      </c>
      <c r="V44" s="2" t="str">
        <f t="shared" si="20"/>
        <v>刚果（金）庞比铜钴矿项目   总降压变电站</v>
      </c>
      <c r="W44" s="11" t="str">
        <f>IF(ISBLANK(A44),"",表1[[#This Row],[子项名称]]&amp;表1[[#This Row],[标题]]&amp;表1[[#This Row],[分项工程代号]])</f>
        <v>总降压变电站电缆沟内和电缆竖井内电缆敷设检验批质量验收记录2</v>
      </c>
      <c r="X44" s="11">
        <f>IF(ISBLANK(A44),"",COUNTIF(W:W,表1[[#This Row],[子项名称]]&amp;表1[[#This Row],[标题]]&amp;表1[[#This Row],[分项工程代号]]))</f>
        <v>1</v>
      </c>
      <c r="Y44" s="11" t="str">
        <f>IF(ISBLANK(A44),"",表1[[#This Row],[子项名称]]&amp;表1[[#This Row],[分项工程代号]]&amp;表1[[#This Row],[分项工程名称]])</f>
        <v>总降压变电站2电缆沟内和电缆竖井内电缆敷设</v>
      </c>
      <c r="Z44" s="11" t="b">
        <f>IF(ISBLANK(A44),"",IF(MATCH(表1[[#This Row],[子项名称]]&amp;表1[[#This Row],[分项工程代号]]&amp;表1[[#This Row],[分项工程名称]],Y:Y,0)=ROW(表1[[#This Row],[子项名称]]),TRUE,FALSE))</f>
        <v>1</v>
      </c>
      <c r="AA44" s="11" t="str">
        <f t="shared" si="21"/>
        <v>《建筑电气工程施工验收规范》 GB50303-2015</v>
      </c>
      <c r="AB44" s="11" t="str">
        <f>IF(ISBLANK(A44),"",VLOOKUP(表1[[#This Row],[分项工程名称]],施工检查记录[#All],2,FALSE))</f>
        <v>1.金属电缆支架、电缆导管的接地或接零可靠
2.电缆严禁有绞拧、铠装压扁、护层断裂和表面严重划伤等缺陷
3.支架与预埋件固定可靠
4.电缆的最小弯曲半径应符合GB50303-2015的规定</v>
      </c>
      <c r="AC44" t="str">
        <f t="shared" si="22"/>
        <v>2020年05月20日</v>
      </c>
    </row>
    <row r="45" customHeight="1" spans="1:29">
      <c r="A45" t="s">
        <v>71</v>
      </c>
      <c r="B45" s="5">
        <f ca="1" t="shared" si="23"/>
        <v>1</v>
      </c>
      <c r="C45" t="s">
        <v>81</v>
      </c>
      <c r="D45">
        <v>5</v>
      </c>
      <c r="E45" t="s">
        <v>82</v>
      </c>
      <c r="F45" t="s">
        <v>32</v>
      </c>
      <c r="G45" s="4">
        <v>43934</v>
      </c>
      <c r="H45" t="b">
        <v>1</v>
      </c>
      <c r="I45" t="s">
        <v>73</v>
      </c>
      <c r="J45" t="b">
        <v>0</v>
      </c>
      <c r="K45" s="11" t="str">
        <f>IF(ISBLANK(A45),"",VLOOKUP("S2"&amp;表1[[#This Row],[分项工程代号]]&amp;表1[[#This Row],[分项工程名称]],模板!D:F,3,FALSE))</f>
        <v>S2-05-C7-</v>
      </c>
      <c r="L45" s="2" t="str">
        <f ca="1">IF(ISBLANK(A45),"",表1[[#This Row],[编号]]&amp;TEXT(表1[[#This Row],[序号]],"000"))</f>
        <v>S2-05-C7-001</v>
      </c>
      <c r="M45" s="11" t="str">
        <f t="shared" si="12"/>
        <v>北方工程刚果（金）有限公司</v>
      </c>
      <c r="N45" s="11" t="str">
        <f t="shared" si="13"/>
        <v>李云松</v>
      </c>
      <c r="O45" s="11" t="str">
        <f t="shared" si="14"/>
        <v>黄必银</v>
      </c>
      <c r="P45" s="2" t="str">
        <f t="shared" si="15"/>
        <v>WUHUANG CONSTRUCTION ET COMMERCE RDC SAS</v>
      </c>
      <c r="Q45" s="2" t="str">
        <f t="shared" si="16"/>
        <v>陈陆</v>
      </c>
      <c r="R45" s="2" t="str">
        <f t="shared" si="17"/>
        <v>曹学能</v>
      </c>
      <c r="S45" s="11" t="str">
        <f t="shared" si="18"/>
        <v>鑫诚建设监理咨询有限公司</v>
      </c>
      <c r="T45" s="11" t="str">
        <f>IF(ISBLANK(A45),"",VLOOKUP(表1[[#This Row],[分项工程名称]],模板!C:G,3,FALSE))</f>
        <v>电缆头制作、导线连接和线路电气试验检验批质量验收记录</v>
      </c>
      <c r="U45" s="2" t="str">
        <f t="shared" si="19"/>
        <v>刚果（金）庞比铜钴矿项目</v>
      </c>
      <c r="V45" s="2" t="str">
        <f t="shared" si="20"/>
        <v>刚果（金）庞比铜钴矿项目   总降压变电站</v>
      </c>
      <c r="W45" s="11" t="str">
        <f>IF(ISBLANK(A45),"",表1[[#This Row],[子项名称]]&amp;表1[[#This Row],[标题]]&amp;表1[[#This Row],[分项工程代号]])</f>
        <v>总降压变电站电缆头制作、导线连接和线路电气试验检验批质量验收记录5</v>
      </c>
      <c r="X45" s="11">
        <f>IF(ISBLANK(A45),"",COUNTIF(W:W,表1[[#This Row],[子项名称]]&amp;表1[[#This Row],[标题]]&amp;表1[[#This Row],[分项工程代号]]))</f>
        <v>4</v>
      </c>
      <c r="Y45" s="11" t="str">
        <f>IF(ISBLANK(A45),"",表1[[#This Row],[子项名称]]&amp;表1[[#This Row],[分项工程代号]]&amp;表1[[#This Row],[分项工程名称]])</f>
        <v>总降压变电站5电缆头制作、导线连接和线路电气试验</v>
      </c>
      <c r="Z45" s="11" t="b">
        <f>IF(ISBLANK(A45),"",IF(MATCH(表1[[#This Row],[子项名称]]&amp;表1[[#This Row],[分项工程代号]]&amp;表1[[#This Row],[分项工程名称]],Y:Y,0)=ROW(表1[[#This Row],[子项名称]]),TRUE,FALSE))</f>
        <v>1</v>
      </c>
      <c r="AA45" s="11" t="str">
        <f t="shared" si="21"/>
        <v>《建筑电气工程施工验收规范》 GB50303-2015</v>
      </c>
      <c r="AB45" s="11" t="str">
        <f>IF(ISBLANK(A45),"",VLOOKUP(表1[[#This Row],[分项工程名称]],施工检查记录[#All],2,FALSE))</f>
        <v>1.低压电线和电缆绝缘电阻测试符合规范要求
2.电线、电缆接线符合规范要求
3.芯线与电器设备的连接符合规范要求</v>
      </c>
      <c r="AC45" t="str">
        <f t="shared" si="22"/>
        <v>2020年04月13日</v>
      </c>
    </row>
    <row r="46" customHeight="1" spans="1:29">
      <c r="A46" t="s">
        <v>71</v>
      </c>
      <c r="B46" s="5">
        <f ca="1" t="shared" si="23"/>
        <v>2</v>
      </c>
      <c r="C46" t="s">
        <v>81</v>
      </c>
      <c r="D46">
        <v>5</v>
      </c>
      <c r="E46" t="s">
        <v>77</v>
      </c>
      <c r="F46" t="s">
        <v>32</v>
      </c>
      <c r="G46" s="4">
        <v>43934</v>
      </c>
      <c r="H46" t="b">
        <v>1</v>
      </c>
      <c r="I46" t="s">
        <v>73</v>
      </c>
      <c r="J46" t="b">
        <v>0</v>
      </c>
      <c r="K46" s="11" t="str">
        <f>IF(ISBLANK(A46),"",VLOOKUP("S2"&amp;表1[[#This Row],[分项工程代号]]&amp;表1[[#This Row],[分项工程名称]],模板!D:F,3,FALSE))</f>
        <v>S2-05-C7-</v>
      </c>
      <c r="L46" s="2" t="str">
        <f ca="1">IF(ISBLANK(A46),"",表1[[#This Row],[编号]]&amp;TEXT(表1[[#This Row],[序号]],"000"))</f>
        <v>S2-05-C7-002</v>
      </c>
      <c r="M46" s="11" t="str">
        <f t="shared" si="12"/>
        <v>北方工程刚果（金）有限公司</v>
      </c>
      <c r="N46" s="11" t="str">
        <f t="shared" si="13"/>
        <v>李云松</v>
      </c>
      <c r="O46" s="11" t="str">
        <f t="shared" si="14"/>
        <v>黄必银</v>
      </c>
      <c r="P46" s="2" t="str">
        <f t="shared" si="15"/>
        <v>WUHUANG CONSTRUCTION ET COMMERCE RDC SAS</v>
      </c>
      <c r="Q46" s="2" t="str">
        <f t="shared" si="16"/>
        <v>陈陆</v>
      </c>
      <c r="R46" s="2" t="str">
        <f t="shared" si="17"/>
        <v>曹学能</v>
      </c>
      <c r="S46" s="11" t="str">
        <f t="shared" si="18"/>
        <v>鑫诚建设监理咨询有限公司</v>
      </c>
      <c r="T46" s="11" t="str">
        <f>IF(ISBLANK(A46),"",VLOOKUP(表1[[#This Row],[分项工程名称]],模板!C:G,3,FALSE))</f>
        <v>电缆头制作、导线连接和线路电气试验检验批质量验收记录</v>
      </c>
      <c r="U46" s="2" t="str">
        <f t="shared" si="19"/>
        <v>刚果（金）庞比铜钴矿项目</v>
      </c>
      <c r="V46" s="2" t="str">
        <f t="shared" si="20"/>
        <v>刚果（金）庞比铜钴矿项目   总降压变电站</v>
      </c>
      <c r="W46" s="11" t="str">
        <f>IF(ISBLANK(A46),"",表1[[#This Row],[子项名称]]&amp;表1[[#This Row],[标题]]&amp;表1[[#This Row],[分项工程代号]])</f>
        <v>总降压变电站电缆头制作、导线连接和线路电气试验检验批质量验收记录5</v>
      </c>
      <c r="X46" s="11">
        <f>IF(ISBLANK(A46),"",COUNTIF(W:W,表1[[#This Row],[子项名称]]&amp;表1[[#This Row],[标题]]&amp;表1[[#This Row],[分项工程代号]]))</f>
        <v>4</v>
      </c>
      <c r="Y46" s="11" t="str">
        <f>IF(ISBLANK(A46),"",表1[[#This Row],[子项名称]]&amp;表1[[#This Row],[分项工程代号]]&amp;表1[[#This Row],[分项工程名称]])</f>
        <v>总降压变电站5电缆头制作、导线连接和线路电气试验</v>
      </c>
      <c r="Z46" s="11" t="b">
        <f>IF(ISBLANK(A46),"",IF(MATCH(表1[[#This Row],[子项名称]]&amp;表1[[#This Row],[分项工程代号]]&amp;表1[[#This Row],[分项工程名称]],Y:Y,0)=ROW(表1[[#This Row],[子项名称]]),TRUE,FALSE))</f>
        <v>0</v>
      </c>
      <c r="AA46" s="11" t="str">
        <f t="shared" si="21"/>
        <v>《建筑电气工程施工验收规范》 GB50303-2015</v>
      </c>
      <c r="AB46" s="11" t="str">
        <f>IF(ISBLANK(A46),"",VLOOKUP(表1[[#This Row],[分项工程名称]],施工检查记录[#All],2,FALSE))</f>
        <v>1.低压电线和电缆绝缘电阻测试符合规范要求
2.电线、电缆接线符合规范要求
3.芯线与电器设备的连接符合规范要求</v>
      </c>
      <c r="AC46" t="str">
        <f t="shared" si="22"/>
        <v>2020年04月13日</v>
      </c>
    </row>
    <row r="47" customHeight="1" spans="1:29">
      <c r="A47" t="s">
        <v>71</v>
      </c>
      <c r="B47" s="5">
        <f ca="1" t="shared" si="23"/>
        <v>3</v>
      </c>
      <c r="C47" t="s">
        <v>81</v>
      </c>
      <c r="D47">
        <v>5</v>
      </c>
      <c r="E47" t="s">
        <v>83</v>
      </c>
      <c r="F47" t="s">
        <v>32</v>
      </c>
      <c r="G47" s="4">
        <v>43934</v>
      </c>
      <c r="H47" t="b">
        <v>1</v>
      </c>
      <c r="I47" t="s">
        <v>73</v>
      </c>
      <c r="J47" t="b">
        <v>0</v>
      </c>
      <c r="K47" s="11" t="str">
        <f>IF(ISBLANK(A47),"",VLOOKUP("S2"&amp;表1[[#This Row],[分项工程代号]]&amp;表1[[#This Row],[分项工程名称]],模板!D:F,3,FALSE))</f>
        <v>S2-05-C7-</v>
      </c>
      <c r="L47" s="2" t="str">
        <f ca="1">IF(ISBLANK(A47),"",表1[[#This Row],[编号]]&amp;TEXT(表1[[#This Row],[序号]],"000"))</f>
        <v>S2-05-C7-003</v>
      </c>
      <c r="M47" s="11" t="str">
        <f t="shared" si="12"/>
        <v>北方工程刚果（金）有限公司</v>
      </c>
      <c r="N47" s="11" t="str">
        <f t="shared" si="13"/>
        <v>李云松</v>
      </c>
      <c r="O47" s="11" t="str">
        <f t="shared" si="14"/>
        <v>黄必银</v>
      </c>
      <c r="P47" s="2" t="str">
        <f t="shared" si="15"/>
        <v>WUHUANG CONSTRUCTION ET COMMERCE RDC SAS</v>
      </c>
      <c r="Q47" s="2" t="str">
        <f t="shared" si="16"/>
        <v>陈陆</v>
      </c>
      <c r="R47" s="2" t="str">
        <f t="shared" si="17"/>
        <v>曹学能</v>
      </c>
      <c r="S47" s="11" t="str">
        <f t="shared" si="18"/>
        <v>鑫诚建设监理咨询有限公司</v>
      </c>
      <c r="T47" s="11" t="str">
        <f>IF(ISBLANK(A47),"",VLOOKUP(表1[[#This Row],[分项工程名称]],模板!C:G,3,FALSE))</f>
        <v>电缆头制作、导线连接和线路电气试验检验批质量验收记录</v>
      </c>
      <c r="U47" s="2" t="str">
        <f t="shared" si="19"/>
        <v>刚果（金）庞比铜钴矿项目</v>
      </c>
      <c r="V47" s="2" t="str">
        <f t="shared" si="20"/>
        <v>刚果（金）庞比铜钴矿项目   总降压变电站</v>
      </c>
      <c r="W47" s="11" t="str">
        <f>IF(ISBLANK(A47),"",表1[[#This Row],[子项名称]]&amp;表1[[#This Row],[标题]]&amp;表1[[#This Row],[分项工程代号]])</f>
        <v>总降压变电站电缆头制作、导线连接和线路电气试验检验批质量验收记录5</v>
      </c>
      <c r="X47" s="11">
        <f>IF(ISBLANK(A47),"",COUNTIF(W:W,表1[[#This Row],[子项名称]]&amp;表1[[#This Row],[标题]]&amp;表1[[#This Row],[分项工程代号]]))</f>
        <v>4</v>
      </c>
      <c r="Y47" s="11" t="str">
        <f>IF(ISBLANK(A47),"",表1[[#This Row],[子项名称]]&amp;表1[[#This Row],[分项工程代号]]&amp;表1[[#This Row],[分项工程名称]])</f>
        <v>总降压变电站5电缆头制作、导线连接和线路电气试验</v>
      </c>
      <c r="Z47" s="11" t="b">
        <f>IF(ISBLANK(A47),"",IF(MATCH(表1[[#This Row],[子项名称]]&amp;表1[[#This Row],[分项工程代号]]&amp;表1[[#This Row],[分项工程名称]],Y:Y,0)=ROW(表1[[#This Row],[子项名称]]),TRUE,FALSE))</f>
        <v>0</v>
      </c>
      <c r="AA47" s="11" t="str">
        <f t="shared" si="21"/>
        <v>《建筑电气工程施工验收规范》 GB50303-2015</v>
      </c>
      <c r="AB47" s="11" t="str">
        <f>IF(ISBLANK(A47),"",VLOOKUP(表1[[#This Row],[分项工程名称]],施工检查记录[#All],2,FALSE))</f>
        <v>1.低压电线和电缆绝缘电阻测试符合规范要求
2.电线、电缆接线符合规范要求
3.芯线与电器设备的连接符合规范要求</v>
      </c>
      <c r="AC47" t="str">
        <f t="shared" si="22"/>
        <v>2020年04月13日</v>
      </c>
    </row>
    <row r="48" customHeight="1" spans="1:29">
      <c r="A48" t="s">
        <v>71</v>
      </c>
      <c r="B48" s="5">
        <f ca="1" t="shared" si="23"/>
        <v>4</v>
      </c>
      <c r="C48" t="s">
        <v>81</v>
      </c>
      <c r="D48">
        <v>5</v>
      </c>
      <c r="E48" t="s">
        <v>84</v>
      </c>
      <c r="F48" t="s">
        <v>32</v>
      </c>
      <c r="G48" s="4">
        <v>43934</v>
      </c>
      <c r="H48" t="b">
        <v>1</v>
      </c>
      <c r="I48" t="s">
        <v>73</v>
      </c>
      <c r="J48" t="b">
        <v>0</v>
      </c>
      <c r="K48" s="11" t="str">
        <f>IF(ISBLANK(A48),"",VLOOKUP("S2"&amp;表1[[#This Row],[分项工程代号]]&amp;表1[[#This Row],[分项工程名称]],模板!D:F,3,FALSE))</f>
        <v>S2-05-C7-</v>
      </c>
      <c r="L48" s="2" t="str">
        <f ca="1">IF(ISBLANK(A48),"",表1[[#This Row],[编号]]&amp;TEXT(表1[[#This Row],[序号]],"000"))</f>
        <v>S2-05-C7-004</v>
      </c>
      <c r="M48" s="11" t="str">
        <f t="shared" si="12"/>
        <v>北方工程刚果（金）有限公司</v>
      </c>
      <c r="N48" s="11" t="str">
        <f t="shared" si="13"/>
        <v>李云松</v>
      </c>
      <c r="O48" s="11" t="str">
        <f t="shared" si="14"/>
        <v>黄必银</v>
      </c>
      <c r="P48" s="2" t="str">
        <f t="shared" si="15"/>
        <v>WUHUANG CONSTRUCTION ET COMMERCE RDC SAS</v>
      </c>
      <c r="Q48" s="2" t="str">
        <f t="shared" si="16"/>
        <v>陈陆</v>
      </c>
      <c r="R48" s="2" t="str">
        <f t="shared" si="17"/>
        <v>曹学能</v>
      </c>
      <c r="S48" s="11" t="str">
        <f t="shared" si="18"/>
        <v>鑫诚建设监理咨询有限公司</v>
      </c>
      <c r="T48" s="11" t="str">
        <f>IF(ISBLANK(A48),"",VLOOKUP(表1[[#This Row],[分项工程名称]],模板!C:G,3,FALSE))</f>
        <v>电缆头制作、导线连接和线路电气试验检验批质量验收记录</v>
      </c>
      <c r="U48" s="2" t="str">
        <f t="shared" si="19"/>
        <v>刚果（金）庞比铜钴矿项目</v>
      </c>
      <c r="V48" s="2" t="str">
        <f t="shared" si="20"/>
        <v>刚果（金）庞比铜钴矿项目   总降压变电站</v>
      </c>
      <c r="W48" s="11" t="str">
        <f>IF(ISBLANK(A48),"",表1[[#This Row],[子项名称]]&amp;表1[[#This Row],[标题]]&amp;表1[[#This Row],[分项工程代号]])</f>
        <v>总降压变电站电缆头制作、导线连接和线路电气试验检验批质量验收记录5</v>
      </c>
      <c r="X48" s="11">
        <f>IF(ISBLANK(A48),"",COUNTIF(W:W,表1[[#This Row],[子项名称]]&amp;表1[[#This Row],[标题]]&amp;表1[[#This Row],[分项工程代号]]))</f>
        <v>4</v>
      </c>
      <c r="Y48" s="11" t="str">
        <f>IF(ISBLANK(A48),"",表1[[#This Row],[子项名称]]&amp;表1[[#This Row],[分项工程代号]]&amp;表1[[#This Row],[分项工程名称]])</f>
        <v>总降压变电站5电缆头制作、导线连接和线路电气试验</v>
      </c>
      <c r="Z48" s="11" t="b">
        <f>IF(ISBLANK(A48),"",IF(MATCH(表1[[#This Row],[子项名称]]&amp;表1[[#This Row],[分项工程代号]]&amp;表1[[#This Row],[分项工程名称]],Y:Y,0)=ROW(表1[[#This Row],[子项名称]]),TRUE,FALSE))</f>
        <v>0</v>
      </c>
      <c r="AA48" s="11" t="str">
        <f t="shared" si="21"/>
        <v>《建筑电气工程施工验收规范》 GB50303-2015</v>
      </c>
      <c r="AB48" s="11" t="str">
        <f>IF(ISBLANK(A48),"",VLOOKUP(表1[[#This Row],[分项工程名称]],施工检查记录[#All],2,FALSE))</f>
        <v>1.低压电线和电缆绝缘电阻测试符合规范要求
2.电线、电缆接线符合规范要求
3.芯线与电器设备的连接符合规范要求</v>
      </c>
      <c r="AC48" t="str">
        <f t="shared" si="22"/>
        <v>2020年04月13日</v>
      </c>
    </row>
    <row r="49" customHeight="1" spans="1:29">
      <c r="A49" t="s">
        <v>71</v>
      </c>
      <c r="B49" s="5">
        <f ca="1" t="shared" si="23"/>
        <v>1</v>
      </c>
      <c r="C49" t="s">
        <v>30</v>
      </c>
      <c r="D49">
        <v>4</v>
      </c>
      <c r="E49" t="s">
        <v>82</v>
      </c>
      <c r="F49" t="s">
        <v>32</v>
      </c>
      <c r="G49" s="4">
        <v>43921</v>
      </c>
      <c r="H49" t="b">
        <v>1</v>
      </c>
      <c r="I49" t="s">
        <v>73</v>
      </c>
      <c r="J49" t="b">
        <v>1</v>
      </c>
      <c r="K49" s="11" t="str">
        <f>IF(ISBLANK(A49),"",VLOOKUP("S2"&amp;表1[[#This Row],[分项工程代号]]&amp;表1[[#This Row],[分项工程名称]],模板!D:F,3,FALSE))</f>
        <v>S2-04-C7-</v>
      </c>
      <c r="L49" s="2" t="str">
        <f ca="1">IF(ISBLANK(A49),"",表1[[#This Row],[编号]]&amp;TEXT(表1[[#This Row],[序号]],"000"))</f>
        <v>S2-04-C7-001</v>
      </c>
      <c r="M49" s="11" t="str">
        <f t="shared" si="12"/>
        <v>北方工程刚果（金）有限公司</v>
      </c>
      <c r="N49" s="11" t="str">
        <f t="shared" si="13"/>
        <v>李云松</v>
      </c>
      <c r="O49" s="11" t="str">
        <f t="shared" si="14"/>
        <v>黄必银</v>
      </c>
      <c r="P49" s="2" t="str">
        <f t="shared" si="15"/>
        <v>WUHUANG CONSTRUCTION ET COMMERCE RDC SAS</v>
      </c>
      <c r="Q49" s="2" t="str">
        <f t="shared" si="16"/>
        <v>陈陆</v>
      </c>
      <c r="R49" s="2" t="str">
        <f t="shared" si="17"/>
        <v>曹学能</v>
      </c>
      <c r="S49" s="11" t="str">
        <f t="shared" si="18"/>
        <v>鑫诚建设监理咨询有限公司</v>
      </c>
      <c r="T49" s="11" t="str">
        <f>IF(ISBLANK(A49),"",VLOOKUP(表1[[#This Row],[分项工程名称]],模板!C:G,3,FALSE))</f>
        <v>电线、电缆穿管和线槽敷设检验批质量验收记录</v>
      </c>
      <c r="U49" s="2" t="str">
        <f t="shared" si="19"/>
        <v>刚果（金）庞比铜钴矿项目</v>
      </c>
      <c r="V49" s="2" t="str">
        <f t="shared" si="20"/>
        <v>刚果（金）庞比铜钴矿项目   总降压变电站</v>
      </c>
      <c r="W49" s="11" t="str">
        <f>IF(ISBLANK(A49),"",表1[[#This Row],[子项名称]]&amp;表1[[#This Row],[标题]]&amp;表1[[#This Row],[分项工程代号]])</f>
        <v>总降压变电站电线、电缆穿管和线槽敷设检验批质量验收记录4</v>
      </c>
      <c r="X49" s="11">
        <f>IF(ISBLANK(A49),"",COUNTIF(W:W,表1[[#This Row],[子项名称]]&amp;表1[[#This Row],[标题]]&amp;表1[[#This Row],[分项工程代号]]))</f>
        <v>4</v>
      </c>
      <c r="Y49" s="11" t="str">
        <f>IF(ISBLANK(A49),"",表1[[#This Row],[子项名称]]&amp;表1[[#This Row],[分项工程代号]]&amp;表1[[#This Row],[分项工程名称]])</f>
        <v>总降压变电站4电线、电缆穿管和线槽敷设</v>
      </c>
      <c r="Z49" s="11" t="b">
        <f>IF(ISBLANK(A49),"",IF(MATCH(表1[[#This Row],[子项名称]]&amp;表1[[#This Row],[分项工程代号]]&amp;表1[[#This Row],[分项工程名称]],Y:Y,0)=ROW(表1[[#This Row],[子项名称]]),TRUE,FALSE))</f>
        <v>1</v>
      </c>
      <c r="AA49" s="11" t="str">
        <f t="shared" si="21"/>
        <v>《建筑电气工程施工验收规范》 GB50303-2015</v>
      </c>
      <c r="AB49" s="11" t="str">
        <f>IF(ISBLANK(A49),"",VLOOKUP(表1[[#This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49" t="str">
        <f t="shared" si="22"/>
        <v>2020年03月31日</v>
      </c>
    </row>
    <row r="50" customHeight="1" spans="1:29">
      <c r="A50" t="s">
        <v>71</v>
      </c>
      <c r="B50" s="5">
        <f ca="1" t="shared" si="23"/>
        <v>1</v>
      </c>
      <c r="C50" t="s">
        <v>30</v>
      </c>
      <c r="D50">
        <v>5</v>
      </c>
      <c r="E50" t="s">
        <v>82</v>
      </c>
      <c r="F50" t="s">
        <v>32</v>
      </c>
      <c r="G50" s="4">
        <v>43915</v>
      </c>
      <c r="H50" t="b">
        <v>1</v>
      </c>
      <c r="I50" t="s">
        <v>73</v>
      </c>
      <c r="J50" t="b">
        <v>1</v>
      </c>
      <c r="K50" s="11" t="str">
        <f>IF(ISBLANK(A50),"",VLOOKUP("S2"&amp;表1[[#This Row],[分项工程代号]]&amp;表1[[#This Row],[分项工程名称]],模板!D:F,3,FALSE))</f>
        <v>S2-05-C7-</v>
      </c>
      <c r="L50" s="2" t="str">
        <f ca="1">IF(ISBLANK(A50),"",表1[[#This Row],[编号]]&amp;TEXT(表1[[#This Row],[序号]],"000"))</f>
        <v>S2-05-C7-001</v>
      </c>
      <c r="M50" s="11" t="str">
        <f t="shared" si="12"/>
        <v>北方工程刚果（金）有限公司</v>
      </c>
      <c r="N50" s="11" t="str">
        <f t="shared" si="13"/>
        <v>李云松</v>
      </c>
      <c r="O50" s="11" t="str">
        <f t="shared" si="14"/>
        <v>黄必银</v>
      </c>
      <c r="P50" s="2" t="str">
        <f t="shared" si="15"/>
        <v>WUHUANG CONSTRUCTION ET COMMERCE RDC SAS</v>
      </c>
      <c r="Q50" s="2" t="str">
        <f t="shared" si="16"/>
        <v>陈陆</v>
      </c>
      <c r="R50" s="2" t="str">
        <f t="shared" si="17"/>
        <v>曹学能</v>
      </c>
      <c r="S50" s="11" t="str">
        <f t="shared" si="18"/>
        <v>鑫诚建设监理咨询有限公司</v>
      </c>
      <c r="T50" s="11" t="str">
        <f>IF(ISBLANK(A50),"",VLOOKUP(表1[[#This Row],[分项工程名称]],模板!C:G,3,FALSE))</f>
        <v>电线、电缆穿管和线槽敷设检验批质量验收记录</v>
      </c>
      <c r="U50" s="2" t="str">
        <f t="shared" si="19"/>
        <v>刚果（金）庞比铜钴矿项目</v>
      </c>
      <c r="V50" s="2" t="str">
        <f t="shared" si="20"/>
        <v>刚果（金）庞比铜钴矿项目   总降压变电站</v>
      </c>
      <c r="W50" s="11" t="str">
        <f>IF(ISBLANK(A50),"",表1[[#This Row],[子项名称]]&amp;表1[[#This Row],[标题]]&amp;表1[[#This Row],[分项工程代号]])</f>
        <v>总降压变电站电线、电缆穿管和线槽敷设检验批质量验收记录5</v>
      </c>
      <c r="X50" s="11">
        <f>IF(ISBLANK(A50),"",COUNTIF(W:W,表1[[#This Row],[子项名称]]&amp;表1[[#This Row],[标题]]&amp;表1[[#This Row],[分项工程代号]]))</f>
        <v>4</v>
      </c>
      <c r="Y50" s="11" t="str">
        <f>IF(ISBLANK(A50),"",表1[[#This Row],[子项名称]]&amp;表1[[#This Row],[分项工程代号]]&amp;表1[[#This Row],[分项工程名称]])</f>
        <v>总降压变电站5电线、电缆穿管和线槽敷设</v>
      </c>
      <c r="Z50" s="11" t="b">
        <f>IF(ISBLANK(A50),"",IF(MATCH(表1[[#This Row],[子项名称]]&amp;表1[[#This Row],[分项工程代号]]&amp;表1[[#This Row],[分项工程名称]],Y:Y,0)=ROW(表1[[#This Row],[子项名称]]),TRUE,FALSE))</f>
        <v>1</v>
      </c>
      <c r="AA50" s="11" t="str">
        <f t="shared" si="21"/>
        <v>《建筑电气工程施工验收规范》 GB50303-2015</v>
      </c>
      <c r="AB50" s="11" t="str">
        <f>IF(ISBLANK(A50),"",VLOOKUP(表1[[#This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50" t="str">
        <f t="shared" si="22"/>
        <v>2020年03月25日</v>
      </c>
    </row>
    <row r="51" customHeight="1" spans="1:29">
      <c r="A51" t="s">
        <v>71</v>
      </c>
      <c r="B51" s="5">
        <f ca="1" t="shared" si="23"/>
        <v>2</v>
      </c>
      <c r="C51" t="s">
        <v>30</v>
      </c>
      <c r="D51">
        <v>4</v>
      </c>
      <c r="E51" t="s">
        <v>77</v>
      </c>
      <c r="F51" t="s">
        <v>32</v>
      </c>
      <c r="G51" s="4">
        <v>43921</v>
      </c>
      <c r="H51" t="b">
        <v>1</v>
      </c>
      <c r="I51" t="s">
        <v>73</v>
      </c>
      <c r="J51" t="b">
        <v>1</v>
      </c>
      <c r="K51" s="11" t="str">
        <f>IF(ISBLANK(A51),"",VLOOKUP("S2"&amp;表1[[#This Row],[分项工程代号]]&amp;表1[[#This Row],[分项工程名称]],模板!D:F,3,FALSE))</f>
        <v>S2-04-C7-</v>
      </c>
      <c r="L51" s="2" t="str">
        <f ca="1">IF(ISBLANK(A51),"",表1[[#This Row],[编号]]&amp;TEXT(表1[[#This Row],[序号]],"000"))</f>
        <v>S2-04-C7-002</v>
      </c>
      <c r="M51" s="11" t="str">
        <f t="shared" si="12"/>
        <v>北方工程刚果（金）有限公司</v>
      </c>
      <c r="N51" s="11" t="str">
        <f t="shared" si="13"/>
        <v>李云松</v>
      </c>
      <c r="O51" s="11" t="str">
        <f t="shared" si="14"/>
        <v>黄必银</v>
      </c>
      <c r="P51" s="2" t="str">
        <f t="shared" si="15"/>
        <v>WUHUANG CONSTRUCTION ET COMMERCE RDC SAS</v>
      </c>
      <c r="Q51" s="2" t="str">
        <f t="shared" si="16"/>
        <v>陈陆</v>
      </c>
      <c r="R51" s="2" t="str">
        <f t="shared" si="17"/>
        <v>曹学能</v>
      </c>
      <c r="S51" s="11" t="str">
        <f t="shared" si="18"/>
        <v>鑫诚建设监理咨询有限公司</v>
      </c>
      <c r="T51" s="11" t="str">
        <f>IF(ISBLANK(A51),"",VLOOKUP(表1[[#This Row],[分项工程名称]],模板!C:G,3,FALSE))</f>
        <v>电线、电缆穿管和线槽敷设检验批质量验收记录</v>
      </c>
      <c r="U51" s="2" t="str">
        <f t="shared" si="19"/>
        <v>刚果（金）庞比铜钴矿项目</v>
      </c>
      <c r="V51" s="2" t="str">
        <f t="shared" si="20"/>
        <v>刚果（金）庞比铜钴矿项目   总降压变电站</v>
      </c>
      <c r="W51" s="11" t="str">
        <f>IF(ISBLANK(A51),"",表1[[#This Row],[子项名称]]&amp;表1[[#This Row],[标题]]&amp;表1[[#This Row],[分项工程代号]])</f>
        <v>总降压变电站电线、电缆穿管和线槽敷设检验批质量验收记录4</v>
      </c>
      <c r="X51" s="11">
        <f>IF(ISBLANK(A51),"",COUNTIF(W:W,表1[[#This Row],[子项名称]]&amp;表1[[#This Row],[标题]]&amp;表1[[#This Row],[分项工程代号]]))</f>
        <v>4</v>
      </c>
      <c r="Y51" s="11" t="str">
        <f>IF(ISBLANK(A51),"",表1[[#This Row],[子项名称]]&amp;表1[[#This Row],[分项工程代号]]&amp;表1[[#This Row],[分项工程名称]])</f>
        <v>总降压变电站4电线、电缆穿管和线槽敷设</v>
      </c>
      <c r="Z51" s="11" t="b">
        <f>IF(ISBLANK(A51),"",IF(MATCH(表1[[#This Row],[子项名称]]&amp;表1[[#This Row],[分项工程代号]]&amp;表1[[#This Row],[分项工程名称]],Y:Y,0)=ROW(表1[[#This Row],[子项名称]]),TRUE,FALSE))</f>
        <v>0</v>
      </c>
      <c r="AA51" s="11" t="str">
        <f t="shared" si="21"/>
        <v>《建筑电气工程施工验收规范》 GB50303-2015</v>
      </c>
      <c r="AB51" s="11" t="str">
        <f>IF(ISBLANK(A51),"",VLOOKUP(表1[[#This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51" t="str">
        <f t="shared" si="22"/>
        <v>2020年03月31日</v>
      </c>
    </row>
    <row r="52" customHeight="1" spans="1:29">
      <c r="A52" t="s">
        <v>71</v>
      </c>
      <c r="B52" s="5">
        <f ca="1" t="shared" si="23"/>
        <v>2</v>
      </c>
      <c r="C52" t="s">
        <v>30</v>
      </c>
      <c r="D52">
        <v>5</v>
      </c>
      <c r="E52" t="s">
        <v>77</v>
      </c>
      <c r="F52" t="s">
        <v>32</v>
      </c>
      <c r="G52" s="4">
        <v>43915</v>
      </c>
      <c r="H52" t="b">
        <v>1</v>
      </c>
      <c r="I52" t="s">
        <v>73</v>
      </c>
      <c r="J52" t="b">
        <v>1</v>
      </c>
      <c r="K52" s="11" t="str">
        <f>IF(ISBLANK(A52),"",VLOOKUP("S2"&amp;表1[[#This Row],[分项工程代号]]&amp;表1[[#This Row],[分项工程名称]],模板!D:F,3,FALSE))</f>
        <v>S2-05-C7-</v>
      </c>
      <c r="L52" s="2" t="str">
        <f ca="1">IF(ISBLANK(A52),"",表1[[#This Row],[编号]]&amp;TEXT(表1[[#This Row],[序号]],"000"))</f>
        <v>S2-05-C7-002</v>
      </c>
      <c r="M52" s="11" t="str">
        <f t="shared" si="12"/>
        <v>北方工程刚果（金）有限公司</v>
      </c>
      <c r="N52" s="11" t="str">
        <f t="shared" si="13"/>
        <v>李云松</v>
      </c>
      <c r="O52" s="11" t="str">
        <f t="shared" si="14"/>
        <v>黄必银</v>
      </c>
      <c r="P52" s="2" t="str">
        <f t="shared" si="15"/>
        <v>WUHUANG CONSTRUCTION ET COMMERCE RDC SAS</v>
      </c>
      <c r="Q52" s="2" t="str">
        <f t="shared" si="16"/>
        <v>陈陆</v>
      </c>
      <c r="R52" s="2" t="str">
        <f t="shared" si="17"/>
        <v>曹学能</v>
      </c>
      <c r="S52" s="11" t="str">
        <f t="shared" si="18"/>
        <v>鑫诚建设监理咨询有限公司</v>
      </c>
      <c r="T52" s="11" t="str">
        <f>IF(ISBLANK(A52),"",VLOOKUP(表1[[#This Row],[分项工程名称]],模板!C:G,3,FALSE))</f>
        <v>电线、电缆穿管和线槽敷设检验批质量验收记录</v>
      </c>
      <c r="U52" s="2" t="str">
        <f t="shared" si="19"/>
        <v>刚果（金）庞比铜钴矿项目</v>
      </c>
      <c r="V52" s="2" t="str">
        <f t="shared" si="20"/>
        <v>刚果（金）庞比铜钴矿项目   总降压变电站</v>
      </c>
      <c r="W52" s="11" t="str">
        <f>IF(ISBLANK(A52),"",表1[[#This Row],[子项名称]]&amp;表1[[#This Row],[标题]]&amp;表1[[#This Row],[分项工程代号]])</f>
        <v>总降压变电站电线、电缆穿管和线槽敷设检验批质量验收记录5</v>
      </c>
      <c r="X52" s="11">
        <f>IF(ISBLANK(A52),"",COUNTIF(W:W,表1[[#This Row],[子项名称]]&amp;表1[[#This Row],[标题]]&amp;表1[[#This Row],[分项工程代号]]))</f>
        <v>4</v>
      </c>
      <c r="Y52" s="11" t="str">
        <f>IF(ISBLANK(A52),"",表1[[#This Row],[子项名称]]&amp;表1[[#This Row],[分项工程代号]]&amp;表1[[#This Row],[分项工程名称]])</f>
        <v>总降压变电站5电线、电缆穿管和线槽敷设</v>
      </c>
      <c r="Z52" s="11" t="b">
        <f>IF(ISBLANK(A52),"",IF(MATCH(表1[[#This Row],[子项名称]]&amp;表1[[#This Row],[分项工程代号]]&amp;表1[[#This Row],[分项工程名称]],Y:Y,0)=ROW(表1[[#This Row],[子项名称]]),TRUE,FALSE))</f>
        <v>0</v>
      </c>
      <c r="AA52" s="11" t="str">
        <f t="shared" si="21"/>
        <v>《建筑电气工程施工验收规范》 GB50303-2015</v>
      </c>
      <c r="AB52" s="11" t="str">
        <f>IF(ISBLANK(A52),"",VLOOKUP(表1[[#This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52" t="str">
        <f t="shared" si="22"/>
        <v>2020年03月25日</v>
      </c>
    </row>
    <row r="53" customHeight="1" spans="1:29">
      <c r="A53" t="s">
        <v>71</v>
      </c>
      <c r="B53" s="5">
        <f ca="1" t="shared" si="23"/>
        <v>3</v>
      </c>
      <c r="C53" t="s">
        <v>30</v>
      </c>
      <c r="D53">
        <v>4</v>
      </c>
      <c r="E53" t="s">
        <v>83</v>
      </c>
      <c r="F53" t="s">
        <v>32</v>
      </c>
      <c r="G53" s="4">
        <v>43921</v>
      </c>
      <c r="H53" t="b">
        <v>1</v>
      </c>
      <c r="I53" t="s">
        <v>73</v>
      </c>
      <c r="J53" t="b">
        <v>1</v>
      </c>
      <c r="K53" s="11" t="str">
        <f>IF(ISBLANK(A53),"",VLOOKUP("S2"&amp;表1[[#This Row],[分项工程代号]]&amp;表1[[#This Row],[分项工程名称]],模板!D:F,3,FALSE))</f>
        <v>S2-04-C7-</v>
      </c>
      <c r="L53" s="2" t="str">
        <f ca="1">IF(ISBLANK(A53),"",表1[[#This Row],[编号]]&amp;TEXT(表1[[#This Row],[序号]],"000"))</f>
        <v>S2-04-C7-003</v>
      </c>
      <c r="M53" s="11" t="str">
        <f t="shared" si="12"/>
        <v>北方工程刚果（金）有限公司</v>
      </c>
      <c r="N53" s="11" t="str">
        <f t="shared" si="13"/>
        <v>李云松</v>
      </c>
      <c r="O53" s="11" t="str">
        <f t="shared" si="14"/>
        <v>黄必银</v>
      </c>
      <c r="P53" s="2" t="str">
        <f t="shared" si="15"/>
        <v>WUHUANG CONSTRUCTION ET COMMERCE RDC SAS</v>
      </c>
      <c r="Q53" s="2" t="str">
        <f t="shared" si="16"/>
        <v>陈陆</v>
      </c>
      <c r="R53" s="2" t="str">
        <f t="shared" si="17"/>
        <v>曹学能</v>
      </c>
      <c r="S53" s="11" t="str">
        <f t="shared" si="18"/>
        <v>鑫诚建设监理咨询有限公司</v>
      </c>
      <c r="T53" s="11" t="str">
        <f>IF(ISBLANK(A53),"",VLOOKUP(表1[[#This Row],[分项工程名称]],模板!C:G,3,FALSE))</f>
        <v>电线、电缆穿管和线槽敷设检验批质量验收记录</v>
      </c>
      <c r="U53" s="2" t="str">
        <f t="shared" si="19"/>
        <v>刚果（金）庞比铜钴矿项目</v>
      </c>
      <c r="V53" s="2" t="str">
        <f t="shared" si="20"/>
        <v>刚果（金）庞比铜钴矿项目   总降压变电站</v>
      </c>
      <c r="W53" s="11" t="str">
        <f>IF(ISBLANK(A53),"",表1[[#This Row],[子项名称]]&amp;表1[[#This Row],[标题]]&amp;表1[[#This Row],[分项工程代号]])</f>
        <v>总降压变电站电线、电缆穿管和线槽敷设检验批质量验收记录4</v>
      </c>
      <c r="X53" s="11">
        <f>IF(ISBLANK(A53),"",COUNTIF(W:W,表1[[#This Row],[子项名称]]&amp;表1[[#This Row],[标题]]&amp;表1[[#This Row],[分项工程代号]]))</f>
        <v>4</v>
      </c>
      <c r="Y53" s="11" t="str">
        <f>IF(ISBLANK(A53),"",表1[[#This Row],[子项名称]]&amp;表1[[#This Row],[分项工程代号]]&amp;表1[[#This Row],[分项工程名称]])</f>
        <v>总降压变电站4电线、电缆穿管和线槽敷设</v>
      </c>
      <c r="Z53" s="11" t="b">
        <f>IF(ISBLANK(A53),"",IF(MATCH(表1[[#This Row],[子项名称]]&amp;表1[[#This Row],[分项工程代号]]&amp;表1[[#This Row],[分项工程名称]],Y:Y,0)=ROW(表1[[#This Row],[子项名称]]),TRUE,FALSE))</f>
        <v>0</v>
      </c>
      <c r="AA53" s="11" t="str">
        <f t="shared" si="21"/>
        <v>《建筑电气工程施工验收规范》 GB50303-2015</v>
      </c>
      <c r="AB53" s="11" t="str">
        <f>IF(ISBLANK(A53),"",VLOOKUP(表1[[#This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53" t="str">
        <f t="shared" si="22"/>
        <v>2020年03月31日</v>
      </c>
    </row>
    <row r="54" customHeight="1" spans="1:29">
      <c r="A54" s="83" t="s">
        <v>71</v>
      </c>
      <c r="B54" s="5">
        <f ca="1" t="shared" si="23"/>
        <v>3</v>
      </c>
      <c r="C54" s="84" t="s">
        <v>30</v>
      </c>
      <c r="D54">
        <v>5</v>
      </c>
      <c r="E54" t="s">
        <v>83</v>
      </c>
      <c r="F54" t="s">
        <v>32</v>
      </c>
      <c r="G54" s="4">
        <v>43915</v>
      </c>
      <c r="H54" t="b">
        <v>1</v>
      </c>
      <c r="I54" s="84" t="s">
        <v>73</v>
      </c>
      <c r="J54" t="b">
        <v>1</v>
      </c>
      <c r="K54" s="11" t="str">
        <f>IF(ISBLANK(A54),"",VLOOKUP("S2"&amp;表1[[#This Row],[分项工程代号]]&amp;表1[[#This Row],[分项工程名称]],模板!D:F,3,FALSE))</f>
        <v>S2-05-C7-</v>
      </c>
      <c r="L54" s="2" t="str">
        <f ca="1">IF(ISBLANK(A54),"",表1[[#This Row],[编号]]&amp;TEXT(表1[[#This Row],[序号]],"000"))</f>
        <v>S2-05-C7-003</v>
      </c>
      <c r="M54" s="11" t="str">
        <f t="shared" si="12"/>
        <v>北方工程刚果（金）有限公司</v>
      </c>
      <c r="N54" s="11" t="str">
        <f t="shared" si="13"/>
        <v>李云松</v>
      </c>
      <c r="O54" s="11" t="str">
        <f t="shared" si="14"/>
        <v>黄必银</v>
      </c>
      <c r="P54" s="2" t="str">
        <f t="shared" si="15"/>
        <v>WUHUANG CONSTRUCTION ET COMMERCE RDC SAS</v>
      </c>
      <c r="Q54" s="2" t="str">
        <f t="shared" si="16"/>
        <v>陈陆</v>
      </c>
      <c r="R54" s="2" t="str">
        <f t="shared" si="17"/>
        <v>曹学能</v>
      </c>
      <c r="S54" s="11" t="str">
        <f t="shared" si="18"/>
        <v>鑫诚建设监理咨询有限公司</v>
      </c>
      <c r="T54" s="11" t="str">
        <f>IF(ISBLANK(A54),"",VLOOKUP(表1[[#This Row],[分项工程名称]],模板!C:G,3,FALSE))</f>
        <v>电线、电缆穿管和线槽敷设检验批质量验收记录</v>
      </c>
      <c r="U54" s="2" t="str">
        <f t="shared" si="19"/>
        <v>刚果（金）庞比铜钴矿项目</v>
      </c>
      <c r="V54" s="2" t="str">
        <f t="shared" si="20"/>
        <v>刚果（金）庞比铜钴矿项目   总降压变电站</v>
      </c>
      <c r="W54" s="11" t="str">
        <f>IF(ISBLANK(A54),"",表1[[#This Row],[子项名称]]&amp;表1[[#This Row],[标题]]&amp;表1[[#This Row],[分项工程代号]])</f>
        <v>总降压变电站电线、电缆穿管和线槽敷设检验批质量验收记录5</v>
      </c>
      <c r="X54" s="11">
        <f>IF(ISBLANK(A54),"",COUNTIF(W:W,表1[[#This Row],[子项名称]]&amp;表1[[#This Row],[标题]]&amp;表1[[#This Row],[分项工程代号]]))</f>
        <v>4</v>
      </c>
      <c r="Y54" s="11" t="str">
        <f>IF(ISBLANK(A54),"",表1[[#This Row],[子项名称]]&amp;表1[[#This Row],[分项工程代号]]&amp;表1[[#This Row],[分项工程名称]])</f>
        <v>总降压变电站5电线、电缆穿管和线槽敷设</v>
      </c>
      <c r="Z54" s="11" t="b">
        <f>IF(ISBLANK(A54),"",IF(MATCH(表1[[#This Row],[子项名称]]&amp;表1[[#This Row],[分项工程代号]]&amp;表1[[#This Row],[分项工程名称]],Y:Y,0)=ROW(表1[[#This Row],[子项名称]]),TRUE,FALSE))</f>
        <v>0</v>
      </c>
      <c r="AA54" s="11" t="str">
        <f t="shared" si="21"/>
        <v>《建筑电气工程施工验收规范》 GB50303-2015</v>
      </c>
      <c r="AB54" s="11" t="str">
        <f>IF(ISBLANK(A54),"",VLOOKUP(表1[[#This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54" t="str">
        <f t="shared" si="22"/>
        <v>2020年03月25日</v>
      </c>
    </row>
    <row r="55" customHeight="1" spans="1:29">
      <c r="A55" s="83" t="s">
        <v>71</v>
      </c>
      <c r="B55" s="5">
        <f ca="1" t="shared" si="23"/>
        <v>4</v>
      </c>
      <c r="C55" t="s">
        <v>30</v>
      </c>
      <c r="D55">
        <v>4</v>
      </c>
      <c r="E55" t="s">
        <v>85</v>
      </c>
      <c r="F55" t="s">
        <v>32</v>
      </c>
      <c r="G55" s="4">
        <v>43921</v>
      </c>
      <c r="H55" t="b">
        <v>1</v>
      </c>
      <c r="I55" t="s">
        <v>73</v>
      </c>
      <c r="J55" t="b">
        <v>1</v>
      </c>
      <c r="K55" s="11" t="str">
        <f>IF(ISBLANK(A55),"",VLOOKUP("S2"&amp;表1[[#This Row],[分项工程代号]]&amp;表1[[#This Row],[分项工程名称]],模板!D:F,3,FALSE))</f>
        <v>S2-04-C7-</v>
      </c>
      <c r="L55" s="2" t="str">
        <f ca="1">IF(ISBLANK(A55),"",表1[[#This Row],[编号]]&amp;TEXT(表1[[#This Row],[序号]],"000"))</f>
        <v>S2-04-C7-004</v>
      </c>
      <c r="M55" s="11" t="str">
        <f t="shared" si="12"/>
        <v>北方工程刚果（金）有限公司</v>
      </c>
      <c r="N55" s="11" t="str">
        <f t="shared" si="13"/>
        <v>李云松</v>
      </c>
      <c r="O55" s="11" t="str">
        <f t="shared" si="14"/>
        <v>黄必银</v>
      </c>
      <c r="P55" s="2" t="str">
        <f t="shared" si="15"/>
        <v>WUHUANG CONSTRUCTION ET COMMERCE RDC SAS</v>
      </c>
      <c r="Q55" s="2" t="str">
        <f t="shared" si="16"/>
        <v>陈陆</v>
      </c>
      <c r="R55" s="2" t="str">
        <f t="shared" si="17"/>
        <v>曹学能</v>
      </c>
      <c r="S55" s="11" t="str">
        <f t="shared" si="18"/>
        <v>鑫诚建设监理咨询有限公司</v>
      </c>
      <c r="T55" s="11" t="str">
        <f>IF(ISBLANK(A55),"",VLOOKUP(表1[[#This Row],[分项工程名称]],模板!C:G,3,FALSE))</f>
        <v>电线、电缆穿管和线槽敷设检验批质量验收记录</v>
      </c>
      <c r="U55" s="2" t="str">
        <f t="shared" si="19"/>
        <v>刚果（金）庞比铜钴矿项目</v>
      </c>
      <c r="V55" s="2" t="str">
        <f t="shared" si="20"/>
        <v>刚果（金）庞比铜钴矿项目   总降压变电站</v>
      </c>
      <c r="W55" s="11" t="str">
        <f>IF(ISBLANK(A55),"",表1[[#This Row],[子项名称]]&amp;表1[[#This Row],[标题]]&amp;表1[[#This Row],[分项工程代号]])</f>
        <v>总降压变电站电线、电缆穿管和线槽敷设检验批质量验收记录4</v>
      </c>
      <c r="X55" s="11">
        <f>IF(ISBLANK(A55),"",COUNTIF(W:W,表1[[#This Row],[子项名称]]&amp;表1[[#This Row],[标题]]&amp;表1[[#This Row],[分项工程代号]]))</f>
        <v>4</v>
      </c>
      <c r="Y55" s="11" t="str">
        <f>IF(ISBLANK(A55),"",表1[[#This Row],[子项名称]]&amp;表1[[#This Row],[分项工程代号]]&amp;表1[[#This Row],[分项工程名称]])</f>
        <v>总降压变电站4电线、电缆穿管和线槽敷设</v>
      </c>
      <c r="Z55" s="11" t="b">
        <f>IF(ISBLANK(A55),"",IF(MATCH(表1[[#This Row],[子项名称]]&amp;表1[[#This Row],[分项工程代号]]&amp;表1[[#This Row],[分项工程名称]],Y:Y,0)=ROW(表1[[#This Row],[子项名称]]),TRUE,FALSE))</f>
        <v>0</v>
      </c>
      <c r="AA55" s="11" t="str">
        <f t="shared" si="21"/>
        <v>《建筑电气工程施工验收规范》 GB50303-2015</v>
      </c>
      <c r="AB55" s="11" t="str">
        <f>IF(ISBLANK(A55),"",VLOOKUP(表1[[#This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55" t="str">
        <f t="shared" si="22"/>
        <v>2020年03月31日</v>
      </c>
    </row>
    <row r="56" customHeight="1" spans="1:29">
      <c r="A56" s="83" t="s">
        <v>71</v>
      </c>
      <c r="B56" s="5">
        <f ca="1" t="shared" si="23"/>
        <v>4</v>
      </c>
      <c r="C56" t="s">
        <v>30</v>
      </c>
      <c r="D56">
        <v>5</v>
      </c>
      <c r="E56" t="s">
        <v>84</v>
      </c>
      <c r="F56" t="s">
        <v>32</v>
      </c>
      <c r="G56" s="4">
        <v>43915</v>
      </c>
      <c r="H56" t="b">
        <v>1</v>
      </c>
      <c r="I56" t="s">
        <v>73</v>
      </c>
      <c r="J56" t="b">
        <v>1</v>
      </c>
      <c r="K56" s="11" t="str">
        <f>IF(ISBLANK(A56),"",VLOOKUP("S2"&amp;表1[[#This Row],[分项工程代号]]&amp;表1[[#This Row],[分项工程名称]],模板!D:F,3,FALSE))</f>
        <v>S2-05-C7-</v>
      </c>
      <c r="L56" s="2" t="str">
        <f ca="1">IF(ISBLANK(A56),"",表1[[#This Row],[编号]]&amp;TEXT(表1[[#This Row],[序号]],"000"))</f>
        <v>S2-05-C7-004</v>
      </c>
      <c r="M56" s="11" t="str">
        <f t="shared" si="12"/>
        <v>北方工程刚果（金）有限公司</v>
      </c>
      <c r="N56" s="11" t="str">
        <f t="shared" si="13"/>
        <v>李云松</v>
      </c>
      <c r="O56" s="11" t="str">
        <f t="shared" si="14"/>
        <v>黄必银</v>
      </c>
      <c r="P56" s="2" t="str">
        <f t="shared" si="15"/>
        <v>WUHUANG CONSTRUCTION ET COMMERCE RDC SAS</v>
      </c>
      <c r="Q56" s="2" t="str">
        <f t="shared" si="16"/>
        <v>陈陆</v>
      </c>
      <c r="R56" s="2" t="str">
        <f t="shared" si="17"/>
        <v>曹学能</v>
      </c>
      <c r="S56" s="11" t="str">
        <f t="shared" si="18"/>
        <v>鑫诚建设监理咨询有限公司</v>
      </c>
      <c r="T56" s="11" t="str">
        <f>IF(ISBLANK(A56),"",VLOOKUP(表1[[#This Row],[分项工程名称]],模板!C:G,3,FALSE))</f>
        <v>电线、电缆穿管和线槽敷设检验批质量验收记录</v>
      </c>
      <c r="U56" s="2" t="str">
        <f t="shared" si="19"/>
        <v>刚果（金）庞比铜钴矿项目</v>
      </c>
      <c r="V56" s="2" t="str">
        <f t="shared" si="20"/>
        <v>刚果（金）庞比铜钴矿项目   总降压变电站</v>
      </c>
      <c r="W56" s="11" t="str">
        <f>IF(ISBLANK(A56),"",表1[[#This Row],[子项名称]]&amp;表1[[#This Row],[标题]]&amp;表1[[#This Row],[分项工程代号]])</f>
        <v>总降压变电站电线、电缆穿管和线槽敷设检验批质量验收记录5</v>
      </c>
      <c r="X56" s="11">
        <f>IF(ISBLANK(A56),"",COUNTIF(W:W,表1[[#This Row],[子项名称]]&amp;表1[[#This Row],[标题]]&amp;表1[[#This Row],[分项工程代号]]))</f>
        <v>4</v>
      </c>
      <c r="Y56" s="11" t="str">
        <f>IF(ISBLANK(A56),"",表1[[#This Row],[子项名称]]&amp;表1[[#This Row],[分项工程代号]]&amp;表1[[#This Row],[分项工程名称]])</f>
        <v>总降压变电站5电线、电缆穿管和线槽敷设</v>
      </c>
      <c r="Z56" s="11" t="b">
        <f>IF(ISBLANK(A56),"",IF(MATCH(表1[[#This Row],[子项名称]]&amp;表1[[#This Row],[分项工程代号]]&amp;表1[[#This Row],[分项工程名称]],Y:Y,0)=ROW(表1[[#This Row],[子项名称]]),TRUE,FALSE))</f>
        <v>0</v>
      </c>
      <c r="AA56" s="11" t="str">
        <f t="shared" si="21"/>
        <v>《建筑电气工程施工验收规范》 GB50303-2015</v>
      </c>
      <c r="AB56" s="11" t="str">
        <f>IF(ISBLANK(A56),"",VLOOKUP(表1[[#This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56" t="str">
        <f t="shared" si="22"/>
        <v>2020年03月25日</v>
      </c>
    </row>
    <row r="57" customHeight="1" spans="1:29">
      <c r="A57" s="83" t="s">
        <v>71</v>
      </c>
      <c r="B57" s="5">
        <f ca="1" t="shared" si="23"/>
        <v>1</v>
      </c>
      <c r="C57" t="s">
        <v>35</v>
      </c>
      <c r="D57">
        <v>4</v>
      </c>
      <c r="E57" t="s">
        <v>82</v>
      </c>
      <c r="F57" t="s">
        <v>32</v>
      </c>
      <c r="G57" s="4">
        <v>43921</v>
      </c>
      <c r="H57" t="b">
        <v>1</v>
      </c>
      <c r="I57" t="s">
        <v>73</v>
      </c>
      <c r="J57" t="b">
        <v>1</v>
      </c>
      <c r="K57" s="11" t="str">
        <f>IF(ISBLANK(A57),"",VLOOKUP("S2"&amp;表1[[#This Row],[分项工程代号]]&amp;表1[[#This Row],[分项工程名称]],模板!D:F,3,FALSE))</f>
        <v>S2-04-C7-</v>
      </c>
      <c r="L57" s="2" t="str">
        <f ca="1">IF(ISBLANK(A57),"",表1[[#This Row],[编号]]&amp;TEXT(表1[[#This Row],[序号]],"000"))</f>
        <v>S2-04-C7-001</v>
      </c>
      <c r="M57" s="11" t="str">
        <f t="shared" si="12"/>
        <v>北方工程刚果（金）有限公司</v>
      </c>
      <c r="N57" s="11" t="str">
        <f t="shared" si="13"/>
        <v>李云松</v>
      </c>
      <c r="O57" s="11" t="str">
        <f t="shared" si="14"/>
        <v>黄必银</v>
      </c>
      <c r="P57" s="2" t="str">
        <f t="shared" si="15"/>
        <v>WUHUANG CONSTRUCTION ET COMMERCE RDC SAS</v>
      </c>
      <c r="Q57" s="2" t="str">
        <f t="shared" si="16"/>
        <v>陈陆</v>
      </c>
      <c r="R57" s="2" t="str">
        <f t="shared" si="17"/>
        <v>曹学能</v>
      </c>
      <c r="S57" s="11" t="str">
        <f t="shared" si="18"/>
        <v>鑫诚建设监理咨询有限公司</v>
      </c>
      <c r="T57" s="11" t="str">
        <f>IF(ISBLANK(A57),"",VLOOKUP(表1[[#This Row],[分项工程名称]],模板!C:G,3,FALSE))</f>
        <v>电线、电缆导管和线槽敷设检验批质量验收记录</v>
      </c>
      <c r="U57" s="2" t="str">
        <f t="shared" si="19"/>
        <v>刚果（金）庞比铜钴矿项目</v>
      </c>
      <c r="V57" s="2" t="str">
        <f t="shared" si="20"/>
        <v>刚果（金）庞比铜钴矿项目   总降压变电站</v>
      </c>
      <c r="W57" s="11" t="str">
        <f>IF(ISBLANK(A57),"",表1[[#This Row],[子项名称]]&amp;表1[[#This Row],[标题]]&amp;表1[[#This Row],[分项工程代号]])</f>
        <v>总降压变电站电线、电缆导管和线槽敷设检验批质量验收记录4</v>
      </c>
      <c r="X57" s="11">
        <f>IF(ISBLANK(A57),"",COUNTIF(W:W,表1[[#This Row],[子项名称]]&amp;表1[[#This Row],[标题]]&amp;表1[[#This Row],[分项工程代号]]))</f>
        <v>4</v>
      </c>
      <c r="Y57" s="11" t="str">
        <f>IF(ISBLANK(A57),"",表1[[#This Row],[子项名称]]&amp;表1[[#This Row],[分项工程代号]]&amp;表1[[#This Row],[分项工程名称]])</f>
        <v>总降压变电站4电线、电缆导管和线槽敷设</v>
      </c>
      <c r="Z57" s="11" t="b">
        <f>IF(ISBLANK(A57),"",IF(MATCH(表1[[#This Row],[子项名称]]&amp;表1[[#This Row],[分项工程代号]]&amp;表1[[#This Row],[分项工程名称]],Y:Y,0)=ROW(表1[[#This Row],[子项名称]]),TRUE,FALSE))</f>
        <v>1</v>
      </c>
      <c r="AA57" s="11" t="str">
        <f t="shared" si="21"/>
        <v>《建筑电气工程施工验收规范》 GB50303-2015</v>
      </c>
      <c r="AB57" s="11" t="str">
        <f>IF(ISBLANK(A57),"",VLOOKUP(表1[[#This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57" t="str">
        <f t="shared" si="22"/>
        <v>2020年03月31日</v>
      </c>
    </row>
    <row r="58" customHeight="1" spans="1:29">
      <c r="A58" t="s">
        <v>71</v>
      </c>
      <c r="B58" s="5">
        <f ca="1" t="shared" si="23"/>
        <v>1</v>
      </c>
      <c r="C58" t="s">
        <v>35</v>
      </c>
      <c r="D58">
        <v>5</v>
      </c>
      <c r="E58" t="s">
        <v>82</v>
      </c>
      <c r="F58" t="s">
        <v>32</v>
      </c>
      <c r="G58" s="4">
        <v>43910</v>
      </c>
      <c r="H58" t="b">
        <v>1</v>
      </c>
      <c r="I58" t="s">
        <v>73</v>
      </c>
      <c r="J58" t="b">
        <v>1</v>
      </c>
      <c r="K58" s="11" t="str">
        <f>IF(ISBLANK(A58),"",VLOOKUP("S2"&amp;表1[[#This Row],[分项工程代号]]&amp;表1[[#This Row],[分项工程名称]],模板!D:F,3,FALSE))</f>
        <v>S2-05-C7-</v>
      </c>
      <c r="L58" s="2" t="str">
        <f ca="1">IF(ISBLANK(A58),"",表1[[#This Row],[编号]]&amp;TEXT(表1[[#This Row],[序号]],"000"))</f>
        <v>S2-05-C7-001</v>
      </c>
      <c r="M58" s="11" t="str">
        <f t="shared" si="12"/>
        <v>北方工程刚果（金）有限公司</v>
      </c>
      <c r="N58" s="11" t="str">
        <f t="shared" si="13"/>
        <v>李云松</v>
      </c>
      <c r="O58" s="11" t="str">
        <f t="shared" si="14"/>
        <v>黄必银</v>
      </c>
      <c r="P58" s="2" t="str">
        <f t="shared" si="15"/>
        <v>WUHUANG CONSTRUCTION ET COMMERCE RDC SAS</v>
      </c>
      <c r="Q58" s="2" t="str">
        <f t="shared" si="16"/>
        <v>陈陆</v>
      </c>
      <c r="R58" s="2" t="str">
        <f t="shared" si="17"/>
        <v>曹学能</v>
      </c>
      <c r="S58" s="11" t="str">
        <f t="shared" si="18"/>
        <v>鑫诚建设监理咨询有限公司</v>
      </c>
      <c r="T58" s="11" t="str">
        <f>IF(ISBLANK(A58),"",VLOOKUP(表1[[#This Row],[分项工程名称]],模板!C:G,3,FALSE))</f>
        <v>电线、电缆导管和线槽敷设检验批质量验收记录</v>
      </c>
      <c r="U58" s="2" t="str">
        <f t="shared" si="19"/>
        <v>刚果（金）庞比铜钴矿项目</v>
      </c>
      <c r="V58" s="2" t="str">
        <f t="shared" si="20"/>
        <v>刚果（金）庞比铜钴矿项目   总降压变电站</v>
      </c>
      <c r="W58" s="11" t="str">
        <f>IF(ISBLANK(A58),"",表1[[#This Row],[子项名称]]&amp;表1[[#This Row],[标题]]&amp;表1[[#This Row],[分项工程代号]])</f>
        <v>总降压变电站电线、电缆导管和线槽敷设检验批质量验收记录5</v>
      </c>
      <c r="X58" s="11">
        <f>IF(ISBLANK(A58),"",COUNTIF(W:W,表1[[#This Row],[子项名称]]&amp;表1[[#This Row],[标题]]&amp;表1[[#This Row],[分项工程代号]]))</f>
        <v>4</v>
      </c>
      <c r="Y58" s="11" t="str">
        <f>IF(ISBLANK(A58),"",表1[[#This Row],[子项名称]]&amp;表1[[#This Row],[分项工程代号]]&amp;表1[[#This Row],[分项工程名称]])</f>
        <v>总降压变电站5电线、电缆导管和线槽敷设</v>
      </c>
      <c r="Z58" s="11" t="b">
        <f>IF(ISBLANK(A58),"",IF(MATCH(表1[[#This Row],[子项名称]]&amp;表1[[#This Row],[分项工程代号]]&amp;表1[[#This Row],[分项工程名称]],Y:Y,0)=ROW(表1[[#This Row],[子项名称]]),TRUE,FALSE))</f>
        <v>1</v>
      </c>
      <c r="AA58" s="11" t="str">
        <f t="shared" si="21"/>
        <v>《建筑电气工程施工验收规范》 GB50303-2015</v>
      </c>
      <c r="AB58" s="11" t="str">
        <f>IF(ISBLANK(A58),"",VLOOKUP(表1[[#This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58" t="str">
        <f t="shared" si="22"/>
        <v>2020年03月20日</v>
      </c>
    </row>
    <row r="59" customHeight="1" spans="1:29">
      <c r="A59" t="s">
        <v>71</v>
      </c>
      <c r="B59" s="5">
        <f ca="1" t="shared" si="23"/>
        <v>2</v>
      </c>
      <c r="C59" t="s">
        <v>35</v>
      </c>
      <c r="D59">
        <v>4</v>
      </c>
      <c r="E59" t="s">
        <v>77</v>
      </c>
      <c r="F59" t="s">
        <v>32</v>
      </c>
      <c r="G59" s="4">
        <v>43921</v>
      </c>
      <c r="H59" t="b">
        <v>1</v>
      </c>
      <c r="I59" t="s">
        <v>73</v>
      </c>
      <c r="J59" t="b">
        <v>1</v>
      </c>
      <c r="K59" s="11" t="str">
        <f>IF(ISBLANK(A59),"",VLOOKUP("S2"&amp;表1[[#This Row],[分项工程代号]]&amp;表1[[#This Row],[分项工程名称]],模板!D:F,3,FALSE))</f>
        <v>S2-04-C7-</v>
      </c>
      <c r="L59" s="2" t="str">
        <f ca="1">IF(ISBLANK(A59),"",表1[[#This Row],[编号]]&amp;TEXT(表1[[#This Row],[序号]],"000"))</f>
        <v>S2-04-C7-002</v>
      </c>
      <c r="M59" s="11" t="str">
        <f t="shared" si="12"/>
        <v>北方工程刚果（金）有限公司</v>
      </c>
      <c r="N59" s="11" t="str">
        <f t="shared" si="13"/>
        <v>李云松</v>
      </c>
      <c r="O59" s="11" t="str">
        <f t="shared" si="14"/>
        <v>黄必银</v>
      </c>
      <c r="P59" s="2" t="str">
        <f t="shared" si="15"/>
        <v>WUHUANG CONSTRUCTION ET COMMERCE RDC SAS</v>
      </c>
      <c r="Q59" s="2" t="str">
        <f t="shared" si="16"/>
        <v>陈陆</v>
      </c>
      <c r="R59" s="2" t="str">
        <f t="shared" si="17"/>
        <v>曹学能</v>
      </c>
      <c r="S59" s="11" t="str">
        <f t="shared" si="18"/>
        <v>鑫诚建设监理咨询有限公司</v>
      </c>
      <c r="T59" s="11" t="str">
        <f>IF(ISBLANK(A59),"",VLOOKUP(表1[[#This Row],[分项工程名称]],模板!C:G,3,FALSE))</f>
        <v>电线、电缆导管和线槽敷设检验批质量验收记录</v>
      </c>
      <c r="U59" s="2" t="str">
        <f t="shared" si="19"/>
        <v>刚果（金）庞比铜钴矿项目</v>
      </c>
      <c r="V59" s="2" t="str">
        <f t="shared" si="20"/>
        <v>刚果（金）庞比铜钴矿项目   总降压变电站</v>
      </c>
      <c r="W59" s="11" t="str">
        <f>IF(ISBLANK(A59),"",表1[[#This Row],[子项名称]]&amp;表1[[#This Row],[标题]]&amp;表1[[#This Row],[分项工程代号]])</f>
        <v>总降压变电站电线、电缆导管和线槽敷设检验批质量验收记录4</v>
      </c>
      <c r="X59" s="11">
        <f>IF(ISBLANK(A59),"",COUNTIF(W:W,表1[[#This Row],[子项名称]]&amp;表1[[#This Row],[标题]]&amp;表1[[#This Row],[分项工程代号]]))</f>
        <v>4</v>
      </c>
      <c r="Y59" s="11" t="str">
        <f>IF(ISBLANK(A59),"",表1[[#This Row],[子项名称]]&amp;表1[[#This Row],[分项工程代号]]&amp;表1[[#This Row],[分项工程名称]])</f>
        <v>总降压变电站4电线、电缆导管和线槽敷设</v>
      </c>
      <c r="Z59" s="11" t="b">
        <f>IF(ISBLANK(A59),"",IF(MATCH(表1[[#This Row],[子项名称]]&amp;表1[[#This Row],[分项工程代号]]&amp;表1[[#This Row],[分项工程名称]],Y:Y,0)=ROW(表1[[#This Row],[子项名称]]),TRUE,FALSE))</f>
        <v>0</v>
      </c>
      <c r="AA59" s="11" t="str">
        <f t="shared" si="21"/>
        <v>《建筑电气工程施工验收规范》 GB50303-2015</v>
      </c>
      <c r="AB59" s="11" t="str">
        <f>IF(ISBLANK(A59),"",VLOOKUP(表1[[#This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59" t="str">
        <f t="shared" si="22"/>
        <v>2020年03月31日</v>
      </c>
    </row>
    <row r="60" customHeight="1" spans="1:29">
      <c r="A60" t="s">
        <v>71</v>
      </c>
      <c r="B60" s="5">
        <f ca="1" t="shared" si="23"/>
        <v>2</v>
      </c>
      <c r="C60" t="s">
        <v>35</v>
      </c>
      <c r="D60">
        <v>5</v>
      </c>
      <c r="E60" t="s">
        <v>77</v>
      </c>
      <c r="F60" t="s">
        <v>32</v>
      </c>
      <c r="G60" s="4">
        <v>43910</v>
      </c>
      <c r="H60" t="b">
        <v>1</v>
      </c>
      <c r="I60" t="s">
        <v>73</v>
      </c>
      <c r="J60" t="b">
        <v>1</v>
      </c>
      <c r="K60" s="11" t="str">
        <f>IF(ISBLANK(A60),"",VLOOKUP("S2"&amp;表1[[#This Row],[分项工程代号]]&amp;表1[[#This Row],[分项工程名称]],模板!D:F,3,FALSE))</f>
        <v>S2-05-C7-</v>
      </c>
      <c r="L60" s="2" t="str">
        <f ca="1">IF(ISBLANK(A60),"",表1[[#This Row],[编号]]&amp;TEXT(表1[[#This Row],[序号]],"000"))</f>
        <v>S2-05-C7-002</v>
      </c>
      <c r="M60" s="11" t="str">
        <f t="shared" si="12"/>
        <v>北方工程刚果（金）有限公司</v>
      </c>
      <c r="N60" s="11" t="str">
        <f t="shared" si="13"/>
        <v>李云松</v>
      </c>
      <c r="O60" s="11" t="str">
        <f t="shared" si="14"/>
        <v>黄必银</v>
      </c>
      <c r="P60" s="2" t="str">
        <f t="shared" si="15"/>
        <v>WUHUANG CONSTRUCTION ET COMMERCE RDC SAS</v>
      </c>
      <c r="Q60" s="2" t="str">
        <f t="shared" si="16"/>
        <v>陈陆</v>
      </c>
      <c r="R60" s="2" t="str">
        <f t="shared" si="17"/>
        <v>曹学能</v>
      </c>
      <c r="S60" s="11" t="str">
        <f t="shared" si="18"/>
        <v>鑫诚建设监理咨询有限公司</v>
      </c>
      <c r="T60" s="11" t="str">
        <f>IF(ISBLANK(A60),"",VLOOKUP(表1[[#This Row],[分项工程名称]],模板!C:G,3,FALSE))</f>
        <v>电线、电缆导管和线槽敷设检验批质量验收记录</v>
      </c>
      <c r="U60" s="2" t="str">
        <f t="shared" si="19"/>
        <v>刚果（金）庞比铜钴矿项目</v>
      </c>
      <c r="V60" s="2" t="str">
        <f t="shared" si="20"/>
        <v>刚果（金）庞比铜钴矿项目   总降压变电站</v>
      </c>
      <c r="W60" s="11" t="str">
        <f>IF(ISBLANK(A60),"",表1[[#This Row],[子项名称]]&amp;表1[[#This Row],[标题]]&amp;表1[[#This Row],[分项工程代号]])</f>
        <v>总降压变电站电线、电缆导管和线槽敷设检验批质量验收记录5</v>
      </c>
      <c r="X60" s="11">
        <f>IF(ISBLANK(A60),"",COUNTIF(W:W,表1[[#This Row],[子项名称]]&amp;表1[[#This Row],[标题]]&amp;表1[[#This Row],[分项工程代号]]))</f>
        <v>4</v>
      </c>
      <c r="Y60" s="11" t="str">
        <f>IF(ISBLANK(A60),"",表1[[#This Row],[子项名称]]&amp;表1[[#This Row],[分项工程代号]]&amp;表1[[#This Row],[分项工程名称]])</f>
        <v>总降压变电站5电线、电缆导管和线槽敷设</v>
      </c>
      <c r="Z60" s="11" t="b">
        <f>IF(ISBLANK(A60),"",IF(MATCH(表1[[#This Row],[子项名称]]&amp;表1[[#This Row],[分项工程代号]]&amp;表1[[#This Row],[分项工程名称]],Y:Y,0)=ROW(表1[[#This Row],[子项名称]]),TRUE,FALSE))</f>
        <v>0</v>
      </c>
      <c r="AA60" s="11" t="str">
        <f t="shared" si="21"/>
        <v>《建筑电气工程施工验收规范》 GB50303-2015</v>
      </c>
      <c r="AB60" s="11" t="str">
        <f>IF(ISBLANK(A60),"",VLOOKUP(表1[[#This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60" t="str">
        <f t="shared" si="22"/>
        <v>2020年03月20日</v>
      </c>
    </row>
    <row r="61" customHeight="1" spans="1:29">
      <c r="A61" t="s">
        <v>71</v>
      </c>
      <c r="B61" s="5">
        <f ca="1" t="shared" si="23"/>
        <v>3</v>
      </c>
      <c r="C61" t="s">
        <v>35</v>
      </c>
      <c r="D61">
        <v>4</v>
      </c>
      <c r="E61" t="s">
        <v>83</v>
      </c>
      <c r="F61" t="s">
        <v>32</v>
      </c>
      <c r="G61" s="4">
        <v>43921</v>
      </c>
      <c r="H61" t="b">
        <v>1</v>
      </c>
      <c r="I61" t="s">
        <v>73</v>
      </c>
      <c r="J61" t="b">
        <v>1</v>
      </c>
      <c r="K61" s="11" t="str">
        <f>IF(ISBLANK(A61),"",VLOOKUP("S2"&amp;表1[[#This Row],[分项工程代号]]&amp;表1[[#This Row],[分项工程名称]],模板!D:F,3,FALSE))</f>
        <v>S2-04-C7-</v>
      </c>
      <c r="L61" s="2" t="str">
        <f ca="1">IF(ISBLANK(A61),"",表1[[#This Row],[编号]]&amp;TEXT(表1[[#This Row],[序号]],"000"))</f>
        <v>S2-04-C7-003</v>
      </c>
      <c r="M61" s="11" t="str">
        <f t="shared" si="12"/>
        <v>北方工程刚果（金）有限公司</v>
      </c>
      <c r="N61" s="11" t="str">
        <f t="shared" si="13"/>
        <v>李云松</v>
      </c>
      <c r="O61" s="11" t="str">
        <f t="shared" si="14"/>
        <v>黄必银</v>
      </c>
      <c r="P61" s="2" t="str">
        <f t="shared" si="15"/>
        <v>WUHUANG CONSTRUCTION ET COMMERCE RDC SAS</v>
      </c>
      <c r="Q61" s="2" t="str">
        <f t="shared" si="16"/>
        <v>陈陆</v>
      </c>
      <c r="R61" s="2" t="str">
        <f t="shared" si="17"/>
        <v>曹学能</v>
      </c>
      <c r="S61" s="11" t="str">
        <f t="shared" si="18"/>
        <v>鑫诚建设监理咨询有限公司</v>
      </c>
      <c r="T61" s="11" t="str">
        <f>IF(ISBLANK(A61),"",VLOOKUP(表1[[#This Row],[分项工程名称]],模板!C:G,3,FALSE))</f>
        <v>电线、电缆导管和线槽敷设检验批质量验收记录</v>
      </c>
      <c r="U61" s="2" t="str">
        <f t="shared" si="19"/>
        <v>刚果（金）庞比铜钴矿项目</v>
      </c>
      <c r="V61" s="2" t="str">
        <f t="shared" si="20"/>
        <v>刚果（金）庞比铜钴矿项目   总降压变电站</v>
      </c>
      <c r="W61" s="11" t="str">
        <f>IF(ISBLANK(A61),"",表1[[#This Row],[子项名称]]&amp;表1[[#This Row],[标题]]&amp;表1[[#This Row],[分项工程代号]])</f>
        <v>总降压变电站电线、电缆导管和线槽敷设检验批质量验收记录4</v>
      </c>
      <c r="X61" s="11">
        <f>IF(ISBLANK(A61),"",COUNTIF(W:W,表1[[#This Row],[子项名称]]&amp;表1[[#This Row],[标题]]&amp;表1[[#This Row],[分项工程代号]]))</f>
        <v>4</v>
      </c>
      <c r="Y61" s="11" t="str">
        <f>IF(ISBLANK(A61),"",表1[[#This Row],[子项名称]]&amp;表1[[#This Row],[分项工程代号]]&amp;表1[[#This Row],[分项工程名称]])</f>
        <v>总降压变电站4电线、电缆导管和线槽敷设</v>
      </c>
      <c r="Z61" s="11" t="b">
        <f>IF(ISBLANK(A61),"",IF(MATCH(表1[[#This Row],[子项名称]]&amp;表1[[#This Row],[分项工程代号]]&amp;表1[[#This Row],[分项工程名称]],Y:Y,0)=ROW(表1[[#This Row],[子项名称]]),TRUE,FALSE))</f>
        <v>0</v>
      </c>
      <c r="AA61" s="11" t="str">
        <f t="shared" si="21"/>
        <v>《建筑电气工程施工验收规范》 GB50303-2015</v>
      </c>
      <c r="AB61" s="11" t="str">
        <f>IF(ISBLANK(A61),"",VLOOKUP(表1[[#This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61" t="str">
        <f t="shared" si="22"/>
        <v>2020年03月31日</v>
      </c>
    </row>
    <row r="62" customHeight="1" spans="1:29">
      <c r="A62" t="s">
        <v>71</v>
      </c>
      <c r="B62" s="5">
        <f ca="1" t="shared" si="23"/>
        <v>3</v>
      </c>
      <c r="C62" t="s">
        <v>35</v>
      </c>
      <c r="D62">
        <v>5</v>
      </c>
      <c r="E62" t="s">
        <v>83</v>
      </c>
      <c r="F62" t="s">
        <v>32</v>
      </c>
      <c r="G62" s="4">
        <v>43910</v>
      </c>
      <c r="H62" t="b">
        <v>1</v>
      </c>
      <c r="I62" t="s">
        <v>73</v>
      </c>
      <c r="J62" t="b">
        <v>1</v>
      </c>
      <c r="K62" s="11" t="str">
        <f>IF(ISBLANK(A62),"",VLOOKUP("S2"&amp;表1[[#This Row],[分项工程代号]]&amp;表1[[#This Row],[分项工程名称]],模板!D:F,3,FALSE))</f>
        <v>S2-05-C7-</v>
      </c>
      <c r="L62" s="2" t="str">
        <f ca="1">IF(ISBLANK(A62),"",表1[[#This Row],[编号]]&amp;TEXT(表1[[#This Row],[序号]],"000"))</f>
        <v>S2-05-C7-003</v>
      </c>
      <c r="M62" s="11" t="str">
        <f t="shared" si="12"/>
        <v>北方工程刚果（金）有限公司</v>
      </c>
      <c r="N62" s="11" t="str">
        <f t="shared" si="13"/>
        <v>李云松</v>
      </c>
      <c r="O62" s="11" t="str">
        <f t="shared" si="14"/>
        <v>黄必银</v>
      </c>
      <c r="P62" s="2" t="str">
        <f t="shared" si="15"/>
        <v>WUHUANG CONSTRUCTION ET COMMERCE RDC SAS</v>
      </c>
      <c r="Q62" s="2" t="str">
        <f t="shared" si="16"/>
        <v>陈陆</v>
      </c>
      <c r="R62" s="2" t="str">
        <f t="shared" si="17"/>
        <v>曹学能</v>
      </c>
      <c r="S62" s="11" t="str">
        <f t="shared" si="18"/>
        <v>鑫诚建设监理咨询有限公司</v>
      </c>
      <c r="T62" s="11" t="str">
        <f>IF(ISBLANK(A62),"",VLOOKUP(表1[[#This Row],[分项工程名称]],模板!C:G,3,FALSE))</f>
        <v>电线、电缆导管和线槽敷设检验批质量验收记录</v>
      </c>
      <c r="U62" s="2" t="str">
        <f t="shared" si="19"/>
        <v>刚果（金）庞比铜钴矿项目</v>
      </c>
      <c r="V62" s="2" t="str">
        <f t="shared" si="20"/>
        <v>刚果（金）庞比铜钴矿项目   总降压变电站</v>
      </c>
      <c r="W62" s="11" t="str">
        <f>IF(ISBLANK(A62),"",表1[[#This Row],[子项名称]]&amp;表1[[#This Row],[标题]]&amp;表1[[#This Row],[分项工程代号]])</f>
        <v>总降压变电站电线、电缆导管和线槽敷设检验批质量验收记录5</v>
      </c>
      <c r="X62" s="11">
        <f>IF(ISBLANK(A62),"",COUNTIF(W:W,表1[[#This Row],[子项名称]]&amp;表1[[#This Row],[标题]]&amp;表1[[#This Row],[分项工程代号]]))</f>
        <v>4</v>
      </c>
      <c r="Y62" s="11" t="str">
        <f>IF(ISBLANK(A62),"",表1[[#This Row],[子项名称]]&amp;表1[[#This Row],[分项工程代号]]&amp;表1[[#This Row],[分项工程名称]])</f>
        <v>总降压变电站5电线、电缆导管和线槽敷设</v>
      </c>
      <c r="Z62" s="11" t="b">
        <f>IF(ISBLANK(A62),"",IF(MATCH(表1[[#This Row],[子项名称]]&amp;表1[[#This Row],[分项工程代号]]&amp;表1[[#This Row],[分项工程名称]],Y:Y,0)=ROW(表1[[#This Row],[子项名称]]),TRUE,FALSE))</f>
        <v>0</v>
      </c>
      <c r="AA62" s="11" t="str">
        <f t="shared" si="21"/>
        <v>《建筑电气工程施工验收规范》 GB50303-2015</v>
      </c>
      <c r="AB62" s="11" t="str">
        <f>IF(ISBLANK(A62),"",VLOOKUP(表1[[#This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62" t="str">
        <f t="shared" si="22"/>
        <v>2020年03月20日</v>
      </c>
    </row>
    <row r="63" customHeight="1" spans="1:29">
      <c r="A63" t="s">
        <v>71</v>
      </c>
      <c r="B63" s="5">
        <f ca="1" t="shared" si="23"/>
        <v>4</v>
      </c>
      <c r="C63" t="s">
        <v>35</v>
      </c>
      <c r="D63">
        <v>4</v>
      </c>
      <c r="E63" t="s">
        <v>85</v>
      </c>
      <c r="F63" t="s">
        <v>32</v>
      </c>
      <c r="G63" s="4">
        <v>43921</v>
      </c>
      <c r="H63" t="b">
        <v>1</v>
      </c>
      <c r="I63" t="s">
        <v>73</v>
      </c>
      <c r="J63" t="b">
        <v>1</v>
      </c>
      <c r="K63" s="11" t="str">
        <f>IF(ISBLANK(A63),"",VLOOKUP("S2"&amp;表1[[#This Row],[分项工程代号]]&amp;表1[[#This Row],[分项工程名称]],模板!D:F,3,FALSE))</f>
        <v>S2-04-C7-</v>
      </c>
      <c r="L63" s="2" t="str">
        <f ca="1">IF(ISBLANK(A63),"",表1[[#This Row],[编号]]&amp;TEXT(表1[[#This Row],[序号]],"000"))</f>
        <v>S2-04-C7-004</v>
      </c>
      <c r="M63" s="11" t="str">
        <f t="shared" si="12"/>
        <v>北方工程刚果（金）有限公司</v>
      </c>
      <c r="N63" s="11" t="str">
        <f t="shared" si="13"/>
        <v>李云松</v>
      </c>
      <c r="O63" s="11" t="str">
        <f t="shared" si="14"/>
        <v>黄必银</v>
      </c>
      <c r="P63" s="2" t="str">
        <f t="shared" si="15"/>
        <v>WUHUANG CONSTRUCTION ET COMMERCE RDC SAS</v>
      </c>
      <c r="Q63" s="2" t="str">
        <f t="shared" si="16"/>
        <v>陈陆</v>
      </c>
      <c r="R63" s="2" t="str">
        <f t="shared" si="17"/>
        <v>曹学能</v>
      </c>
      <c r="S63" s="11" t="str">
        <f t="shared" si="18"/>
        <v>鑫诚建设监理咨询有限公司</v>
      </c>
      <c r="T63" s="11" t="str">
        <f>IF(ISBLANK(A63),"",VLOOKUP(表1[[#This Row],[分项工程名称]],模板!C:G,3,FALSE))</f>
        <v>电线、电缆导管和线槽敷设检验批质量验收记录</v>
      </c>
      <c r="U63" s="2" t="str">
        <f t="shared" si="19"/>
        <v>刚果（金）庞比铜钴矿项目</v>
      </c>
      <c r="V63" s="2" t="str">
        <f t="shared" si="20"/>
        <v>刚果（金）庞比铜钴矿项目   总降压变电站</v>
      </c>
      <c r="W63" s="11" t="str">
        <f>IF(ISBLANK(A63),"",表1[[#This Row],[子项名称]]&amp;表1[[#This Row],[标题]]&amp;表1[[#This Row],[分项工程代号]])</f>
        <v>总降压变电站电线、电缆导管和线槽敷设检验批质量验收记录4</v>
      </c>
      <c r="X63" s="11">
        <f>IF(ISBLANK(A63),"",COUNTIF(W:W,表1[[#This Row],[子项名称]]&amp;表1[[#This Row],[标题]]&amp;表1[[#This Row],[分项工程代号]]))</f>
        <v>4</v>
      </c>
      <c r="Y63" s="11" t="str">
        <f>IF(ISBLANK(A63),"",表1[[#This Row],[子项名称]]&amp;表1[[#This Row],[分项工程代号]]&amp;表1[[#This Row],[分项工程名称]])</f>
        <v>总降压变电站4电线、电缆导管和线槽敷设</v>
      </c>
      <c r="Z63" s="11" t="b">
        <f>IF(ISBLANK(A63),"",IF(MATCH(表1[[#This Row],[子项名称]]&amp;表1[[#This Row],[分项工程代号]]&amp;表1[[#This Row],[分项工程名称]],Y:Y,0)=ROW(表1[[#This Row],[子项名称]]),TRUE,FALSE))</f>
        <v>0</v>
      </c>
      <c r="AA63" s="11" t="str">
        <f t="shared" si="21"/>
        <v>《建筑电气工程施工验收规范》 GB50303-2015</v>
      </c>
      <c r="AB63" s="11" t="str">
        <f>IF(ISBLANK(A63),"",VLOOKUP(表1[[#This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63" t="str">
        <f t="shared" si="22"/>
        <v>2020年03月31日</v>
      </c>
    </row>
    <row r="64" customHeight="1" spans="1:29">
      <c r="A64" t="s">
        <v>71</v>
      </c>
      <c r="B64" s="5">
        <f ca="1" t="shared" si="23"/>
        <v>4</v>
      </c>
      <c r="C64" t="s">
        <v>35</v>
      </c>
      <c r="D64">
        <v>5</v>
      </c>
      <c r="E64" t="s">
        <v>84</v>
      </c>
      <c r="F64" t="s">
        <v>32</v>
      </c>
      <c r="G64" s="4">
        <v>43910</v>
      </c>
      <c r="H64" t="b">
        <v>1</v>
      </c>
      <c r="I64" t="s">
        <v>73</v>
      </c>
      <c r="J64" t="b">
        <v>1</v>
      </c>
      <c r="K64" s="11" t="str">
        <f>IF(ISBLANK(A64),"",VLOOKUP("S2"&amp;表1[[#This Row],[分项工程代号]]&amp;表1[[#This Row],[分项工程名称]],模板!D:F,3,FALSE))</f>
        <v>S2-05-C7-</v>
      </c>
      <c r="L64" s="2" t="str">
        <f ca="1">IF(ISBLANK(A64),"",表1[[#This Row],[编号]]&amp;TEXT(表1[[#This Row],[序号]],"000"))</f>
        <v>S2-05-C7-004</v>
      </c>
      <c r="M64" s="11" t="str">
        <f t="shared" si="12"/>
        <v>北方工程刚果（金）有限公司</v>
      </c>
      <c r="N64" s="11" t="str">
        <f t="shared" si="13"/>
        <v>李云松</v>
      </c>
      <c r="O64" s="11" t="str">
        <f t="shared" si="14"/>
        <v>黄必银</v>
      </c>
      <c r="P64" s="2" t="str">
        <f t="shared" si="15"/>
        <v>WUHUANG CONSTRUCTION ET COMMERCE RDC SAS</v>
      </c>
      <c r="Q64" s="2" t="str">
        <f t="shared" si="16"/>
        <v>陈陆</v>
      </c>
      <c r="R64" s="2" t="str">
        <f t="shared" si="17"/>
        <v>曹学能</v>
      </c>
      <c r="S64" s="11" t="str">
        <f t="shared" si="18"/>
        <v>鑫诚建设监理咨询有限公司</v>
      </c>
      <c r="T64" s="11" t="str">
        <f>IF(ISBLANK(A64),"",VLOOKUP(表1[[#This Row],[分项工程名称]],模板!C:G,3,FALSE))</f>
        <v>电线、电缆导管和线槽敷设检验批质量验收记录</v>
      </c>
      <c r="U64" s="2" t="str">
        <f t="shared" si="19"/>
        <v>刚果（金）庞比铜钴矿项目</v>
      </c>
      <c r="V64" s="2" t="str">
        <f t="shared" si="20"/>
        <v>刚果（金）庞比铜钴矿项目   总降压变电站</v>
      </c>
      <c r="W64" s="11" t="str">
        <f>IF(ISBLANK(A64),"",表1[[#This Row],[子项名称]]&amp;表1[[#This Row],[标题]]&amp;表1[[#This Row],[分项工程代号]])</f>
        <v>总降压变电站电线、电缆导管和线槽敷设检验批质量验收记录5</v>
      </c>
      <c r="X64" s="11">
        <f>IF(ISBLANK(A64),"",COUNTIF(W:W,表1[[#This Row],[子项名称]]&amp;表1[[#This Row],[标题]]&amp;表1[[#This Row],[分项工程代号]]))</f>
        <v>4</v>
      </c>
      <c r="Y64" s="11" t="str">
        <f>IF(ISBLANK(A64),"",表1[[#This Row],[子项名称]]&amp;表1[[#This Row],[分项工程代号]]&amp;表1[[#This Row],[分项工程名称]])</f>
        <v>总降压变电站5电线、电缆导管和线槽敷设</v>
      </c>
      <c r="Z64" s="11" t="b">
        <f>IF(ISBLANK(A64),"",IF(MATCH(表1[[#This Row],[子项名称]]&amp;表1[[#This Row],[分项工程代号]]&amp;表1[[#This Row],[分项工程名称]],Y:Y,0)=ROW(表1[[#This Row],[子项名称]]),TRUE,FALSE))</f>
        <v>0</v>
      </c>
      <c r="AA64" s="11" t="str">
        <f t="shared" si="21"/>
        <v>《建筑电气工程施工验收规范》 GB50303-2015</v>
      </c>
      <c r="AB64" s="11" t="str">
        <f>IF(ISBLANK(A64),"",VLOOKUP(表1[[#This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64" t="str">
        <f t="shared" si="22"/>
        <v>2020年03月20日</v>
      </c>
    </row>
    <row r="65" customHeight="1" spans="1:29">
      <c r="A65" t="s">
        <v>71</v>
      </c>
      <c r="B65" s="5">
        <f ca="1" t="shared" si="23"/>
        <v>1</v>
      </c>
      <c r="C65" t="s">
        <v>86</v>
      </c>
      <c r="D65">
        <v>5</v>
      </c>
      <c r="E65" t="s">
        <v>82</v>
      </c>
      <c r="F65" t="s">
        <v>32</v>
      </c>
      <c r="G65" s="4">
        <v>43941</v>
      </c>
      <c r="H65" t="b">
        <v>1</v>
      </c>
      <c r="I65" t="s">
        <v>73</v>
      </c>
      <c r="J65" t="b">
        <v>0</v>
      </c>
      <c r="K65" s="11" t="str">
        <f>IF(ISBLANK(A65),"",VLOOKUP("S2"&amp;表1[[#This Row],[分项工程代号]]&amp;表1[[#This Row],[分项工程名称]],模板!D:F,3,FALSE))</f>
        <v>S2-05-C7-</v>
      </c>
      <c r="L65" s="2" t="str">
        <f ca="1">IF(ISBLANK(A65),"",表1[[#This Row],[编号]]&amp;TEXT(表1[[#This Row],[序号]],"000"))</f>
        <v>S2-05-C7-001</v>
      </c>
      <c r="M65" s="11" t="str">
        <f t="shared" ref="M65:M103" si="24">IF(ISBLANK(A65),"","北方工程刚果（金）有限公司")</f>
        <v>北方工程刚果（金）有限公司</v>
      </c>
      <c r="N65" s="11" t="str">
        <f t="shared" ref="N65:N103" si="25">IF(ISBLANK(A65),"","李云松")</f>
        <v>李云松</v>
      </c>
      <c r="O65" s="11" t="str">
        <f t="shared" ref="O65:O96" si="26">IF(ISBLANK(A65),"","黄必银")</f>
        <v>黄必银</v>
      </c>
      <c r="P65" s="2" t="str">
        <f t="shared" ref="P65:P103" si="27">IF(ISBLANK(A65),"","WUHUANG CONSTRUCTION ET COMMERCE RDC SAS")</f>
        <v>WUHUANG CONSTRUCTION ET COMMERCE RDC SAS</v>
      </c>
      <c r="Q65" s="2" t="str">
        <f t="shared" ref="Q65:Q103" si="28">IF(ISBLANK(A65),"","陈陆")</f>
        <v>陈陆</v>
      </c>
      <c r="R65" s="2" t="str">
        <f t="shared" ref="R65:R103" si="29">IF(ISBLANK(A65),"","曹学能")</f>
        <v>曹学能</v>
      </c>
      <c r="S65" s="11" t="str">
        <f t="shared" ref="S65:S103" si="30">IF(ISBLANK(A65),"","鑫诚建设监理咨询有限公司")</f>
        <v>鑫诚建设监理咨询有限公司</v>
      </c>
      <c r="T65" s="11" t="str">
        <f>IF(ISBLANK(A65),"",VLOOKUP(表1[[#This Row],[分项工程名称]],模板!C:G,3,FALSE))</f>
        <v>建筑照明通电试运行检验批质量验收记录</v>
      </c>
      <c r="U65" s="2" t="str">
        <f t="shared" ref="U65:U103" si="31">IF(ISBLANK(A65),"","刚果（金）庞比铜钴矿项目")</f>
        <v>刚果（金）庞比铜钴矿项目</v>
      </c>
      <c r="V65" s="2" t="str">
        <f t="shared" ref="V65:V103" si="32">IF(ISBLANK(A65),"",_xlfn.CONCAT(U65,"   ",A65))</f>
        <v>刚果（金）庞比铜钴矿项目   总降压变电站</v>
      </c>
      <c r="W65" s="11" t="str">
        <f>IF(ISBLANK(A65),"",表1[[#This Row],[子项名称]]&amp;表1[[#This Row],[标题]]&amp;表1[[#This Row],[分项工程代号]])</f>
        <v>总降压变电站建筑照明通电试运行检验批质量验收记录5</v>
      </c>
      <c r="X65" s="11">
        <f>IF(ISBLANK(A65),"",COUNTIF(W:W,表1[[#This Row],[子项名称]]&amp;表1[[#This Row],[标题]]&amp;表1[[#This Row],[分项工程代号]]))</f>
        <v>4</v>
      </c>
      <c r="Y65" s="11" t="str">
        <f>IF(ISBLANK(A65),"",表1[[#This Row],[子项名称]]&amp;表1[[#This Row],[分项工程代号]]&amp;表1[[#This Row],[分项工程名称]])</f>
        <v>总降压变电站5建筑照明通电试运行</v>
      </c>
      <c r="Z65" s="11" t="b">
        <f>IF(ISBLANK(A65),"",IF(MATCH(表1[[#This Row],[子项名称]]&amp;表1[[#This Row],[分项工程代号]]&amp;表1[[#This Row],[分项工程名称]],Y:Y,0)=ROW(表1[[#This Row],[子项名称]]),TRUE,FALSE))</f>
        <v>1</v>
      </c>
      <c r="AA65" s="11" t="str">
        <f t="shared" ref="AA65:AA103" si="33">IF(ISBLANK(A65),"",_xlfn.CONCAT("《建筑电气工程施工验收规范》 GB50303-2015"))</f>
        <v>《建筑电气工程施工验收规范》 GB50303-2015</v>
      </c>
      <c r="AB65" s="11" t="str">
        <f>IF(ISBLANK(A65),"",VLOOKUP(表1[[#This Row],[分项工程名称]],施工检查记录[#All],2,FALSE))</f>
        <v>1.应与照明配电箱及回路的标识应与照明配电箱的回路及标识一致
2.开关与灯具控制顺序相对应
3.所有照明灯具应开启</v>
      </c>
      <c r="AC65" t="str">
        <f t="shared" ref="AC65:AC96" si="34">TEXT($G65,"yyyy年mm月dd日")</f>
        <v>2020年04月20日</v>
      </c>
    </row>
    <row r="66" customHeight="1" spans="1:29">
      <c r="A66" t="s">
        <v>71</v>
      </c>
      <c r="B66" s="5">
        <f ca="1" t="shared" ref="B66:B104" si="35">IF(ISBLANK(A66),"",_xlfn.MAXIFS(INDIRECT(ADDRESS(2,2)&amp;":"&amp;ADDRESS(ROW(A66)-1,2)),INDIRECT(ADDRESS(2,1)&amp;":"&amp;ADDRESS(ROW(A66)-1,1)),A66,INDIRECT(ADDRESS(2,3)&amp;":"&amp;ADDRESS(ROW(A66)-1,3)),C66,INDIRECT(ADDRESS(2,4)&amp;":"&amp;ADDRESS(ROW(A66)-1,4)),D66)+1)</f>
        <v>2</v>
      </c>
      <c r="C66" t="s">
        <v>86</v>
      </c>
      <c r="D66">
        <v>5</v>
      </c>
      <c r="E66" t="s">
        <v>77</v>
      </c>
      <c r="F66" t="s">
        <v>32</v>
      </c>
      <c r="G66" s="4">
        <v>43941</v>
      </c>
      <c r="H66" t="b">
        <v>1</v>
      </c>
      <c r="I66" t="s">
        <v>73</v>
      </c>
      <c r="J66" t="b">
        <v>0</v>
      </c>
      <c r="K66" s="11" t="str">
        <f>IF(ISBLANK(A66),"",VLOOKUP("S2"&amp;表1[[#This Row],[分项工程代号]]&amp;表1[[#This Row],[分项工程名称]],模板!D:F,3,FALSE))</f>
        <v>S2-05-C7-</v>
      </c>
      <c r="L66" s="2" t="str">
        <f ca="1">IF(ISBLANK(A66),"",表1[[#This Row],[编号]]&amp;TEXT(表1[[#This Row],[序号]],"000"))</f>
        <v>S2-05-C7-002</v>
      </c>
      <c r="M66" s="11" t="str">
        <f t="shared" si="24"/>
        <v>北方工程刚果（金）有限公司</v>
      </c>
      <c r="N66" s="11" t="str">
        <f t="shared" si="25"/>
        <v>李云松</v>
      </c>
      <c r="O66" s="11" t="str">
        <f t="shared" si="26"/>
        <v>黄必银</v>
      </c>
      <c r="P66" s="2" t="str">
        <f t="shared" si="27"/>
        <v>WUHUANG CONSTRUCTION ET COMMERCE RDC SAS</v>
      </c>
      <c r="Q66" s="2" t="str">
        <f t="shared" si="28"/>
        <v>陈陆</v>
      </c>
      <c r="R66" s="2" t="str">
        <f t="shared" si="29"/>
        <v>曹学能</v>
      </c>
      <c r="S66" s="11" t="str">
        <f t="shared" si="30"/>
        <v>鑫诚建设监理咨询有限公司</v>
      </c>
      <c r="T66" s="11" t="str">
        <f>IF(ISBLANK(A66),"",VLOOKUP(表1[[#This Row],[分项工程名称]],模板!C:G,3,FALSE))</f>
        <v>建筑照明通电试运行检验批质量验收记录</v>
      </c>
      <c r="U66" s="2" t="str">
        <f t="shared" si="31"/>
        <v>刚果（金）庞比铜钴矿项目</v>
      </c>
      <c r="V66" s="2" t="str">
        <f t="shared" si="32"/>
        <v>刚果（金）庞比铜钴矿项目   总降压变电站</v>
      </c>
      <c r="W66" s="11" t="str">
        <f>IF(ISBLANK(A66),"",表1[[#This Row],[子项名称]]&amp;表1[[#This Row],[标题]]&amp;表1[[#This Row],[分项工程代号]])</f>
        <v>总降压变电站建筑照明通电试运行检验批质量验收记录5</v>
      </c>
      <c r="X66" s="11">
        <f>IF(ISBLANK(A66),"",COUNTIF(W:W,表1[[#This Row],[子项名称]]&amp;表1[[#This Row],[标题]]&amp;表1[[#This Row],[分项工程代号]]))</f>
        <v>4</v>
      </c>
      <c r="Y66" s="11" t="str">
        <f>IF(ISBLANK(A66),"",表1[[#This Row],[子项名称]]&amp;表1[[#This Row],[分项工程代号]]&amp;表1[[#This Row],[分项工程名称]])</f>
        <v>总降压变电站5建筑照明通电试运行</v>
      </c>
      <c r="Z66" s="11" t="b">
        <f>IF(ISBLANK(A66),"",IF(MATCH(表1[[#This Row],[子项名称]]&amp;表1[[#This Row],[分项工程代号]]&amp;表1[[#This Row],[分项工程名称]],Y:Y,0)=ROW(表1[[#This Row],[子项名称]]),TRUE,FALSE))</f>
        <v>0</v>
      </c>
      <c r="AA66" s="11" t="str">
        <f t="shared" si="33"/>
        <v>《建筑电气工程施工验收规范》 GB50303-2015</v>
      </c>
      <c r="AB66" s="11" t="str">
        <f>IF(ISBLANK(A66),"",VLOOKUP(表1[[#This Row],[分项工程名称]],施工检查记录[#All],2,FALSE))</f>
        <v>1.应与照明配电箱及回路的标识应与照明配电箱的回路及标识一致
2.开关与灯具控制顺序相对应
3.所有照明灯具应开启</v>
      </c>
      <c r="AC66" t="str">
        <f t="shared" si="34"/>
        <v>2020年04月20日</v>
      </c>
    </row>
    <row r="67" customHeight="1" spans="1:29">
      <c r="A67" t="s">
        <v>71</v>
      </c>
      <c r="B67" s="5">
        <f ca="1" t="shared" si="35"/>
        <v>3</v>
      </c>
      <c r="C67" t="s">
        <v>86</v>
      </c>
      <c r="D67">
        <v>5</v>
      </c>
      <c r="E67" t="s">
        <v>83</v>
      </c>
      <c r="F67" t="s">
        <v>32</v>
      </c>
      <c r="G67" s="4">
        <v>43941</v>
      </c>
      <c r="H67" t="b">
        <v>1</v>
      </c>
      <c r="I67" t="s">
        <v>73</v>
      </c>
      <c r="J67" t="b">
        <v>0</v>
      </c>
      <c r="K67" s="11" t="str">
        <f>IF(ISBLANK(A67),"",VLOOKUP("S2"&amp;表1[[#This Row],[分项工程代号]]&amp;表1[[#This Row],[分项工程名称]],模板!D:F,3,FALSE))</f>
        <v>S2-05-C7-</v>
      </c>
      <c r="L67" s="2" t="str">
        <f ca="1">IF(ISBLANK(A67),"",表1[[#This Row],[编号]]&amp;TEXT(表1[[#This Row],[序号]],"000"))</f>
        <v>S2-05-C7-003</v>
      </c>
      <c r="M67" s="11" t="str">
        <f t="shared" si="24"/>
        <v>北方工程刚果（金）有限公司</v>
      </c>
      <c r="N67" s="11" t="str">
        <f t="shared" si="25"/>
        <v>李云松</v>
      </c>
      <c r="O67" s="11" t="str">
        <f t="shared" si="26"/>
        <v>黄必银</v>
      </c>
      <c r="P67" s="2" t="str">
        <f t="shared" si="27"/>
        <v>WUHUANG CONSTRUCTION ET COMMERCE RDC SAS</v>
      </c>
      <c r="Q67" s="2" t="str">
        <f t="shared" si="28"/>
        <v>陈陆</v>
      </c>
      <c r="R67" s="2" t="str">
        <f t="shared" si="29"/>
        <v>曹学能</v>
      </c>
      <c r="S67" s="11" t="str">
        <f t="shared" si="30"/>
        <v>鑫诚建设监理咨询有限公司</v>
      </c>
      <c r="T67" s="11" t="str">
        <f>IF(ISBLANK(A67),"",VLOOKUP(表1[[#This Row],[分项工程名称]],模板!C:G,3,FALSE))</f>
        <v>建筑照明通电试运行检验批质量验收记录</v>
      </c>
      <c r="U67" s="2" t="str">
        <f t="shared" si="31"/>
        <v>刚果（金）庞比铜钴矿项目</v>
      </c>
      <c r="V67" s="2" t="str">
        <f t="shared" si="32"/>
        <v>刚果（金）庞比铜钴矿项目   总降压变电站</v>
      </c>
      <c r="W67" s="11" t="str">
        <f>IF(ISBLANK(A67),"",表1[[#This Row],[子项名称]]&amp;表1[[#This Row],[标题]]&amp;表1[[#This Row],[分项工程代号]])</f>
        <v>总降压变电站建筑照明通电试运行检验批质量验收记录5</v>
      </c>
      <c r="X67" s="11">
        <f>IF(ISBLANK(A67),"",COUNTIF(W:W,表1[[#This Row],[子项名称]]&amp;表1[[#This Row],[标题]]&amp;表1[[#This Row],[分项工程代号]]))</f>
        <v>4</v>
      </c>
      <c r="Y67" s="11" t="str">
        <f>IF(ISBLANK(A67),"",表1[[#This Row],[子项名称]]&amp;表1[[#This Row],[分项工程代号]]&amp;表1[[#This Row],[分项工程名称]])</f>
        <v>总降压变电站5建筑照明通电试运行</v>
      </c>
      <c r="Z67" s="11" t="b">
        <f>IF(ISBLANK(A67),"",IF(MATCH(表1[[#This Row],[子项名称]]&amp;表1[[#This Row],[分项工程代号]]&amp;表1[[#This Row],[分项工程名称]],Y:Y,0)=ROW(表1[[#This Row],[子项名称]]),TRUE,FALSE))</f>
        <v>0</v>
      </c>
      <c r="AA67" s="11" t="str">
        <f t="shared" si="33"/>
        <v>《建筑电气工程施工验收规范》 GB50303-2015</v>
      </c>
      <c r="AB67" s="11" t="str">
        <f>IF(ISBLANK(A67),"",VLOOKUP(表1[[#This Row],[分项工程名称]],施工检查记录[#All],2,FALSE))</f>
        <v>1.应与照明配电箱及回路的标识应与照明配电箱的回路及标识一致
2.开关与灯具控制顺序相对应
3.所有照明灯具应开启</v>
      </c>
      <c r="AC67" t="str">
        <f t="shared" si="34"/>
        <v>2020年04月20日</v>
      </c>
    </row>
    <row r="68" customHeight="1" spans="1:29">
      <c r="A68" t="s">
        <v>71</v>
      </c>
      <c r="B68" s="5">
        <f ca="1" t="shared" si="35"/>
        <v>4</v>
      </c>
      <c r="C68" t="s">
        <v>86</v>
      </c>
      <c r="D68">
        <v>5</v>
      </c>
      <c r="E68" t="s">
        <v>84</v>
      </c>
      <c r="F68" t="s">
        <v>32</v>
      </c>
      <c r="G68" s="4">
        <v>43941</v>
      </c>
      <c r="H68" t="b">
        <v>1</v>
      </c>
      <c r="I68" t="s">
        <v>73</v>
      </c>
      <c r="J68" t="b">
        <v>0</v>
      </c>
      <c r="K68" s="11" t="str">
        <f>IF(ISBLANK(A68),"",VLOOKUP("S2"&amp;表1[[#This Row],[分项工程代号]]&amp;表1[[#This Row],[分项工程名称]],模板!D:F,3,FALSE))</f>
        <v>S2-05-C7-</v>
      </c>
      <c r="L68" s="2" t="str">
        <f ca="1">IF(ISBLANK(A68),"",表1[[#This Row],[编号]]&amp;TEXT(表1[[#This Row],[序号]],"000"))</f>
        <v>S2-05-C7-004</v>
      </c>
      <c r="M68" s="11" t="str">
        <f t="shared" si="24"/>
        <v>北方工程刚果（金）有限公司</v>
      </c>
      <c r="N68" s="11" t="str">
        <f t="shared" si="25"/>
        <v>李云松</v>
      </c>
      <c r="O68" s="11" t="str">
        <f t="shared" si="26"/>
        <v>黄必银</v>
      </c>
      <c r="P68" s="2" t="str">
        <f t="shared" si="27"/>
        <v>WUHUANG CONSTRUCTION ET COMMERCE RDC SAS</v>
      </c>
      <c r="Q68" s="2" t="str">
        <f t="shared" si="28"/>
        <v>陈陆</v>
      </c>
      <c r="R68" s="2" t="str">
        <f t="shared" si="29"/>
        <v>曹学能</v>
      </c>
      <c r="S68" s="11" t="str">
        <f t="shared" si="30"/>
        <v>鑫诚建设监理咨询有限公司</v>
      </c>
      <c r="T68" s="11" t="str">
        <f>IF(ISBLANK(A68),"",VLOOKUP(表1[[#This Row],[分项工程名称]],模板!C:G,3,FALSE))</f>
        <v>建筑照明通电试运行检验批质量验收记录</v>
      </c>
      <c r="U68" s="2" t="str">
        <f t="shared" si="31"/>
        <v>刚果（金）庞比铜钴矿项目</v>
      </c>
      <c r="V68" s="2" t="str">
        <f t="shared" si="32"/>
        <v>刚果（金）庞比铜钴矿项目   总降压变电站</v>
      </c>
      <c r="W68" s="11" t="str">
        <f>IF(ISBLANK(A68),"",表1[[#This Row],[子项名称]]&amp;表1[[#This Row],[标题]]&amp;表1[[#This Row],[分项工程代号]])</f>
        <v>总降压变电站建筑照明通电试运行检验批质量验收记录5</v>
      </c>
      <c r="X68" s="11">
        <f>IF(ISBLANK(A68),"",COUNTIF(W:W,表1[[#This Row],[子项名称]]&amp;表1[[#This Row],[标题]]&amp;表1[[#This Row],[分项工程代号]]))</f>
        <v>4</v>
      </c>
      <c r="Y68" s="11" t="str">
        <f>IF(ISBLANK(A68),"",表1[[#This Row],[子项名称]]&amp;表1[[#This Row],[分项工程代号]]&amp;表1[[#This Row],[分项工程名称]])</f>
        <v>总降压变电站5建筑照明通电试运行</v>
      </c>
      <c r="Z68" s="11" t="b">
        <f>IF(ISBLANK(A68),"",IF(MATCH(表1[[#This Row],[子项名称]]&amp;表1[[#This Row],[分项工程代号]]&amp;表1[[#This Row],[分项工程名称]],Y:Y,0)=ROW(表1[[#This Row],[子项名称]]),TRUE,FALSE))</f>
        <v>0</v>
      </c>
      <c r="AA68" s="11" t="str">
        <f t="shared" si="33"/>
        <v>《建筑电气工程施工验收规范》 GB50303-2015</v>
      </c>
      <c r="AB68" s="11" t="str">
        <f>IF(ISBLANK(A68),"",VLOOKUP(表1[[#This Row],[分项工程名称]],施工检查记录[#All],2,FALSE))</f>
        <v>1.应与照明配电箱及回路的标识应与照明配电箱的回路及标识一致
2.开关与灯具控制顺序相对应
3.所有照明灯具应开启</v>
      </c>
      <c r="AC68" t="str">
        <f t="shared" si="34"/>
        <v>2020年04月20日</v>
      </c>
    </row>
    <row r="69" customHeight="1" spans="1:29">
      <c r="A69" t="s">
        <v>71</v>
      </c>
      <c r="B69" s="5">
        <f ca="1" t="shared" si="35"/>
        <v>1</v>
      </c>
      <c r="C69" t="s">
        <v>36</v>
      </c>
      <c r="D69">
        <v>5</v>
      </c>
      <c r="E69" t="s">
        <v>82</v>
      </c>
      <c r="F69" t="s">
        <v>32</v>
      </c>
      <c r="G69" s="4">
        <v>43920</v>
      </c>
      <c r="H69" t="b">
        <v>1</v>
      </c>
      <c r="I69" t="s">
        <v>73</v>
      </c>
      <c r="J69" t="b">
        <v>1</v>
      </c>
      <c r="K69" s="11" t="str">
        <f>IF(ISBLANK(A69),"",VLOOKUP("S2"&amp;表1[[#This Row],[分项工程代号]]&amp;表1[[#This Row],[分项工程名称]],模板!D:F,3,FALSE))</f>
        <v>S2-05-C7-</v>
      </c>
      <c r="L69" s="2" t="str">
        <f ca="1">IF(ISBLANK(A69),"",表1[[#This Row],[编号]]&amp;TEXT(表1[[#This Row],[序号]],"000"))</f>
        <v>S2-05-C7-001</v>
      </c>
      <c r="M69" s="11" t="str">
        <f t="shared" si="24"/>
        <v>北方工程刚果（金）有限公司</v>
      </c>
      <c r="N69" s="11" t="str">
        <f t="shared" si="25"/>
        <v>李云松</v>
      </c>
      <c r="O69" s="11" t="str">
        <f t="shared" si="26"/>
        <v>黄必银</v>
      </c>
      <c r="P69" s="2" t="str">
        <f t="shared" si="27"/>
        <v>WUHUANG CONSTRUCTION ET COMMERCE RDC SAS</v>
      </c>
      <c r="Q69" s="2" t="str">
        <f t="shared" si="28"/>
        <v>陈陆</v>
      </c>
      <c r="R69" s="2" t="str">
        <f t="shared" si="29"/>
        <v>曹学能</v>
      </c>
      <c r="S69" s="11" t="str">
        <f t="shared" si="30"/>
        <v>鑫诚建设监理咨询有限公司</v>
      </c>
      <c r="T69" s="11" t="str">
        <f>IF(ISBLANK(A69),"",VLOOKUP(表1[[#This Row],[分项工程名称]],模板!C:G,3,FALSE))</f>
        <v>普通灯具安装检验批质量验收记录</v>
      </c>
      <c r="U69" s="2" t="str">
        <f t="shared" si="31"/>
        <v>刚果（金）庞比铜钴矿项目</v>
      </c>
      <c r="V69" s="2" t="str">
        <f t="shared" si="32"/>
        <v>刚果（金）庞比铜钴矿项目   总降压变电站</v>
      </c>
      <c r="W69" s="11" t="str">
        <f>IF(ISBLANK(A69),"",表1[[#This Row],[子项名称]]&amp;表1[[#This Row],[标题]]&amp;表1[[#This Row],[分项工程代号]])</f>
        <v>总降压变电站普通灯具安装检验批质量验收记录5</v>
      </c>
      <c r="X69" s="11">
        <f>IF(ISBLANK(A69),"",COUNTIF(W:W,表1[[#This Row],[子项名称]]&amp;表1[[#This Row],[标题]]&amp;表1[[#This Row],[分项工程代号]]))</f>
        <v>4</v>
      </c>
      <c r="Y69" s="11" t="str">
        <f>IF(ISBLANK(A69),"",表1[[#This Row],[子项名称]]&amp;表1[[#This Row],[分项工程代号]]&amp;表1[[#This Row],[分项工程名称]])</f>
        <v>总降压变电站5普通灯具安装</v>
      </c>
      <c r="Z69" s="11" t="b">
        <f>IF(ISBLANK(A69),"",IF(MATCH(表1[[#This Row],[子项名称]]&amp;表1[[#This Row],[分项工程代号]]&amp;表1[[#This Row],[分项工程名称]],Y:Y,0)=ROW(表1[[#This Row],[子项名称]]),TRUE,FALSE))</f>
        <v>1</v>
      </c>
      <c r="AA69" s="11" t="str">
        <f t="shared" si="33"/>
        <v>《建筑电气工程施工验收规范》 GB50303-2015</v>
      </c>
      <c r="AB69" s="11" t="str">
        <f>IF(ISBLANK(A69),"",VLOOKUP(表1[[#This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69" t="str">
        <f t="shared" si="34"/>
        <v>2020年03月30日</v>
      </c>
    </row>
    <row r="70" customHeight="1" spans="1:29">
      <c r="A70" t="s">
        <v>71</v>
      </c>
      <c r="B70" s="5">
        <f ca="1" t="shared" si="35"/>
        <v>2</v>
      </c>
      <c r="C70" t="s">
        <v>36</v>
      </c>
      <c r="D70">
        <v>5</v>
      </c>
      <c r="E70" t="s">
        <v>77</v>
      </c>
      <c r="F70" t="s">
        <v>32</v>
      </c>
      <c r="G70" s="4">
        <v>43920</v>
      </c>
      <c r="H70" t="b">
        <v>1</v>
      </c>
      <c r="I70" t="s">
        <v>73</v>
      </c>
      <c r="J70" t="b">
        <v>1</v>
      </c>
      <c r="K70" s="11" t="str">
        <f>IF(ISBLANK(A70),"",VLOOKUP("S2"&amp;表1[[#This Row],[分项工程代号]]&amp;表1[[#This Row],[分项工程名称]],模板!D:F,3,FALSE))</f>
        <v>S2-05-C7-</v>
      </c>
      <c r="L70" s="2" t="str">
        <f ca="1">IF(ISBLANK(A70),"",表1[[#This Row],[编号]]&amp;TEXT(表1[[#This Row],[序号]],"000"))</f>
        <v>S2-05-C7-002</v>
      </c>
      <c r="M70" s="11" t="str">
        <f t="shared" si="24"/>
        <v>北方工程刚果（金）有限公司</v>
      </c>
      <c r="N70" s="11" t="str">
        <f t="shared" si="25"/>
        <v>李云松</v>
      </c>
      <c r="O70" s="11" t="str">
        <f t="shared" si="26"/>
        <v>黄必银</v>
      </c>
      <c r="P70" s="2" t="str">
        <f t="shared" si="27"/>
        <v>WUHUANG CONSTRUCTION ET COMMERCE RDC SAS</v>
      </c>
      <c r="Q70" s="2" t="str">
        <f t="shared" si="28"/>
        <v>陈陆</v>
      </c>
      <c r="R70" s="2" t="str">
        <f t="shared" si="29"/>
        <v>曹学能</v>
      </c>
      <c r="S70" s="11" t="str">
        <f t="shared" si="30"/>
        <v>鑫诚建设监理咨询有限公司</v>
      </c>
      <c r="T70" s="11" t="str">
        <f>IF(ISBLANK(A70),"",VLOOKUP(表1[[#This Row],[分项工程名称]],模板!C:G,3,FALSE))</f>
        <v>普通灯具安装检验批质量验收记录</v>
      </c>
      <c r="U70" s="2" t="str">
        <f t="shared" si="31"/>
        <v>刚果（金）庞比铜钴矿项目</v>
      </c>
      <c r="V70" s="2" t="str">
        <f t="shared" si="32"/>
        <v>刚果（金）庞比铜钴矿项目   总降压变电站</v>
      </c>
      <c r="W70" s="11" t="str">
        <f>IF(ISBLANK(A70),"",表1[[#This Row],[子项名称]]&amp;表1[[#This Row],[标题]]&amp;表1[[#This Row],[分项工程代号]])</f>
        <v>总降压变电站普通灯具安装检验批质量验收记录5</v>
      </c>
      <c r="X70" s="11">
        <f>IF(ISBLANK(A70),"",COUNTIF(W:W,表1[[#This Row],[子项名称]]&amp;表1[[#This Row],[标题]]&amp;表1[[#This Row],[分项工程代号]]))</f>
        <v>4</v>
      </c>
      <c r="Y70" s="11" t="str">
        <f>IF(ISBLANK(A70),"",表1[[#This Row],[子项名称]]&amp;表1[[#This Row],[分项工程代号]]&amp;表1[[#This Row],[分项工程名称]])</f>
        <v>总降压变电站5普通灯具安装</v>
      </c>
      <c r="Z70" s="11" t="b">
        <f>IF(ISBLANK(A70),"",IF(MATCH(表1[[#This Row],[子项名称]]&amp;表1[[#This Row],[分项工程代号]]&amp;表1[[#This Row],[分项工程名称]],Y:Y,0)=ROW(表1[[#This Row],[子项名称]]),TRUE,FALSE))</f>
        <v>0</v>
      </c>
      <c r="AA70" s="11" t="str">
        <f t="shared" si="33"/>
        <v>《建筑电气工程施工验收规范》 GB50303-2015</v>
      </c>
      <c r="AB70" s="11" t="str">
        <f>IF(ISBLANK(A70),"",VLOOKUP(表1[[#This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70" t="str">
        <f t="shared" si="34"/>
        <v>2020年03月30日</v>
      </c>
    </row>
    <row r="71" customHeight="1" spans="1:29">
      <c r="A71" t="s">
        <v>71</v>
      </c>
      <c r="B71" s="5">
        <f ca="1" t="shared" si="35"/>
        <v>3</v>
      </c>
      <c r="C71" t="s">
        <v>36</v>
      </c>
      <c r="D71">
        <v>5</v>
      </c>
      <c r="E71" t="s">
        <v>83</v>
      </c>
      <c r="F71" t="s">
        <v>32</v>
      </c>
      <c r="G71" s="4">
        <v>43920</v>
      </c>
      <c r="H71" t="b">
        <v>1</v>
      </c>
      <c r="I71" t="s">
        <v>73</v>
      </c>
      <c r="J71" t="b">
        <v>1</v>
      </c>
      <c r="K71" s="11" t="str">
        <f>IF(ISBLANK(A71),"",VLOOKUP("S2"&amp;表1[[#This Row],[分项工程代号]]&amp;表1[[#This Row],[分项工程名称]],模板!D:F,3,FALSE))</f>
        <v>S2-05-C7-</v>
      </c>
      <c r="L71" s="2" t="str">
        <f ca="1">IF(ISBLANK(A71),"",表1[[#This Row],[编号]]&amp;TEXT(表1[[#This Row],[序号]],"000"))</f>
        <v>S2-05-C7-003</v>
      </c>
      <c r="M71" s="11" t="str">
        <f t="shared" si="24"/>
        <v>北方工程刚果（金）有限公司</v>
      </c>
      <c r="N71" s="11" t="str">
        <f t="shared" si="25"/>
        <v>李云松</v>
      </c>
      <c r="O71" s="11" t="str">
        <f t="shared" si="26"/>
        <v>黄必银</v>
      </c>
      <c r="P71" s="2" t="str">
        <f t="shared" si="27"/>
        <v>WUHUANG CONSTRUCTION ET COMMERCE RDC SAS</v>
      </c>
      <c r="Q71" s="2" t="str">
        <f t="shared" si="28"/>
        <v>陈陆</v>
      </c>
      <c r="R71" s="2" t="str">
        <f t="shared" si="29"/>
        <v>曹学能</v>
      </c>
      <c r="S71" s="11" t="str">
        <f t="shared" si="30"/>
        <v>鑫诚建设监理咨询有限公司</v>
      </c>
      <c r="T71" s="11" t="str">
        <f>IF(ISBLANK(A71),"",VLOOKUP(表1[[#This Row],[分项工程名称]],模板!C:G,3,FALSE))</f>
        <v>普通灯具安装检验批质量验收记录</v>
      </c>
      <c r="U71" s="2" t="str">
        <f t="shared" si="31"/>
        <v>刚果（金）庞比铜钴矿项目</v>
      </c>
      <c r="V71" s="2" t="str">
        <f t="shared" si="32"/>
        <v>刚果（金）庞比铜钴矿项目   总降压变电站</v>
      </c>
      <c r="W71" s="11" t="str">
        <f>IF(ISBLANK(A71),"",表1[[#This Row],[子项名称]]&amp;表1[[#This Row],[标题]]&amp;表1[[#This Row],[分项工程代号]])</f>
        <v>总降压变电站普通灯具安装检验批质量验收记录5</v>
      </c>
      <c r="X71" s="11">
        <f>IF(ISBLANK(A71),"",COUNTIF(W:W,表1[[#This Row],[子项名称]]&amp;表1[[#This Row],[标题]]&amp;表1[[#This Row],[分项工程代号]]))</f>
        <v>4</v>
      </c>
      <c r="Y71" s="11" t="str">
        <f>IF(ISBLANK(A71),"",表1[[#This Row],[子项名称]]&amp;表1[[#This Row],[分项工程代号]]&amp;表1[[#This Row],[分项工程名称]])</f>
        <v>总降压变电站5普通灯具安装</v>
      </c>
      <c r="Z71" s="11" t="b">
        <f>IF(ISBLANK(A71),"",IF(MATCH(表1[[#This Row],[子项名称]]&amp;表1[[#This Row],[分项工程代号]]&amp;表1[[#This Row],[分项工程名称]],Y:Y,0)=ROW(表1[[#This Row],[子项名称]]),TRUE,FALSE))</f>
        <v>0</v>
      </c>
      <c r="AA71" s="11" t="str">
        <f t="shared" si="33"/>
        <v>《建筑电气工程施工验收规范》 GB50303-2015</v>
      </c>
      <c r="AB71" s="11" t="str">
        <f>IF(ISBLANK(A71),"",VLOOKUP(表1[[#This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71" t="str">
        <f t="shared" si="34"/>
        <v>2020年03月30日</v>
      </c>
    </row>
    <row r="72" customHeight="1" spans="1:29">
      <c r="A72" t="s">
        <v>71</v>
      </c>
      <c r="B72" s="5">
        <f ca="1" t="shared" si="35"/>
        <v>4</v>
      </c>
      <c r="C72" t="s">
        <v>36</v>
      </c>
      <c r="D72">
        <v>5</v>
      </c>
      <c r="E72" t="s">
        <v>84</v>
      </c>
      <c r="F72" t="s">
        <v>32</v>
      </c>
      <c r="G72" s="4">
        <v>43920</v>
      </c>
      <c r="H72" t="b">
        <v>1</v>
      </c>
      <c r="I72" t="s">
        <v>73</v>
      </c>
      <c r="J72" t="b">
        <v>1</v>
      </c>
      <c r="K72" s="11" t="str">
        <f>IF(ISBLANK(A72),"",VLOOKUP("S2"&amp;表1[[#This Row],[分项工程代号]]&amp;表1[[#This Row],[分项工程名称]],模板!D:F,3,FALSE))</f>
        <v>S2-05-C7-</v>
      </c>
      <c r="L72" s="2" t="str">
        <f ca="1">IF(ISBLANK(A72),"",表1[[#This Row],[编号]]&amp;TEXT(表1[[#This Row],[序号]],"000"))</f>
        <v>S2-05-C7-004</v>
      </c>
      <c r="M72" s="11" t="str">
        <f t="shared" si="24"/>
        <v>北方工程刚果（金）有限公司</v>
      </c>
      <c r="N72" s="11" t="str">
        <f t="shared" si="25"/>
        <v>李云松</v>
      </c>
      <c r="O72" s="11" t="str">
        <f t="shared" si="26"/>
        <v>黄必银</v>
      </c>
      <c r="P72" s="2" t="str">
        <f t="shared" si="27"/>
        <v>WUHUANG CONSTRUCTION ET COMMERCE RDC SAS</v>
      </c>
      <c r="Q72" s="2" t="str">
        <f t="shared" si="28"/>
        <v>陈陆</v>
      </c>
      <c r="R72" s="2" t="str">
        <f t="shared" si="29"/>
        <v>曹学能</v>
      </c>
      <c r="S72" s="11" t="str">
        <f t="shared" si="30"/>
        <v>鑫诚建设监理咨询有限公司</v>
      </c>
      <c r="T72" s="11" t="str">
        <f>IF(ISBLANK(A72),"",VLOOKUP(表1[[#This Row],[分项工程名称]],模板!C:G,3,FALSE))</f>
        <v>普通灯具安装检验批质量验收记录</v>
      </c>
      <c r="U72" s="2" t="str">
        <f t="shared" si="31"/>
        <v>刚果（金）庞比铜钴矿项目</v>
      </c>
      <c r="V72" s="2" t="str">
        <f t="shared" si="32"/>
        <v>刚果（金）庞比铜钴矿项目   总降压变电站</v>
      </c>
      <c r="W72" s="11" t="str">
        <f>IF(ISBLANK(A72),"",表1[[#This Row],[子项名称]]&amp;表1[[#This Row],[标题]]&amp;表1[[#This Row],[分项工程代号]])</f>
        <v>总降压变电站普通灯具安装检验批质量验收记录5</v>
      </c>
      <c r="X72" s="11">
        <f>IF(ISBLANK(A72),"",COUNTIF(W:W,表1[[#This Row],[子项名称]]&amp;表1[[#This Row],[标题]]&amp;表1[[#This Row],[分项工程代号]]))</f>
        <v>4</v>
      </c>
      <c r="Y72" s="11" t="str">
        <f>IF(ISBLANK(A72),"",表1[[#This Row],[子项名称]]&amp;表1[[#This Row],[分项工程代号]]&amp;表1[[#This Row],[分项工程名称]])</f>
        <v>总降压变电站5普通灯具安装</v>
      </c>
      <c r="Z72" s="11" t="b">
        <f>IF(ISBLANK(A72),"",IF(MATCH(表1[[#This Row],[子项名称]]&amp;表1[[#This Row],[分项工程代号]]&amp;表1[[#This Row],[分项工程名称]],Y:Y,0)=ROW(表1[[#This Row],[子项名称]]),TRUE,FALSE))</f>
        <v>0</v>
      </c>
      <c r="AA72" s="11" t="str">
        <f t="shared" si="33"/>
        <v>《建筑电气工程施工验收规范》 GB50303-2015</v>
      </c>
      <c r="AB72" s="11" t="str">
        <f>IF(ISBLANK(A72),"",VLOOKUP(表1[[#This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72" t="str">
        <f t="shared" si="34"/>
        <v>2020年03月30日</v>
      </c>
    </row>
    <row r="73" customHeight="1" spans="1:29">
      <c r="A73" t="s">
        <v>71</v>
      </c>
      <c r="B73" s="5">
        <f ca="1" t="shared" si="35"/>
        <v>1</v>
      </c>
      <c r="C73" t="s">
        <v>37</v>
      </c>
      <c r="D73">
        <v>4</v>
      </c>
      <c r="E73" t="s">
        <v>87</v>
      </c>
      <c r="F73" t="s">
        <v>32</v>
      </c>
      <c r="G73" s="4">
        <v>43946</v>
      </c>
      <c r="H73" t="b">
        <v>1</v>
      </c>
      <c r="I73" t="s">
        <v>73</v>
      </c>
      <c r="J73" t="b">
        <v>0</v>
      </c>
      <c r="K73" s="11" t="str">
        <f>IF(ISBLANK(A73),"",VLOOKUP("S2"&amp;表1[[#This Row],[分项工程代号]]&amp;表1[[#This Row],[分项工程名称]],模板!D:F,3,FALSE))</f>
        <v>S2-04-C7-</v>
      </c>
      <c r="L73" s="2" t="str">
        <f ca="1">IF(ISBLANK(A73),"",表1[[#This Row],[编号]]&amp;TEXT(表1[[#This Row],[序号]],"000"))</f>
        <v>S2-04-C7-001</v>
      </c>
      <c r="M73" s="11" t="str">
        <f t="shared" si="24"/>
        <v>北方工程刚果（金）有限公司</v>
      </c>
      <c r="N73" s="11" t="str">
        <f t="shared" si="25"/>
        <v>李云松</v>
      </c>
      <c r="O73" s="11" t="str">
        <f t="shared" si="26"/>
        <v>黄必银</v>
      </c>
      <c r="P73" s="2" t="str">
        <f t="shared" si="27"/>
        <v>WUHUANG CONSTRUCTION ET COMMERCE RDC SAS</v>
      </c>
      <c r="Q73" s="2" t="str">
        <f t="shared" si="28"/>
        <v>陈陆</v>
      </c>
      <c r="R73" s="2" t="str">
        <f t="shared" si="29"/>
        <v>曹学能</v>
      </c>
      <c r="S73" s="11" t="str">
        <f t="shared" si="30"/>
        <v>鑫诚建设监理咨询有限公司</v>
      </c>
      <c r="T73" s="11" t="str">
        <f>IF(ISBLANK(A73),"",VLOOKUP(表1[[#This Row],[分项工程名称]],模板!C:G,3,FALSE))</f>
        <v>桥架安装和桥架内电缆敷设检验批质量验收记录</v>
      </c>
      <c r="U73" s="2" t="str">
        <f t="shared" si="31"/>
        <v>刚果（金）庞比铜钴矿项目</v>
      </c>
      <c r="V73" s="2" t="str">
        <f t="shared" si="32"/>
        <v>刚果（金）庞比铜钴矿项目   总降压变电站</v>
      </c>
      <c r="W73" s="11" t="str">
        <f>IF(ISBLANK(A73),"",表1[[#This Row],[子项名称]]&amp;表1[[#This Row],[标题]]&amp;表1[[#This Row],[分项工程代号]])</f>
        <v>总降压变电站桥架安装和桥架内电缆敷设检验批质量验收记录4</v>
      </c>
      <c r="X73" s="11">
        <f>IF(ISBLANK(A73),"",COUNTIF(W:W,表1[[#This Row],[子项名称]]&amp;表1[[#This Row],[标题]]&amp;表1[[#This Row],[分项工程代号]]))</f>
        <v>1</v>
      </c>
      <c r="Y73" s="11" t="str">
        <f>IF(ISBLANK(A73),"",表1[[#This Row],[子项名称]]&amp;表1[[#This Row],[分项工程代号]]&amp;表1[[#This Row],[分项工程名称]])</f>
        <v>总降压变电站4桥架安装和桥架内电缆敷设</v>
      </c>
      <c r="Z73" s="11" t="b">
        <f>IF(ISBLANK(A73),"",IF(MATCH(表1[[#This Row],[子项名称]]&amp;表1[[#This Row],[分项工程代号]]&amp;表1[[#This Row],[分项工程名称]],Y:Y,0)=ROW(表1[[#This Row],[子项名称]]),TRUE,FALSE))</f>
        <v>1</v>
      </c>
      <c r="AA73" s="11" t="str">
        <f t="shared" si="33"/>
        <v>《建筑电气工程施工验收规范》 GB50303-2015</v>
      </c>
      <c r="AB73" s="11" t="str">
        <f>IF(ISBLANK(A73),"",VLOOKUP(表1[[#This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73" t="str">
        <f t="shared" si="34"/>
        <v>2020年04月25日</v>
      </c>
    </row>
    <row r="74" customHeight="1" spans="1:29">
      <c r="A74" t="s">
        <v>53</v>
      </c>
      <c r="B74" s="5">
        <f ca="1" t="shared" si="35"/>
        <v>2</v>
      </c>
      <c r="C74" t="s">
        <v>35</v>
      </c>
      <c r="D74">
        <v>5</v>
      </c>
      <c r="E74" t="s">
        <v>88</v>
      </c>
      <c r="F74" t="s">
        <v>51</v>
      </c>
      <c r="G74" s="4">
        <v>43994</v>
      </c>
      <c r="H74" t="b">
        <v>1</v>
      </c>
      <c r="I74" t="s">
        <v>55</v>
      </c>
      <c r="J74" t="b">
        <v>0</v>
      </c>
      <c r="K74" s="11" t="str">
        <f>IF(ISBLANK(A74),"",VLOOKUP("S2"&amp;表1[[#This Row],[分项工程代号]]&amp;表1[[#This Row],[分项工程名称]],模板!D:F,3,FALSE))</f>
        <v>S2-05-C7-</v>
      </c>
      <c r="L74" s="2" t="str">
        <f ca="1">IF(ISBLANK(A74),"",表1[[#This Row],[编号]]&amp;TEXT(表1[[#This Row],[序号]],"000"))</f>
        <v>S2-05-C7-002</v>
      </c>
      <c r="M74" s="11" t="str">
        <f t="shared" si="24"/>
        <v>北方工程刚果（金）有限公司</v>
      </c>
      <c r="N74" s="11" t="str">
        <f t="shared" si="25"/>
        <v>李云松</v>
      </c>
      <c r="O74" s="11" t="str">
        <f t="shared" si="26"/>
        <v>黄必银</v>
      </c>
      <c r="P74" s="2" t="str">
        <f t="shared" si="27"/>
        <v>WUHUANG CONSTRUCTION ET COMMERCE RDC SAS</v>
      </c>
      <c r="Q74" s="2" t="str">
        <f t="shared" si="28"/>
        <v>陈陆</v>
      </c>
      <c r="R74" s="2" t="str">
        <f t="shared" si="29"/>
        <v>曹学能</v>
      </c>
      <c r="S74" s="11" t="str">
        <f t="shared" si="30"/>
        <v>鑫诚建设监理咨询有限公司</v>
      </c>
      <c r="T74" s="11" t="str">
        <f>IF(ISBLANK(A74),"",VLOOKUP(表1[[#This Row],[分项工程名称]],模板!C:G,3,FALSE))</f>
        <v>电线、电缆导管和线槽敷设检验批质量验收记录</v>
      </c>
      <c r="U74" s="2" t="str">
        <f t="shared" si="31"/>
        <v>刚果（金）庞比铜钴矿项目</v>
      </c>
      <c r="V74" s="2" t="str">
        <f t="shared" si="32"/>
        <v>刚果（金）庞比铜钴矿项目   磨矿分级</v>
      </c>
      <c r="W74" s="11" t="str">
        <f>IF(ISBLANK(A74),"",表1[[#This Row],[子项名称]]&amp;表1[[#This Row],[标题]]&amp;表1[[#This Row],[分项工程代号]])</f>
        <v>磨矿分级电线、电缆导管和线槽敷设检验批质量验收记录5</v>
      </c>
      <c r="X74" s="11">
        <f>IF(ISBLANK(A74),"",COUNTIF(W:W,表1[[#This Row],[子项名称]]&amp;表1[[#This Row],[标题]]&amp;表1[[#This Row],[分项工程代号]]))</f>
        <v>3</v>
      </c>
      <c r="Y74" s="11" t="str">
        <f>IF(ISBLANK(A74),"",表1[[#This Row],[子项名称]]&amp;表1[[#This Row],[分项工程代号]]&amp;表1[[#This Row],[分项工程名称]])</f>
        <v>磨矿分级5电线、电缆导管和线槽敷设</v>
      </c>
      <c r="Z74" s="11" t="b">
        <f>IF(ISBLANK(A74),"",IF(MATCH(表1[[#This Row],[子项名称]]&amp;表1[[#This Row],[分项工程代号]]&amp;表1[[#This Row],[分项工程名称]],Y:Y,0)=ROW(表1[[#This Row],[子项名称]]),TRUE,FALSE))</f>
        <v>0</v>
      </c>
      <c r="AA74" s="11" t="str">
        <f t="shared" si="33"/>
        <v>《建筑电气工程施工验收规范》 GB50303-2015</v>
      </c>
      <c r="AB74" s="11" t="str">
        <f>IF(ISBLANK(A74),"",VLOOKUP(表1[[#This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74" t="str">
        <f t="shared" si="34"/>
        <v>2020年06月12日</v>
      </c>
    </row>
    <row r="75" customHeight="1" spans="1:29">
      <c r="A75" t="s">
        <v>53</v>
      </c>
      <c r="B75" s="5">
        <f ca="1" t="shared" si="35"/>
        <v>2</v>
      </c>
      <c r="C75" t="s">
        <v>30</v>
      </c>
      <c r="D75">
        <v>5</v>
      </c>
      <c r="E75" t="s">
        <v>88</v>
      </c>
      <c r="F75" t="s">
        <v>51</v>
      </c>
      <c r="G75" s="4">
        <v>43994</v>
      </c>
      <c r="H75" t="b">
        <v>1</v>
      </c>
      <c r="I75" t="s">
        <v>55</v>
      </c>
      <c r="J75" t="b">
        <v>0</v>
      </c>
      <c r="K75" s="11" t="str">
        <f>IF(ISBLANK(A75),"",VLOOKUP("S2"&amp;表1[[#This Row],[分项工程代号]]&amp;表1[[#This Row],[分项工程名称]],模板!D:F,3,FALSE))</f>
        <v>S2-05-C7-</v>
      </c>
      <c r="L75" s="2" t="str">
        <f ca="1">IF(ISBLANK(A75),"",表1[[#This Row],[编号]]&amp;TEXT(表1[[#This Row],[序号]],"000"))</f>
        <v>S2-05-C7-002</v>
      </c>
      <c r="M75" s="11" t="str">
        <f t="shared" si="24"/>
        <v>北方工程刚果（金）有限公司</v>
      </c>
      <c r="N75" s="11" t="str">
        <f t="shared" si="25"/>
        <v>李云松</v>
      </c>
      <c r="O75" s="11" t="str">
        <f t="shared" si="26"/>
        <v>黄必银</v>
      </c>
      <c r="P75" s="2" t="str">
        <f t="shared" si="27"/>
        <v>WUHUANG CONSTRUCTION ET COMMERCE RDC SAS</v>
      </c>
      <c r="Q75" s="2" t="str">
        <f t="shared" si="28"/>
        <v>陈陆</v>
      </c>
      <c r="R75" s="2" t="str">
        <f t="shared" si="29"/>
        <v>曹学能</v>
      </c>
      <c r="S75" s="11" t="str">
        <f t="shared" si="30"/>
        <v>鑫诚建设监理咨询有限公司</v>
      </c>
      <c r="T75" s="11" t="str">
        <f>IF(ISBLANK(A75),"",VLOOKUP(表1[[#This Row],[分项工程名称]],模板!C:G,3,FALSE))</f>
        <v>电线、电缆穿管和线槽敷设检验批质量验收记录</v>
      </c>
      <c r="U75" s="2" t="str">
        <f t="shared" si="31"/>
        <v>刚果（金）庞比铜钴矿项目</v>
      </c>
      <c r="V75" s="2" t="str">
        <f t="shared" si="32"/>
        <v>刚果（金）庞比铜钴矿项目   磨矿分级</v>
      </c>
      <c r="W75" s="11" t="str">
        <f>IF(ISBLANK(A75),"",表1[[#This Row],[子项名称]]&amp;表1[[#This Row],[标题]]&amp;表1[[#This Row],[分项工程代号]])</f>
        <v>磨矿分级电线、电缆穿管和线槽敷设检验批质量验收记录5</v>
      </c>
      <c r="X75" s="11">
        <f>IF(ISBLANK(A75),"",COUNTIF(W:W,表1[[#This Row],[子项名称]]&amp;表1[[#This Row],[标题]]&amp;表1[[#This Row],[分项工程代号]]))</f>
        <v>3</v>
      </c>
      <c r="Y75" s="11" t="str">
        <f>IF(ISBLANK(A75),"",表1[[#This Row],[子项名称]]&amp;表1[[#This Row],[分项工程代号]]&amp;表1[[#This Row],[分项工程名称]])</f>
        <v>磨矿分级5电线、电缆穿管和线槽敷设</v>
      </c>
      <c r="Z75" s="11" t="b">
        <f>IF(ISBLANK(A75),"",IF(MATCH(表1[[#This Row],[子项名称]]&amp;表1[[#This Row],[分项工程代号]]&amp;表1[[#This Row],[分项工程名称]],Y:Y,0)=ROW(表1[[#This Row],[子项名称]]),TRUE,FALSE))</f>
        <v>0</v>
      </c>
      <c r="AA75" s="11" t="str">
        <f t="shared" si="33"/>
        <v>《建筑电气工程施工验收规范》 GB50303-2015</v>
      </c>
      <c r="AB75" s="11" t="str">
        <f>IF(ISBLANK(A75),"",VLOOKUP(表1[[#This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75" t="str">
        <f t="shared" si="34"/>
        <v>2020年06月12日</v>
      </c>
    </row>
    <row r="76" customHeight="1" spans="1:29">
      <c r="A76" s="6" t="s">
        <v>38</v>
      </c>
      <c r="B76" s="6">
        <f ca="1" t="shared" si="35"/>
        <v>1</v>
      </c>
      <c r="C76" s="6" t="s">
        <v>81</v>
      </c>
      <c r="D76" s="6">
        <v>2</v>
      </c>
      <c r="E76" s="6" t="s">
        <v>48</v>
      </c>
      <c r="F76" s="7" t="s">
        <v>32</v>
      </c>
      <c r="G76" s="8">
        <v>44015</v>
      </c>
      <c r="H76" t="b">
        <v>1</v>
      </c>
      <c r="I76" s="7" t="s">
        <v>41</v>
      </c>
      <c r="J76" s="7" t="b">
        <v>0</v>
      </c>
      <c r="K76" s="89" t="str">
        <f>IF(ISBLANK(A76),"",VLOOKUP("S2"&amp;表1[[#This Row],[分项工程代号]]&amp;表1[[#This Row],[分项工程名称]],模板!D:F,3,FALSE))</f>
        <v>S2-02-C7-</v>
      </c>
      <c r="L76" s="90" t="str">
        <f ca="1">IF(ISBLANK(A76),"",表1[[#This Row],[编号]]&amp;TEXT(表1[[#This Row],[序号]],"000"))</f>
        <v>S2-02-C7-001</v>
      </c>
      <c r="M76" s="89" t="str">
        <f t="shared" si="24"/>
        <v>北方工程刚果（金）有限公司</v>
      </c>
      <c r="N76" s="89" t="str">
        <f t="shared" si="25"/>
        <v>李云松</v>
      </c>
      <c r="O76" s="89" t="str">
        <f t="shared" si="26"/>
        <v>黄必银</v>
      </c>
      <c r="P76" s="90" t="str">
        <f t="shared" si="27"/>
        <v>WUHUANG CONSTRUCTION ET COMMERCE RDC SAS</v>
      </c>
      <c r="Q76" s="90" t="str">
        <f t="shared" si="28"/>
        <v>陈陆</v>
      </c>
      <c r="R76" s="90" t="str">
        <f t="shared" si="29"/>
        <v>曹学能</v>
      </c>
      <c r="S76" s="89" t="str">
        <f t="shared" si="30"/>
        <v>鑫诚建设监理咨询有限公司</v>
      </c>
      <c r="T76" s="89" t="str">
        <f>IF(ISBLANK(A76),"",VLOOKUP(表1[[#This Row],[分项工程名称]],模板!C:G,3,FALSE))</f>
        <v>电缆头制作、导线连接和线路电气试验检验批质量验收记录</v>
      </c>
      <c r="U76" s="90" t="str">
        <f t="shared" si="31"/>
        <v>刚果（金）庞比铜钴矿项目</v>
      </c>
      <c r="V76" s="90" t="str">
        <f t="shared" si="32"/>
        <v>刚果（金）庞比铜钴矿项目   粗碎站</v>
      </c>
      <c r="W76" s="89" t="str">
        <f>IF(ISBLANK(A76),"",表1[[#This Row],[子项名称]]&amp;表1[[#This Row],[标题]]&amp;表1[[#This Row],[分项工程代号]])</f>
        <v>粗碎站电缆头制作、导线连接和线路电气试验检验批质量验收记录2</v>
      </c>
      <c r="X76" s="89">
        <f>IF(ISBLANK(A76),"",COUNTIF(W:W,表1[[#This Row],[子项名称]]&amp;表1[[#This Row],[标题]]&amp;表1[[#This Row],[分项工程代号]]))</f>
        <v>1</v>
      </c>
      <c r="Y76" s="89" t="str">
        <f>IF(ISBLANK(A76),"",表1[[#This Row],[子项名称]]&amp;表1[[#This Row],[分项工程代号]]&amp;表1[[#This Row],[分项工程名称]])</f>
        <v>粗碎站2电缆头制作、导线连接和线路电气试验</v>
      </c>
      <c r="Z76" s="89" t="b">
        <f>IF(ISBLANK(A76),"",IF(MATCH(表1[[#This Row],[子项名称]]&amp;表1[[#This Row],[分项工程代号]]&amp;表1[[#This Row],[分项工程名称]],Y:Y,0)=ROW(表1[[#This Row],[子项名称]]),TRUE,FALSE))</f>
        <v>1</v>
      </c>
      <c r="AA76" s="89" t="str">
        <f t="shared" si="33"/>
        <v>《建筑电气工程施工验收规范》 GB50303-2015</v>
      </c>
      <c r="AB76" s="89" t="str">
        <f>IF(ISBLANK(A76),"",VLOOKUP(表1[[#This Row],[分项工程名称]],施工检查记录[#All],2,FALSE))</f>
        <v>1.低压电线和电缆绝缘电阻测试符合规范要求
2.电线、电缆接线符合规范要求
3.芯线与电器设备的连接符合规范要求</v>
      </c>
      <c r="AC76" t="str">
        <f t="shared" si="34"/>
        <v>2020年07月03日</v>
      </c>
    </row>
    <row r="77" customHeight="1" spans="1:29">
      <c r="A77" s="7" t="s">
        <v>38</v>
      </c>
      <c r="B77" s="6">
        <f ca="1" t="shared" si="35"/>
        <v>1</v>
      </c>
      <c r="C77" s="7" t="s">
        <v>30</v>
      </c>
      <c r="D77" s="7">
        <v>4</v>
      </c>
      <c r="E77" s="7" t="s">
        <v>89</v>
      </c>
      <c r="F77" s="7" t="s">
        <v>51</v>
      </c>
      <c r="G77" s="37">
        <v>43954</v>
      </c>
      <c r="H77" t="b">
        <v>1</v>
      </c>
      <c r="I77" s="7" t="s">
        <v>41</v>
      </c>
      <c r="J77" s="7" t="b">
        <v>0</v>
      </c>
      <c r="K77" s="89" t="str">
        <f>IF(ISBLANK(A77),"",VLOOKUP("S2"&amp;表1[[#This Row],[分项工程代号]]&amp;表1[[#This Row],[分项工程名称]],模板!D:F,3,FALSE))</f>
        <v>S2-04-C7-</v>
      </c>
      <c r="L77" s="90" t="str">
        <f ca="1">IF(ISBLANK(A77),"",表1[[#This Row],[编号]]&amp;TEXT(表1[[#This Row],[序号]],"000"))</f>
        <v>S2-04-C7-001</v>
      </c>
      <c r="M77" s="89" t="str">
        <f t="shared" si="24"/>
        <v>北方工程刚果（金）有限公司</v>
      </c>
      <c r="N77" s="89" t="str">
        <f t="shared" si="25"/>
        <v>李云松</v>
      </c>
      <c r="O77" s="89" t="str">
        <f t="shared" si="26"/>
        <v>黄必银</v>
      </c>
      <c r="P77" s="90" t="str">
        <f t="shared" si="27"/>
        <v>WUHUANG CONSTRUCTION ET COMMERCE RDC SAS</v>
      </c>
      <c r="Q77" s="90" t="str">
        <f t="shared" si="28"/>
        <v>陈陆</v>
      </c>
      <c r="R77" s="90" t="str">
        <f t="shared" si="29"/>
        <v>曹学能</v>
      </c>
      <c r="S77" s="89" t="str">
        <f t="shared" si="30"/>
        <v>鑫诚建设监理咨询有限公司</v>
      </c>
      <c r="T77" s="89" t="str">
        <f>IF(ISBLANK(A77),"",VLOOKUP(表1[[#This Row],[分项工程名称]],模板!C:G,3,FALSE))</f>
        <v>电线、电缆穿管和线槽敷设检验批质量验收记录</v>
      </c>
      <c r="U77" s="90" t="str">
        <f t="shared" si="31"/>
        <v>刚果（金）庞比铜钴矿项目</v>
      </c>
      <c r="V77" s="90" t="str">
        <f t="shared" si="32"/>
        <v>刚果（金）庞比铜钴矿项目   粗碎站</v>
      </c>
      <c r="W77" s="89" t="str">
        <f>IF(ISBLANK(A77),"",表1[[#This Row],[子项名称]]&amp;表1[[#This Row],[标题]]&amp;表1[[#This Row],[分项工程代号]])</f>
        <v>粗碎站电线、电缆穿管和线槽敷设检验批质量验收记录4</v>
      </c>
      <c r="X77" s="89">
        <f>IF(ISBLANK(A77),"",COUNTIF(W:W,表1[[#This Row],[子项名称]]&amp;表1[[#This Row],[标题]]&amp;表1[[#This Row],[分项工程代号]]))</f>
        <v>2</v>
      </c>
      <c r="Y77" s="89" t="str">
        <f>IF(ISBLANK(A77),"",表1[[#This Row],[子项名称]]&amp;表1[[#This Row],[分项工程代号]]&amp;表1[[#This Row],[分项工程名称]])</f>
        <v>粗碎站4电线、电缆穿管和线槽敷设</v>
      </c>
      <c r="Z77" s="89" t="b">
        <f>IF(ISBLANK(A77),"",IF(MATCH(表1[[#This Row],[子项名称]]&amp;表1[[#This Row],[分项工程代号]]&amp;表1[[#This Row],[分项工程名称]],Y:Y,0)=ROW(表1[[#This Row],[子项名称]]),TRUE,FALSE))</f>
        <v>1</v>
      </c>
      <c r="AA77" s="89" t="str">
        <f t="shared" si="33"/>
        <v>《建筑电气工程施工验收规范》 GB50303-2015</v>
      </c>
      <c r="AB77" s="89" t="str">
        <f>IF(ISBLANK(A77),"",VLOOKUP(表1[[#This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77" t="str">
        <f t="shared" si="34"/>
        <v>2020年05月03日</v>
      </c>
    </row>
    <row r="78" customHeight="1" spans="1:29">
      <c r="A78" t="s">
        <v>62</v>
      </c>
      <c r="B78" s="5">
        <f ca="1" t="shared" si="35"/>
        <v>1</v>
      </c>
      <c r="C78" t="s">
        <v>90</v>
      </c>
      <c r="D78">
        <v>7</v>
      </c>
      <c r="E78" t="s">
        <v>91</v>
      </c>
      <c r="F78" t="s">
        <v>32</v>
      </c>
      <c r="G78" s="4">
        <v>43994</v>
      </c>
      <c r="H78" t="b">
        <v>1</v>
      </c>
      <c r="I78" t="s">
        <v>64</v>
      </c>
      <c r="J78" t="b">
        <v>0</v>
      </c>
      <c r="K78" s="11" t="str">
        <f>IF(ISBLANK(A78),"",VLOOKUP("S2"&amp;表1[[#This Row],[分项工程代号]]&amp;表1[[#This Row],[分项工程名称]],模板!D:F,3,FALSE))</f>
        <v>S2-07-C7-</v>
      </c>
      <c r="L78" s="2" t="str">
        <f ca="1">IF(ISBLANK(A78),"",表1[[#This Row],[编号]]&amp;TEXT(表1[[#This Row],[序号]],"000"))</f>
        <v>S2-07-C7-001</v>
      </c>
      <c r="M78" s="11" t="str">
        <f t="shared" si="24"/>
        <v>北方工程刚果（金）有限公司</v>
      </c>
      <c r="N78" s="11" t="str">
        <f t="shared" si="25"/>
        <v>李云松</v>
      </c>
      <c r="O78" s="11" t="str">
        <f t="shared" si="26"/>
        <v>黄必银</v>
      </c>
      <c r="P78" s="2" t="str">
        <f t="shared" si="27"/>
        <v>WUHUANG CONSTRUCTION ET COMMERCE RDC SAS</v>
      </c>
      <c r="Q78" s="2" t="str">
        <f t="shared" si="28"/>
        <v>陈陆</v>
      </c>
      <c r="R78" s="2" t="str">
        <f t="shared" si="29"/>
        <v>曹学能</v>
      </c>
      <c r="S78" s="11" t="str">
        <f t="shared" si="30"/>
        <v>鑫诚建设监理咨询有限公司</v>
      </c>
      <c r="T78" s="11" t="str">
        <f>IF(ISBLANK(A78),"",VLOOKUP(表1[[#This Row],[分项工程名称]],模板!C:G,3,FALSE))</f>
        <v>接闪器安装检验批质量验收记录</v>
      </c>
      <c r="U78" s="2" t="str">
        <f t="shared" si="31"/>
        <v>刚果（金）庞比铜钴矿项目</v>
      </c>
      <c r="V78" s="2" t="str">
        <f t="shared" si="32"/>
        <v>刚果（金）庞比铜钴矿项目   铜萃取</v>
      </c>
      <c r="W78" s="11" t="str">
        <f>IF(ISBLANK(A78),"",表1[[#This Row],[子项名称]]&amp;表1[[#This Row],[标题]]&amp;表1[[#This Row],[分项工程代号]])</f>
        <v>铜萃取接闪器安装检验批质量验收记录7</v>
      </c>
      <c r="X78" s="11">
        <f>IF(ISBLANK(A78),"",COUNTIF(W:W,表1[[#This Row],[子项名称]]&amp;表1[[#This Row],[标题]]&amp;表1[[#This Row],[分项工程代号]]))</f>
        <v>1</v>
      </c>
      <c r="Y78" s="11" t="str">
        <f>IF(ISBLANK(A78),"",表1[[#This Row],[子项名称]]&amp;表1[[#This Row],[分项工程代号]]&amp;表1[[#This Row],[分项工程名称]])</f>
        <v>铜萃取7接闪器安装</v>
      </c>
      <c r="Z78" s="11" t="b">
        <f>IF(ISBLANK(A78),"",IF(MATCH(表1[[#This Row],[子项名称]]&amp;表1[[#This Row],[分项工程代号]]&amp;表1[[#This Row],[分项工程名称]],Y:Y,0)=ROW(表1[[#This Row],[子项名称]]),TRUE,FALSE))</f>
        <v>1</v>
      </c>
      <c r="AA78" s="11" t="str">
        <f t="shared" si="33"/>
        <v>《建筑电气工程施工验收规范》 GB50303-2015</v>
      </c>
      <c r="AB78" s="11" t="str">
        <f>IF(ISBLANK(A78),"",VLOOKUP(表1[[#This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78" t="str">
        <f t="shared" si="34"/>
        <v>2020年06月12日</v>
      </c>
    </row>
    <row r="79" customHeight="1" spans="1:29">
      <c r="A79" t="s">
        <v>62</v>
      </c>
      <c r="B79" s="5">
        <f ca="1" t="shared" si="35"/>
        <v>1</v>
      </c>
      <c r="C79" t="s">
        <v>92</v>
      </c>
      <c r="D79">
        <v>7</v>
      </c>
      <c r="E79" t="s">
        <v>91</v>
      </c>
      <c r="F79" t="s">
        <v>32</v>
      </c>
      <c r="G79" s="4">
        <v>43994</v>
      </c>
      <c r="H79" t="b">
        <v>1</v>
      </c>
      <c r="I79" t="s">
        <v>64</v>
      </c>
      <c r="J79" t="b">
        <v>0</v>
      </c>
      <c r="K79" s="11" t="str">
        <f>IF(ISBLANK(A79),"",VLOOKUP("S2"&amp;表1[[#This Row],[分项工程代号]]&amp;表1[[#This Row],[分项工程名称]],模板!D:F,3,FALSE))</f>
        <v>S2-07-C7-</v>
      </c>
      <c r="L79" s="2" t="str">
        <f ca="1">IF(ISBLANK(A79),"",表1[[#This Row],[编号]]&amp;TEXT(表1[[#This Row],[序号]],"000"))</f>
        <v>S2-07-C7-001</v>
      </c>
      <c r="M79" s="11" t="str">
        <f t="shared" si="24"/>
        <v>北方工程刚果（金）有限公司</v>
      </c>
      <c r="N79" s="11" t="str">
        <f t="shared" si="25"/>
        <v>李云松</v>
      </c>
      <c r="O79" s="11" t="str">
        <f t="shared" si="26"/>
        <v>黄必银</v>
      </c>
      <c r="P79" s="2" t="str">
        <f t="shared" si="27"/>
        <v>WUHUANG CONSTRUCTION ET COMMERCE RDC SAS</v>
      </c>
      <c r="Q79" s="2" t="str">
        <f t="shared" si="28"/>
        <v>陈陆</v>
      </c>
      <c r="R79" s="2" t="str">
        <f t="shared" si="29"/>
        <v>曹学能</v>
      </c>
      <c r="S79" s="11" t="str">
        <f t="shared" si="30"/>
        <v>鑫诚建设监理咨询有限公司</v>
      </c>
      <c r="T79" s="11" t="str">
        <f>IF(ISBLANK(A79),"",VLOOKUP(表1[[#This Row],[分项工程名称]],模板!C:G,3,FALSE))</f>
        <v>变配电室接地干线敷设检验批质量验收记录</v>
      </c>
      <c r="U79" s="2" t="str">
        <f t="shared" si="31"/>
        <v>刚果（金）庞比铜钴矿项目</v>
      </c>
      <c r="V79" s="2" t="str">
        <f t="shared" si="32"/>
        <v>刚果（金）庞比铜钴矿项目   铜萃取</v>
      </c>
      <c r="W79" s="11" t="str">
        <f>IF(ISBLANK(A79),"",表1[[#This Row],[子项名称]]&amp;表1[[#This Row],[标题]]&amp;表1[[#This Row],[分项工程代号]])</f>
        <v>铜萃取变配电室接地干线敷设检验批质量验收记录7</v>
      </c>
      <c r="X79" s="11">
        <f>IF(ISBLANK(A79),"",COUNTIF(W:W,表1[[#This Row],[子项名称]]&amp;表1[[#This Row],[标题]]&amp;表1[[#This Row],[分项工程代号]]))</f>
        <v>1</v>
      </c>
      <c r="Y79" s="11" t="str">
        <f>IF(ISBLANK(A79),"",表1[[#This Row],[子项名称]]&amp;表1[[#This Row],[分项工程代号]]&amp;表1[[#This Row],[分项工程名称]])</f>
        <v>铜萃取7变配电室接地干线敷设</v>
      </c>
      <c r="Z79" s="11" t="b">
        <f>IF(ISBLANK(A79),"",IF(MATCH(表1[[#This Row],[子项名称]]&amp;表1[[#This Row],[分项工程代号]]&amp;表1[[#This Row],[分项工程名称]],Y:Y,0)=ROW(表1[[#This Row],[子项名称]]),TRUE,FALSE))</f>
        <v>1</v>
      </c>
      <c r="AA79" s="11" t="str">
        <f t="shared" si="33"/>
        <v>《建筑电气工程施工验收规范》 GB50303-2015</v>
      </c>
      <c r="AB79" s="11" t="str">
        <f>IF(ISBLANK(A79),"",VLOOKUP(表1[[#This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79" t="str">
        <f t="shared" si="34"/>
        <v>2020年06月12日</v>
      </c>
    </row>
    <row r="80" customHeight="1" spans="1:29">
      <c r="A80" t="s">
        <v>49</v>
      </c>
      <c r="B80" s="5">
        <f ca="1" t="shared" si="35"/>
        <v>1</v>
      </c>
      <c r="C80" t="s">
        <v>90</v>
      </c>
      <c r="D80">
        <v>7</v>
      </c>
      <c r="E80" t="s">
        <v>91</v>
      </c>
      <c r="F80" t="s">
        <v>32</v>
      </c>
      <c r="G80" s="4">
        <v>43994</v>
      </c>
      <c r="H80" t="b">
        <v>1</v>
      </c>
      <c r="I80" t="s">
        <v>52</v>
      </c>
      <c r="J80" t="b">
        <v>0</v>
      </c>
      <c r="K80" s="11" t="str">
        <f>IF(ISBLANK(A80),"",VLOOKUP("S2"&amp;表1[[#This Row],[分项工程代号]]&amp;表1[[#This Row],[分项工程名称]],模板!D:F,3,FALSE))</f>
        <v>S2-07-C7-</v>
      </c>
      <c r="L80" s="2" t="str">
        <f ca="1">IF(ISBLANK(A80),"",表1[[#This Row],[编号]]&amp;TEXT(表1[[#This Row],[序号]],"000"))</f>
        <v>S2-07-C7-001</v>
      </c>
      <c r="M80" s="11" t="str">
        <f t="shared" si="24"/>
        <v>北方工程刚果（金）有限公司</v>
      </c>
      <c r="N80" s="11" t="str">
        <f t="shared" si="25"/>
        <v>李云松</v>
      </c>
      <c r="O80" s="11" t="str">
        <f t="shared" si="26"/>
        <v>黄必银</v>
      </c>
      <c r="P80" s="2" t="str">
        <f t="shared" si="27"/>
        <v>WUHUANG CONSTRUCTION ET COMMERCE RDC SAS</v>
      </c>
      <c r="Q80" s="2" t="str">
        <f t="shared" si="28"/>
        <v>陈陆</v>
      </c>
      <c r="R80" s="2" t="str">
        <f t="shared" si="29"/>
        <v>曹学能</v>
      </c>
      <c r="S80" s="11" t="str">
        <f t="shared" si="30"/>
        <v>鑫诚建设监理咨询有限公司</v>
      </c>
      <c r="T80" s="11" t="str">
        <f>IF(ISBLANK(A80),"",VLOOKUP(表1[[#This Row],[分项工程名称]],模板!C:G,3,FALSE))</f>
        <v>接闪器安装检验批质量验收记录</v>
      </c>
      <c r="U80" s="2" t="str">
        <f t="shared" si="31"/>
        <v>刚果（金）庞比铜钴矿项目</v>
      </c>
      <c r="V80" s="2" t="str">
        <f t="shared" si="32"/>
        <v>刚果（金）庞比铜钴矿项目   浸出浓密及CCD洗涤</v>
      </c>
      <c r="W80" s="11" t="str">
        <f>IF(ISBLANK(A80),"",表1[[#This Row],[子项名称]]&amp;表1[[#This Row],[标题]]&amp;表1[[#This Row],[分项工程代号]])</f>
        <v>浸出浓密及CCD洗涤接闪器安装检验批质量验收记录7</v>
      </c>
      <c r="X80" s="11">
        <f>IF(ISBLANK(A80),"",COUNTIF(W:W,表1[[#This Row],[子项名称]]&amp;表1[[#This Row],[标题]]&amp;表1[[#This Row],[分项工程代号]]))</f>
        <v>1</v>
      </c>
      <c r="Y80" s="11" t="str">
        <f>IF(ISBLANK(A80),"",表1[[#This Row],[子项名称]]&amp;表1[[#This Row],[分项工程代号]]&amp;表1[[#This Row],[分项工程名称]])</f>
        <v>浸出浓密及CCD洗涤7接闪器安装</v>
      </c>
      <c r="Z80" s="11" t="b">
        <f>IF(ISBLANK(A80),"",IF(MATCH(表1[[#This Row],[子项名称]]&amp;表1[[#This Row],[分项工程代号]]&amp;表1[[#This Row],[分项工程名称]],Y:Y,0)=ROW(表1[[#This Row],[子项名称]]),TRUE,FALSE))</f>
        <v>1</v>
      </c>
      <c r="AA80" s="11" t="str">
        <f t="shared" si="33"/>
        <v>《建筑电气工程施工验收规范》 GB50303-2015</v>
      </c>
      <c r="AB80" s="11" t="str">
        <f>IF(ISBLANK(A80),"",VLOOKUP(表1[[#This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80" t="str">
        <f t="shared" si="34"/>
        <v>2020年06月12日</v>
      </c>
    </row>
    <row r="81" customHeight="1" spans="1:29">
      <c r="A81" t="s">
        <v>49</v>
      </c>
      <c r="B81" s="5">
        <f ca="1" t="shared" si="35"/>
        <v>1</v>
      </c>
      <c r="C81" t="s">
        <v>92</v>
      </c>
      <c r="D81">
        <v>7</v>
      </c>
      <c r="E81" t="s">
        <v>91</v>
      </c>
      <c r="F81" t="s">
        <v>32</v>
      </c>
      <c r="G81" s="4">
        <v>43994</v>
      </c>
      <c r="H81" t="b">
        <v>1</v>
      </c>
      <c r="I81" t="s">
        <v>52</v>
      </c>
      <c r="J81" t="b">
        <v>0</v>
      </c>
      <c r="K81" s="11" t="str">
        <f>IF(ISBLANK(A81),"",VLOOKUP("S2"&amp;表1[[#This Row],[分项工程代号]]&amp;表1[[#This Row],[分项工程名称]],模板!D:F,3,FALSE))</f>
        <v>S2-07-C7-</v>
      </c>
      <c r="L81" s="2" t="str">
        <f ca="1">IF(ISBLANK(A81),"",表1[[#This Row],[编号]]&amp;TEXT(表1[[#This Row],[序号]],"000"))</f>
        <v>S2-07-C7-001</v>
      </c>
      <c r="M81" s="11" t="str">
        <f t="shared" si="24"/>
        <v>北方工程刚果（金）有限公司</v>
      </c>
      <c r="N81" s="11" t="str">
        <f t="shared" si="25"/>
        <v>李云松</v>
      </c>
      <c r="O81" s="11" t="str">
        <f t="shared" si="26"/>
        <v>黄必银</v>
      </c>
      <c r="P81" s="2" t="str">
        <f t="shared" si="27"/>
        <v>WUHUANG CONSTRUCTION ET COMMERCE RDC SAS</v>
      </c>
      <c r="Q81" s="2" t="str">
        <f t="shared" si="28"/>
        <v>陈陆</v>
      </c>
      <c r="R81" s="2" t="str">
        <f t="shared" si="29"/>
        <v>曹学能</v>
      </c>
      <c r="S81" s="11" t="str">
        <f t="shared" si="30"/>
        <v>鑫诚建设监理咨询有限公司</v>
      </c>
      <c r="T81" s="11" t="str">
        <f>IF(ISBLANK(A81),"",VLOOKUP(表1[[#This Row],[分项工程名称]],模板!C:G,3,FALSE))</f>
        <v>变配电室接地干线敷设检验批质量验收记录</v>
      </c>
      <c r="U81" s="2" t="str">
        <f t="shared" si="31"/>
        <v>刚果（金）庞比铜钴矿项目</v>
      </c>
      <c r="V81" s="2" t="str">
        <f t="shared" si="32"/>
        <v>刚果（金）庞比铜钴矿项目   浸出浓密及CCD洗涤</v>
      </c>
      <c r="W81" s="11" t="str">
        <f>IF(ISBLANK(A81),"",表1[[#This Row],[子项名称]]&amp;表1[[#This Row],[标题]]&amp;表1[[#This Row],[分项工程代号]])</f>
        <v>浸出浓密及CCD洗涤变配电室接地干线敷设检验批质量验收记录7</v>
      </c>
      <c r="X81" s="11">
        <f>IF(ISBLANK(A81),"",COUNTIF(W:W,表1[[#This Row],[子项名称]]&amp;表1[[#This Row],[标题]]&amp;表1[[#This Row],[分项工程代号]]))</f>
        <v>1</v>
      </c>
      <c r="Y81" s="11" t="str">
        <f>IF(ISBLANK(A81),"",表1[[#This Row],[子项名称]]&amp;表1[[#This Row],[分项工程代号]]&amp;表1[[#This Row],[分项工程名称]])</f>
        <v>浸出浓密及CCD洗涤7变配电室接地干线敷设</v>
      </c>
      <c r="Z81" s="11" t="b">
        <f>IF(ISBLANK(A81),"",IF(MATCH(表1[[#This Row],[子项名称]]&amp;表1[[#This Row],[分项工程代号]]&amp;表1[[#This Row],[分项工程名称]],Y:Y,0)=ROW(表1[[#This Row],[子项名称]]),TRUE,FALSE))</f>
        <v>1</v>
      </c>
      <c r="AA81" s="11" t="str">
        <f t="shared" si="33"/>
        <v>《建筑电气工程施工验收规范》 GB50303-2015</v>
      </c>
      <c r="AB81" s="11" t="str">
        <f>IF(ISBLANK(A81),"",VLOOKUP(表1[[#This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81" t="str">
        <f t="shared" si="34"/>
        <v>2020年06月12日</v>
      </c>
    </row>
    <row r="82" customHeight="1" spans="1:29">
      <c r="A82" t="s">
        <v>53</v>
      </c>
      <c r="B82" s="5">
        <f ca="1" t="shared" si="35"/>
        <v>1</v>
      </c>
      <c r="C82" t="s">
        <v>90</v>
      </c>
      <c r="D82">
        <v>7</v>
      </c>
      <c r="E82" t="s">
        <v>91</v>
      </c>
      <c r="F82" t="s">
        <v>32</v>
      </c>
      <c r="G82" s="4">
        <v>43994</v>
      </c>
      <c r="H82" t="b">
        <v>1</v>
      </c>
      <c r="I82" t="s">
        <v>55</v>
      </c>
      <c r="J82" t="b">
        <v>0</v>
      </c>
      <c r="K82" s="11" t="str">
        <f>IF(ISBLANK(A82),"",VLOOKUP("S2"&amp;表1[[#This Row],[分项工程代号]]&amp;表1[[#This Row],[分项工程名称]],模板!D:F,3,FALSE))</f>
        <v>S2-07-C7-</v>
      </c>
      <c r="L82" s="2" t="str">
        <f ca="1">IF(ISBLANK(A82),"",表1[[#This Row],[编号]]&amp;TEXT(表1[[#This Row],[序号]],"000"))</f>
        <v>S2-07-C7-001</v>
      </c>
      <c r="M82" s="11" t="str">
        <f t="shared" si="24"/>
        <v>北方工程刚果（金）有限公司</v>
      </c>
      <c r="N82" s="11" t="str">
        <f t="shared" si="25"/>
        <v>李云松</v>
      </c>
      <c r="O82" s="11" t="str">
        <f t="shared" si="26"/>
        <v>黄必银</v>
      </c>
      <c r="P82" s="2" t="str">
        <f t="shared" si="27"/>
        <v>WUHUANG CONSTRUCTION ET COMMERCE RDC SAS</v>
      </c>
      <c r="Q82" s="2" t="str">
        <f t="shared" si="28"/>
        <v>陈陆</v>
      </c>
      <c r="R82" s="2" t="str">
        <f t="shared" si="29"/>
        <v>曹学能</v>
      </c>
      <c r="S82" s="11" t="str">
        <f t="shared" si="30"/>
        <v>鑫诚建设监理咨询有限公司</v>
      </c>
      <c r="T82" s="11" t="str">
        <f>IF(ISBLANK(A82),"",VLOOKUP(表1[[#This Row],[分项工程名称]],模板!C:G,3,FALSE))</f>
        <v>接闪器安装检验批质量验收记录</v>
      </c>
      <c r="U82" s="2" t="str">
        <f t="shared" si="31"/>
        <v>刚果（金）庞比铜钴矿项目</v>
      </c>
      <c r="V82" s="2" t="str">
        <f t="shared" si="32"/>
        <v>刚果（金）庞比铜钴矿项目   磨矿分级</v>
      </c>
      <c r="W82" s="11" t="str">
        <f>IF(ISBLANK(A82),"",表1[[#This Row],[子项名称]]&amp;表1[[#This Row],[标题]]&amp;表1[[#This Row],[分项工程代号]])</f>
        <v>磨矿分级接闪器安装检验批质量验收记录7</v>
      </c>
      <c r="X82" s="11">
        <f>IF(ISBLANK(A82),"",COUNTIF(W:W,表1[[#This Row],[子项名称]]&amp;表1[[#This Row],[标题]]&amp;表1[[#This Row],[分项工程代号]]))</f>
        <v>1</v>
      </c>
      <c r="Y82" s="11" t="str">
        <f>IF(ISBLANK(A82),"",表1[[#This Row],[子项名称]]&amp;表1[[#This Row],[分项工程代号]]&amp;表1[[#This Row],[分项工程名称]])</f>
        <v>磨矿分级7接闪器安装</v>
      </c>
      <c r="Z82" s="11" t="b">
        <f>IF(ISBLANK(A82),"",IF(MATCH(表1[[#This Row],[子项名称]]&amp;表1[[#This Row],[分项工程代号]]&amp;表1[[#This Row],[分项工程名称]],Y:Y,0)=ROW(表1[[#This Row],[子项名称]]),TRUE,FALSE))</f>
        <v>1</v>
      </c>
      <c r="AA82" s="11" t="str">
        <f t="shared" si="33"/>
        <v>《建筑电气工程施工验收规范》 GB50303-2015</v>
      </c>
      <c r="AB82" s="11" t="str">
        <f>IF(ISBLANK(A82),"",VLOOKUP(表1[[#This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82" t="str">
        <f t="shared" si="34"/>
        <v>2020年06月12日</v>
      </c>
    </row>
    <row r="83" customHeight="1" spans="1:29">
      <c r="A83" t="s">
        <v>53</v>
      </c>
      <c r="B83" s="5">
        <f ca="1" t="shared" si="35"/>
        <v>1</v>
      </c>
      <c r="C83" t="s">
        <v>92</v>
      </c>
      <c r="D83">
        <v>7</v>
      </c>
      <c r="E83" t="s">
        <v>91</v>
      </c>
      <c r="F83" t="s">
        <v>32</v>
      </c>
      <c r="G83" s="4">
        <v>43994</v>
      </c>
      <c r="H83" t="b">
        <v>1</v>
      </c>
      <c r="I83" t="s">
        <v>55</v>
      </c>
      <c r="J83" t="b">
        <v>0</v>
      </c>
      <c r="K83" s="11" t="str">
        <f>IF(ISBLANK(A83),"",VLOOKUP("S2"&amp;表1[[#This Row],[分项工程代号]]&amp;表1[[#This Row],[分项工程名称]],模板!D:F,3,FALSE))</f>
        <v>S2-07-C7-</v>
      </c>
      <c r="L83" s="2" t="str">
        <f ca="1">IF(ISBLANK(A83),"",表1[[#This Row],[编号]]&amp;TEXT(表1[[#This Row],[序号]],"000"))</f>
        <v>S2-07-C7-001</v>
      </c>
      <c r="M83" s="11" t="str">
        <f t="shared" si="24"/>
        <v>北方工程刚果（金）有限公司</v>
      </c>
      <c r="N83" s="11" t="str">
        <f t="shared" si="25"/>
        <v>李云松</v>
      </c>
      <c r="O83" s="11" t="str">
        <f t="shared" si="26"/>
        <v>黄必银</v>
      </c>
      <c r="P83" s="2" t="str">
        <f t="shared" si="27"/>
        <v>WUHUANG CONSTRUCTION ET COMMERCE RDC SAS</v>
      </c>
      <c r="Q83" s="2" t="str">
        <f t="shared" si="28"/>
        <v>陈陆</v>
      </c>
      <c r="R83" s="2" t="str">
        <f t="shared" si="29"/>
        <v>曹学能</v>
      </c>
      <c r="S83" s="11" t="str">
        <f t="shared" si="30"/>
        <v>鑫诚建设监理咨询有限公司</v>
      </c>
      <c r="T83" s="11" t="str">
        <f>IF(ISBLANK(A83),"",VLOOKUP(表1[[#This Row],[分项工程名称]],模板!C:G,3,FALSE))</f>
        <v>变配电室接地干线敷设检验批质量验收记录</v>
      </c>
      <c r="U83" s="2" t="str">
        <f t="shared" si="31"/>
        <v>刚果（金）庞比铜钴矿项目</v>
      </c>
      <c r="V83" s="2" t="str">
        <f t="shared" si="32"/>
        <v>刚果（金）庞比铜钴矿项目   磨矿分级</v>
      </c>
      <c r="W83" s="11" t="str">
        <f>IF(ISBLANK(A83),"",表1[[#This Row],[子项名称]]&amp;表1[[#This Row],[标题]]&amp;表1[[#This Row],[分项工程代号]])</f>
        <v>磨矿分级变配电室接地干线敷设检验批质量验收记录7</v>
      </c>
      <c r="X83" s="11">
        <f>IF(ISBLANK(A83),"",COUNTIF(W:W,表1[[#This Row],[子项名称]]&amp;表1[[#This Row],[标题]]&amp;表1[[#This Row],[分项工程代号]]))</f>
        <v>1</v>
      </c>
      <c r="Y83" s="11" t="str">
        <f>IF(ISBLANK(A83),"",表1[[#This Row],[子项名称]]&amp;表1[[#This Row],[分项工程代号]]&amp;表1[[#This Row],[分项工程名称]])</f>
        <v>磨矿分级7变配电室接地干线敷设</v>
      </c>
      <c r="Z83" s="11" t="b">
        <f>IF(ISBLANK(A83),"",IF(MATCH(表1[[#This Row],[子项名称]]&amp;表1[[#This Row],[分项工程代号]]&amp;表1[[#This Row],[分项工程名称]],Y:Y,0)=ROW(表1[[#This Row],[子项名称]]),TRUE,FALSE))</f>
        <v>1</v>
      </c>
      <c r="AA83" s="11" t="str">
        <f t="shared" si="33"/>
        <v>《建筑电气工程施工验收规范》 GB50303-2015</v>
      </c>
      <c r="AB83" s="11" t="str">
        <f>IF(ISBLANK(A83),"",VLOOKUP(表1[[#This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83" t="str">
        <f t="shared" si="34"/>
        <v>2020年06月12日</v>
      </c>
    </row>
    <row r="84" customHeight="1" spans="1:29">
      <c r="A84" t="s">
        <v>68</v>
      </c>
      <c r="B84" s="5">
        <f ca="1" t="shared" si="35"/>
        <v>1</v>
      </c>
      <c r="C84" t="s">
        <v>92</v>
      </c>
      <c r="D84">
        <v>7</v>
      </c>
      <c r="E84" t="s">
        <v>91</v>
      </c>
      <c r="F84" t="s">
        <v>32</v>
      </c>
      <c r="G84" s="4">
        <v>43994</v>
      </c>
      <c r="H84" t="b">
        <v>1</v>
      </c>
      <c r="I84" t="s">
        <v>70</v>
      </c>
      <c r="J84" t="b">
        <v>0</v>
      </c>
      <c r="K84" s="11" t="str">
        <f>IF(ISBLANK(A84),"",VLOOKUP("S2"&amp;表1[[#This Row],[分项工程代号]]&amp;表1[[#This Row],[分项工程名称]],模板!D:F,3,FALSE))</f>
        <v>S2-07-C7-</v>
      </c>
      <c r="L84" s="2" t="str">
        <f ca="1">IF(ISBLANK(A84),"",表1[[#This Row],[编号]]&amp;TEXT(表1[[#This Row],[序号]],"000"))</f>
        <v>S2-07-C7-001</v>
      </c>
      <c r="M84" s="11" t="str">
        <f t="shared" si="24"/>
        <v>北方工程刚果（金）有限公司</v>
      </c>
      <c r="N84" s="11" t="str">
        <f t="shared" si="25"/>
        <v>李云松</v>
      </c>
      <c r="O84" s="11" t="str">
        <f t="shared" si="26"/>
        <v>黄必银</v>
      </c>
      <c r="P84" s="2" t="str">
        <f t="shared" si="27"/>
        <v>WUHUANG CONSTRUCTION ET COMMERCE RDC SAS</v>
      </c>
      <c r="Q84" s="2" t="str">
        <f t="shared" si="28"/>
        <v>陈陆</v>
      </c>
      <c r="R84" s="2" t="str">
        <f t="shared" si="29"/>
        <v>曹学能</v>
      </c>
      <c r="S84" s="11" t="str">
        <f t="shared" si="30"/>
        <v>鑫诚建设监理咨询有限公司</v>
      </c>
      <c r="T84" s="11" t="str">
        <f>IF(ISBLANK(A84),"",VLOOKUP(表1[[#This Row],[分项工程名称]],模板!C:G,3,FALSE))</f>
        <v>变配电室接地干线敷设检验批质量验收记录</v>
      </c>
      <c r="U84" s="2" t="str">
        <f t="shared" si="31"/>
        <v>刚果（金）庞比铜钴矿项目</v>
      </c>
      <c r="V84" s="2" t="str">
        <f t="shared" si="32"/>
        <v>刚果（金）庞比铜钴矿项目   原矿脱水及搅拌浸出</v>
      </c>
      <c r="W84" s="11" t="str">
        <f>IF(ISBLANK(A84),"",表1[[#This Row],[子项名称]]&amp;表1[[#This Row],[标题]]&amp;表1[[#This Row],[分项工程代号]])</f>
        <v>原矿脱水及搅拌浸出变配电室接地干线敷设检验批质量验收记录7</v>
      </c>
      <c r="X84" s="11">
        <f>IF(ISBLANK(A84),"",COUNTIF(W:W,表1[[#This Row],[子项名称]]&amp;表1[[#This Row],[标题]]&amp;表1[[#This Row],[分项工程代号]]))</f>
        <v>1</v>
      </c>
      <c r="Y84" s="11" t="str">
        <f>IF(ISBLANK(A84),"",表1[[#This Row],[子项名称]]&amp;表1[[#This Row],[分项工程代号]]&amp;表1[[#This Row],[分项工程名称]])</f>
        <v>原矿脱水及搅拌浸出7变配电室接地干线敷设</v>
      </c>
      <c r="Z84" s="11" t="b">
        <f>IF(ISBLANK(A84),"",IF(MATCH(表1[[#This Row],[子项名称]]&amp;表1[[#This Row],[分项工程代号]]&amp;表1[[#This Row],[分项工程名称]],Y:Y,0)=ROW(表1[[#This Row],[子项名称]]),TRUE,FALSE))</f>
        <v>1</v>
      </c>
      <c r="AA84" s="11" t="str">
        <f t="shared" si="33"/>
        <v>《建筑电气工程施工验收规范》 GB50303-2015</v>
      </c>
      <c r="AB84" s="11" t="str">
        <f>IF(ISBLANK(A84),"",VLOOKUP(表1[[#This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84" t="str">
        <f t="shared" si="34"/>
        <v>2020年06月12日</v>
      </c>
    </row>
    <row r="85" customHeight="1" spans="1:29">
      <c r="A85" t="s">
        <v>65</v>
      </c>
      <c r="B85" s="5">
        <f ca="1" t="shared" si="35"/>
        <v>1</v>
      </c>
      <c r="C85" t="s">
        <v>92</v>
      </c>
      <c r="D85">
        <v>7</v>
      </c>
      <c r="E85" t="s">
        <v>91</v>
      </c>
      <c r="F85" t="s">
        <v>32</v>
      </c>
      <c r="G85" s="4">
        <v>43994</v>
      </c>
      <c r="H85" t="b">
        <v>1</v>
      </c>
      <c r="I85" t="s">
        <v>67</v>
      </c>
      <c r="J85" t="b">
        <v>0</v>
      </c>
      <c r="K85" s="11" t="str">
        <f>IF(ISBLANK(A85),"",VLOOKUP("S2"&amp;表1[[#This Row],[分项工程代号]]&amp;表1[[#This Row],[分项工程名称]],模板!D:F,3,FALSE))</f>
        <v>S2-07-C7-</v>
      </c>
      <c r="L85" s="2" t="str">
        <f ca="1">IF(ISBLANK(A85),"",表1[[#This Row],[编号]]&amp;TEXT(表1[[#This Row],[序号]],"000"))</f>
        <v>S2-07-C7-001</v>
      </c>
      <c r="M85" s="11" t="str">
        <f t="shared" si="24"/>
        <v>北方工程刚果（金）有限公司</v>
      </c>
      <c r="N85" s="11" t="str">
        <f t="shared" si="25"/>
        <v>李云松</v>
      </c>
      <c r="O85" s="11" t="str">
        <f t="shared" si="26"/>
        <v>黄必银</v>
      </c>
      <c r="P85" s="2" t="str">
        <f t="shared" si="27"/>
        <v>WUHUANG CONSTRUCTION ET COMMERCE RDC SAS</v>
      </c>
      <c r="Q85" s="2" t="str">
        <f t="shared" si="28"/>
        <v>陈陆</v>
      </c>
      <c r="R85" s="2" t="str">
        <f t="shared" si="29"/>
        <v>曹学能</v>
      </c>
      <c r="S85" s="11" t="str">
        <f t="shared" si="30"/>
        <v>鑫诚建设监理咨询有限公司</v>
      </c>
      <c r="T85" s="11" t="str">
        <f>IF(ISBLANK(A85),"",VLOOKUP(表1[[#This Row],[分项工程名称]],模板!C:G,3,FALSE))</f>
        <v>变配电室接地干线敷设检验批质量验收记录</v>
      </c>
      <c r="U85" s="2" t="str">
        <f t="shared" si="31"/>
        <v>刚果（金）庞比铜钴矿项目</v>
      </c>
      <c r="V85" s="2" t="str">
        <f t="shared" si="32"/>
        <v>刚果（金）庞比铜钴矿项目   铜电积</v>
      </c>
      <c r="W85" s="11" t="str">
        <f>IF(ISBLANK(A85),"",表1[[#This Row],[子项名称]]&amp;表1[[#This Row],[标题]]&amp;表1[[#This Row],[分项工程代号]])</f>
        <v>铜电积变配电室接地干线敷设检验批质量验收记录7</v>
      </c>
      <c r="X85" s="11">
        <f>IF(ISBLANK(A85),"",COUNTIF(W:W,表1[[#This Row],[子项名称]]&amp;表1[[#This Row],[标题]]&amp;表1[[#This Row],[分项工程代号]]))</f>
        <v>1</v>
      </c>
      <c r="Y85" s="11" t="str">
        <f>IF(ISBLANK(A85),"",表1[[#This Row],[子项名称]]&amp;表1[[#This Row],[分项工程代号]]&amp;表1[[#This Row],[分项工程名称]])</f>
        <v>铜电积7变配电室接地干线敷设</v>
      </c>
      <c r="Z85" s="11" t="b">
        <f>IF(ISBLANK(A85),"",IF(MATCH(表1[[#This Row],[子项名称]]&amp;表1[[#This Row],[分项工程代号]]&amp;表1[[#This Row],[分项工程名称]],Y:Y,0)=ROW(表1[[#This Row],[子项名称]]),TRUE,FALSE))</f>
        <v>1</v>
      </c>
      <c r="AA85" s="11" t="str">
        <f t="shared" si="33"/>
        <v>《建筑电气工程施工验收规范》 GB50303-2015</v>
      </c>
      <c r="AB85" s="11" t="str">
        <f>IF(ISBLANK(A85),"",VLOOKUP(表1[[#This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85" t="str">
        <f t="shared" si="34"/>
        <v>2020年06月12日</v>
      </c>
    </row>
    <row r="86" customHeight="1" spans="1:29">
      <c r="A86" t="s">
        <v>93</v>
      </c>
      <c r="B86" s="5">
        <f ca="1" t="shared" si="35"/>
        <v>1</v>
      </c>
      <c r="C86" t="s">
        <v>92</v>
      </c>
      <c r="D86">
        <v>7</v>
      </c>
      <c r="E86" t="s">
        <v>91</v>
      </c>
      <c r="F86" t="s">
        <v>32</v>
      </c>
      <c r="G86" s="4">
        <v>43960</v>
      </c>
      <c r="H86" t="b">
        <v>1</v>
      </c>
      <c r="I86" t="s">
        <v>94</v>
      </c>
      <c r="J86" t="b">
        <v>0</v>
      </c>
      <c r="K86" s="11" t="str">
        <f>IF(ISBLANK(A86),"",VLOOKUP("S2"&amp;表1[[#This Row],[分项工程代号]]&amp;表1[[#This Row],[分项工程名称]],模板!D:F,3,FALSE))</f>
        <v>S2-07-C7-</v>
      </c>
      <c r="L86" s="2" t="str">
        <f ca="1">IF(ISBLANK(A86),"",表1[[#This Row],[编号]]&amp;TEXT(表1[[#This Row],[序号]],"000"))</f>
        <v>S2-07-C7-001</v>
      </c>
      <c r="M86" s="11" t="str">
        <f t="shared" si="24"/>
        <v>北方工程刚果（金）有限公司</v>
      </c>
      <c r="N86" s="11" t="str">
        <f t="shared" si="25"/>
        <v>李云松</v>
      </c>
      <c r="O86" s="11" t="str">
        <f t="shared" si="26"/>
        <v>黄必银</v>
      </c>
      <c r="P86" s="2" t="str">
        <f t="shared" si="27"/>
        <v>WUHUANG CONSTRUCTION ET COMMERCE RDC SAS</v>
      </c>
      <c r="Q86" s="2" t="str">
        <f t="shared" si="28"/>
        <v>陈陆</v>
      </c>
      <c r="R86" s="2" t="str">
        <f t="shared" si="29"/>
        <v>曹学能</v>
      </c>
      <c r="S86" s="11" t="str">
        <f t="shared" si="30"/>
        <v>鑫诚建设监理咨询有限公司</v>
      </c>
      <c r="T86" s="11" t="str">
        <f>IF(ISBLANK(A86),"",VLOOKUP(表1[[#This Row],[分项工程名称]],模板!C:G,3,FALSE))</f>
        <v>变配电室接地干线敷设检验批质量验收记录</v>
      </c>
      <c r="U86" s="2" t="str">
        <f t="shared" si="31"/>
        <v>刚果（金）庞比铜钴矿项目</v>
      </c>
      <c r="V86" s="2" t="str">
        <f t="shared" si="32"/>
        <v>刚果（金）庞比铜钴矿项目   给水加压泵房及回水池</v>
      </c>
      <c r="W86" s="11" t="str">
        <f>IF(ISBLANK(A86),"",表1[[#This Row],[子项名称]]&amp;表1[[#This Row],[标题]]&amp;表1[[#This Row],[分项工程代号]])</f>
        <v>给水加压泵房及回水池变配电室接地干线敷设检验批质量验收记录7</v>
      </c>
      <c r="X86" s="11">
        <f>IF(ISBLANK(A86),"",COUNTIF(W:W,表1[[#This Row],[子项名称]]&amp;表1[[#This Row],[标题]]&amp;表1[[#This Row],[分项工程代号]]))</f>
        <v>1</v>
      </c>
      <c r="Y86" s="11" t="str">
        <f>IF(ISBLANK(A86),"",表1[[#This Row],[子项名称]]&amp;表1[[#This Row],[分项工程代号]]&amp;表1[[#This Row],[分项工程名称]])</f>
        <v>给水加压泵房及回水池7变配电室接地干线敷设</v>
      </c>
      <c r="Z86" s="11" t="b">
        <f>IF(ISBLANK(A86),"",IF(MATCH(表1[[#This Row],[子项名称]]&amp;表1[[#This Row],[分项工程代号]]&amp;表1[[#This Row],[分项工程名称]],Y:Y,0)=ROW(表1[[#This Row],[子项名称]]),TRUE,FALSE))</f>
        <v>1</v>
      </c>
      <c r="AA86" s="11" t="str">
        <f t="shared" si="33"/>
        <v>《建筑电气工程施工验收规范》 GB50303-2015</v>
      </c>
      <c r="AB86" s="11" t="str">
        <f>IF(ISBLANK(A86),"",VLOOKUP(表1[[#This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86" t="str">
        <f t="shared" si="34"/>
        <v>2020年05月09日</v>
      </c>
    </row>
    <row r="87" customHeight="1" spans="1:29">
      <c r="A87" t="s">
        <v>93</v>
      </c>
      <c r="B87" s="5">
        <f ca="1" t="shared" si="35"/>
        <v>1</v>
      </c>
      <c r="C87" t="s">
        <v>90</v>
      </c>
      <c r="D87">
        <v>7</v>
      </c>
      <c r="E87" t="s">
        <v>91</v>
      </c>
      <c r="F87" t="s">
        <v>32</v>
      </c>
      <c r="G87" s="4">
        <v>43960</v>
      </c>
      <c r="H87" t="b">
        <v>1</v>
      </c>
      <c r="I87" t="s">
        <v>94</v>
      </c>
      <c r="J87" t="b">
        <v>0</v>
      </c>
      <c r="K87" s="11" t="str">
        <f>IF(ISBLANK(A87),"",VLOOKUP("S2"&amp;表1[[#This Row],[分项工程代号]]&amp;表1[[#This Row],[分项工程名称]],模板!D:F,3,FALSE))</f>
        <v>S2-07-C7-</v>
      </c>
      <c r="L87" s="2" t="str">
        <f ca="1">IF(ISBLANK(A87),"",表1[[#This Row],[编号]]&amp;TEXT(表1[[#This Row],[序号]],"000"))</f>
        <v>S2-07-C7-001</v>
      </c>
      <c r="M87" s="11" t="str">
        <f t="shared" si="24"/>
        <v>北方工程刚果（金）有限公司</v>
      </c>
      <c r="N87" s="11" t="str">
        <f t="shared" si="25"/>
        <v>李云松</v>
      </c>
      <c r="O87" s="11" t="str">
        <f t="shared" si="26"/>
        <v>黄必银</v>
      </c>
      <c r="P87" s="2" t="str">
        <f t="shared" si="27"/>
        <v>WUHUANG CONSTRUCTION ET COMMERCE RDC SAS</v>
      </c>
      <c r="Q87" s="2" t="str">
        <f t="shared" si="28"/>
        <v>陈陆</v>
      </c>
      <c r="R87" s="2" t="str">
        <f t="shared" si="29"/>
        <v>曹学能</v>
      </c>
      <c r="S87" s="11" t="str">
        <f t="shared" si="30"/>
        <v>鑫诚建设监理咨询有限公司</v>
      </c>
      <c r="T87" s="11" t="str">
        <f>IF(ISBLANK(A87),"",VLOOKUP(表1[[#This Row],[分项工程名称]],模板!C:G,3,FALSE))</f>
        <v>接闪器安装检验批质量验收记录</v>
      </c>
      <c r="U87" s="2" t="str">
        <f t="shared" si="31"/>
        <v>刚果（金）庞比铜钴矿项目</v>
      </c>
      <c r="V87" s="2" t="str">
        <f t="shared" si="32"/>
        <v>刚果（金）庞比铜钴矿项目   给水加压泵房及回水池</v>
      </c>
      <c r="W87" s="11" t="str">
        <f>IF(ISBLANK(A87),"",表1[[#This Row],[子项名称]]&amp;表1[[#This Row],[标题]]&amp;表1[[#This Row],[分项工程代号]])</f>
        <v>给水加压泵房及回水池接闪器安装检验批质量验收记录7</v>
      </c>
      <c r="X87" s="11">
        <f>IF(ISBLANK(A87),"",COUNTIF(W:W,表1[[#This Row],[子项名称]]&amp;表1[[#This Row],[标题]]&amp;表1[[#This Row],[分项工程代号]]))</f>
        <v>1</v>
      </c>
      <c r="Y87" s="11" t="str">
        <f>IF(ISBLANK(A87),"",表1[[#This Row],[子项名称]]&amp;表1[[#This Row],[分项工程代号]]&amp;表1[[#This Row],[分项工程名称]])</f>
        <v>给水加压泵房及回水池7接闪器安装</v>
      </c>
      <c r="Z87" s="11" t="b">
        <f>IF(ISBLANK(A87),"",IF(MATCH(表1[[#This Row],[子项名称]]&amp;表1[[#This Row],[分项工程代号]]&amp;表1[[#This Row],[分项工程名称]],Y:Y,0)=ROW(表1[[#This Row],[子项名称]]),TRUE,FALSE))</f>
        <v>1</v>
      </c>
      <c r="AA87" s="11" t="str">
        <f t="shared" si="33"/>
        <v>《建筑电气工程施工验收规范》 GB50303-2015</v>
      </c>
      <c r="AB87" s="11" t="str">
        <f>IF(ISBLANK(A87),"",VLOOKUP(表1[[#This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87" t="str">
        <f t="shared" si="34"/>
        <v>2020年05月09日</v>
      </c>
    </row>
    <row r="88" customHeight="1" spans="1:29">
      <c r="A88" t="s">
        <v>71</v>
      </c>
      <c r="B88" s="5">
        <f ca="1" t="shared" si="35"/>
        <v>1</v>
      </c>
      <c r="C88" t="s">
        <v>95</v>
      </c>
      <c r="D88">
        <v>7</v>
      </c>
      <c r="E88" t="s">
        <v>71</v>
      </c>
      <c r="F88" t="s">
        <v>32</v>
      </c>
      <c r="G88" s="4">
        <v>43802</v>
      </c>
      <c r="H88" t="b">
        <v>1</v>
      </c>
      <c r="I88" t="s">
        <v>73</v>
      </c>
      <c r="J88" t="b">
        <v>1</v>
      </c>
      <c r="K88" s="11" t="str">
        <f>IF(ISBLANK(A88),"",VLOOKUP("S2"&amp;表1[[#This Row],[分项工程代号]]&amp;表1[[#This Row],[分项工程名称]],模板!D:F,3,FALSE))</f>
        <v>S2-07-C7-</v>
      </c>
      <c r="L88" s="2" t="str">
        <f ca="1">IF(ISBLANK(A88),"",表1[[#This Row],[编号]]&amp;TEXT(表1[[#This Row],[序号]],"000"))</f>
        <v>S2-07-C7-001</v>
      </c>
      <c r="M88" s="11" t="str">
        <f t="shared" si="24"/>
        <v>北方工程刚果（金）有限公司</v>
      </c>
      <c r="N88" s="11" t="str">
        <f t="shared" si="25"/>
        <v>李云松</v>
      </c>
      <c r="O88" s="11" t="str">
        <f t="shared" si="26"/>
        <v>黄必银</v>
      </c>
      <c r="P88" s="2" t="str">
        <f t="shared" si="27"/>
        <v>WUHUANG CONSTRUCTION ET COMMERCE RDC SAS</v>
      </c>
      <c r="Q88" s="2" t="str">
        <f t="shared" si="28"/>
        <v>陈陆</v>
      </c>
      <c r="R88" s="2" t="str">
        <f t="shared" si="29"/>
        <v>曹学能</v>
      </c>
      <c r="S88" s="11" t="str">
        <f t="shared" si="30"/>
        <v>鑫诚建设监理咨询有限公司</v>
      </c>
      <c r="T88" s="11" t="str">
        <f>IF(ISBLANK(A88),"",VLOOKUP(表1[[#This Row],[分项工程名称]],模板!C:G,3,FALSE))</f>
        <v>接地装置安装检验批质量验收记录</v>
      </c>
      <c r="U88" s="2" t="str">
        <f t="shared" si="31"/>
        <v>刚果（金）庞比铜钴矿项目</v>
      </c>
      <c r="V88" s="2" t="str">
        <f t="shared" si="32"/>
        <v>刚果（金）庞比铜钴矿项目   总降压变电站</v>
      </c>
      <c r="W88" s="11" t="str">
        <f>IF(ISBLANK(A88),"",表1[[#This Row],[子项名称]]&amp;表1[[#This Row],[标题]]&amp;表1[[#This Row],[分项工程代号]])</f>
        <v>总降压变电站接地装置安装检验批质量验收记录7</v>
      </c>
      <c r="X88" s="11">
        <f>IF(ISBLANK(A88),"",COUNTIF(W:W,表1[[#This Row],[子项名称]]&amp;表1[[#This Row],[标题]]&amp;表1[[#This Row],[分项工程代号]]))</f>
        <v>1</v>
      </c>
      <c r="Y88" s="11" t="str">
        <f>IF(ISBLANK(A88),"",表1[[#This Row],[子项名称]]&amp;表1[[#This Row],[分项工程代号]]&amp;表1[[#This Row],[分项工程名称]])</f>
        <v>总降压变电站7接地装置安装</v>
      </c>
      <c r="Z88" s="11" t="b">
        <f>IF(ISBLANK(A88),"",IF(MATCH(表1[[#This Row],[子项名称]]&amp;表1[[#This Row],[分项工程代号]]&amp;表1[[#This Row],[分项工程名称]],Y:Y,0)=ROW(表1[[#This Row],[子项名称]]),TRUE,FALSE))</f>
        <v>1</v>
      </c>
      <c r="AA88" s="11" t="str">
        <f t="shared" si="33"/>
        <v>《建筑电气工程施工验收规范》 GB50303-2015</v>
      </c>
      <c r="AB88" s="11" t="str">
        <f>IF(ISBLANK(A88),"",VLOOKUP(表1[[#This Row],[分项工程名称]],施工检查记录[#All],2,FALSE))</f>
        <v>1.接地装置的接地电阻值必须符合设计要求
2.接地装置的搭接符合GB50303-2015的规定
3.接地装置的间距应符合GB50303-2015的规定</v>
      </c>
      <c r="AC88" t="str">
        <f t="shared" si="34"/>
        <v>2019年12月03日</v>
      </c>
    </row>
    <row r="89" customHeight="1" spans="1:29">
      <c r="A89" t="s">
        <v>71</v>
      </c>
      <c r="B89" s="5">
        <f ca="1" t="shared" si="35"/>
        <v>1</v>
      </c>
      <c r="C89" t="s">
        <v>92</v>
      </c>
      <c r="D89">
        <v>7</v>
      </c>
      <c r="E89" t="s">
        <v>71</v>
      </c>
      <c r="F89" t="s">
        <v>32</v>
      </c>
      <c r="G89" s="4">
        <v>43802</v>
      </c>
      <c r="H89" t="b">
        <v>1</v>
      </c>
      <c r="I89" t="s">
        <v>73</v>
      </c>
      <c r="J89" t="b">
        <v>1</v>
      </c>
      <c r="K89" s="11" t="str">
        <f>IF(ISBLANK(A89),"",VLOOKUP("S2"&amp;表1[[#This Row],[分项工程代号]]&amp;表1[[#This Row],[分项工程名称]],模板!D:F,3,FALSE))</f>
        <v>S2-07-C7-</v>
      </c>
      <c r="L89" s="2" t="str">
        <f ca="1">IF(ISBLANK(A89),"",表1[[#This Row],[编号]]&amp;TEXT(表1[[#This Row],[序号]],"000"))</f>
        <v>S2-07-C7-001</v>
      </c>
      <c r="M89" s="11" t="str">
        <f t="shared" si="24"/>
        <v>北方工程刚果（金）有限公司</v>
      </c>
      <c r="N89" s="11" t="str">
        <f t="shared" si="25"/>
        <v>李云松</v>
      </c>
      <c r="O89" s="11" t="str">
        <f t="shared" si="26"/>
        <v>黄必银</v>
      </c>
      <c r="P89" s="2" t="str">
        <f t="shared" si="27"/>
        <v>WUHUANG CONSTRUCTION ET COMMERCE RDC SAS</v>
      </c>
      <c r="Q89" s="2" t="str">
        <f t="shared" si="28"/>
        <v>陈陆</v>
      </c>
      <c r="R89" s="2" t="str">
        <f t="shared" si="29"/>
        <v>曹学能</v>
      </c>
      <c r="S89" s="11" t="str">
        <f t="shared" si="30"/>
        <v>鑫诚建设监理咨询有限公司</v>
      </c>
      <c r="T89" s="11" t="str">
        <f>IF(ISBLANK(A89),"",VLOOKUP(表1[[#This Row],[分项工程名称]],模板!C:G,3,FALSE))</f>
        <v>变配电室接地干线敷设检验批质量验收记录</v>
      </c>
      <c r="U89" s="2" t="str">
        <f t="shared" si="31"/>
        <v>刚果（金）庞比铜钴矿项目</v>
      </c>
      <c r="V89" s="2" t="str">
        <f t="shared" si="32"/>
        <v>刚果（金）庞比铜钴矿项目   总降压变电站</v>
      </c>
      <c r="W89" s="11" t="str">
        <f>IF(ISBLANK(A89),"",表1[[#This Row],[子项名称]]&amp;表1[[#This Row],[标题]]&amp;表1[[#This Row],[分项工程代号]])</f>
        <v>总降压变电站变配电室接地干线敷设检验批质量验收记录7</v>
      </c>
      <c r="X89" s="11">
        <f>IF(ISBLANK(A89),"",COUNTIF(W:W,表1[[#This Row],[子项名称]]&amp;表1[[#This Row],[标题]]&amp;表1[[#This Row],[分项工程代号]]))</f>
        <v>1</v>
      </c>
      <c r="Y89" s="11" t="str">
        <f>IF(ISBLANK(A89),"",表1[[#This Row],[子项名称]]&amp;表1[[#This Row],[分项工程代号]]&amp;表1[[#This Row],[分项工程名称]])</f>
        <v>总降压变电站7变配电室接地干线敷设</v>
      </c>
      <c r="Z89" s="11" t="b">
        <f>IF(ISBLANK(A89),"",IF(MATCH(表1[[#This Row],[子项名称]]&amp;表1[[#This Row],[分项工程代号]]&amp;表1[[#This Row],[分项工程名称]],Y:Y,0)=ROW(表1[[#This Row],[子项名称]]),TRUE,FALSE))</f>
        <v>1</v>
      </c>
      <c r="AA89" s="11" t="str">
        <f t="shared" si="33"/>
        <v>《建筑电气工程施工验收规范》 GB50303-2015</v>
      </c>
      <c r="AB89" s="11" t="str">
        <f>IF(ISBLANK(A89),"",VLOOKUP(表1[[#This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89" t="str">
        <f t="shared" si="34"/>
        <v>2019年12月03日</v>
      </c>
    </row>
    <row r="90" customHeight="1" spans="1:29">
      <c r="A90" t="s">
        <v>71</v>
      </c>
      <c r="B90" s="5">
        <f ca="1" t="shared" si="35"/>
        <v>1</v>
      </c>
      <c r="C90" t="s">
        <v>90</v>
      </c>
      <c r="D90">
        <v>7</v>
      </c>
      <c r="E90" t="s">
        <v>71</v>
      </c>
      <c r="F90" t="s">
        <v>32</v>
      </c>
      <c r="G90" s="4">
        <v>43815</v>
      </c>
      <c r="H90" t="b">
        <v>1</v>
      </c>
      <c r="I90" t="s">
        <v>73</v>
      </c>
      <c r="J90" t="b">
        <v>1</v>
      </c>
      <c r="K90" s="11" t="str">
        <f>IF(ISBLANK(A90),"",VLOOKUP("S2"&amp;表1[[#This Row],[分项工程代号]]&amp;表1[[#This Row],[分项工程名称]],模板!D:F,3,FALSE))</f>
        <v>S2-07-C7-</v>
      </c>
      <c r="L90" s="2" t="str">
        <f ca="1">IF(ISBLANK(A90),"",表1[[#This Row],[编号]]&amp;TEXT(表1[[#This Row],[序号]],"000"))</f>
        <v>S2-07-C7-001</v>
      </c>
      <c r="M90" s="11" t="str">
        <f t="shared" si="24"/>
        <v>北方工程刚果（金）有限公司</v>
      </c>
      <c r="N90" s="11" t="str">
        <f t="shared" si="25"/>
        <v>李云松</v>
      </c>
      <c r="O90" s="11" t="str">
        <f t="shared" si="26"/>
        <v>黄必银</v>
      </c>
      <c r="P90" s="2" t="str">
        <f t="shared" si="27"/>
        <v>WUHUANG CONSTRUCTION ET COMMERCE RDC SAS</v>
      </c>
      <c r="Q90" s="2" t="str">
        <f t="shared" si="28"/>
        <v>陈陆</v>
      </c>
      <c r="R90" s="2" t="str">
        <f t="shared" si="29"/>
        <v>曹学能</v>
      </c>
      <c r="S90" s="11" t="str">
        <f t="shared" si="30"/>
        <v>鑫诚建设监理咨询有限公司</v>
      </c>
      <c r="T90" s="11" t="str">
        <f>IF(ISBLANK(A90),"",VLOOKUP(表1[[#This Row],[分项工程名称]],模板!C:G,3,FALSE))</f>
        <v>接闪器安装检验批质量验收记录</v>
      </c>
      <c r="U90" s="2" t="str">
        <f t="shared" si="31"/>
        <v>刚果（金）庞比铜钴矿项目</v>
      </c>
      <c r="V90" s="2" t="str">
        <f t="shared" si="32"/>
        <v>刚果（金）庞比铜钴矿项目   总降压变电站</v>
      </c>
      <c r="W90" s="11" t="str">
        <f>IF(ISBLANK(A90),"",表1[[#This Row],[子项名称]]&amp;表1[[#This Row],[标题]]&amp;表1[[#This Row],[分项工程代号]])</f>
        <v>总降压变电站接闪器安装检验批质量验收记录7</v>
      </c>
      <c r="X90" s="11">
        <f>IF(ISBLANK(A90),"",COUNTIF(W:W,表1[[#This Row],[子项名称]]&amp;表1[[#This Row],[标题]]&amp;表1[[#This Row],[分项工程代号]]))</f>
        <v>1</v>
      </c>
      <c r="Y90" s="11" t="str">
        <f>IF(ISBLANK(A90),"",表1[[#This Row],[子项名称]]&amp;表1[[#This Row],[分项工程代号]]&amp;表1[[#This Row],[分项工程名称]])</f>
        <v>总降压变电站7接闪器安装</v>
      </c>
      <c r="Z90" s="11" t="b">
        <f>IF(ISBLANK(A90),"",IF(MATCH(表1[[#This Row],[子项名称]]&amp;表1[[#This Row],[分项工程代号]]&amp;表1[[#This Row],[分项工程名称]],Y:Y,0)=ROW(表1[[#This Row],[子项名称]]),TRUE,FALSE))</f>
        <v>1</v>
      </c>
      <c r="AA90" s="11" t="str">
        <f t="shared" si="33"/>
        <v>《建筑电气工程施工验收规范》 GB50303-2015</v>
      </c>
      <c r="AB90" s="11" t="str">
        <f>IF(ISBLANK(A90),"",VLOOKUP(表1[[#This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90" t="str">
        <f t="shared" si="34"/>
        <v>2019年12月16日</v>
      </c>
    </row>
    <row r="91" customHeight="1" spans="1:29">
      <c r="A91" s="9" t="s">
        <v>71</v>
      </c>
      <c r="B91" s="5">
        <f ca="1" t="shared" si="35"/>
        <v>1</v>
      </c>
      <c r="C91" t="s">
        <v>37</v>
      </c>
      <c r="D91">
        <v>2</v>
      </c>
      <c r="E91" t="s">
        <v>71</v>
      </c>
      <c r="F91" t="s">
        <v>32</v>
      </c>
      <c r="G91" s="4">
        <v>43971</v>
      </c>
      <c r="H91" t="b">
        <v>1</v>
      </c>
      <c r="I91" t="s">
        <v>73</v>
      </c>
      <c r="J91" t="b">
        <v>0</v>
      </c>
      <c r="K91" s="11" t="str">
        <f>IF(ISBLANK(A91),"",VLOOKUP("S2"&amp;表1[[#This Row],[分项工程代号]]&amp;表1[[#This Row],[分项工程名称]],模板!D:F,3,FALSE))</f>
        <v>S2-02-C7-</v>
      </c>
      <c r="L91" s="2" t="str">
        <f ca="1">IF(ISBLANK(A91),"",表1[[#This Row],[编号]]&amp;TEXT(表1[[#This Row],[序号]],"000"))</f>
        <v>S2-02-C7-001</v>
      </c>
      <c r="M91" s="11" t="str">
        <f t="shared" si="24"/>
        <v>北方工程刚果（金）有限公司</v>
      </c>
      <c r="N91" s="11" t="str">
        <f t="shared" si="25"/>
        <v>李云松</v>
      </c>
      <c r="O91" s="11" t="str">
        <f t="shared" si="26"/>
        <v>黄必银</v>
      </c>
      <c r="P91" s="2" t="str">
        <f t="shared" si="27"/>
        <v>WUHUANG CONSTRUCTION ET COMMERCE RDC SAS</v>
      </c>
      <c r="Q91" s="2" t="str">
        <f t="shared" si="28"/>
        <v>陈陆</v>
      </c>
      <c r="R91" s="2" t="str">
        <f t="shared" si="29"/>
        <v>曹学能</v>
      </c>
      <c r="S91" s="11" t="str">
        <f t="shared" si="30"/>
        <v>鑫诚建设监理咨询有限公司</v>
      </c>
      <c r="T91" s="11" t="str">
        <f>IF(ISBLANK(A91),"",VLOOKUP(表1[[#This Row],[分项工程名称]],模板!C:G,3,FALSE))</f>
        <v>桥架安装和桥架内电缆敷设检验批质量验收记录</v>
      </c>
      <c r="U91" s="2" t="str">
        <f t="shared" si="31"/>
        <v>刚果（金）庞比铜钴矿项目</v>
      </c>
      <c r="V91" s="2" t="str">
        <f t="shared" si="32"/>
        <v>刚果（金）庞比铜钴矿项目   总降压变电站</v>
      </c>
      <c r="W91" s="11" t="str">
        <f>IF(ISBLANK(A91),"",表1[[#This Row],[子项名称]]&amp;表1[[#This Row],[标题]]&amp;表1[[#This Row],[分项工程代号]])</f>
        <v>总降压变电站桥架安装和桥架内电缆敷设检验批质量验收记录2</v>
      </c>
      <c r="X91" s="11">
        <f>IF(ISBLANK(A91),"",COUNTIF(W:W,表1[[#This Row],[子项名称]]&amp;表1[[#This Row],[标题]]&amp;表1[[#This Row],[分项工程代号]]))</f>
        <v>1</v>
      </c>
      <c r="Y91" s="11" t="str">
        <f>IF(ISBLANK(A91),"",表1[[#This Row],[子项名称]]&amp;表1[[#This Row],[分项工程代号]]&amp;表1[[#This Row],[分项工程名称]])</f>
        <v>总降压变电站2桥架安装和桥架内电缆敷设</v>
      </c>
      <c r="Z91" s="11" t="b">
        <f>IF(ISBLANK(A91),"",IF(MATCH(表1[[#This Row],[子项名称]]&amp;表1[[#This Row],[分项工程代号]]&amp;表1[[#This Row],[分项工程名称]],Y:Y,0)=ROW(表1[[#This Row],[子项名称]]),TRUE,FALSE))</f>
        <v>1</v>
      </c>
      <c r="AA91" s="11" t="str">
        <f t="shared" si="33"/>
        <v>《建筑电气工程施工验收规范》 GB50303-2015</v>
      </c>
      <c r="AB91" s="11" t="str">
        <f>IF(ISBLANK(A91),"",VLOOKUP(表1[[#This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91" t="str">
        <f t="shared" si="34"/>
        <v>2020年05月20日</v>
      </c>
    </row>
    <row r="92" customHeight="1" spans="1:29">
      <c r="A92" s="9" t="s">
        <v>71</v>
      </c>
      <c r="B92" s="5">
        <f ca="1" t="shared" si="35"/>
        <v>1</v>
      </c>
      <c r="C92" t="s">
        <v>45</v>
      </c>
      <c r="D92">
        <v>2</v>
      </c>
      <c r="E92" t="s">
        <v>71</v>
      </c>
      <c r="F92" t="s">
        <v>32</v>
      </c>
      <c r="G92" s="4">
        <v>43971</v>
      </c>
      <c r="H92" t="b">
        <v>1</v>
      </c>
      <c r="I92" t="s">
        <v>73</v>
      </c>
      <c r="J92" t="b">
        <v>0</v>
      </c>
      <c r="K92" s="11" t="str">
        <f>IF(ISBLANK(A92),"",VLOOKUP("S2"&amp;表1[[#This Row],[分项工程代号]]&amp;表1[[#This Row],[分项工程名称]],模板!D:F,3,FALSE))</f>
        <v>S2-02-C7-</v>
      </c>
      <c r="L92" s="2" t="str">
        <f ca="1">IF(ISBLANK(A92),"",表1[[#This Row],[编号]]&amp;TEXT(表1[[#This Row],[序号]],"000"))</f>
        <v>S2-02-C7-001</v>
      </c>
      <c r="M92" s="11" t="str">
        <f t="shared" si="24"/>
        <v>北方工程刚果（金）有限公司</v>
      </c>
      <c r="N92" s="11" t="str">
        <f t="shared" si="25"/>
        <v>李云松</v>
      </c>
      <c r="O92" s="11" t="str">
        <f t="shared" si="26"/>
        <v>黄必银</v>
      </c>
      <c r="P92" s="2" t="str">
        <f t="shared" si="27"/>
        <v>WUHUANG CONSTRUCTION ET COMMERCE RDC SAS</v>
      </c>
      <c r="Q92" s="2" t="str">
        <f t="shared" si="28"/>
        <v>陈陆</v>
      </c>
      <c r="R92" s="2" t="str">
        <f t="shared" si="29"/>
        <v>曹学能</v>
      </c>
      <c r="S92" s="11" t="str">
        <f t="shared" si="30"/>
        <v>鑫诚建设监理咨询有限公司</v>
      </c>
      <c r="T92" s="11" t="str">
        <f>IF(ISBLANK(A92),"",VLOOKUP(表1[[#This Row],[分项工程名称]],模板!C:G,3,FALSE))</f>
        <v>裸母线、封闭母线、插接式母线安装检验批质量验收记录</v>
      </c>
      <c r="U92" s="2" t="str">
        <f t="shared" si="31"/>
        <v>刚果（金）庞比铜钴矿项目</v>
      </c>
      <c r="V92" s="2" t="str">
        <f t="shared" si="32"/>
        <v>刚果（金）庞比铜钴矿项目   总降压变电站</v>
      </c>
      <c r="W92" s="11" t="str">
        <f>IF(ISBLANK(A92),"",表1[[#This Row],[子项名称]]&amp;表1[[#This Row],[标题]]&amp;表1[[#This Row],[分项工程代号]])</f>
        <v>总降压变电站裸母线、封闭母线、插接式母线安装检验批质量验收记录2</v>
      </c>
      <c r="X92" s="11">
        <f>IF(ISBLANK(A92),"",COUNTIF(W:W,表1[[#This Row],[子项名称]]&amp;表1[[#This Row],[标题]]&amp;表1[[#This Row],[分项工程代号]]))</f>
        <v>1</v>
      </c>
      <c r="Y92" s="11" t="str">
        <f>IF(ISBLANK(A92),"",表1[[#This Row],[子项名称]]&amp;表1[[#This Row],[分项工程代号]]&amp;表1[[#This Row],[分项工程名称]])</f>
        <v>总降压变电站2裸母线、封闭母线、插接式母线安装</v>
      </c>
      <c r="Z92" s="11" t="b">
        <f>IF(ISBLANK(A92),"",IF(MATCH(表1[[#This Row],[子项名称]]&amp;表1[[#This Row],[分项工程代号]]&amp;表1[[#This Row],[分项工程名称]],Y:Y,0)=ROW(表1[[#This Row],[子项名称]]),TRUE,FALSE))</f>
        <v>1</v>
      </c>
      <c r="AA92" s="11" t="str">
        <f t="shared" si="33"/>
        <v>《建筑电气工程施工验收规范》 GB50303-2015</v>
      </c>
      <c r="AB92" s="11" t="str">
        <f>IF(ISBLANK(A92),"",VLOOKUP(表1[[#This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92" t="str">
        <f t="shared" si="34"/>
        <v>2020年05月20日</v>
      </c>
    </row>
    <row r="93" customHeight="1" spans="1:29">
      <c r="A93" s="5" t="s">
        <v>71</v>
      </c>
      <c r="B93" s="5">
        <f ca="1" t="shared" si="35"/>
        <v>1</v>
      </c>
      <c r="C93" t="s">
        <v>81</v>
      </c>
      <c r="D93" s="5">
        <v>2</v>
      </c>
      <c r="E93" s="5" t="s">
        <v>76</v>
      </c>
      <c r="F93" t="s">
        <v>32</v>
      </c>
      <c r="G93" s="85">
        <v>43966</v>
      </c>
      <c r="H93" t="b">
        <v>1</v>
      </c>
      <c r="I93" t="s">
        <v>73</v>
      </c>
      <c r="J93" t="b">
        <v>0</v>
      </c>
      <c r="K93" s="11" t="str">
        <f>IF(ISBLANK(A93),"",VLOOKUP("S2"&amp;表1[[#This Row],[分项工程代号]]&amp;表1[[#This Row],[分项工程名称]],模板!D:F,3,FALSE))</f>
        <v>S2-02-C7-</v>
      </c>
      <c r="L93" s="2" t="str">
        <f ca="1">IF(ISBLANK(A93),"",表1[[#This Row],[编号]]&amp;TEXT(表1[[#This Row],[序号]],"000"))</f>
        <v>S2-02-C7-001</v>
      </c>
      <c r="M93" s="11" t="str">
        <f t="shared" si="24"/>
        <v>北方工程刚果（金）有限公司</v>
      </c>
      <c r="N93" s="11" t="str">
        <f t="shared" si="25"/>
        <v>李云松</v>
      </c>
      <c r="O93" s="11" t="str">
        <f t="shared" si="26"/>
        <v>黄必银</v>
      </c>
      <c r="P93" s="2" t="str">
        <f t="shared" si="27"/>
        <v>WUHUANG CONSTRUCTION ET COMMERCE RDC SAS</v>
      </c>
      <c r="Q93" s="2" t="str">
        <f t="shared" si="28"/>
        <v>陈陆</v>
      </c>
      <c r="R93" s="2" t="str">
        <f t="shared" si="29"/>
        <v>曹学能</v>
      </c>
      <c r="S93" s="11" t="str">
        <f t="shared" si="30"/>
        <v>鑫诚建设监理咨询有限公司</v>
      </c>
      <c r="T93" s="11" t="str">
        <f>IF(ISBLANK(A93),"",VLOOKUP(表1[[#This Row],[分项工程名称]],模板!C:G,3,FALSE))</f>
        <v>电缆头制作、导线连接和线路电气试验检验批质量验收记录</v>
      </c>
      <c r="U93" s="2" t="str">
        <f t="shared" si="31"/>
        <v>刚果（金）庞比铜钴矿项目</v>
      </c>
      <c r="V93" s="2" t="str">
        <f t="shared" si="32"/>
        <v>刚果（金）庞比铜钴矿项目   总降压变电站</v>
      </c>
      <c r="W93" s="11" t="str">
        <f>IF(ISBLANK(A93),"",表1[[#This Row],[子项名称]]&amp;表1[[#This Row],[标题]]&amp;表1[[#This Row],[分项工程代号]])</f>
        <v>总降压变电站电缆头制作、导线连接和线路电气试验检验批质量验收记录2</v>
      </c>
      <c r="X93" s="11">
        <f>IF(ISBLANK(A93),"",COUNTIF(W:W,表1[[#This Row],[子项名称]]&amp;表1[[#This Row],[标题]]&amp;表1[[#This Row],[分项工程代号]]))</f>
        <v>4</v>
      </c>
      <c r="Y93" s="11" t="str">
        <f>IF(ISBLANK(A93),"",表1[[#This Row],[子项名称]]&amp;表1[[#This Row],[分项工程代号]]&amp;表1[[#This Row],[分项工程名称]])</f>
        <v>总降压变电站2电缆头制作、导线连接和线路电气试验</v>
      </c>
      <c r="Z93" s="11" t="b">
        <f>IF(ISBLANK(A93),"",IF(MATCH(表1[[#This Row],[子项名称]]&amp;表1[[#This Row],[分项工程代号]]&amp;表1[[#This Row],[分项工程名称]],Y:Y,0)=ROW(表1[[#This Row],[子项名称]]),TRUE,FALSE))</f>
        <v>1</v>
      </c>
      <c r="AA93" s="11" t="str">
        <f t="shared" si="33"/>
        <v>《建筑电气工程施工验收规范》 GB50303-2015</v>
      </c>
      <c r="AB93" s="11" t="str">
        <f>IF(ISBLANK(A93),"",VLOOKUP(表1[[#This Row],[分项工程名称]],施工检查记录[#All],2,FALSE))</f>
        <v>1.低压电线和电缆绝缘电阻测试符合规范要求
2.电线、电缆接线符合规范要求
3.芯线与电器设备的连接符合规范要求</v>
      </c>
      <c r="AC93" t="str">
        <f t="shared" si="34"/>
        <v>2020年05月15日</v>
      </c>
    </row>
    <row r="94" customHeight="1" spans="1:29">
      <c r="A94" s="5" t="s">
        <v>93</v>
      </c>
      <c r="B94" s="5">
        <f ca="1" t="shared" si="35"/>
        <v>1</v>
      </c>
      <c r="C94" s="5" t="s">
        <v>39</v>
      </c>
      <c r="D94" s="5">
        <v>2</v>
      </c>
      <c r="E94" s="5" t="s">
        <v>96</v>
      </c>
      <c r="F94" t="s">
        <v>32</v>
      </c>
      <c r="G94" s="85">
        <v>43992</v>
      </c>
      <c r="H94" t="b">
        <v>1</v>
      </c>
      <c r="I94" t="s">
        <v>94</v>
      </c>
      <c r="J94" t="b">
        <v>0</v>
      </c>
      <c r="K94" s="11" t="str">
        <f>IF(ISBLANK(A94),"",VLOOKUP("S2"&amp;表1[[#This Row],[分项工程代号]]&amp;表1[[#This Row],[分项工程名称]],模板!D:F,3,FALSE))</f>
        <v>S2-02-C7-</v>
      </c>
      <c r="L94" s="2" t="str">
        <f ca="1">IF(ISBLANK(A94),"",表1[[#This Row],[编号]]&amp;TEXT(表1[[#This Row],[序号]],"000"))</f>
        <v>S2-02-C7-001</v>
      </c>
      <c r="M94" s="11" t="str">
        <f t="shared" si="24"/>
        <v>北方工程刚果（金）有限公司</v>
      </c>
      <c r="N94" s="11" t="str">
        <f t="shared" si="25"/>
        <v>李云松</v>
      </c>
      <c r="O94" s="11" t="str">
        <f t="shared" ref="O94:O124" si="36">IF(ISBLANK(A94),"","黄必银")</f>
        <v>黄必银</v>
      </c>
      <c r="P94" s="2" t="str">
        <f t="shared" si="27"/>
        <v>WUHUANG CONSTRUCTION ET COMMERCE RDC SAS</v>
      </c>
      <c r="Q94" s="2" t="str">
        <f t="shared" si="28"/>
        <v>陈陆</v>
      </c>
      <c r="R94" s="2" t="str">
        <f t="shared" si="29"/>
        <v>曹学能</v>
      </c>
      <c r="S94" s="11" t="str">
        <f t="shared" si="30"/>
        <v>鑫诚建设监理咨询有限公司</v>
      </c>
      <c r="T94" s="11" t="str">
        <f>IF(ISBLANK(A94),"",VLOOKUP(表1[[#This Row],[分项工程名称]],模板!C:G,3,FALSE))</f>
        <v>变压器安装检验批质量验收记录</v>
      </c>
      <c r="U94" s="2" t="str">
        <f t="shared" si="31"/>
        <v>刚果（金）庞比铜钴矿项目</v>
      </c>
      <c r="V94" s="2" t="str">
        <f t="shared" si="32"/>
        <v>刚果（金）庞比铜钴矿项目   给水加压泵房及回水池</v>
      </c>
      <c r="W94" s="11" t="str">
        <f>IF(ISBLANK(A94),"",表1[[#This Row],[子项名称]]&amp;表1[[#This Row],[标题]]&amp;表1[[#This Row],[分项工程代号]])</f>
        <v>给水加压泵房及回水池变压器安装检验批质量验收记录2</v>
      </c>
      <c r="X94" s="11">
        <f>IF(ISBLANK(A94),"",COUNTIF(W:W,表1[[#This Row],[子项名称]]&amp;表1[[#This Row],[标题]]&amp;表1[[#This Row],[分项工程代号]]))</f>
        <v>1</v>
      </c>
      <c r="Y94" s="11" t="str">
        <f>IF(ISBLANK(A94),"",表1[[#This Row],[子项名称]]&amp;表1[[#This Row],[分项工程代号]]&amp;表1[[#This Row],[分项工程名称]])</f>
        <v>给水加压泵房及回水池2变压器安装</v>
      </c>
      <c r="Z94" s="11" t="b">
        <f>IF(ISBLANK(A94),"",IF(MATCH(表1[[#This Row],[子项名称]]&amp;表1[[#This Row],[分项工程代号]]&amp;表1[[#This Row],[分项工程名称]],Y:Y,0)=ROW(表1[[#This Row],[子项名称]]),TRUE,FALSE))</f>
        <v>1</v>
      </c>
      <c r="AA94" s="11" t="str">
        <f t="shared" si="33"/>
        <v>《建筑电气工程施工验收规范》 GB50303-2015</v>
      </c>
      <c r="AB94" s="11" t="str">
        <f>IF(ISBLANK(A94),"",VLOOKUP(表1[[#This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94" t="str">
        <f t="shared" si="34"/>
        <v>2020年06月10日</v>
      </c>
    </row>
    <row r="95" customHeight="1" spans="1:29">
      <c r="A95" s="5" t="s">
        <v>93</v>
      </c>
      <c r="B95" s="5">
        <f ca="1" t="shared" si="35"/>
        <v>1</v>
      </c>
      <c r="C95" s="5" t="s">
        <v>42</v>
      </c>
      <c r="D95" s="5">
        <v>2</v>
      </c>
      <c r="E95" s="5" t="s">
        <v>97</v>
      </c>
      <c r="F95" t="s">
        <v>32</v>
      </c>
      <c r="G95" s="85">
        <v>43992</v>
      </c>
      <c r="H95" t="b">
        <v>1</v>
      </c>
      <c r="I95" t="s">
        <v>94</v>
      </c>
      <c r="J95" t="b">
        <v>0</v>
      </c>
      <c r="K95" s="11" t="str">
        <f>IF(ISBLANK(A95),"",VLOOKUP("S2"&amp;表1[[#This Row],[分项工程代号]]&amp;表1[[#This Row],[分项工程名称]],模板!D:F,3,FALSE))</f>
        <v>S2-02-C7-</v>
      </c>
      <c r="L95" s="2" t="str">
        <f ca="1">IF(ISBLANK(A95),"",表1[[#This Row],[编号]]&amp;TEXT(表1[[#This Row],[序号]],"000"))</f>
        <v>S2-02-C7-001</v>
      </c>
      <c r="M95" s="11" t="str">
        <f t="shared" si="24"/>
        <v>北方工程刚果（金）有限公司</v>
      </c>
      <c r="N95" s="11" t="str">
        <f t="shared" si="25"/>
        <v>李云松</v>
      </c>
      <c r="O95" s="11" t="str">
        <f t="shared" si="36"/>
        <v>黄必银</v>
      </c>
      <c r="P95" s="2" t="str">
        <f t="shared" si="27"/>
        <v>WUHUANG CONSTRUCTION ET COMMERCE RDC SAS</v>
      </c>
      <c r="Q95" s="2" t="str">
        <f t="shared" si="28"/>
        <v>陈陆</v>
      </c>
      <c r="R95" s="2" t="str">
        <f t="shared" si="29"/>
        <v>曹学能</v>
      </c>
      <c r="S95" s="11" t="str">
        <f t="shared" si="30"/>
        <v>鑫诚建设监理咨询有限公司</v>
      </c>
      <c r="T95" s="11" t="str">
        <f>IF(ISBLANK(A95),"",VLOOKUP(表1[[#This Row],[分项工程名称]],模板!C:G,3,FALSE))</f>
        <v>成套配电柜、控制柜安装检验批质量验收记录</v>
      </c>
      <c r="U95" s="2" t="str">
        <f t="shared" si="31"/>
        <v>刚果（金）庞比铜钴矿项目</v>
      </c>
      <c r="V95" s="2" t="str">
        <f t="shared" si="32"/>
        <v>刚果（金）庞比铜钴矿项目   给水加压泵房及回水池</v>
      </c>
      <c r="W95" s="11" t="str">
        <f>IF(ISBLANK(A95),"",表1[[#This Row],[子项名称]]&amp;表1[[#This Row],[标题]]&amp;表1[[#This Row],[分项工程代号]])</f>
        <v>给水加压泵房及回水池成套配电柜、控制柜安装检验批质量验收记录2</v>
      </c>
      <c r="X95" s="11">
        <f>IF(ISBLANK(A95),"",COUNTIF(W:W,表1[[#This Row],[子项名称]]&amp;表1[[#This Row],[标题]]&amp;表1[[#This Row],[分项工程代号]]))</f>
        <v>1</v>
      </c>
      <c r="Y95" s="11" t="str">
        <f>IF(ISBLANK(A95),"",表1[[#This Row],[子项名称]]&amp;表1[[#This Row],[分项工程代号]]&amp;表1[[#This Row],[分项工程名称]])</f>
        <v>给水加压泵房及回水池2成套配电柜、控制柜安装</v>
      </c>
      <c r="Z95" s="11" t="b">
        <f>IF(ISBLANK(A95),"",IF(MATCH(表1[[#This Row],[子项名称]]&amp;表1[[#This Row],[分项工程代号]]&amp;表1[[#This Row],[分项工程名称]],Y:Y,0)=ROW(表1[[#This Row],[子项名称]]),TRUE,FALSE))</f>
        <v>1</v>
      </c>
      <c r="AA95" s="11" t="str">
        <f t="shared" si="33"/>
        <v>《建筑电气工程施工验收规范》 GB50303-2015</v>
      </c>
      <c r="AB95" s="11" t="str">
        <f>IF(ISBLANK(A95),"",VLOOKUP(表1[[#This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95" t="str">
        <f t="shared" ref="AC95:AC137" si="37">TEXT($G95,"yyyy年mm月dd日")</f>
        <v>2020年06月10日</v>
      </c>
    </row>
    <row r="96" customHeight="1" spans="1:29">
      <c r="A96" s="5" t="s">
        <v>49</v>
      </c>
      <c r="B96" s="5">
        <f ca="1" t="shared" si="35"/>
        <v>1</v>
      </c>
      <c r="C96" s="5" t="s">
        <v>42</v>
      </c>
      <c r="D96" s="5">
        <v>2</v>
      </c>
      <c r="E96" s="5" t="s">
        <v>98</v>
      </c>
      <c r="F96" t="s">
        <v>32</v>
      </c>
      <c r="G96" s="85">
        <v>44006</v>
      </c>
      <c r="H96" t="b">
        <v>1</v>
      </c>
      <c r="I96" t="s">
        <v>52</v>
      </c>
      <c r="J96" t="b">
        <v>0</v>
      </c>
      <c r="K96" s="11" t="str">
        <f>IF(ISBLANK(A96),"",VLOOKUP("S2"&amp;表1[[#This Row],[分项工程代号]]&amp;表1[[#This Row],[分项工程名称]],模板!D:F,3,FALSE))</f>
        <v>S2-02-C7-</v>
      </c>
      <c r="L96" s="2" t="str">
        <f ca="1">IF(ISBLANK(A96),"",表1[[#This Row],[编号]]&amp;TEXT(表1[[#This Row],[序号]],"000"))</f>
        <v>S2-02-C7-001</v>
      </c>
      <c r="M96" s="11" t="str">
        <f t="shared" si="24"/>
        <v>北方工程刚果（金）有限公司</v>
      </c>
      <c r="N96" s="11" t="str">
        <f t="shared" si="25"/>
        <v>李云松</v>
      </c>
      <c r="O96" s="11" t="str">
        <f t="shared" si="36"/>
        <v>黄必银</v>
      </c>
      <c r="P96" s="2" t="str">
        <f t="shared" si="27"/>
        <v>WUHUANG CONSTRUCTION ET COMMERCE RDC SAS</v>
      </c>
      <c r="Q96" s="2" t="str">
        <f t="shared" si="28"/>
        <v>陈陆</v>
      </c>
      <c r="R96" s="2" t="str">
        <f t="shared" si="29"/>
        <v>曹学能</v>
      </c>
      <c r="S96" s="11" t="str">
        <f t="shared" si="30"/>
        <v>鑫诚建设监理咨询有限公司</v>
      </c>
      <c r="T96" s="11" t="str">
        <f>IF(ISBLANK(A96),"",VLOOKUP(表1[[#This Row],[分项工程名称]],模板!C:G,3,FALSE))</f>
        <v>成套配电柜、控制柜安装检验批质量验收记录</v>
      </c>
      <c r="U96" s="2" t="str">
        <f t="shared" si="31"/>
        <v>刚果（金）庞比铜钴矿项目</v>
      </c>
      <c r="V96" s="2" t="str">
        <f t="shared" si="32"/>
        <v>刚果（金）庞比铜钴矿项目   浸出浓密及CCD洗涤</v>
      </c>
      <c r="W96" s="11" t="str">
        <f>IF(ISBLANK(A96),"",表1[[#This Row],[子项名称]]&amp;表1[[#This Row],[标题]]&amp;表1[[#This Row],[分项工程代号]])</f>
        <v>浸出浓密及CCD洗涤成套配电柜、控制柜安装检验批质量验收记录2</v>
      </c>
      <c r="X96" s="11">
        <f>IF(ISBLANK(A96),"",COUNTIF(W:W,表1[[#This Row],[子项名称]]&amp;表1[[#This Row],[标题]]&amp;表1[[#This Row],[分项工程代号]]))</f>
        <v>1</v>
      </c>
      <c r="Y96" s="11" t="str">
        <f>IF(ISBLANK(A96),"",表1[[#This Row],[子项名称]]&amp;表1[[#This Row],[分项工程代号]]&amp;表1[[#This Row],[分项工程名称]])</f>
        <v>浸出浓密及CCD洗涤2成套配电柜、控制柜安装</v>
      </c>
      <c r="Z96" s="11" t="b">
        <f>IF(ISBLANK(A96),"",IF(MATCH(表1[[#This Row],[子项名称]]&amp;表1[[#This Row],[分项工程代号]]&amp;表1[[#This Row],[分项工程名称]],Y:Y,0)=ROW(表1[[#This Row],[子项名称]]),TRUE,FALSE))</f>
        <v>1</v>
      </c>
      <c r="AA96" s="11" t="str">
        <f t="shared" si="33"/>
        <v>《建筑电气工程施工验收规范》 GB50303-2015</v>
      </c>
      <c r="AB96" s="11" t="str">
        <f>IF(ISBLANK(A96),"",VLOOKUP(表1[[#This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96" t="str">
        <f t="shared" si="37"/>
        <v>2020年06月24日</v>
      </c>
    </row>
    <row r="97" customHeight="1" spans="1:29">
      <c r="A97" s="5" t="s">
        <v>93</v>
      </c>
      <c r="B97" s="5">
        <f ca="1" t="shared" si="35"/>
        <v>1</v>
      </c>
      <c r="C97" s="5" t="s">
        <v>45</v>
      </c>
      <c r="D97" s="5">
        <v>2</v>
      </c>
      <c r="E97" s="5" t="s">
        <v>99</v>
      </c>
      <c r="F97" t="s">
        <v>32</v>
      </c>
      <c r="G97" s="85">
        <v>43992</v>
      </c>
      <c r="H97" t="b">
        <v>1</v>
      </c>
      <c r="I97" t="s">
        <v>94</v>
      </c>
      <c r="J97" t="b">
        <v>0</v>
      </c>
      <c r="K97" s="11" t="str">
        <f>IF(ISBLANK(A97),"",VLOOKUP("S2"&amp;表1[[#This Row],[分项工程代号]]&amp;表1[[#This Row],[分项工程名称]],模板!D:F,3,FALSE))</f>
        <v>S2-02-C7-</v>
      </c>
      <c r="L97" s="2" t="str">
        <f ca="1">IF(ISBLANK(A97),"",表1[[#This Row],[编号]]&amp;TEXT(表1[[#This Row],[序号]],"000"))</f>
        <v>S2-02-C7-001</v>
      </c>
      <c r="M97" s="11" t="str">
        <f t="shared" si="24"/>
        <v>北方工程刚果（金）有限公司</v>
      </c>
      <c r="N97" s="11" t="str">
        <f t="shared" si="25"/>
        <v>李云松</v>
      </c>
      <c r="O97" s="11" t="str">
        <f t="shared" si="36"/>
        <v>黄必银</v>
      </c>
      <c r="P97" s="2" t="str">
        <f t="shared" si="27"/>
        <v>WUHUANG CONSTRUCTION ET COMMERCE RDC SAS</v>
      </c>
      <c r="Q97" s="2" t="str">
        <f t="shared" si="28"/>
        <v>陈陆</v>
      </c>
      <c r="R97" s="2" t="str">
        <f t="shared" si="29"/>
        <v>曹学能</v>
      </c>
      <c r="S97" s="11" t="str">
        <f t="shared" si="30"/>
        <v>鑫诚建设监理咨询有限公司</v>
      </c>
      <c r="T97" s="11" t="str">
        <f>IF(ISBLANK(A97),"",VLOOKUP(表1[[#This Row],[分项工程名称]],模板!C:G,3,FALSE))</f>
        <v>裸母线、封闭母线、插接式母线安装检验批质量验收记录</v>
      </c>
      <c r="U97" s="2" t="str">
        <f t="shared" si="31"/>
        <v>刚果（金）庞比铜钴矿项目</v>
      </c>
      <c r="V97" s="2" t="str">
        <f t="shared" si="32"/>
        <v>刚果（金）庞比铜钴矿项目   给水加压泵房及回水池</v>
      </c>
      <c r="W97" s="11" t="str">
        <f>IF(ISBLANK(A97),"",表1[[#This Row],[子项名称]]&amp;表1[[#This Row],[标题]]&amp;表1[[#This Row],[分项工程代号]])</f>
        <v>给水加压泵房及回水池裸母线、封闭母线、插接式母线安装检验批质量验收记录2</v>
      </c>
      <c r="X97" s="11">
        <f>IF(ISBLANK(A97),"",COUNTIF(W:W,表1[[#This Row],[子项名称]]&amp;表1[[#This Row],[标题]]&amp;表1[[#This Row],[分项工程代号]]))</f>
        <v>1</v>
      </c>
      <c r="Y97" s="11" t="str">
        <f>IF(ISBLANK(A97),"",表1[[#This Row],[子项名称]]&amp;表1[[#This Row],[分项工程代号]]&amp;表1[[#This Row],[分项工程名称]])</f>
        <v>给水加压泵房及回水池2裸母线、封闭母线、插接式母线安装</v>
      </c>
      <c r="Z97" s="11" t="b">
        <f>IF(ISBLANK(A97),"",IF(MATCH(表1[[#This Row],[子项名称]]&amp;表1[[#This Row],[分项工程代号]]&amp;表1[[#This Row],[分项工程名称]],Y:Y,0)=ROW(表1[[#This Row],[子项名称]]),TRUE,FALSE))</f>
        <v>1</v>
      </c>
      <c r="AA97" s="11" t="str">
        <f t="shared" si="33"/>
        <v>《建筑电气工程施工验收规范》 GB50303-2015</v>
      </c>
      <c r="AB97" s="11" t="str">
        <f>IF(ISBLANK(A97),"",VLOOKUP(表1[[#This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97" t="str">
        <f t="shared" si="37"/>
        <v>2020年06月10日</v>
      </c>
    </row>
    <row r="98" customHeight="1" spans="1:29">
      <c r="A98" s="5" t="s">
        <v>49</v>
      </c>
      <c r="B98" s="5">
        <f ca="1" t="shared" si="35"/>
        <v>1</v>
      </c>
      <c r="C98" s="5" t="s">
        <v>45</v>
      </c>
      <c r="D98" s="5">
        <v>2</v>
      </c>
      <c r="E98" s="5" t="s">
        <v>99</v>
      </c>
      <c r="F98" t="s">
        <v>32</v>
      </c>
      <c r="G98" s="85">
        <v>44006</v>
      </c>
      <c r="H98" t="b">
        <v>1</v>
      </c>
      <c r="I98" t="s">
        <v>52</v>
      </c>
      <c r="J98" t="b">
        <v>0</v>
      </c>
      <c r="K98" s="11" t="str">
        <f>IF(ISBLANK(A98),"",VLOOKUP("S2"&amp;表1[[#This Row],[分项工程代号]]&amp;表1[[#This Row],[分项工程名称]],模板!D:F,3,FALSE))</f>
        <v>S2-02-C7-</v>
      </c>
      <c r="L98" s="2" t="str">
        <f ca="1">IF(ISBLANK(A98),"",表1[[#This Row],[编号]]&amp;TEXT(表1[[#This Row],[序号]],"000"))</f>
        <v>S2-02-C7-001</v>
      </c>
      <c r="M98" s="11" t="str">
        <f t="shared" si="24"/>
        <v>北方工程刚果（金）有限公司</v>
      </c>
      <c r="N98" s="11" t="str">
        <f t="shared" si="25"/>
        <v>李云松</v>
      </c>
      <c r="O98" s="11" t="str">
        <f t="shared" si="36"/>
        <v>黄必银</v>
      </c>
      <c r="P98" s="2" t="str">
        <f t="shared" si="27"/>
        <v>WUHUANG CONSTRUCTION ET COMMERCE RDC SAS</v>
      </c>
      <c r="Q98" s="2" t="str">
        <f t="shared" si="28"/>
        <v>陈陆</v>
      </c>
      <c r="R98" s="2" t="str">
        <f t="shared" si="29"/>
        <v>曹学能</v>
      </c>
      <c r="S98" s="11" t="str">
        <f t="shared" si="30"/>
        <v>鑫诚建设监理咨询有限公司</v>
      </c>
      <c r="T98" s="11" t="str">
        <f>IF(ISBLANK(A98),"",VLOOKUP(表1[[#This Row],[分项工程名称]],模板!C:G,3,FALSE))</f>
        <v>裸母线、封闭母线、插接式母线安装检验批质量验收记录</v>
      </c>
      <c r="U98" s="2" t="str">
        <f t="shared" si="31"/>
        <v>刚果（金）庞比铜钴矿项目</v>
      </c>
      <c r="V98" s="2" t="str">
        <f t="shared" si="32"/>
        <v>刚果（金）庞比铜钴矿项目   浸出浓密及CCD洗涤</v>
      </c>
      <c r="W98" s="11" t="str">
        <f>IF(ISBLANK(A98),"",表1[[#This Row],[子项名称]]&amp;表1[[#This Row],[标题]]&amp;表1[[#This Row],[分项工程代号]])</f>
        <v>浸出浓密及CCD洗涤裸母线、封闭母线、插接式母线安装检验批质量验收记录2</v>
      </c>
      <c r="X98" s="11">
        <f>IF(ISBLANK(A98),"",COUNTIF(W:W,表1[[#This Row],[子项名称]]&amp;表1[[#This Row],[标题]]&amp;表1[[#This Row],[分项工程代号]]))</f>
        <v>1</v>
      </c>
      <c r="Y98" s="11" t="str">
        <f>IF(ISBLANK(A98),"",表1[[#This Row],[子项名称]]&amp;表1[[#This Row],[分项工程代号]]&amp;表1[[#This Row],[分项工程名称]])</f>
        <v>浸出浓密及CCD洗涤2裸母线、封闭母线、插接式母线安装</v>
      </c>
      <c r="Z98" s="11" t="b">
        <f>IF(ISBLANK(A98),"",IF(MATCH(表1[[#This Row],[子项名称]]&amp;表1[[#This Row],[分项工程代号]]&amp;表1[[#This Row],[分项工程名称]],Y:Y,0)=ROW(表1[[#This Row],[子项名称]]),TRUE,FALSE))</f>
        <v>1</v>
      </c>
      <c r="AA98" s="11" t="str">
        <f t="shared" si="33"/>
        <v>《建筑电气工程施工验收规范》 GB50303-2015</v>
      </c>
      <c r="AB98" s="11" t="str">
        <f>IF(ISBLANK(A98),"",VLOOKUP(表1[[#This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98" t="str">
        <f t="shared" si="37"/>
        <v>2020年06月24日</v>
      </c>
    </row>
    <row r="99" customHeight="1" spans="1:29">
      <c r="A99" s="5" t="s">
        <v>49</v>
      </c>
      <c r="B99" s="5">
        <f ca="1" t="shared" si="35"/>
        <v>1</v>
      </c>
      <c r="C99" s="5" t="s">
        <v>39</v>
      </c>
      <c r="D99" s="5">
        <v>2</v>
      </c>
      <c r="E99" s="5" t="s">
        <v>96</v>
      </c>
      <c r="F99" t="s">
        <v>32</v>
      </c>
      <c r="G99" s="85">
        <v>44006</v>
      </c>
      <c r="H99" t="b">
        <v>1</v>
      </c>
      <c r="I99" t="s">
        <v>52</v>
      </c>
      <c r="J99" t="b">
        <v>0</v>
      </c>
      <c r="K99" s="11" t="str">
        <f>IF(ISBLANK(A99),"",VLOOKUP("S2"&amp;表1[[#This Row],[分项工程代号]]&amp;表1[[#This Row],[分项工程名称]],模板!D:F,3,FALSE))</f>
        <v>S2-02-C7-</v>
      </c>
      <c r="L99" s="2" t="str">
        <f ca="1">IF(ISBLANK(A99),"",表1[[#This Row],[编号]]&amp;TEXT(表1[[#This Row],[序号]],"000"))</f>
        <v>S2-02-C7-001</v>
      </c>
      <c r="M99" s="11" t="str">
        <f t="shared" si="24"/>
        <v>北方工程刚果（金）有限公司</v>
      </c>
      <c r="N99" s="11" t="str">
        <f t="shared" si="25"/>
        <v>李云松</v>
      </c>
      <c r="O99" s="11" t="str">
        <f t="shared" si="36"/>
        <v>黄必银</v>
      </c>
      <c r="P99" s="2" t="str">
        <f t="shared" si="27"/>
        <v>WUHUANG CONSTRUCTION ET COMMERCE RDC SAS</v>
      </c>
      <c r="Q99" s="2" t="str">
        <f t="shared" si="28"/>
        <v>陈陆</v>
      </c>
      <c r="R99" s="2" t="str">
        <f t="shared" si="29"/>
        <v>曹学能</v>
      </c>
      <c r="S99" s="11" t="str">
        <f t="shared" si="30"/>
        <v>鑫诚建设监理咨询有限公司</v>
      </c>
      <c r="T99" s="11" t="str">
        <f>IF(ISBLANK(A99),"",VLOOKUP(表1[[#This Row],[分项工程名称]],模板!C:G,3,FALSE))</f>
        <v>变压器安装检验批质量验收记录</v>
      </c>
      <c r="U99" s="2" t="str">
        <f t="shared" si="31"/>
        <v>刚果（金）庞比铜钴矿项目</v>
      </c>
      <c r="V99" s="2" t="str">
        <f t="shared" si="32"/>
        <v>刚果（金）庞比铜钴矿项目   浸出浓密及CCD洗涤</v>
      </c>
      <c r="W99" s="11" t="str">
        <f>IF(ISBLANK(A99),"",表1[[#This Row],[子项名称]]&amp;表1[[#This Row],[标题]]&amp;表1[[#This Row],[分项工程代号]])</f>
        <v>浸出浓密及CCD洗涤变压器安装检验批质量验收记录2</v>
      </c>
      <c r="X99" s="11">
        <f>IF(ISBLANK(A99),"",COUNTIF(W:W,表1[[#This Row],[子项名称]]&amp;表1[[#This Row],[标题]]&amp;表1[[#This Row],[分项工程代号]]))</f>
        <v>1</v>
      </c>
      <c r="Y99" s="11" t="str">
        <f>IF(ISBLANK(A99),"",表1[[#This Row],[子项名称]]&amp;表1[[#This Row],[分项工程代号]]&amp;表1[[#This Row],[分项工程名称]])</f>
        <v>浸出浓密及CCD洗涤2变压器安装</v>
      </c>
      <c r="Z99" s="11" t="b">
        <f>IF(ISBLANK(A99),"",IF(MATCH(表1[[#This Row],[子项名称]]&amp;表1[[#This Row],[分项工程代号]]&amp;表1[[#This Row],[分项工程名称]],Y:Y,0)=ROW(表1[[#This Row],[子项名称]]),TRUE,FALSE))</f>
        <v>1</v>
      </c>
      <c r="AA99" s="11" t="str">
        <f t="shared" si="33"/>
        <v>《建筑电气工程施工验收规范》 GB50303-2015</v>
      </c>
      <c r="AB99" s="11" t="str">
        <f>IF(ISBLANK(A99),"",VLOOKUP(表1[[#This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99" t="str">
        <f t="shared" si="37"/>
        <v>2020年06月24日</v>
      </c>
    </row>
    <row r="100" customHeight="1" spans="1:29">
      <c r="A100" s="7" t="s">
        <v>38</v>
      </c>
      <c r="B100" s="6">
        <f ca="1" t="shared" ref="B100:B124" si="38">IF(ISBLANK(A100),"",_xlfn.MAXIFS(INDIRECT(ADDRESS(2,2)&amp;":"&amp;ADDRESS(ROW(A100)-1,2)),INDIRECT(ADDRESS(2,1)&amp;":"&amp;ADDRESS(ROW(A100)-1,1)),A100,INDIRECT(ADDRESS(2,3)&amp;":"&amp;ADDRESS(ROW(A100)-1,3)),C100,INDIRECT(ADDRESS(2,4)&amp;":"&amp;ADDRESS(ROW(A100)-1,4)),D100)+1)</f>
        <v>1</v>
      </c>
      <c r="C100" s="7" t="s">
        <v>35</v>
      </c>
      <c r="D100" s="7">
        <v>4</v>
      </c>
      <c r="E100" s="7" t="s">
        <v>89</v>
      </c>
      <c r="F100" s="7" t="s">
        <v>51</v>
      </c>
      <c r="G100" s="37">
        <v>43953</v>
      </c>
      <c r="H100" t="b">
        <v>1</v>
      </c>
      <c r="I100" s="7" t="s">
        <v>41</v>
      </c>
      <c r="J100" s="7" t="b">
        <v>0</v>
      </c>
      <c r="K100" s="89" t="str">
        <f>IF(ISBLANK(A100),"",VLOOKUP("S2"&amp;表1[[#This Row],[分项工程代号]]&amp;表1[[#This Row],[分项工程名称]],模板!D:F,3,FALSE))</f>
        <v>S2-04-C7-</v>
      </c>
      <c r="L100" s="90" t="str">
        <f ca="1">IF(ISBLANK(A100),"",表1[[#This Row],[编号]]&amp;TEXT(表1[[#This Row],[序号]],"000"))</f>
        <v>S2-04-C7-001</v>
      </c>
      <c r="M100" s="89" t="str">
        <f t="shared" ref="M100:M110" si="39">IF(ISBLANK(A100),"","北方工程刚果（金）有限公司")</f>
        <v>北方工程刚果（金）有限公司</v>
      </c>
      <c r="N100" s="89" t="str">
        <f t="shared" ref="N100:N110" si="40">IF(ISBLANK(A100),"","李云松")</f>
        <v>李云松</v>
      </c>
      <c r="O100" s="89" t="str">
        <f t="shared" ref="O100:O110" si="41">IF(ISBLANK(A100),"","黄必银")</f>
        <v>黄必银</v>
      </c>
      <c r="P100" s="90" t="str">
        <f t="shared" ref="P100:P110" si="42">IF(ISBLANK(A100),"","WUHUANG CONSTRUCTION ET COMMERCE RDC SAS")</f>
        <v>WUHUANG CONSTRUCTION ET COMMERCE RDC SAS</v>
      </c>
      <c r="Q100" s="90" t="str">
        <f t="shared" ref="Q100:Q110" si="43">IF(ISBLANK(A100),"","陈陆")</f>
        <v>陈陆</v>
      </c>
      <c r="R100" s="90" t="str">
        <f t="shared" ref="R100:R110" si="44">IF(ISBLANK(A100),"","曹学能")</f>
        <v>曹学能</v>
      </c>
      <c r="S100" s="89" t="str">
        <f t="shared" ref="S100:S110" si="45">IF(ISBLANK(A100),"","鑫诚建设监理咨询有限公司")</f>
        <v>鑫诚建设监理咨询有限公司</v>
      </c>
      <c r="T100" s="89" t="str">
        <f>IF(ISBLANK(A100),"",VLOOKUP(表1[[#This Row],[分项工程名称]],模板!C:G,3,FALSE))</f>
        <v>电线、电缆导管和线槽敷设检验批质量验收记录</v>
      </c>
      <c r="U100" s="90" t="str">
        <f t="shared" ref="U100:U110" si="46">IF(ISBLANK(A100),"","刚果（金）庞比铜钴矿项目")</f>
        <v>刚果（金）庞比铜钴矿项目</v>
      </c>
      <c r="V100" s="90" t="str">
        <f t="shared" ref="V100:V110" si="47">IF(ISBLANK(A100),"",_xlfn.CONCAT(U100,"   ",A100))</f>
        <v>刚果（金）庞比铜钴矿项目   粗碎站</v>
      </c>
      <c r="W100" s="89" t="str">
        <f>IF(ISBLANK(A100),"",表1[[#This Row],[子项名称]]&amp;表1[[#This Row],[标题]]&amp;表1[[#This Row],[分项工程代号]])</f>
        <v>粗碎站电线、电缆导管和线槽敷设检验批质量验收记录4</v>
      </c>
      <c r="X100" s="89">
        <f>IF(ISBLANK(A100),"",COUNTIF(W:W,表1[[#This Row],[子项名称]]&amp;表1[[#This Row],[标题]]&amp;表1[[#This Row],[分项工程代号]]))</f>
        <v>2</v>
      </c>
      <c r="Y100" s="89" t="str">
        <f>IF(ISBLANK(A100),"",表1[[#This Row],[子项名称]]&amp;表1[[#This Row],[分项工程代号]]&amp;表1[[#This Row],[分项工程名称]])</f>
        <v>粗碎站4电线、电缆导管和线槽敷设</v>
      </c>
      <c r="Z100" s="89" t="b">
        <f>IF(ISBLANK(A100),"",IF(MATCH(表1[[#This Row],[子项名称]]&amp;表1[[#This Row],[分项工程代号]]&amp;表1[[#This Row],[分项工程名称]],Y:Y,0)=ROW(表1[[#This Row],[子项名称]]),TRUE,FALSE))</f>
        <v>1</v>
      </c>
      <c r="AA100" s="89" t="str">
        <f t="shared" ref="AA100:AA110" si="48">IF(ISBLANK(A100),"",_xlfn.CONCAT("《建筑电气工程施工验收规范》 GB50303-2015"))</f>
        <v>《建筑电气工程施工验收规范》 GB50303-2015</v>
      </c>
      <c r="AB100" s="89" t="str">
        <f>IF(ISBLANK(A100),"",VLOOKUP(表1[[#This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00" t="str">
        <f t="shared" si="37"/>
        <v>2020年05月02日</v>
      </c>
    </row>
    <row r="101" customHeight="1" spans="1:29">
      <c r="A101" s="7" t="s">
        <v>38</v>
      </c>
      <c r="B101" s="6">
        <f ca="1" t="shared" si="38"/>
        <v>1</v>
      </c>
      <c r="C101" s="7" t="s">
        <v>37</v>
      </c>
      <c r="D101" s="7">
        <v>4</v>
      </c>
      <c r="E101" s="7" t="s">
        <v>89</v>
      </c>
      <c r="F101" s="7" t="s">
        <v>51</v>
      </c>
      <c r="G101" s="37">
        <v>43959</v>
      </c>
      <c r="H101" t="b">
        <v>1</v>
      </c>
      <c r="I101" s="7" t="s">
        <v>41</v>
      </c>
      <c r="J101" s="7" t="b">
        <v>0</v>
      </c>
      <c r="K101" s="89" t="str">
        <f>IF(ISBLANK(A101),"",VLOOKUP("S2"&amp;表1[[#This Row],[分项工程代号]]&amp;表1[[#This Row],[分项工程名称]],模板!D:F,3,FALSE))</f>
        <v>S2-04-C7-</v>
      </c>
      <c r="L101" s="90" t="str">
        <f ca="1">IF(ISBLANK(A101),"",表1[[#This Row],[编号]]&amp;TEXT(表1[[#This Row],[序号]],"000"))</f>
        <v>S2-04-C7-001</v>
      </c>
      <c r="M101" s="89" t="str">
        <f t="shared" si="39"/>
        <v>北方工程刚果（金）有限公司</v>
      </c>
      <c r="N101" s="89" t="str">
        <f t="shared" si="40"/>
        <v>李云松</v>
      </c>
      <c r="O101" s="89" t="str">
        <f t="shared" si="41"/>
        <v>黄必银</v>
      </c>
      <c r="P101" s="90" t="str">
        <f t="shared" si="42"/>
        <v>WUHUANG CONSTRUCTION ET COMMERCE RDC SAS</v>
      </c>
      <c r="Q101" s="90" t="str">
        <f t="shared" si="43"/>
        <v>陈陆</v>
      </c>
      <c r="R101" s="90" t="str">
        <f t="shared" si="44"/>
        <v>曹学能</v>
      </c>
      <c r="S101" s="89" t="str">
        <f t="shared" si="45"/>
        <v>鑫诚建设监理咨询有限公司</v>
      </c>
      <c r="T101" s="89" t="str">
        <f>IF(ISBLANK(A101),"",VLOOKUP(表1[[#This Row],[分项工程名称]],模板!C:G,3,FALSE))</f>
        <v>桥架安装和桥架内电缆敷设检验批质量验收记录</v>
      </c>
      <c r="U101" s="90" t="str">
        <f t="shared" si="46"/>
        <v>刚果（金）庞比铜钴矿项目</v>
      </c>
      <c r="V101" s="90" t="str">
        <f t="shared" si="47"/>
        <v>刚果（金）庞比铜钴矿项目   粗碎站</v>
      </c>
      <c r="W101" s="89" t="str">
        <f>IF(ISBLANK(A101),"",表1[[#This Row],[子项名称]]&amp;表1[[#This Row],[标题]]&amp;表1[[#This Row],[分项工程代号]])</f>
        <v>粗碎站桥架安装和桥架内电缆敷设检验批质量验收记录4</v>
      </c>
      <c r="X101" s="89">
        <f>IF(ISBLANK(A101),"",COUNTIF(W:W,表1[[#This Row],[子项名称]]&amp;表1[[#This Row],[标题]]&amp;表1[[#This Row],[分项工程代号]]))</f>
        <v>4</v>
      </c>
      <c r="Y101" s="89" t="str">
        <f>IF(ISBLANK(A101),"",表1[[#This Row],[子项名称]]&amp;表1[[#This Row],[分项工程代号]]&amp;表1[[#This Row],[分项工程名称]])</f>
        <v>粗碎站4桥架安装和桥架内电缆敷设</v>
      </c>
      <c r="Z101" s="89" t="b">
        <f>IF(ISBLANK(A101),"",IF(MATCH(表1[[#This Row],[子项名称]]&amp;表1[[#This Row],[分项工程代号]]&amp;表1[[#This Row],[分项工程名称]],Y:Y,0)=ROW(表1[[#This Row],[子项名称]]),TRUE,FALSE))</f>
        <v>1</v>
      </c>
      <c r="AA101" s="89" t="str">
        <f t="shared" si="48"/>
        <v>《建筑电气工程施工验收规范》 GB50303-2015</v>
      </c>
      <c r="AB101" s="89" t="str">
        <f>IF(ISBLANK(A101),"",VLOOKUP(表1[[#This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01" t="str">
        <f t="shared" si="37"/>
        <v>2020年05月08日</v>
      </c>
    </row>
    <row r="102" customHeight="1" spans="1:29">
      <c r="A102" s="6" t="s">
        <v>38</v>
      </c>
      <c r="B102" s="6">
        <f ca="1" t="shared" si="38"/>
        <v>1</v>
      </c>
      <c r="C102" s="6" t="s">
        <v>100</v>
      </c>
      <c r="D102" s="6">
        <v>4</v>
      </c>
      <c r="E102" s="6" t="s">
        <v>89</v>
      </c>
      <c r="F102" s="6" t="s">
        <v>51</v>
      </c>
      <c r="G102" s="8">
        <v>44016</v>
      </c>
      <c r="H102" t="b">
        <v>1</v>
      </c>
      <c r="I102" s="7" t="s">
        <v>41</v>
      </c>
      <c r="J102" s="7" t="b">
        <v>0</v>
      </c>
      <c r="K102" s="89" t="str">
        <f>IF(ISBLANK(A102),"",VLOOKUP("S2"&amp;表1[[#This Row],[分项工程代号]]&amp;表1[[#This Row],[分项工程名称]],模板!D:F,3,FALSE))</f>
        <v>S2-04-C7-</v>
      </c>
      <c r="L102" s="90" t="str">
        <f ca="1">IF(ISBLANK(A102),"",表1[[#This Row],[编号]]&amp;TEXT(表1[[#This Row],[序号]],"000"))</f>
        <v>S2-04-C7-001</v>
      </c>
      <c r="M102" s="89" t="str">
        <f t="shared" si="39"/>
        <v>北方工程刚果（金）有限公司</v>
      </c>
      <c r="N102" s="89" t="str">
        <f t="shared" si="40"/>
        <v>李云松</v>
      </c>
      <c r="O102" s="89" t="str">
        <f t="shared" si="41"/>
        <v>黄必银</v>
      </c>
      <c r="P102" s="90" t="str">
        <f t="shared" si="42"/>
        <v>WUHUANG CONSTRUCTION ET COMMERCE RDC SAS</v>
      </c>
      <c r="Q102" s="90" t="str">
        <f t="shared" si="43"/>
        <v>陈陆</v>
      </c>
      <c r="R102" s="90" t="str">
        <f t="shared" si="44"/>
        <v>曹学能</v>
      </c>
      <c r="S102" s="89" t="str">
        <f t="shared" si="45"/>
        <v>鑫诚建设监理咨询有限公司</v>
      </c>
      <c r="T102" s="89" t="str">
        <f>IF(ISBLANK(A102),"",VLOOKUP(表1[[#This Row],[分项工程名称]],模板!C:G,3,FALSE))</f>
        <v>成套配电柜、控制柜和动力配电箱安装检验批质量验收记录</v>
      </c>
      <c r="U102" s="90" t="str">
        <f t="shared" si="46"/>
        <v>刚果（金）庞比铜钴矿项目</v>
      </c>
      <c r="V102" s="90" t="str">
        <f t="shared" si="47"/>
        <v>刚果（金）庞比铜钴矿项目   粗碎站</v>
      </c>
      <c r="W102" s="89" t="str">
        <f>IF(ISBLANK(A102),"",表1[[#This Row],[子项名称]]&amp;表1[[#This Row],[标题]]&amp;表1[[#This Row],[分项工程代号]])</f>
        <v>粗碎站成套配电柜、控制柜和动力配电箱安装检验批质量验收记录4</v>
      </c>
      <c r="X102" s="89">
        <f>IF(ISBLANK(A102),"",COUNTIF(W:W,表1[[#This Row],[子项名称]]&amp;表1[[#This Row],[标题]]&amp;表1[[#This Row],[分项工程代号]]))</f>
        <v>2</v>
      </c>
      <c r="Y102" s="89" t="str">
        <f>IF(ISBLANK(A102),"",表1[[#This Row],[子项名称]]&amp;表1[[#This Row],[分项工程代号]]&amp;表1[[#This Row],[分项工程名称]])</f>
        <v>粗碎站4成套配电柜、控制柜和动力配电箱安装</v>
      </c>
      <c r="Z102" s="89" t="b">
        <f>IF(ISBLANK(A102),"",IF(MATCH(表1[[#This Row],[子项名称]]&amp;表1[[#This Row],[分项工程代号]]&amp;表1[[#This Row],[分项工程名称]],Y:Y,0)=ROW(表1[[#This Row],[子项名称]]),TRUE,FALSE))</f>
        <v>1</v>
      </c>
      <c r="AA102" s="89" t="str">
        <f t="shared" si="48"/>
        <v>《建筑电气工程施工验收规范》 GB50303-2015</v>
      </c>
      <c r="AB102" s="89" t="str">
        <f>IF(ISBLANK(A102),"",VLOOKUP(表1[[#This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02" t="str">
        <f t="shared" si="37"/>
        <v>2020年07月04日</v>
      </c>
    </row>
    <row r="103" customHeight="1" spans="1:29">
      <c r="A103" s="6" t="s">
        <v>38</v>
      </c>
      <c r="B103" s="6">
        <f ca="1" t="shared" si="38"/>
        <v>1</v>
      </c>
      <c r="C103" s="6" t="s">
        <v>101</v>
      </c>
      <c r="D103" s="6">
        <v>4</v>
      </c>
      <c r="E103" s="6" t="s">
        <v>89</v>
      </c>
      <c r="F103" s="6" t="s">
        <v>51</v>
      </c>
      <c r="G103" s="8">
        <v>44016</v>
      </c>
      <c r="H103" t="b">
        <v>1</v>
      </c>
      <c r="I103" s="7" t="s">
        <v>41</v>
      </c>
      <c r="J103" s="7" t="b">
        <v>0</v>
      </c>
      <c r="K103" s="89" t="str">
        <f>IF(ISBLANK(A103),"",VLOOKUP("S2"&amp;表1[[#This Row],[分项工程代号]]&amp;表1[[#This Row],[分项工程名称]],模板!D:F,3,FALSE))</f>
        <v>S2-04-C7-</v>
      </c>
      <c r="L103" s="90" t="str">
        <f ca="1">IF(ISBLANK(A103),"",表1[[#This Row],[编号]]&amp;TEXT(表1[[#This Row],[序号]],"000"))</f>
        <v>S2-04-C7-001</v>
      </c>
      <c r="M103" s="89" t="str">
        <f t="shared" si="39"/>
        <v>北方工程刚果（金）有限公司</v>
      </c>
      <c r="N103" s="89" t="str">
        <f t="shared" si="40"/>
        <v>李云松</v>
      </c>
      <c r="O103" s="89" t="str">
        <f t="shared" si="41"/>
        <v>黄必银</v>
      </c>
      <c r="P103" s="90" t="str">
        <f t="shared" si="42"/>
        <v>WUHUANG CONSTRUCTION ET COMMERCE RDC SAS</v>
      </c>
      <c r="Q103" s="90" t="str">
        <f t="shared" si="43"/>
        <v>陈陆</v>
      </c>
      <c r="R103" s="90" t="str">
        <f t="shared" si="44"/>
        <v>曹学能</v>
      </c>
      <c r="S103" s="89" t="str">
        <f t="shared" si="45"/>
        <v>鑫诚建设监理咨询有限公司</v>
      </c>
      <c r="T103" s="89" t="str">
        <f>IF(ISBLANK(A103),"",VLOOKUP(表1[[#This Row],[分项工程名称]],模板!C:G,3,FALSE))</f>
        <v>低压电动机检查、接线检验批质量验收记录</v>
      </c>
      <c r="U103" s="90" t="str">
        <f t="shared" si="46"/>
        <v>刚果（金）庞比铜钴矿项目</v>
      </c>
      <c r="V103" s="90" t="str">
        <f t="shared" si="47"/>
        <v>刚果（金）庞比铜钴矿项目   粗碎站</v>
      </c>
      <c r="W103" s="89" t="str">
        <f>IF(ISBLANK(A103),"",表1[[#This Row],[子项名称]]&amp;表1[[#This Row],[标题]]&amp;表1[[#This Row],[分项工程代号]])</f>
        <v>粗碎站低压电动机检查、接线检验批质量验收记录4</v>
      </c>
      <c r="X103" s="89">
        <f>IF(ISBLANK(A103),"",COUNTIF(W:W,表1[[#This Row],[子项名称]]&amp;表1[[#This Row],[标题]]&amp;表1[[#This Row],[分项工程代号]]))</f>
        <v>2</v>
      </c>
      <c r="Y103" s="89" t="str">
        <f>IF(ISBLANK(A103),"",表1[[#This Row],[子项名称]]&amp;表1[[#This Row],[分项工程代号]]&amp;表1[[#This Row],[分项工程名称]])</f>
        <v>粗碎站4低压电动机检查、接线</v>
      </c>
      <c r="Z103" s="89" t="b">
        <f>IF(ISBLANK(A103),"",IF(MATCH(表1[[#This Row],[子项名称]]&amp;表1[[#This Row],[分项工程代号]]&amp;表1[[#This Row],[分项工程名称]],Y:Y,0)=ROW(表1[[#This Row],[子项名称]]),TRUE,FALSE))</f>
        <v>1</v>
      </c>
      <c r="AA103" s="89" t="str">
        <f t="shared" si="48"/>
        <v>《建筑电气工程施工验收规范》 GB50303-2015</v>
      </c>
      <c r="AB103" s="89" t="str">
        <f>IF(ISBLANK(A103),"",VLOOKUP(表1[[#This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103" t="str">
        <f t="shared" si="37"/>
        <v>2020年07月04日</v>
      </c>
    </row>
    <row r="104" customHeight="1" spans="1:29">
      <c r="A104" s="6" t="s">
        <v>38</v>
      </c>
      <c r="B104" s="6">
        <f ca="1" t="shared" si="38"/>
        <v>2</v>
      </c>
      <c r="C104" s="6" t="s">
        <v>37</v>
      </c>
      <c r="D104" s="6">
        <v>4</v>
      </c>
      <c r="E104" s="6" t="s">
        <v>89</v>
      </c>
      <c r="F104" s="6" t="s">
        <v>51</v>
      </c>
      <c r="G104" s="8">
        <v>44010</v>
      </c>
      <c r="H104" t="b">
        <v>1</v>
      </c>
      <c r="I104" s="7" t="s">
        <v>41</v>
      </c>
      <c r="J104" s="7" t="b">
        <v>0</v>
      </c>
      <c r="K104" s="89" t="str">
        <f>IF(ISBLANK(A104),"",VLOOKUP("S2"&amp;表1[[#This Row],[分项工程代号]]&amp;表1[[#This Row],[分项工程名称]],模板!D:F,3,FALSE))</f>
        <v>S2-04-C7-</v>
      </c>
      <c r="L104" s="90" t="str">
        <f ca="1">IF(ISBLANK(A104),"",表1[[#This Row],[编号]]&amp;TEXT(表1[[#This Row],[序号]],"000"))</f>
        <v>S2-04-C7-002</v>
      </c>
      <c r="M104" s="89" t="str">
        <f t="shared" si="39"/>
        <v>北方工程刚果（金）有限公司</v>
      </c>
      <c r="N104" s="89" t="str">
        <f t="shared" si="40"/>
        <v>李云松</v>
      </c>
      <c r="O104" s="89" t="str">
        <f t="shared" si="41"/>
        <v>黄必银</v>
      </c>
      <c r="P104" s="90" t="str">
        <f t="shared" si="42"/>
        <v>WUHUANG CONSTRUCTION ET COMMERCE RDC SAS</v>
      </c>
      <c r="Q104" s="90" t="str">
        <f t="shared" si="43"/>
        <v>陈陆</v>
      </c>
      <c r="R104" s="90" t="str">
        <f t="shared" si="44"/>
        <v>曹学能</v>
      </c>
      <c r="S104" s="89" t="str">
        <f t="shared" si="45"/>
        <v>鑫诚建设监理咨询有限公司</v>
      </c>
      <c r="T104" s="89" t="str">
        <f>IF(ISBLANK(A104),"",VLOOKUP(表1[[#This Row],[分项工程名称]],模板!C:G,3,FALSE))</f>
        <v>桥架安装和桥架内电缆敷设检验批质量验收记录</v>
      </c>
      <c r="U104" s="90" t="str">
        <f t="shared" si="46"/>
        <v>刚果（金）庞比铜钴矿项目</v>
      </c>
      <c r="V104" s="90" t="str">
        <f t="shared" si="47"/>
        <v>刚果（金）庞比铜钴矿项目   粗碎站</v>
      </c>
      <c r="W104" s="89" t="str">
        <f>IF(ISBLANK(A104),"",表1[[#This Row],[子项名称]]&amp;表1[[#This Row],[标题]]&amp;表1[[#This Row],[分项工程代号]])</f>
        <v>粗碎站桥架安装和桥架内电缆敷设检验批质量验收记录4</v>
      </c>
      <c r="X104" s="89">
        <f>IF(ISBLANK(A104),"",COUNTIF(W:W,表1[[#This Row],[子项名称]]&amp;表1[[#This Row],[标题]]&amp;表1[[#This Row],[分项工程代号]]))</f>
        <v>4</v>
      </c>
      <c r="Y104" s="89" t="str">
        <f>IF(ISBLANK(A104),"",表1[[#This Row],[子项名称]]&amp;表1[[#This Row],[分项工程代号]]&amp;表1[[#This Row],[分项工程名称]])</f>
        <v>粗碎站4桥架安装和桥架内电缆敷设</v>
      </c>
      <c r="Z104" s="89" t="b">
        <f>IF(ISBLANK(A104),"",IF(MATCH(表1[[#This Row],[子项名称]]&amp;表1[[#This Row],[分项工程代号]]&amp;表1[[#This Row],[分项工程名称]],Y:Y,0)=ROW(表1[[#This Row],[子项名称]]),TRUE,FALSE))</f>
        <v>0</v>
      </c>
      <c r="AA104" s="89" t="str">
        <f t="shared" si="48"/>
        <v>《建筑电气工程施工验收规范》 GB50303-2015</v>
      </c>
      <c r="AB104" s="89" t="str">
        <f>IF(ISBLANK(A104),"",VLOOKUP(表1[[#This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04" t="str">
        <f t="shared" si="37"/>
        <v>2020年06月28日</v>
      </c>
    </row>
    <row r="105" customHeight="1" spans="1:29">
      <c r="A105" s="6" t="s">
        <v>38</v>
      </c>
      <c r="B105" s="6">
        <f ca="1" t="shared" si="38"/>
        <v>1</v>
      </c>
      <c r="C105" s="7" t="s">
        <v>102</v>
      </c>
      <c r="D105" s="6">
        <v>4</v>
      </c>
      <c r="E105" s="6" t="s">
        <v>89</v>
      </c>
      <c r="F105" s="6" t="s">
        <v>51</v>
      </c>
      <c r="G105" s="8">
        <v>44018</v>
      </c>
      <c r="H105" t="b">
        <v>1</v>
      </c>
      <c r="I105" s="7" t="s">
        <v>41</v>
      </c>
      <c r="J105" s="7" t="b">
        <v>0</v>
      </c>
      <c r="K105" s="89" t="str">
        <f>IF(ISBLANK(A105),"",VLOOKUP("S2"&amp;表1[[#This Row],[分项工程代号]]&amp;表1[[#This Row],[分项工程名称]],模板!D:F,3,FALSE))</f>
        <v>S2-04-C7-</v>
      </c>
      <c r="L105" s="90" t="str">
        <f ca="1">IF(ISBLANK(A105),"",表1[[#This Row],[编号]]&amp;TEXT(表1[[#This Row],[序号]],"000"))</f>
        <v>S2-04-C7-001</v>
      </c>
      <c r="M105" s="89" t="str">
        <f t="shared" si="39"/>
        <v>北方工程刚果（金）有限公司</v>
      </c>
      <c r="N105" s="89" t="str">
        <f t="shared" si="40"/>
        <v>李云松</v>
      </c>
      <c r="O105" s="89" t="str">
        <f t="shared" si="41"/>
        <v>黄必银</v>
      </c>
      <c r="P105" s="90" t="str">
        <f t="shared" si="42"/>
        <v>WUHUANG CONSTRUCTION ET COMMERCE RDC SAS</v>
      </c>
      <c r="Q105" s="90" t="str">
        <f t="shared" si="43"/>
        <v>陈陆</v>
      </c>
      <c r="R105" s="90" t="str">
        <f t="shared" si="44"/>
        <v>曹学能</v>
      </c>
      <c r="S105" s="89" t="str">
        <f t="shared" si="45"/>
        <v>鑫诚建设监理咨询有限公司</v>
      </c>
      <c r="T105" s="89" t="str">
        <f>IF(ISBLANK(A105),"",VLOOKUP(表1[[#This Row],[分项工程名称]],模板!C:G,3,FALSE))</f>
        <v>低压电气动力设备检测、试验和空载试运行检验批质量验收记录</v>
      </c>
      <c r="U105" s="90" t="str">
        <f t="shared" si="46"/>
        <v>刚果（金）庞比铜钴矿项目</v>
      </c>
      <c r="V105" s="90" t="str">
        <f t="shared" si="47"/>
        <v>刚果（金）庞比铜钴矿项目   粗碎站</v>
      </c>
      <c r="W105" s="89" t="str">
        <f>IF(ISBLANK(A105),"",表1[[#This Row],[子项名称]]&amp;表1[[#This Row],[标题]]&amp;表1[[#This Row],[分项工程代号]])</f>
        <v>粗碎站低压电气动力设备检测、试验和空载试运行检验批质量验收记录4</v>
      </c>
      <c r="X105" s="89">
        <f>IF(ISBLANK(A105),"",COUNTIF(W:W,表1[[#This Row],[子项名称]]&amp;表1[[#This Row],[标题]]&amp;表1[[#This Row],[分项工程代号]]))</f>
        <v>2</v>
      </c>
      <c r="Y105" s="89" t="str">
        <f>IF(ISBLANK(A105),"",表1[[#This Row],[子项名称]]&amp;表1[[#This Row],[分项工程代号]]&amp;表1[[#This Row],[分项工程名称]])</f>
        <v>粗碎站4低压电气动力设备检测、试验和空载试运行</v>
      </c>
      <c r="Z105" s="89" t="b">
        <f>IF(ISBLANK(A105),"",IF(MATCH(表1[[#This Row],[子项名称]]&amp;表1[[#This Row],[分项工程代号]]&amp;表1[[#This Row],[分项工程名称]],Y:Y,0)=ROW(表1[[#This Row],[子项名称]]),TRUE,FALSE))</f>
        <v>1</v>
      </c>
      <c r="AA105" s="89" t="str">
        <f t="shared" si="48"/>
        <v>《建筑电气工程施工验收规范》 GB50303-2015</v>
      </c>
      <c r="AB105" s="89" t="str">
        <f>IF(ISBLANK(A105),"",VLOOKUP(表1[[#This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105" t="str">
        <f t="shared" si="37"/>
        <v>2020年07月06日</v>
      </c>
    </row>
    <row r="106" customHeight="1" spans="1:29">
      <c r="A106" s="6" t="s">
        <v>38</v>
      </c>
      <c r="B106" s="6">
        <f ca="1" t="shared" si="38"/>
        <v>1</v>
      </c>
      <c r="C106" s="7" t="s">
        <v>81</v>
      </c>
      <c r="D106" s="6">
        <v>4</v>
      </c>
      <c r="E106" s="6" t="s">
        <v>89</v>
      </c>
      <c r="F106" s="6" t="s">
        <v>51</v>
      </c>
      <c r="G106" s="8">
        <v>44015</v>
      </c>
      <c r="H106" t="b">
        <v>1</v>
      </c>
      <c r="I106" s="7" t="s">
        <v>41</v>
      </c>
      <c r="J106" s="7" t="b">
        <v>0</v>
      </c>
      <c r="K106" s="89" t="str">
        <f>IF(ISBLANK(A106),"",VLOOKUP("S2"&amp;表1[[#This Row],[分项工程代号]]&amp;表1[[#This Row],[分项工程名称]],模板!D:F,3,FALSE))</f>
        <v>S2-04-C7-</v>
      </c>
      <c r="L106" s="90" t="str">
        <f ca="1">IF(ISBLANK(A106),"",表1[[#This Row],[编号]]&amp;TEXT(表1[[#This Row],[序号]],"000"))</f>
        <v>S2-04-C7-001</v>
      </c>
      <c r="M106" s="89" t="str">
        <f t="shared" si="39"/>
        <v>北方工程刚果（金）有限公司</v>
      </c>
      <c r="N106" s="89" t="str">
        <f t="shared" si="40"/>
        <v>李云松</v>
      </c>
      <c r="O106" s="89" t="str">
        <f t="shared" si="41"/>
        <v>黄必银</v>
      </c>
      <c r="P106" s="90" t="str">
        <f t="shared" si="42"/>
        <v>WUHUANG CONSTRUCTION ET COMMERCE RDC SAS</v>
      </c>
      <c r="Q106" s="90" t="str">
        <f t="shared" si="43"/>
        <v>陈陆</v>
      </c>
      <c r="R106" s="90" t="str">
        <f t="shared" si="44"/>
        <v>曹学能</v>
      </c>
      <c r="S106" s="89" t="str">
        <f t="shared" si="45"/>
        <v>鑫诚建设监理咨询有限公司</v>
      </c>
      <c r="T106" s="89" t="str">
        <f>IF(ISBLANK(A106),"",VLOOKUP(表1[[#This Row],[分项工程名称]],模板!C:G,3,FALSE))</f>
        <v>电缆头制作、导线连接和线路电气试验检验批质量验收记录</v>
      </c>
      <c r="U106" s="90" t="str">
        <f t="shared" si="46"/>
        <v>刚果（金）庞比铜钴矿项目</v>
      </c>
      <c r="V106" s="90" t="str">
        <f t="shared" si="47"/>
        <v>刚果（金）庞比铜钴矿项目   粗碎站</v>
      </c>
      <c r="W106" s="89" t="str">
        <f>IF(ISBLANK(A106),"",表1[[#This Row],[子项名称]]&amp;表1[[#This Row],[标题]]&amp;表1[[#This Row],[分项工程代号]])</f>
        <v>粗碎站电缆头制作、导线连接和线路电气试验检验批质量验收记录4</v>
      </c>
      <c r="X106" s="89">
        <f>IF(ISBLANK(A106),"",COUNTIF(W:W,表1[[#This Row],[子项名称]]&amp;表1[[#This Row],[标题]]&amp;表1[[#This Row],[分项工程代号]]))</f>
        <v>2</v>
      </c>
      <c r="Y106" s="89" t="str">
        <f>IF(ISBLANK(A106),"",表1[[#This Row],[子项名称]]&amp;表1[[#This Row],[分项工程代号]]&amp;表1[[#This Row],[分项工程名称]])</f>
        <v>粗碎站4电缆头制作、导线连接和线路电气试验</v>
      </c>
      <c r="Z106" s="89" t="b">
        <f>IF(ISBLANK(A106),"",IF(MATCH(表1[[#This Row],[子项名称]]&amp;表1[[#This Row],[分项工程代号]]&amp;表1[[#This Row],[分项工程名称]],Y:Y,0)=ROW(表1[[#This Row],[子项名称]]),TRUE,FALSE))</f>
        <v>1</v>
      </c>
      <c r="AA106" s="89" t="str">
        <f t="shared" si="48"/>
        <v>《建筑电气工程施工验收规范》 GB50303-2015</v>
      </c>
      <c r="AB106" s="89" t="str">
        <f>IF(ISBLANK(A106),"",VLOOKUP(表1[[#This Row],[分项工程名称]],施工检查记录[#All],2,FALSE))</f>
        <v>1.低压电线和电缆绝缘电阻测试符合规范要求
2.电线、电缆接线符合规范要求
3.芯线与电器设备的连接符合规范要求</v>
      </c>
      <c r="AC106" t="str">
        <f t="shared" si="37"/>
        <v>2020年07月03日</v>
      </c>
    </row>
    <row r="107" customHeight="1" spans="1:29">
      <c r="A107" s="7" t="s">
        <v>38</v>
      </c>
      <c r="B107" s="6">
        <f ca="1" t="shared" si="38"/>
        <v>1</v>
      </c>
      <c r="C107" s="7" t="s">
        <v>30</v>
      </c>
      <c r="D107" s="7">
        <v>5</v>
      </c>
      <c r="E107" s="7" t="s">
        <v>89</v>
      </c>
      <c r="F107" s="7" t="s">
        <v>51</v>
      </c>
      <c r="G107" s="37">
        <v>43915</v>
      </c>
      <c r="H107" t="b">
        <v>1</v>
      </c>
      <c r="I107" s="7" t="s">
        <v>41</v>
      </c>
      <c r="J107" s="7" t="b">
        <v>0</v>
      </c>
      <c r="K107" s="89" t="str">
        <f>IF(ISBLANK(A107),"",VLOOKUP("S2"&amp;表1[[#This Row],[分项工程代号]]&amp;表1[[#This Row],[分项工程名称]],模板!D:F,3,FALSE))</f>
        <v>S2-05-C7-</v>
      </c>
      <c r="L107" s="90" t="str">
        <f ca="1">IF(ISBLANK(A107),"",表1[[#This Row],[编号]]&amp;TEXT(表1[[#This Row],[序号]],"000"))</f>
        <v>S2-05-C7-001</v>
      </c>
      <c r="M107" s="89" t="str">
        <f t="shared" si="39"/>
        <v>北方工程刚果（金）有限公司</v>
      </c>
      <c r="N107" s="89" t="str">
        <f t="shared" si="40"/>
        <v>李云松</v>
      </c>
      <c r="O107" s="89" t="str">
        <f t="shared" si="41"/>
        <v>黄必银</v>
      </c>
      <c r="P107" s="90" t="str">
        <f t="shared" si="42"/>
        <v>WUHUANG CONSTRUCTION ET COMMERCE RDC SAS</v>
      </c>
      <c r="Q107" s="90" t="str">
        <f t="shared" si="43"/>
        <v>陈陆</v>
      </c>
      <c r="R107" s="90" t="str">
        <f t="shared" si="44"/>
        <v>曹学能</v>
      </c>
      <c r="S107" s="89" t="str">
        <f t="shared" si="45"/>
        <v>鑫诚建设监理咨询有限公司</v>
      </c>
      <c r="T107" s="89" t="str">
        <f>IF(ISBLANK(A107),"",VLOOKUP(表1[[#This Row],[分项工程名称]],模板!C:G,3,FALSE))</f>
        <v>电线、电缆穿管和线槽敷设检验批质量验收记录</v>
      </c>
      <c r="U107" s="90" t="str">
        <f t="shared" si="46"/>
        <v>刚果（金）庞比铜钴矿项目</v>
      </c>
      <c r="V107" s="90" t="str">
        <f t="shared" si="47"/>
        <v>刚果（金）庞比铜钴矿项目   粗碎站</v>
      </c>
      <c r="W107" s="89" t="str">
        <f>IF(ISBLANK(A107),"",表1[[#This Row],[子项名称]]&amp;表1[[#This Row],[标题]]&amp;表1[[#This Row],[分项工程代号]])</f>
        <v>粗碎站电线、电缆穿管和线槽敷设检验批质量验收记录5</v>
      </c>
      <c r="X107" s="89">
        <f>IF(ISBLANK(A107),"",COUNTIF(W:W,表1[[#This Row],[子项名称]]&amp;表1[[#This Row],[标题]]&amp;表1[[#This Row],[分项工程代号]]))</f>
        <v>3</v>
      </c>
      <c r="Y107" s="89" t="str">
        <f>IF(ISBLANK(A107),"",表1[[#This Row],[子项名称]]&amp;表1[[#This Row],[分项工程代号]]&amp;表1[[#This Row],[分项工程名称]])</f>
        <v>粗碎站5电线、电缆穿管和线槽敷设</v>
      </c>
      <c r="Z107" s="89" t="b">
        <f>IF(ISBLANK(A107),"",IF(MATCH(表1[[#This Row],[子项名称]]&amp;表1[[#This Row],[分项工程代号]]&amp;表1[[#This Row],[分项工程名称]],Y:Y,0)=ROW(表1[[#This Row],[子项名称]]),TRUE,FALSE))</f>
        <v>1</v>
      </c>
      <c r="AA107" s="89" t="str">
        <f t="shared" si="48"/>
        <v>《建筑电气工程施工验收规范》 GB50303-2015</v>
      </c>
      <c r="AB107" s="89" t="str">
        <f>IF(ISBLANK(A107),"",VLOOKUP(表1[[#This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107" t="str">
        <f t="shared" si="37"/>
        <v>2020年03月25日</v>
      </c>
    </row>
    <row r="108" customHeight="1" spans="1:29">
      <c r="A108" s="7" t="s">
        <v>38</v>
      </c>
      <c r="B108" s="6">
        <f ca="1" t="shared" si="38"/>
        <v>1</v>
      </c>
      <c r="C108" s="7" t="s">
        <v>35</v>
      </c>
      <c r="D108" s="7">
        <v>5</v>
      </c>
      <c r="E108" s="7" t="s">
        <v>89</v>
      </c>
      <c r="F108" s="7" t="s">
        <v>51</v>
      </c>
      <c r="G108" s="37">
        <v>43911</v>
      </c>
      <c r="H108" t="b">
        <v>1</v>
      </c>
      <c r="I108" s="7" t="s">
        <v>41</v>
      </c>
      <c r="J108" s="7" t="b">
        <v>0</v>
      </c>
      <c r="K108" s="89" t="str">
        <f>IF(ISBLANK(A108),"",VLOOKUP("S2"&amp;表1[[#This Row],[分项工程代号]]&amp;表1[[#This Row],[分项工程名称]],模板!D:F,3,FALSE))</f>
        <v>S2-05-C7-</v>
      </c>
      <c r="L108" s="90" t="str">
        <f ca="1">IF(ISBLANK(A108),"",表1[[#This Row],[编号]]&amp;TEXT(表1[[#This Row],[序号]],"000"))</f>
        <v>S2-05-C7-001</v>
      </c>
      <c r="M108" s="89" t="str">
        <f t="shared" si="39"/>
        <v>北方工程刚果（金）有限公司</v>
      </c>
      <c r="N108" s="89" t="str">
        <f t="shared" si="40"/>
        <v>李云松</v>
      </c>
      <c r="O108" s="89" t="str">
        <f t="shared" si="41"/>
        <v>黄必银</v>
      </c>
      <c r="P108" s="90" t="str">
        <f t="shared" si="42"/>
        <v>WUHUANG CONSTRUCTION ET COMMERCE RDC SAS</v>
      </c>
      <c r="Q108" s="90" t="str">
        <f t="shared" si="43"/>
        <v>陈陆</v>
      </c>
      <c r="R108" s="90" t="str">
        <f t="shared" si="44"/>
        <v>曹学能</v>
      </c>
      <c r="S108" s="89" t="str">
        <f t="shared" si="45"/>
        <v>鑫诚建设监理咨询有限公司</v>
      </c>
      <c r="T108" s="89" t="str">
        <f>IF(ISBLANK(A108),"",VLOOKUP(表1[[#This Row],[分项工程名称]],模板!C:G,3,FALSE))</f>
        <v>电线、电缆导管和线槽敷设检验批质量验收记录</v>
      </c>
      <c r="U108" s="90" t="str">
        <f t="shared" si="46"/>
        <v>刚果（金）庞比铜钴矿项目</v>
      </c>
      <c r="V108" s="90" t="str">
        <f t="shared" si="47"/>
        <v>刚果（金）庞比铜钴矿项目   粗碎站</v>
      </c>
      <c r="W108" s="89" t="str">
        <f>IF(ISBLANK(A108),"",表1[[#This Row],[子项名称]]&amp;表1[[#This Row],[标题]]&amp;表1[[#This Row],[分项工程代号]])</f>
        <v>粗碎站电线、电缆导管和线槽敷设检验批质量验收记录5</v>
      </c>
      <c r="X108" s="89">
        <f>IF(ISBLANK(A108),"",COUNTIF(W:W,表1[[#This Row],[子项名称]]&amp;表1[[#This Row],[标题]]&amp;表1[[#This Row],[分项工程代号]]))</f>
        <v>3</v>
      </c>
      <c r="Y108" s="89" t="str">
        <f>IF(ISBLANK(A108),"",表1[[#This Row],[子项名称]]&amp;表1[[#This Row],[分项工程代号]]&amp;表1[[#This Row],[分项工程名称]])</f>
        <v>粗碎站5电线、电缆导管和线槽敷设</v>
      </c>
      <c r="Z108" s="89" t="b">
        <f>IF(ISBLANK(A108),"",IF(MATCH(表1[[#This Row],[子项名称]]&amp;表1[[#This Row],[分项工程代号]]&amp;表1[[#This Row],[分项工程名称]],Y:Y,0)=ROW(表1[[#This Row],[子项名称]]),TRUE,FALSE))</f>
        <v>1</v>
      </c>
      <c r="AA108" s="89" t="str">
        <f t="shared" si="48"/>
        <v>《建筑电气工程施工验收规范》 GB50303-2015</v>
      </c>
      <c r="AB108" s="89" t="str">
        <f>IF(ISBLANK(A108),"",VLOOKUP(表1[[#This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08" t="str">
        <f t="shared" si="37"/>
        <v>2020年03月21日</v>
      </c>
    </row>
    <row r="109" customHeight="1" spans="1:29">
      <c r="A109" s="7" t="s">
        <v>38</v>
      </c>
      <c r="B109" s="6">
        <f ca="1" t="shared" si="38"/>
        <v>1</v>
      </c>
      <c r="C109" s="7" t="s">
        <v>36</v>
      </c>
      <c r="D109" s="7">
        <v>5</v>
      </c>
      <c r="E109" s="7" t="s">
        <v>89</v>
      </c>
      <c r="F109" s="7" t="s">
        <v>51</v>
      </c>
      <c r="G109" s="37">
        <v>43923</v>
      </c>
      <c r="H109" t="b">
        <v>1</v>
      </c>
      <c r="I109" s="7" t="s">
        <v>41</v>
      </c>
      <c r="J109" s="7" t="b">
        <v>0</v>
      </c>
      <c r="K109" s="89" t="str">
        <f>IF(ISBLANK(A109),"",VLOOKUP("S2"&amp;表1[[#This Row],[分项工程代号]]&amp;表1[[#This Row],[分项工程名称]],模板!D:F,3,FALSE))</f>
        <v>S2-05-C7-</v>
      </c>
      <c r="L109" s="90" t="str">
        <f ca="1">IF(ISBLANK(A109),"",表1[[#This Row],[编号]]&amp;TEXT(表1[[#This Row],[序号]],"000"))</f>
        <v>S2-05-C7-001</v>
      </c>
      <c r="M109" s="89" t="str">
        <f t="shared" si="39"/>
        <v>北方工程刚果（金）有限公司</v>
      </c>
      <c r="N109" s="89" t="str">
        <f t="shared" si="40"/>
        <v>李云松</v>
      </c>
      <c r="O109" s="89" t="str">
        <f t="shared" si="41"/>
        <v>黄必银</v>
      </c>
      <c r="P109" s="90" t="str">
        <f t="shared" si="42"/>
        <v>WUHUANG CONSTRUCTION ET COMMERCE RDC SAS</v>
      </c>
      <c r="Q109" s="90" t="str">
        <f t="shared" si="43"/>
        <v>陈陆</v>
      </c>
      <c r="R109" s="90" t="str">
        <f t="shared" si="44"/>
        <v>曹学能</v>
      </c>
      <c r="S109" s="89" t="str">
        <f t="shared" si="45"/>
        <v>鑫诚建设监理咨询有限公司</v>
      </c>
      <c r="T109" s="89" t="str">
        <f>IF(ISBLANK(A109),"",VLOOKUP(表1[[#This Row],[分项工程名称]],模板!C:G,3,FALSE))</f>
        <v>普通灯具安装检验批质量验收记录</v>
      </c>
      <c r="U109" s="90" t="str">
        <f t="shared" si="46"/>
        <v>刚果（金）庞比铜钴矿项目</v>
      </c>
      <c r="V109" s="90" t="str">
        <f t="shared" si="47"/>
        <v>刚果（金）庞比铜钴矿项目   粗碎站</v>
      </c>
      <c r="W109" s="89" t="str">
        <f>IF(ISBLANK(A109),"",表1[[#This Row],[子项名称]]&amp;表1[[#This Row],[标题]]&amp;表1[[#This Row],[分项工程代号]])</f>
        <v>粗碎站普通灯具安装检验批质量验收记录5</v>
      </c>
      <c r="X109" s="89">
        <f>IF(ISBLANK(A109),"",COUNTIF(W:W,表1[[#This Row],[子项名称]]&amp;表1[[#This Row],[标题]]&amp;表1[[#This Row],[分项工程代号]]))</f>
        <v>2</v>
      </c>
      <c r="Y109" s="89" t="str">
        <f>IF(ISBLANK(A109),"",表1[[#This Row],[子项名称]]&amp;表1[[#This Row],[分项工程代号]]&amp;表1[[#This Row],[分项工程名称]])</f>
        <v>粗碎站5普通灯具安装</v>
      </c>
      <c r="Z109" s="89" t="b">
        <f>IF(ISBLANK(A109),"",IF(MATCH(表1[[#This Row],[子项名称]]&amp;表1[[#This Row],[分项工程代号]]&amp;表1[[#This Row],[分项工程名称]],Y:Y,0)=ROW(表1[[#This Row],[子项名称]]),TRUE,FALSE))</f>
        <v>1</v>
      </c>
      <c r="AA109" s="89" t="str">
        <f t="shared" si="48"/>
        <v>《建筑电气工程施工验收规范》 GB50303-2015</v>
      </c>
      <c r="AB109" s="89" t="str">
        <f>IF(ISBLANK(A109),"",VLOOKUP(表1[[#This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109" t="str">
        <f t="shared" si="37"/>
        <v>2020年04月02日</v>
      </c>
    </row>
    <row r="110" customHeight="1" spans="1:29">
      <c r="A110" s="7" t="s">
        <v>38</v>
      </c>
      <c r="B110" s="6">
        <f ca="1" t="shared" si="38"/>
        <v>1</v>
      </c>
      <c r="C110" s="7" t="s">
        <v>81</v>
      </c>
      <c r="D110" s="7">
        <v>5</v>
      </c>
      <c r="E110" s="7" t="s">
        <v>89</v>
      </c>
      <c r="F110" s="7" t="s">
        <v>51</v>
      </c>
      <c r="G110" s="8">
        <v>43941</v>
      </c>
      <c r="H110" t="b">
        <v>1</v>
      </c>
      <c r="I110" s="7" t="s">
        <v>41</v>
      </c>
      <c r="J110" s="7" t="b">
        <v>0</v>
      </c>
      <c r="K110" s="89" t="str">
        <f>IF(ISBLANK(A110),"",VLOOKUP("S2"&amp;表1[[#This Row],[分项工程代号]]&amp;表1[[#This Row],[分项工程名称]],模板!D:F,3,FALSE))</f>
        <v>S2-05-C7-</v>
      </c>
      <c r="L110" s="90" t="str">
        <f ca="1">IF(ISBLANK(A110),"",表1[[#This Row],[编号]]&amp;TEXT(表1[[#This Row],[序号]],"000"))</f>
        <v>S2-05-C7-001</v>
      </c>
      <c r="M110" s="89" t="str">
        <f t="shared" si="39"/>
        <v>北方工程刚果（金）有限公司</v>
      </c>
      <c r="N110" s="89" t="str">
        <f t="shared" si="40"/>
        <v>李云松</v>
      </c>
      <c r="O110" s="89" t="str">
        <f t="shared" si="41"/>
        <v>黄必银</v>
      </c>
      <c r="P110" s="90" t="str">
        <f t="shared" si="42"/>
        <v>WUHUANG CONSTRUCTION ET COMMERCE RDC SAS</v>
      </c>
      <c r="Q110" s="90" t="str">
        <f t="shared" si="43"/>
        <v>陈陆</v>
      </c>
      <c r="R110" s="90" t="str">
        <f t="shared" si="44"/>
        <v>曹学能</v>
      </c>
      <c r="S110" s="89" t="str">
        <f t="shared" si="45"/>
        <v>鑫诚建设监理咨询有限公司</v>
      </c>
      <c r="T110" s="89" t="str">
        <f>IF(ISBLANK(A110),"",VLOOKUP(表1[[#This Row],[分项工程名称]],模板!C:G,3,FALSE))</f>
        <v>电缆头制作、导线连接和线路电气试验检验批质量验收记录</v>
      </c>
      <c r="U110" s="90" t="str">
        <f t="shared" si="46"/>
        <v>刚果（金）庞比铜钴矿项目</v>
      </c>
      <c r="V110" s="90" t="str">
        <f t="shared" si="47"/>
        <v>刚果（金）庞比铜钴矿项目   粗碎站</v>
      </c>
      <c r="W110" s="89" t="str">
        <f>IF(ISBLANK(A110),"",表1[[#This Row],[子项名称]]&amp;表1[[#This Row],[标题]]&amp;表1[[#This Row],[分项工程代号]])</f>
        <v>粗碎站电缆头制作、导线连接和线路电气试验检验批质量验收记录5</v>
      </c>
      <c r="X110" s="89">
        <f>IF(ISBLANK(A110),"",COUNTIF(W:W,表1[[#This Row],[子项名称]]&amp;表1[[#This Row],[标题]]&amp;表1[[#This Row],[分项工程代号]]))</f>
        <v>3</v>
      </c>
      <c r="Y110" s="89" t="str">
        <f>IF(ISBLANK(A110),"",表1[[#This Row],[子项名称]]&amp;表1[[#This Row],[分项工程代号]]&amp;表1[[#This Row],[分项工程名称]])</f>
        <v>粗碎站5电缆头制作、导线连接和线路电气试验</v>
      </c>
      <c r="Z110" s="89" t="b">
        <f>IF(ISBLANK(A110),"",IF(MATCH(表1[[#This Row],[子项名称]]&amp;表1[[#This Row],[分项工程代号]]&amp;表1[[#This Row],[分项工程名称]],Y:Y,0)=ROW(表1[[#This Row],[子项名称]]),TRUE,FALSE))</f>
        <v>1</v>
      </c>
      <c r="AA110" s="89" t="str">
        <f t="shared" si="48"/>
        <v>《建筑电气工程施工验收规范》 GB50303-2015</v>
      </c>
      <c r="AB110" s="89" t="str">
        <f>IF(ISBLANK(A110),"",VLOOKUP(表1[[#This Row],[分项工程名称]],施工检查记录[#All],2,FALSE))</f>
        <v>1.低压电线和电缆绝缘电阻测试符合规范要求
2.电线、电缆接线符合规范要求
3.芯线与电器设备的连接符合规范要求</v>
      </c>
      <c r="AC110" t="str">
        <f t="shared" si="37"/>
        <v>2020年04月20日</v>
      </c>
    </row>
    <row r="111" customHeight="1" spans="1:29">
      <c r="A111" s="7" t="s">
        <v>38</v>
      </c>
      <c r="B111" s="6">
        <f ca="1" t="shared" si="38"/>
        <v>2</v>
      </c>
      <c r="C111" s="7" t="s">
        <v>30</v>
      </c>
      <c r="D111" s="7">
        <v>5</v>
      </c>
      <c r="E111" s="6" t="s">
        <v>91</v>
      </c>
      <c r="F111" s="7" t="s">
        <v>32</v>
      </c>
      <c r="G111" s="8">
        <v>44000</v>
      </c>
      <c r="H111" t="b">
        <v>1</v>
      </c>
      <c r="I111" s="7" t="s">
        <v>41</v>
      </c>
      <c r="J111" s="7" t="b">
        <v>0</v>
      </c>
      <c r="K111" s="89" t="str">
        <f>IF(ISBLANK(A111),"",VLOOKUP("S2"&amp;表1[[#This Row],[分项工程代号]]&amp;表1[[#This Row],[分项工程名称]],模板!D:F,3,FALSE))</f>
        <v>S2-05-C7-</v>
      </c>
      <c r="L111" s="90" t="str">
        <f ca="1">IF(ISBLANK(A111),"",表1[[#This Row],[编号]]&amp;TEXT(表1[[#This Row],[序号]],"000"))</f>
        <v>S2-05-C7-002</v>
      </c>
      <c r="M111" s="89" t="str">
        <f t="shared" ref="M111:M142" si="49">IF(ISBLANK(A111),"","北方工程刚果（金）有限公司")</f>
        <v>北方工程刚果（金）有限公司</v>
      </c>
      <c r="N111" s="89" t="str">
        <f t="shared" ref="N111:N142" si="50">IF(ISBLANK(A111),"","李云松")</f>
        <v>李云松</v>
      </c>
      <c r="O111" s="89" t="str">
        <f t="shared" ref="O111:O142" si="51">IF(ISBLANK(A111),"","黄必银")</f>
        <v>黄必银</v>
      </c>
      <c r="P111" s="90" t="str">
        <f t="shared" ref="P111:P142" si="52">IF(ISBLANK(A111),"","WUHUANG CONSTRUCTION ET COMMERCE RDC SAS")</f>
        <v>WUHUANG CONSTRUCTION ET COMMERCE RDC SAS</v>
      </c>
      <c r="Q111" s="90" t="str">
        <f t="shared" ref="Q111:Q142" si="53">IF(ISBLANK(A111),"","陈陆")</f>
        <v>陈陆</v>
      </c>
      <c r="R111" s="90" t="str">
        <f t="shared" ref="R111:R142" si="54">IF(ISBLANK(A111),"","曹学能")</f>
        <v>曹学能</v>
      </c>
      <c r="S111" s="89" t="str">
        <f t="shared" ref="S111:S142" si="55">IF(ISBLANK(A111),"","鑫诚建设监理咨询有限公司")</f>
        <v>鑫诚建设监理咨询有限公司</v>
      </c>
      <c r="T111" s="89" t="str">
        <f>IF(ISBLANK(A111),"",VLOOKUP(表1[[#This Row],[分项工程名称]],模板!C:G,3,FALSE))</f>
        <v>电线、电缆穿管和线槽敷设检验批质量验收记录</v>
      </c>
      <c r="U111" s="90" t="str">
        <f t="shared" ref="U111:U142" si="56">IF(ISBLANK(A111),"","刚果（金）庞比铜钴矿项目")</f>
        <v>刚果（金）庞比铜钴矿项目</v>
      </c>
      <c r="V111" s="90" t="str">
        <f t="shared" ref="V111:V142" si="57">IF(ISBLANK(A111),"",_xlfn.CONCAT(U111,"   ",A111))</f>
        <v>刚果（金）庞比铜钴矿项目   粗碎站</v>
      </c>
      <c r="W111" s="89" t="str">
        <f>IF(ISBLANK(A111),"",表1[[#This Row],[子项名称]]&amp;表1[[#This Row],[标题]]&amp;表1[[#This Row],[分项工程代号]])</f>
        <v>粗碎站电线、电缆穿管和线槽敷设检验批质量验收记录5</v>
      </c>
      <c r="X111" s="89">
        <f>IF(ISBLANK(A111),"",COUNTIF(W:W,表1[[#This Row],[子项名称]]&amp;表1[[#This Row],[标题]]&amp;表1[[#This Row],[分项工程代号]]))</f>
        <v>3</v>
      </c>
      <c r="Y111" s="89" t="str">
        <f>IF(ISBLANK(A111),"",表1[[#This Row],[子项名称]]&amp;表1[[#This Row],[分项工程代号]]&amp;表1[[#This Row],[分项工程名称]])</f>
        <v>粗碎站5电线、电缆穿管和线槽敷设</v>
      </c>
      <c r="Z111" s="89" t="b">
        <f>IF(ISBLANK(A111),"",IF(MATCH(表1[[#This Row],[子项名称]]&amp;表1[[#This Row],[分项工程代号]]&amp;表1[[#This Row],[分项工程名称]],Y:Y,0)=ROW(表1[[#This Row],[子项名称]]),TRUE,FALSE))</f>
        <v>0</v>
      </c>
      <c r="AA111" s="89" t="str">
        <f t="shared" ref="AA111:AA142" si="58">IF(ISBLANK(A111),"",_xlfn.CONCAT("《建筑电气工程施工验收规范》 GB50303-2015"))</f>
        <v>《建筑电气工程施工验收规范》 GB50303-2015</v>
      </c>
      <c r="AB111" s="89" t="str">
        <f>IF(ISBLANK(A111),"",VLOOKUP(表1[[#This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111" t="str">
        <f t="shared" si="37"/>
        <v>2020年06月18日</v>
      </c>
    </row>
    <row r="112" customHeight="1" spans="1:29">
      <c r="A112" s="7" t="s">
        <v>38</v>
      </c>
      <c r="B112" s="6">
        <f ca="1" t="shared" si="38"/>
        <v>2</v>
      </c>
      <c r="C112" s="7" t="s">
        <v>35</v>
      </c>
      <c r="D112" s="7">
        <v>5</v>
      </c>
      <c r="E112" s="6" t="s">
        <v>91</v>
      </c>
      <c r="F112" s="7" t="s">
        <v>32</v>
      </c>
      <c r="G112" s="8">
        <v>43994</v>
      </c>
      <c r="H112" t="b">
        <v>1</v>
      </c>
      <c r="I112" s="7" t="s">
        <v>41</v>
      </c>
      <c r="J112" s="7" t="b">
        <v>0</v>
      </c>
      <c r="K112" s="89" t="str">
        <f>IF(ISBLANK(A112),"",VLOOKUP("S2"&amp;表1[[#This Row],[分项工程代号]]&amp;表1[[#This Row],[分项工程名称]],模板!D:F,3,FALSE))</f>
        <v>S2-05-C7-</v>
      </c>
      <c r="L112" s="90" t="str">
        <f ca="1">IF(ISBLANK(A112),"",表1[[#This Row],[编号]]&amp;TEXT(表1[[#This Row],[序号]],"000"))</f>
        <v>S2-05-C7-002</v>
      </c>
      <c r="M112" s="89" t="str">
        <f t="shared" si="49"/>
        <v>北方工程刚果（金）有限公司</v>
      </c>
      <c r="N112" s="89" t="str">
        <f t="shared" si="50"/>
        <v>李云松</v>
      </c>
      <c r="O112" s="89" t="str">
        <f t="shared" si="51"/>
        <v>黄必银</v>
      </c>
      <c r="P112" s="90" t="str">
        <f t="shared" si="52"/>
        <v>WUHUANG CONSTRUCTION ET COMMERCE RDC SAS</v>
      </c>
      <c r="Q112" s="90" t="str">
        <f t="shared" si="53"/>
        <v>陈陆</v>
      </c>
      <c r="R112" s="90" t="str">
        <f t="shared" si="54"/>
        <v>曹学能</v>
      </c>
      <c r="S112" s="89" t="str">
        <f t="shared" si="55"/>
        <v>鑫诚建设监理咨询有限公司</v>
      </c>
      <c r="T112" s="89" t="str">
        <f>IF(ISBLANK(A112),"",VLOOKUP(表1[[#This Row],[分项工程名称]],模板!C:G,3,FALSE))</f>
        <v>电线、电缆导管和线槽敷设检验批质量验收记录</v>
      </c>
      <c r="U112" s="90" t="str">
        <f t="shared" si="56"/>
        <v>刚果（金）庞比铜钴矿项目</v>
      </c>
      <c r="V112" s="90" t="str">
        <f t="shared" si="57"/>
        <v>刚果（金）庞比铜钴矿项目   粗碎站</v>
      </c>
      <c r="W112" s="89" t="str">
        <f>IF(ISBLANK(A112),"",表1[[#This Row],[子项名称]]&amp;表1[[#This Row],[标题]]&amp;表1[[#This Row],[分项工程代号]])</f>
        <v>粗碎站电线、电缆导管和线槽敷设检验批质量验收记录5</v>
      </c>
      <c r="X112" s="89">
        <f>IF(ISBLANK(A112),"",COUNTIF(W:W,表1[[#This Row],[子项名称]]&amp;表1[[#This Row],[标题]]&amp;表1[[#This Row],[分项工程代号]]))</f>
        <v>3</v>
      </c>
      <c r="Y112" s="89" t="str">
        <f>IF(ISBLANK(A112),"",表1[[#This Row],[子项名称]]&amp;表1[[#This Row],[分项工程代号]]&amp;表1[[#This Row],[分项工程名称]])</f>
        <v>粗碎站5电线、电缆导管和线槽敷设</v>
      </c>
      <c r="Z112" s="89" t="b">
        <f>IF(ISBLANK(A112),"",IF(MATCH(表1[[#This Row],[子项名称]]&amp;表1[[#This Row],[分项工程代号]]&amp;表1[[#This Row],[分项工程名称]],Y:Y,0)=ROW(表1[[#This Row],[子项名称]]),TRUE,FALSE))</f>
        <v>0</v>
      </c>
      <c r="AA112" s="89" t="str">
        <f t="shared" si="58"/>
        <v>《建筑电气工程施工验收规范》 GB50303-2015</v>
      </c>
      <c r="AB112" s="89" t="str">
        <f>IF(ISBLANK(A112),"",VLOOKUP(表1[[#This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12" t="str">
        <f t="shared" si="37"/>
        <v>2020年06月12日</v>
      </c>
    </row>
    <row r="113" customHeight="1" spans="1:29">
      <c r="A113" s="7" t="s">
        <v>38</v>
      </c>
      <c r="B113" s="6">
        <f ca="1" t="shared" si="38"/>
        <v>2</v>
      </c>
      <c r="C113" s="7" t="s">
        <v>81</v>
      </c>
      <c r="D113" s="7">
        <v>5</v>
      </c>
      <c r="E113" s="6" t="s">
        <v>91</v>
      </c>
      <c r="F113" s="7" t="s">
        <v>32</v>
      </c>
      <c r="G113" s="8">
        <v>44004</v>
      </c>
      <c r="H113" t="b">
        <v>1</v>
      </c>
      <c r="I113" s="7" t="s">
        <v>41</v>
      </c>
      <c r="J113" s="7" t="b">
        <v>0</v>
      </c>
      <c r="K113" s="89" t="str">
        <f>IF(ISBLANK(A113),"",VLOOKUP("S2"&amp;表1[[#This Row],[分项工程代号]]&amp;表1[[#This Row],[分项工程名称]],模板!D:F,3,FALSE))</f>
        <v>S2-05-C7-</v>
      </c>
      <c r="L113" s="90" t="str">
        <f ca="1">IF(ISBLANK(A113),"",表1[[#This Row],[编号]]&amp;TEXT(表1[[#This Row],[序号]],"000"))</f>
        <v>S2-05-C7-002</v>
      </c>
      <c r="M113" s="89" t="str">
        <f t="shared" si="49"/>
        <v>北方工程刚果（金）有限公司</v>
      </c>
      <c r="N113" s="89" t="str">
        <f t="shared" si="50"/>
        <v>李云松</v>
      </c>
      <c r="O113" s="89" t="str">
        <f t="shared" si="51"/>
        <v>黄必银</v>
      </c>
      <c r="P113" s="90" t="str">
        <f t="shared" si="52"/>
        <v>WUHUANG CONSTRUCTION ET COMMERCE RDC SAS</v>
      </c>
      <c r="Q113" s="90" t="str">
        <f t="shared" si="53"/>
        <v>陈陆</v>
      </c>
      <c r="R113" s="90" t="str">
        <f t="shared" si="54"/>
        <v>曹学能</v>
      </c>
      <c r="S113" s="89" t="str">
        <f t="shared" si="55"/>
        <v>鑫诚建设监理咨询有限公司</v>
      </c>
      <c r="T113" s="89" t="str">
        <f>IF(ISBLANK(A113),"",VLOOKUP(表1[[#This Row],[分项工程名称]],模板!C:G,3,FALSE))</f>
        <v>电缆头制作、导线连接和线路电气试验检验批质量验收记录</v>
      </c>
      <c r="U113" s="90" t="str">
        <f t="shared" si="56"/>
        <v>刚果（金）庞比铜钴矿项目</v>
      </c>
      <c r="V113" s="90" t="str">
        <f t="shared" si="57"/>
        <v>刚果（金）庞比铜钴矿项目   粗碎站</v>
      </c>
      <c r="W113" s="89" t="str">
        <f>IF(ISBLANK(A113),"",表1[[#This Row],[子项名称]]&amp;表1[[#This Row],[标题]]&amp;表1[[#This Row],[分项工程代号]])</f>
        <v>粗碎站电缆头制作、导线连接和线路电气试验检验批质量验收记录5</v>
      </c>
      <c r="X113" s="89">
        <f>IF(ISBLANK(A113),"",COUNTIF(W:W,表1[[#This Row],[子项名称]]&amp;表1[[#This Row],[标题]]&amp;表1[[#This Row],[分项工程代号]]))</f>
        <v>3</v>
      </c>
      <c r="Y113" s="89" t="str">
        <f>IF(ISBLANK(A113),"",表1[[#This Row],[子项名称]]&amp;表1[[#This Row],[分项工程代号]]&amp;表1[[#This Row],[分项工程名称]])</f>
        <v>粗碎站5电缆头制作、导线连接和线路电气试验</v>
      </c>
      <c r="Z113" s="89" t="b">
        <f>IF(ISBLANK(A113),"",IF(MATCH(表1[[#This Row],[子项名称]]&amp;表1[[#This Row],[分项工程代号]]&amp;表1[[#This Row],[分项工程名称]],Y:Y,0)=ROW(表1[[#This Row],[子项名称]]),TRUE,FALSE))</f>
        <v>0</v>
      </c>
      <c r="AA113" s="89" t="str">
        <f t="shared" si="58"/>
        <v>《建筑电气工程施工验收规范》 GB50303-2015</v>
      </c>
      <c r="AB113" s="89" t="str">
        <f>IF(ISBLANK(A113),"",VLOOKUP(表1[[#This Row],[分项工程名称]],施工检查记录[#All],2,FALSE))</f>
        <v>1.低压电线和电缆绝缘电阻测试符合规范要求
2.电线、电缆接线符合规范要求
3.芯线与电器设备的连接符合规范要求</v>
      </c>
      <c r="AC113" t="str">
        <f t="shared" si="37"/>
        <v>2020年06月22日</v>
      </c>
    </row>
    <row r="114" customHeight="1" spans="1:29">
      <c r="A114" s="7" t="s">
        <v>38</v>
      </c>
      <c r="B114" s="6">
        <f ca="1" t="shared" si="38"/>
        <v>1</v>
      </c>
      <c r="C114" s="7" t="s">
        <v>90</v>
      </c>
      <c r="D114" s="7">
        <v>7</v>
      </c>
      <c r="E114" s="7" t="s">
        <v>91</v>
      </c>
      <c r="F114" s="7" t="s">
        <v>32</v>
      </c>
      <c r="G114" s="37">
        <v>43994</v>
      </c>
      <c r="H114" t="b">
        <v>1</v>
      </c>
      <c r="I114" s="7" t="s">
        <v>41</v>
      </c>
      <c r="J114" s="7" t="b">
        <v>0</v>
      </c>
      <c r="K114" s="89" t="str">
        <f>IF(ISBLANK(A114),"",VLOOKUP("S2"&amp;表1[[#This Row],[分项工程代号]]&amp;表1[[#This Row],[分项工程名称]],模板!D:F,3,FALSE))</f>
        <v>S2-07-C7-</v>
      </c>
      <c r="L114" s="90" t="str">
        <f ca="1">IF(ISBLANK(A114),"",表1[[#This Row],[编号]]&amp;TEXT(表1[[#This Row],[序号]],"000"))</f>
        <v>S2-07-C7-001</v>
      </c>
      <c r="M114" s="89" t="str">
        <f t="shared" si="49"/>
        <v>北方工程刚果（金）有限公司</v>
      </c>
      <c r="N114" s="89" t="str">
        <f t="shared" si="50"/>
        <v>李云松</v>
      </c>
      <c r="O114" s="89" t="str">
        <f t="shared" si="51"/>
        <v>黄必银</v>
      </c>
      <c r="P114" s="90" t="str">
        <f t="shared" si="52"/>
        <v>WUHUANG CONSTRUCTION ET COMMERCE RDC SAS</v>
      </c>
      <c r="Q114" s="90" t="str">
        <f t="shared" si="53"/>
        <v>陈陆</v>
      </c>
      <c r="R114" s="90" t="str">
        <f t="shared" si="54"/>
        <v>曹学能</v>
      </c>
      <c r="S114" s="89" t="str">
        <f t="shared" si="55"/>
        <v>鑫诚建设监理咨询有限公司</v>
      </c>
      <c r="T114" s="89" t="str">
        <f>IF(ISBLANK(A114),"",VLOOKUP(表1[[#This Row],[分项工程名称]],模板!C:G,3,FALSE))</f>
        <v>接闪器安装检验批质量验收记录</v>
      </c>
      <c r="U114" s="90" t="str">
        <f t="shared" si="56"/>
        <v>刚果（金）庞比铜钴矿项目</v>
      </c>
      <c r="V114" s="90" t="str">
        <f t="shared" si="57"/>
        <v>刚果（金）庞比铜钴矿项目   粗碎站</v>
      </c>
      <c r="W114" s="89" t="str">
        <f>IF(ISBLANK(A114),"",表1[[#This Row],[子项名称]]&amp;表1[[#This Row],[标题]]&amp;表1[[#This Row],[分项工程代号]])</f>
        <v>粗碎站接闪器安装检验批质量验收记录7</v>
      </c>
      <c r="X114" s="89">
        <f>IF(ISBLANK(A114),"",COUNTIF(W:W,表1[[#This Row],[子项名称]]&amp;表1[[#This Row],[标题]]&amp;表1[[#This Row],[分项工程代号]]))</f>
        <v>1</v>
      </c>
      <c r="Y114" s="89" t="str">
        <f>IF(ISBLANK(A114),"",表1[[#This Row],[子项名称]]&amp;表1[[#This Row],[分项工程代号]]&amp;表1[[#This Row],[分项工程名称]])</f>
        <v>粗碎站7接闪器安装</v>
      </c>
      <c r="Z114" s="89" t="b">
        <f>IF(ISBLANK(A114),"",IF(MATCH(表1[[#This Row],[子项名称]]&amp;表1[[#This Row],[分项工程代号]]&amp;表1[[#This Row],[分项工程名称]],Y:Y,0)=ROW(表1[[#This Row],[子项名称]]),TRUE,FALSE))</f>
        <v>1</v>
      </c>
      <c r="AA114" s="89" t="str">
        <f t="shared" si="58"/>
        <v>《建筑电气工程施工验收规范》 GB50303-2015</v>
      </c>
      <c r="AB114" s="89" t="str">
        <f>IF(ISBLANK(A114),"",VLOOKUP(表1[[#This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114" t="str">
        <f t="shared" si="37"/>
        <v>2020年06月12日</v>
      </c>
    </row>
    <row r="115" customHeight="1" spans="1:29">
      <c r="A115" s="7" t="s">
        <v>38</v>
      </c>
      <c r="B115" s="6">
        <f ca="1" t="shared" si="38"/>
        <v>1</v>
      </c>
      <c r="C115" s="7" t="s">
        <v>92</v>
      </c>
      <c r="D115" s="7">
        <v>7</v>
      </c>
      <c r="E115" s="7" t="s">
        <v>91</v>
      </c>
      <c r="F115" s="7" t="s">
        <v>32</v>
      </c>
      <c r="G115" s="37">
        <v>43994</v>
      </c>
      <c r="H115" t="b">
        <v>1</v>
      </c>
      <c r="I115" s="7" t="s">
        <v>41</v>
      </c>
      <c r="J115" s="7" t="b">
        <v>0</v>
      </c>
      <c r="K115" s="89" t="str">
        <f>IF(ISBLANK(A115),"",VLOOKUP("S2"&amp;表1[[#This Row],[分项工程代号]]&amp;表1[[#This Row],[分项工程名称]],模板!D:F,3,FALSE))</f>
        <v>S2-07-C7-</v>
      </c>
      <c r="L115" s="90" t="str">
        <f ca="1">IF(ISBLANK(A115),"",表1[[#This Row],[编号]]&amp;TEXT(表1[[#This Row],[序号]],"000"))</f>
        <v>S2-07-C7-001</v>
      </c>
      <c r="M115" s="89" t="str">
        <f t="shared" si="49"/>
        <v>北方工程刚果（金）有限公司</v>
      </c>
      <c r="N115" s="89" t="str">
        <f t="shared" si="50"/>
        <v>李云松</v>
      </c>
      <c r="O115" s="89" t="str">
        <f t="shared" si="51"/>
        <v>黄必银</v>
      </c>
      <c r="P115" s="90" t="str">
        <f t="shared" si="52"/>
        <v>WUHUANG CONSTRUCTION ET COMMERCE RDC SAS</v>
      </c>
      <c r="Q115" s="90" t="str">
        <f t="shared" si="53"/>
        <v>陈陆</v>
      </c>
      <c r="R115" s="90" t="str">
        <f t="shared" si="54"/>
        <v>曹学能</v>
      </c>
      <c r="S115" s="89" t="str">
        <f t="shared" si="55"/>
        <v>鑫诚建设监理咨询有限公司</v>
      </c>
      <c r="T115" s="89" t="str">
        <f>IF(ISBLANK(A115),"",VLOOKUP(表1[[#This Row],[分项工程名称]],模板!C:G,3,FALSE))</f>
        <v>变配电室接地干线敷设检验批质量验收记录</v>
      </c>
      <c r="U115" s="90" t="str">
        <f t="shared" si="56"/>
        <v>刚果（金）庞比铜钴矿项目</v>
      </c>
      <c r="V115" s="90" t="str">
        <f t="shared" si="57"/>
        <v>刚果（金）庞比铜钴矿项目   粗碎站</v>
      </c>
      <c r="W115" s="89" t="str">
        <f>IF(ISBLANK(A115),"",表1[[#This Row],[子项名称]]&amp;表1[[#This Row],[标题]]&amp;表1[[#This Row],[分项工程代号]])</f>
        <v>粗碎站变配电室接地干线敷设检验批质量验收记录7</v>
      </c>
      <c r="X115" s="89">
        <f>IF(ISBLANK(A115),"",COUNTIF(W:W,表1[[#This Row],[子项名称]]&amp;表1[[#This Row],[标题]]&amp;表1[[#This Row],[分项工程代号]]))</f>
        <v>1</v>
      </c>
      <c r="Y115" s="89" t="str">
        <f>IF(ISBLANK(A115),"",表1[[#This Row],[子项名称]]&amp;表1[[#This Row],[分项工程代号]]&amp;表1[[#This Row],[分项工程名称]])</f>
        <v>粗碎站7变配电室接地干线敷设</v>
      </c>
      <c r="Z115" s="89" t="b">
        <f>IF(ISBLANK(A115),"",IF(MATCH(表1[[#This Row],[子项名称]]&amp;表1[[#This Row],[分项工程代号]]&amp;表1[[#This Row],[分项工程名称]],Y:Y,0)=ROW(表1[[#This Row],[子项名称]]),TRUE,FALSE))</f>
        <v>1</v>
      </c>
      <c r="AA115" s="89" t="str">
        <f t="shared" si="58"/>
        <v>《建筑电气工程施工验收规范》 GB50303-2015</v>
      </c>
      <c r="AB115" s="89" t="str">
        <f>IF(ISBLANK(A115),"",VLOOKUP(表1[[#This Row],[分项工程名称]],施工检查记录[#All],2,FALSE))</f>
        <v>1.变压器室、高低压开关室内的接地干线与接地装置引出干线的连接应有不少于2处与接地装置
引出干线连接
2.钢制接地线的焊接连接、材料采用及最小允许规格尺寸符合GB50303-2015的规定</v>
      </c>
      <c r="AC115" t="str">
        <f t="shared" si="37"/>
        <v>2020年06月12日</v>
      </c>
    </row>
    <row r="116" customHeight="1" spans="1:29">
      <c r="A116" t="s">
        <v>38</v>
      </c>
      <c r="B116" s="5">
        <f ca="1" t="shared" si="38"/>
        <v>1</v>
      </c>
      <c r="C116" s="5" t="s">
        <v>95</v>
      </c>
      <c r="D116" s="5">
        <v>7</v>
      </c>
      <c r="E116" s="5" t="s">
        <v>91</v>
      </c>
      <c r="F116" t="s">
        <v>32</v>
      </c>
      <c r="G116" s="85">
        <v>43795</v>
      </c>
      <c r="H116" t="b">
        <v>1</v>
      </c>
      <c r="I116" t="s">
        <v>41</v>
      </c>
      <c r="J116" t="b">
        <v>0</v>
      </c>
      <c r="K116" s="11" t="str">
        <f>IF(ISBLANK(A116),"",VLOOKUP("S2"&amp;表1[[#This Row],[分项工程代号]]&amp;表1[[#This Row],[分项工程名称]],模板!D:F,3,FALSE))</f>
        <v>S2-07-C7-</v>
      </c>
      <c r="L116" s="2" t="str">
        <f ca="1">IF(ISBLANK(A116),"",表1[[#This Row],[编号]]&amp;TEXT(表1[[#This Row],[序号]],"000"))</f>
        <v>S2-07-C7-001</v>
      </c>
      <c r="M116" s="11" t="str">
        <f t="shared" si="49"/>
        <v>北方工程刚果（金）有限公司</v>
      </c>
      <c r="N116" s="11" t="str">
        <f t="shared" si="50"/>
        <v>李云松</v>
      </c>
      <c r="O116" s="11" t="str">
        <f t="shared" si="51"/>
        <v>黄必银</v>
      </c>
      <c r="P116" s="2" t="str">
        <f t="shared" si="52"/>
        <v>WUHUANG CONSTRUCTION ET COMMERCE RDC SAS</v>
      </c>
      <c r="Q116" s="2" t="str">
        <f t="shared" si="53"/>
        <v>陈陆</v>
      </c>
      <c r="R116" s="2" t="str">
        <f t="shared" si="54"/>
        <v>曹学能</v>
      </c>
      <c r="S116" s="11" t="str">
        <f t="shared" si="55"/>
        <v>鑫诚建设监理咨询有限公司</v>
      </c>
      <c r="T116" s="11" t="str">
        <f>IF(ISBLANK(A116),"",VLOOKUP(表1[[#This Row],[分项工程名称]],模板!C:G,3,FALSE))</f>
        <v>接地装置安装检验批质量验收记录</v>
      </c>
      <c r="U116" s="2" t="str">
        <f t="shared" si="56"/>
        <v>刚果（金）庞比铜钴矿项目</v>
      </c>
      <c r="V116" s="2" t="str">
        <f t="shared" si="57"/>
        <v>刚果（金）庞比铜钴矿项目   粗碎站</v>
      </c>
      <c r="W116" s="11" t="str">
        <f>IF(ISBLANK(A116),"",表1[[#This Row],[子项名称]]&amp;表1[[#This Row],[标题]]&amp;表1[[#This Row],[分项工程代号]])</f>
        <v>粗碎站接地装置安装检验批质量验收记录7</v>
      </c>
      <c r="X116" s="11">
        <f>IF(ISBLANK(A116),"",COUNTIF(W:W,表1[[#This Row],[子项名称]]&amp;表1[[#This Row],[标题]]&amp;表1[[#This Row],[分项工程代号]]))</f>
        <v>2</v>
      </c>
      <c r="Y116" s="11" t="str">
        <f>IF(ISBLANK(A116),"",表1[[#This Row],[子项名称]]&amp;表1[[#This Row],[分项工程代号]]&amp;表1[[#This Row],[分项工程名称]])</f>
        <v>粗碎站7接地装置安装</v>
      </c>
      <c r="Z116" s="11" t="b">
        <f>IF(ISBLANK(A116),"",IF(MATCH(表1[[#This Row],[子项名称]]&amp;表1[[#This Row],[分项工程代号]]&amp;表1[[#This Row],[分项工程名称]],Y:Y,0)=ROW(表1[[#This Row],[子项名称]]),TRUE,FALSE))</f>
        <v>1</v>
      </c>
      <c r="AA116" s="11" t="str">
        <f t="shared" si="58"/>
        <v>《建筑电气工程施工验收规范》 GB50303-2015</v>
      </c>
      <c r="AB116" s="11" t="str">
        <f>IF(ISBLANK(A116),"",VLOOKUP(表1[[#This Row],[分项工程名称]],施工检查记录[#All],2,FALSE))</f>
        <v>1.接地装置的接地电阻值必须符合设计要求
2.接地装置的搭接符合GB50303-2015的规定
3.接地装置的间距应符合GB50303-2015的规定</v>
      </c>
      <c r="AC116" t="str">
        <f t="shared" si="37"/>
        <v>2019年11月26日</v>
      </c>
    </row>
    <row r="117" customHeight="1" spans="1:29">
      <c r="A117" s="5" t="s">
        <v>38</v>
      </c>
      <c r="B117" s="5">
        <f ca="1" t="shared" si="38"/>
        <v>2</v>
      </c>
      <c r="C117" s="5" t="s">
        <v>95</v>
      </c>
      <c r="D117" s="5">
        <v>7</v>
      </c>
      <c r="E117" s="5" t="s">
        <v>89</v>
      </c>
      <c r="F117" t="s">
        <v>32</v>
      </c>
      <c r="G117" s="85">
        <v>43789</v>
      </c>
      <c r="H117" t="b">
        <v>1</v>
      </c>
      <c r="I117" t="s">
        <v>41</v>
      </c>
      <c r="J117" t="b">
        <v>0</v>
      </c>
      <c r="K117" s="11" t="str">
        <f>IF(ISBLANK(A117),"",VLOOKUP("S2"&amp;表1[[#This Row],[分项工程代号]]&amp;表1[[#This Row],[分项工程名称]],模板!D:F,3,FALSE))</f>
        <v>S2-07-C7-</v>
      </c>
      <c r="L117" s="2" t="str">
        <f ca="1">IF(ISBLANK(A117),"",表1[[#This Row],[编号]]&amp;TEXT(表1[[#This Row],[序号]],"000"))</f>
        <v>S2-07-C7-002</v>
      </c>
      <c r="M117" s="11" t="str">
        <f t="shared" si="49"/>
        <v>北方工程刚果（金）有限公司</v>
      </c>
      <c r="N117" s="11" t="str">
        <f t="shared" si="50"/>
        <v>李云松</v>
      </c>
      <c r="O117" s="11" t="str">
        <f t="shared" si="51"/>
        <v>黄必银</v>
      </c>
      <c r="P117" s="2" t="str">
        <f t="shared" si="52"/>
        <v>WUHUANG CONSTRUCTION ET COMMERCE RDC SAS</v>
      </c>
      <c r="Q117" s="2" t="str">
        <f t="shared" si="53"/>
        <v>陈陆</v>
      </c>
      <c r="R117" s="2" t="str">
        <f t="shared" si="54"/>
        <v>曹学能</v>
      </c>
      <c r="S117" s="11" t="str">
        <f t="shared" si="55"/>
        <v>鑫诚建设监理咨询有限公司</v>
      </c>
      <c r="T117" s="11" t="str">
        <f>IF(ISBLANK(A117),"",VLOOKUP(表1[[#This Row],[分项工程名称]],模板!C:G,3,FALSE))</f>
        <v>接地装置安装检验批质量验收记录</v>
      </c>
      <c r="U117" s="2" t="str">
        <f t="shared" si="56"/>
        <v>刚果（金）庞比铜钴矿项目</v>
      </c>
      <c r="V117" s="2" t="str">
        <f t="shared" si="57"/>
        <v>刚果（金）庞比铜钴矿项目   粗碎站</v>
      </c>
      <c r="W117" s="11" t="str">
        <f>IF(ISBLANK(A117),"",表1[[#This Row],[子项名称]]&amp;表1[[#This Row],[标题]]&amp;表1[[#This Row],[分项工程代号]])</f>
        <v>粗碎站接地装置安装检验批质量验收记录7</v>
      </c>
      <c r="X117" s="11">
        <f>IF(ISBLANK(A117),"",COUNTIF(W:W,表1[[#This Row],[子项名称]]&amp;表1[[#This Row],[标题]]&amp;表1[[#This Row],[分项工程代号]]))</f>
        <v>2</v>
      </c>
      <c r="Y117" s="11" t="str">
        <f>IF(ISBLANK(A117),"",表1[[#This Row],[子项名称]]&amp;表1[[#This Row],[分项工程代号]]&amp;表1[[#This Row],[分项工程名称]])</f>
        <v>粗碎站7接地装置安装</v>
      </c>
      <c r="Z117" s="11" t="b">
        <f>IF(ISBLANK(A117),"",IF(MATCH(表1[[#This Row],[子项名称]]&amp;表1[[#This Row],[分项工程代号]]&amp;表1[[#This Row],[分项工程名称]],Y:Y,0)=ROW(表1[[#This Row],[子项名称]]),TRUE,FALSE))</f>
        <v>0</v>
      </c>
      <c r="AA117" s="11" t="str">
        <f t="shared" si="58"/>
        <v>《建筑电气工程施工验收规范》 GB50303-2015</v>
      </c>
      <c r="AB117" s="11" t="str">
        <f>IF(ISBLANK(A117),"",VLOOKUP(表1[[#This Row],[分项工程名称]],施工检查记录[#All],2,FALSE))</f>
        <v>1.接地装置的接地电阻值必须符合设计要求
2.接地装置的搭接符合GB50303-2015的规定
3.接地装置的间距应符合GB50303-2015的规定</v>
      </c>
      <c r="AC117" t="str">
        <f t="shared" si="37"/>
        <v>2019年11月20日</v>
      </c>
    </row>
    <row r="118" customHeight="1" spans="1:29">
      <c r="A118" t="s">
        <v>29</v>
      </c>
      <c r="B118" s="5">
        <f ca="1" t="shared" si="38"/>
        <v>1</v>
      </c>
      <c r="C118" s="5" t="s">
        <v>100</v>
      </c>
      <c r="D118" s="5">
        <v>4</v>
      </c>
      <c r="E118" t="s">
        <v>31</v>
      </c>
      <c r="F118" t="s">
        <v>32</v>
      </c>
      <c r="G118" s="85">
        <v>44019</v>
      </c>
      <c r="H118" t="b">
        <v>1</v>
      </c>
      <c r="I118" t="s">
        <v>33</v>
      </c>
      <c r="J118" t="b">
        <v>0</v>
      </c>
      <c r="K118" s="11" t="str">
        <f>IF(ISBLANK(A118),"",VLOOKUP("S2"&amp;表1[[#This Row],[分项工程代号]]&amp;表1[[#This Row],[分项工程名称]],模板!D:F,3,FALSE))</f>
        <v>S2-04-C7-</v>
      </c>
      <c r="L118" s="2" t="str">
        <f ca="1">IF(ISBLANK(A118),"",表1[[#This Row],[编号]]&amp;TEXT(表1[[#This Row],[序号]],"000"))</f>
        <v>S2-04-C7-001</v>
      </c>
      <c r="M118" s="11" t="str">
        <f t="shared" si="49"/>
        <v>北方工程刚果（金）有限公司</v>
      </c>
      <c r="N118" s="11" t="str">
        <f t="shared" si="50"/>
        <v>李云松</v>
      </c>
      <c r="O118" s="11" t="str">
        <f t="shared" si="51"/>
        <v>黄必银</v>
      </c>
      <c r="P118" s="2" t="str">
        <f t="shared" si="52"/>
        <v>WUHUANG CONSTRUCTION ET COMMERCE RDC SAS</v>
      </c>
      <c r="Q118" s="2" t="str">
        <f t="shared" si="53"/>
        <v>陈陆</v>
      </c>
      <c r="R118" s="2" t="str">
        <f t="shared" si="54"/>
        <v>曹学能</v>
      </c>
      <c r="S118" s="11" t="str">
        <f t="shared" si="55"/>
        <v>鑫诚建设监理咨询有限公司</v>
      </c>
      <c r="T118" s="11" t="str">
        <f>IF(ISBLANK(A118),"",VLOOKUP(表1[[#This Row],[分项工程名称]],模板!C:G,3,FALSE))</f>
        <v>成套配电柜、控制柜和动力配电箱安装检验批质量验收记录</v>
      </c>
      <c r="U118" s="2" t="str">
        <f t="shared" si="56"/>
        <v>刚果（金）庞比铜钴矿项目</v>
      </c>
      <c r="V118" s="2" t="str">
        <f t="shared" si="57"/>
        <v>刚果（金）庞比铜钴矿项目   粗矿堆</v>
      </c>
      <c r="W118" s="11" t="str">
        <f>IF(ISBLANK(A118),"",表1[[#This Row],[子项名称]]&amp;表1[[#This Row],[标题]]&amp;表1[[#This Row],[分项工程代号]])</f>
        <v>粗矿堆成套配电柜、控制柜和动力配电箱安装检验批质量验收记录4</v>
      </c>
      <c r="X118" s="11">
        <f>IF(ISBLANK(A118),"",COUNTIF(W:W,表1[[#This Row],[子项名称]]&amp;表1[[#This Row],[标题]]&amp;表1[[#This Row],[分项工程代号]]))</f>
        <v>2</v>
      </c>
      <c r="Y118" s="11" t="str">
        <f>IF(ISBLANK(A118),"",表1[[#This Row],[子项名称]]&amp;表1[[#This Row],[分项工程代号]]&amp;表1[[#This Row],[分项工程名称]])</f>
        <v>粗矿堆4成套配电柜、控制柜和动力配电箱安装</v>
      </c>
      <c r="Z118" s="11" t="b">
        <f>IF(ISBLANK(A118),"",IF(MATCH(表1[[#This Row],[子项名称]]&amp;表1[[#This Row],[分项工程代号]]&amp;表1[[#This Row],[分项工程名称]],Y:Y,0)=ROW(表1[[#This Row],[子项名称]]),TRUE,FALSE))</f>
        <v>1</v>
      </c>
      <c r="AA118" s="11" t="str">
        <f t="shared" si="58"/>
        <v>《建筑电气工程施工验收规范》 GB50303-2015</v>
      </c>
      <c r="AB118" s="11" t="str">
        <f>IF(ISBLANK(A118),"",VLOOKUP(表1[[#This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18" t="str">
        <f t="shared" si="37"/>
        <v>2020年07月07日</v>
      </c>
    </row>
    <row r="119" customHeight="1" spans="1:29">
      <c r="A119" t="s">
        <v>29</v>
      </c>
      <c r="B119" s="5">
        <f ca="1" t="shared" si="38"/>
        <v>1</v>
      </c>
      <c r="C119" s="5" t="s">
        <v>81</v>
      </c>
      <c r="D119" s="5">
        <v>4</v>
      </c>
      <c r="E119" t="s">
        <v>31</v>
      </c>
      <c r="F119" t="s">
        <v>32</v>
      </c>
      <c r="G119" s="85">
        <v>44020</v>
      </c>
      <c r="H119" t="b">
        <v>1</v>
      </c>
      <c r="I119" t="s">
        <v>33</v>
      </c>
      <c r="J119" t="b">
        <v>0</v>
      </c>
      <c r="K119" s="11" t="str">
        <f>IF(ISBLANK(A119),"",VLOOKUP("S2"&amp;表1[[#This Row],[分项工程代号]]&amp;表1[[#This Row],[分项工程名称]],模板!D:F,3,FALSE))</f>
        <v>S2-04-C7-</v>
      </c>
      <c r="L119" s="2" t="str">
        <f ca="1">IF(ISBLANK(A119),"",表1[[#This Row],[编号]]&amp;TEXT(表1[[#This Row],[序号]],"000"))</f>
        <v>S2-04-C7-001</v>
      </c>
      <c r="M119" s="11" t="str">
        <f t="shared" si="49"/>
        <v>北方工程刚果（金）有限公司</v>
      </c>
      <c r="N119" s="11" t="str">
        <f t="shared" si="50"/>
        <v>李云松</v>
      </c>
      <c r="O119" s="11" t="str">
        <f t="shared" si="51"/>
        <v>黄必银</v>
      </c>
      <c r="P119" s="2" t="str">
        <f t="shared" si="52"/>
        <v>WUHUANG CONSTRUCTION ET COMMERCE RDC SAS</v>
      </c>
      <c r="Q119" s="2" t="str">
        <f t="shared" si="53"/>
        <v>陈陆</v>
      </c>
      <c r="R119" s="2" t="str">
        <f t="shared" si="54"/>
        <v>曹学能</v>
      </c>
      <c r="S119" s="11" t="str">
        <f t="shared" si="55"/>
        <v>鑫诚建设监理咨询有限公司</v>
      </c>
      <c r="T119" s="11" t="str">
        <f>IF(ISBLANK(A119),"",VLOOKUP(表1[[#This Row],[分项工程名称]],模板!C:G,3,FALSE))</f>
        <v>电缆头制作、导线连接和线路电气试验检验批质量验收记录</v>
      </c>
      <c r="U119" s="2" t="str">
        <f t="shared" si="56"/>
        <v>刚果（金）庞比铜钴矿项目</v>
      </c>
      <c r="V119" s="2" t="str">
        <f t="shared" si="57"/>
        <v>刚果（金）庞比铜钴矿项目   粗矿堆</v>
      </c>
      <c r="W119" s="11" t="str">
        <f>IF(ISBLANK(A119),"",表1[[#This Row],[子项名称]]&amp;表1[[#This Row],[标题]]&amp;表1[[#This Row],[分项工程代号]])</f>
        <v>粗矿堆电缆头制作、导线连接和线路电气试验检验批质量验收记录4</v>
      </c>
      <c r="X119" s="11">
        <f>IF(ISBLANK(A119),"",COUNTIF(W:W,表1[[#This Row],[子项名称]]&amp;表1[[#This Row],[标题]]&amp;表1[[#This Row],[分项工程代号]]))</f>
        <v>2</v>
      </c>
      <c r="Y119" s="11" t="str">
        <f>IF(ISBLANK(A119),"",表1[[#This Row],[子项名称]]&amp;表1[[#This Row],[分项工程代号]]&amp;表1[[#This Row],[分项工程名称]])</f>
        <v>粗矿堆4电缆头制作、导线连接和线路电气试验</v>
      </c>
      <c r="Z119" s="11" t="b">
        <f>IF(ISBLANK(A119),"",IF(MATCH(表1[[#This Row],[子项名称]]&amp;表1[[#This Row],[分项工程代号]]&amp;表1[[#This Row],[分项工程名称]],Y:Y,0)=ROW(表1[[#This Row],[子项名称]]),TRUE,FALSE))</f>
        <v>1</v>
      </c>
      <c r="AA119" s="11" t="str">
        <f t="shared" si="58"/>
        <v>《建筑电气工程施工验收规范》 GB50303-2015</v>
      </c>
      <c r="AB119" s="11" t="str">
        <f>IF(ISBLANK(A119),"",VLOOKUP(表1[[#This Row],[分项工程名称]],施工检查记录[#All],2,FALSE))</f>
        <v>1.低压电线和电缆绝缘电阻测试符合规范要求
2.电线、电缆接线符合规范要求
3.芯线与电器设备的连接符合规范要求</v>
      </c>
      <c r="AC119" t="str">
        <f t="shared" si="37"/>
        <v>2020年07月08日</v>
      </c>
    </row>
    <row r="120" customHeight="1" spans="1:29">
      <c r="A120" t="s">
        <v>29</v>
      </c>
      <c r="B120" s="5">
        <f ca="1" t="shared" si="38"/>
        <v>1</v>
      </c>
      <c r="C120" s="5" t="s">
        <v>101</v>
      </c>
      <c r="D120" s="5">
        <v>4</v>
      </c>
      <c r="E120" t="s">
        <v>31</v>
      </c>
      <c r="F120" t="s">
        <v>32</v>
      </c>
      <c r="G120" s="85">
        <v>44020</v>
      </c>
      <c r="H120" t="b">
        <v>1</v>
      </c>
      <c r="I120" t="s">
        <v>33</v>
      </c>
      <c r="J120" t="b">
        <v>0</v>
      </c>
      <c r="K120" s="11" t="str">
        <f>IF(ISBLANK(A120),"",VLOOKUP("S2"&amp;表1[[#This Row],[分项工程代号]]&amp;表1[[#This Row],[分项工程名称]],模板!D:F,3,FALSE))</f>
        <v>S2-04-C7-</v>
      </c>
      <c r="L120" s="2" t="str">
        <f ca="1">IF(ISBLANK(A120),"",表1[[#This Row],[编号]]&amp;TEXT(表1[[#This Row],[序号]],"000"))</f>
        <v>S2-04-C7-001</v>
      </c>
      <c r="M120" s="11" t="str">
        <f t="shared" si="49"/>
        <v>北方工程刚果（金）有限公司</v>
      </c>
      <c r="N120" s="11" t="str">
        <f t="shared" si="50"/>
        <v>李云松</v>
      </c>
      <c r="O120" s="11" t="str">
        <f t="shared" si="51"/>
        <v>黄必银</v>
      </c>
      <c r="P120" s="2" t="str">
        <f t="shared" si="52"/>
        <v>WUHUANG CONSTRUCTION ET COMMERCE RDC SAS</v>
      </c>
      <c r="Q120" s="2" t="str">
        <f t="shared" si="53"/>
        <v>陈陆</v>
      </c>
      <c r="R120" s="2" t="str">
        <f t="shared" si="54"/>
        <v>曹学能</v>
      </c>
      <c r="S120" s="11" t="str">
        <f t="shared" si="55"/>
        <v>鑫诚建设监理咨询有限公司</v>
      </c>
      <c r="T120" s="11" t="str">
        <f>IF(ISBLANK(A120),"",VLOOKUP(表1[[#This Row],[分项工程名称]],模板!C:G,3,FALSE))</f>
        <v>低压电动机检查、接线检验批质量验收记录</v>
      </c>
      <c r="U120" s="2" t="str">
        <f t="shared" si="56"/>
        <v>刚果（金）庞比铜钴矿项目</v>
      </c>
      <c r="V120" s="2" t="str">
        <f t="shared" si="57"/>
        <v>刚果（金）庞比铜钴矿项目   粗矿堆</v>
      </c>
      <c r="W120" s="11" t="str">
        <f>IF(ISBLANK(A120),"",表1[[#This Row],[子项名称]]&amp;表1[[#This Row],[标题]]&amp;表1[[#This Row],[分项工程代号]])</f>
        <v>粗矿堆低压电动机检查、接线检验批质量验收记录4</v>
      </c>
      <c r="X120" s="11">
        <f>IF(ISBLANK(A120),"",COUNTIF(W:W,表1[[#This Row],[子项名称]]&amp;表1[[#This Row],[标题]]&amp;表1[[#This Row],[分项工程代号]]))</f>
        <v>2</v>
      </c>
      <c r="Y120" s="11" t="str">
        <f>IF(ISBLANK(A120),"",表1[[#This Row],[子项名称]]&amp;表1[[#This Row],[分项工程代号]]&amp;表1[[#This Row],[分项工程名称]])</f>
        <v>粗矿堆4低压电动机检查、接线</v>
      </c>
      <c r="Z120" s="11" t="b">
        <f>IF(ISBLANK(A120),"",IF(MATCH(表1[[#This Row],[子项名称]]&amp;表1[[#This Row],[分项工程代号]]&amp;表1[[#This Row],[分项工程名称]],Y:Y,0)=ROW(表1[[#This Row],[子项名称]]),TRUE,FALSE))</f>
        <v>1</v>
      </c>
      <c r="AA120" s="11" t="str">
        <f t="shared" si="58"/>
        <v>《建筑电气工程施工验收规范》 GB50303-2015</v>
      </c>
      <c r="AB120" s="11" t="str">
        <f>IF(ISBLANK(A120),"",VLOOKUP(表1[[#This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120" t="str">
        <f t="shared" si="37"/>
        <v>2020年07月08日</v>
      </c>
    </row>
    <row r="121" customHeight="1" spans="1:29">
      <c r="A121" t="s">
        <v>29</v>
      </c>
      <c r="B121" s="5">
        <f ca="1" t="shared" si="38"/>
        <v>1</v>
      </c>
      <c r="C121" t="s">
        <v>102</v>
      </c>
      <c r="D121" s="5">
        <v>4</v>
      </c>
      <c r="E121" t="s">
        <v>31</v>
      </c>
      <c r="F121" t="s">
        <v>32</v>
      </c>
      <c r="G121" s="85">
        <v>44025</v>
      </c>
      <c r="H121" t="b">
        <v>1</v>
      </c>
      <c r="I121" t="s">
        <v>33</v>
      </c>
      <c r="J121" t="b">
        <v>0</v>
      </c>
      <c r="K121" s="11" t="str">
        <f>IF(ISBLANK(A121),"",VLOOKUP("S2"&amp;表1[[#This Row],[分项工程代号]]&amp;表1[[#This Row],[分项工程名称]],模板!D:F,3,FALSE))</f>
        <v>S2-04-C7-</v>
      </c>
      <c r="L121" s="2" t="str">
        <f ca="1">IF(ISBLANK(A121),"",表1[[#This Row],[编号]]&amp;TEXT(表1[[#This Row],[序号]],"000"))</f>
        <v>S2-04-C7-001</v>
      </c>
      <c r="M121" s="11" t="str">
        <f t="shared" si="49"/>
        <v>北方工程刚果（金）有限公司</v>
      </c>
      <c r="N121" s="11" t="str">
        <f t="shared" si="50"/>
        <v>李云松</v>
      </c>
      <c r="O121" s="11" t="str">
        <f t="shared" si="51"/>
        <v>黄必银</v>
      </c>
      <c r="P121" s="2" t="str">
        <f t="shared" si="52"/>
        <v>WUHUANG CONSTRUCTION ET COMMERCE RDC SAS</v>
      </c>
      <c r="Q121" s="2" t="str">
        <f t="shared" si="53"/>
        <v>陈陆</v>
      </c>
      <c r="R121" s="2" t="str">
        <f t="shared" si="54"/>
        <v>曹学能</v>
      </c>
      <c r="S121" s="11" t="str">
        <f t="shared" si="55"/>
        <v>鑫诚建设监理咨询有限公司</v>
      </c>
      <c r="T121" s="11" t="str">
        <f>IF(ISBLANK(A121),"",VLOOKUP(表1[[#This Row],[分项工程名称]],模板!C:G,3,FALSE))</f>
        <v>低压电气动力设备检测、试验和空载试运行检验批质量验收记录</v>
      </c>
      <c r="U121" s="2" t="str">
        <f t="shared" si="56"/>
        <v>刚果（金）庞比铜钴矿项目</v>
      </c>
      <c r="V121" s="2" t="str">
        <f t="shared" si="57"/>
        <v>刚果（金）庞比铜钴矿项目   粗矿堆</v>
      </c>
      <c r="W121" s="11" t="str">
        <f>IF(ISBLANK(A121),"",表1[[#This Row],[子项名称]]&amp;表1[[#This Row],[标题]]&amp;表1[[#This Row],[分项工程代号]])</f>
        <v>粗矿堆低压电气动力设备检测、试验和空载试运行检验批质量验收记录4</v>
      </c>
      <c r="X121" s="11">
        <f>IF(ISBLANK(A121),"",COUNTIF(W:W,表1[[#This Row],[子项名称]]&amp;表1[[#This Row],[标题]]&amp;表1[[#This Row],[分项工程代号]]))</f>
        <v>2</v>
      </c>
      <c r="Y121" s="11" t="str">
        <f>IF(ISBLANK(A121),"",表1[[#This Row],[子项名称]]&amp;表1[[#This Row],[分项工程代号]]&amp;表1[[#This Row],[分项工程名称]])</f>
        <v>粗矿堆4低压电气动力设备检测、试验和空载试运行</v>
      </c>
      <c r="Z121" s="11" t="b">
        <f>IF(ISBLANK(A121),"",IF(MATCH(表1[[#This Row],[子项名称]]&amp;表1[[#This Row],[分项工程代号]]&amp;表1[[#This Row],[分项工程名称]],Y:Y,0)=ROW(表1[[#This Row],[子项名称]]),TRUE,FALSE))</f>
        <v>1</v>
      </c>
      <c r="AA121" s="11" t="str">
        <f t="shared" si="58"/>
        <v>《建筑电气工程施工验收规范》 GB50303-2015</v>
      </c>
      <c r="AB121" s="11" t="str">
        <f>IF(ISBLANK(A121),"",VLOOKUP(表1[[#This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121" t="str">
        <f t="shared" si="37"/>
        <v>2020年07月13日</v>
      </c>
    </row>
    <row r="122" customHeight="1" spans="1:29">
      <c r="A122" t="s">
        <v>57</v>
      </c>
      <c r="B122" s="5">
        <f ca="1" t="shared" si="38"/>
        <v>1</v>
      </c>
      <c r="C122" t="s">
        <v>101</v>
      </c>
      <c r="D122" s="5">
        <v>4</v>
      </c>
      <c r="E122" s="5" t="s">
        <v>103</v>
      </c>
      <c r="F122" t="s">
        <v>51</v>
      </c>
      <c r="G122" s="85">
        <v>44014</v>
      </c>
      <c r="H122" t="b">
        <v>1</v>
      </c>
      <c r="I122" t="s">
        <v>59</v>
      </c>
      <c r="J122" t="b">
        <v>0</v>
      </c>
      <c r="K122" s="11" t="str">
        <f>IF(ISBLANK(A122),"",VLOOKUP("S2"&amp;表1[[#This Row],[分项工程代号]]&amp;表1[[#This Row],[分项工程名称]],模板!D:F,3,FALSE))</f>
        <v>S2-04-C7-</v>
      </c>
      <c r="L122" s="2" t="str">
        <f ca="1">IF(ISBLANK(A122),"",表1[[#This Row],[编号]]&amp;TEXT(表1[[#This Row],[序号]],"000"))</f>
        <v>S2-04-C7-001</v>
      </c>
      <c r="M122" s="11" t="str">
        <f t="shared" si="49"/>
        <v>北方工程刚果（金）有限公司</v>
      </c>
      <c r="N122" s="11" t="str">
        <f t="shared" si="50"/>
        <v>李云松</v>
      </c>
      <c r="O122" s="11" t="str">
        <f t="shared" si="51"/>
        <v>黄必银</v>
      </c>
      <c r="P122" s="2" t="str">
        <f t="shared" si="52"/>
        <v>WUHUANG CONSTRUCTION ET COMMERCE RDC SAS</v>
      </c>
      <c r="Q122" s="2" t="str">
        <f t="shared" si="53"/>
        <v>陈陆</v>
      </c>
      <c r="R122" s="2" t="str">
        <f t="shared" si="54"/>
        <v>曹学能</v>
      </c>
      <c r="S122" s="11" t="str">
        <f t="shared" si="55"/>
        <v>鑫诚建设监理咨询有限公司</v>
      </c>
      <c r="T122" s="11" t="str">
        <f>IF(ISBLANK(A122),"",VLOOKUP(表1[[#This Row],[分项工程名称]],模板!C:G,3,FALSE))</f>
        <v>低压电动机检查、接线检验批质量验收记录</v>
      </c>
      <c r="U122" s="2" t="str">
        <f t="shared" si="56"/>
        <v>刚果（金）庞比铜钴矿项目</v>
      </c>
      <c r="V122" s="2" t="str">
        <f t="shared" si="57"/>
        <v>刚果（金）庞比铜钴矿项目   皮带廊及转运站</v>
      </c>
      <c r="W122" s="11" t="str">
        <f>IF(ISBLANK(A122),"",表1[[#This Row],[子项名称]]&amp;表1[[#This Row],[标题]]&amp;表1[[#This Row],[分项工程代号]])</f>
        <v>皮带廊及转运站低压电动机检查、接线检验批质量验收记录4</v>
      </c>
      <c r="X122" s="11">
        <f>IF(ISBLANK(A122),"",COUNTIF(W:W,表1[[#This Row],[子项名称]]&amp;表1[[#This Row],[标题]]&amp;表1[[#This Row],[分项工程代号]]))</f>
        <v>2</v>
      </c>
      <c r="Y122" s="11" t="str">
        <f>IF(ISBLANK(A122),"",表1[[#This Row],[子项名称]]&amp;表1[[#This Row],[分项工程代号]]&amp;表1[[#This Row],[分项工程名称]])</f>
        <v>皮带廊及转运站4低压电动机检查、接线</v>
      </c>
      <c r="Z122" s="11" t="b">
        <f>IF(ISBLANK(A122),"",IF(MATCH(表1[[#This Row],[子项名称]]&amp;表1[[#This Row],[分项工程代号]]&amp;表1[[#This Row],[分项工程名称]],Y:Y,0)=ROW(表1[[#This Row],[子项名称]]),TRUE,FALSE))</f>
        <v>1</v>
      </c>
      <c r="AA122" s="11" t="str">
        <f t="shared" si="58"/>
        <v>《建筑电气工程施工验收规范》 GB50303-2015</v>
      </c>
      <c r="AB122" s="11" t="str">
        <f>IF(ISBLANK(A122),"",VLOOKUP(表1[[#This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122" t="str">
        <f t="shared" si="37"/>
        <v>2020年07月02日</v>
      </c>
    </row>
    <row r="123" customHeight="1" spans="1:29">
      <c r="A123" t="s">
        <v>57</v>
      </c>
      <c r="B123" s="5">
        <f ca="1" t="shared" si="38"/>
        <v>1</v>
      </c>
      <c r="C123" t="s">
        <v>102</v>
      </c>
      <c r="D123" s="5">
        <v>4</v>
      </c>
      <c r="E123" s="5" t="s">
        <v>103</v>
      </c>
      <c r="F123" t="s">
        <v>51</v>
      </c>
      <c r="G123" s="85">
        <v>44018</v>
      </c>
      <c r="H123" t="b">
        <v>1</v>
      </c>
      <c r="I123" t="s">
        <v>59</v>
      </c>
      <c r="J123" t="b">
        <v>0</v>
      </c>
      <c r="K123" s="11" t="str">
        <f>IF(ISBLANK(A123),"",VLOOKUP("S2"&amp;表1[[#This Row],[分项工程代号]]&amp;表1[[#This Row],[分项工程名称]],模板!D:F,3,FALSE))</f>
        <v>S2-04-C7-</v>
      </c>
      <c r="L123" s="2" t="str">
        <f ca="1">IF(ISBLANK(A123),"",表1[[#This Row],[编号]]&amp;TEXT(表1[[#This Row],[序号]],"000"))</f>
        <v>S2-04-C7-001</v>
      </c>
      <c r="M123" s="11" t="str">
        <f t="shared" si="49"/>
        <v>北方工程刚果（金）有限公司</v>
      </c>
      <c r="N123" s="11" t="str">
        <f t="shared" si="50"/>
        <v>李云松</v>
      </c>
      <c r="O123" s="11" t="str">
        <f t="shared" si="51"/>
        <v>黄必银</v>
      </c>
      <c r="P123" s="2" t="str">
        <f t="shared" si="52"/>
        <v>WUHUANG CONSTRUCTION ET COMMERCE RDC SAS</v>
      </c>
      <c r="Q123" s="2" t="str">
        <f t="shared" si="53"/>
        <v>陈陆</v>
      </c>
      <c r="R123" s="2" t="str">
        <f t="shared" si="54"/>
        <v>曹学能</v>
      </c>
      <c r="S123" s="11" t="str">
        <f t="shared" si="55"/>
        <v>鑫诚建设监理咨询有限公司</v>
      </c>
      <c r="T123" s="11" t="str">
        <f>IF(ISBLANK(A123),"",VLOOKUP(表1[[#This Row],[分项工程名称]],模板!C:G,3,FALSE))</f>
        <v>低压电气动力设备检测、试验和空载试运行检验批质量验收记录</v>
      </c>
      <c r="U123" s="2" t="str">
        <f t="shared" si="56"/>
        <v>刚果（金）庞比铜钴矿项目</v>
      </c>
      <c r="V123" s="2" t="str">
        <f t="shared" si="57"/>
        <v>刚果（金）庞比铜钴矿项目   皮带廊及转运站</v>
      </c>
      <c r="W123" s="11" t="str">
        <f>IF(ISBLANK(A123),"",表1[[#This Row],[子项名称]]&amp;表1[[#This Row],[标题]]&amp;表1[[#This Row],[分项工程代号]])</f>
        <v>皮带廊及转运站低压电气动力设备检测、试验和空载试运行检验批质量验收记录4</v>
      </c>
      <c r="X123" s="11">
        <f>IF(ISBLANK(A123),"",COUNTIF(W:W,表1[[#This Row],[子项名称]]&amp;表1[[#This Row],[标题]]&amp;表1[[#This Row],[分项工程代号]]))</f>
        <v>2</v>
      </c>
      <c r="Y123" s="11" t="str">
        <f>IF(ISBLANK(A123),"",表1[[#This Row],[子项名称]]&amp;表1[[#This Row],[分项工程代号]]&amp;表1[[#This Row],[分项工程名称]])</f>
        <v>皮带廊及转运站4低压电气动力设备检测、试验和空载试运行</v>
      </c>
      <c r="Z123" s="11" t="b">
        <f>IF(ISBLANK(A123),"",IF(MATCH(表1[[#This Row],[子项名称]]&amp;表1[[#This Row],[分项工程代号]]&amp;表1[[#This Row],[分项工程名称]],Y:Y,0)=ROW(表1[[#This Row],[子项名称]]),TRUE,FALSE))</f>
        <v>1</v>
      </c>
      <c r="AA123" s="11" t="str">
        <f t="shared" si="58"/>
        <v>《建筑电气工程施工验收规范》 GB50303-2015</v>
      </c>
      <c r="AB123" s="11" t="str">
        <f>IF(ISBLANK(A123),"",VLOOKUP(表1[[#This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123" t="str">
        <f t="shared" si="37"/>
        <v>2020年07月06日</v>
      </c>
    </row>
    <row r="124" customHeight="1" spans="1:29">
      <c r="A124" t="s">
        <v>57</v>
      </c>
      <c r="B124" s="5">
        <f ca="1" t="shared" si="38"/>
        <v>1</v>
      </c>
      <c r="C124" t="s">
        <v>100</v>
      </c>
      <c r="D124" s="5">
        <v>4</v>
      </c>
      <c r="E124" s="5" t="s">
        <v>103</v>
      </c>
      <c r="F124" t="s">
        <v>51</v>
      </c>
      <c r="G124" s="85">
        <v>44010</v>
      </c>
      <c r="H124" t="b">
        <v>1</v>
      </c>
      <c r="I124" t="s">
        <v>59</v>
      </c>
      <c r="J124" t="b">
        <v>0</v>
      </c>
      <c r="K124" s="11" t="str">
        <f>IF(ISBLANK(A124),"",VLOOKUP("S2"&amp;表1[[#This Row],[分项工程代号]]&amp;表1[[#This Row],[分项工程名称]],模板!D:F,3,FALSE))</f>
        <v>S2-04-C7-</v>
      </c>
      <c r="L124" s="2" t="str">
        <f ca="1">IF(ISBLANK(A124),"",表1[[#This Row],[编号]]&amp;TEXT(表1[[#This Row],[序号]],"000"))</f>
        <v>S2-04-C7-001</v>
      </c>
      <c r="M124" s="11" t="str">
        <f t="shared" si="49"/>
        <v>北方工程刚果（金）有限公司</v>
      </c>
      <c r="N124" s="11" t="str">
        <f t="shared" si="50"/>
        <v>李云松</v>
      </c>
      <c r="O124" s="11" t="str">
        <f t="shared" si="51"/>
        <v>黄必银</v>
      </c>
      <c r="P124" s="2" t="str">
        <f t="shared" si="52"/>
        <v>WUHUANG CONSTRUCTION ET COMMERCE RDC SAS</v>
      </c>
      <c r="Q124" s="2" t="str">
        <f t="shared" si="53"/>
        <v>陈陆</v>
      </c>
      <c r="R124" s="2" t="str">
        <f t="shared" si="54"/>
        <v>曹学能</v>
      </c>
      <c r="S124" s="11" t="str">
        <f t="shared" si="55"/>
        <v>鑫诚建设监理咨询有限公司</v>
      </c>
      <c r="T124" s="11" t="str">
        <f>IF(ISBLANK(A124),"",VLOOKUP(表1[[#This Row],[分项工程名称]],模板!C:G,3,FALSE))</f>
        <v>成套配电柜、控制柜和动力配电箱安装检验批质量验收记录</v>
      </c>
      <c r="U124" s="2" t="str">
        <f t="shared" si="56"/>
        <v>刚果（金）庞比铜钴矿项目</v>
      </c>
      <c r="V124" s="2" t="str">
        <f t="shared" si="57"/>
        <v>刚果（金）庞比铜钴矿项目   皮带廊及转运站</v>
      </c>
      <c r="W124" s="11" t="str">
        <f>IF(ISBLANK(A124),"",表1[[#This Row],[子项名称]]&amp;表1[[#This Row],[标题]]&amp;表1[[#This Row],[分项工程代号]])</f>
        <v>皮带廊及转运站成套配电柜、控制柜和动力配电箱安装检验批质量验收记录4</v>
      </c>
      <c r="X124" s="11">
        <f>IF(ISBLANK(A124),"",COUNTIF(W:W,表1[[#This Row],[子项名称]]&amp;表1[[#This Row],[标题]]&amp;表1[[#This Row],[分项工程代号]]))</f>
        <v>2</v>
      </c>
      <c r="Y124" s="11" t="str">
        <f>IF(ISBLANK(A124),"",表1[[#This Row],[子项名称]]&amp;表1[[#This Row],[分项工程代号]]&amp;表1[[#This Row],[分项工程名称]])</f>
        <v>皮带廊及转运站4成套配电柜、控制柜和动力配电箱安装</v>
      </c>
      <c r="Z124" s="11" t="b">
        <f>IF(ISBLANK(A124),"",IF(MATCH(表1[[#This Row],[子项名称]]&amp;表1[[#This Row],[分项工程代号]]&amp;表1[[#This Row],[分项工程名称]],Y:Y,0)=ROW(表1[[#This Row],[子项名称]]),TRUE,FALSE))</f>
        <v>1</v>
      </c>
      <c r="AA124" s="11" t="str">
        <f t="shared" si="58"/>
        <v>《建筑电气工程施工验收规范》 GB50303-2015</v>
      </c>
      <c r="AB124" s="11" t="str">
        <f>IF(ISBLANK(A124),"",VLOOKUP(表1[[#This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24" t="str">
        <f t="shared" si="37"/>
        <v>2020年06月28日</v>
      </c>
    </row>
    <row r="125" customHeight="1" spans="1:29">
      <c r="A125" t="s">
        <v>57</v>
      </c>
      <c r="B125" s="5">
        <f ca="1" t="shared" ref="B125:B142" si="59">IF(ISBLANK(A125),"",_xlfn.MAXIFS(INDIRECT(ADDRESS(2,2)&amp;":"&amp;ADDRESS(ROW(A125)-1,2)),INDIRECT(ADDRESS(2,1)&amp;":"&amp;ADDRESS(ROW(A125)-1,1)),A125,INDIRECT(ADDRESS(2,3)&amp;":"&amp;ADDRESS(ROW(A125)-1,3)),C125,INDIRECT(ADDRESS(2,4)&amp;":"&amp;ADDRESS(ROW(A125)-1,4)),D125)+1)</f>
        <v>1</v>
      </c>
      <c r="C125" t="s">
        <v>37</v>
      </c>
      <c r="D125" s="5">
        <v>4</v>
      </c>
      <c r="E125" s="5" t="s">
        <v>103</v>
      </c>
      <c r="F125" t="s">
        <v>51</v>
      </c>
      <c r="G125" s="85">
        <v>43997</v>
      </c>
      <c r="H125" t="b">
        <v>1</v>
      </c>
      <c r="I125" t="s">
        <v>59</v>
      </c>
      <c r="J125" t="b">
        <v>0</v>
      </c>
      <c r="K125" s="11" t="str">
        <f>IF(ISBLANK(A125),"",VLOOKUP("S2"&amp;表1[[#This Row],[分项工程代号]]&amp;表1[[#This Row],[分项工程名称]],模板!D:F,3,FALSE))</f>
        <v>S2-04-C7-</v>
      </c>
      <c r="L125" s="2" t="str">
        <f ca="1">IF(ISBLANK(A125),"",表1[[#This Row],[编号]]&amp;TEXT(表1[[#This Row],[序号]],"000"))</f>
        <v>S2-04-C7-001</v>
      </c>
      <c r="M125" s="11" t="str">
        <f t="shared" si="49"/>
        <v>北方工程刚果（金）有限公司</v>
      </c>
      <c r="N125" s="11" t="str">
        <f t="shared" si="50"/>
        <v>李云松</v>
      </c>
      <c r="O125" s="11" t="str">
        <f t="shared" si="51"/>
        <v>黄必银</v>
      </c>
      <c r="P125" s="2" t="str">
        <f t="shared" si="52"/>
        <v>WUHUANG CONSTRUCTION ET COMMERCE RDC SAS</v>
      </c>
      <c r="Q125" s="2" t="str">
        <f t="shared" si="53"/>
        <v>陈陆</v>
      </c>
      <c r="R125" s="2" t="str">
        <f t="shared" si="54"/>
        <v>曹学能</v>
      </c>
      <c r="S125" s="11" t="str">
        <f t="shared" si="55"/>
        <v>鑫诚建设监理咨询有限公司</v>
      </c>
      <c r="T125" s="11" t="str">
        <f>IF(ISBLANK(A125),"",VLOOKUP(表1[[#This Row],[分项工程名称]],模板!C:G,3,FALSE))</f>
        <v>桥架安装和桥架内电缆敷设检验批质量验收记录</v>
      </c>
      <c r="U125" s="2" t="str">
        <f t="shared" si="56"/>
        <v>刚果（金）庞比铜钴矿项目</v>
      </c>
      <c r="V125" s="2" t="str">
        <f t="shared" si="57"/>
        <v>刚果（金）庞比铜钴矿项目   皮带廊及转运站</v>
      </c>
      <c r="W125" s="11" t="str">
        <f>IF(ISBLANK(A125),"",表1[[#This Row],[子项名称]]&amp;表1[[#This Row],[标题]]&amp;表1[[#This Row],[分项工程代号]])</f>
        <v>皮带廊及转运站桥架安装和桥架内电缆敷设检验批质量验收记录4</v>
      </c>
      <c r="X125" s="11">
        <f>IF(ISBLANK(A125),"",COUNTIF(W:W,表1[[#This Row],[子项名称]]&amp;表1[[#This Row],[标题]]&amp;表1[[#This Row],[分项工程代号]]))</f>
        <v>3</v>
      </c>
      <c r="Y125" s="11" t="str">
        <f>IF(ISBLANK(A125),"",表1[[#This Row],[子项名称]]&amp;表1[[#This Row],[分项工程代号]]&amp;表1[[#This Row],[分项工程名称]])</f>
        <v>皮带廊及转运站4桥架安装和桥架内电缆敷设</v>
      </c>
      <c r="Z125" s="11" t="b">
        <f>IF(ISBLANK(A125),"",IF(MATCH(表1[[#This Row],[子项名称]]&amp;表1[[#This Row],[分项工程代号]]&amp;表1[[#This Row],[分项工程名称]],Y:Y,0)=ROW(表1[[#This Row],[子项名称]]),TRUE,FALSE))</f>
        <v>1</v>
      </c>
      <c r="AA125" s="11" t="str">
        <f t="shared" si="58"/>
        <v>《建筑电气工程施工验收规范》 GB50303-2015</v>
      </c>
      <c r="AB125" s="11" t="str">
        <f>IF(ISBLANK(A125),"",VLOOKUP(表1[[#This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25" t="str">
        <f t="shared" si="37"/>
        <v>2020年06月15日</v>
      </c>
    </row>
    <row r="126" customHeight="1" spans="1:29">
      <c r="A126" t="s">
        <v>57</v>
      </c>
      <c r="B126" s="5">
        <f ca="1" t="shared" si="59"/>
        <v>1</v>
      </c>
      <c r="C126" s="5" t="s">
        <v>30</v>
      </c>
      <c r="D126" s="5">
        <v>4</v>
      </c>
      <c r="E126" s="5" t="s">
        <v>103</v>
      </c>
      <c r="F126" t="s">
        <v>51</v>
      </c>
      <c r="G126" s="85">
        <v>44002</v>
      </c>
      <c r="H126" t="b">
        <v>1</v>
      </c>
      <c r="I126" t="s">
        <v>59</v>
      </c>
      <c r="J126" t="b">
        <v>0</v>
      </c>
      <c r="K126" s="11" t="str">
        <f>IF(ISBLANK(A126),"",VLOOKUP("S2"&amp;表1[[#This Row],[分项工程代号]]&amp;表1[[#This Row],[分项工程名称]],模板!D:F,3,FALSE))</f>
        <v>S2-04-C7-</v>
      </c>
      <c r="L126" s="2" t="str">
        <f ca="1">IF(ISBLANK(A126),"",表1[[#This Row],[编号]]&amp;TEXT(表1[[#This Row],[序号]],"000"))</f>
        <v>S2-04-C7-001</v>
      </c>
      <c r="M126" s="11" t="str">
        <f t="shared" si="49"/>
        <v>北方工程刚果（金）有限公司</v>
      </c>
      <c r="N126" s="11" t="str">
        <f t="shared" si="50"/>
        <v>李云松</v>
      </c>
      <c r="O126" s="11" t="str">
        <f t="shared" si="51"/>
        <v>黄必银</v>
      </c>
      <c r="P126" s="2" t="str">
        <f t="shared" si="52"/>
        <v>WUHUANG CONSTRUCTION ET COMMERCE RDC SAS</v>
      </c>
      <c r="Q126" s="2" t="str">
        <f t="shared" si="53"/>
        <v>陈陆</v>
      </c>
      <c r="R126" s="2" t="str">
        <f t="shared" si="54"/>
        <v>曹学能</v>
      </c>
      <c r="S126" s="11" t="str">
        <f t="shared" si="55"/>
        <v>鑫诚建设监理咨询有限公司</v>
      </c>
      <c r="T126" s="11" t="str">
        <f>IF(ISBLANK(A126),"",VLOOKUP(表1[[#This Row],[分项工程名称]],模板!C:G,3,FALSE))</f>
        <v>电线、电缆穿管和线槽敷设检验批质量验收记录</v>
      </c>
      <c r="U126" s="2" t="str">
        <f t="shared" si="56"/>
        <v>刚果（金）庞比铜钴矿项目</v>
      </c>
      <c r="V126" s="2" t="str">
        <f t="shared" si="57"/>
        <v>刚果（金）庞比铜钴矿项目   皮带廊及转运站</v>
      </c>
      <c r="W126" s="11" t="str">
        <f>IF(ISBLANK(A126),"",表1[[#This Row],[子项名称]]&amp;表1[[#This Row],[标题]]&amp;表1[[#This Row],[分项工程代号]])</f>
        <v>皮带廊及转运站电线、电缆穿管和线槽敷设检验批质量验收记录4</v>
      </c>
      <c r="X126" s="11">
        <f>IF(ISBLANK(A126),"",COUNTIF(W:W,表1[[#This Row],[子项名称]]&amp;表1[[#This Row],[标题]]&amp;表1[[#This Row],[分项工程代号]]))</f>
        <v>2</v>
      </c>
      <c r="Y126" s="11" t="str">
        <f>IF(ISBLANK(A126),"",表1[[#This Row],[子项名称]]&amp;表1[[#This Row],[分项工程代号]]&amp;表1[[#This Row],[分项工程名称]])</f>
        <v>皮带廊及转运站4电线、电缆穿管和线槽敷设</v>
      </c>
      <c r="Z126" s="11" t="b">
        <f>IF(ISBLANK(A126),"",IF(MATCH(表1[[#This Row],[子项名称]]&amp;表1[[#This Row],[分项工程代号]]&amp;表1[[#This Row],[分项工程名称]],Y:Y,0)=ROW(表1[[#This Row],[子项名称]]),TRUE,FALSE))</f>
        <v>1</v>
      </c>
      <c r="AA126" s="11" t="str">
        <f t="shared" si="58"/>
        <v>《建筑电气工程施工验收规范》 GB50303-2015</v>
      </c>
      <c r="AB126" s="11" t="str">
        <f>IF(ISBLANK(A126),"",VLOOKUP(表1[[#This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126" t="str">
        <f t="shared" si="37"/>
        <v>2020年06月20日</v>
      </c>
    </row>
    <row r="127" customHeight="1" spans="1:29">
      <c r="A127" t="s">
        <v>57</v>
      </c>
      <c r="B127" s="5">
        <f ca="1" t="shared" si="59"/>
        <v>1</v>
      </c>
      <c r="C127" s="5" t="s">
        <v>35</v>
      </c>
      <c r="D127" s="5">
        <v>4</v>
      </c>
      <c r="E127" s="5" t="s">
        <v>103</v>
      </c>
      <c r="F127" t="s">
        <v>51</v>
      </c>
      <c r="G127" s="85">
        <v>43992</v>
      </c>
      <c r="H127" t="b">
        <v>1</v>
      </c>
      <c r="I127" t="s">
        <v>59</v>
      </c>
      <c r="J127" t="b">
        <v>0</v>
      </c>
      <c r="K127" s="11" t="str">
        <f>IF(ISBLANK(A127),"",VLOOKUP("S2"&amp;表1[[#This Row],[分项工程代号]]&amp;表1[[#This Row],[分项工程名称]],模板!D:F,3,FALSE))</f>
        <v>S2-04-C7-</v>
      </c>
      <c r="L127" s="2" t="str">
        <f ca="1">IF(ISBLANK(A127),"",表1[[#This Row],[编号]]&amp;TEXT(表1[[#This Row],[序号]],"000"))</f>
        <v>S2-04-C7-001</v>
      </c>
      <c r="M127" s="11" t="str">
        <f t="shared" si="49"/>
        <v>北方工程刚果（金）有限公司</v>
      </c>
      <c r="N127" s="11" t="str">
        <f t="shared" si="50"/>
        <v>李云松</v>
      </c>
      <c r="O127" s="11" t="str">
        <f t="shared" si="51"/>
        <v>黄必银</v>
      </c>
      <c r="P127" s="2" t="str">
        <f t="shared" si="52"/>
        <v>WUHUANG CONSTRUCTION ET COMMERCE RDC SAS</v>
      </c>
      <c r="Q127" s="2" t="str">
        <f t="shared" si="53"/>
        <v>陈陆</v>
      </c>
      <c r="R127" s="2" t="str">
        <f t="shared" si="54"/>
        <v>曹学能</v>
      </c>
      <c r="S127" s="11" t="str">
        <f t="shared" si="55"/>
        <v>鑫诚建设监理咨询有限公司</v>
      </c>
      <c r="T127" s="11" t="str">
        <f>IF(ISBLANK(A127),"",VLOOKUP(表1[[#This Row],[分项工程名称]],模板!C:G,3,FALSE))</f>
        <v>电线、电缆导管和线槽敷设检验批质量验收记录</v>
      </c>
      <c r="U127" s="2" t="str">
        <f t="shared" si="56"/>
        <v>刚果（金）庞比铜钴矿项目</v>
      </c>
      <c r="V127" s="2" t="str">
        <f t="shared" si="57"/>
        <v>刚果（金）庞比铜钴矿项目   皮带廊及转运站</v>
      </c>
      <c r="W127" s="11" t="str">
        <f>IF(ISBLANK(A127),"",表1[[#This Row],[子项名称]]&amp;表1[[#This Row],[标题]]&amp;表1[[#This Row],[分项工程代号]])</f>
        <v>皮带廊及转运站电线、电缆导管和线槽敷设检验批质量验收记录4</v>
      </c>
      <c r="X127" s="11">
        <f>IF(ISBLANK(A127),"",COUNTIF(W:W,表1[[#This Row],[子项名称]]&amp;表1[[#This Row],[标题]]&amp;表1[[#This Row],[分项工程代号]]))</f>
        <v>2</v>
      </c>
      <c r="Y127" s="11" t="str">
        <f>IF(ISBLANK(A127),"",表1[[#This Row],[子项名称]]&amp;表1[[#This Row],[分项工程代号]]&amp;表1[[#This Row],[分项工程名称]])</f>
        <v>皮带廊及转运站4电线、电缆导管和线槽敷设</v>
      </c>
      <c r="Z127" s="11" t="b">
        <f>IF(ISBLANK(A127),"",IF(MATCH(表1[[#This Row],[子项名称]]&amp;表1[[#This Row],[分项工程代号]]&amp;表1[[#This Row],[分项工程名称]],Y:Y,0)=ROW(表1[[#This Row],[子项名称]]),TRUE,FALSE))</f>
        <v>1</v>
      </c>
      <c r="AA127" s="11" t="str">
        <f t="shared" si="58"/>
        <v>《建筑电气工程施工验收规范》 GB50303-2015</v>
      </c>
      <c r="AB127" s="11" t="str">
        <f>IF(ISBLANK(A127),"",VLOOKUP(表1[[#This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27" t="str">
        <f t="shared" si="37"/>
        <v>2020年06月10日</v>
      </c>
    </row>
    <row r="128" customHeight="1" spans="1:29">
      <c r="A128" s="5" t="s">
        <v>53</v>
      </c>
      <c r="B128" s="5">
        <f ca="1" t="shared" si="59"/>
        <v>1</v>
      </c>
      <c r="C128" s="5" t="s">
        <v>39</v>
      </c>
      <c r="D128" s="5">
        <v>2</v>
      </c>
      <c r="E128" s="5" t="s">
        <v>104</v>
      </c>
      <c r="F128" s="5" t="s">
        <v>32</v>
      </c>
      <c r="G128" s="85">
        <v>44016</v>
      </c>
      <c r="H128" t="b">
        <v>1</v>
      </c>
      <c r="I128" s="5" t="s">
        <v>55</v>
      </c>
      <c r="J128" s="5" t="b">
        <v>0</v>
      </c>
      <c r="K128" s="11" t="str">
        <f>IF(ISBLANK(A128),"",VLOOKUP("S2"&amp;表1[[#This Row],[分项工程代号]]&amp;表1[[#This Row],[分项工程名称]],模板!D:F,3,FALSE))</f>
        <v>S2-02-C7-</v>
      </c>
      <c r="L128" s="2" t="str">
        <f ca="1">IF(ISBLANK(A128),"",表1[[#This Row],[编号]]&amp;TEXT(表1[[#This Row],[序号]],"000"))</f>
        <v>S2-02-C7-001</v>
      </c>
      <c r="M128" s="11" t="str">
        <f t="shared" si="49"/>
        <v>北方工程刚果（金）有限公司</v>
      </c>
      <c r="N128" s="11" t="str">
        <f t="shared" si="50"/>
        <v>李云松</v>
      </c>
      <c r="O128" s="11" t="str">
        <f t="shared" si="51"/>
        <v>黄必银</v>
      </c>
      <c r="P128" s="2" t="str">
        <f t="shared" si="52"/>
        <v>WUHUANG CONSTRUCTION ET COMMERCE RDC SAS</v>
      </c>
      <c r="Q128" s="2" t="str">
        <f t="shared" si="53"/>
        <v>陈陆</v>
      </c>
      <c r="R128" s="2" t="str">
        <f t="shared" si="54"/>
        <v>曹学能</v>
      </c>
      <c r="S128" s="11" t="str">
        <f t="shared" si="55"/>
        <v>鑫诚建设监理咨询有限公司</v>
      </c>
      <c r="T128" s="11" t="str">
        <f>IF(ISBLANK(A128),"",VLOOKUP(表1[[#This Row],[分项工程名称]],模板!C:G,3,FALSE))</f>
        <v>变压器安装检验批质量验收记录</v>
      </c>
      <c r="U128" s="2" t="str">
        <f t="shared" si="56"/>
        <v>刚果（金）庞比铜钴矿项目</v>
      </c>
      <c r="V128" s="2" t="str">
        <f t="shared" si="57"/>
        <v>刚果（金）庞比铜钴矿项目   磨矿分级</v>
      </c>
      <c r="W128" s="11" t="str">
        <f>IF(ISBLANK(A128),"",表1[[#This Row],[子项名称]]&amp;表1[[#This Row],[标题]]&amp;表1[[#This Row],[分项工程代号]])</f>
        <v>磨矿分级变压器安装检验批质量验收记录2</v>
      </c>
      <c r="X128" s="11">
        <f>IF(ISBLANK(A128),"",COUNTIF(W:W,表1[[#This Row],[子项名称]]&amp;表1[[#This Row],[标题]]&amp;表1[[#This Row],[分项工程代号]]))</f>
        <v>2</v>
      </c>
      <c r="Y128" s="11" t="str">
        <f>IF(ISBLANK(A128),"",表1[[#This Row],[子项名称]]&amp;表1[[#This Row],[分项工程代号]]&amp;表1[[#This Row],[分项工程名称]])</f>
        <v>磨矿分级2变压器安装</v>
      </c>
      <c r="Z128" s="11" t="b">
        <f>IF(ISBLANK(A128),"",IF(MATCH(表1[[#This Row],[子项名称]]&amp;表1[[#This Row],[分项工程代号]]&amp;表1[[#This Row],[分项工程名称]],Y:Y,0)=ROW(表1[[#This Row],[子项名称]]),TRUE,FALSE))</f>
        <v>1</v>
      </c>
      <c r="AA128" s="11" t="str">
        <f t="shared" si="58"/>
        <v>《建筑电气工程施工验收规范》 GB50303-2015</v>
      </c>
      <c r="AB128" s="11" t="str">
        <f>IF(ISBLANK(A128),"",VLOOKUP(表1[[#This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28" t="str">
        <f t="shared" si="37"/>
        <v>2020年07月04日</v>
      </c>
    </row>
    <row r="129" customHeight="1" spans="1:29">
      <c r="A129" s="5" t="s">
        <v>53</v>
      </c>
      <c r="B129" s="5">
        <f ca="1" t="shared" si="59"/>
        <v>2</v>
      </c>
      <c r="C129" s="5" t="s">
        <v>39</v>
      </c>
      <c r="D129" s="5">
        <v>2</v>
      </c>
      <c r="E129" s="5" t="s">
        <v>105</v>
      </c>
      <c r="F129" s="5" t="s">
        <v>32</v>
      </c>
      <c r="G129" s="85">
        <v>44016</v>
      </c>
      <c r="H129" t="b">
        <v>1</v>
      </c>
      <c r="I129" s="5" t="s">
        <v>55</v>
      </c>
      <c r="J129" s="5" t="b">
        <v>0</v>
      </c>
      <c r="K129" s="11" t="str">
        <f>IF(ISBLANK(A129),"",VLOOKUP("S2"&amp;表1[[#This Row],[分项工程代号]]&amp;表1[[#This Row],[分项工程名称]],模板!D:F,3,FALSE))</f>
        <v>S2-02-C7-</v>
      </c>
      <c r="L129" s="2" t="str">
        <f ca="1">IF(ISBLANK(A129),"",表1[[#This Row],[编号]]&amp;TEXT(表1[[#This Row],[序号]],"000"))</f>
        <v>S2-02-C7-002</v>
      </c>
      <c r="M129" s="11" t="str">
        <f t="shared" si="49"/>
        <v>北方工程刚果（金）有限公司</v>
      </c>
      <c r="N129" s="11" t="str">
        <f t="shared" si="50"/>
        <v>李云松</v>
      </c>
      <c r="O129" s="11" t="str">
        <f t="shared" si="51"/>
        <v>黄必银</v>
      </c>
      <c r="P129" s="2" t="str">
        <f t="shared" si="52"/>
        <v>WUHUANG CONSTRUCTION ET COMMERCE RDC SAS</v>
      </c>
      <c r="Q129" s="2" t="str">
        <f t="shared" si="53"/>
        <v>陈陆</v>
      </c>
      <c r="R129" s="2" t="str">
        <f t="shared" si="54"/>
        <v>曹学能</v>
      </c>
      <c r="S129" s="11" t="str">
        <f t="shared" si="55"/>
        <v>鑫诚建设监理咨询有限公司</v>
      </c>
      <c r="T129" s="11" t="str">
        <f>IF(ISBLANK(A129),"",VLOOKUP(表1[[#This Row],[分项工程名称]],模板!C:G,3,FALSE))</f>
        <v>变压器安装检验批质量验收记录</v>
      </c>
      <c r="U129" s="2" t="str">
        <f t="shared" si="56"/>
        <v>刚果（金）庞比铜钴矿项目</v>
      </c>
      <c r="V129" s="2" t="str">
        <f t="shared" si="57"/>
        <v>刚果（金）庞比铜钴矿项目   磨矿分级</v>
      </c>
      <c r="W129" s="11" t="str">
        <f>IF(ISBLANK(A129),"",表1[[#This Row],[子项名称]]&amp;表1[[#This Row],[标题]]&amp;表1[[#This Row],[分项工程代号]])</f>
        <v>磨矿分级变压器安装检验批质量验收记录2</v>
      </c>
      <c r="X129" s="11">
        <f>IF(ISBLANK(A129),"",COUNTIF(W:W,表1[[#This Row],[子项名称]]&amp;表1[[#This Row],[标题]]&amp;表1[[#This Row],[分项工程代号]]))</f>
        <v>2</v>
      </c>
      <c r="Y129" s="11" t="str">
        <f>IF(ISBLANK(A129),"",表1[[#This Row],[子项名称]]&amp;表1[[#This Row],[分项工程代号]]&amp;表1[[#This Row],[分项工程名称]])</f>
        <v>磨矿分级2变压器安装</v>
      </c>
      <c r="Z129" s="11" t="b">
        <f>IF(ISBLANK(A129),"",IF(MATCH(表1[[#This Row],[子项名称]]&amp;表1[[#This Row],[分项工程代号]]&amp;表1[[#This Row],[分项工程名称]],Y:Y,0)=ROW(表1[[#This Row],[子项名称]]),TRUE,FALSE))</f>
        <v>0</v>
      </c>
      <c r="AA129" s="11" t="str">
        <f t="shared" si="58"/>
        <v>《建筑电气工程施工验收规范》 GB50303-2015</v>
      </c>
      <c r="AB129" s="11" t="str">
        <f>IF(ISBLANK(A129),"",VLOOKUP(表1[[#This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29" t="str">
        <f t="shared" si="37"/>
        <v>2020年07月04日</v>
      </c>
    </row>
    <row r="130" customHeight="1" spans="1:29">
      <c r="A130" s="5" t="s">
        <v>53</v>
      </c>
      <c r="B130" s="5">
        <f ca="1" t="shared" si="59"/>
        <v>2</v>
      </c>
      <c r="C130" t="s">
        <v>42</v>
      </c>
      <c r="D130" s="5">
        <v>2</v>
      </c>
      <c r="E130" s="5" t="s">
        <v>106</v>
      </c>
      <c r="F130" s="5" t="s">
        <v>32</v>
      </c>
      <c r="G130" s="85">
        <v>43999</v>
      </c>
      <c r="H130" t="b">
        <v>1</v>
      </c>
      <c r="I130" s="5" t="s">
        <v>55</v>
      </c>
      <c r="J130" s="5" t="b">
        <v>0</v>
      </c>
      <c r="K130" s="11" t="str">
        <f>IF(ISBLANK(A130),"",VLOOKUP("S2"&amp;表1[[#This Row],[分项工程代号]]&amp;表1[[#This Row],[分项工程名称]],模板!D:F,3,FALSE))</f>
        <v>S2-02-C7-</v>
      </c>
      <c r="L130" s="2" t="str">
        <f ca="1">IF(ISBLANK(A130),"",表1[[#This Row],[编号]]&amp;TEXT(表1[[#This Row],[序号]],"000"))</f>
        <v>S2-02-C7-002</v>
      </c>
      <c r="M130" s="11" t="str">
        <f t="shared" si="49"/>
        <v>北方工程刚果（金）有限公司</v>
      </c>
      <c r="N130" s="11" t="str">
        <f t="shared" si="50"/>
        <v>李云松</v>
      </c>
      <c r="O130" s="11" t="str">
        <f t="shared" si="51"/>
        <v>黄必银</v>
      </c>
      <c r="P130" s="2" t="str">
        <f t="shared" si="52"/>
        <v>WUHUANG CONSTRUCTION ET COMMERCE RDC SAS</v>
      </c>
      <c r="Q130" s="2" t="str">
        <f t="shared" si="53"/>
        <v>陈陆</v>
      </c>
      <c r="R130" s="2" t="str">
        <f t="shared" si="54"/>
        <v>曹学能</v>
      </c>
      <c r="S130" s="11" t="str">
        <f t="shared" si="55"/>
        <v>鑫诚建设监理咨询有限公司</v>
      </c>
      <c r="T130" s="11" t="str">
        <f>IF(ISBLANK(A130),"",VLOOKUP(表1[[#This Row],[分项工程名称]],模板!C:G,3,FALSE))</f>
        <v>成套配电柜、控制柜安装检验批质量验收记录</v>
      </c>
      <c r="U130" s="2" t="str">
        <f t="shared" si="56"/>
        <v>刚果（金）庞比铜钴矿项目</v>
      </c>
      <c r="V130" s="2" t="str">
        <f t="shared" si="57"/>
        <v>刚果（金）庞比铜钴矿项目   磨矿分级</v>
      </c>
      <c r="W130" s="11" t="str">
        <f>IF(ISBLANK(A130),"",表1[[#This Row],[子项名称]]&amp;表1[[#This Row],[标题]]&amp;表1[[#This Row],[分项工程代号]])</f>
        <v>磨矿分级成套配电柜、控制柜安装检验批质量验收记录2</v>
      </c>
      <c r="X130" s="11">
        <f>IF(ISBLANK(A130),"",COUNTIF(W:W,表1[[#This Row],[子项名称]]&amp;表1[[#This Row],[标题]]&amp;表1[[#This Row],[分项工程代号]]))</f>
        <v>9</v>
      </c>
      <c r="Y130" s="11" t="str">
        <f>IF(ISBLANK(A130),"",表1[[#This Row],[子项名称]]&amp;表1[[#This Row],[分项工程代号]]&amp;表1[[#This Row],[分项工程名称]])</f>
        <v>磨矿分级2成套配电柜、控制柜安装</v>
      </c>
      <c r="Z130" s="11" t="b">
        <f>IF(ISBLANK(A130),"",IF(MATCH(表1[[#This Row],[子项名称]]&amp;表1[[#This Row],[分项工程代号]]&amp;表1[[#This Row],[分项工程名称]],Y:Y,0)=ROW(表1[[#This Row],[子项名称]]),TRUE,FALSE))</f>
        <v>0</v>
      </c>
      <c r="AA130" s="11" t="str">
        <f t="shared" si="58"/>
        <v>《建筑电气工程施工验收规范》 GB50303-2015</v>
      </c>
      <c r="AB130" s="11" t="str">
        <f>IF(ISBLANK(A130),"",VLOOKUP(表1[[#This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0" t="str">
        <f t="shared" si="37"/>
        <v>2020年06月17日</v>
      </c>
    </row>
    <row r="131" customHeight="1" spans="1:29">
      <c r="A131" s="5" t="s">
        <v>53</v>
      </c>
      <c r="B131" s="5">
        <f ca="1" t="shared" si="59"/>
        <v>3</v>
      </c>
      <c r="C131" t="s">
        <v>42</v>
      </c>
      <c r="D131" s="5">
        <v>2</v>
      </c>
      <c r="E131" s="5" t="s">
        <v>107</v>
      </c>
      <c r="F131" s="5" t="s">
        <v>32</v>
      </c>
      <c r="G131" s="85">
        <v>44016</v>
      </c>
      <c r="H131" t="b">
        <v>1</v>
      </c>
      <c r="I131" s="5" t="s">
        <v>55</v>
      </c>
      <c r="J131" s="5" t="b">
        <v>0</v>
      </c>
      <c r="K131" s="11" t="str">
        <f>IF(ISBLANK(A131),"",VLOOKUP("S2"&amp;表1[[#This Row],[分项工程代号]]&amp;表1[[#This Row],[分项工程名称]],模板!D:F,3,FALSE))</f>
        <v>S2-02-C7-</v>
      </c>
      <c r="L131" s="2" t="str">
        <f ca="1">IF(ISBLANK(A131),"",表1[[#This Row],[编号]]&amp;TEXT(表1[[#This Row],[序号]],"000"))</f>
        <v>S2-02-C7-003</v>
      </c>
      <c r="M131" s="11" t="str">
        <f t="shared" si="49"/>
        <v>北方工程刚果（金）有限公司</v>
      </c>
      <c r="N131" s="11" t="str">
        <f t="shared" si="50"/>
        <v>李云松</v>
      </c>
      <c r="O131" s="11" t="str">
        <f t="shared" si="51"/>
        <v>黄必银</v>
      </c>
      <c r="P131" s="2" t="str">
        <f t="shared" si="52"/>
        <v>WUHUANG CONSTRUCTION ET COMMERCE RDC SAS</v>
      </c>
      <c r="Q131" s="2" t="str">
        <f t="shared" si="53"/>
        <v>陈陆</v>
      </c>
      <c r="R131" s="2" t="str">
        <f t="shared" si="54"/>
        <v>曹学能</v>
      </c>
      <c r="S131" s="11" t="str">
        <f t="shared" si="55"/>
        <v>鑫诚建设监理咨询有限公司</v>
      </c>
      <c r="T131" s="11" t="str">
        <f>IF(ISBLANK(A131),"",VLOOKUP(表1[[#This Row],[分项工程名称]],模板!C:G,3,FALSE))</f>
        <v>成套配电柜、控制柜安装检验批质量验收记录</v>
      </c>
      <c r="U131" s="2" t="str">
        <f t="shared" si="56"/>
        <v>刚果（金）庞比铜钴矿项目</v>
      </c>
      <c r="V131" s="2" t="str">
        <f t="shared" si="57"/>
        <v>刚果（金）庞比铜钴矿项目   磨矿分级</v>
      </c>
      <c r="W131" s="11" t="str">
        <f>IF(ISBLANK(A131),"",表1[[#This Row],[子项名称]]&amp;表1[[#This Row],[标题]]&amp;表1[[#This Row],[分项工程代号]])</f>
        <v>磨矿分级成套配电柜、控制柜安装检验批质量验收记录2</v>
      </c>
      <c r="X131" s="11">
        <f>IF(ISBLANK(A131),"",COUNTIF(W:W,表1[[#This Row],[子项名称]]&amp;表1[[#This Row],[标题]]&amp;表1[[#This Row],[分项工程代号]]))</f>
        <v>9</v>
      </c>
      <c r="Y131" s="11" t="str">
        <f>IF(ISBLANK(A131),"",表1[[#This Row],[子项名称]]&amp;表1[[#This Row],[分项工程代号]]&amp;表1[[#This Row],[分项工程名称]])</f>
        <v>磨矿分级2成套配电柜、控制柜安装</v>
      </c>
      <c r="Z131" s="11" t="b">
        <f>IF(ISBLANK(A131),"",IF(MATCH(表1[[#This Row],[子项名称]]&amp;表1[[#This Row],[分项工程代号]]&amp;表1[[#This Row],[分项工程名称]],Y:Y,0)=ROW(表1[[#This Row],[子项名称]]),TRUE,FALSE))</f>
        <v>0</v>
      </c>
      <c r="AA131" s="11" t="str">
        <f t="shared" si="58"/>
        <v>《建筑电气工程施工验收规范》 GB50303-2015</v>
      </c>
      <c r="AB131" s="11" t="str">
        <f>IF(ISBLANK(A131),"",VLOOKUP(表1[[#This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1" t="str">
        <f t="shared" si="37"/>
        <v>2020年07月04日</v>
      </c>
    </row>
    <row r="132" customHeight="1" spans="1:29">
      <c r="A132" s="5" t="s">
        <v>53</v>
      </c>
      <c r="B132" s="5">
        <f ca="1" t="shared" si="59"/>
        <v>4</v>
      </c>
      <c r="C132" t="s">
        <v>42</v>
      </c>
      <c r="D132" s="5">
        <v>2</v>
      </c>
      <c r="E132" s="5" t="s">
        <v>108</v>
      </c>
      <c r="F132" s="5" t="s">
        <v>32</v>
      </c>
      <c r="G132" s="85">
        <v>44016</v>
      </c>
      <c r="H132" t="b">
        <v>1</v>
      </c>
      <c r="I132" s="5" t="s">
        <v>55</v>
      </c>
      <c r="J132" s="5" t="b">
        <v>0</v>
      </c>
      <c r="K132" s="11" t="str">
        <f>IF(ISBLANK(A132),"",VLOOKUP("S2"&amp;表1[[#This Row],[分项工程代号]]&amp;表1[[#This Row],[分项工程名称]],模板!D:F,3,FALSE))</f>
        <v>S2-02-C7-</v>
      </c>
      <c r="L132" s="2" t="str">
        <f ca="1">IF(ISBLANK(A132),"",表1[[#This Row],[编号]]&amp;TEXT(表1[[#This Row],[序号]],"000"))</f>
        <v>S2-02-C7-004</v>
      </c>
      <c r="M132" s="11" t="str">
        <f t="shared" si="49"/>
        <v>北方工程刚果（金）有限公司</v>
      </c>
      <c r="N132" s="11" t="str">
        <f t="shared" si="50"/>
        <v>李云松</v>
      </c>
      <c r="O132" s="11" t="str">
        <f t="shared" si="51"/>
        <v>黄必银</v>
      </c>
      <c r="P132" s="2" t="str">
        <f t="shared" si="52"/>
        <v>WUHUANG CONSTRUCTION ET COMMERCE RDC SAS</v>
      </c>
      <c r="Q132" s="2" t="str">
        <f t="shared" si="53"/>
        <v>陈陆</v>
      </c>
      <c r="R132" s="2" t="str">
        <f t="shared" si="54"/>
        <v>曹学能</v>
      </c>
      <c r="S132" s="11" t="str">
        <f t="shared" si="55"/>
        <v>鑫诚建设监理咨询有限公司</v>
      </c>
      <c r="T132" s="11" t="str">
        <f>IF(ISBLANK(A132),"",VLOOKUP(表1[[#This Row],[分项工程名称]],模板!C:G,3,FALSE))</f>
        <v>成套配电柜、控制柜安装检验批质量验收记录</v>
      </c>
      <c r="U132" s="2" t="str">
        <f t="shared" si="56"/>
        <v>刚果（金）庞比铜钴矿项目</v>
      </c>
      <c r="V132" s="2" t="str">
        <f t="shared" si="57"/>
        <v>刚果（金）庞比铜钴矿项目   磨矿分级</v>
      </c>
      <c r="W132" s="11" t="str">
        <f>IF(ISBLANK(A132),"",表1[[#This Row],[子项名称]]&amp;表1[[#This Row],[标题]]&amp;表1[[#This Row],[分项工程代号]])</f>
        <v>磨矿分级成套配电柜、控制柜安装检验批质量验收记录2</v>
      </c>
      <c r="X132" s="11">
        <f>IF(ISBLANK(A132),"",COUNTIF(W:W,表1[[#This Row],[子项名称]]&amp;表1[[#This Row],[标题]]&amp;表1[[#This Row],[分项工程代号]]))</f>
        <v>9</v>
      </c>
      <c r="Y132" s="11" t="str">
        <f>IF(ISBLANK(A132),"",表1[[#This Row],[子项名称]]&amp;表1[[#This Row],[分项工程代号]]&amp;表1[[#This Row],[分项工程名称]])</f>
        <v>磨矿分级2成套配电柜、控制柜安装</v>
      </c>
      <c r="Z132" s="11" t="b">
        <f>IF(ISBLANK(A132),"",IF(MATCH(表1[[#This Row],[子项名称]]&amp;表1[[#This Row],[分项工程代号]]&amp;表1[[#This Row],[分项工程名称]],Y:Y,0)=ROW(表1[[#This Row],[子项名称]]),TRUE,FALSE))</f>
        <v>0</v>
      </c>
      <c r="AA132" s="11" t="str">
        <f t="shared" si="58"/>
        <v>《建筑电气工程施工验收规范》 GB50303-2015</v>
      </c>
      <c r="AB132" s="11" t="str">
        <f>IF(ISBLANK(A132),"",VLOOKUP(表1[[#This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2" t="str">
        <f t="shared" si="37"/>
        <v>2020年07月04日</v>
      </c>
    </row>
    <row r="133" customHeight="1" spans="1:29">
      <c r="A133" s="5" t="s">
        <v>53</v>
      </c>
      <c r="B133" s="5">
        <f ca="1" t="shared" si="59"/>
        <v>5</v>
      </c>
      <c r="C133" t="s">
        <v>42</v>
      </c>
      <c r="D133" s="5">
        <v>2</v>
      </c>
      <c r="E133" s="5" t="s">
        <v>109</v>
      </c>
      <c r="F133" s="5" t="s">
        <v>32</v>
      </c>
      <c r="G133" s="85">
        <v>44016</v>
      </c>
      <c r="H133" t="b">
        <v>1</v>
      </c>
      <c r="I133" s="5" t="s">
        <v>55</v>
      </c>
      <c r="J133" s="5" t="b">
        <v>0</v>
      </c>
      <c r="K133" s="11" t="str">
        <f>IF(ISBLANK(A133),"",VLOOKUP("S2"&amp;表1[[#This Row],[分项工程代号]]&amp;表1[[#This Row],[分项工程名称]],模板!D:F,3,FALSE))</f>
        <v>S2-02-C7-</v>
      </c>
      <c r="L133" s="2" t="str">
        <f ca="1">IF(ISBLANK(A133),"",表1[[#This Row],[编号]]&amp;TEXT(表1[[#This Row],[序号]],"000"))</f>
        <v>S2-02-C7-005</v>
      </c>
      <c r="M133" s="11" t="str">
        <f t="shared" si="49"/>
        <v>北方工程刚果（金）有限公司</v>
      </c>
      <c r="N133" s="11" t="str">
        <f t="shared" si="50"/>
        <v>李云松</v>
      </c>
      <c r="O133" s="11" t="str">
        <f t="shared" si="51"/>
        <v>黄必银</v>
      </c>
      <c r="P133" s="2" t="str">
        <f t="shared" si="52"/>
        <v>WUHUANG CONSTRUCTION ET COMMERCE RDC SAS</v>
      </c>
      <c r="Q133" s="2" t="str">
        <f t="shared" si="53"/>
        <v>陈陆</v>
      </c>
      <c r="R133" s="2" t="str">
        <f t="shared" si="54"/>
        <v>曹学能</v>
      </c>
      <c r="S133" s="11" t="str">
        <f t="shared" si="55"/>
        <v>鑫诚建设监理咨询有限公司</v>
      </c>
      <c r="T133" s="11" t="str">
        <f>IF(ISBLANK(A133),"",VLOOKUP(表1[[#This Row],[分项工程名称]],模板!C:G,3,FALSE))</f>
        <v>成套配电柜、控制柜安装检验批质量验收记录</v>
      </c>
      <c r="U133" s="2" t="str">
        <f t="shared" si="56"/>
        <v>刚果（金）庞比铜钴矿项目</v>
      </c>
      <c r="V133" s="2" t="str">
        <f t="shared" si="57"/>
        <v>刚果（金）庞比铜钴矿项目   磨矿分级</v>
      </c>
      <c r="W133" s="11" t="str">
        <f>IF(ISBLANK(A133),"",表1[[#This Row],[子项名称]]&amp;表1[[#This Row],[标题]]&amp;表1[[#This Row],[分项工程代号]])</f>
        <v>磨矿分级成套配电柜、控制柜安装检验批质量验收记录2</v>
      </c>
      <c r="X133" s="11">
        <f>IF(ISBLANK(A133),"",COUNTIF(W:W,表1[[#This Row],[子项名称]]&amp;表1[[#This Row],[标题]]&amp;表1[[#This Row],[分项工程代号]]))</f>
        <v>9</v>
      </c>
      <c r="Y133" s="11" t="str">
        <f>IF(ISBLANK(A133),"",表1[[#This Row],[子项名称]]&amp;表1[[#This Row],[分项工程代号]]&amp;表1[[#This Row],[分项工程名称]])</f>
        <v>磨矿分级2成套配电柜、控制柜安装</v>
      </c>
      <c r="Z133" s="11" t="b">
        <f>IF(ISBLANK(A133),"",IF(MATCH(表1[[#This Row],[子项名称]]&amp;表1[[#This Row],[分项工程代号]]&amp;表1[[#This Row],[分项工程名称]],Y:Y,0)=ROW(表1[[#This Row],[子项名称]]),TRUE,FALSE))</f>
        <v>0</v>
      </c>
      <c r="AA133" s="11" t="str">
        <f t="shared" si="58"/>
        <v>《建筑电气工程施工验收规范》 GB50303-2015</v>
      </c>
      <c r="AB133" s="11" t="str">
        <f>IF(ISBLANK(A133),"",VLOOKUP(表1[[#This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3" t="str">
        <f t="shared" si="37"/>
        <v>2020年07月04日</v>
      </c>
    </row>
    <row r="134" customHeight="1" spans="1:29">
      <c r="A134" s="5" t="s">
        <v>53</v>
      </c>
      <c r="B134" s="5">
        <f ca="1" t="shared" si="59"/>
        <v>6</v>
      </c>
      <c r="C134" t="s">
        <v>42</v>
      </c>
      <c r="D134" s="5">
        <v>2</v>
      </c>
      <c r="E134" s="5" t="s">
        <v>110</v>
      </c>
      <c r="F134" s="5" t="s">
        <v>32</v>
      </c>
      <c r="G134" s="85">
        <v>44016</v>
      </c>
      <c r="H134" t="b">
        <v>1</v>
      </c>
      <c r="I134" s="5" t="s">
        <v>55</v>
      </c>
      <c r="J134" s="5" t="b">
        <v>0</v>
      </c>
      <c r="K134" s="11" t="str">
        <f>IF(ISBLANK(A134),"",VLOOKUP("S2"&amp;表1[[#This Row],[分项工程代号]]&amp;表1[[#This Row],[分项工程名称]],模板!D:F,3,FALSE))</f>
        <v>S2-02-C7-</v>
      </c>
      <c r="L134" s="2" t="str">
        <f ca="1">IF(ISBLANK(A134),"",表1[[#This Row],[编号]]&amp;TEXT(表1[[#This Row],[序号]],"000"))</f>
        <v>S2-02-C7-006</v>
      </c>
      <c r="M134" s="11" t="str">
        <f t="shared" si="49"/>
        <v>北方工程刚果（金）有限公司</v>
      </c>
      <c r="N134" s="11" t="str">
        <f t="shared" si="50"/>
        <v>李云松</v>
      </c>
      <c r="O134" s="11" t="str">
        <f t="shared" si="51"/>
        <v>黄必银</v>
      </c>
      <c r="P134" s="2" t="str">
        <f t="shared" si="52"/>
        <v>WUHUANG CONSTRUCTION ET COMMERCE RDC SAS</v>
      </c>
      <c r="Q134" s="2" t="str">
        <f t="shared" si="53"/>
        <v>陈陆</v>
      </c>
      <c r="R134" s="2" t="str">
        <f t="shared" si="54"/>
        <v>曹学能</v>
      </c>
      <c r="S134" s="11" t="str">
        <f t="shared" si="55"/>
        <v>鑫诚建设监理咨询有限公司</v>
      </c>
      <c r="T134" s="11" t="str">
        <f>IF(ISBLANK(A134),"",VLOOKUP(表1[[#This Row],[分项工程名称]],模板!C:G,3,FALSE))</f>
        <v>成套配电柜、控制柜安装检验批质量验收记录</v>
      </c>
      <c r="U134" s="2" t="str">
        <f t="shared" si="56"/>
        <v>刚果（金）庞比铜钴矿项目</v>
      </c>
      <c r="V134" s="2" t="str">
        <f t="shared" si="57"/>
        <v>刚果（金）庞比铜钴矿项目   磨矿分级</v>
      </c>
      <c r="W134" s="11" t="str">
        <f>IF(ISBLANK(A134),"",表1[[#This Row],[子项名称]]&amp;表1[[#This Row],[标题]]&amp;表1[[#This Row],[分项工程代号]])</f>
        <v>磨矿分级成套配电柜、控制柜安装检验批质量验收记录2</v>
      </c>
      <c r="X134" s="11">
        <f>IF(ISBLANK(A134),"",COUNTIF(W:W,表1[[#This Row],[子项名称]]&amp;表1[[#This Row],[标题]]&amp;表1[[#This Row],[分项工程代号]]))</f>
        <v>9</v>
      </c>
      <c r="Y134" s="11" t="str">
        <f>IF(ISBLANK(A134),"",表1[[#This Row],[子项名称]]&amp;表1[[#This Row],[分项工程代号]]&amp;表1[[#This Row],[分项工程名称]])</f>
        <v>磨矿分级2成套配电柜、控制柜安装</v>
      </c>
      <c r="Z134" s="11" t="b">
        <f>IF(ISBLANK(A134),"",IF(MATCH(表1[[#This Row],[子项名称]]&amp;表1[[#This Row],[分项工程代号]]&amp;表1[[#This Row],[分项工程名称]],Y:Y,0)=ROW(表1[[#This Row],[子项名称]]),TRUE,FALSE))</f>
        <v>0</v>
      </c>
      <c r="AA134" s="11" t="str">
        <f t="shared" si="58"/>
        <v>《建筑电气工程施工验收规范》 GB50303-2015</v>
      </c>
      <c r="AB134" s="11" t="str">
        <f>IF(ISBLANK(A134),"",VLOOKUP(表1[[#This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4" t="str">
        <f t="shared" si="37"/>
        <v>2020年07月04日</v>
      </c>
    </row>
    <row r="135" customHeight="1" spans="1:29">
      <c r="A135" s="5" t="s">
        <v>53</v>
      </c>
      <c r="B135" s="5">
        <f ca="1" t="shared" si="59"/>
        <v>7</v>
      </c>
      <c r="C135" t="s">
        <v>42</v>
      </c>
      <c r="D135" s="5">
        <v>2</v>
      </c>
      <c r="E135" s="5" t="s">
        <v>111</v>
      </c>
      <c r="F135" s="5" t="s">
        <v>32</v>
      </c>
      <c r="G135" s="85">
        <v>44026</v>
      </c>
      <c r="H135" t="b">
        <v>1</v>
      </c>
      <c r="I135" s="5" t="s">
        <v>55</v>
      </c>
      <c r="J135" s="5" t="b">
        <v>0</v>
      </c>
      <c r="K135" s="11" t="str">
        <f>IF(ISBLANK(A135),"",VLOOKUP("S2"&amp;表1[[#This Row],[分项工程代号]]&amp;表1[[#This Row],[分项工程名称]],模板!D:F,3,FALSE))</f>
        <v>S2-02-C7-</v>
      </c>
      <c r="L135" s="2" t="str">
        <f ca="1">IF(ISBLANK(A135),"",表1[[#This Row],[编号]]&amp;TEXT(表1[[#This Row],[序号]],"000"))</f>
        <v>S2-02-C7-007</v>
      </c>
      <c r="M135" s="11" t="str">
        <f t="shared" si="49"/>
        <v>北方工程刚果（金）有限公司</v>
      </c>
      <c r="N135" s="11" t="str">
        <f t="shared" si="50"/>
        <v>李云松</v>
      </c>
      <c r="O135" s="11" t="str">
        <f t="shared" si="51"/>
        <v>黄必银</v>
      </c>
      <c r="P135" s="2" t="str">
        <f t="shared" si="52"/>
        <v>WUHUANG CONSTRUCTION ET COMMERCE RDC SAS</v>
      </c>
      <c r="Q135" s="2" t="str">
        <f t="shared" si="53"/>
        <v>陈陆</v>
      </c>
      <c r="R135" s="2" t="str">
        <f t="shared" si="54"/>
        <v>曹学能</v>
      </c>
      <c r="S135" s="11" t="str">
        <f t="shared" si="55"/>
        <v>鑫诚建设监理咨询有限公司</v>
      </c>
      <c r="T135" s="11" t="str">
        <f>IF(ISBLANK(A135),"",VLOOKUP(表1[[#This Row],[分项工程名称]],模板!C:G,3,FALSE))</f>
        <v>成套配电柜、控制柜安装检验批质量验收记录</v>
      </c>
      <c r="U135" s="2" t="str">
        <f t="shared" si="56"/>
        <v>刚果（金）庞比铜钴矿项目</v>
      </c>
      <c r="V135" s="2" t="str">
        <f t="shared" si="57"/>
        <v>刚果（金）庞比铜钴矿项目   磨矿分级</v>
      </c>
      <c r="W135" s="11" t="str">
        <f>IF(ISBLANK(A135),"",表1[[#This Row],[子项名称]]&amp;表1[[#This Row],[标题]]&amp;表1[[#This Row],[分项工程代号]])</f>
        <v>磨矿分级成套配电柜、控制柜安装检验批质量验收记录2</v>
      </c>
      <c r="X135" s="11">
        <f>IF(ISBLANK(A135),"",COUNTIF(W:W,表1[[#This Row],[子项名称]]&amp;表1[[#This Row],[标题]]&amp;表1[[#This Row],[分项工程代号]]))</f>
        <v>9</v>
      </c>
      <c r="Y135" s="11" t="str">
        <f>IF(ISBLANK(A135),"",表1[[#This Row],[子项名称]]&amp;表1[[#This Row],[分项工程代号]]&amp;表1[[#This Row],[分项工程名称]])</f>
        <v>磨矿分级2成套配电柜、控制柜安装</v>
      </c>
      <c r="Z135" s="11" t="b">
        <f>IF(ISBLANK(A135),"",IF(MATCH(表1[[#This Row],[子项名称]]&amp;表1[[#This Row],[分项工程代号]]&amp;表1[[#This Row],[分项工程名称]],Y:Y,0)=ROW(表1[[#This Row],[子项名称]]),TRUE,FALSE))</f>
        <v>0</v>
      </c>
      <c r="AA135" s="11" t="str">
        <f t="shared" si="58"/>
        <v>《建筑电气工程施工验收规范》 GB50303-2015</v>
      </c>
      <c r="AB135" s="11" t="str">
        <f>IF(ISBLANK(A135),"",VLOOKUP(表1[[#This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5" t="str">
        <f t="shared" si="37"/>
        <v>2020年07月14日</v>
      </c>
    </row>
    <row r="136" customHeight="1" spans="1:29">
      <c r="A136" s="5" t="s">
        <v>53</v>
      </c>
      <c r="B136" s="5">
        <f ca="1" t="shared" si="59"/>
        <v>8</v>
      </c>
      <c r="C136" t="s">
        <v>42</v>
      </c>
      <c r="D136" s="5">
        <v>2</v>
      </c>
      <c r="E136" s="5" t="s">
        <v>112</v>
      </c>
      <c r="F136" s="5" t="s">
        <v>32</v>
      </c>
      <c r="G136" s="85">
        <v>44026</v>
      </c>
      <c r="H136" t="b">
        <v>1</v>
      </c>
      <c r="I136" s="5" t="s">
        <v>55</v>
      </c>
      <c r="J136" s="5" t="b">
        <v>0</v>
      </c>
      <c r="K136" s="11" t="str">
        <f>IF(ISBLANK(A136),"",VLOOKUP("S2"&amp;表1[[#This Row],[分项工程代号]]&amp;表1[[#This Row],[分项工程名称]],模板!D:F,3,FALSE))</f>
        <v>S2-02-C7-</v>
      </c>
      <c r="L136" s="2" t="str">
        <f ca="1">IF(ISBLANK(A136),"",表1[[#This Row],[编号]]&amp;TEXT(表1[[#This Row],[序号]],"000"))</f>
        <v>S2-02-C7-008</v>
      </c>
      <c r="M136" s="11" t="str">
        <f t="shared" si="49"/>
        <v>北方工程刚果（金）有限公司</v>
      </c>
      <c r="N136" s="11" t="str">
        <f t="shared" si="50"/>
        <v>李云松</v>
      </c>
      <c r="O136" s="11" t="str">
        <f t="shared" si="51"/>
        <v>黄必银</v>
      </c>
      <c r="P136" s="2" t="str">
        <f t="shared" si="52"/>
        <v>WUHUANG CONSTRUCTION ET COMMERCE RDC SAS</v>
      </c>
      <c r="Q136" s="2" t="str">
        <f t="shared" si="53"/>
        <v>陈陆</v>
      </c>
      <c r="R136" s="2" t="str">
        <f t="shared" si="54"/>
        <v>曹学能</v>
      </c>
      <c r="S136" s="11" t="str">
        <f t="shared" si="55"/>
        <v>鑫诚建设监理咨询有限公司</v>
      </c>
      <c r="T136" s="11" t="str">
        <f>IF(ISBLANK(A136),"",VLOOKUP(表1[[#This Row],[分项工程名称]],模板!C:G,3,FALSE))</f>
        <v>成套配电柜、控制柜安装检验批质量验收记录</v>
      </c>
      <c r="U136" s="2" t="str">
        <f t="shared" si="56"/>
        <v>刚果（金）庞比铜钴矿项目</v>
      </c>
      <c r="V136" s="2" t="str">
        <f t="shared" si="57"/>
        <v>刚果（金）庞比铜钴矿项目   磨矿分级</v>
      </c>
      <c r="W136" s="11" t="str">
        <f>IF(ISBLANK(A136),"",表1[[#This Row],[子项名称]]&amp;表1[[#This Row],[标题]]&amp;表1[[#This Row],[分项工程代号]])</f>
        <v>磨矿分级成套配电柜、控制柜安装检验批质量验收记录2</v>
      </c>
      <c r="X136" s="11">
        <f>IF(ISBLANK(A136),"",COUNTIF(W:W,表1[[#This Row],[子项名称]]&amp;表1[[#This Row],[标题]]&amp;表1[[#This Row],[分项工程代号]]))</f>
        <v>9</v>
      </c>
      <c r="Y136" s="11" t="str">
        <f>IF(ISBLANK(A136),"",表1[[#This Row],[子项名称]]&amp;表1[[#This Row],[分项工程代号]]&amp;表1[[#This Row],[分项工程名称]])</f>
        <v>磨矿分级2成套配电柜、控制柜安装</v>
      </c>
      <c r="Z136" s="11" t="b">
        <f>IF(ISBLANK(A136),"",IF(MATCH(表1[[#This Row],[子项名称]]&amp;表1[[#This Row],[分项工程代号]]&amp;表1[[#This Row],[分项工程名称]],Y:Y,0)=ROW(表1[[#This Row],[子项名称]]),TRUE,FALSE))</f>
        <v>0</v>
      </c>
      <c r="AA136" s="11" t="str">
        <f t="shared" si="58"/>
        <v>《建筑电气工程施工验收规范》 GB50303-2015</v>
      </c>
      <c r="AB136" s="11" t="str">
        <f>IF(ISBLANK(A136),"",VLOOKUP(表1[[#This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6" t="str">
        <f t="shared" si="37"/>
        <v>2020年07月14日</v>
      </c>
    </row>
    <row r="137" customHeight="1" spans="1:29">
      <c r="A137" s="5" t="s">
        <v>53</v>
      </c>
      <c r="B137" s="5">
        <f ca="1" t="shared" si="59"/>
        <v>9</v>
      </c>
      <c r="C137" t="s">
        <v>42</v>
      </c>
      <c r="D137" s="5">
        <v>2</v>
      </c>
      <c r="E137" s="5" t="s">
        <v>113</v>
      </c>
      <c r="F137" s="5" t="s">
        <v>32</v>
      </c>
      <c r="G137" s="85">
        <v>44026</v>
      </c>
      <c r="H137" t="b">
        <v>1</v>
      </c>
      <c r="I137" s="5" t="s">
        <v>55</v>
      </c>
      <c r="J137" s="5" t="b">
        <v>0</v>
      </c>
      <c r="K137" s="11" t="str">
        <f>IF(ISBLANK(A137),"",VLOOKUP("S2"&amp;表1[[#This Row],[分项工程代号]]&amp;表1[[#This Row],[分项工程名称]],模板!D:F,3,FALSE))</f>
        <v>S2-02-C7-</v>
      </c>
      <c r="L137" s="2" t="str">
        <f ca="1">IF(ISBLANK(A137),"",表1[[#This Row],[编号]]&amp;TEXT(表1[[#This Row],[序号]],"000"))</f>
        <v>S2-02-C7-009</v>
      </c>
      <c r="M137" s="11" t="str">
        <f t="shared" si="49"/>
        <v>北方工程刚果（金）有限公司</v>
      </c>
      <c r="N137" s="11" t="str">
        <f t="shared" si="50"/>
        <v>李云松</v>
      </c>
      <c r="O137" s="11" t="str">
        <f t="shared" si="51"/>
        <v>黄必银</v>
      </c>
      <c r="P137" s="2" t="str">
        <f t="shared" si="52"/>
        <v>WUHUANG CONSTRUCTION ET COMMERCE RDC SAS</v>
      </c>
      <c r="Q137" s="2" t="str">
        <f t="shared" si="53"/>
        <v>陈陆</v>
      </c>
      <c r="R137" s="2" t="str">
        <f t="shared" si="54"/>
        <v>曹学能</v>
      </c>
      <c r="S137" s="11" t="str">
        <f t="shared" si="55"/>
        <v>鑫诚建设监理咨询有限公司</v>
      </c>
      <c r="T137" s="11" t="str">
        <f>IF(ISBLANK(A137),"",VLOOKUP(表1[[#This Row],[分项工程名称]],模板!C:G,3,FALSE))</f>
        <v>成套配电柜、控制柜安装检验批质量验收记录</v>
      </c>
      <c r="U137" s="2" t="str">
        <f t="shared" si="56"/>
        <v>刚果（金）庞比铜钴矿项目</v>
      </c>
      <c r="V137" s="2" t="str">
        <f t="shared" si="57"/>
        <v>刚果（金）庞比铜钴矿项目   磨矿分级</v>
      </c>
      <c r="W137" s="11" t="str">
        <f>IF(ISBLANK(A137),"",表1[[#This Row],[子项名称]]&amp;表1[[#This Row],[标题]]&amp;表1[[#This Row],[分项工程代号]])</f>
        <v>磨矿分级成套配电柜、控制柜安装检验批质量验收记录2</v>
      </c>
      <c r="X137" s="11">
        <f>IF(ISBLANK(A137),"",COUNTIF(W:W,表1[[#This Row],[子项名称]]&amp;表1[[#This Row],[标题]]&amp;表1[[#This Row],[分项工程代号]]))</f>
        <v>9</v>
      </c>
      <c r="Y137" s="11" t="str">
        <f>IF(ISBLANK(A137),"",表1[[#This Row],[子项名称]]&amp;表1[[#This Row],[分项工程代号]]&amp;表1[[#This Row],[分项工程名称]])</f>
        <v>磨矿分级2成套配电柜、控制柜安装</v>
      </c>
      <c r="Z137" s="11" t="b">
        <f>IF(ISBLANK(A137),"",IF(MATCH(表1[[#This Row],[子项名称]]&amp;表1[[#This Row],[分项工程代号]]&amp;表1[[#This Row],[分项工程名称]],Y:Y,0)=ROW(表1[[#This Row],[子项名称]]),TRUE,FALSE))</f>
        <v>0</v>
      </c>
      <c r="AA137" s="11" t="str">
        <f t="shared" si="58"/>
        <v>《建筑电气工程施工验收规范》 GB50303-2015</v>
      </c>
      <c r="AB137" s="11" t="str">
        <f>IF(ISBLANK(A137),"",VLOOKUP(表1[[#This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37" t="str">
        <f t="shared" si="37"/>
        <v>2020年07月14日</v>
      </c>
    </row>
    <row r="138" customHeight="1" spans="1:29">
      <c r="A138" s="5" t="s">
        <v>53</v>
      </c>
      <c r="B138" s="5">
        <f ca="1" t="shared" si="59"/>
        <v>1</v>
      </c>
      <c r="C138" s="5" t="s">
        <v>81</v>
      </c>
      <c r="D138" s="5">
        <v>2</v>
      </c>
      <c r="E138" s="5" t="s">
        <v>107</v>
      </c>
      <c r="F138" s="5" t="s">
        <v>32</v>
      </c>
      <c r="G138" s="85">
        <v>44018</v>
      </c>
      <c r="H138" t="b">
        <v>1</v>
      </c>
      <c r="I138" s="5" t="s">
        <v>55</v>
      </c>
      <c r="J138" s="5" t="b">
        <v>0</v>
      </c>
      <c r="K138" s="11" t="str">
        <f>IF(ISBLANK(A138),"",VLOOKUP("S2"&amp;表1[[#This Row],[分项工程代号]]&amp;表1[[#This Row],[分项工程名称]],模板!D:F,3,FALSE))</f>
        <v>S2-02-C7-</v>
      </c>
      <c r="L138" s="2" t="str">
        <f ca="1">IF(ISBLANK(A138),"",表1[[#This Row],[编号]]&amp;TEXT(表1[[#This Row],[序号]],"000"))</f>
        <v>S2-02-C7-001</v>
      </c>
      <c r="M138" s="11" t="str">
        <f t="shared" si="49"/>
        <v>北方工程刚果（金）有限公司</v>
      </c>
      <c r="N138" s="11" t="str">
        <f t="shared" si="50"/>
        <v>李云松</v>
      </c>
      <c r="O138" s="11" t="str">
        <f t="shared" si="51"/>
        <v>黄必银</v>
      </c>
      <c r="P138" s="2" t="str">
        <f t="shared" si="52"/>
        <v>WUHUANG CONSTRUCTION ET COMMERCE RDC SAS</v>
      </c>
      <c r="Q138" s="2" t="str">
        <f t="shared" si="53"/>
        <v>陈陆</v>
      </c>
      <c r="R138" s="2" t="str">
        <f t="shared" si="54"/>
        <v>曹学能</v>
      </c>
      <c r="S138" s="11" t="str">
        <f t="shared" si="55"/>
        <v>鑫诚建设监理咨询有限公司</v>
      </c>
      <c r="T138" s="11" t="str">
        <f>IF(ISBLANK(A138),"",VLOOKUP(表1[[#This Row],[分项工程名称]],模板!C:G,3,FALSE))</f>
        <v>电缆头制作、导线连接和线路电气试验检验批质量验收记录</v>
      </c>
      <c r="U138" s="2" t="str">
        <f t="shared" si="56"/>
        <v>刚果（金）庞比铜钴矿项目</v>
      </c>
      <c r="V138" s="2" t="str">
        <f t="shared" si="57"/>
        <v>刚果（金）庞比铜钴矿项目   磨矿分级</v>
      </c>
      <c r="W138" s="11" t="str">
        <f>IF(ISBLANK(A138),"",表1[[#This Row],[子项名称]]&amp;表1[[#This Row],[标题]]&amp;表1[[#This Row],[分项工程代号]])</f>
        <v>磨矿分级电缆头制作、导线连接和线路电气试验检验批质量验收记录2</v>
      </c>
      <c r="X138" s="11">
        <f>IF(ISBLANK(A138),"",COUNTIF(W:W,表1[[#This Row],[子项名称]]&amp;表1[[#This Row],[标题]]&amp;表1[[#This Row],[分项工程代号]]))</f>
        <v>8</v>
      </c>
      <c r="Y138" s="11" t="str">
        <f>IF(ISBLANK(A138),"",表1[[#This Row],[子项名称]]&amp;表1[[#This Row],[分项工程代号]]&amp;表1[[#This Row],[分项工程名称]])</f>
        <v>磨矿分级2电缆头制作、导线连接和线路电气试验</v>
      </c>
      <c r="Z138" s="11" t="b">
        <f>IF(ISBLANK(A138),"",IF(MATCH(表1[[#This Row],[子项名称]]&amp;表1[[#This Row],[分项工程代号]]&amp;表1[[#This Row],[分项工程名称]],Y:Y,0)=ROW(表1[[#This Row],[子项名称]]),TRUE,FALSE))</f>
        <v>1</v>
      </c>
      <c r="AA138" s="11" t="str">
        <f t="shared" si="58"/>
        <v>《建筑电气工程施工验收规范》 GB50303-2015</v>
      </c>
      <c r="AB138" s="11" t="str">
        <f>IF(ISBLANK(A138),"",VLOOKUP(表1[[#This Row],[分项工程名称]],施工检查记录[#All],2,FALSE))</f>
        <v>1.低压电线和电缆绝缘电阻测试符合规范要求
2.电线、电缆接线符合规范要求
3.芯线与电器设备的连接符合规范要求</v>
      </c>
      <c r="AC138" t="str">
        <f t="shared" ref="AC138:AC157" si="60">TEXT($G138,"yyyy年mm月dd日")</f>
        <v>2020年07月06日</v>
      </c>
    </row>
    <row r="139" customHeight="1" spans="1:29">
      <c r="A139" s="5" t="s">
        <v>53</v>
      </c>
      <c r="B139" s="5">
        <f ca="1" t="shared" ref="B139:B157" si="61">IF(ISBLANK(A139),"",_xlfn.MAXIFS(INDIRECT(ADDRESS(2,2)&amp;":"&amp;ADDRESS(ROW(A139)-1,2)),INDIRECT(ADDRESS(2,1)&amp;":"&amp;ADDRESS(ROW(A139)-1,1)),A139,INDIRECT(ADDRESS(2,3)&amp;":"&amp;ADDRESS(ROW(A139)-1,3)),C139,INDIRECT(ADDRESS(2,4)&amp;":"&amp;ADDRESS(ROW(A139)-1,4)),D139)+1)</f>
        <v>2</v>
      </c>
      <c r="C139" s="5" t="s">
        <v>81</v>
      </c>
      <c r="D139" s="5">
        <v>2</v>
      </c>
      <c r="E139" s="5" t="s">
        <v>108</v>
      </c>
      <c r="F139" s="5" t="s">
        <v>32</v>
      </c>
      <c r="G139" s="85">
        <v>44018</v>
      </c>
      <c r="H139" t="b">
        <v>1</v>
      </c>
      <c r="I139" s="5" t="s">
        <v>55</v>
      </c>
      <c r="J139" s="5" t="b">
        <v>0</v>
      </c>
      <c r="K139" s="11" t="str">
        <f>IF(ISBLANK(A139),"",VLOOKUP("S2"&amp;表1[[#This Row],[分项工程代号]]&amp;表1[[#This Row],[分项工程名称]],模板!D:F,3,FALSE))</f>
        <v>S2-02-C7-</v>
      </c>
      <c r="L139" s="2" t="str">
        <f ca="1">IF(ISBLANK(A139),"",表1[[#This Row],[编号]]&amp;TEXT(表1[[#This Row],[序号]],"000"))</f>
        <v>S2-02-C7-002</v>
      </c>
      <c r="M139" s="11" t="str">
        <f t="shared" ref="M138:M151" si="62">IF(ISBLANK(A139),"","北方工程刚果（金）有限公司")</f>
        <v>北方工程刚果（金）有限公司</v>
      </c>
      <c r="N139" s="11" t="str">
        <f t="shared" ref="N138:N150" si="63">IF(ISBLANK(A139),"","李云松")</f>
        <v>李云松</v>
      </c>
      <c r="O139" s="11" t="str">
        <f t="shared" ref="O138:O150" si="64">IF(ISBLANK(A139),"","黄必银")</f>
        <v>黄必银</v>
      </c>
      <c r="P139" s="2" t="str">
        <f t="shared" ref="P138:P150" si="65">IF(ISBLANK(A139),"","WUHUANG CONSTRUCTION ET COMMERCE RDC SAS")</f>
        <v>WUHUANG CONSTRUCTION ET COMMERCE RDC SAS</v>
      </c>
      <c r="Q139" s="2" t="str">
        <f t="shared" ref="Q138:Q150" si="66">IF(ISBLANK(A139),"","陈陆")</f>
        <v>陈陆</v>
      </c>
      <c r="R139" s="2" t="str">
        <f t="shared" ref="R138:R150" si="67">IF(ISBLANK(A139),"","曹学能")</f>
        <v>曹学能</v>
      </c>
      <c r="S139" s="11" t="str">
        <f t="shared" ref="S138:S151" si="68">IF(ISBLANK(A139),"","鑫诚建设监理咨询有限公司")</f>
        <v>鑫诚建设监理咨询有限公司</v>
      </c>
      <c r="T139" s="11" t="str">
        <f>IF(ISBLANK(A139),"",VLOOKUP(表1[[#This Row],[分项工程名称]],模板!C:G,3,FALSE))</f>
        <v>电缆头制作、导线连接和线路电气试验检验批质量验收记录</v>
      </c>
      <c r="U139" s="2" t="str">
        <f t="shared" ref="U138:U150" si="69">IF(ISBLANK(A139),"","刚果（金）庞比铜钴矿项目")</f>
        <v>刚果（金）庞比铜钴矿项目</v>
      </c>
      <c r="V139" s="2" t="str">
        <f t="shared" ref="V138:V150" si="70">IF(ISBLANK(A139),"",_xlfn.CONCAT(U139,"   ",A139))</f>
        <v>刚果（金）庞比铜钴矿项目   磨矿分级</v>
      </c>
      <c r="W139" s="11" t="str">
        <f>IF(ISBLANK(A139),"",表1[[#This Row],[子项名称]]&amp;表1[[#This Row],[标题]]&amp;表1[[#This Row],[分项工程代号]])</f>
        <v>磨矿分级电缆头制作、导线连接和线路电气试验检验批质量验收记录2</v>
      </c>
      <c r="X139" s="11">
        <f>IF(ISBLANK(A139),"",COUNTIF(W:W,表1[[#This Row],[子项名称]]&amp;表1[[#This Row],[标题]]&amp;表1[[#This Row],[分项工程代号]]))</f>
        <v>8</v>
      </c>
      <c r="Y139" s="11" t="str">
        <f>IF(ISBLANK(A139),"",表1[[#This Row],[子项名称]]&amp;表1[[#This Row],[分项工程代号]]&amp;表1[[#This Row],[分项工程名称]])</f>
        <v>磨矿分级2电缆头制作、导线连接和线路电气试验</v>
      </c>
      <c r="Z139" s="11" t="b">
        <f>IF(ISBLANK(A139),"",IF(MATCH(表1[[#This Row],[子项名称]]&amp;表1[[#This Row],[分项工程代号]]&amp;表1[[#This Row],[分项工程名称]],Y:Y,0)=ROW(表1[[#This Row],[子项名称]]),TRUE,FALSE))</f>
        <v>0</v>
      </c>
      <c r="AA139" s="11" t="str">
        <f t="shared" ref="AA138:AA150" si="71">IF(ISBLANK(A139),"",_xlfn.CONCAT("《建筑电气工程施工验收规范》 GB50303-2015"))</f>
        <v>《建筑电气工程施工验收规范》 GB50303-2015</v>
      </c>
      <c r="AB139" s="11" t="str">
        <f>IF(ISBLANK(A139),"",VLOOKUP(表1[[#This Row],[分项工程名称]],施工检查记录[#All],2,FALSE))</f>
        <v>1.低压电线和电缆绝缘电阻测试符合规范要求
2.电线、电缆接线符合规范要求
3.芯线与电器设备的连接符合规范要求</v>
      </c>
      <c r="AC139" t="str">
        <f t="shared" si="60"/>
        <v>2020年07月06日</v>
      </c>
    </row>
    <row r="140" customHeight="1" spans="1:29">
      <c r="A140" s="5" t="s">
        <v>53</v>
      </c>
      <c r="B140" s="5">
        <f ca="1" t="shared" si="61"/>
        <v>3</v>
      </c>
      <c r="C140" s="5" t="s">
        <v>81</v>
      </c>
      <c r="D140" s="5">
        <v>2</v>
      </c>
      <c r="E140" s="5" t="s">
        <v>109</v>
      </c>
      <c r="F140" s="5" t="s">
        <v>32</v>
      </c>
      <c r="G140" s="85">
        <v>44018</v>
      </c>
      <c r="H140" t="b">
        <v>1</v>
      </c>
      <c r="I140" s="5" t="s">
        <v>55</v>
      </c>
      <c r="J140" s="5" t="b">
        <v>0</v>
      </c>
      <c r="K140" s="11" t="str">
        <f>IF(ISBLANK(A140),"",VLOOKUP("S2"&amp;表1[[#This Row],[分项工程代号]]&amp;表1[[#This Row],[分项工程名称]],模板!D:F,3,FALSE))</f>
        <v>S2-02-C7-</v>
      </c>
      <c r="L140" s="2" t="str">
        <f ca="1">IF(ISBLANK(A140),"",表1[[#This Row],[编号]]&amp;TEXT(表1[[#This Row],[序号]],"000"))</f>
        <v>S2-02-C7-003</v>
      </c>
      <c r="M140" s="11" t="str">
        <f t="shared" si="62"/>
        <v>北方工程刚果（金）有限公司</v>
      </c>
      <c r="N140" s="11" t="str">
        <f t="shared" si="63"/>
        <v>李云松</v>
      </c>
      <c r="O140" s="11" t="str">
        <f t="shared" si="64"/>
        <v>黄必银</v>
      </c>
      <c r="P140" s="2" t="str">
        <f t="shared" si="65"/>
        <v>WUHUANG CONSTRUCTION ET COMMERCE RDC SAS</v>
      </c>
      <c r="Q140" s="2" t="str">
        <f t="shared" si="66"/>
        <v>陈陆</v>
      </c>
      <c r="R140" s="2" t="str">
        <f t="shared" si="67"/>
        <v>曹学能</v>
      </c>
      <c r="S140" s="11" t="str">
        <f t="shared" si="68"/>
        <v>鑫诚建设监理咨询有限公司</v>
      </c>
      <c r="T140" s="11" t="str">
        <f>IF(ISBLANK(A140),"",VLOOKUP(表1[[#This Row],[分项工程名称]],模板!C:G,3,FALSE))</f>
        <v>电缆头制作、导线连接和线路电气试验检验批质量验收记录</v>
      </c>
      <c r="U140" s="2" t="str">
        <f t="shared" si="69"/>
        <v>刚果（金）庞比铜钴矿项目</v>
      </c>
      <c r="V140" s="2" t="str">
        <f t="shared" si="70"/>
        <v>刚果（金）庞比铜钴矿项目   磨矿分级</v>
      </c>
      <c r="W140" s="11" t="str">
        <f>IF(ISBLANK(A140),"",表1[[#This Row],[子项名称]]&amp;表1[[#This Row],[标题]]&amp;表1[[#This Row],[分项工程代号]])</f>
        <v>磨矿分级电缆头制作、导线连接和线路电气试验检验批质量验收记录2</v>
      </c>
      <c r="X140" s="11">
        <f>IF(ISBLANK(A140),"",COUNTIF(W:W,表1[[#This Row],[子项名称]]&amp;表1[[#This Row],[标题]]&amp;表1[[#This Row],[分项工程代号]]))</f>
        <v>8</v>
      </c>
      <c r="Y140" s="11" t="str">
        <f>IF(ISBLANK(A140),"",表1[[#This Row],[子项名称]]&amp;表1[[#This Row],[分项工程代号]]&amp;表1[[#This Row],[分项工程名称]])</f>
        <v>磨矿分级2电缆头制作、导线连接和线路电气试验</v>
      </c>
      <c r="Z140" s="11" t="b">
        <f>IF(ISBLANK(A140),"",IF(MATCH(表1[[#This Row],[子项名称]]&amp;表1[[#This Row],[分项工程代号]]&amp;表1[[#This Row],[分项工程名称]],Y:Y,0)=ROW(表1[[#This Row],[子项名称]]),TRUE,FALSE))</f>
        <v>0</v>
      </c>
      <c r="AA140" s="11" t="str">
        <f t="shared" si="71"/>
        <v>《建筑电气工程施工验收规范》 GB50303-2015</v>
      </c>
      <c r="AB140" s="11" t="str">
        <f>IF(ISBLANK(A140),"",VLOOKUP(表1[[#This Row],[分项工程名称]],施工检查记录[#All],2,FALSE))</f>
        <v>1.低压电线和电缆绝缘电阻测试符合规范要求
2.电线、电缆接线符合规范要求
3.芯线与电器设备的连接符合规范要求</v>
      </c>
      <c r="AC140" t="str">
        <f t="shared" si="60"/>
        <v>2020年07月06日</v>
      </c>
    </row>
    <row r="141" customHeight="1" spans="1:29">
      <c r="A141" s="5" t="s">
        <v>53</v>
      </c>
      <c r="B141" s="5">
        <f ca="1" t="shared" si="61"/>
        <v>4</v>
      </c>
      <c r="C141" s="5" t="s">
        <v>81</v>
      </c>
      <c r="D141" s="5">
        <v>2</v>
      </c>
      <c r="E141" s="5" t="s">
        <v>110</v>
      </c>
      <c r="F141" s="5" t="s">
        <v>32</v>
      </c>
      <c r="G141" s="85">
        <v>44018</v>
      </c>
      <c r="H141" t="b">
        <v>1</v>
      </c>
      <c r="I141" s="5" t="s">
        <v>55</v>
      </c>
      <c r="J141" s="5" t="b">
        <v>0</v>
      </c>
      <c r="K141" s="11" t="str">
        <f>IF(ISBLANK(A141),"",VLOOKUP("S2"&amp;表1[[#This Row],[分项工程代号]]&amp;表1[[#This Row],[分项工程名称]],模板!D:F,3,FALSE))</f>
        <v>S2-02-C7-</v>
      </c>
      <c r="L141" s="2" t="str">
        <f ca="1">IF(ISBLANK(A141),"",表1[[#This Row],[编号]]&amp;TEXT(表1[[#This Row],[序号]],"000"))</f>
        <v>S2-02-C7-004</v>
      </c>
      <c r="M141" s="11" t="str">
        <f t="shared" si="62"/>
        <v>北方工程刚果（金）有限公司</v>
      </c>
      <c r="N141" s="11" t="str">
        <f t="shared" si="63"/>
        <v>李云松</v>
      </c>
      <c r="O141" s="11" t="str">
        <f t="shared" si="64"/>
        <v>黄必银</v>
      </c>
      <c r="P141" s="2" t="str">
        <f t="shared" si="65"/>
        <v>WUHUANG CONSTRUCTION ET COMMERCE RDC SAS</v>
      </c>
      <c r="Q141" s="2" t="str">
        <f t="shared" si="66"/>
        <v>陈陆</v>
      </c>
      <c r="R141" s="2" t="str">
        <f t="shared" si="67"/>
        <v>曹学能</v>
      </c>
      <c r="S141" s="11" t="str">
        <f t="shared" si="68"/>
        <v>鑫诚建设监理咨询有限公司</v>
      </c>
      <c r="T141" s="11" t="str">
        <f>IF(ISBLANK(A141),"",VLOOKUP(表1[[#This Row],[分项工程名称]],模板!C:G,3,FALSE))</f>
        <v>电缆头制作、导线连接和线路电气试验检验批质量验收记录</v>
      </c>
      <c r="U141" s="2" t="str">
        <f t="shared" si="69"/>
        <v>刚果（金）庞比铜钴矿项目</v>
      </c>
      <c r="V141" s="2" t="str">
        <f t="shared" si="70"/>
        <v>刚果（金）庞比铜钴矿项目   磨矿分级</v>
      </c>
      <c r="W141" s="11" t="str">
        <f>IF(ISBLANK(A141),"",表1[[#This Row],[子项名称]]&amp;表1[[#This Row],[标题]]&amp;表1[[#This Row],[分项工程代号]])</f>
        <v>磨矿分级电缆头制作、导线连接和线路电气试验检验批质量验收记录2</v>
      </c>
      <c r="X141" s="11">
        <f>IF(ISBLANK(A141),"",COUNTIF(W:W,表1[[#This Row],[子项名称]]&amp;表1[[#This Row],[标题]]&amp;表1[[#This Row],[分项工程代号]]))</f>
        <v>8</v>
      </c>
      <c r="Y141" s="11" t="str">
        <f>IF(ISBLANK(A141),"",表1[[#This Row],[子项名称]]&amp;表1[[#This Row],[分项工程代号]]&amp;表1[[#This Row],[分项工程名称]])</f>
        <v>磨矿分级2电缆头制作、导线连接和线路电气试验</v>
      </c>
      <c r="Z141" s="11" t="b">
        <f>IF(ISBLANK(A141),"",IF(MATCH(表1[[#This Row],[子项名称]]&amp;表1[[#This Row],[分项工程代号]]&amp;表1[[#This Row],[分项工程名称]],Y:Y,0)=ROW(表1[[#This Row],[子项名称]]),TRUE,FALSE))</f>
        <v>0</v>
      </c>
      <c r="AA141" s="11" t="str">
        <f t="shared" si="71"/>
        <v>《建筑电气工程施工验收规范》 GB50303-2015</v>
      </c>
      <c r="AB141" s="11" t="str">
        <f>IF(ISBLANK(A141),"",VLOOKUP(表1[[#This Row],[分项工程名称]],施工检查记录[#All],2,FALSE))</f>
        <v>1.低压电线和电缆绝缘电阻测试符合规范要求
2.电线、电缆接线符合规范要求
3.芯线与电器设备的连接符合规范要求</v>
      </c>
      <c r="AC141" t="str">
        <f t="shared" si="60"/>
        <v>2020年07月06日</v>
      </c>
    </row>
    <row r="142" customHeight="1" spans="1:29">
      <c r="A142" s="5" t="s">
        <v>53</v>
      </c>
      <c r="B142" s="5">
        <f ca="1" t="shared" si="61"/>
        <v>5</v>
      </c>
      <c r="C142" s="5" t="s">
        <v>81</v>
      </c>
      <c r="D142" s="5">
        <v>2</v>
      </c>
      <c r="E142" s="5" t="s">
        <v>111</v>
      </c>
      <c r="F142" s="5" t="s">
        <v>32</v>
      </c>
      <c r="G142" s="85">
        <v>44027</v>
      </c>
      <c r="H142" t="b">
        <v>1</v>
      </c>
      <c r="I142" s="5" t="s">
        <v>55</v>
      </c>
      <c r="J142" s="5" t="b">
        <v>0</v>
      </c>
      <c r="K142" s="11" t="str">
        <f>IF(ISBLANK(A142),"",VLOOKUP("S2"&amp;表1[[#This Row],[分项工程代号]]&amp;表1[[#This Row],[分项工程名称]],模板!D:F,3,FALSE))</f>
        <v>S2-02-C7-</v>
      </c>
      <c r="L142" s="2" t="str">
        <f ca="1">IF(ISBLANK(A142),"",表1[[#This Row],[编号]]&amp;TEXT(表1[[#This Row],[序号]],"000"))</f>
        <v>S2-02-C7-005</v>
      </c>
      <c r="M142" s="11" t="str">
        <f t="shared" si="62"/>
        <v>北方工程刚果（金）有限公司</v>
      </c>
      <c r="N142" s="11" t="str">
        <f t="shared" si="63"/>
        <v>李云松</v>
      </c>
      <c r="O142" s="11" t="str">
        <f t="shared" si="64"/>
        <v>黄必银</v>
      </c>
      <c r="P142" s="2" t="str">
        <f t="shared" si="65"/>
        <v>WUHUANG CONSTRUCTION ET COMMERCE RDC SAS</v>
      </c>
      <c r="Q142" s="2" t="str">
        <f t="shared" si="66"/>
        <v>陈陆</v>
      </c>
      <c r="R142" s="2" t="str">
        <f t="shared" si="67"/>
        <v>曹学能</v>
      </c>
      <c r="S142" s="11" t="str">
        <f t="shared" si="68"/>
        <v>鑫诚建设监理咨询有限公司</v>
      </c>
      <c r="T142" s="11" t="str">
        <f>IF(ISBLANK(A142),"",VLOOKUP(表1[[#This Row],[分项工程名称]],模板!C:G,3,FALSE))</f>
        <v>电缆头制作、导线连接和线路电气试验检验批质量验收记录</v>
      </c>
      <c r="U142" s="2" t="str">
        <f t="shared" si="69"/>
        <v>刚果（金）庞比铜钴矿项目</v>
      </c>
      <c r="V142" s="2" t="str">
        <f t="shared" si="70"/>
        <v>刚果（金）庞比铜钴矿项目   磨矿分级</v>
      </c>
      <c r="W142" s="11" t="str">
        <f>IF(ISBLANK(A142),"",表1[[#This Row],[子项名称]]&amp;表1[[#This Row],[标题]]&amp;表1[[#This Row],[分项工程代号]])</f>
        <v>磨矿分级电缆头制作、导线连接和线路电气试验检验批质量验收记录2</v>
      </c>
      <c r="X142" s="11">
        <f>IF(ISBLANK(A142),"",COUNTIF(W:W,表1[[#This Row],[子项名称]]&amp;表1[[#This Row],[标题]]&amp;表1[[#This Row],[分项工程代号]]))</f>
        <v>8</v>
      </c>
      <c r="Y142" s="11" t="str">
        <f>IF(ISBLANK(A142),"",表1[[#This Row],[子项名称]]&amp;表1[[#This Row],[分项工程代号]]&amp;表1[[#This Row],[分项工程名称]])</f>
        <v>磨矿分级2电缆头制作、导线连接和线路电气试验</v>
      </c>
      <c r="Z142" s="11" t="b">
        <f>IF(ISBLANK(A142),"",IF(MATCH(表1[[#This Row],[子项名称]]&amp;表1[[#This Row],[分项工程代号]]&amp;表1[[#This Row],[分项工程名称]],Y:Y,0)=ROW(表1[[#This Row],[子项名称]]),TRUE,FALSE))</f>
        <v>0</v>
      </c>
      <c r="AA142" s="11" t="str">
        <f t="shared" si="71"/>
        <v>《建筑电气工程施工验收规范》 GB50303-2015</v>
      </c>
      <c r="AB142" s="11" t="str">
        <f>IF(ISBLANK(A142),"",VLOOKUP(表1[[#This Row],[分项工程名称]],施工检查记录[#All],2,FALSE))</f>
        <v>1.低压电线和电缆绝缘电阻测试符合规范要求
2.电线、电缆接线符合规范要求
3.芯线与电器设备的连接符合规范要求</v>
      </c>
      <c r="AC142" t="str">
        <f t="shared" si="60"/>
        <v>2020年07月15日</v>
      </c>
    </row>
    <row r="143" customHeight="1" spans="1:29">
      <c r="A143" s="5" t="s">
        <v>53</v>
      </c>
      <c r="B143" s="5">
        <f ca="1" t="shared" si="61"/>
        <v>6</v>
      </c>
      <c r="C143" s="5" t="s">
        <v>81</v>
      </c>
      <c r="D143" s="5">
        <v>2</v>
      </c>
      <c r="E143" s="5" t="s">
        <v>112</v>
      </c>
      <c r="F143" s="5" t="s">
        <v>32</v>
      </c>
      <c r="G143" s="85">
        <v>44027</v>
      </c>
      <c r="H143" t="b">
        <v>1</v>
      </c>
      <c r="I143" s="5" t="s">
        <v>55</v>
      </c>
      <c r="J143" s="5" t="b">
        <v>0</v>
      </c>
      <c r="K143" s="11" t="str">
        <f>IF(ISBLANK(A143),"",VLOOKUP("S2"&amp;表1[[#This Row],[分项工程代号]]&amp;表1[[#This Row],[分项工程名称]],模板!D:F,3,FALSE))</f>
        <v>S2-02-C7-</v>
      </c>
      <c r="L143" s="2" t="str">
        <f ca="1">IF(ISBLANK(A143),"",表1[[#This Row],[编号]]&amp;TEXT(表1[[#This Row],[序号]],"000"))</f>
        <v>S2-02-C7-006</v>
      </c>
      <c r="M143" s="11" t="str">
        <f t="shared" si="62"/>
        <v>北方工程刚果（金）有限公司</v>
      </c>
      <c r="N143" s="11" t="str">
        <f t="shared" si="63"/>
        <v>李云松</v>
      </c>
      <c r="O143" s="11" t="str">
        <f t="shared" si="64"/>
        <v>黄必银</v>
      </c>
      <c r="P143" s="2" t="str">
        <f t="shared" si="65"/>
        <v>WUHUANG CONSTRUCTION ET COMMERCE RDC SAS</v>
      </c>
      <c r="Q143" s="2" t="str">
        <f t="shared" si="66"/>
        <v>陈陆</v>
      </c>
      <c r="R143" s="2" t="str">
        <f t="shared" si="67"/>
        <v>曹学能</v>
      </c>
      <c r="S143" s="11" t="str">
        <f t="shared" si="68"/>
        <v>鑫诚建设监理咨询有限公司</v>
      </c>
      <c r="T143" s="11" t="str">
        <f>IF(ISBLANK(A143),"",VLOOKUP(表1[[#This Row],[分项工程名称]],模板!C:G,3,FALSE))</f>
        <v>电缆头制作、导线连接和线路电气试验检验批质量验收记录</v>
      </c>
      <c r="U143" s="2" t="str">
        <f t="shared" si="69"/>
        <v>刚果（金）庞比铜钴矿项目</v>
      </c>
      <c r="V143" s="2" t="str">
        <f t="shared" si="70"/>
        <v>刚果（金）庞比铜钴矿项目   磨矿分级</v>
      </c>
      <c r="W143" s="11" t="str">
        <f>IF(ISBLANK(A143),"",表1[[#This Row],[子项名称]]&amp;表1[[#This Row],[标题]]&amp;表1[[#This Row],[分项工程代号]])</f>
        <v>磨矿分级电缆头制作、导线连接和线路电气试验检验批质量验收记录2</v>
      </c>
      <c r="X143" s="11">
        <f>IF(ISBLANK(A143),"",COUNTIF(W:W,表1[[#This Row],[子项名称]]&amp;表1[[#This Row],[标题]]&amp;表1[[#This Row],[分项工程代号]]))</f>
        <v>8</v>
      </c>
      <c r="Y143" s="11" t="str">
        <f>IF(ISBLANK(A143),"",表1[[#This Row],[子项名称]]&amp;表1[[#This Row],[分项工程代号]]&amp;表1[[#This Row],[分项工程名称]])</f>
        <v>磨矿分级2电缆头制作、导线连接和线路电气试验</v>
      </c>
      <c r="Z143" s="11" t="b">
        <f>IF(ISBLANK(A143),"",IF(MATCH(表1[[#This Row],[子项名称]]&amp;表1[[#This Row],[分项工程代号]]&amp;表1[[#This Row],[分项工程名称]],Y:Y,0)=ROW(表1[[#This Row],[子项名称]]),TRUE,FALSE))</f>
        <v>0</v>
      </c>
      <c r="AA143" s="11" t="str">
        <f t="shared" si="71"/>
        <v>《建筑电气工程施工验收规范》 GB50303-2015</v>
      </c>
      <c r="AB143" s="11" t="str">
        <f>IF(ISBLANK(A143),"",VLOOKUP(表1[[#This Row],[分项工程名称]],施工检查记录[#All],2,FALSE))</f>
        <v>1.低压电线和电缆绝缘电阻测试符合规范要求
2.电线、电缆接线符合规范要求
3.芯线与电器设备的连接符合规范要求</v>
      </c>
      <c r="AC143" t="str">
        <f t="shared" si="60"/>
        <v>2020年07月15日</v>
      </c>
    </row>
    <row r="144" customHeight="1" spans="1:29">
      <c r="A144" s="5" t="s">
        <v>53</v>
      </c>
      <c r="B144" s="5">
        <f ca="1" t="shared" si="61"/>
        <v>7</v>
      </c>
      <c r="C144" s="5" t="s">
        <v>81</v>
      </c>
      <c r="D144" s="5">
        <v>2</v>
      </c>
      <c r="E144" s="5" t="s">
        <v>113</v>
      </c>
      <c r="F144" s="5" t="s">
        <v>32</v>
      </c>
      <c r="G144" s="85">
        <v>44027</v>
      </c>
      <c r="H144" t="b">
        <v>1</v>
      </c>
      <c r="I144" s="5" t="s">
        <v>55</v>
      </c>
      <c r="J144" s="5" t="b">
        <v>0</v>
      </c>
      <c r="K144" s="11" t="str">
        <f>IF(ISBLANK(A144),"",VLOOKUP("S2"&amp;表1[[#This Row],[分项工程代号]]&amp;表1[[#This Row],[分项工程名称]],模板!D:F,3,FALSE))</f>
        <v>S2-02-C7-</v>
      </c>
      <c r="L144" s="2" t="str">
        <f ca="1">IF(ISBLANK(A144),"",表1[[#This Row],[编号]]&amp;TEXT(表1[[#This Row],[序号]],"000"))</f>
        <v>S2-02-C7-007</v>
      </c>
      <c r="M144" s="11" t="str">
        <f t="shared" si="62"/>
        <v>北方工程刚果（金）有限公司</v>
      </c>
      <c r="N144" s="11" t="str">
        <f t="shared" si="63"/>
        <v>李云松</v>
      </c>
      <c r="O144" s="11" t="str">
        <f t="shared" si="64"/>
        <v>黄必银</v>
      </c>
      <c r="P144" s="2" t="str">
        <f t="shared" si="65"/>
        <v>WUHUANG CONSTRUCTION ET COMMERCE RDC SAS</v>
      </c>
      <c r="Q144" s="2" t="str">
        <f t="shared" si="66"/>
        <v>陈陆</v>
      </c>
      <c r="R144" s="2" t="str">
        <f t="shared" si="67"/>
        <v>曹学能</v>
      </c>
      <c r="S144" s="11" t="str">
        <f t="shared" si="68"/>
        <v>鑫诚建设监理咨询有限公司</v>
      </c>
      <c r="T144" s="11" t="str">
        <f>IF(ISBLANK(A144),"",VLOOKUP(表1[[#This Row],[分项工程名称]],模板!C:G,3,FALSE))</f>
        <v>电缆头制作、导线连接和线路电气试验检验批质量验收记录</v>
      </c>
      <c r="U144" s="2" t="str">
        <f t="shared" si="69"/>
        <v>刚果（金）庞比铜钴矿项目</v>
      </c>
      <c r="V144" s="2" t="str">
        <f t="shared" si="70"/>
        <v>刚果（金）庞比铜钴矿项目   磨矿分级</v>
      </c>
      <c r="W144" s="11" t="str">
        <f>IF(ISBLANK(A144),"",表1[[#This Row],[子项名称]]&amp;表1[[#This Row],[标题]]&amp;表1[[#This Row],[分项工程代号]])</f>
        <v>磨矿分级电缆头制作、导线连接和线路电气试验检验批质量验收记录2</v>
      </c>
      <c r="X144" s="11">
        <f>IF(ISBLANK(A144),"",COUNTIF(W:W,表1[[#This Row],[子项名称]]&amp;表1[[#This Row],[标题]]&amp;表1[[#This Row],[分项工程代号]]))</f>
        <v>8</v>
      </c>
      <c r="Y144" s="11" t="str">
        <f>IF(ISBLANK(A144),"",表1[[#This Row],[子项名称]]&amp;表1[[#This Row],[分项工程代号]]&amp;表1[[#This Row],[分项工程名称]])</f>
        <v>磨矿分级2电缆头制作、导线连接和线路电气试验</v>
      </c>
      <c r="Z144" s="11" t="b">
        <f>IF(ISBLANK(A144),"",IF(MATCH(表1[[#This Row],[子项名称]]&amp;表1[[#This Row],[分项工程代号]]&amp;表1[[#This Row],[分项工程名称]],Y:Y,0)=ROW(表1[[#This Row],[子项名称]]),TRUE,FALSE))</f>
        <v>0</v>
      </c>
      <c r="AA144" s="11" t="str">
        <f t="shared" si="71"/>
        <v>《建筑电气工程施工验收规范》 GB50303-2015</v>
      </c>
      <c r="AB144" s="11" t="str">
        <f>IF(ISBLANK(A144),"",VLOOKUP(表1[[#This Row],[分项工程名称]],施工检查记录[#All],2,FALSE))</f>
        <v>1.低压电线和电缆绝缘电阻测试符合规范要求
2.电线、电缆接线符合规范要求
3.芯线与电器设备的连接符合规范要求</v>
      </c>
      <c r="AC144" t="str">
        <f t="shared" si="60"/>
        <v>2020年07月15日</v>
      </c>
    </row>
    <row r="145" customHeight="1" spans="1:29">
      <c r="A145" s="5" t="s">
        <v>53</v>
      </c>
      <c r="B145" s="5">
        <f ca="1" t="shared" si="61"/>
        <v>8</v>
      </c>
      <c r="C145" s="5" t="s">
        <v>81</v>
      </c>
      <c r="D145" s="5">
        <v>2</v>
      </c>
      <c r="E145" s="5" t="s">
        <v>106</v>
      </c>
      <c r="F145" s="5" t="s">
        <v>32</v>
      </c>
      <c r="G145" s="85">
        <v>44000</v>
      </c>
      <c r="H145" t="b">
        <v>1</v>
      </c>
      <c r="I145" s="5" t="s">
        <v>55</v>
      </c>
      <c r="J145" s="5" t="b">
        <v>0</v>
      </c>
      <c r="K145" s="11" t="str">
        <f>IF(ISBLANK(A145),"",VLOOKUP("S2"&amp;表1[[#This Row],[分项工程代号]]&amp;表1[[#This Row],[分项工程名称]],模板!D:F,3,FALSE))</f>
        <v>S2-02-C7-</v>
      </c>
      <c r="L145" s="2" t="str">
        <f ca="1">IF(ISBLANK(A145),"",表1[[#This Row],[编号]]&amp;TEXT(表1[[#This Row],[序号]],"000"))</f>
        <v>S2-02-C7-008</v>
      </c>
      <c r="M145" s="11" t="str">
        <f t="shared" si="62"/>
        <v>北方工程刚果（金）有限公司</v>
      </c>
      <c r="N145" s="11" t="str">
        <f t="shared" si="63"/>
        <v>李云松</v>
      </c>
      <c r="O145" s="11" t="str">
        <f t="shared" si="64"/>
        <v>黄必银</v>
      </c>
      <c r="P145" s="2" t="str">
        <f t="shared" si="65"/>
        <v>WUHUANG CONSTRUCTION ET COMMERCE RDC SAS</v>
      </c>
      <c r="Q145" s="2" t="str">
        <f t="shared" si="66"/>
        <v>陈陆</v>
      </c>
      <c r="R145" s="2" t="str">
        <f t="shared" si="67"/>
        <v>曹学能</v>
      </c>
      <c r="S145" s="11" t="str">
        <f t="shared" si="68"/>
        <v>鑫诚建设监理咨询有限公司</v>
      </c>
      <c r="T145" s="11" t="str">
        <f>IF(ISBLANK(A145),"",VLOOKUP(表1[[#This Row],[分项工程名称]],模板!C:G,3,FALSE))</f>
        <v>电缆头制作、导线连接和线路电气试验检验批质量验收记录</v>
      </c>
      <c r="U145" s="2" t="str">
        <f t="shared" si="69"/>
        <v>刚果（金）庞比铜钴矿项目</v>
      </c>
      <c r="V145" s="2" t="str">
        <f t="shared" si="70"/>
        <v>刚果（金）庞比铜钴矿项目   磨矿分级</v>
      </c>
      <c r="W145" s="11" t="str">
        <f>IF(ISBLANK(A145),"",表1[[#This Row],[子项名称]]&amp;表1[[#This Row],[标题]]&amp;表1[[#This Row],[分项工程代号]])</f>
        <v>磨矿分级电缆头制作、导线连接和线路电气试验检验批质量验收记录2</v>
      </c>
      <c r="X145" s="11">
        <f>IF(ISBLANK(A145),"",COUNTIF(W:W,表1[[#This Row],[子项名称]]&amp;表1[[#This Row],[标题]]&amp;表1[[#This Row],[分项工程代号]]))</f>
        <v>8</v>
      </c>
      <c r="Y145" s="11" t="str">
        <f>IF(ISBLANK(A145),"",表1[[#This Row],[子项名称]]&amp;表1[[#This Row],[分项工程代号]]&amp;表1[[#This Row],[分项工程名称]])</f>
        <v>磨矿分级2电缆头制作、导线连接和线路电气试验</v>
      </c>
      <c r="Z145" s="11" t="b">
        <f>IF(ISBLANK(A145),"",IF(MATCH(表1[[#This Row],[子项名称]]&amp;表1[[#This Row],[分项工程代号]]&amp;表1[[#This Row],[分项工程名称]],Y:Y,0)=ROW(表1[[#This Row],[子项名称]]),TRUE,FALSE))</f>
        <v>0</v>
      </c>
      <c r="AA145" s="11" t="str">
        <f t="shared" si="71"/>
        <v>《建筑电气工程施工验收规范》 GB50303-2015</v>
      </c>
      <c r="AB145" s="11" t="str">
        <f>IF(ISBLANK(A145),"",VLOOKUP(表1[[#This Row],[分项工程名称]],施工检查记录[#All],2,FALSE))</f>
        <v>1.低压电线和电缆绝缘电阻测试符合规范要求
2.电线、电缆接线符合规范要求
3.芯线与电器设备的连接符合规范要求</v>
      </c>
      <c r="AC145" t="str">
        <f t="shared" si="60"/>
        <v>2020年06月18日</v>
      </c>
    </row>
    <row r="146" customHeight="1" spans="1:29">
      <c r="A146" s="5" t="s">
        <v>53</v>
      </c>
      <c r="B146" s="5">
        <f ca="1" t="shared" si="61"/>
        <v>1</v>
      </c>
      <c r="C146" s="5" t="s">
        <v>45</v>
      </c>
      <c r="D146" s="5">
        <v>2</v>
      </c>
      <c r="E146" t="s">
        <v>54</v>
      </c>
      <c r="F146" s="5" t="s">
        <v>32</v>
      </c>
      <c r="G146" s="85">
        <v>43910</v>
      </c>
      <c r="H146" t="b">
        <v>1</v>
      </c>
      <c r="I146" s="5" t="s">
        <v>55</v>
      </c>
      <c r="J146" s="5" t="b">
        <v>0</v>
      </c>
      <c r="K146" s="11" t="str">
        <f>IF(ISBLANK(A146),"",VLOOKUP("S2"&amp;表1[[#This Row],[分项工程代号]]&amp;表1[[#This Row],[分项工程名称]],模板!D:F,3,FALSE))</f>
        <v>S2-02-C7-</v>
      </c>
      <c r="L146" s="2" t="str">
        <f ca="1">IF(ISBLANK(A146),"",表1[[#This Row],[编号]]&amp;TEXT(表1[[#This Row],[序号]],"000"))</f>
        <v>S2-02-C7-001</v>
      </c>
      <c r="M146" s="11" t="str">
        <f t="shared" si="62"/>
        <v>北方工程刚果（金）有限公司</v>
      </c>
      <c r="N146" s="11" t="str">
        <f t="shared" si="63"/>
        <v>李云松</v>
      </c>
      <c r="O146" s="11" t="str">
        <f t="shared" si="64"/>
        <v>黄必银</v>
      </c>
      <c r="P146" s="2" t="str">
        <f t="shared" si="65"/>
        <v>WUHUANG CONSTRUCTION ET COMMERCE RDC SAS</v>
      </c>
      <c r="Q146" s="2" t="str">
        <f t="shared" si="66"/>
        <v>陈陆</v>
      </c>
      <c r="R146" s="2" t="str">
        <f t="shared" si="67"/>
        <v>曹学能</v>
      </c>
      <c r="S146" s="11" t="str">
        <f t="shared" si="68"/>
        <v>鑫诚建设监理咨询有限公司</v>
      </c>
      <c r="T146" s="11" t="str">
        <f>IF(ISBLANK(A146),"",VLOOKUP(表1[[#This Row],[分项工程名称]],模板!C:G,3,FALSE))</f>
        <v>裸母线、封闭母线、插接式母线安装检验批质量验收记录</v>
      </c>
      <c r="U146" s="2" t="str">
        <f t="shared" si="69"/>
        <v>刚果（金）庞比铜钴矿项目</v>
      </c>
      <c r="V146" s="2" t="str">
        <f t="shared" si="70"/>
        <v>刚果（金）庞比铜钴矿项目   磨矿分级</v>
      </c>
      <c r="W146" s="11" t="str">
        <f>IF(ISBLANK(A146),"",表1[[#This Row],[子项名称]]&amp;表1[[#This Row],[标题]]&amp;表1[[#This Row],[分项工程代号]])</f>
        <v>磨矿分级裸母线、封闭母线、插接式母线安装检验批质量验收记录2</v>
      </c>
      <c r="X146" s="11">
        <f>IF(ISBLANK(A146),"",COUNTIF(W:W,表1[[#This Row],[子项名称]]&amp;表1[[#This Row],[标题]]&amp;表1[[#This Row],[分项工程代号]]))</f>
        <v>5</v>
      </c>
      <c r="Y146" s="11" t="str">
        <f>IF(ISBLANK(A146),"",表1[[#This Row],[子项名称]]&amp;表1[[#This Row],[分项工程代号]]&amp;表1[[#This Row],[分项工程名称]])</f>
        <v>磨矿分级2裸母线、封闭母线、插接式母线安装</v>
      </c>
      <c r="Z146" s="11" t="b">
        <f>IF(ISBLANK(A146),"",IF(MATCH(表1[[#This Row],[子项名称]]&amp;表1[[#This Row],[分项工程代号]]&amp;表1[[#This Row],[分项工程名称]],Y:Y,0)=ROW(表1[[#This Row],[子项名称]]),TRUE,FALSE))</f>
        <v>1</v>
      </c>
      <c r="AA146" s="11" t="str">
        <f t="shared" si="71"/>
        <v>《建筑电气工程施工验收规范》 GB50303-2015</v>
      </c>
      <c r="AB146" s="11" t="str">
        <f>IF(ISBLANK(A146),"",VLOOKUP(表1[[#This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46" t="str">
        <f t="shared" si="60"/>
        <v>2020年03月20日</v>
      </c>
    </row>
    <row r="147" customHeight="1" spans="1:29">
      <c r="A147" s="5" t="s">
        <v>53</v>
      </c>
      <c r="B147" s="5">
        <f ca="1" t="shared" si="61"/>
        <v>2</v>
      </c>
      <c r="C147" s="5" t="s">
        <v>45</v>
      </c>
      <c r="D147" s="5">
        <v>2</v>
      </c>
      <c r="E147" s="5" t="s">
        <v>114</v>
      </c>
      <c r="F147" s="5" t="s">
        <v>32</v>
      </c>
      <c r="G147" s="85">
        <v>44016</v>
      </c>
      <c r="H147" t="b">
        <v>1</v>
      </c>
      <c r="I147" s="5" t="s">
        <v>55</v>
      </c>
      <c r="J147" s="5" t="b">
        <v>0</v>
      </c>
      <c r="K147" s="11" t="str">
        <f>IF(ISBLANK(A147),"",VLOOKUP("S2"&amp;表1[[#This Row],[分项工程代号]]&amp;表1[[#This Row],[分项工程名称]],模板!D:F,3,FALSE))</f>
        <v>S2-02-C7-</v>
      </c>
      <c r="L147" s="2" t="str">
        <f ca="1">IF(ISBLANK(A147),"",表1[[#This Row],[编号]]&amp;TEXT(表1[[#This Row],[序号]],"000"))</f>
        <v>S2-02-C7-002</v>
      </c>
      <c r="M147" s="11" t="str">
        <f t="shared" si="62"/>
        <v>北方工程刚果（金）有限公司</v>
      </c>
      <c r="N147" s="11" t="str">
        <f t="shared" si="63"/>
        <v>李云松</v>
      </c>
      <c r="O147" s="11" t="str">
        <f t="shared" si="64"/>
        <v>黄必银</v>
      </c>
      <c r="P147" s="2" t="str">
        <f t="shared" si="65"/>
        <v>WUHUANG CONSTRUCTION ET COMMERCE RDC SAS</v>
      </c>
      <c r="Q147" s="2" t="str">
        <f t="shared" si="66"/>
        <v>陈陆</v>
      </c>
      <c r="R147" s="2" t="str">
        <f t="shared" si="67"/>
        <v>曹学能</v>
      </c>
      <c r="S147" s="11" t="str">
        <f t="shared" si="68"/>
        <v>鑫诚建设监理咨询有限公司</v>
      </c>
      <c r="T147" s="11" t="str">
        <f>IF(ISBLANK(A147),"",VLOOKUP(表1[[#This Row],[分项工程名称]],模板!C:G,3,FALSE))</f>
        <v>裸母线、封闭母线、插接式母线安装检验批质量验收记录</v>
      </c>
      <c r="U147" s="2" t="str">
        <f t="shared" si="69"/>
        <v>刚果（金）庞比铜钴矿项目</v>
      </c>
      <c r="V147" s="2" t="str">
        <f t="shared" si="70"/>
        <v>刚果（金）庞比铜钴矿项目   磨矿分级</v>
      </c>
      <c r="W147" s="11" t="str">
        <f>IF(ISBLANK(A147),"",表1[[#This Row],[子项名称]]&amp;表1[[#This Row],[标题]]&amp;表1[[#This Row],[分项工程代号]])</f>
        <v>磨矿分级裸母线、封闭母线、插接式母线安装检验批质量验收记录2</v>
      </c>
      <c r="X147" s="11">
        <f>IF(ISBLANK(A147),"",COUNTIF(W:W,表1[[#This Row],[子项名称]]&amp;表1[[#This Row],[标题]]&amp;表1[[#This Row],[分项工程代号]]))</f>
        <v>5</v>
      </c>
      <c r="Y147" s="11" t="str">
        <f>IF(ISBLANK(A147),"",表1[[#This Row],[子项名称]]&amp;表1[[#This Row],[分项工程代号]]&amp;表1[[#This Row],[分项工程名称]])</f>
        <v>磨矿分级2裸母线、封闭母线、插接式母线安装</v>
      </c>
      <c r="Z147" s="11" t="b">
        <f>IF(ISBLANK(A147),"",IF(MATCH(表1[[#This Row],[子项名称]]&amp;表1[[#This Row],[分项工程代号]]&amp;表1[[#This Row],[分项工程名称]],Y:Y,0)=ROW(表1[[#This Row],[子项名称]]),TRUE,FALSE))</f>
        <v>0</v>
      </c>
      <c r="AA147" s="11" t="str">
        <f t="shared" si="71"/>
        <v>《建筑电气工程施工验收规范》 GB50303-2015</v>
      </c>
      <c r="AB147" s="11" t="str">
        <f>IF(ISBLANK(A147),"",VLOOKUP(表1[[#This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47" t="str">
        <f t="shared" si="60"/>
        <v>2020年07月04日</v>
      </c>
    </row>
    <row r="148" customHeight="1" spans="1:29">
      <c r="A148" s="5" t="s">
        <v>53</v>
      </c>
      <c r="B148" s="5">
        <f ca="1" t="shared" si="61"/>
        <v>3</v>
      </c>
      <c r="C148" s="5" t="s">
        <v>45</v>
      </c>
      <c r="D148" s="5">
        <v>2</v>
      </c>
      <c r="E148" s="5" t="s">
        <v>115</v>
      </c>
      <c r="F148" s="5" t="s">
        <v>32</v>
      </c>
      <c r="G148" s="85">
        <v>44016</v>
      </c>
      <c r="H148" t="b">
        <v>1</v>
      </c>
      <c r="I148" s="5" t="s">
        <v>55</v>
      </c>
      <c r="J148" s="5" t="b">
        <v>0</v>
      </c>
      <c r="K148" s="11" t="str">
        <f>IF(ISBLANK(A148),"",VLOOKUP("S2"&amp;表1[[#This Row],[分项工程代号]]&amp;表1[[#This Row],[分项工程名称]],模板!D:F,3,FALSE))</f>
        <v>S2-02-C7-</v>
      </c>
      <c r="L148" s="2" t="str">
        <f ca="1">IF(ISBLANK(A148),"",表1[[#This Row],[编号]]&amp;TEXT(表1[[#This Row],[序号]],"000"))</f>
        <v>S2-02-C7-003</v>
      </c>
      <c r="M148" s="11" t="str">
        <f t="shared" si="62"/>
        <v>北方工程刚果（金）有限公司</v>
      </c>
      <c r="N148" s="11" t="str">
        <f t="shared" si="63"/>
        <v>李云松</v>
      </c>
      <c r="O148" s="11" t="str">
        <f t="shared" si="64"/>
        <v>黄必银</v>
      </c>
      <c r="P148" s="2" t="str">
        <f t="shared" si="65"/>
        <v>WUHUANG CONSTRUCTION ET COMMERCE RDC SAS</v>
      </c>
      <c r="Q148" s="2" t="str">
        <f t="shared" si="66"/>
        <v>陈陆</v>
      </c>
      <c r="R148" s="2" t="str">
        <f t="shared" si="67"/>
        <v>曹学能</v>
      </c>
      <c r="S148" s="11" t="str">
        <f t="shared" si="68"/>
        <v>鑫诚建设监理咨询有限公司</v>
      </c>
      <c r="T148" s="11" t="str">
        <f>IF(ISBLANK(A148),"",VLOOKUP(表1[[#This Row],[分项工程名称]],模板!C:G,3,FALSE))</f>
        <v>裸母线、封闭母线、插接式母线安装检验批质量验收记录</v>
      </c>
      <c r="U148" s="2" t="str">
        <f t="shared" si="69"/>
        <v>刚果（金）庞比铜钴矿项目</v>
      </c>
      <c r="V148" s="2" t="str">
        <f t="shared" si="70"/>
        <v>刚果（金）庞比铜钴矿项目   磨矿分级</v>
      </c>
      <c r="W148" s="11" t="str">
        <f>IF(ISBLANK(A148),"",表1[[#This Row],[子项名称]]&amp;表1[[#This Row],[标题]]&amp;表1[[#This Row],[分项工程代号]])</f>
        <v>磨矿分级裸母线、封闭母线、插接式母线安装检验批质量验收记录2</v>
      </c>
      <c r="X148" s="11">
        <f>IF(ISBLANK(A148),"",COUNTIF(W:W,表1[[#This Row],[子项名称]]&amp;表1[[#This Row],[标题]]&amp;表1[[#This Row],[分项工程代号]]))</f>
        <v>5</v>
      </c>
      <c r="Y148" s="11" t="str">
        <f>IF(ISBLANK(A148),"",表1[[#This Row],[子项名称]]&amp;表1[[#This Row],[分项工程代号]]&amp;表1[[#This Row],[分项工程名称]])</f>
        <v>磨矿分级2裸母线、封闭母线、插接式母线安装</v>
      </c>
      <c r="Z148" s="11" t="b">
        <f>IF(ISBLANK(A148),"",IF(MATCH(表1[[#This Row],[子项名称]]&amp;表1[[#This Row],[分项工程代号]]&amp;表1[[#This Row],[分项工程名称]],Y:Y,0)=ROW(表1[[#This Row],[子项名称]]),TRUE,FALSE))</f>
        <v>0</v>
      </c>
      <c r="AA148" s="11" t="str">
        <f t="shared" si="71"/>
        <v>《建筑电气工程施工验收规范》 GB50303-2015</v>
      </c>
      <c r="AB148" s="11" t="str">
        <f>IF(ISBLANK(A148),"",VLOOKUP(表1[[#This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48" t="str">
        <f t="shared" si="60"/>
        <v>2020年07月04日</v>
      </c>
    </row>
    <row r="149" customHeight="1" spans="1:29">
      <c r="A149" s="5" t="s">
        <v>53</v>
      </c>
      <c r="B149" s="5">
        <f ca="1" t="shared" si="61"/>
        <v>4</v>
      </c>
      <c r="C149" s="5" t="s">
        <v>45</v>
      </c>
      <c r="D149" s="5">
        <v>2</v>
      </c>
      <c r="E149" s="5" t="s">
        <v>116</v>
      </c>
      <c r="F149" s="5" t="s">
        <v>32</v>
      </c>
      <c r="G149" s="85">
        <v>44016</v>
      </c>
      <c r="H149" t="b">
        <v>1</v>
      </c>
      <c r="I149" s="5" t="s">
        <v>55</v>
      </c>
      <c r="J149" s="5" t="b">
        <v>0</v>
      </c>
      <c r="K149" s="11" t="str">
        <f>IF(ISBLANK(A149),"",VLOOKUP("S2"&amp;表1[[#This Row],[分项工程代号]]&amp;表1[[#This Row],[分项工程名称]],模板!D:F,3,FALSE))</f>
        <v>S2-02-C7-</v>
      </c>
      <c r="L149" s="2" t="str">
        <f ca="1">IF(ISBLANK(A149),"",表1[[#This Row],[编号]]&amp;TEXT(表1[[#This Row],[序号]],"000"))</f>
        <v>S2-02-C7-004</v>
      </c>
      <c r="M149" s="11" t="str">
        <f t="shared" si="62"/>
        <v>北方工程刚果（金）有限公司</v>
      </c>
      <c r="N149" s="11" t="str">
        <f t="shared" si="63"/>
        <v>李云松</v>
      </c>
      <c r="O149" s="11" t="str">
        <f t="shared" si="64"/>
        <v>黄必银</v>
      </c>
      <c r="P149" s="2" t="str">
        <f t="shared" si="65"/>
        <v>WUHUANG CONSTRUCTION ET COMMERCE RDC SAS</v>
      </c>
      <c r="Q149" s="2" t="str">
        <f t="shared" si="66"/>
        <v>陈陆</v>
      </c>
      <c r="R149" s="2" t="str">
        <f t="shared" si="67"/>
        <v>曹学能</v>
      </c>
      <c r="S149" s="11" t="str">
        <f t="shared" si="68"/>
        <v>鑫诚建设监理咨询有限公司</v>
      </c>
      <c r="T149" s="11" t="str">
        <f>IF(ISBLANK(A149),"",VLOOKUP(表1[[#This Row],[分项工程名称]],模板!C:G,3,FALSE))</f>
        <v>裸母线、封闭母线、插接式母线安装检验批质量验收记录</v>
      </c>
      <c r="U149" s="2" t="str">
        <f t="shared" si="69"/>
        <v>刚果（金）庞比铜钴矿项目</v>
      </c>
      <c r="V149" s="2" t="str">
        <f t="shared" si="70"/>
        <v>刚果（金）庞比铜钴矿项目   磨矿分级</v>
      </c>
      <c r="W149" s="11" t="str">
        <f>IF(ISBLANK(A149),"",表1[[#This Row],[子项名称]]&amp;表1[[#This Row],[标题]]&amp;表1[[#This Row],[分项工程代号]])</f>
        <v>磨矿分级裸母线、封闭母线、插接式母线安装检验批质量验收记录2</v>
      </c>
      <c r="X149" s="11">
        <f>IF(ISBLANK(A149),"",COUNTIF(W:W,表1[[#This Row],[子项名称]]&amp;表1[[#This Row],[标题]]&amp;表1[[#This Row],[分项工程代号]]))</f>
        <v>5</v>
      </c>
      <c r="Y149" s="11" t="str">
        <f>IF(ISBLANK(A149),"",表1[[#This Row],[子项名称]]&amp;表1[[#This Row],[分项工程代号]]&amp;表1[[#This Row],[分项工程名称]])</f>
        <v>磨矿分级2裸母线、封闭母线、插接式母线安装</v>
      </c>
      <c r="Z149" s="11" t="b">
        <f>IF(ISBLANK(A149),"",IF(MATCH(表1[[#This Row],[子项名称]]&amp;表1[[#This Row],[分项工程代号]]&amp;表1[[#This Row],[分项工程名称]],Y:Y,0)=ROW(表1[[#This Row],[子项名称]]),TRUE,FALSE))</f>
        <v>0</v>
      </c>
      <c r="AA149" s="11" t="str">
        <f t="shared" si="71"/>
        <v>《建筑电气工程施工验收规范》 GB50303-2015</v>
      </c>
      <c r="AB149" s="11" t="str">
        <f>IF(ISBLANK(A149),"",VLOOKUP(表1[[#This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49" t="str">
        <f t="shared" si="60"/>
        <v>2020年07月04日</v>
      </c>
    </row>
    <row r="150" customHeight="1" spans="1:29">
      <c r="A150" s="5" t="s">
        <v>53</v>
      </c>
      <c r="B150" s="5">
        <f ca="1" t="shared" si="61"/>
        <v>5</v>
      </c>
      <c r="C150" s="5" t="s">
        <v>45</v>
      </c>
      <c r="D150" s="5">
        <v>2</v>
      </c>
      <c r="E150" s="5" t="s">
        <v>117</v>
      </c>
      <c r="F150" s="5" t="s">
        <v>32</v>
      </c>
      <c r="G150" s="85">
        <v>44016</v>
      </c>
      <c r="H150" t="b">
        <v>1</v>
      </c>
      <c r="I150" s="5" t="s">
        <v>55</v>
      </c>
      <c r="J150" s="5" t="b">
        <v>0</v>
      </c>
      <c r="K150" s="11" t="str">
        <f>IF(ISBLANK(A150),"",VLOOKUP("S2"&amp;表1[[#This Row],[分项工程代号]]&amp;表1[[#This Row],[分项工程名称]],模板!D:F,3,FALSE))</f>
        <v>S2-02-C7-</v>
      </c>
      <c r="L150" s="2" t="str">
        <f ca="1">IF(ISBLANK(A150),"",表1[[#This Row],[编号]]&amp;TEXT(表1[[#This Row],[序号]],"000"))</f>
        <v>S2-02-C7-005</v>
      </c>
      <c r="M150" s="11" t="str">
        <f t="shared" si="62"/>
        <v>北方工程刚果（金）有限公司</v>
      </c>
      <c r="N150" s="11" t="str">
        <f t="shared" si="63"/>
        <v>李云松</v>
      </c>
      <c r="O150" s="11" t="str">
        <f t="shared" si="64"/>
        <v>黄必银</v>
      </c>
      <c r="P150" s="2" t="str">
        <f t="shared" si="65"/>
        <v>WUHUANG CONSTRUCTION ET COMMERCE RDC SAS</v>
      </c>
      <c r="Q150" s="2" t="str">
        <f t="shared" si="66"/>
        <v>陈陆</v>
      </c>
      <c r="R150" s="2" t="str">
        <f t="shared" si="67"/>
        <v>曹学能</v>
      </c>
      <c r="S150" s="11" t="str">
        <f t="shared" si="68"/>
        <v>鑫诚建设监理咨询有限公司</v>
      </c>
      <c r="T150" s="11" t="str">
        <f>IF(ISBLANK(A150),"",VLOOKUP(表1[[#This Row],[分项工程名称]],模板!C:G,3,FALSE))</f>
        <v>裸母线、封闭母线、插接式母线安装检验批质量验收记录</v>
      </c>
      <c r="U150" s="2" t="str">
        <f t="shared" si="69"/>
        <v>刚果（金）庞比铜钴矿项目</v>
      </c>
      <c r="V150" s="2" t="str">
        <f t="shared" si="70"/>
        <v>刚果（金）庞比铜钴矿项目   磨矿分级</v>
      </c>
      <c r="W150" s="11" t="str">
        <f>IF(ISBLANK(A150),"",表1[[#This Row],[子项名称]]&amp;表1[[#This Row],[标题]]&amp;表1[[#This Row],[分项工程代号]])</f>
        <v>磨矿分级裸母线、封闭母线、插接式母线安装检验批质量验收记录2</v>
      </c>
      <c r="X150" s="11">
        <f>IF(ISBLANK(A150),"",COUNTIF(W:W,表1[[#This Row],[子项名称]]&amp;表1[[#This Row],[标题]]&amp;表1[[#This Row],[分项工程代号]]))</f>
        <v>5</v>
      </c>
      <c r="Y150" s="11" t="str">
        <f>IF(ISBLANK(A150),"",表1[[#This Row],[子项名称]]&amp;表1[[#This Row],[分项工程代号]]&amp;表1[[#This Row],[分项工程名称]])</f>
        <v>磨矿分级2裸母线、封闭母线、插接式母线安装</v>
      </c>
      <c r="Z150" s="11" t="b">
        <f>IF(ISBLANK(A150),"",IF(MATCH(表1[[#This Row],[子项名称]]&amp;表1[[#This Row],[分项工程代号]]&amp;表1[[#This Row],[分项工程名称]],Y:Y,0)=ROW(表1[[#This Row],[子项名称]]),TRUE,FALSE))</f>
        <v>0</v>
      </c>
      <c r="AA150" s="11" t="str">
        <f t="shared" si="71"/>
        <v>《建筑电气工程施工验收规范》 GB50303-2015</v>
      </c>
      <c r="AB150" s="11" t="str">
        <f>IF(ISBLANK(A150),"",VLOOKUP(表1[[#This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50" t="str">
        <f t="shared" si="60"/>
        <v>2020年07月04日</v>
      </c>
    </row>
    <row r="151" customHeight="1" spans="1:29">
      <c r="A151" s="5" t="s">
        <v>118</v>
      </c>
      <c r="B151" s="5">
        <f ca="1" t="shared" si="61"/>
        <v>1</v>
      </c>
      <c r="C151" s="5" t="s">
        <v>37</v>
      </c>
      <c r="D151" s="5">
        <v>3</v>
      </c>
      <c r="E151" s="5" t="s">
        <v>119</v>
      </c>
      <c r="F151" s="5" t="s">
        <v>51</v>
      </c>
      <c r="G151" s="85">
        <v>43989</v>
      </c>
      <c r="H151" t="b">
        <v>1</v>
      </c>
      <c r="I151" s="5" t="s">
        <v>120</v>
      </c>
      <c r="J151" s="5" t="b">
        <v>0</v>
      </c>
      <c r="K151" s="11" t="str">
        <f>IF(ISBLANK(A151),"",VLOOKUP("S2"&amp;表1[[#This Row],[分项工程代号]]&amp;表1[[#This Row],[分项工程名称]],模板!D:F,3,FALSE))</f>
        <v>S2-03-C7-</v>
      </c>
      <c r="L151" s="2" t="str">
        <f ca="1">IF(ISBLANK(A151),"",表1[[#This Row],[编号]]&amp;TEXT(表1[[#This Row],[序号]],"000"))</f>
        <v>S2-03-C7-001</v>
      </c>
      <c r="M151" s="11" t="str">
        <f t="shared" si="62"/>
        <v>北方工程刚果（金）有限公司</v>
      </c>
      <c r="N151" s="11" t="str">
        <f t="shared" ref="N151:N158" si="72">IF(ISBLANK(A151),"","李云松")</f>
        <v>李云松</v>
      </c>
      <c r="O151" s="11" t="str">
        <f t="shared" ref="O151:O158" si="73">IF(ISBLANK(A151),"","黄必银")</f>
        <v>黄必银</v>
      </c>
      <c r="P151" s="2" t="str">
        <f t="shared" ref="P151:P158" si="74">IF(ISBLANK(A151),"","WUHUANG CONSTRUCTION ET COMMERCE RDC SAS")</f>
        <v>WUHUANG CONSTRUCTION ET COMMERCE RDC SAS</v>
      </c>
      <c r="Q151" s="2" t="str">
        <f t="shared" ref="Q151:Q158" si="75">IF(ISBLANK(A151),"","陈陆")</f>
        <v>陈陆</v>
      </c>
      <c r="R151" s="2" t="str">
        <f t="shared" ref="R151:R158" si="76">IF(ISBLANK(A151),"","曹学能")</f>
        <v>曹学能</v>
      </c>
      <c r="S151" s="11" t="str">
        <f t="shared" si="68"/>
        <v>鑫诚建设监理咨询有限公司</v>
      </c>
      <c r="T151" s="11" t="str">
        <f>IF(ISBLANK(A151),"",VLOOKUP(表1[[#This Row],[分项工程名称]],模板!C:G,3,FALSE))</f>
        <v>桥架安装和桥架内电缆敷设检验批质量验收记录</v>
      </c>
      <c r="U151" s="2" t="str">
        <f t="shared" ref="U151:U158" si="77">IF(ISBLANK(A151),"","刚果（金）庞比铜钴矿项目")</f>
        <v>刚果（金）庞比铜钴矿项目</v>
      </c>
      <c r="V151" s="2" t="str">
        <f t="shared" ref="V151:V158" si="78">IF(ISBLANK(A151),"",_xlfn.CONCAT(U151,"   ",A151))</f>
        <v>刚果（金）庞比铜钴矿项目   综合管网</v>
      </c>
      <c r="W151" s="11" t="str">
        <f>IF(ISBLANK(A151),"",表1[[#This Row],[子项名称]]&amp;表1[[#This Row],[标题]]&amp;表1[[#This Row],[分项工程代号]])</f>
        <v>综合管网桥架安装和桥架内电缆敷设检验批质量验收记录3</v>
      </c>
      <c r="X151" s="11">
        <f>IF(ISBLANK(A151),"",COUNTIF(W:W,表1[[#This Row],[子项名称]]&amp;表1[[#This Row],[标题]]&amp;表1[[#This Row],[分项工程代号]]))</f>
        <v>7</v>
      </c>
      <c r="Y151" s="11" t="str">
        <f>IF(ISBLANK(A151),"",表1[[#This Row],[子项名称]]&amp;表1[[#This Row],[分项工程代号]]&amp;表1[[#This Row],[分项工程名称]])</f>
        <v>综合管网3桥架安装和桥架内电缆敷设</v>
      </c>
      <c r="Z151" s="11" t="b">
        <f>IF(ISBLANK(A151),"",IF(MATCH(表1[[#This Row],[子项名称]]&amp;表1[[#This Row],[分项工程代号]]&amp;表1[[#This Row],[分项工程名称]],Y:Y,0)=ROW(表1[[#This Row],[子项名称]]),TRUE,FALSE))</f>
        <v>1</v>
      </c>
      <c r="AA151" s="11" t="str">
        <f t="shared" ref="AA151:AA158" si="79">IF(ISBLANK(A151),"",_xlfn.CONCAT("《建筑电气工程施工验收规范》 GB50303-2015"))</f>
        <v>《建筑电气工程施工验收规范》 GB50303-2015</v>
      </c>
      <c r="AB151" s="11" t="str">
        <f>IF(ISBLANK(A151),"",VLOOKUP(表1[[#This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51" t="str">
        <f t="shared" si="60"/>
        <v>2020年06月07日</v>
      </c>
    </row>
    <row r="152" customHeight="1" spans="1:29">
      <c r="A152" s="5" t="s">
        <v>118</v>
      </c>
      <c r="B152" s="5">
        <f ca="1" t="shared" si="61"/>
        <v>2</v>
      </c>
      <c r="C152" s="5" t="s">
        <v>37</v>
      </c>
      <c r="D152" s="5">
        <v>3</v>
      </c>
      <c r="E152" s="5" t="s">
        <v>121</v>
      </c>
      <c r="F152" s="5" t="s">
        <v>51</v>
      </c>
      <c r="G152" s="85">
        <v>43989</v>
      </c>
      <c r="H152" t="b">
        <v>1</v>
      </c>
      <c r="I152" s="5" t="s">
        <v>120</v>
      </c>
      <c r="J152" s="5" t="b">
        <v>0</v>
      </c>
      <c r="K152" s="11" t="str">
        <f>IF(ISBLANK(A152),"",VLOOKUP("S2"&amp;表1[[#This Row],[分项工程代号]]&amp;表1[[#This Row],[分项工程名称]],模板!D:F,3,FALSE))</f>
        <v>S2-03-C7-</v>
      </c>
      <c r="L152" s="2" t="str">
        <f ca="1">IF(ISBLANK(A152),"",表1[[#This Row],[编号]]&amp;TEXT(表1[[#This Row],[序号]],"000"))</f>
        <v>S2-03-C7-002</v>
      </c>
      <c r="M152" s="11" t="str">
        <f t="shared" ref="M151:M158" si="80">IF(ISBLANK(A152),"","北方工程刚果（金）有限公司")</f>
        <v>北方工程刚果（金）有限公司</v>
      </c>
      <c r="N152" s="11" t="str">
        <f t="shared" si="72"/>
        <v>李云松</v>
      </c>
      <c r="O152" s="11" t="str">
        <f t="shared" si="73"/>
        <v>黄必银</v>
      </c>
      <c r="P152" s="2" t="str">
        <f t="shared" si="74"/>
        <v>WUHUANG CONSTRUCTION ET COMMERCE RDC SAS</v>
      </c>
      <c r="Q152" s="2" t="str">
        <f t="shared" si="75"/>
        <v>陈陆</v>
      </c>
      <c r="R152" s="2" t="str">
        <f t="shared" si="76"/>
        <v>曹学能</v>
      </c>
      <c r="S152" s="11" t="str">
        <f t="shared" ref="S151:S158" si="81">IF(ISBLANK(A152),"","鑫诚建设监理咨询有限公司")</f>
        <v>鑫诚建设监理咨询有限公司</v>
      </c>
      <c r="T152" s="11" t="str">
        <f>IF(ISBLANK(A152),"",VLOOKUP(表1[[#This Row],[分项工程名称]],模板!C:G,3,FALSE))</f>
        <v>桥架安装和桥架内电缆敷设检验批质量验收记录</v>
      </c>
      <c r="U152" s="2" t="str">
        <f t="shared" si="77"/>
        <v>刚果（金）庞比铜钴矿项目</v>
      </c>
      <c r="V152" s="2" t="str">
        <f t="shared" si="78"/>
        <v>刚果（金）庞比铜钴矿项目   综合管网</v>
      </c>
      <c r="W152" s="11" t="str">
        <f>IF(ISBLANK(A152),"",表1[[#This Row],[子项名称]]&amp;表1[[#This Row],[标题]]&amp;表1[[#This Row],[分项工程代号]])</f>
        <v>综合管网桥架安装和桥架内电缆敷设检验批质量验收记录3</v>
      </c>
      <c r="X152" s="11">
        <f>IF(ISBLANK(A152),"",COUNTIF(W:W,表1[[#This Row],[子项名称]]&amp;表1[[#This Row],[标题]]&amp;表1[[#This Row],[分项工程代号]]))</f>
        <v>7</v>
      </c>
      <c r="Y152" s="11" t="str">
        <f>IF(ISBLANK(A152),"",表1[[#This Row],[子项名称]]&amp;表1[[#This Row],[分项工程代号]]&amp;表1[[#This Row],[分项工程名称]])</f>
        <v>综合管网3桥架安装和桥架内电缆敷设</v>
      </c>
      <c r="Z152" s="11" t="b">
        <f>IF(ISBLANK(A152),"",IF(MATCH(表1[[#This Row],[子项名称]]&amp;表1[[#This Row],[分项工程代号]]&amp;表1[[#This Row],[分项工程名称]],Y:Y,0)=ROW(表1[[#This Row],[子项名称]]),TRUE,FALSE))</f>
        <v>0</v>
      </c>
      <c r="AA152" s="11" t="str">
        <f t="shared" si="79"/>
        <v>《建筑电气工程施工验收规范》 GB50303-2015</v>
      </c>
      <c r="AB152" s="11" t="str">
        <f>IF(ISBLANK(A152),"",VLOOKUP(表1[[#This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52" t="str">
        <f t="shared" si="60"/>
        <v>2020年06月07日</v>
      </c>
    </row>
    <row r="153" customHeight="1" spans="1:29">
      <c r="A153" s="5" t="s">
        <v>118</v>
      </c>
      <c r="B153" s="5">
        <f ca="1" t="shared" si="61"/>
        <v>3</v>
      </c>
      <c r="C153" s="5" t="s">
        <v>37</v>
      </c>
      <c r="D153" s="5">
        <v>3</v>
      </c>
      <c r="E153" s="5" t="s">
        <v>122</v>
      </c>
      <c r="F153" s="5" t="s">
        <v>51</v>
      </c>
      <c r="G153" s="85">
        <v>43992</v>
      </c>
      <c r="H153" t="b">
        <v>1</v>
      </c>
      <c r="I153" s="5" t="s">
        <v>120</v>
      </c>
      <c r="J153" s="5" t="b">
        <v>0</v>
      </c>
      <c r="K153" s="11" t="str">
        <f>IF(ISBLANK(A153),"",VLOOKUP("S2"&amp;表1[[#This Row],[分项工程代号]]&amp;表1[[#This Row],[分项工程名称]],模板!D:F,3,FALSE))</f>
        <v>S2-03-C7-</v>
      </c>
      <c r="L153" s="2" t="str">
        <f ca="1">IF(ISBLANK(A153),"",表1[[#This Row],[编号]]&amp;TEXT(表1[[#This Row],[序号]],"000"))</f>
        <v>S2-03-C7-003</v>
      </c>
      <c r="M153" s="11" t="str">
        <f t="shared" si="80"/>
        <v>北方工程刚果（金）有限公司</v>
      </c>
      <c r="N153" s="11" t="str">
        <f t="shared" si="72"/>
        <v>李云松</v>
      </c>
      <c r="O153" s="11" t="str">
        <f t="shared" si="73"/>
        <v>黄必银</v>
      </c>
      <c r="P153" s="2" t="str">
        <f t="shared" si="74"/>
        <v>WUHUANG CONSTRUCTION ET COMMERCE RDC SAS</v>
      </c>
      <c r="Q153" s="2" t="str">
        <f t="shared" si="75"/>
        <v>陈陆</v>
      </c>
      <c r="R153" s="2" t="str">
        <f t="shared" si="76"/>
        <v>曹学能</v>
      </c>
      <c r="S153" s="11" t="str">
        <f t="shared" si="81"/>
        <v>鑫诚建设监理咨询有限公司</v>
      </c>
      <c r="T153" s="11" t="str">
        <f>IF(ISBLANK(A153),"",VLOOKUP(表1[[#This Row],[分项工程名称]],模板!C:G,3,FALSE))</f>
        <v>桥架安装和桥架内电缆敷设检验批质量验收记录</v>
      </c>
      <c r="U153" s="2" t="str">
        <f t="shared" si="77"/>
        <v>刚果（金）庞比铜钴矿项目</v>
      </c>
      <c r="V153" s="2" t="str">
        <f t="shared" si="78"/>
        <v>刚果（金）庞比铜钴矿项目   综合管网</v>
      </c>
      <c r="W153" s="11" t="str">
        <f>IF(ISBLANK(A153),"",表1[[#This Row],[子项名称]]&amp;表1[[#This Row],[标题]]&amp;表1[[#This Row],[分项工程代号]])</f>
        <v>综合管网桥架安装和桥架内电缆敷设检验批质量验收记录3</v>
      </c>
      <c r="X153" s="11">
        <f>IF(ISBLANK(A153),"",COUNTIF(W:W,表1[[#This Row],[子项名称]]&amp;表1[[#This Row],[标题]]&amp;表1[[#This Row],[分项工程代号]]))</f>
        <v>7</v>
      </c>
      <c r="Y153" s="11" t="str">
        <f>IF(ISBLANK(A153),"",表1[[#This Row],[子项名称]]&amp;表1[[#This Row],[分项工程代号]]&amp;表1[[#This Row],[分项工程名称]])</f>
        <v>综合管网3桥架安装和桥架内电缆敷设</v>
      </c>
      <c r="Z153" s="11" t="b">
        <f>IF(ISBLANK(A153),"",IF(MATCH(表1[[#This Row],[子项名称]]&amp;表1[[#This Row],[分项工程代号]]&amp;表1[[#This Row],[分项工程名称]],Y:Y,0)=ROW(表1[[#This Row],[子项名称]]),TRUE,FALSE))</f>
        <v>0</v>
      </c>
      <c r="AA153" s="11" t="str">
        <f t="shared" si="79"/>
        <v>《建筑电气工程施工验收规范》 GB50303-2015</v>
      </c>
      <c r="AB153" s="11" t="str">
        <f>IF(ISBLANK(A153),"",VLOOKUP(表1[[#This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53" t="str">
        <f t="shared" si="60"/>
        <v>2020年06月10日</v>
      </c>
    </row>
    <row r="154" customHeight="1" spans="1:29">
      <c r="A154" s="5" t="s">
        <v>118</v>
      </c>
      <c r="B154" s="5">
        <f ca="1" t="shared" si="61"/>
        <v>4</v>
      </c>
      <c r="C154" s="5" t="s">
        <v>37</v>
      </c>
      <c r="D154" s="5">
        <v>3</v>
      </c>
      <c r="E154" s="5" t="s">
        <v>123</v>
      </c>
      <c r="F154" s="5" t="s">
        <v>51</v>
      </c>
      <c r="G154" s="85">
        <v>43992</v>
      </c>
      <c r="H154" t="b">
        <v>1</v>
      </c>
      <c r="I154" s="5" t="s">
        <v>120</v>
      </c>
      <c r="J154" s="5" t="b">
        <v>0</v>
      </c>
      <c r="K154" s="11" t="str">
        <f>IF(ISBLANK(A154),"",VLOOKUP("S2"&amp;表1[[#This Row],[分项工程代号]]&amp;表1[[#This Row],[分项工程名称]],模板!D:F,3,FALSE))</f>
        <v>S2-03-C7-</v>
      </c>
      <c r="L154" s="2" t="str">
        <f ca="1">IF(ISBLANK(A154),"",表1[[#This Row],[编号]]&amp;TEXT(表1[[#This Row],[序号]],"000"))</f>
        <v>S2-03-C7-004</v>
      </c>
      <c r="M154" s="11" t="str">
        <f t="shared" si="80"/>
        <v>北方工程刚果（金）有限公司</v>
      </c>
      <c r="N154" s="11" t="str">
        <f t="shared" si="72"/>
        <v>李云松</v>
      </c>
      <c r="O154" s="11" t="str">
        <f t="shared" si="73"/>
        <v>黄必银</v>
      </c>
      <c r="P154" s="2" t="str">
        <f t="shared" si="74"/>
        <v>WUHUANG CONSTRUCTION ET COMMERCE RDC SAS</v>
      </c>
      <c r="Q154" s="2" t="str">
        <f t="shared" si="75"/>
        <v>陈陆</v>
      </c>
      <c r="R154" s="2" t="str">
        <f t="shared" si="76"/>
        <v>曹学能</v>
      </c>
      <c r="S154" s="11" t="str">
        <f t="shared" si="81"/>
        <v>鑫诚建设监理咨询有限公司</v>
      </c>
      <c r="T154" s="11" t="str">
        <f>IF(ISBLANK(A154),"",VLOOKUP(表1[[#This Row],[分项工程名称]],模板!C:G,3,FALSE))</f>
        <v>桥架安装和桥架内电缆敷设检验批质量验收记录</v>
      </c>
      <c r="U154" s="2" t="str">
        <f t="shared" si="77"/>
        <v>刚果（金）庞比铜钴矿项目</v>
      </c>
      <c r="V154" s="2" t="str">
        <f t="shared" si="78"/>
        <v>刚果（金）庞比铜钴矿项目   综合管网</v>
      </c>
      <c r="W154" s="11" t="str">
        <f>IF(ISBLANK(A154),"",表1[[#This Row],[子项名称]]&amp;表1[[#This Row],[标题]]&amp;表1[[#This Row],[分项工程代号]])</f>
        <v>综合管网桥架安装和桥架内电缆敷设检验批质量验收记录3</v>
      </c>
      <c r="X154" s="11">
        <f>IF(ISBLANK(A154),"",COUNTIF(W:W,表1[[#This Row],[子项名称]]&amp;表1[[#This Row],[标题]]&amp;表1[[#This Row],[分项工程代号]]))</f>
        <v>7</v>
      </c>
      <c r="Y154" s="11" t="str">
        <f>IF(ISBLANK(A154),"",表1[[#This Row],[子项名称]]&amp;表1[[#This Row],[分项工程代号]]&amp;表1[[#This Row],[分项工程名称]])</f>
        <v>综合管网3桥架安装和桥架内电缆敷设</v>
      </c>
      <c r="Z154" s="11" t="b">
        <f>IF(ISBLANK(A154),"",IF(MATCH(表1[[#This Row],[子项名称]]&amp;表1[[#This Row],[分项工程代号]]&amp;表1[[#This Row],[分项工程名称]],Y:Y,0)=ROW(表1[[#This Row],[子项名称]]),TRUE,FALSE))</f>
        <v>0</v>
      </c>
      <c r="AA154" s="11" t="str">
        <f t="shared" si="79"/>
        <v>《建筑电气工程施工验收规范》 GB50303-2015</v>
      </c>
      <c r="AB154" s="11" t="str">
        <f>IF(ISBLANK(A154),"",VLOOKUP(表1[[#This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54" t="str">
        <f t="shared" si="60"/>
        <v>2020年06月10日</v>
      </c>
    </row>
    <row r="155" customHeight="1" spans="1:29">
      <c r="A155" s="5" t="s">
        <v>118</v>
      </c>
      <c r="B155" s="5">
        <f ca="1" t="shared" si="61"/>
        <v>5</v>
      </c>
      <c r="C155" s="5" t="s">
        <v>37</v>
      </c>
      <c r="D155" s="5">
        <v>3</v>
      </c>
      <c r="E155" s="5" t="s">
        <v>124</v>
      </c>
      <c r="F155" s="5" t="s">
        <v>51</v>
      </c>
      <c r="G155" s="85">
        <v>43995</v>
      </c>
      <c r="H155" t="b">
        <v>1</v>
      </c>
      <c r="I155" s="5" t="s">
        <v>120</v>
      </c>
      <c r="J155" s="5" t="b">
        <v>0</v>
      </c>
      <c r="K155" s="11" t="str">
        <f>IF(ISBLANK(A155),"",VLOOKUP("S2"&amp;表1[[#This Row],[分项工程代号]]&amp;表1[[#This Row],[分项工程名称]],模板!D:F,3,FALSE))</f>
        <v>S2-03-C7-</v>
      </c>
      <c r="L155" s="2" t="str">
        <f ca="1">IF(ISBLANK(A155),"",表1[[#This Row],[编号]]&amp;TEXT(表1[[#This Row],[序号]],"000"))</f>
        <v>S2-03-C7-005</v>
      </c>
      <c r="M155" s="11" t="str">
        <f t="shared" si="80"/>
        <v>北方工程刚果（金）有限公司</v>
      </c>
      <c r="N155" s="11" t="str">
        <f t="shared" si="72"/>
        <v>李云松</v>
      </c>
      <c r="O155" s="11" t="str">
        <f t="shared" si="73"/>
        <v>黄必银</v>
      </c>
      <c r="P155" s="2" t="str">
        <f t="shared" si="74"/>
        <v>WUHUANG CONSTRUCTION ET COMMERCE RDC SAS</v>
      </c>
      <c r="Q155" s="2" t="str">
        <f t="shared" si="75"/>
        <v>陈陆</v>
      </c>
      <c r="R155" s="2" t="str">
        <f t="shared" si="76"/>
        <v>曹学能</v>
      </c>
      <c r="S155" s="11" t="str">
        <f t="shared" si="81"/>
        <v>鑫诚建设监理咨询有限公司</v>
      </c>
      <c r="T155" s="11" t="str">
        <f>IF(ISBLANK(A155),"",VLOOKUP(表1[[#This Row],[分项工程名称]],模板!C:G,3,FALSE))</f>
        <v>桥架安装和桥架内电缆敷设检验批质量验收记录</v>
      </c>
      <c r="U155" s="2" t="str">
        <f t="shared" si="77"/>
        <v>刚果（金）庞比铜钴矿项目</v>
      </c>
      <c r="V155" s="2" t="str">
        <f t="shared" si="78"/>
        <v>刚果（金）庞比铜钴矿项目   综合管网</v>
      </c>
      <c r="W155" s="11" t="str">
        <f>IF(ISBLANK(A155),"",表1[[#This Row],[子项名称]]&amp;表1[[#This Row],[标题]]&amp;表1[[#This Row],[分项工程代号]])</f>
        <v>综合管网桥架安装和桥架内电缆敷设检验批质量验收记录3</v>
      </c>
      <c r="X155" s="11">
        <f>IF(ISBLANK(A155),"",COUNTIF(W:W,表1[[#This Row],[子项名称]]&amp;表1[[#This Row],[标题]]&amp;表1[[#This Row],[分项工程代号]]))</f>
        <v>7</v>
      </c>
      <c r="Y155" s="11" t="str">
        <f>IF(ISBLANK(A155),"",表1[[#This Row],[子项名称]]&amp;表1[[#This Row],[分项工程代号]]&amp;表1[[#This Row],[分项工程名称]])</f>
        <v>综合管网3桥架安装和桥架内电缆敷设</v>
      </c>
      <c r="Z155" s="11" t="b">
        <f>IF(ISBLANK(A155),"",IF(MATCH(表1[[#This Row],[子项名称]]&amp;表1[[#This Row],[分项工程代号]]&amp;表1[[#This Row],[分项工程名称]],Y:Y,0)=ROW(表1[[#This Row],[子项名称]]),TRUE,FALSE))</f>
        <v>0</v>
      </c>
      <c r="AA155" s="11" t="str">
        <f t="shared" si="79"/>
        <v>《建筑电气工程施工验收规范》 GB50303-2015</v>
      </c>
      <c r="AB155" s="11" t="str">
        <f>IF(ISBLANK(A155),"",VLOOKUP(表1[[#This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55" t="str">
        <f t="shared" si="60"/>
        <v>2020年06月13日</v>
      </c>
    </row>
    <row r="156" customHeight="1" spans="1:29">
      <c r="A156" s="5" t="s">
        <v>118</v>
      </c>
      <c r="B156" s="5">
        <f ca="1" t="shared" si="61"/>
        <v>6</v>
      </c>
      <c r="C156" s="5" t="s">
        <v>37</v>
      </c>
      <c r="D156" s="5">
        <v>3</v>
      </c>
      <c r="E156" s="5" t="s">
        <v>125</v>
      </c>
      <c r="F156" s="5" t="s">
        <v>51</v>
      </c>
      <c r="G156" s="85">
        <v>43995</v>
      </c>
      <c r="H156" t="b">
        <v>1</v>
      </c>
      <c r="I156" s="5" t="s">
        <v>120</v>
      </c>
      <c r="J156" s="5" t="b">
        <v>0</v>
      </c>
      <c r="K156" s="11" t="str">
        <f>IF(ISBLANK(A156),"",VLOOKUP("S2"&amp;表1[[#This Row],[分项工程代号]]&amp;表1[[#This Row],[分项工程名称]],模板!D:F,3,FALSE))</f>
        <v>S2-03-C7-</v>
      </c>
      <c r="L156" s="2" t="str">
        <f ca="1">IF(ISBLANK(A156),"",表1[[#This Row],[编号]]&amp;TEXT(表1[[#This Row],[序号]],"000"))</f>
        <v>S2-03-C7-006</v>
      </c>
      <c r="M156" s="11" t="str">
        <f t="shared" si="80"/>
        <v>北方工程刚果（金）有限公司</v>
      </c>
      <c r="N156" s="11" t="str">
        <f t="shared" si="72"/>
        <v>李云松</v>
      </c>
      <c r="O156" s="11" t="str">
        <f t="shared" si="73"/>
        <v>黄必银</v>
      </c>
      <c r="P156" s="2" t="str">
        <f t="shared" si="74"/>
        <v>WUHUANG CONSTRUCTION ET COMMERCE RDC SAS</v>
      </c>
      <c r="Q156" s="2" t="str">
        <f t="shared" si="75"/>
        <v>陈陆</v>
      </c>
      <c r="R156" s="2" t="str">
        <f t="shared" si="76"/>
        <v>曹学能</v>
      </c>
      <c r="S156" s="11" t="str">
        <f t="shared" si="81"/>
        <v>鑫诚建设监理咨询有限公司</v>
      </c>
      <c r="T156" s="11" t="str">
        <f>IF(ISBLANK(A156),"",VLOOKUP(表1[[#This Row],[分项工程名称]],模板!C:G,3,FALSE))</f>
        <v>桥架安装和桥架内电缆敷设检验批质量验收记录</v>
      </c>
      <c r="U156" s="2" t="str">
        <f t="shared" si="77"/>
        <v>刚果（金）庞比铜钴矿项目</v>
      </c>
      <c r="V156" s="2" t="str">
        <f t="shared" si="78"/>
        <v>刚果（金）庞比铜钴矿项目   综合管网</v>
      </c>
      <c r="W156" s="11" t="str">
        <f>IF(ISBLANK(A156),"",表1[[#This Row],[子项名称]]&amp;表1[[#This Row],[标题]]&amp;表1[[#This Row],[分项工程代号]])</f>
        <v>综合管网桥架安装和桥架内电缆敷设检验批质量验收记录3</v>
      </c>
      <c r="X156" s="11">
        <f>IF(ISBLANK(A156),"",COUNTIF(W:W,表1[[#This Row],[子项名称]]&amp;表1[[#This Row],[标题]]&amp;表1[[#This Row],[分项工程代号]]))</f>
        <v>7</v>
      </c>
      <c r="Y156" s="11" t="str">
        <f>IF(ISBLANK(A156),"",表1[[#This Row],[子项名称]]&amp;表1[[#This Row],[分项工程代号]]&amp;表1[[#This Row],[分项工程名称]])</f>
        <v>综合管网3桥架安装和桥架内电缆敷设</v>
      </c>
      <c r="Z156" s="11" t="b">
        <f>IF(ISBLANK(A156),"",IF(MATCH(表1[[#This Row],[子项名称]]&amp;表1[[#This Row],[分项工程代号]]&amp;表1[[#This Row],[分项工程名称]],Y:Y,0)=ROW(表1[[#This Row],[子项名称]]),TRUE,FALSE))</f>
        <v>0</v>
      </c>
      <c r="AA156" s="11" t="str">
        <f t="shared" si="79"/>
        <v>《建筑电气工程施工验收规范》 GB50303-2015</v>
      </c>
      <c r="AB156" s="11" t="str">
        <f>IF(ISBLANK(A156),"",VLOOKUP(表1[[#This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156" t="str">
        <f t="shared" si="60"/>
        <v>2020年06月13日</v>
      </c>
    </row>
    <row r="157" customHeight="1" spans="1:29">
      <c r="A157" s="5" t="s">
        <v>71</v>
      </c>
      <c r="B157" s="5">
        <f ca="1" t="shared" si="61"/>
        <v>2</v>
      </c>
      <c r="C157" t="s">
        <v>81</v>
      </c>
      <c r="D157" s="5">
        <v>2</v>
      </c>
      <c r="E157" s="5" t="s">
        <v>77</v>
      </c>
      <c r="F157" t="s">
        <v>32</v>
      </c>
      <c r="G157" s="85">
        <v>43971</v>
      </c>
      <c r="H157" t="b">
        <v>1</v>
      </c>
      <c r="I157" t="s">
        <v>73</v>
      </c>
      <c r="J157" t="b">
        <v>0</v>
      </c>
      <c r="K157" s="11" t="str">
        <f>IF(ISBLANK(A157),"",VLOOKUP("S2"&amp;表1[[#This Row],[分项工程代号]]&amp;表1[[#This Row],[分项工程名称]],模板!D:F,3,FALSE))</f>
        <v>S2-02-C7-</v>
      </c>
      <c r="L157" s="2" t="str">
        <f ca="1">IF(ISBLANK(A157),"",表1[[#This Row],[编号]]&amp;TEXT(表1[[#This Row],[序号]],"000"))</f>
        <v>S2-02-C7-002</v>
      </c>
      <c r="M157" s="11" t="str">
        <f t="shared" si="80"/>
        <v>北方工程刚果（金）有限公司</v>
      </c>
      <c r="N157" s="11" t="str">
        <f t="shared" si="72"/>
        <v>李云松</v>
      </c>
      <c r="O157" s="11" t="str">
        <f t="shared" si="73"/>
        <v>黄必银</v>
      </c>
      <c r="P157" s="2" t="str">
        <f t="shared" si="74"/>
        <v>WUHUANG CONSTRUCTION ET COMMERCE RDC SAS</v>
      </c>
      <c r="Q157" s="2" t="str">
        <f t="shared" si="75"/>
        <v>陈陆</v>
      </c>
      <c r="R157" s="2" t="str">
        <f t="shared" si="76"/>
        <v>曹学能</v>
      </c>
      <c r="S157" s="11" t="str">
        <f t="shared" si="81"/>
        <v>鑫诚建设监理咨询有限公司</v>
      </c>
      <c r="T157" s="11" t="str">
        <f>IF(ISBLANK(A157),"",VLOOKUP(表1[[#This Row],[分项工程名称]],模板!C:G,3,FALSE))</f>
        <v>电缆头制作、导线连接和线路电气试验检验批质量验收记录</v>
      </c>
      <c r="U157" s="2" t="str">
        <f t="shared" si="77"/>
        <v>刚果（金）庞比铜钴矿项目</v>
      </c>
      <c r="V157" s="2" t="str">
        <f t="shared" si="78"/>
        <v>刚果（金）庞比铜钴矿项目   总降压变电站</v>
      </c>
      <c r="W157" s="11" t="str">
        <f>IF(ISBLANK(A157),"",表1[[#This Row],[子项名称]]&amp;表1[[#This Row],[标题]]&amp;表1[[#This Row],[分项工程代号]])</f>
        <v>总降压变电站电缆头制作、导线连接和线路电气试验检验批质量验收记录2</v>
      </c>
      <c r="X157" s="11">
        <f>IF(ISBLANK(A157),"",COUNTIF(W:W,表1[[#This Row],[子项名称]]&amp;表1[[#This Row],[标题]]&amp;表1[[#This Row],[分项工程代号]]))</f>
        <v>4</v>
      </c>
      <c r="Y157" s="11" t="str">
        <f>IF(ISBLANK(A157),"",表1[[#This Row],[子项名称]]&amp;表1[[#This Row],[分项工程代号]]&amp;表1[[#This Row],[分项工程名称]])</f>
        <v>总降压变电站2电缆头制作、导线连接和线路电气试验</v>
      </c>
      <c r="Z157" s="11" t="b">
        <f>IF(ISBLANK(A157),"",IF(MATCH(表1[[#This Row],[子项名称]]&amp;表1[[#This Row],[分项工程代号]]&amp;表1[[#This Row],[分项工程名称]],Y:Y,0)=ROW(表1[[#This Row],[子项名称]]),TRUE,FALSE))</f>
        <v>0</v>
      </c>
      <c r="AA157" s="11" t="str">
        <f t="shared" si="79"/>
        <v>《建筑电气工程施工验收规范》 GB50303-2015</v>
      </c>
      <c r="AB157" s="11" t="str">
        <f>IF(ISBLANK(A157),"",VLOOKUP(表1[[#This Row],[分项工程名称]],施工检查记录[#All],2,FALSE))</f>
        <v>1.低压电线和电缆绝缘电阻测试符合规范要求
2.电线、电缆接线符合规范要求
3.芯线与电器设备的连接符合规范要求</v>
      </c>
      <c r="AC157" t="str">
        <f t="shared" si="60"/>
        <v>2020年05月20日</v>
      </c>
    </row>
    <row r="158" customHeight="1" spans="1:29">
      <c r="A158" t="s">
        <v>62</v>
      </c>
      <c r="B158" s="5">
        <f ca="1" t="shared" ref="B158:B163" si="82">IF(ISBLANK(A158),"",_xlfn.MAXIFS(INDIRECT(ADDRESS(2,2)&amp;":"&amp;ADDRESS(ROW(A158)-1,2)),INDIRECT(ADDRESS(2,1)&amp;":"&amp;ADDRESS(ROW(A158)-1,1)),A158,INDIRECT(ADDRESS(2,3)&amp;":"&amp;ADDRESS(ROW(A158)-1,3)),C158,INDIRECT(ADDRESS(2,4)&amp;":"&amp;ADDRESS(ROW(A158)-1,4)),D158)+1)</f>
        <v>1</v>
      </c>
      <c r="C158" s="5" t="s">
        <v>42</v>
      </c>
      <c r="D158" s="5">
        <v>2</v>
      </c>
      <c r="E158" s="5" t="s">
        <v>126</v>
      </c>
      <c r="F158" t="s">
        <v>32</v>
      </c>
      <c r="G158" s="85">
        <v>44016</v>
      </c>
      <c r="H158" t="b">
        <v>1</v>
      </c>
      <c r="I158" t="s">
        <v>64</v>
      </c>
      <c r="J158" t="b">
        <v>0</v>
      </c>
      <c r="K158" s="11" t="str">
        <f>IF(ISBLANK(A158),"",VLOOKUP("S2"&amp;表1[[#This Row],[分项工程代号]]&amp;表1[[#This Row],[分项工程名称]],模板!D:F,3,FALSE))</f>
        <v>S2-02-C7-</v>
      </c>
      <c r="L158" s="2" t="str">
        <f ca="1">IF(ISBLANK(A158),"",表1[[#This Row],[编号]]&amp;TEXT(表1[[#This Row],[序号]],"000"))</f>
        <v>S2-02-C7-001</v>
      </c>
      <c r="M158" s="11" t="str">
        <f t="shared" ref="M158:M163" si="83">IF(ISBLANK(A158),"","北方工程刚果（金）有限公司")</f>
        <v>北方工程刚果（金）有限公司</v>
      </c>
      <c r="N158" s="11" t="str">
        <f t="shared" ref="N158:N163" si="84">IF(ISBLANK(A158),"","李云松")</f>
        <v>李云松</v>
      </c>
      <c r="O158" s="11" t="str">
        <f t="shared" ref="O158:O163" si="85">IF(ISBLANK(A158),"","黄必银")</f>
        <v>黄必银</v>
      </c>
      <c r="P158" s="2" t="str">
        <f t="shared" ref="P158:P163" si="86">IF(ISBLANK(A158),"","WUHUANG CONSTRUCTION ET COMMERCE RDC SAS")</f>
        <v>WUHUANG CONSTRUCTION ET COMMERCE RDC SAS</v>
      </c>
      <c r="Q158" s="2" t="str">
        <f t="shared" ref="Q158:Q163" si="87">IF(ISBLANK(A158),"","陈陆")</f>
        <v>陈陆</v>
      </c>
      <c r="R158" s="2" t="str">
        <f t="shared" ref="R158:R163" si="88">IF(ISBLANK(A158),"","曹学能")</f>
        <v>曹学能</v>
      </c>
      <c r="S158" s="11" t="str">
        <f t="shared" ref="S158:S163" si="89">IF(ISBLANK(A158),"","鑫诚建设监理咨询有限公司")</f>
        <v>鑫诚建设监理咨询有限公司</v>
      </c>
      <c r="T158" s="11" t="str">
        <f>IF(ISBLANK(A158),"",VLOOKUP(表1[[#This Row],[分项工程名称]],模板!C:G,3,FALSE))</f>
        <v>成套配电柜、控制柜安装检验批质量验收记录</v>
      </c>
      <c r="U158" s="2" t="str">
        <f t="shared" ref="U158:U163" si="90">IF(ISBLANK(A158),"","刚果（金）庞比铜钴矿项目")</f>
        <v>刚果（金）庞比铜钴矿项目</v>
      </c>
      <c r="V158" s="2" t="str">
        <f t="shared" ref="V158:V163" si="91">IF(ISBLANK(A158),"",_xlfn.CONCAT(U158,"   ",A158))</f>
        <v>刚果（金）庞比铜钴矿项目   铜萃取</v>
      </c>
      <c r="W158" s="11" t="str">
        <f>IF(ISBLANK(A158),"",表1[[#This Row],[子项名称]]&amp;表1[[#This Row],[标题]]&amp;表1[[#This Row],[分项工程代号]])</f>
        <v>铜萃取成套配电柜、控制柜安装检验批质量验收记录2</v>
      </c>
      <c r="X158" s="11">
        <f>IF(ISBLANK(A158),"",COUNTIF(W:W,表1[[#This Row],[子项名称]]&amp;表1[[#This Row],[标题]]&amp;表1[[#This Row],[分项工程代号]]))</f>
        <v>2</v>
      </c>
      <c r="Y158" s="11" t="str">
        <f>IF(ISBLANK(A158),"",表1[[#This Row],[子项名称]]&amp;表1[[#This Row],[分项工程代号]]&amp;表1[[#This Row],[分项工程名称]])</f>
        <v>铜萃取2成套配电柜、控制柜安装</v>
      </c>
      <c r="Z158" s="11" t="b">
        <f>IF(ISBLANK(A158),"",IF(MATCH(表1[[#This Row],[子项名称]]&amp;表1[[#This Row],[分项工程代号]]&amp;表1[[#This Row],[分项工程名称]],Y:Y,0)=ROW(表1[[#This Row],[子项名称]]),TRUE,FALSE))</f>
        <v>1</v>
      </c>
      <c r="AA158" s="11" t="str">
        <f t="shared" ref="AA158:AA163" si="92">IF(ISBLANK(A158),"",_xlfn.CONCAT("《建筑电气工程施工验收规范》 GB50303-2015"))</f>
        <v>《建筑电气工程施工验收规范》 GB50303-2015</v>
      </c>
      <c r="AB158" s="11" t="str">
        <f>IF(ISBLANK(A158),"",VLOOKUP(表1[[#This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58" t="str">
        <f t="shared" ref="AC158:AC170" si="93">TEXT($G158,"yyyy年mm月dd日")</f>
        <v>2020年07月04日</v>
      </c>
    </row>
    <row r="159" customHeight="1" spans="1:29">
      <c r="A159" t="s">
        <v>62</v>
      </c>
      <c r="B159" s="5">
        <f ca="1" t="shared" si="82"/>
        <v>2</v>
      </c>
      <c r="C159" s="5" t="s">
        <v>42</v>
      </c>
      <c r="D159" s="5">
        <v>2</v>
      </c>
      <c r="E159" s="5" t="s">
        <v>127</v>
      </c>
      <c r="F159" t="s">
        <v>32</v>
      </c>
      <c r="G159" s="85">
        <v>44016</v>
      </c>
      <c r="H159" t="b">
        <v>1</v>
      </c>
      <c r="I159" t="s">
        <v>64</v>
      </c>
      <c r="J159" t="b">
        <v>0</v>
      </c>
      <c r="K159" s="11" t="str">
        <f>IF(ISBLANK(A159),"",VLOOKUP("S2"&amp;表1[[#This Row],[分项工程代号]]&amp;表1[[#This Row],[分项工程名称]],模板!D:F,3,FALSE))</f>
        <v>S2-02-C7-</v>
      </c>
      <c r="L159" s="2" t="str">
        <f ca="1">IF(ISBLANK(A159),"",表1[[#This Row],[编号]]&amp;TEXT(表1[[#This Row],[序号]],"000"))</f>
        <v>S2-02-C7-002</v>
      </c>
      <c r="M159" s="11" t="str">
        <f t="shared" si="83"/>
        <v>北方工程刚果（金）有限公司</v>
      </c>
      <c r="N159" s="11" t="str">
        <f t="shared" si="84"/>
        <v>李云松</v>
      </c>
      <c r="O159" s="11" t="str">
        <f t="shared" si="85"/>
        <v>黄必银</v>
      </c>
      <c r="P159" s="2" t="str">
        <f t="shared" si="86"/>
        <v>WUHUANG CONSTRUCTION ET COMMERCE RDC SAS</v>
      </c>
      <c r="Q159" s="2" t="str">
        <f t="shared" si="87"/>
        <v>陈陆</v>
      </c>
      <c r="R159" s="2" t="str">
        <f t="shared" si="88"/>
        <v>曹学能</v>
      </c>
      <c r="S159" s="11" t="str">
        <f t="shared" si="89"/>
        <v>鑫诚建设监理咨询有限公司</v>
      </c>
      <c r="T159" s="11" t="str">
        <f>IF(ISBLANK(A159),"",VLOOKUP(表1[[#This Row],[分项工程名称]],模板!C:G,3,FALSE))</f>
        <v>成套配电柜、控制柜安装检验批质量验收记录</v>
      </c>
      <c r="U159" s="2" t="str">
        <f t="shared" si="90"/>
        <v>刚果（金）庞比铜钴矿项目</v>
      </c>
      <c r="V159" s="2" t="str">
        <f t="shared" si="91"/>
        <v>刚果（金）庞比铜钴矿项目   铜萃取</v>
      </c>
      <c r="W159" s="11" t="str">
        <f>IF(ISBLANK(A159),"",表1[[#This Row],[子项名称]]&amp;表1[[#This Row],[标题]]&amp;表1[[#This Row],[分项工程代号]])</f>
        <v>铜萃取成套配电柜、控制柜安装检验批质量验收记录2</v>
      </c>
      <c r="X159" s="11">
        <f>IF(ISBLANK(A159),"",COUNTIF(W:W,表1[[#This Row],[子项名称]]&amp;表1[[#This Row],[标题]]&amp;表1[[#This Row],[分项工程代号]]))</f>
        <v>2</v>
      </c>
      <c r="Y159" s="11" t="str">
        <f>IF(ISBLANK(A159),"",表1[[#This Row],[子项名称]]&amp;表1[[#This Row],[分项工程代号]]&amp;表1[[#This Row],[分项工程名称]])</f>
        <v>铜萃取2成套配电柜、控制柜安装</v>
      </c>
      <c r="Z159" s="11" t="b">
        <f>IF(ISBLANK(A159),"",IF(MATCH(表1[[#This Row],[子项名称]]&amp;表1[[#This Row],[分项工程代号]]&amp;表1[[#This Row],[分项工程名称]],Y:Y,0)=ROW(表1[[#This Row],[子项名称]]),TRUE,FALSE))</f>
        <v>0</v>
      </c>
      <c r="AA159" s="11" t="str">
        <f t="shared" si="92"/>
        <v>《建筑电气工程施工验收规范》 GB50303-2015</v>
      </c>
      <c r="AB159" s="11" t="str">
        <f>IF(ISBLANK(A159),"",VLOOKUP(表1[[#This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59" t="str">
        <f t="shared" si="93"/>
        <v>2020年07月04日</v>
      </c>
    </row>
    <row r="160" customHeight="1" spans="1:29">
      <c r="A160" t="s">
        <v>62</v>
      </c>
      <c r="B160" s="5">
        <f ca="1" t="shared" si="82"/>
        <v>1</v>
      </c>
      <c r="C160" s="5" t="s">
        <v>45</v>
      </c>
      <c r="D160" s="5">
        <v>2</v>
      </c>
      <c r="E160" s="5" t="s">
        <v>128</v>
      </c>
      <c r="F160" t="s">
        <v>32</v>
      </c>
      <c r="G160" s="85">
        <v>44016</v>
      </c>
      <c r="H160" t="b">
        <v>1</v>
      </c>
      <c r="I160" t="s">
        <v>64</v>
      </c>
      <c r="J160" t="b">
        <v>0</v>
      </c>
      <c r="K160" s="11" t="str">
        <f>IF(ISBLANK(A160),"",VLOOKUP("S2"&amp;表1[[#This Row],[分项工程代号]]&amp;表1[[#This Row],[分项工程名称]],模板!D:F,3,FALSE))</f>
        <v>S2-02-C7-</v>
      </c>
      <c r="L160" s="2" t="str">
        <f ca="1">IF(ISBLANK(A160),"",表1[[#This Row],[编号]]&amp;TEXT(表1[[#This Row],[序号]],"000"))</f>
        <v>S2-02-C7-001</v>
      </c>
      <c r="M160" s="11" t="str">
        <f t="shared" si="83"/>
        <v>北方工程刚果（金）有限公司</v>
      </c>
      <c r="N160" s="11" t="str">
        <f t="shared" si="84"/>
        <v>李云松</v>
      </c>
      <c r="O160" s="11" t="str">
        <f t="shared" si="85"/>
        <v>黄必银</v>
      </c>
      <c r="P160" s="2" t="str">
        <f t="shared" si="86"/>
        <v>WUHUANG CONSTRUCTION ET COMMERCE RDC SAS</v>
      </c>
      <c r="Q160" s="2" t="str">
        <f t="shared" si="87"/>
        <v>陈陆</v>
      </c>
      <c r="R160" s="2" t="str">
        <f t="shared" si="88"/>
        <v>曹学能</v>
      </c>
      <c r="S160" s="11" t="str">
        <f t="shared" si="89"/>
        <v>鑫诚建设监理咨询有限公司</v>
      </c>
      <c r="T160" s="11" t="str">
        <f>IF(ISBLANK(A160),"",VLOOKUP(表1[[#This Row],[分项工程名称]],模板!C:G,3,FALSE))</f>
        <v>裸母线、封闭母线、插接式母线安装检验批质量验收记录</v>
      </c>
      <c r="U160" s="2" t="str">
        <f t="shared" si="90"/>
        <v>刚果（金）庞比铜钴矿项目</v>
      </c>
      <c r="V160" s="2" t="str">
        <f t="shared" si="91"/>
        <v>刚果（金）庞比铜钴矿项目   铜萃取</v>
      </c>
      <c r="W160" s="11" t="str">
        <f>IF(ISBLANK(A160),"",表1[[#This Row],[子项名称]]&amp;表1[[#This Row],[标题]]&amp;表1[[#This Row],[分项工程代号]])</f>
        <v>铜萃取裸母线、封闭母线、插接式母线安装检验批质量验收记录2</v>
      </c>
      <c r="X160" s="11">
        <f>IF(ISBLANK(A160),"",COUNTIF(W:W,表1[[#This Row],[子项名称]]&amp;表1[[#This Row],[标题]]&amp;表1[[#This Row],[分项工程代号]]))</f>
        <v>4</v>
      </c>
      <c r="Y160" s="11" t="str">
        <f>IF(ISBLANK(A160),"",表1[[#This Row],[子项名称]]&amp;表1[[#This Row],[分项工程代号]]&amp;表1[[#This Row],[分项工程名称]])</f>
        <v>铜萃取2裸母线、封闭母线、插接式母线安装</v>
      </c>
      <c r="Z160" s="11" t="b">
        <f>IF(ISBLANK(A160),"",IF(MATCH(表1[[#This Row],[子项名称]]&amp;表1[[#This Row],[分项工程代号]]&amp;表1[[#This Row],[分项工程名称]],Y:Y,0)=ROW(表1[[#This Row],[子项名称]]),TRUE,FALSE))</f>
        <v>1</v>
      </c>
      <c r="AA160" s="11" t="str">
        <f t="shared" si="92"/>
        <v>《建筑电气工程施工验收规范》 GB50303-2015</v>
      </c>
      <c r="AB160" s="11" t="str">
        <f>IF(ISBLANK(A160),"",VLOOKUP(表1[[#This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60" t="str">
        <f t="shared" si="93"/>
        <v>2020年07月04日</v>
      </c>
    </row>
    <row r="161" customHeight="1" spans="1:29">
      <c r="A161" t="s">
        <v>62</v>
      </c>
      <c r="B161" s="5">
        <f ca="1" t="shared" si="82"/>
        <v>2</v>
      </c>
      <c r="C161" s="5" t="s">
        <v>45</v>
      </c>
      <c r="D161" s="5">
        <v>2</v>
      </c>
      <c r="E161" s="5" t="s">
        <v>129</v>
      </c>
      <c r="F161" t="s">
        <v>32</v>
      </c>
      <c r="G161" s="85">
        <v>44016</v>
      </c>
      <c r="H161" t="b">
        <v>1</v>
      </c>
      <c r="I161" t="s">
        <v>64</v>
      </c>
      <c r="J161" t="b">
        <v>0</v>
      </c>
      <c r="K161" s="11" t="str">
        <f>IF(ISBLANK(A161),"",VLOOKUP("S2"&amp;表1[[#This Row],[分项工程代号]]&amp;表1[[#This Row],[分项工程名称]],模板!D:F,3,FALSE))</f>
        <v>S2-02-C7-</v>
      </c>
      <c r="L161" s="2" t="str">
        <f ca="1">IF(ISBLANK(A161),"",表1[[#This Row],[编号]]&amp;TEXT(表1[[#This Row],[序号]],"000"))</f>
        <v>S2-02-C7-002</v>
      </c>
      <c r="M161" s="11" t="str">
        <f t="shared" si="83"/>
        <v>北方工程刚果（金）有限公司</v>
      </c>
      <c r="N161" s="11" t="str">
        <f t="shared" si="84"/>
        <v>李云松</v>
      </c>
      <c r="O161" s="11" t="str">
        <f t="shared" si="85"/>
        <v>黄必银</v>
      </c>
      <c r="P161" s="2" t="str">
        <f t="shared" si="86"/>
        <v>WUHUANG CONSTRUCTION ET COMMERCE RDC SAS</v>
      </c>
      <c r="Q161" s="2" t="str">
        <f t="shared" si="87"/>
        <v>陈陆</v>
      </c>
      <c r="R161" s="2" t="str">
        <f t="shared" si="88"/>
        <v>曹学能</v>
      </c>
      <c r="S161" s="11" t="str">
        <f t="shared" si="89"/>
        <v>鑫诚建设监理咨询有限公司</v>
      </c>
      <c r="T161" s="11" t="str">
        <f>IF(ISBLANK(A161),"",VLOOKUP(表1[[#This Row],[分项工程名称]],模板!C:G,3,FALSE))</f>
        <v>裸母线、封闭母线、插接式母线安装检验批质量验收记录</v>
      </c>
      <c r="U161" s="2" t="str">
        <f t="shared" si="90"/>
        <v>刚果（金）庞比铜钴矿项目</v>
      </c>
      <c r="V161" s="2" t="str">
        <f t="shared" si="91"/>
        <v>刚果（金）庞比铜钴矿项目   铜萃取</v>
      </c>
      <c r="W161" s="11" t="str">
        <f>IF(ISBLANK(A161),"",表1[[#This Row],[子项名称]]&amp;表1[[#This Row],[标题]]&amp;表1[[#This Row],[分项工程代号]])</f>
        <v>铜萃取裸母线、封闭母线、插接式母线安装检验批质量验收记录2</v>
      </c>
      <c r="X161" s="11">
        <f>IF(ISBLANK(A161),"",COUNTIF(W:W,表1[[#This Row],[子项名称]]&amp;表1[[#This Row],[标题]]&amp;表1[[#This Row],[分项工程代号]]))</f>
        <v>4</v>
      </c>
      <c r="Y161" s="11" t="str">
        <f>IF(ISBLANK(A161),"",表1[[#This Row],[子项名称]]&amp;表1[[#This Row],[分项工程代号]]&amp;表1[[#This Row],[分项工程名称]])</f>
        <v>铜萃取2裸母线、封闭母线、插接式母线安装</v>
      </c>
      <c r="Z161" s="11" t="b">
        <f>IF(ISBLANK(A161),"",IF(MATCH(表1[[#This Row],[子项名称]]&amp;表1[[#This Row],[分项工程代号]]&amp;表1[[#This Row],[分项工程名称]],Y:Y,0)=ROW(表1[[#This Row],[子项名称]]),TRUE,FALSE))</f>
        <v>0</v>
      </c>
      <c r="AA161" s="11" t="str">
        <f t="shared" si="92"/>
        <v>《建筑电气工程施工验收规范》 GB50303-2015</v>
      </c>
      <c r="AB161" s="11" t="str">
        <f>IF(ISBLANK(A161),"",VLOOKUP(表1[[#This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61" t="str">
        <f t="shared" si="93"/>
        <v>2020年07月04日</v>
      </c>
    </row>
    <row r="162" customHeight="1" spans="1:29">
      <c r="A162" t="s">
        <v>62</v>
      </c>
      <c r="B162" s="5">
        <f ca="1" t="shared" si="82"/>
        <v>3</v>
      </c>
      <c r="C162" s="5" t="s">
        <v>45</v>
      </c>
      <c r="D162" s="5">
        <v>2</v>
      </c>
      <c r="E162" s="5" t="s">
        <v>126</v>
      </c>
      <c r="F162" t="s">
        <v>32</v>
      </c>
      <c r="G162" s="85">
        <v>44016</v>
      </c>
      <c r="H162" t="b">
        <v>1</v>
      </c>
      <c r="I162" t="s">
        <v>64</v>
      </c>
      <c r="J162" t="b">
        <v>0</v>
      </c>
      <c r="K162" s="11" t="str">
        <f>IF(ISBLANK(A162),"",VLOOKUP("S2"&amp;表1[[#This Row],[分项工程代号]]&amp;表1[[#This Row],[分项工程名称]],模板!D:F,3,FALSE))</f>
        <v>S2-02-C7-</v>
      </c>
      <c r="L162" s="2" t="str">
        <f ca="1">IF(ISBLANK(A162),"",表1[[#This Row],[编号]]&amp;TEXT(表1[[#This Row],[序号]],"000"))</f>
        <v>S2-02-C7-003</v>
      </c>
      <c r="M162" s="11" t="str">
        <f t="shared" si="83"/>
        <v>北方工程刚果（金）有限公司</v>
      </c>
      <c r="N162" s="11" t="str">
        <f t="shared" si="84"/>
        <v>李云松</v>
      </c>
      <c r="O162" s="11" t="str">
        <f t="shared" si="85"/>
        <v>黄必银</v>
      </c>
      <c r="P162" s="2" t="str">
        <f t="shared" si="86"/>
        <v>WUHUANG CONSTRUCTION ET COMMERCE RDC SAS</v>
      </c>
      <c r="Q162" s="2" t="str">
        <f t="shared" si="87"/>
        <v>陈陆</v>
      </c>
      <c r="R162" s="2" t="str">
        <f t="shared" si="88"/>
        <v>曹学能</v>
      </c>
      <c r="S162" s="11" t="str">
        <f t="shared" si="89"/>
        <v>鑫诚建设监理咨询有限公司</v>
      </c>
      <c r="T162" s="11" t="str">
        <f>IF(ISBLANK(A162),"",VLOOKUP(表1[[#This Row],[分项工程名称]],模板!C:G,3,FALSE))</f>
        <v>裸母线、封闭母线、插接式母线安装检验批质量验收记录</v>
      </c>
      <c r="U162" s="2" t="str">
        <f t="shared" si="90"/>
        <v>刚果（金）庞比铜钴矿项目</v>
      </c>
      <c r="V162" s="2" t="str">
        <f t="shared" si="91"/>
        <v>刚果（金）庞比铜钴矿项目   铜萃取</v>
      </c>
      <c r="W162" s="11" t="str">
        <f>IF(ISBLANK(A162),"",表1[[#This Row],[子项名称]]&amp;表1[[#This Row],[标题]]&amp;表1[[#This Row],[分项工程代号]])</f>
        <v>铜萃取裸母线、封闭母线、插接式母线安装检验批质量验收记录2</v>
      </c>
      <c r="X162" s="11">
        <f>IF(ISBLANK(A162),"",COUNTIF(W:W,表1[[#This Row],[子项名称]]&amp;表1[[#This Row],[标题]]&amp;表1[[#This Row],[分项工程代号]]))</f>
        <v>4</v>
      </c>
      <c r="Y162" s="11" t="str">
        <f>IF(ISBLANK(A162),"",表1[[#This Row],[子项名称]]&amp;表1[[#This Row],[分项工程代号]]&amp;表1[[#This Row],[分项工程名称]])</f>
        <v>铜萃取2裸母线、封闭母线、插接式母线安装</v>
      </c>
      <c r="Z162" s="11" t="b">
        <f>IF(ISBLANK(A162),"",IF(MATCH(表1[[#This Row],[子项名称]]&amp;表1[[#This Row],[分项工程代号]]&amp;表1[[#This Row],[分项工程名称]],Y:Y,0)=ROW(表1[[#This Row],[子项名称]]),TRUE,FALSE))</f>
        <v>0</v>
      </c>
      <c r="AA162" s="11" t="str">
        <f t="shared" si="92"/>
        <v>《建筑电气工程施工验收规范》 GB50303-2015</v>
      </c>
      <c r="AB162" s="11" t="str">
        <f>IF(ISBLANK(A162),"",VLOOKUP(表1[[#This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62" t="str">
        <f t="shared" si="93"/>
        <v>2020年07月04日</v>
      </c>
    </row>
    <row r="163" customHeight="1" spans="1:29">
      <c r="A163" t="s">
        <v>62</v>
      </c>
      <c r="B163" s="5">
        <f ca="1" t="shared" si="82"/>
        <v>4</v>
      </c>
      <c r="C163" s="5" t="s">
        <v>45</v>
      </c>
      <c r="D163" s="5">
        <v>2</v>
      </c>
      <c r="E163" s="5" t="s">
        <v>127</v>
      </c>
      <c r="F163" t="s">
        <v>32</v>
      </c>
      <c r="G163" s="85">
        <v>44016</v>
      </c>
      <c r="H163" t="b">
        <v>1</v>
      </c>
      <c r="I163" t="s">
        <v>64</v>
      </c>
      <c r="J163" t="b">
        <v>0</v>
      </c>
      <c r="K163" s="11" t="str">
        <f>IF(ISBLANK(A163),"",VLOOKUP("S2"&amp;表1[[#This Row],[分项工程代号]]&amp;表1[[#This Row],[分项工程名称]],模板!D:F,3,FALSE))</f>
        <v>S2-02-C7-</v>
      </c>
      <c r="L163" s="2" t="str">
        <f ca="1">IF(ISBLANK(A163),"",表1[[#This Row],[编号]]&amp;TEXT(表1[[#This Row],[序号]],"000"))</f>
        <v>S2-02-C7-004</v>
      </c>
      <c r="M163" s="11" t="str">
        <f t="shared" si="83"/>
        <v>北方工程刚果（金）有限公司</v>
      </c>
      <c r="N163" s="11" t="str">
        <f t="shared" si="84"/>
        <v>李云松</v>
      </c>
      <c r="O163" s="11" t="str">
        <f t="shared" si="85"/>
        <v>黄必银</v>
      </c>
      <c r="P163" s="2" t="str">
        <f t="shared" si="86"/>
        <v>WUHUANG CONSTRUCTION ET COMMERCE RDC SAS</v>
      </c>
      <c r="Q163" s="2" t="str">
        <f t="shared" si="87"/>
        <v>陈陆</v>
      </c>
      <c r="R163" s="2" t="str">
        <f t="shared" si="88"/>
        <v>曹学能</v>
      </c>
      <c r="S163" s="11" t="str">
        <f t="shared" si="89"/>
        <v>鑫诚建设监理咨询有限公司</v>
      </c>
      <c r="T163" s="11" t="str">
        <f>IF(ISBLANK(A163),"",VLOOKUP(表1[[#This Row],[分项工程名称]],模板!C:G,3,FALSE))</f>
        <v>裸母线、封闭母线、插接式母线安装检验批质量验收记录</v>
      </c>
      <c r="U163" s="2" t="str">
        <f t="shared" si="90"/>
        <v>刚果（金）庞比铜钴矿项目</v>
      </c>
      <c r="V163" s="2" t="str">
        <f t="shared" si="91"/>
        <v>刚果（金）庞比铜钴矿项目   铜萃取</v>
      </c>
      <c r="W163" s="11" t="str">
        <f>IF(ISBLANK(A163),"",表1[[#This Row],[子项名称]]&amp;表1[[#This Row],[标题]]&amp;表1[[#This Row],[分项工程代号]])</f>
        <v>铜萃取裸母线、封闭母线、插接式母线安装检验批质量验收记录2</v>
      </c>
      <c r="X163" s="11">
        <f>IF(ISBLANK(A163),"",COUNTIF(W:W,表1[[#This Row],[子项名称]]&amp;表1[[#This Row],[标题]]&amp;表1[[#This Row],[分项工程代号]]))</f>
        <v>4</v>
      </c>
      <c r="Y163" s="11" t="str">
        <f>IF(ISBLANK(A163),"",表1[[#This Row],[子项名称]]&amp;表1[[#This Row],[分项工程代号]]&amp;表1[[#This Row],[分项工程名称]])</f>
        <v>铜萃取2裸母线、封闭母线、插接式母线安装</v>
      </c>
      <c r="Z163" s="11" t="b">
        <f>IF(ISBLANK(A163),"",IF(MATCH(表1[[#This Row],[子项名称]]&amp;表1[[#This Row],[分项工程代号]]&amp;表1[[#This Row],[分项工程名称]],Y:Y,0)=ROW(表1[[#This Row],[子项名称]]),TRUE,FALSE))</f>
        <v>0</v>
      </c>
      <c r="AA163" s="11" t="str">
        <f t="shared" si="92"/>
        <v>《建筑电气工程施工验收规范》 GB50303-2015</v>
      </c>
      <c r="AB163" s="11" t="str">
        <f>IF(ISBLANK(A163),"",VLOOKUP(表1[[#This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63" t="str">
        <f t="shared" si="93"/>
        <v>2020年07月04日</v>
      </c>
    </row>
    <row r="164" customHeight="1" spans="1:29">
      <c r="A164" t="s">
        <v>65</v>
      </c>
      <c r="B164" s="5">
        <f ca="1" t="shared" ref="B164:B176" si="94">IF(ISBLANK(A164),"",_xlfn.MAXIFS(INDIRECT(ADDRESS(2,2)&amp;":"&amp;ADDRESS(ROW(A164)-1,2)),INDIRECT(ADDRESS(2,1)&amp;":"&amp;ADDRESS(ROW(A164)-1,1)),A164,INDIRECT(ADDRESS(2,3)&amp;":"&amp;ADDRESS(ROW(A164)-1,3)),C164,INDIRECT(ADDRESS(2,4)&amp;":"&amp;ADDRESS(ROW(A164)-1,4)),D164)+1)</f>
        <v>1</v>
      </c>
      <c r="C164" s="5" t="s">
        <v>39</v>
      </c>
      <c r="D164" s="5">
        <v>2</v>
      </c>
      <c r="E164" s="5" t="s">
        <v>130</v>
      </c>
      <c r="F164" t="s">
        <v>32</v>
      </c>
      <c r="G164" s="85">
        <v>44022</v>
      </c>
      <c r="H164" t="b">
        <v>1</v>
      </c>
      <c r="I164" t="s">
        <v>67</v>
      </c>
      <c r="J164" t="b">
        <v>0</v>
      </c>
      <c r="K164" s="11" t="str">
        <f>IF(ISBLANK(A164),"",VLOOKUP("S2"&amp;表1[[#This Row],[分项工程代号]]&amp;表1[[#This Row],[分项工程名称]],模板!D:F,3,FALSE))</f>
        <v>S2-02-C7-</v>
      </c>
      <c r="L164" s="2" t="str">
        <f ca="1">IF(ISBLANK(A164),"",表1[[#This Row],[编号]]&amp;TEXT(表1[[#This Row],[序号]],"000"))</f>
        <v>S2-02-C7-001</v>
      </c>
      <c r="M164" s="11" t="str">
        <f t="shared" ref="M164:M176" si="95">IF(ISBLANK(A164),"","北方工程刚果（金）有限公司")</f>
        <v>北方工程刚果（金）有限公司</v>
      </c>
      <c r="N164" s="11" t="str">
        <f t="shared" ref="N164:N176" si="96">IF(ISBLANK(A164),"","李云松")</f>
        <v>李云松</v>
      </c>
      <c r="O164" s="11" t="str">
        <f t="shared" ref="O164:O176" si="97">IF(ISBLANK(A164),"","黄必银")</f>
        <v>黄必银</v>
      </c>
      <c r="P164" s="2" t="str">
        <f t="shared" ref="P164:P176" si="98">IF(ISBLANK(A164),"","WUHUANG CONSTRUCTION ET COMMERCE RDC SAS")</f>
        <v>WUHUANG CONSTRUCTION ET COMMERCE RDC SAS</v>
      </c>
      <c r="Q164" s="2" t="str">
        <f t="shared" ref="Q164:Q176" si="99">IF(ISBLANK(A164),"","陈陆")</f>
        <v>陈陆</v>
      </c>
      <c r="R164" s="2" t="str">
        <f t="shared" ref="R164:R176" si="100">IF(ISBLANK(A164),"","曹学能")</f>
        <v>曹学能</v>
      </c>
      <c r="S164" s="11" t="str">
        <f t="shared" ref="S164:S176" si="101">IF(ISBLANK(A164),"","鑫诚建设监理咨询有限公司")</f>
        <v>鑫诚建设监理咨询有限公司</v>
      </c>
      <c r="T164" s="11" t="str">
        <f>IF(ISBLANK(A164),"",VLOOKUP(表1[[#This Row],[分项工程名称]],模板!C:G,3,FALSE))</f>
        <v>变压器安装检验批质量验收记录</v>
      </c>
      <c r="U164" s="2" t="str">
        <f t="shared" ref="U164:U176" si="102">IF(ISBLANK(A164),"","刚果（金）庞比铜钴矿项目")</f>
        <v>刚果（金）庞比铜钴矿项目</v>
      </c>
      <c r="V164" s="2" t="str">
        <f t="shared" ref="V164:V176" si="103">IF(ISBLANK(A164),"",_xlfn.CONCAT(U164,"   ",A164))</f>
        <v>刚果（金）庞比铜钴矿项目   铜电积</v>
      </c>
      <c r="W164" s="11" t="str">
        <f>IF(ISBLANK(A164),"",表1[[#This Row],[子项名称]]&amp;表1[[#This Row],[标题]]&amp;表1[[#This Row],[分项工程代号]])</f>
        <v>铜电积变压器安装检验批质量验收记录2</v>
      </c>
      <c r="X164" s="11">
        <f>IF(ISBLANK(A164),"",COUNTIF(W:W,表1[[#This Row],[子项名称]]&amp;表1[[#This Row],[标题]]&amp;表1[[#This Row],[分项工程代号]]))</f>
        <v>4</v>
      </c>
      <c r="Y164" s="11" t="str">
        <f>IF(ISBLANK(A164),"",表1[[#This Row],[子项名称]]&amp;表1[[#This Row],[分项工程代号]]&amp;表1[[#This Row],[分项工程名称]])</f>
        <v>铜电积2变压器安装</v>
      </c>
      <c r="Z164" s="11" t="b">
        <f>IF(ISBLANK(A164),"",IF(MATCH(表1[[#This Row],[子项名称]]&amp;表1[[#This Row],[分项工程代号]]&amp;表1[[#This Row],[分项工程名称]],Y:Y,0)=ROW(表1[[#This Row],[子项名称]]),TRUE,FALSE))</f>
        <v>1</v>
      </c>
      <c r="AA164" s="11" t="str">
        <f t="shared" ref="AA164:AA176" si="104">IF(ISBLANK(A164),"",_xlfn.CONCAT("《建筑电气工程施工验收规范》 GB50303-2015"))</f>
        <v>《建筑电气工程施工验收规范》 GB50303-2015</v>
      </c>
      <c r="AB164" s="11" t="str">
        <f>IF(ISBLANK(A164),"",VLOOKUP(表1[[#This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64" t="str">
        <f t="shared" si="93"/>
        <v>2020年07月10日</v>
      </c>
    </row>
    <row r="165" customHeight="1" spans="1:29">
      <c r="A165" t="s">
        <v>65</v>
      </c>
      <c r="B165" s="5">
        <f ca="1" t="shared" si="94"/>
        <v>2</v>
      </c>
      <c r="C165" s="5" t="s">
        <v>39</v>
      </c>
      <c r="D165" s="5">
        <v>2</v>
      </c>
      <c r="E165" s="5" t="s">
        <v>131</v>
      </c>
      <c r="F165" t="s">
        <v>32</v>
      </c>
      <c r="G165" s="85">
        <v>44022</v>
      </c>
      <c r="H165" t="b">
        <v>1</v>
      </c>
      <c r="I165" t="s">
        <v>67</v>
      </c>
      <c r="J165" t="b">
        <v>0</v>
      </c>
      <c r="K165" s="11" t="str">
        <f>IF(ISBLANK(A165),"",VLOOKUP("S2"&amp;表1[[#This Row],[分项工程代号]]&amp;表1[[#This Row],[分项工程名称]],模板!D:F,3,FALSE))</f>
        <v>S2-02-C7-</v>
      </c>
      <c r="L165" s="2" t="str">
        <f ca="1">IF(ISBLANK(A165),"",表1[[#This Row],[编号]]&amp;TEXT(表1[[#This Row],[序号]],"000"))</f>
        <v>S2-02-C7-002</v>
      </c>
      <c r="M165" s="11" t="str">
        <f t="shared" si="95"/>
        <v>北方工程刚果（金）有限公司</v>
      </c>
      <c r="N165" s="11" t="str">
        <f t="shared" si="96"/>
        <v>李云松</v>
      </c>
      <c r="O165" s="11" t="str">
        <f t="shared" si="97"/>
        <v>黄必银</v>
      </c>
      <c r="P165" s="2" t="str">
        <f t="shared" si="98"/>
        <v>WUHUANG CONSTRUCTION ET COMMERCE RDC SAS</v>
      </c>
      <c r="Q165" s="2" t="str">
        <f t="shared" si="99"/>
        <v>陈陆</v>
      </c>
      <c r="R165" s="2" t="str">
        <f t="shared" si="100"/>
        <v>曹学能</v>
      </c>
      <c r="S165" s="11" t="str">
        <f t="shared" si="101"/>
        <v>鑫诚建设监理咨询有限公司</v>
      </c>
      <c r="T165" s="11" t="str">
        <f>IF(ISBLANK(A165),"",VLOOKUP(表1[[#This Row],[分项工程名称]],模板!C:G,3,FALSE))</f>
        <v>变压器安装检验批质量验收记录</v>
      </c>
      <c r="U165" s="2" t="str">
        <f t="shared" si="102"/>
        <v>刚果（金）庞比铜钴矿项目</v>
      </c>
      <c r="V165" s="2" t="str">
        <f t="shared" si="103"/>
        <v>刚果（金）庞比铜钴矿项目   铜电积</v>
      </c>
      <c r="W165" s="11" t="str">
        <f>IF(ISBLANK(A165),"",表1[[#This Row],[子项名称]]&amp;表1[[#This Row],[标题]]&amp;表1[[#This Row],[分项工程代号]])</f>
        <v>铜电积变压器安装检验批质量验收记录2</v>
      </c>
      <c r="X165" s="11">
        <f>IF(ISBLANK(A165),"",COUNTIF(W:W,表1[[#This Row],[子项名称]]&amp;表1[[#This Row],[标题]]&amp;表1[[#This Row],[分项工程代号]]))</f>
        <v>4</v>
      </c>
      <c r="Y165" s="11" t="str">
        <f>IF(ISBLANK(A165),"",表1[[#This Row],[子项名称]]&amp;表1[[#This Row],[分项工程代号]]&amp;表1[[#This Row],[分项工程名称]])</f>
        <v>铜电积2变压器安装</v>
      </c>
      <c r="Z165" s="11" t="b">
        <f>IF(ISBLANK(A165),"",IF(MATCH(表1[[#This Row],[子项名称]]&amp;表1[[#This Row],[分项工程代号]]&amp;表1[[#This Row],[分项工程名称]],Y:Y,0)=ROW(表1[[#This Row],[子项名称]]),TRUE,FALSE))</f>
        <v>0</v>
      </c>
      <c r="AA165" s="11" t="str">
        <f t="shared" si="104"/>
        <v>《建筑电气工程施工验收规范》 GB50303-2015</v>
      </c>
      <c r="AB165" s="11" t="str">
        <f>IF(ISBLANK(A165),"",VLOOKUP(表1[[#This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65" t="str">
        <f t="shared" si="93"/>
        <v>2020年07月10日</v>
      </c>
    </row>
    <row r="166" customHeight="1" spans="1:29">
      <c r="A166" t="s">
        <v>65</v>
      </c>
      <c r="B166" s="5">
        <f ca="1" t="shared" si="94"/>
        <v>1</v>
      </c>
      <c r="C166" s="5" t="s">
        <v>81</v>
      </c>
      <c r="D166" s="5">
        <v>3</v>
      </c>
      <c r="E166" s="5" t="s">
        <v>130</v>
      </c>
      <c r="F166" t="s">
        <v>32</v>
      </c>
      <c r="G166" s="85">
        <v>44024</v>
      </c>
      <c r="H166" t="b">
        <v>1</v>
      </c>
      <c r="I166" t="s">
        <v>67</v>
      </c>
      <c r="J166" t="b">
        <v>0</v>
      </c>
      <c r="K166" s="11" t="str">
        <f>IF(ISBLANK(A166),"",VLOOKUP("S2"&amp;表1[[#This Row],[分项工程代号]]&amp;表1[[#This Row],[分项工程名称]],模板!D:F,3,FALSE))</f>
        <v>S2-03-C7-</v>
      </c>
      <c r="L166" s="2" t="str">
        <f ca="1">IF(ISBLANK(A166),"",表1[[#This Row],[编号]]&amp;TEXT(表1[[#This Row],[序号]],"000"))</f>
        <v>S2-03-C7-001</v>
      </c>
      <c r="M166" s="11" t="str">
        <f t="shared" si="95"/>
        <v>北方工程刚果（金）有限公司</v>
      </c>
      <c r="N166" s="11" t="str">
        <f t="shared" si="96"/>
        <v>李云松</v>
      </c>
      <c r="O166" s="11" t="str">
        <f t="shared" si="97"/>
        <v>黄必银</v>
      </c>
      <c r="P166" s="2" t="str">
        <f t="shared" si="98"/>
        <v>WUHUANG CONSTRUCTION ET COMMERCE RDC SAS</v>
      </c>
      <c r="Q166" s="2" t="str">
        <f t="shared" si="99"/>
        <v>陈陆</v>
      </c>
      <c r="R166" s="2" t="str">
        <f t="shared" si="100"/>
        <v>曹学能</v>
      </c>
      <c r="S166" s="11" t="str">
        <f t="shared" si="101"/>
        <v>鑫诚建设监理咨询有限公司</v>
      </c>
      <c r="T166" s="11" t="str">
        <f>IF(ISBLANK(A166),"",VLOOKUP(表1[[#This Row],[分项工程名称]],模板!C:G,3,FALSE))</f>
        <v>电缆头制作、导线连接和线路电气试验检验批质量验收记录</v>
      </c>
      <c r="U166" s="2" t="str">
        <f t="shared" si="102"/>
        <v>刚果（金）庞比铜钴矿项目</v>
      </c>
      <c r="V166" s="2" t="str">
        <f t="shared" si="103"/>
        <v>刚果（金）庞比铜钴矿项目   铜电积</v>
      </c>
      <c r="W166" s="11" t="str">
        <f>IF(ISBLANK(A166),"",表1[[#This Row],[子项名称]]&amp;表1[[#This Row],[标题]]&amp;表1[[#This Row],[分项工程代号]])</f>
        <v>铜电积电缆头制作、导线连接和线路电气试验检验批质量验收记录3</v>
      </c>
      <c r="X166" s="11">
        <f>IF(ISBLANK(A166),"",COUNTIF(W:W,表1[[#This Row],[子项名称]]&amp;表1[[#This Row],[标题]]&amp;表1[[#This Row],[分项工程代号]]))</f>
        <v>2</v>
      </c>
      <c r="Y166" s="11" t="str">
        <f>IF(ISBLANK(A166),"",表1[[#This Row],[子项名称]]&amp;表1[[#This Row],[分项工程代号]]&amp;表1[[#This Row],[分项工程名称]])</f>
        <v>铜电积3电缆头制作、导线连接和线路电气试验</v>
      </c>
      <c r="Z166" s="11" t="b">
        <f>IF(ISBLANK(A166),"",IF(MATCH(表1[[#This Row],[子项名称]]&amp;表1[[#This Row],[分项工程代号]]&amp;表1[[#This Row],[分项工程名称]],Y:Y,0)=ROW(表1[[#This Row],[子项名称]]),TRUE,FALSE))</f>
        <v>1</v>
      </c>
      <c r="AA166" s="11" t="str">
        <f t="shared" si="104"/>
        <v>《建筑电气工程施工验收规范》 GB50303-2015</v>
      </c>
      <c r="AB166" s="11" t="str">
        <f>IF(ISBLANK(A166),"",VLOOKUP(表1[[#This Row],[分项工程名称]],施工检查记录[#All],2,FALSE))</f>
        <v>1.低压电线和电缆绝缘电阻测试符合规范要求
2.电线、电缆接线符合规范要求
3.芯线与电器设备的连接符合规范要求</v>
      </c>
      <c r="AC166" t="str">
        <f t="shared" si="93"/>
        <v>2020年07月12日</v>
      </c>
    </row>
    <row r="167" customHeight="1" spans="1:29">
      <c r="A167" t="s">
        <v>65</v>
      </c>
      <c r="B167" s="5">
        <f ca="1" t="shared" si="94"/>
        <v>2</v>
      </c>
      <c r="C167" s="5" t="s">
        <v>81</v>
      </c>
      <c r="D167" s="5">
        <v>3</v>
      </c>
      <c r="E167" s="5" t="s">
        <v>131</v>
      </c>
      <c r="F167" t="s">
        <v>32</v>
      </c>
      <c r="G167" s="85">
        <v>44024</v>
      </c>
      <c r="H167" t="b">
        <v>1</v>
      </c>
      <c r="I167" t="s">
        <v>67</v>
      </c>
      <c r="J167" t="b">
        <v>0</v>
      </c>
      <c r="K167" s="11" t="str">
        <f>IF(ISBLANK(A167),"",VLOOKUP("S2"&amp;表1[[#This Row],[分项工程代号]]&amp;表1[[#This Row],[分项工程名称]],模板!D:F,3,FALSE))</f>
        <v>S2-03-C7-</v>
      </c>
      <c r="L167" s="2" t="str">
        <f ca="1">IF(ISBLANK(A167),"",表1[[#This Row],[编号]]&amp;TEXT(表1[[#This Row],[序号]],"000"))</f>
        <v>S2-03-C7-002</v>
      </c>
      <c r="M167" s="11" t="str">
        <f t="shared" si="95"/>
        <v>北方工程刚果（金）有限公司</v>
      </c>
      <c r="N167" s="11" t="str">
        <f t="shared" si="96"/>
        <v>李云松</v>
      </c>
      <c r="O167" s="11" t="str">
        <f t="shared" si="97"/>
        <v>黄必银</v>
      </c>
      <c r="P167" s="2" t="str">
        <f t="shared" si="98"/>
        <v>WUHUANG CONSTRUCTION ET COMMERCE RDC SAS</v>
      </c>
      <c r="Q167" s="2" t="str">
        <f t="shared" si="99"/>
        <v>陈陆</v>
      </c>
      <c r="R167" s="2" t="str">
        <f t="shared" si="100"/>
        <v>曹学能</v>
      </c>
      <c r="S167" s="11" t="str">
        <f t="shared" si="101"/>
        <v>鑫诚建设监理咨询有限公司</v>
      </c>
      <c r="T167" s="11" t="str">
        <f>IF(ISBLANK(A167),"",VLOOKUP(表1[[#This Row],[分项工程名称]],模板!C:G,3,FALSE))</f>
        <v>电缆头制作、导线连接和线路电气试验检验批质量验收记录</v>
      </c>
      <c r="U167" s="2" t="str">
        <f t="shared" si="102"/>
        <v>刚果（金）庞比铜钴矿项目</v>
      </c>
      <c r="V167" s="2" t="str">
        <f t="shared" si="103"/>
        <v>刚果（金）庞比铜钴矿项目   铜电积</v>
      </c>
      <c r="W167" s="11" t="str">
        <f>IF(ISBLANK(A167),"",表1[[#This Row],[子项名称]]&amp;表1[[#This Row],[标题]]&amp;表1[[#This Row],[分项工程代号]])</f>
        <v>铜电积电缆头制作、导线连接和线路电气试验检验批质量验收记录3</v>
      </c>
      <c r="X167" s="11">
        <f>IF(ISBLANK(A167),"",COUNTIF(W:W,表1[[#This Row],[子项名称]]&amp;表1[[#This Row],[标题]]&amp;表1[[#This Row],[分项工程代号]]))</f>
        <v>2</v>
      </c>
      <c r="Y167" s="11" t="str">
        <f>IF(ISBLANK(A167),"",表1[[#This Row],[子项名称]]&amp;表1[[#This Row],[分项工程代号]]&amp;表1[[#This Row],[分项工程名称]])</f>
        <v>铜电积3电缆头制作、导线连接和线路电气试验</v>
      </c>
      <c r="Z167" s="11" t="b">
        <f>IF(ISBLANK(A167),"",IF(MATCH(表1[[#This Row],[子项名称]]&amp;表1[[#This Row],[分项工程代号]]&amp;表1[[#This Row],[分项工程名称]],Y:Y,0)=ROW(表1[[#This Row],[子项名称]]),TRUE,FALSE))</f>
        <v>0</v>
      </c>
      <c r="AA167" s="11" t="str">
        <f t="shared" si="104"/>
        <v>《建筑电气工程施工验收规范》 GB50303-2015</v>
      </c>
      <c r="AB167" s="11" t="str">
        <f>IF(ISBLANK(A167),"",VLOOKUP(表1[[#This Row],[分项工程名称]],施工检查记录[#All],2,FALSE))</f>
        <v>1.低压电线和电缆绝缘电阻测试符合规范要求
2.电线、电缆接线符合规范要求
3.芯线与电器设备的连接符合规范要求</v>
      </c>
      <c r="AC167" t="str">
        <f t="shared" si="93"/>
        <v>2020年07月12日</v>
      </c>
    </row>
    <row r="168" customHeight="1" spans="1:29">
      <c r="A168" t="s">
        <v>65</v>
      </c>
      <c r="B168" s="5">
        <f ca="1" t="shared" si="94"/>
        <v>1</v>
      </c>
      <c r="C168" s="5" t="s">
        <v>42</v>
      </c>
      <c r="D168" s="5">
        <v>2</v>
      </c>
      <c r="E168" s="5" t="s">
        <v>132</v>
      </c>
      <c r="F168" t="s">
        <v>32</v>
      </c>
      <c r="G168" s="85">
        <v>44017</v>
      </c>
      <c r="H168" t="b">
        <v>1</v>
      </c>
      <c r="I168" t="s">
        <v>67</v>
      </c>
      <c r="J168" t="b">
        <v>0</v>
      </c>
      <c r="K168" s="11" t="str">
        <f>IF(ISBLANK(A168),"",VLOOKUP("S2"&amp;表1[[#This Row],[分项工程代号]]&amp;表1[[#This Row],[分项工程名称]],模板!D:F,3,FALSE))</f>
        <v>S2-02-C7-</v>
      </c>
      <c r="L168" s="2" t="str">
        <f ca="1">IF(ISBLANK(A168),"",表1[[#This Row],[编号]]&amp;TEXT(表1[[#This Row],[序号]],"000"))</f>
        <v>S2-02-C7-001</v>
      </c>
      <c r="M168" s="11" t="str">
        <f t="shared" si="95"/>
        <v>北方工程刚果（金）有限公司</v>
      </c>
      <c r="N168" s="11" t="str">
        <f t="shared" si="96"/>
        <v>李云松</v>
      </c>
      <c r="O168" s="11" t="str">
        <f t="shared" si="97"/>
        <v>黄必银</v>
      </c>
      <c r="P168" s="2" t="str">
        <f t="shared" si="98"/>
        <v>WUHUANG CONSTRUCTION ET COMMERCE RDC SAS</v>
      </c>
      <c r="Q168" s="2" t="str">
        <f t="shared" si="99"/>
        <v>陈陆</v>
      </c>
      <c r="R168" s="2" t="str">
        <f t="shared" si="100"/>
        <v>曹学能</v>
      </c>
      <c r="S168" s="11" t="str">
        <f t="shared" si="101"/>
        <v>鑫诚建设监理咨询有限公司</v>
      </c>
      <c r="T168" s="11" t="str">
        <f>IF(ISBLANK(A168),"",VLOOKUP(表1[[#This Row],[分项工程名称]],模板!C:G,3,FALSE))</f>
        <v>成套配电柜、控制柜安装检验批质量验收记录</v>
      </c>
      <c r="U168" s="2" t="str">
        <f t="shared" si="102"/>
        <v>刚果（金）庞比铜钴矿项目</v>
      </c>
      <c r="V168" s="2" t="str">
        <f t="shared" si="103"/>
        <v>刚果（金）庞比铜钴矿项目   铜电积</v>
      </c>
      <c r="W168" s="11" t="str">
        <f>IF(ISBLANK(A168),"",表1[[#This Row],[子项名称]]&amp;表1[[#This Row],[标题]]&amp;表1[[#This Row],[分项工程代号]])</f>
        <v>铜电积成套配电柜、控制柜安装检验批质量验收记录2</v>
      </c>
      <c r="X168" s="11">
        <f>IF(ISBLANK(A168),"",COUNTIF(W:W,表1[[#This Row],[子项名称]]&amp;表1[[#This Row],[标题]]&amp;表1[[#This Row],[分项工程代号]]))</f>
        <v>4</v>
      </c>
      <c r="Y168" s="11" t="str">
        <f>IF(ISBLANK(A168),"",表1[[#This Row],[子项名称]]&amp;表1[[#This Row],[分项工程代号]]&amp;表1[[#This Row],[分项工程名称]])</f>
        <v>铜电积2成套配电柜、控制柜安装</v>
      </c>
      <c r="Z168" s="11" t="b">
        <f>IF(ISBLANK(A168),"",IF(MATCH(表1[[#This Row],[子项名称]]&amp;表1[[#This Row],[分项工程代号]]&amp;表1[[#This Row],[分项工程名称]],Y:Y,0)=ROW(表1[[#This Row],[子项名称]]),TRUE,FALSE))</f>
        <v>1</v>
      </c>
      <c r="AA168" s="11" t="str">
        <f t="shared" si="104"/>
        <v>《建筑电气工程施工验收规范》 GB50303-2015</v>
      </c>
      <c r="AB168" s="11" t="str">
        <f>IF(ISBLANK(A168),"",VLOOKUP(表1[[#This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68" t="str">
        <f t="shared" si="93"/>
        <v>2020年07月05日</v>
      </c>
    </row>
    <row r="169" customHeight="1" spans="1:29">
      <c r="A169" t="s">
        <v>65</v>
      </c>
      <c r="B169" s="5">
        <f ca="1" t="shared" si="94"/>
        <v>2</v>
      </c>
      <c r="C169" s="5" t="s">
        <v>42</v>
      </c>
      <c r="D169" s="5">
        <v>2</v>
      </c>
      <c r="E169" s="5" t="s">
        <v>133</v>
      </c>
      <c r="F169" t="s">
        <v>32</v>
      </c>
      <c r="G169" s="85">
        <v>44017</v>
      </c>
      <c r="H169" t="b">
        <v>1</v>
      </c>
      <c r="I169" t="s">
        <v>67</v>
      </c>
      <c r="J169" t="b">
        <v>0</v>
      </c>
      <c r="K169" s="11" t="str">
        <f>IF(ISBLANK(A169),"",VLOOKUP("S2"&amp;表1[[#This Row],[分项工程代号]]&amp;表1[[#This Row],[分项工程名称]],模板!D:F,3,FALSE))</f>
        <v>S2-02-C7-</v>
      </c>
      <c r="L169" s="2" t="str">
        <f ca="1">IF(ISBLANK(A169),"",表1[[#This Row],[编号]]&amp;TEXT(表1[[#This Row],[序号]],"000"))</f>
        <v>S2-02-C7-002</v>
      </c>
      <c r="M169" s="11" t="str">
        <f t="shared" si="95"/>
        <v>北方工程刚果（金）有限公司</v>
      </c>
      <c r="N169" s="11" t="str">
        <f t="shared" si="96"/>
        <v>李云松</v>
      </c>
      <c r="O169" s="11" t="str">
        <f t="shared" si="97"/>
        <v>黄必银</v>
      </c>
      <c r="P169" s="2" t="str">
        <f t="shared" si="98"/>
        <v>WUHUANG CONSTRUCTION ET COMMERCE RDC SAS</v>
      </c>
      <c r="Q169" s="2" t="str">
        <f t="shared" si="99"/>
        <v>陈陆</v>
      </c>
      <c r="R169" s="2" t="str">
        <f t="shared" si="100"/>
        <v>曹学能</v>
      </c>
      <c r="S169" s="11" t="str">
        <f t="shared" si="101"/>
        <v>鑫诚建设监理咨询有限公司</v>
      </c>
      <c r="T169" s="11" t="str">
        <f>IF(ISBLANK(A169),"",VLOOKUP(表1[[#This Row],[分项工程名称]],模板!C:G,3,FALSE))</f>
        <v>成套配电柜、控制柜安装检验批质量验收记录</v>
      </c>
      <c r="U169" s="2" t="str">
        <f t="shared" si="102"/>
        <v>刚果（金）庞比铜钴矿项目</v>
      </c>
      <c r="V169" s="2" t="str">
        <f t="shared" si="103"/>
        <v>刚果（金）庞比铜钴矿项目   铜电积</v>
      </c>
      <c r="W169" s="11" t="str">
        <f>IF(ISBLANK(A169),"",表1[[#This Row],[子项名称]]&amp;表1[[#This Row],[标题]]&amp;表1[[#This Row],[分项工程代号]])</f>
        <v>铜电积成套配电柜、控制柜安装检验批质量验收记录2</v>
      </c>
      <c r="X169" s="11">
        <f>IF(ISBLANK(A169),"",COUNTIF(W:W,表1[[#This Row],[子项名称]]&amp;表1[[#This Row],[标题]]&amp;表1[[#This Row],[分项工程代号]]))</f>
        <v>4</v>
      </c>
      <c r="Y169" s="11" t="str">
        <f>IF(ISBLANK(A169),"",表1[[#This Row],[子项名称]]&amp;表1[[#This Row],[分项工程代号]]&amp;表1[[#This Row],[分项工程名称]])</f>
        <v>铜电积2成套配电柜、控制柜安装</v>
      </c>
      <c r="Z169" s="11" t="b">
        <f>IF(ISBLANK(A169),"",IF(MATCH(表1[[#This Row],[子项名称]]&amp;表1[[#This Row],[分项工程代号]]&amp;表1[[#This Row],[分项工程名称]],Y:Y,0)=ROW(表1[[#This Row],[子项名称]]),TRUE,FALSE))</f>
        <v>0</v>
      </c>
      <c r="AA169" s="11" t="str">
        <f t="shared" si="104"/>
        <v>《建筑电气工程施工验收规范》 GB50303-2015</v>
      </c>
      <c r="AB169" s="11" t="str">
        <f>IF(ISBLANK(A169),"",VLOOKUP(表1[[#This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69" t="str">
        <f t="shared" si="93"/>
        <v>2020年07月05日</v>
      </c>
    </row>
    <row r="170" customHeight="1" spans="1:29">
      <c r="A170" t="s">
        <v>65</v>
      </c>
      <c r="B170" s="5">
        <f ca="1" t="shared" si="94"/>
        <v>1</v>
      </c>
      <c r="C170" s="5" t="s">
        <v>45</v>
      </c>
      <c r="D170" s="5">
        <v>2</v>
      </c>
      <c r="E170" s="5" t="s">
        <v>134</v>
      </c>
      <c r="F170" t="s">
        <v>32</v>
      </c>
      <c r="G170" s="85">
        <v>44023</v>
      </c>
      <c r="H170" t="b">
        <v>1</v>
      </c>
      <c r="I170" t="s">
        <v>67</v>
      </c>
      <c r="J170" t="b">
        <v>0</v>
      </c>
      <c r="K170" s="11" t="str">
        <f>IF(ISBLANK(A170),"",VLOOKUP("S2"&amp;表1[[#This Row],[分项工程代号]]&amp;表1[[#This Row],[分项工程名称]],模板!D:F,3,FALSE))</f>
        <v>S2-02-C7-</v>
      </c>
      <c r="L170" s="2" t="str">
        <f ca="1">IF(ISBLANK(A170),"",表1[[#This Row],[编号]]&amp;TEXT(表1[[#This Row],[序号]],"000"))</f>
        <v>S2-02-C7-001</v>
      </c>
      <c r="M170" s="11" t="str">
        <f t="shared" si="95"/>
        <v>北方工程刚果（金）有限公司</v>
      </c>
      <c r="N170" s="11" t="str">
        <f t="shared" si="96"/>
        <v>李云松</v>
      </c>
      <c r="O170" s="11" t="str">
        <f t="shared" si="97"/>
        <v>黄必银</v>
      </c>
      <c r="P170" s="2" t="str">
        <f t="shared" si="98"/>
        <v>WUHUANG CONSTRUCTION ET COMMERCE RDC SAS</v>
      </c>
      <c r="Q170" s="2" t="str">
        <f t="shared" si="99"/>
        <v>陈陆</v>
      </c>
      <c r="R170" s="2" t="str">
        <f t="shared" si="100"/>
        <v>曹学能</v>
      </c>
      <c r="S170" s="11" t="str">
        <f t="shared" si="101"/>
        <v>鑫诚建设监理咨询有限公司</v>
      </c>
      <c r="T170" s="11" t="str">
        <f>IF(ISBLANK(A170),"",VLOOKUP(表1[[#This Row],[分项工程名称]],模板!C:G,3,FALSE))</f>
        <v>裸母线、封闭母线、插接式母线安装检验批质量验收记录</v>
      </c>
      <c r="U170" s="2" t="str">
        <f t="shared" si="102"/>
        <v>刚果（金）庞比铜钴矿项目</v>
      </c>
      <c r="V170" s="2" t="str">
        <f t="shared" si="103"/>
        <v>刚果（金）庞比铜钴矿项目   铜电积</v>
      </c>
      <c r="W170" s="11" t="str">
        <f>IF(ISBLANK(A170),"",表1[[#This Row],[子项名称]]&amp;表1[[#This Row],[标题]]&amp;表1[[#This Row],[分项工程代号]])</f>
        <v>铜电积裸母线、封闭母线、插接式母线安装检验批质量验收记录2</v>
      </c>
      <c r="X170" s="11">
        <f>IF(ISBLANK(A170),"",COUNTIF(W:W,表1[[#This Row],[子项名称]]&amp;表1[[#This Row],[标题]]&amp;表1[[#This Row],[分项工程代号]]))</f>
        <v>5</v>
      </c>
      <c r="Y170" s="11" t="str">
        <f>IF(ISBLANK(A170),"",表1[[#This Row],[子项名称]]&amp;表1[[#This Row],[分项工程代号]]&amp;表1[[#This Row],[分项工程名称]])</f>
        <v>铜电积2裸母线、封闭母线、插接式母线安装</v>
      </c>
      <c r="Z170" s="11" t="b">
        <f>IF(ISBLANK(A170),"",IF(MATCH(表1[[#This Row],[子项名称]]&amp;表1[[#This Row],[分项工程代号]]&amp;表1[[#This Row],[分项工程名称]],Y:Y,0)=ROW(表1[[#This Row],[子项名称]]),TRUE,FALSE))</f>
        <v>1</v>
      </c>
      <c r="AA170" s="11" t="str">
        <f t="shared" si="104"/>
        <v>《建筑电气工程施工验收规范》 GB50303-2015</v>
      </c>
      <c r="AB170" s="11" t="str">
        <f>IF(ISBLANK(A170),"",VLOOKUP(表1[[#This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70" t="str">
        <f t="shared" si="93"/>
        <v>2020年07月11日</v>
      </c>
    </row>
    <row r="171" customHeight="1" spans="1:29">
      <c r="A171" t="s">
        <v>65</v>
      </c>
      <c r="B171" s="5">
        <f ca="1" t="shared" si="94"/>
        <v>2</v>
      </c>
      <c r="C171" s="5" t="s">
        <v>45</v>
      </c>
      <c r="D171" s="5">
        <v>2</v>
      </c>
      <c r="E171" s="5" t="s">
        <v>135</v>
      </c>
      <c r="F171" t="s">
        <v>32</v>
      </c>
      <c r="G171" s="85">
        <v>44023</v>
      </c>
      <c r="H171" t="b">
        <v>1</v>
      </c>
      <c r="I171" t="s">
        <v>67</v>
      </c>
      <c r="J171" t="b">
        <v>0</v>
      </c>
      <c r="K171" s="11" t="str">
        <f>IF(ISBLANK(A171),"",VLOOKUP("S2"&amp;表1[[#This Row],[分项工程代号]]&amp;表1[[#This Row],[分项工程名称]],模板!D:F,3,FALSE))</f>
        <v>S2-02-C7-</v>
      </c>
      <c r="L171" s="2" t="str">
        <f ca="1">IF(ISBLANK(A171),"",表1[[#This Row],[编号]]&amp;TEXT(表1[[#This Row],[序号]],"000"))</f>
        <v>S2-02-C7-002</v>
      </c>
      <c r="M171" s="11" t="str">
        <f t="shared" si="95"/>
        <v>北方工程刚果（金）有限公司</v>
      </c>
      <c r="N171" s="11" t="str">
        <f t="shared" si="96"/>
        <v>李云松</v>
      </c>
      <c r="O171" s="11" t="str">
        <f t="shared" si="97"/>
        <v>黄必银</v>
      </c>
      <c r="P171" s="2" t="str">
        <f t="shared" si="98"/>
        <v>WUHUANG CONSTRUCTION ET COMMERCE RDC SAS</v>
      </c>
      <c r="Q171" s="2" t="str">
        <f t="shared" si="99"/>
        <v>陈陆</v>
      </c>
      <c r="R171" s="2" t="str">
        <f t="shared" si="100"/>
        <v>曹学能</v>
      </c>
      <c r="S171" s="11" t="str">
        <f t="shared" si="101"/>
        <v>鑫诚建设监理咨询有限公司</v>
      </c>
      <c r="T171" s="11" t="str">
        <f>IF(ISBLANK(A171),"",VLOOKUP(表1[[#This Row],[分项工程名称]],模板!C:G,3,FALSE))</f>
        <v>裸母线、封闭母线、插接式母线安装检验批质量验收记录</v>
      </c>
      <c r="U171" s="2" t="str">
        <f t="shared" si="102"/>
        <v>刚果（金）庞比铜钴矿项目</v>
      </c>
      <c r="V171" s="2" t="str">
        <f t="shared" si="103"/>
        <v>刚果（金）庞比铜钴矿项目   铜电积</v>
      </c>
      <c r="W171" s="11" t="str">
        <f>IF(ISBLANK(A171),"",表1[[#This Row],[子项名称]]&amp;表1[[#This Row],[标题]]&amp;表1[[#This Row],[分项工程代号]])</f>
        <v>铜电积裸母线、封闭母线、插接式母线安装检验批质量验收记录2</v>
      </c>
      <c r="X171" s="11">
        <f>IF(ISBLANK(A171),"",COUNTIF(W:W,表1[[#This Row],[子项名称]]&amp;表1[[#This Row],[标题]]&amp;表1[[#This Row],[分项工程代号]]))</f>
        <v>5</v>
      </c>
      <c r="Y171" s="11" t="str">
        <f>IF(ISBLANK(A171),"",表1[[#This Row],[子项名称]]&amp;表1[[#This Row],[分项工程代号]]&amp;表1[[#This Row],[分项工程名称]])</f>
        <v>铜电积2裸母线、封闭母线、插接式母线安装</v>
      </c>
      <c r="Z171" s="11" t="b">
        <f>IF(ISBLANK(A171),"",IF(MATCH(表1[[#This Row],[子项名称]]&amp;表1[[#This Row],[分项工程代号]]&amp;表1[[#This Row],[分项工程名称]],Y:Y,0)=ROW(表1[[#This Row],[子项名称]]),TRUE,FALSE))</f>
        <v>0</v>
      </c>
      <c r="AA171" s="11" t="str">
        <f t="shared" si="104"/>
        <v>《建筑电气工程施工验收规范》 GB50303-2015</v>
      </c>
      <c r="AB171" s="11" t="str">
        <f>IF(ISBLANK(A171),"",VLOOKUP(表1[[#This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71" t="str">
        <f t="shared" ref="AC171:AC202" si="105">TEXT($G171,"yyyy年mm月dd日")</f>
        <v>2020年07月11日</v>
      </c>
    </row>
    <row r="172" customHeight="1" spans="1:29">
      <c r="A172" t="s">
        <v>65</v>
      </c>
      <c r="B172" s="5">
        <f ca="1" t="shared" si="94"/>
        <v>3</v>
      </c>
      <c r="C172" s="5" t="s">
        <v>45</v>
      </c>
      <c r="D172" s="5">
        <v>2</v>
      </c>
      <c r="E172" s="5" t="s">
        <v>132</v>
      </c>
      <c r="F172" t="s">
        <v>32</v>
      </c>
      <c r="G172" s="85">
        <v>44023</v>
      </c>
      <c r="H172" t="b">
        <v>1</v>
      </c>
      <c r="I172" t="s">
        <v>67</v>
      </c>
      <c r="J172" t="b">
        <v>0</v>
      </c>
      <c r="K172" s="11" t="str">
        <f>IF(ISBLANK(A172),"",VLOOKUP("S2"&amp;表1[[#This Row],[分项工程代号]]&amp;表1[[#This Row],[分项工程名称]],模板!D:F,3,FALSE))</f>
        <v>S2-02-C7-</v>
      </c>
      <c r="L172" s="2" t="str">
        <f ca="1">IF(ISBLANK(A172),"",表1[[#This Row],[编号]]&amp;TEXT(表1[[#This Row],[序号]],"000"))</f>
        <v>S2-02-C7-003</v>
      </c>
      <c r="M172" s="11" t="str">
        <f t="shared" si="95"/>
        <v>北方工程刚果（金）有限公司</v>
      </c>
      <c r="N172" s="11" t="str">
        <f t="shared" si="96"/>
        <v>李云松</v>
      </c>
      <c r="O172" s="11" t="str">
        <f t="shared" si="97"/>
        <v>黄必银</v>
      </c>
      <c r="P172" s="2" t="str">
        <f t="shared" si="98"/>
        <v>WUHUANG CONSTRUCTION ET COMMERCE RDC SAS</v>
      </c>
      <c r="Q172" s="2" t="str">
        <f t="shared" si="99"/>
        <v>陈陆</v>
      </c>
      <c r="R172" s="2" t="str">
        <f t="shared" si="100"/>
        <v>曹学能</v>
      </c>
      <c r="S172" s="11" t="str">
        <f t="shared" si="101"/>
        <v>鑫诚建设监理咨询有限公司</v>
      </c>
      <c r="T172" s="11" t="str">
        <f>IF(ISBLANK(A172),"",VLOOKUP(表1[[#This Row],[分项工程名称]],模板!C:G,3,FALSE))</f>
        <v>裸母线、封闭母线、插接式母线安装检验批质量验收记录</v>
      </c>
      <c r="U172" s="2" t="str">
        <f t="shared" si="102"/>
        <v>刚果（金）庞比铜钴矿项目</v>
      </c>
      <c r="V172" s="2" t="str">
        <f t="shared" si="103"/>
        <v>刚果（金）庞比铜钴矿项目   铜电积</v>
      </c>
      <c r="W172" s="11" t="str">
        <f>IF(ISBLANK(A172),"",表1[[#This Row],[子项名称]]&amp;表1[[#This Row],[标题]]&amp;表1[[#This Row],[分项工程代号]])</f>
        <v>铜电积裸母线、封闭母线、插接式母线安装检验批质量验收记录2</v>
      </c>
      <c r="X172" s="11">
        <f>IF(ISBLANK(A172),"",COUNTIF(W:W,表1[[#This Row],[子项名称]]&amp;表1[[#This Row],[标题]]&amp;表1[[#This Row],[分项工程代号]]))</f>
        <v>5</v>
      </c>
      <c r="Y172" s="11" t="str">
        <f>IF(ISBLANK(A172),"",表1[[#This Row],[子项名称]]&amp;表1[[#This Row],[分项工程代号]]&amp;表1[[#This Row],[分项工程名称]])</f>
        <v>铜电积2裸母线、封闭母线、插接式母线安装</v>
      </c>
      <c r="Z172" s="11" t="b">
        <f>IF(ISBLANK(A172),"",IF(MATCH(表1[[#This Row],[子项名称]]&amp;表1[[#This Row],[分项工程代号]]&amp;表1[[#This Row],[分项工程名称]],Y:Y,0)=ROW(表1[[#This Row],[子项名称]]),TRUE,FALSE))</f>
        <v>0</v>
      </c>
      <c r="AA172" s="11" t="str">
        <f t="shared" si="104"/>
        <v>《建筑电气工程施工验收规范》 GB50303-2015</v>
      </c>
      <c r="AB172" s="11" t="str">
        <f>IF(ISBLANK(A172),"",VLOOKUP(表1[[#This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72" t="str">
        <f t="shared" si="105"/>
        <v>2020年07月11日</v>
      </c>
    </row>
    <row r="173" customHeight="1" spans="1:29">
      <c r="A173" t="s">
        <v>65</v>
      </c>
      <c r="B173" s="5">
        <f ca="1" t="shared" si="94"/>
        <v>4</v>
      </c>
      <c r="C173" s="5" t="s">
        <v>45</v>
      </c>
      <c r="D173" s="5">
        <v>2</v>
      </c>
      <c r="E173" s="5" t="s">
        <v>133</v>
      </c>
      <c r="F173" t="s">
        <v>32</v>
      </c>
      <c r="G173" s="85">
        <v>44023</v>
      </c>
      <c r="H173" t="b">
        <v>1</v>
      </c>
      <c r="I173" t="s">
        <v>67</v>
      </c>
      <c r="J173" t="b">
        <v>0</v>
      </c>
      <c r="K173" s="11" t="str">
        <f>IF(ISBLANK(A173),"",VLOOKUP("S2"&amp;表1[[#This Row],[分项工程代号]]&amp;表1[[#This Row],[分项工程名称]],模板!D:F,3,FALSE))</f>
        <v>S2-02-C7-</v>
      </c>
      <c r="L173" s="2" t="str">
        <f ca="1">IF(ISBLANK(A173),"",表1[[#This Row],[编号]]&amp;TEXT(表1[[#This Row],[序号]],"000"))</f>
        <v>S2-02-C7-004</v>
      </c>
      <c r="M173" s="11" t="str">
        <f t="shared" si="95"/>
        <v>北方工程刚果（金）有限公司</v>
      </c>
      <c r="N173" s="11" t="str">
        <f t="shared" si="96"/>
        <v>李云松</v>
      </c>
      <c r="O173" s="11" t="str">
        <f t="shared" si="97"/>
        <v>黄必银</v>
      </c>
      <c r="P173" s="2" t="str">
        <f t="shared" si="98"/>
        <v>WUHUANG CONSTRUCTION ET COMMERCE RDC SAS</v>
      </c>
      <c r="Q173" s="2" t="str">
        <f t="shared" si="99"/>
        <v>陈陆</v>
      </c>
      <c r="R173" s="2" t="str">
        <f t="shared" si="100"/>
        <v>曹学能</v>
      </c>
      <c r="S173" s="11" t="str">
        <f t="shared" si="101"/>
        <v>鑫诚建设监理咨询有限公司</v>
      </c>
      <c r="T173" s="11" t="str">
        <f>IF(ISBLANK(A173),"",VLOOKUP(表1[[#This Row],[分项工程名称]],模板!C:G,3,FALSE))</f>
        <v>裸母线、封闭母线、插接式母线安装检验批质量验收记录</v>
      </c>
      <c r="U173" s="2" t="str">
        <f t="shared" si="102"/>
        <v>刚果（金）庞比铜钴矿项目</v>
      </c>
      <c r="V173" s="2" t="str">
        <f t="shared" si="103"/>
        <v>刚果（金）庞比铜钴矿项目   铜电积</v>
      </c>
      <c r="W173" s="11" t="str">
        <f>IF(ISBLANK(A173),"",表1[[#This Row],[子项名称]]&amp;表1[[#This Row],[标题]]&amp;表1[[#This Row],[分项工程代号]])</f>
        <v>铜电积裸母线、封闭母线、插接式母线安装检验批质量验收记录2</v>
      </c>
      <c r="X173" s="11">
        <f>IF(ISBLANK(A173),"",COUNTIF(W:W,表1[[#This Row],[子项名称]]&amp;表1[[#This Row],[标题]]&amp;表1[[#This Row],[分项工程代号]]))</f>
        <v>5</v>
      </c>
      <c r="Y173" s="11" t="str">
        <f>IF(ISBLANK(A173),"",表1[[#This Row],[子项名称]]&amp;表1[[#This Row],[分项工程代号]]&amp;表1[[#This Row],[分项工程名称]])</f>
        <v>铜电积2裸母线、封闭母线、插接式母线安装</v>
      </c>
      <c r="Z173" s="11" t="b">
        <f>IF(ISBLANK(A173),"",IF(MATCH(表1[[#This Row],[子项名称]]&amp;表1[[#This Row],[分项工程代号]]&amp;表1[[#This Row],[分项工程名称]],Y:Y,0)=ROW(表1[[#This Row],[子项名称]]),TRUE,FALSE))</f>
        <v>0</v>
      </c>
      <c r="AA173" s="11" t="str">
        <f t="shared" si="104"/>
        <v>《建筑电气工程施工验收规范》 GB50303-2015</v>
      </c>
      <c r="AB173" s="11" t="str">
        <f>IF(ISBLANK(A173),"",VLOOKUP(表1[[#This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173" t="str">
        <f t="shared" si="105"/>
        <v>2020年07月11日</v>
      </c>
    </row>
    <row r="174" customHeight="1" spans="1:29">
      <c r="A174" s="5" t="s">
        <v>136</v>
      </c>
      <c r="B174" s="5">
        <f ca="1" t="shared" si="94"/>
        <v>1</v>
      </c>
      <c r="C174" s="5" t="s">
        <v>39</v>
      </c>
      <c r="D174" s="5">
        <v>1</v>
      </c>
      <c r="E174" s="5" t="s">
        <v>137</v>
      </c>
      <c r="F174" s="5" t="s">
        <v>32</v>
      </c>
      <c r="G174" s="85">
        <v>43992</v>
      </c>
      <c r="H174" t="b">
        <v>1</v>
      </c>
      <c r="I174" s="5" t="s">
        <v>138</v>
      </c>
      <c r="J174" s="5" t="b">
        <v>0</v>
      </c>
      <c r="K174" s="11" t="str">
        <f>IF(ISBLANK(A174),"",VLOOKUP("S2"&amp;表1[[#This Row],[分项工程代号]]&amp;表1[[#This Row],[分项工程名称]],模板!D:F,3,FALSE))</f>
        <v>S2-01-C7-</v>
      </c>
      <c r="L174" s="2" t="str">
        <f ca="1">IF(ISBLANK(A174),"",表1[[#This Row],[编号]]&amp;TEXT(表1[[#This Row],[序号]],"000"))</f>
        <v>S2-01-C7-001</v>
      </c>
      <c r="M174" s="11" t="str">
        <f t="shared" si="95"/>
        <v>北方工程刚果（金）有限公司</v>
      </c>
      <c r="N174" s="11" t="str">
        <f t="shared" si="96"/>
        <v>李云松</v>
      </c>
      <c r="O174" s="11" t="str">
        <f t="shared" si="97"/>
        <v>黄必银</v>
      </c>
      <c r="P174" s="2" t="str">
        <f t="shared" si="98"/>
        <v>WUHUANG CONSTRUCTION ET COMMERCE RDC SAS</v>
      </c>
      <c r="Q174" s="2" t="str">
        <f t="shared" si="99"/>
        <v>陈陆</v>
      </c>
      <c r="R174" s="2" t="str">
        <f t="shared" si="100"/>
        <v>曹学能</v>
      </c>
      <c r="S174" s="11" t="str">
        <f t="shared" si="101"/>
        <v>鑫诚建设监理咨询有限公司</v>
      </c>
      <c r="T174" s="11" t="str">
        <f>IF(ISBLANK(A174),"",VLOOKUP(表1[[#This Row],[分项工程名称]],模板!C:G,3,FALSE))</f>
        <v>变压器安装检验批质量验收记录</v>
      </c>
      <c r="U174" s="2" t="str">
        <f t="shared" si="102"/>
        <v>刚果（金）庞比铜钴矿项目</v>
      </c>
      <c r="V174" s="2" t="str">
        <f t="shared" si="103"/>
        <v>刚果（金）庞比铜钴矿项目   新水泵房及输送管线</v>
      </c>
      <c r="W174" s="11" t="str">
        <f>IF(ISBLANK(A174),"",表1[[#This Row],[子项名称]]&amp;表1[[#This Row],[标题]]&amp;表1[[#This Row],[分项工程代号]])</f>
        <v>新水泵房及输送管线变压器安装检验批质量验收记录1</v>
      </c>
      <c r="X174" s="11">
        <f>IF(ISBLANK(A174),"",COUNTIF(W:W,表1[[#This Row],[子项名称]]&amp;表1[[#This Row],[标题]]&amp;表1[[#This Row],[分项工程代号]]))</f>
        <v>3</v>
      </c>
      <c r="Y174" s="11" t="str">
        <f>IF(ISBLANK(A174),"",表1[[#This Row],[子项名称]]&amp;表1[[#This Row],[分项工程代号]]&amp;表1[[#This Row],[分项工程名称]])</f>
        <v>新水泵房及输送管线1变压器安装</v>
      </c>
      <c r="Z174" s="11" t="b">
        <f>IF(ISBLANK(A174),"",IF(MATCH(表1[[#This Row],[子项名称]]&amp;表1[[#This Row],[分项工程代号]]&amp;表1[[#This Row],[分项工程名称]],Y:Y,0)=ROW(表1[[#This Row],[子项名称]]),TRUE,FALSE))</f>
        <v>1</v>
      </c>
      <c r="AA174" s="11" t="str">
        <f t="shared" si="104"/>
        <v>《建筑电气工程施工验收规范》 GB50303-2015</v>
      </c>
      <c r="AB174" s="11" t="str">
        <f>IF(ISBLANK(A174),"",VLOOKUP(表1[[#This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74" t="str">
        <f t="shared" si="105"/>
        <v>2020年06月10日</v>
      </c>
    </row>
    <row r="175" customHeight="1" spans="1:29">
      <c r="A175" s="5" t="s">
        <v>136</v>
      </c>
      <c r="B175" s="5">
        <f ca="1" t="shared" si="94"/>
        <v>2</v>
      </c>
      <c r="C175" s="5" t="s">
        <v>39</v>
      </c>
      <c r="D175" s="5">
        <v>1</v>
      </c>
      <c r="E175" s="5" t="s">
        <v>139</v>
      </c>
      <c r="F175" s="5" t="s">
        <v>32</v>
      </c>
      <c r="G175" s="85">
        <v>43992</v>
      </c>
      <c r="H175" t="b">
        <v>1</v>
      </c>
      <c r="I175" s="5" t="s">
        <v>138</v>
      </c>
      <c r="J175" s="5" t="b">
        <v>0</v>
      </c>
      <c r="K175" s="11" t="str">
        <f>IF(ISBLANK(A175),"",VLOOKUP("S2"&amp;表1[[#This Row],[分项工程代号]]&amp;表1[[#This Row],[分项工程名称]],模板!D:F,3,FALSE))</f>
        <v>S2-01-C7-</v>
      </c>
      <c r="L175" s="2" t="str">
        <f ca="1">IF(ISBLANK(A175),"",表1[[#This Row],[编号]]&amp;TEXT(表1[[#This Row],[序号]],"000"))</f>
        <v>S2-01-C7-002</v>
      </c>
      <c r="M175" s="11" t="str">
        <f t="shared" si="95"/>
        <v>北方工程刚果（金）有限公司</v>
      </c>
      <c r="N175" s="11" t="str">
        <f t="shared" si="96"/>
        <v>李云松</v>
      </c>
      <c r="O175" s="11" t="str">
        <f t="shared" si="97"/>
        <v>黄必银</v>
      </c>
      <c r="P175" s="2" t="str">
        <f t="shared" si="98"/>
        <v>WUHUANG CONSTRUCTION ET COMMERCE RDC SAS</v>
      </c>
      <c r="Q175" s="2" t="str">
        <f t="shared" si="99"/>
        <v>陈陆</v>
      </c>
      <c r="R175" s="2" t="str">
        <f t="shared" si="100"/>
        <v>曹学能</v>
      </c>
      <c r="S175" s="11" t="str">
        <f t="shared" si="101"/>
        <v>鑫诚建设监理咨询有限公司</v>
      </c>
      <c r="T175" s="11" t="str">
        <f>IF(ISBLANK(A175),"",VLOOKUP(表1[[#This Row],[分项工程名称]],模板!C:G,3,FALSE))</f>
        <v>变压器安装检验批质量验收记录</v>
      </c>
      <c r="U175" s="2" t="str">
        <f t="shared" si="102"/>
        <v>刚果（金）庞比铜钴矿项目</v>
      </c>
      <c r="V175" s="2" t="str">
        <f t="shared" si="103"/>
        <v>刚果（金）庞比铜钴矿项目   新水泵房及输送管线</v>
      </c>
      <c r="W175" s="11" t="str">
        <f>IF(ISBLANK(A175),"",表1[[#This Row],[子项名称]]&amp;表1[[#This Row],[标题]]&amp;表1[[#This Row],[分项工程代号]])</f>
        <v>新水泵房及输送管线变压器安装检验批质量验收记录1</v>
      </c>
      <c r="X175" s="11">
        <f>IF(ISBLANK(A175),"",COUNTIF(W:W,表1[[#This Row],[子项名称]]&amp;表1[[#This Row],[标题]]&amp;表1[[#This Row],[分项工程代号]]))</f>
        <v>3</v>
      </c>
      <c r="Y175" s="11" t="str">
        <f>IF(ISBLANK(A175),"",表1[[#This Row],[子项名称]]&amp;表1[[#This Row],[分项工程代号]]&amp;表1[[#This Row],[分项工程名称]])</f>
        <v>新水泵房及输送管线1变压器安装</v>
      </c>
      <c r="Z175" s="11" t="b">
        <f>IF(ISBLANK(A175),"",IF(MATCH(表1[[#This Row],[子项名称]]&amp;表1[[#This Row],[分项工程代号]]&amp;表1[[#This Row],[分项工程名称]],Y:Y,0)=ROW(表1[[#This Row],[子项名称]]),TRUE,FALSE))</f>
        <v>0</v>
      </c>
      <c r="AA175" s="11" t="str">
        <f t="shared" si="104"/>
        <v>《建筑电气工程施工验收规范》 GB50303-2015</v>
      </c>
      <c r="AB175" s="11" t="str">
        <f>IF(ISBLANK(A175),"",VLOOKUP(表1[[#This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75" t="str">
        <f t="shared" si="105"/>
        <v>2020年06月10日</v>
      </c>
    </row>
    <row r="176" customHeight="1" spans="1:29">
      <c r="A176" s="5" t="s">
        <v>136</v>
      </c>
      <c r="B176" s="5">
        <f ca="1" t="shared" si="94"/>
        <v>3</v>
      </c>
      <c r="C176" s="5" t="s">
        <v>39</v>
      </c>
      <c r="D176" s="5">
        <v>1</v>
      </c>
      <c r="E176" s="5" t="s">
        <v>140</v>
      </c>
      <c r="F176" s="5" t="s">
        <v>32</v>
      </c>
      <c r="G176" s="85">
        <v>44013</v>
      </c>
      <c r="H176" t="b">
        <v>1</v>
      </c>
      <c r="I176" s="5" t="s">
        <v>138</v>
      </c>
      <c r="J176" s="5" t="b">
        <v>0</v>
      </c>
      <c r="K176" s="11" t="str">
        <f>IF(ISBLANK(A176),"",VLOOKUP("S2"&amp;表1[[#This Row],[分项工程代号]]&amp;表1[[#This Row],[分项工程名称]],模板!D:F,3,FALSE))</f>
        <v>S2-01-C7-</v>
      </c>
      <c r="L176" s="2" t="str">
        <f ca="1">IF(ISBLANK(A176),"",表1[[#This Row],[编号]]&amp;TEXT(表1[[#This Row],[序号]],"000"))</f>
        <v>S2-01-C7-003</v>
      </c>
      <c r="M176" s="11" t="str">
        <f t="shared" si="95"/>
        <v>北方工程刚果（金）有限公司</v>
      </c>
      <c r="N176" s="11" t="str">
        <f t="shared" si="96"/>
        <v>李云松</v>
      </c>
      <c r="O176" s="11" t="str">
        <f t="shared" si="97"/>
        <v>黄必银</v>
      </c>
      <c r="P176" s="2" t="str">
        <f t="shared" si="98"/>
        <v>WUHUANG CONSTRUCTION ET COMMERCE RDC SAS</v>
      </c>
      <c r="Q176" s="2" t="str">
        <f t="shared" si="99"/>
        <v>陈陆</v>
      </c>
      <c r="R176" s="2" t="str">
        <f t="shared" si="100"/>
        <v>曹学能</v>
      </c>
      <c r="S176" s="11" t="str">
        <f t="shared" si="101"/>
        <v>鑫诚建设监理咨询有限公司</v>
      </c>
      <c r="T176" s="11" t="str">
        <f>IF(ISBLANK(A176),"",VLOOKUP(表1[[#This Row],[分项工程名称]],模板!C:G,3,FALSE))</f>
        <v>变压器安装检验批质量验收记录</v>
      </c>
      <c r="U176" s="2" t="str">
        <f t="shared" si="102"/>
        <v>刚果（金）庞比铜钴矿项目</v>
      </c>
      <c r="V176" s="2" t="str">
        <f t="shared" si="103"/>
        <v>刚果（金）庞比铜钴矿项目   新水泵房及输送管线</v>
      </c>
      <c r="W176" s="11" t="str">
        <f>IF(ISBLANK(A176),"",表1[[#This Row],[子项名称]]&amp;表1[[#This Row],[标题]]&amp;表1[[#This Row],[分项工程代号]])</f>
        <v>新水泵房及输送管线变压器安装检验批质量验收记录1</v>
      </c>
      <c r="X176" s="11">
        <f>IF(ISBLANK(A176),"",COUNTIF(W:W,表1[[#This Row],[子项名称]]&amp;表1[[#This Row],[标题]]&amp;表1[[#This Row],[分项工程代号]]))</f>
        <v>3</v>
      </c>
      <c r="Y176" s="11" t="str">
        <f>IF(ISBLANK(A176),"",表1[[#This Row],[子项名称]]&amp;表1[[#This Row],[分项工程代号]]&amp;表1[[#This Row],[分项工程名称]])</f>
        <v>新水泵房及输送管线1变压器安装</v>
      </c>
      <c r="Z176" s="11" t="b">
        <f>IF(ISBLANK(A176),"",IF(MATCH(表1[[#This Row],[子项名称]]&amp;表1[[#This Row],[分项工程代号]]&amp;表1[[#This Row],[分项工程名称]],Y:Y,0)=ROW(表1[[#This Row],[子项名称]]),TRUE,FALSE))</f>
        <v>0</v>
      </c>
      <c r="AA176" s="11" t="str">
        <f t="shared" si="104"/>
        <v>《建筑电气工程施工验收规范》 GB50303-2015</v>
      </c>
      <c r="AB176" s="11" t="str">
        <f>IF(ISBLANK(A176),"",VLOOKUP(表1[[#This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176" t="str">
        <f t="shared" si="105"/>
        <v>2020年07月01日</v>
      </c>
    </row>
    <row r="177" customHeight="1" spans="1:29">
      <c r="A177" s="5" t="s">
        <v>136</v>
      </c>
      <c r="B177" s="5">
        <f ca="1" t="shared" ref="B177:B219" si="106">IF(ISBLANK(A177),"",_xlfn.MAXIFS(INDIRECT(ADDRESS(2,2)&amp;":"&amp;ADDRESS(ROW(A177)-1,2)),INDIRECT(ADDRESS(2,1)&amp;":"&amp;ADDRESS(ROW(A177)-1,1)),A177,INDIRECT(ADDRESS(2,3)&amp;":"&amp;ADDRESS(ROW(A177)-1,3)),C177,INDIRECT(ADDRESS(2,4)&amp;":"&amp;ADDRESS(ROW(A177)-1,4)),D177)+1)</f>
        <v>1</v>
      </c>
      <c r="C177" s="5" t="s">
        <v>35</v>
      </c>
      <c r="D177" s="5">
        <v>1</v>
      </c>
      <c r="E177" s="5" t="s">
        <v>137</v>
      </c>
      <c r="F177" s="5" t="s">
        <v>32</v>
      </c>
      <c r="G177" s="85">
        <v>44009</v>
      </c>
      <c r="H177" t="b">
        <v>1</v>
      </c>
      <c r="I177" s="5" t="s">
        <v>138</v>
      </c>
      <c r="J177" s="5" t="b">
        <v>0</v>
      </c>
      <c r="K177" s="11" t="str">
        <f>IF(ISBLANK(A177),"",VLOOKUP("S2"&amp;表1[[#This Row],[分项工程代号]]&amp;表1[[#This Row],[分项工程名称]],模板!D:F,3,FALSE))</f>
        <v>S2-01-C7-</v>
      </c>
      <c r="L177" s="2" t="str">
        <f ca="1">IF(ISBLANK(A177),"",表1[[#This Row],[编号]]&amp;TEXT(表1[[#This Row],[序号]],"000"))</f>
        <v>S2-01-C7-001</v>
      </c>
      <c r="M177" s="11" t="str">
        <f t="shared" ref="M177:M201" si="107">IF(ISBLANK(A177),"","北方工程刚果（金）有限公司")</f>
        <v>北方工程刚果（金）有限公司</v>
      </c>
      <c r="N177" s="11" t="str">
        <f t="shared" ref="N177:N201" si="108">IF(ISBLANK(A177),"","李云松")</f>
        <v>李云松</v>
      </c>
      <c r="O177" s="11" t="str">
        <f t="shared" ref="O177:O201" si="109">IF(ISBLANK(A177),"","黄必银")</f>
        <v>黄必银</v>
      </c>
      <c r="P177" s="2" t="str">
        <f t="shared" ref="P177:P201" si="110">IF(ISBLANK(A177),"","WUHUANG CONSTRUCTION ET COMMERCE RDC SAS")</f>
        <v>WUHUANG CONSTRUCTION ET COMMERCE RDC SAS</v>
      </c>
      <c r="Q177" s="2" t="str">
        <f t="shared" ref="Q177:Q201" si="111">IF(ISBLANK(A177),"","陈陆")</f>
        <v>陈陆</v>
      </c>
      <c r="R177" s="2" t="str">
        <f t="shared" ref="R177:R201" si="112">IF(ISBLANK(A177),"","曹学能")</f>
        <v>曹学能</v>
      </c>
      <c r="S177" s="11" t="str">
        <f t="shared" ref="S177:S201" si="113">IF(ISBLANK(A177),"","鑫诚建设监理咨询有限公司")</f>
        <v>鑫诚建设监理咨询有限公司</v>
      </c>
      <c r="T177" s="11" t="str">
        <f>IF(ISBLANK(A177),"",VLOOKUP(表1[[#This Row],[分项工程名称]],模板!C:G,3,FALSE))</f>
        <v>电线、电缆导管和线槽敷设检验批质量验收记录</v>
      </c>
      <c r="U177" s="2" t="str">
        <f t="shared" ref="U177:U201" si="114">IF(ISBLANK(A177),"","刚果（金）庞比铜钴矿项目")</f>
        <v>刚果（金）庞比铜钴矿项目</v>
      </c>
      <c r="V177" s="2" t="str">
        <f t="shared" ref="V177:V201" si="115">IF(ISBLANK(A177),"",_xlfn.CONCAT(U177,"   ",A177))</f>
        <v>刚果（金）庞比铜钴矿项目   新水泵房及输送管线</v>
      </c>
      <c r="W177" s="11" t="str">
        <f>IF(ISBLANK(A177),"",表1[[#This Row],[子项名称]]&amp;表1[[#This Row],[标题]]&amp;表1[[#This Row],[分项工程代号]])</f>
        <v>新水泵房及输送管线电线、电缆导管和线槽敷设检验批质量验收记录1</v>
      </c>
      <c r="X177" s="11">
        <f>IF(ISBLANK(A177),"",COUNTIF(W:W,表1[[#This Row],[子项名称]]&amp;表1[[#This Row],[标题]]&amp;表1[[#This Row],[分项工程代号]]))</f>
        <v>3</v>
      </c>
      <c r="Y177" s="11" t="str">
        <f>IF(ISBLANK(A177),"",表1[[#This Row],[子项名称]]&amp;表1[[#This Row],[分项工程代号]]&amp;表1[[#This Row],[分项工程名称]])</f>
        <v>新水泵房及输送管线1电线、电缆导管和线槽敷设</v>
      </c>
      <c r="Z177" s="11" t="b">
        <f>IF(ISBLANK(A177),"",IF(MATCH(表1[[#This Row],[子项名称]]&amp;表1[[#This Row],[分项工程代号]]&amp;表1[[#This Row],[分项工程名称]],Y:Y,0)=ROW(表1[[#This Row],[子项名称]]),TRUE,FALSE))</f>
        <v>1</v>
      </c>
      <c r="AA177" s="11" t="str">
        <f t="shared" ref="AA177:AA201" si="116">IF(ISBLANK(A177),"",_xlfn.CONCAT("《建筑电气工程施工验收规范》 GB50303-2015"))</f>
        <v>《建筑电气工程施工验收规范》 GB50303-2015</v>
      </c>
      <c r="AB177" s="11" t="str">
        <f>IF(ISBLANK(A177),"",VLOOKUP(表1[[#This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77" t="str">
        <f t="shared" si="105"/>
        <v>2020年06月27日</v>
      </c>
    </row>
    <row r="178" customHeight="1" spans="1:29">
      <c r="A178" s="5" t="s">
        <v>136</v>
      </c>
      <c r="B178" s="5">
        <f ca="1" t="shared" si="106"/>
        <v>2</v>
      </c>
      <c r="C178" s="5" t="s">
        <v>35</v>
      </c>
      <c r="D178" s="5">
        <v>1</v>
      </c>
      <c r="E178" s="5" t="s">
        <v>139</v>
      </c>
      <c r="F178" s="5" t="s">
        <v>32</v>
      </c>
      <c r="G178" s="85">
        <v>44009</v>
      </c>
      <c r="H178" t="b">
        <v>1</v>
      </c>
      <c r="I178" s="5" t="s">
        <v>138</v>
      </c>
      <c r="J178" s="5" t="b">
        <v>0</v>
      </c>
      <c r="K178" s="11" t="str">
        <f>IF(ISBLANK(A178),"",VLOOKUP("S2"&amp;表1[[#This Row],[分项工程代号]]&amp;表1[[#This Row],[分项工程名称]],模板!D:F,3,FALSE))</f>
        <v>S2-01-C7-</v>
      </c>
      <c r="L178" s="2" t="str">
        <f ca="1">IF(ISBLANK(A178),"",表1[[#This Row],[编号]]&amp;TEXT(表1[[#This Row],[序号]],"000"))</f>
        <v>S2-01-C7-002</v>
      </c>
      <c r="M178" s="11" t="str">
        <f t="shared" si="107"/>
        <v>北方工程刚果（金）有限公司</v>
      </c>
      <c r="N178" s="11" t="str">
        <f t="shared" si="108"/>
        <v>李云松</v>
      </c>
      <c r="O178" s="11" t="str">
        <f t="shared" si="109"/>
        <v>黄必银</v>
      </c>
      <c r="P178" s="2" t="str">
        <f t="shared" si="110"/>
        <v>WUHUANG CONSTRUCTION ET COMMERCE RDC SAS</v>
      </c>
      <c r="Q178" s="2" t="str">
        <f t="shared" si="111"/>
        <v>陈陆</v>
      </c>
      <c r="R178" s="2" t="str">
        <f t="shared" si="112"/>
        <v>曹学能</v>
      </c>
      <c r="S178" s="11" t="str">
        <f t="shared" si="113"/>
        <v>鑫诚建设监理咨询有限公司</v>
      </c>
      <c r="T178" s="11" t="str">
        <f>IF(ISBLANK(A178),"",VLOOKUP(表1[[#This Row],[分项工程名称]],模板!C:G,3,FALSE))</f>
        <v>电线、电缆导管和线槽敷设检验批质量验收记录</v>
      </c>
      <c r="U178" s="2" t="str">
        <f t="shared" si="114"/>
        <v>刚果（金）庞比铜钴矿项目</v>
      </c>
      <c r="V178" s="2" t="str">
        <f t="shared" si="115"/>
        <v>刚果（金）庞比铜钴矿项目   新水泵房及输送管线</v>
      </c>
      <c r="W178" s="11" t="str">
        <f>IF(ISBLANK(A178),"",表1[[#This Row],[子项名称]]&amp;表1[[#This Row],[标题]]&amp;表1[[#This Row],[分项工程代号]])</f>
        <v>新水泵房及输送管线电线、电缆导管和线槽敷设检验批质量验收记录1</v>
      </c>
      <c r="X178" s="11">
        <f>IF(ISBLANK(A178),"",COUNTIF(W:W,表1[[#This Row],[子项名称]]&amp;表1[[#This Row],[标题]]&amp;表1[[#This Row],[分项工程代号]]))</f>
        <v>3</v>
      </c>
      <c r="Y178" s="11" t="str">
        <f>IF(ISBLANK(A178),"",表1[[#This Row],[子项名称]]&amp;表1[[#This Row],[分项工程代号]]&amp;表1[[#This Row],[分项工程名称]])</f>
        <v>新水泵房及输送管线1电线、电缆导管和线槽敷设</v>
      </c>
      <c r="Z178" s="11" t="b">
        <f>IF(ISBLANK(A178),"",IF(MATCH(表1[[#This Row],[子项名称]]&amp;表1[[#This Row],[分项工程代号]]&amp;表1[[#This Row],[分项工程名称]],Y:Y,0)=ROW(表1[[#This Row],[子项名称]]),TRUE,FALSE))</f>
        <v>0</v>
      </c>
      <c r="AA178" s="11" t="str">
        <f t="shared" si="116"/>
        <v>《建筑电气工程施工验收规范》 GB50303-2015</v>
      </c>
      <c r="AB178" s="11" t="str">
        <f>IF(ISBLANK(A178),"",VLOOKUP(表1[[#This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78" t="str">
        <f t="shared" si="105"/>
        <v>2020年06月27日</v>
      </c>
    </row>
    <row r="179" customHeight="1" spans="1:29">
      <c r="A179" s="5" t="s">
        <v>136</v>
      </c>
      <c r="B179" s="5">
        <f ca="1" t="shared" si="106"/>
        <v>3</v>
      </c>
      <c r="C179" s="5" t="s">
        <v>35</v>
      </c>
      <c r="D179" s="5">
        <v>1</v>
      </c>
      <c r="E179" s="5" t="s">
        <v>140</v>
      </c>
      <c r="F179" s="5" t="s">
        <v>32</v>
      </c>
      <c r="G179" s="85">
        <v>44015</v>
      </c>
      <c r="H179" t="b">
        <v>1</v>
      </c>
      <c r="I179" s="5" t="s">
        <v>138</v>
      </c>
      <c r="J179" s="5" t="b">
        <v>0</v>
      </c>
      <c r="K179" s="11" t="str">
        <f>IF(ISBLANK(A179),"",VLOOKUP("S2"&amp;表1[[#This Row],[分项工程代号]]&amp;表1[[#This Row],[分项工程名称]],模板!D:F,3,FALSE))</f>
        <v>S2-01-C7-</v>
      </c>
      <c r="L179" s="2" t="str">
        <f ca="1">IF(ISBLANK(A179),"",表1[[#This Row],[编号]]&amp;TEXT(表1[[#This Row],[序号]],"000"))</f>
        <v>S2-01-C7-003</v>
      </c>
      <c r="M179" s="11" t="str">
        <f t="shared" si="107"/>
        <v>北方工程刚果（金）有限公司</v>
      </c>
      <c r="N179" s="11" t="str">
        <f t="shared" si="108"/>
        <v>李云松</v>
      </c>
      <c r="O179" s="11" t="str">
        <f t="shared" si="109"/>
        <v>黄必银</v>
      </c>
      <c r="P179" s="2" t="str">
        <f t="shared" si="110"/>
        <v>WUHUANG CONSTRUCTION ET COMMERCE RDC SAS</v>
      </c>
      <c r="Q179" s="2" t="str">
        <f t="shared" si="111"/>
        <v>陈陆</v>
      </c>
      <c r="R179" s="2" t="str">
        <f t="shared" si="112"/>
        <v>曹学能</v>
      </c>
      <c r="S179" s="11" t="str">
        <f t="shared" si="113"/>
        <v>鑫诚建设监理咨询有限公司</v>
      </c>
      <c r="T179" s="11" t="str">
        <f>IF(ISBLANK(A179),"",VLOOKUP(表1[[#This Row],[分项工程名称]],模板!C:G,3,FALSE))</f>
        <v>电线、电缆导管和线槽敷设检验批质量验收记录</v>
      </c>
      <c r="U179" s="2" t="str">
        <f t="shared" si="114"/>
        <v>刚果（金）庞比铜钴矿项目</v>
      </c>
      <c r="V179" s="2" t="str">
        <f t="shared" si="115"/>
        <v>刚果（金）庞比铜钴矿项目   新水泵房及输送管线</v>
      </c>
      <c r="W179" s="11" t="str">
        <f>IF(ISBLANK(A179),"",表1[[#This Row],[子项名称]]&amp;表1[[#This Row],[标题]]&amp;表1[[#This Row],[分项工程代号]])</f>
        <v>新水泵房及输送管线电线、电缆导管和线槽敷设检验批质量验收记录1</v>
      </c>
      <c r="X179" s="11">
        <f>IF(ISBLANK(A179),"",COUNTIF(W:W,表1[[#This Row],[子项名称]]&amp;表1[[#This Row],[标题]]&amp;表1[[#This Row],[分项工程代号]]))</f>
        <v>3</v>
      </c>
      <c r="Y179" s="11" t="str">
        <f>IF(ISBLANK(A179),"",表1[[#This Row],[子项名称]]&amp;表1[[#This Row],[分项工程代号]]&amp;表1[[#This Row],[分项工程名称]])</f>
        <v>新水泵房及输送管线1电线、电缆导管和线槽敷设</v>
      </c>
      <c r="Z179" s="11" t="b">
        <f>IF(ISBLANK(A179),"",IF(MATCH(表1[[#This Row],[子项名称]]&amp;表1[[#This Row],[分项工程代号]]&amp;表1[[#This Row],[分项工程名称]],Y:Y,0)=ROW(表1[[#This Row],[子项名称]]),TRUE,FALSE))</f>
        <v>0</v>
      </c>
      <c r="AA179" s="11" t="str">
        <f t="shared" si="116"/>
        <v>《建筑电气工程施工验收规范》 GB50303-2015</v>
      </c>
      <c r="AB179" s="11" t="str">
        <f>IF(ISBLANK(A179),"",VLOOKUP(表1[[#This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79" t="str">
        <f t="shared" si="105"/>
        <v>2020年07月03日</v>
      </c>
    </row>
    <row r="180" customHeight="1" spans="1:29">
      <c r="A180" s="5" t="s">
        <v>136</v>
      </c>
      <c r="B180" s="5">
        <f ca="1" t="shared" si="106"/>
        <v>1</v>
      </c>
      <c r="C180" s="5" t="s">
        <v>30</v>
      </c>
      <c r="D180" s="5">
        <v>1</v>
      </c>
      <c r="E180" s="5" t="s">
        <v>137</v>
      </c>
      <c r="F180" s="5" t="s">
        <v>32</v>
      </c>
      <c r="G180" s="85">
        <v>44009</v>
      </c>
      <c r="H180" t="b">
        <v>1</v>
      </c>
      <c r="I180" s="5" t="s">
        <v>138</v>
      </c>
      <c r="J180" s="5" t="b">
        <v>0</v>
      </c>
      <c r="K180" s="11" t="str">
        <f>IF(ISBLANK(A180),"",VLOOKUP("S2"&amp;表1[[#This Row],[分项工程代号]]&amp;表1[[#This Row],[分项工程名称]],模板!D:F,3,FALSE))</f>
        <v>S2-01-C7-</v>
      </c>
      <c r="L180" s="2" t="str">
        <f ca="1">IF(ISBLANK(A180),"",表1[[#This Row],[编号]]&amp;TEXT(表1[[#This Row],[序号]],"000"))</f>
        <v>S2-01-C7-001</v>
      </c>
      <c r="M180" s="11" t="str">
        <f t="shared" si="107"/>
        <v>北方工程刚果（金）有限公司</v>
      </c>
      <c r="N180" s="11" t="str">
        <f t="shared" si="108"/>
        <v>李云松</v>
      </c>
      <c r="O180" s="11" t="str">
        <f t="shared" si="109"/>
        <v>黄必银</v>
      </c>
      <c r="P180" s="2" t="str">
        <f t="shared" si="110"/>
        <v>WUHUANG CONSTRUCTION ET COMMERCE RDC SAS</v>
      </c>
      <c r="Q180" s="2" t="str">
        <f t="shared" si="111"/>
        <v>陈陆</v>
      </c>
      <c r="R180" s="2" t="str">
        <f t="shared" si="112"/>
        <v>曹学能</v>
      </c>
      <c r="S180" s="11" t="str">
        <f t="shared" si="113"/>
        <v>鑫诚建设监理咨询有限公司</v>
      </c>
      <c r="T180" s="11" t="str">
        <f>IF(ISBLANK(A180),"",VLOOKUP(表1[[#This Row],[分项工程名称]],模板!C:G,3,FALSE))</f>
        <v>电线、电缆穿管和线槽敷设检验批质量验收记录</v>
      </c>
      <c r="U180" s="2" t="str">
        <f t="shared" si="114"/>
        <v>刚果（金）庞比铜钴矿项目</v>
      </c>
      <c r="V180" s="2" t="str">
        <f t="shared" si="115"/>
        <v>刚果（金）庞比铜钴矿项目   新水泵房及输送管线</v>
      </c>
      <c r="W180" s="11" t="str">
        <f>IF(ISBLANK(A180),"",表1[[#This Row],[子项名称]]&amp;表1[[#This Row],[标题]]&amp;表1[[#This Row],[分项工程代号]])</f>
        <v>新水泵房及输送管线电线、电缆穿管和线槽敷设检验批质量验收记录1</v>
      </c>
      <c r="X180" s="11">
        <f>IF(ISBLANK(A180),"",COUNTIF(W:W,表1[[#This Row],[子项名称]]&amp;表1[[#This Row],[标题]]&amp;表1[[#This Row],[分项工程代号]]))</f>
        <v>3</v>
      </c>
      <c r="Y180" s="11" t="str">
        <f>IF(ISBLANK(A180),"",表1[[#This Row],[子项名称]]&amp;表1[[#This Row],[分项工程代号]]&amp;表1[[#This Row],[分项工程名称]])</f>
        <v>新水泵房及输送管线1电线、电缆穿管和线槽敷设</v>
      </c>
      <c r="Z180" s="11" t="b">
        <f>IF(ISBLANK(A180),"",IF(MATCH(表1[[#This Row],[子项名称]]&amp;表1[[#This Row],[分项工程代号]]&amp;表1[[#This Row],[分项工程名称]],Y:Y,0)=ROW(表1[[#This Row],[子项名称]]),TRUE,FALSE))</f>
        <v>1</v>
      </c>
      <c r="AA180" s="11" t="str">
        <f t="shared" si="116"/>
        <v>《建筑电气工程施工验收规范》 GB50303-2015</v>
      </c>
      <c r="AB180" s="11" t="str">
        <f>IF(ISBLANK(A180),"",VLOOKUP(表1[[#This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180" t="str">
        <f t="shared" si="105"/>
        <v>2020年06月27日</v>
      </c>
    </row>
    <row r="181" customHeight="1" spans="1:29">
      <c r="A181" s="5" t="s">
        <v>136</v>
      </c>
      <c r="B181" s="5">
        <f ca="1" t="shared" si="106"/>
        <v>2</v>
      </c>
      <c r="C181" s="5" t="s">
        <v>30</v>
      </c>
      <c r="D181" s="5">
        <v>1</v>
      </c>
      <c r="E181" s="5" t="s">
        <v>139</v>
      </c>
      <c r="F181" s="5" t="s">
        <v>32</v>
      </c>
      <c r="G181" s="85">
        <v>44009</v>
      </c>
      <c r="H181" t="b">
        <v>1</v>
      </c>
      <c r="I181" s="5" t="s">
        <v>138</v>
      </c>
      <c r="J181" s="5" t="b">
        <v>0</v>
      </c>
      <c r="K181" s="11" t="str">
        <f>IF(ISBLANK(A181),"",VLOOKUP("S2"&amp;表1[[#This Row],[分项工程代号]]&amp;表1[[#This Row],[分项工程名称]],模板!D:F,3,FALSE))</f>
        <v>S2-01-C7-</v>
      </c>
      <c r="L181" s="2" t="str">
        <f ca="1">IF(ISBLANK(A181),"",表1[[#This Row],[编号]]&amp;TEXT(表1[[#This Row],[序号]],"000"))</f>
        <v>S2-01-C7-002</v>
      </c>
      <c r="M181" s="11" t="str">
        <f t="shared" si="107"/>
        <v>北方工程刚果（金）有限公司</v>
      </c>
      <c r="N181" s="11" t="str">
        <f t="shared" si="108"/>
        <v>李云松</v>
      </c>
      <c r="O181" s="11" t="str">
        <f t="shared" si="109"/>
        <v>黄必银</v>
      </c>
      <c r="P181" s="2" t="str">
        <f t="shared" si="110"/>
        <v>WUHUANG CONSTRUCTION ET COMMERCE RDC SAS</v>
      </c>
      <c r="Q181" s="2" t="str">
        <f t="shared" si="111"/>
        <v>陈陆</v>
      </c>
      <c r="R181" s="2" t="str">
        <f t="shared" si="112"/>
        <v>曹学能</v>
      </c>
      <c r="S181" s="11" t="str">
        <f t="shared" si="113"/>
        <v>鑫诚建设监理咨询有限公司</v>
      </c>
      <c r="T181" s="11" t="str">
        <f>IF(ISBLANK(A181),"",VLOOKUP(表1[[#This Row],[分项工程名称]],模板!C:G,3,FALSE))</f>
        <v>电线、电缆穿管和线槽敷设检验批质量验收记录</v>
      </c>
      <c r="U181" s="2" t="str">
        <f t="shared" si="114"/>
        <v>刚果（金）庞比铜钴矿项目</v>
      </c>
      <c r="V181" s="2" t="str">
        <f t="shared" si="115"/>
        <v>刚果（金）庞比铜钴矿项目   新水泵房及输送管线</v>
      </c>
      <c r="W181" s="11" t="str">
        <f>IF(ISBLANK(A181),"",表1[[#This Row],[子项名称]]&amp;表1[[#This Row],[标题]]&amp;表1[[#This Row],[分项工程代号]])</f>
        <v>新水泵房及输送管线电线、电缆穿管和线槽敷设检验批质量验收记录1</v>
      </c>
      <c r="X181" s="11">
        <f>IF(ISBLANK(A181),"",COUNTIF(W:W,表1[[#This Row],[子项名称]]&amp;表1[[#This Row],[标题]]&amp;表1[[#This Row],[分项工程代号]]))</f>
        <v>3</v>
      </c>
      <c r="Y181" s="11" t="str">
        <f>IF(ISBLANK(A181),"",表1[[#This Row],[子项名称]]&amp;表1[[#This Row],[分项工程代号]]&amp;表1[[#This Row],[分项工程名称]])</f>
        <v>新水泵房及输送管线1电线、电缆穿管和线槽敷设</v>
      </c>
      <c r="Z181" s="11" t="b">
        <f>IF(ISBLANK(A181),"",IF(MATCH(表1[[#This Row],[子项名称]]&amp;表1[[#This Row],[分项工程代号]]&amp;表1[[#This Row],[分项工程名称]],Y:Y,0)=ROW(表1[[#This Row],[子项名称]]),TRUE,FALSE))</f>
        <v>0</v>
      </c>
      <c r="AA181" s="11" t="str">
        <f t="shared" si="116"/>
        <v>《建筑电气工程施工验收规范》 GB50303-2015</v>
      </c>
      <c r="AB181" s="11" t="str">
        <f>IF(ISBLANK(A181),"",VLOOKUP(表1[[#This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181" t="str">
        <f t="shared" si="105"/>
        <v>2020年06月27日</v>
      </c>
    </row>
    <row r="182" customHeight="1" spans="1:29">
      <c r="A182" s="5" t="s">
        <v>136</v>
      </c>
      <c r="B182" s="5">
        <f ca="1" t="shared" si="106"/>
        <v>3</v>
      </c>
      <c r="C182" s="5" t="s">
        <v>30</v>
      </c>
      <c r="D182" s="5">
        <v>1</v>
      </c>
      <c r="E182" s="5" t="s">
        <v>140</v>
      </c>
      <c r="F182" s="5" t="s">
        <v>32</v>
      </c>
      <c r="G182" s="85">
        <v>44015</v>
      </c>
      <c r="H182" t="b">
        <v>1</v>
      </c>
      <c r="I182" s="5" t="s">
        <v>138</v>
      </c>
      <c r="J182" s="5" t="b">
        <v>0</v>
      </c>
      <c r="K182" s="11" t="str">
        <f>IF(ISBLANK(A182),"",VLOOKUP("S2"&amp;表1[[#This Row],[分项工程代号]]&amp;表1[[#This Row],[分项工程名称]],模板!D:F,3,FALSE))</f>
        <v>S2-01-C7-</v>
      </c>
      <c r="L182" s="2" t="str">
        <f ca="1">IF(ISBLANK(A182),"",表1[[#This Row],[编号]]&amp;TEXT(表1[[#This Row],[序号]],"000"))</f>
        <v>S2-01-C7-003</v>
      </c>
      <c r="M182" s="11" t="str">
        <f t="shared" si="107"/>
        <v>北方工程刚果（金）有限公司</v>
      </c>
      <c r="N182" s="11" t="str">
        <f t="shared" si="108"/>
        <v>李云松</v>
      </c>
      <c r="O182" s="11" t="str">
        <f t="shared" si="109"/>
        <v>黄必银</v>
      </c>
      <c r="P182" s="2" t="str">
        <f t="shared" si="110"/>
        <v>WUHUANG CONSTRUCTION ET COMMERCE RDC SAS</v>
      </c>
      <c r="Q182" s="2" t="str">
        <f t="shared" si="111"/>
        <v>陈陆</v>
      </c>
      <c r="R182" s="2" t="str">
        <f t="shared" si="112"/>
        <v>曹学能</v>
      </c>
      <c r="S182" s="11" t="str">
        <f t="shared" si="113"/>
        <v>鑫诚建设监理咨询有限公司</v>
      </c>
      <c r="T182" s="11" t="str">
        <f>IF(ISBLANK(A182),"",VLOOKUP(表1[[#This Row],[分项工程名称]],模板!C:G,3,FALSE))</f>
        <v>电线、电缆穿管和线槽敷设检验批质量验收记录</v>
      </c>
      <c r="U182" s="2" t="str">
        <f t="shared" si="114"/>
        <v>刚果（金）庞比铜钴矿项目</v>
      </c>
      <c r="V182" s="2" t="str">
        <f t="shared" si="115"/>
        <v>刚果（金）庞比铜钴矿项目   新水泵房及输送管线</v>
      </c>
      <c r="W182" s="11" t="str">
        <f>IF(ISBLANK(A182),"",表1[[#This Row],[子项名称]]&amp;表1[[#This Row],[标题]]&amp;表1[[#This Row],[分项工程代号]])</f>
        <v>新水泵房及输送管线电线、电缆穿管和线槽敷设检验批质量验收记录1</v>
      </c>
      <c r="X182" s="11">
        <f>IF(ISBLANK(A182),"",COUNTIF(W:W,表1[[#This Row],[子项名称]]&amp;表1[[#This Row],[标题]]&amp;表1[[#This Row],[分项工程代号]]))</f>
        <v>3</v>
      </c>
      <c r="Y182" s="11" t="str">
        <f>IF(ISBLANK(A182),"",表1[[#This Row],[子项名称]]&amp;表1[[#This Row],[分项工程代号]]&amp;表1[[#This Row],[分项工程名称]])</f>
        <v>新水泵房及输送管线1电线、电缆穿管和线槽敷设</v>
      </c>
      <c r="Z182" s="11" t="b">
        <f>IF(ISBLANK(A182),"",IF(MATCH(表1[[#This Row],[子项名称]]&amp;表1[[#This Row],[分项工程代号]]&amp;表1[[#This Row],[分项工程名称]],Y:Y,0)=ROW(表1[[#This Row],[子项名称]]),TRUE,FALSE))</f>
        <v>0</v>
      </c>
      <c r="AA182" s="11" t="str">
        <f t="shared" si="116"/>
        <v>《建筑电气工程施工验收规范》 GB50303-2015</v>
      </c>
      <c r="AB182" s="11" t="str">
        <f>IF(ISBLANK(A182),"",VLOOKUP(表1[[#This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182" t="str">
        <f t="shared" si="105"/>
        <v>2020年07月03日</v>
      </c>
    </row>
    <row r="183" customHeight="1" spans="1:29">
      <c r="A183" s="5" t="s">
        <v>136</v>
      </c>
      <c r="B183" s="5">
        <f ca="1" t="shared" si="106"/>
        <v>1</v>
      </c>
      <c r="C183" s="5" t="s">
        <v>95</v>
      </c>
      <c r="D183" s="5">
        <v>7</v>
      </c>
      <c r="E183" s="5" t="s">
        <v>137</v>
      </c>
      <c r="F183" s="5" t="s">
        <v>32</v>
      </c>
      <c r="G183" s="85">
        <v>44010</v>
      </c>
      <c r="H183" t="b">
        <v>1</v>
      </c>
      <c r="I183" s="5" t="s">
        <v>138</v>
      </c>
      <c r="J183" s="5" t="b">
        <v>0</v>
      </c>
      <c r="K183" s="11" t="str">
        <f>IF(ISBLANK(A183),"",VLOOKUP("S2"&amp;表1[[#This Row],[分项工程代号]]&amp;表1[[#This Row],[分项工程名称]],模板!D:F,3,FALSE))</f>
        <v>S2-07-C7-</v>
      </c>
      <c r="L183" s="2" t="str">
        <f ca="1">IF(ISBLANK(A183),"",表1[[#This Row],[编号]]&amp;TEXT(表1[[#This Row],[序号]],"000"))</f>
        <v>S2-07-C7-001</v>
      </c>
      <c r="M183" s="11" t="str">
        <f t="shared" si="107"/>
        <v>北方工程刚果（金）有限公司</v>
      </c>
      <c r="N183" s="11" t="str">
        <f t="shared" si="108"/>
        <v>李云松</v>
      </c>
      <c r="O183" s="11" t="str">
        <f t="shared" si="109"/>
        <v>黄必银</v>
      </c>
      <c r="P183" s="2" t="str">
        <f t="shared" si="110"/>
        <v>WUHUANG CONSTRUCTION ET COMMERCE RDC SAS</v>
      </c>
      <c r="Q183" s="2" t="str">
        <f t="shared" si="111"/>
        <v>陈陆</v>
      </c>
      <c r="R183" s="2" t="str">
        <f t="shared" si="112"/>
        <v>曹学能</v>
      </c>
      <c r="S183" s="11" t="str">
        <f t="shared" si="113"/>
        <v>鑫诚建设监理咨询有限公司</v>
      </c>
      <c r="T183" s="11" t="str">
        <f>IF(ISBLANK(A183),"",VLOOKUP(表1[[#This Row],[分项工程名称]],模板!C:G,3,FALSE))</f>
        <v>接地装置安装检验批质量验收记录</v>
      </c>
      <c r="U183" s="2" t="str">
        <f t="shared" si="114"/>
        <v>刚果（金）庞比铜钴矿项目</v>
      </c>
      <c r="V183" s="2" t="str">
        <f t="shared" si="115"/>
        <v>刚果（金）庞比铜钴矿项目   新水泵房及输送管线</v>
      </c>
      <c r="W183" s="11" t="str">
        <f>IF(ISBLANK(A183),"",表1[[#This Row],[子项名称]]&amp;表1[[#This Row],[标题]]&amp;表1[[#This Row],[分项工程代号]])</f>
        <v>新水泵房及输送管线接地装置安装检验批质量验收记录7</v>
      </c>
      <c r="X183" s="11">
        <f>IF(ISBLANK(A183),"",COUNTIF(W:W,表1[[#This Row],[子项名称]]&amp;表1[[#This Row],[标题]]&amp;表1[[#This Row],[分项工程代号]]))</f>
        <v>3</v>
      </c>
      <c r="Y183" s="11" t="str">
        <f>IF(ISBLANK(A183),"",表1[[#This Row],[子项名称]]&amp;表1[[#This Row],[分项工程代号]]&amp;表1[[#This Row],[分项工程名称]])</f>
        <v>新水泵房及输送管线7接地装置安装</v>
      </c>
      <c r="Z183" s="11" t="b">
        <f>IF(ISBLANK(A183),"",IF(MATCH(表1[[#This Row],[子项名称]]&amp;表1[[#This Row],[分项工程代号]]&amp;表1[[#This Row],[分项工程名称]],Y:Y,0)=ROW(表1[[#This Row],[子项名称]]),TRUE,FALSE))</f>
        <v>1</v>
      </c>
      <c r="AA183" s="11" t="str">
        <f t="shared" si="116"/>
        <v>《建筑电气工程施工验收规范》 GB50303-2015</v>
      </c>
      <c r="AB183" s="11" t="str">
        <f>IF(ISBLANK(A183),"",VLOOKUP(表1[[#This Row],[分项工程名称]],施工检查记录[#All],2,FALSE))</f>
        <v>1.接地装置的接地电阻值必须符合设计要求
2.接地装置的搭接符合GB50303-2015的规定
3.接地装置的间距应符合GB50303-2015的规定</v>
      </c>
      <c r="AC183" t="str">
        <f t="shared" si="105"/>
        <v>2020年06月28日</v>
      </c>
    </row>
    <row r="184" customHeight="1" spans="1:29">
      <c r="A184" s="5" t="s">
        <v>136</v>
      </c>
      <c r="B184" s="5">
        <f ca="1" t="shared" si="106"/>
        <v>2</v>
      </c>
      <c r="C184" s="5" t="s">
        <v>95</v>
      </c>
      <c r="D184" s="5">
        <v>7</v>
      </c>
      <c r="E184" s="5" t="s">
        <v>139</v>
      </c>
      <c r="F184" s="5" t="s">
        <v>32</v>
      </c>
      <c r="G184" s="85">
        <v>44010</v>
      </c>
      <c r="H184" t="b">
        <v>1</v>
      </c>
      <c r="I184" s="5" t="s">
        <v>138</v>
      </c>
      <c r="J184" s="5" t="b">
        <v>0</v>
      </c>
      <c r="K184" s="11" t="str">
        <f>IF(ISBLANK(A184),"",VLOOKUP("S2"&amp;表1[[#This Row],[分项工程代号]]&amp;表1[[#This Row],[分项工程名称]],模板!D:F,3,FALSE))</f>
        <v>S2-07-C7-</v>
      </c>
      <c r="L184" s="2" t="str">
        <f ca="1">IF(ISBLANK(A184),"",表1[[#This Row],[编号]]&amp;TEXT(表1[[#This Row],[序号]],"000"))</f>
        <v>S2-07-C7-002</v>
      </c>
      <c r="M184" s="11" t="str">
        <f t="shared" si="107"/>
        <v>北方工程刚果（金）有限公司</v>
      </c>
      <c r="N184" s="11" t="str">
        <f t="shared" si="108"/>
        <v>李云松</v>
      </c>
      <c r="O184" s="11" t="str">
        <f t="shared" si="109"/>
        <v>黄必银</v>
      </c>
      <c r="P184" s="2" t="str">
        <f t="shared" si="110"/>
        <v>WUHUANG CONSTRUCTION ET COMMERCE RDC SAS</v>
      </c>
      <c r="Q184" s="2" t="str">
        <f t="shared" si="111"/>
        <v>陈陆</v>
      </c>
      <c r="R184" s="2" t="str">
        <f t="shared" si="112"/>
        <v>曹学能</v>
      </c>
      <c r="S184" s="11" t="str">
        <f t="shared" si="113"/>
        <v>鑫诚建设监理咨询有限公司</v>
      </c>
      <c r="T184" s="11" t="str">
        <f>IF(ISBLANK(A184),"",VLOOKUP(表1[[#This Row],[分项工程名称]],模板!C:G,3,FALSE))</f>
        <v>接地装置安装检验批质量验收记录</v>
      </c>
      <c r="U184" s="2" t="str">
        <f t="shared" si="114"/>
        <v>刚果（金）庞比铜钴矿项目</v>
      </c>
      <c r="V184" s="2" t="str">
        <f t="shared" si="115"/>
        <v>刚果（金）庞比铜钴矿项目   新水泵房及输送管线</v>
      </c>
      <c r="W184" s="11" t="str">
        <f>IF(ISBLANK(A184),"",表1[[#This Row],[子项名称]]&amp;表1[[#This Row],[标题]]&amp;表1[[#This Row],[分项工程代号]])</f>
        <v>新水泵房及输送管线接地装置安装检验批质量验收记录7</v>
      </c>
      <c r="X184" s="11">
        <f>IF(ISBLANK(A184),"",COUNTIF(W:W,表1[[#This Row],[子项名称]]&amp;表1[[#This Row],[标题]]&amp;表1[[#This Row],[分项工程代号]]))</f>
        <v>3</v>
      </c>
      <c r="Y184" s="11" t="str">
        <f>IF(ISBLANK(A184),"",表1[[#This Row],[子项名称]]&amp;表1[[#This Row],[分项工程代号]]&amp;表1[[#This Row],[分项工程名称]])</f>
        <v>新水泵房及输送管线7接地装置安装</v>
      </c>
      <c r="Z184" s="11" t="b">
        <f>IF(ISBLANK(A184),"",IF(MATCH(表1[[#This Row],[子项名称]]&amp;表1[[#This Row],[分项工程代号]]&amp;表1[[#This Row],[分项工程名称]],Y:Y,0)=ROW(表1[[#This Row],[子项名称]]),TRUE,FALSE))</f>
        <v>0</v>
      </c>
      <c r="AA184" s="11" t="str">
        <f t="shared" si="116"/>
        <v>《建筑电气工程施工验收规范》 GB50303-2015</v>
      </c>
      <c r="AB184" s="11" t="str">
        <f>IF(ISBLANK(A184),"",VLOOKUP(表1[[#This Row],[分项工程名称]],施工检查记录[#All],2,FALSE))</f>
        <v>1.接地装置的接地电阻值必须符合设计要求
2.接地装置的搭接符合GB50303-2015的规定
3.接地装置的间距应符合GB50303-2015的规定</v>
      </c>
      <c r="AC184" t="str">
        <f t="shared" si="105"/>
        <v>2020年06月28日</v>
      </c>
    </row>
    <row r="185" customHeight="1" spans="1:29">
      <c r="A185" s="5" t="s">
        <v>136</v>
      </c>
      <c r="B185" s="5">
        <f ca="1" t="shared" si="106"/>
        <v>3</v>
      </c>
      <c r="C185" s="5" t="s">
        <v>95</v>
      </c>
      <c r="D185" s="5">
        <v>7</v>
      </c>
      <c r="E185" s="5" t="s">
        <v>140</v>
      </c>
      <c r="F185" s="5" t="s">
        <v>32</v>
      </c>
      <c r="G185" s="85">
        <v>44016</v>
      </c>
      <c r="H185" t="b">
        <v>1</v>
      </c>
      <c r="I185" s="5" t="s">
        <v>138</v>
      </c>
      <c r="J185" s="5" t="b">
        <v>0</v>
      </c>
      <c r="K185" s="11" t="str">
        <f>IF(ISBLANK(A185),"",VLOOKUP("S2"&amp;表1[[#This Row],[分项工程代号]]&amp;表1[[#This Row],[分项工程名称]],模板!D:F,3,FALSE))</f>
        <v>S2-07-C7-</v>
      </c>
      <c r="L185" s="2" t="str">
        <f ca="1">IF(ISBLANK(A185),"",表1[[#This Row],[编号]]&amp;TEXT(表1[[#This Row],[序号]],"000"))</f>
        <v>S2-07-C7-003</v>
      </c>
      <c r="M185" s="11" t="str">
        <f t="shared" si="107"/>
        <v>北方工程刚果（金）有限公司</v>
      </c>
      <c r="N185" s="11" t="str">
        <f t="shared" si="108"/>
        <v>李云松</v>
      </c>
      <c r="O185" s="11" t="str">
        <f t="shared" si="109"/>
        <v>黄必银</v>
      </c>
      <c r="P185" s="2" t="str">
        <f t="shared" si="110"/>
        <v>WUHUANG CONSTRUCTION ET COMMERCE RDC SAS</v>
      </c>
      <c r="Q185" s="2" t="str">
        <f t="shared" si="111"/>
        <v>陈陆</v>
      </c>
      <c r="R185" s="2" t="str">
        <f t="shared" si="112"/>
        <v>曹学能</v>
      </c>
      <c r="S185" s="11" t="str">
        <f t="shared" si="113"/>
        <v>鑫诚建设监理咨询有限公司</v>
      </c>
      <c r="T185" s="11" t="str">
        <f>IF(ISBLANK(A185),"",VLOOKUP(表1[[#This Row],[分项工程名称]],模板!C:G,3,FALSE))</f>
        <v>接地装置安装检验批质量验收记录</v>
      </c>
      <c r="U185" s="2" t="str">
        <f t="shared" si="114"/>
        <v>刚果（金）庞比铜钴矿项目</v>
      </c>
      <c r="V185" s="2" t="str">
        <f t="shared" si="115"/>
        <v>刚果（金）庞比铜钴矿项目   新水泵房及输送管线</v>
      </c>
      <c r="W185" s="11" t="str">
        <f>IF(ISBLANK(A185),"",表1[[#This Row],[子项名称]]&amp;表1[[#This Row],[标题]]&amp;表1[[#This Row],[分项工程代号]])</f>
        <v>新水泵房及输送管线接地装置安装检验批质量验收记录7</v>
      </c>
      <c r="X185" s="11">
        <f>IF(ISBLANK(A185),"",COUNTIF(W:W,表1[[#This Row],[子项名称]]&amp;表1[[#This Row],[标题]]&amp;表1[[#This Row],[分项工程代号]]))</f>
        <v>3</v>
      </c>
      <c r="Y185" s="11" t="str">
        <f>IF(ISBLANK(A185),"",表1[[#This Row],[子项名称]]&amp;表1[[#This Row],[分项工程代号]]&amp;表1[[#This Row],[分项工程名称]])</f>
        <v>新水泵房及输送管线7接地装置安装</v>
      </c>
      <c r="Z185" s="11" t="b">
        <f>IF(ISBLANK(A185),"",IF(MATCH(表1[[#This Row],[子项名称]]&amp;表1[[#This Row],[分项工程代号]]&amp;表1[[#This Row],[分项工程名称]],Y:Y,0)=ROW(表1[[#This Row],[子项名称]]),TRUE,FALSE))</f>
        <v>0</v>
      </c>
      <c r="AA185" s="11" t="str">
        <f t="shared" si="116"/>
        <v>《建筑电气工程施工验收规范》 GB50303-2015</v>
      </c>
      <c r="AB185" s="11" t="str">
        <f>IF(ISBLANK(A185),"",VLOOKUP(表1[[#This Row],[分项工程名称]],施工检查记录[#All],2,FALSE))</f>
        <v>1.接地装置的接地电阻值必须符合设计要求
2.接地装置的搭接符合GB50303-2015的规定
3.接地装置的间距应符合GB50303-2015的规定</v>
      </c>
      <c r="AC185" t="str">
        <f t="shared" si="105"/>
        <v>2020年07月04日</v>
      </c>
    </row>
    <row r="186" customHeight="1" spans="1:29">
      <c r="A186" s="5" t="s">
        <v>136</v>
      </c>
      <c r="B186" s="5">
        <f ca="1" t="shared" si="106"/>
        <v>1</v>
      </c>
      <c r="C186" s="5" t="s">
        <v>90</v>
      </c>
      <c r="D186" s="5">
        <v>7</v>
      </c>
      <c r="E186" s="5" t="s">
        <v>137</v>
      </c>
      <c r="F186" s="5" t="s">
        <v>32</v>
      </c>
      <c r="G186" s="85">
        <v>44010</v>
      </c>
      <c r="H186" t="b">
        <v>1</v>
      </c>
      <c r="I186" s="5" t="s">
        <v>138</v>
      </c>
      <c r="J186" s="5" t="b">
        <v>0</v>
      </c>
      <c r="K186" s="11" t="str">
        <f>IF(ISBLANK(A186),"",VLOOKUP("S2"&amp;表1[[#This Row],[分项工程代号]]&amp;表1[[#This Row],[分项工程名称]],模板!D:F,3,FALSE))</f>
        <v>S2-07-C7-</v>
      </c>
      <c r="L186" s="2" t="str">
        <f ca="1">IF(ISBLANK(A186),"",表1[[#This Row],[编号]]&amp;TEXT(表1[[#This Row],[序号]],"000"))</f>
        <v>S2-07-C7-001</v>
      </c>
      <c r="M186" s="11" t="str">
        <f t="shared" si="107"/>
        <v>北方工程刚果（金）有限公司</v>
      </c>
      <c r="N186" s="11" t="str">
        <f t="shared" si="108"/>
        <v>李云松</v>
      </c>
      <c r="O186" s="11" t="str">
        <f t="shared" si="109"/>
        <v>黄必银</v>
      </c>
      <c r="P186" s="2" t="str">
        <f t="shared" si="110"/>
        <v>WUHUANG CONSTRUCTION ET COMMERCE RDC SAS</v>
      </c>
      <c r="Q186" s="2" t="str">
        <f t="shared" si="111"/>
        <v>陈陆</v>
      </c>
      <c r="R186" s="2" t="str">
        <f t="shared" si="112"/>
        <v>曹学能</v>
      </c>
      <c r="S186" s="11" t="str">
        <f t="shared" si="113"/>
        <v>鑫诚建设监理咨询有限公司</v>
      </c>
      <c r="T186" s="11" t="str">
        <f>IF(ISBLANK(A186),"",VLOOKUP(表1[[#This Row],[分项工程名称]],模板!C:G,3,FALSE))</f>
        <v>接闪器安装检验批质量验收记录</v>
      </c>
      <c r="U186" s="2" t="str">
        <f t="shared" si="114"/>
        <v>刚果（金）庞比铜钴矿项目</v>
      </c>
      <c r="V186" s="2" t="str">
        <f t="shared" si="115"/>
        <v>刚果（金）庞比铜钴矿项目   新水泵房及输送管线</v>
      </c>
      <c r="W186" s="11" t="str">
        <f>IF(ISBLANK(A186),"",表1[[#This Row],[子项名称]]&amp;表1[[#This Row],[标题]]&amp;表1[[#This Row],[分项工程代号]])</f>
        <v>新水泵房及输送管线接闪器安装检验批质量验收记录7</v>
      </c>
      <c r="X186" s="11">
        <f>IF(ISBLANK(A186),"",COUNTIF(W:W,表1[[#This Row],[子项名称]]&amp;表1[[#This Row],[标题]]&amp;表1[[#This Row],[分项工程代号]]))</f>
        <v>3</v>
      </c>
      <c r="Y186" s="11" t="str">
        <f>IF(ISBLANK(A186),"",表1[[#This Row],[子项名称]]&amp;表1[[#This Row],[分项工程代号]]&amp;表1[[#This Row],[分项工程名称]])</f>
        <v>新水泵房及输送管线7接闪器安装</v>
      </c>
      <c r="Z186" s="11" t="b">
        <f>IF(ISBLANK(A186),"",IF(MATCH(表1[[#This Row],[子项名称]]&amp;表1[[#This Row],[分项工程代号]]&amp;表1[[#This Row],[分项工程名称]],Y:Y,0)=ROW(表1[[#This Row],[子项名称]]),TRUE,FALSE))</f>
        <v>1</v>
      </c>
      <c r="AA186" s="11" t="str">
        <f t="shared" si="116"/>
        <v>《建筑电气工程施工验收规范》 GB50303-2015</v>
      </c>
      <c r="AB186" s="11" t="str">
        <f>IF(ISBLANK(A186),"",VLOOKUP(表1[[#This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186" t="str">
        <f t="shared" si="105"/>
        <v>2020年06月28日</v>
      </c>
    </row>
    <row r="187" customHeight="1" spans="1:29">
      <c r="A187" s="5" t="s">
        <v>136</v>
      </c>
      <c r="B187" s="5">
        <f ca="1" t="shared" si="106"/>
        <v>2</v>
      </c>
      <c r="C187" s="5" t="s">
        <v>90</v>
      </c>
      <c r="D187" s="5">
        <v>7</v>
      </c>
      <c r="E187" s="5" t="s">
        <v>139</v>
      </c>
      <c r="F187" s="5" t="s">
        <v>32</v>
      </c>
      <c r="G187" s="85">
        <v>44010</v>
      </c>
      <c r="H187" t="b">
        <v>1</v>
      </c>
      <c r="I187" s="5" t="s">
        <v>138</v>
      </c>
      <c r="J187" s="5" t="b">
        <v>0</v>
      </c>
      <c r="K187" s="11" t="str">
        <f>IF(ISBLANK(A187),"",VLOOKUP("S2"&amp;表1[[#This Row],[分项工程代号]]&amp;表1[[#This Row],[分项工程名称]],模板!D:F,3,FALSE))</f>
        <v>S2-07-C7-</v>
      </c>
      <c r="L187" s="2" t="str">
        <f ca="1">IF(ISBLANK(A187),"",表1[[#This Row],[编号]]&amp;TEXT(表1[[#This Row],[序号]],"000"))</f>
        <v>S2-07-C7-002</v>
      </c>
      <c r="M187" s="11" t="str">
        <f t="shared" si="107"/>
        <v>北方工程刚果（金）有限公司</v>
      </c>
      <c r="N187" s="11" t="str">
        <f t="shared" si="108"/>
        <v>李云松</v>
      </c>
      <c r="O187" s="11" t="str">
        <f t="shared" si="109"/>
        <v>黄必银</v>
      </c>
      <c r="P187" s="2" t="str">
        <f t="shared" si="110"/>
        <v>WUHUANG CONSTRUCTION ET COMMERCE RDC SAS</v>
      </c>
      <c r="Q187" s="2" t="str">
        <f t="shared" si="111"/>
        <v>陈陆</v>
      </c>
      <c r="R187" s="2" t="str">
        <f t="shared" si="112"/>
        <v>曹学能</v>
      </c>
      <c r="S187" s="11" t="str">
        <f t="shared" si="113"/>
        <v>鑫诚建设监理咨询有限公司</v>
      </c>
      <c r="T187" s="11" t="str">
        <f>IF(ISBLANK(A187),"",VLOOKUP(表1[[#This Row],[分项工程名称]],模板!C:G,3,FALSE))</f>
        <v>接闪器安装检验批质量验收记录</v>
      </c>
      <c r="U187" s="2" t="str">
        <f t="shared" si="114"/>
        <v>刚果（金）庞比铜钴矿项目</v>
      </c>
      <c r="V187" s="2" t="str">
        <f t="shared" si="115"/>
        <v>刚果（金）庞比铜钴矿项目   新水泵房及输送管线</v>
      </c>
      <c r="W187" s="11" t="str">
        <f>IF(ISBLANK(A187),"",表1[[#This Row],[子项名称]]&amp;表1[[#This Row],[标题]]&amp;表1[[#This Row],[分项工程代号]])</f>
        <v>新水泵房及输送管线接闪器安装检验批质量验收记录7</v>
      </c>
      <c r="X187" s="11">
        <f>IF(ISBLANK(A187),"",COUNTIF(W:W,表1[[#This Row],[子项名称]]&amp;表1[[#This Row],[标题]]&amp;表1[[#This Row],[分项工程代号]]))</f>
        <v>3</v>
      </c>
      <c r="Y187" s="11" t="str">
        <f>IF(ISBLANK(A187),"",表1[[#This Row],[子项名称]]&amp;表1[[#This Row],[分项工程代号]]&amp;表1[[#This Row],[分项工程名称]])</f>
        <v>新水泵房及输送管线7接闪器安装</v>
      </c>
      <c r="Z187" s="11" t="b">
        <f>IF(ISBLANK(A187),"",IF(MATCH(表1[[#This Row],[子项名称]]&amp;表1[[#This Row],[分项工程代号]]&amp;表1[[#This Row],[分项工程名称]],Y:Y,0)=ROW(表1[[#This Row],[子项名称]]),TRUE,FALSE))</f>
        <v>0</v>
      </c>
      <c r="AA187" s="11" t="str">
        <f t="shared" si="116"/>
        <v>《建筑电气工程施工验收规范》 GB50303-2015</v>
      </c>
      <c r="AB187" s="11" t="str">
        <f>IF(ISBLANK(A187),"",VLOOKUP(表1[[#This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187" t="str">
        <f t="shared" si="105"/>
        <v>2020年06月28日</v>
      </c>
    </row>
    <row r="188" customHeight="1" spans="1:29">
      <c r="A188" s="5" t="s">
        <v>136</v>
      </c>
      <c r="B188" s="5">
        <f ca="1" t="shared" si="106"/>
        <v>3</v>
      </c>
      <c r="C188" s="5" t="s">
        <v>90</v>
      </c>
      <c r="D188" s="5">
        <v>7</v>
      </c>
      <c r="E188" s="5" t="s">
        <v>140</v>
      </c>
      <c r="F188" s="5" t="s">
        <v>32</v>
      </c>
      <c r="G188" s="85">
        <v>44016</v>
      </c>
      <c r="H188" t="b">
        <v>1</v>
      </c>
      <c r="I188" s="5" t="s">
        <v>138</v>
      </c>
      <c r="J188" s="5" t="b">
        <v>0</v>
      </c>
      <c r="K188" s="11" t="str">
        <f>IF(ISBLANK(A188),"",VLOOKUP("S2"&amp;表1[[#This Row],[分项工程代号]]&amp;表1[[#This Row],[分项工程名称]],模板!D:F,3,FALSE))</f>
        <v>S2-07-C7-</v>
      </c>
      <c r="L188" s="2" t="str">
        <f ca="1">IF(ISBLANK(A188),"",表1[[#This Row],[编号]]&amp;TEXT(表1[[#This Row],[序号]],"000"))</f>
        <v>S2-07-C7-003</v>
      </c>
      <c r="M188" s="11" t="str">
        <f t="shared" si="107"/>
        <v>北方工程刚果（金）有限公司</v>
      </c>
      <c r="N188" s="11" t="str">
        <f t="shared" si="108"/>
        <v>李云松</v>
      </c>
      <c r="O188" s="11" t="str">
        <f t="shared" si="109"/>
        <v>黄必银</v>
      </c>
      <c r="P188" s="2" t="str">
        <f t="shared" si="110"/>
        <v>WUHUANG CONSTRUCTION ET COMMERCE RDC SAS</v>
      </c>
      <c r="Q188" s="2" t="str">
        <f t="shared" si="111"/>
        <v>陈陆</v>
      </c>
      <c r="R188" s="2" t="str">
        <f t="shared" si="112"/>
        <v>曹学能</v>
      </c>
      <c r="S188" s="11" t="str">
        <f t="shared" si="113"/>
        <v>鑫诚建设监理咨询有限公司</v>
      </c>
      <c r="T188" s="11" t="str">
        <f>IF(ISBLANK(A188),"",VLOOKUP(表1[[#This Row],[分项工程名称]],模板!C:G,3,FALSE))</f>
        <v>接闪器安装检验批质量验收记录</v>
      </c>
      <c r="U188" s="2" t="str">
        <f t="shared" si="114"/>
        <v>刚果（金）庞比铜钴矿项目</v>
      </c>
      <c r="V188" s="2" t="str">
        <f t="shared" si="115"/>
        <v>刚果（金）庞比铜钴矿项目   新水泵房及输送管线</v>
      </c>
      <c r="W188" s="11" t="str">
        <f>IF(ISBLANK(A188),"",表1[[#This Row],[子项名称]]&amp;表1[[#This Row],[标题]]&amp;表1[[#This Row],[分项工程代号]])</f>
        <v>新水泵房及输送管线接闪器安装检验批质量验收记录7</v>
      </c>
      <c r="X188" s="11">
        <f>IF(ISBLANK(A188),"",COUNTIF(W:W,表1[[#This Row],[子项名称]]&amp;表1[[#This Row],[标题]]&amp;表1[[#This Row],[分项工程代号]]))</f>
        <v>3</v>
      </c>
      <c r="Y188" s="11" t="str">
        <f>IF(ISBLANK(A188),"",表1[[#This Row],[子项名称]]&amp;表1[[#This Row],[分项工程代号]]&amp;表1[[#This Row],[分项工程名称]])</f>
        <v>新水泵房及输送管线7接闪器安装</v>
      </c>
      <c r="Z188" s="11" t="b">
        <f>IF(ISBLANK(A188),"",IF(MATCH(表1[[#This Row],[子项名称]]&amp;表1[[#This Row],[分项工程代号]]&amp;表1[[#This Row],[分项工程名称]],Y:Y,0)=ROW(表1[[#This Row],[子项名称]]),TRUE,FALSE))</f>
        <v>0</v>
      </c>
      <c r="AA188" s="11" t="str">
        <f t="shared" si="116"/>
        <v>《建筑电气工程施工验收规范》 GB50303-2015</v>
      </c>
      <c r="AB188" s="11" t="str">
        <f>IF(ISBLANK(A188),"",VLOOKUP(表1[[#This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188" t="str">
        <f t="shared" si="105"/>
        <v>2020年07月04日</v>
      </c>
    </row>
    <row r="189" customHeight="1" spans="1:29">
      <c r="A189" s="5" t="s">
        <v>136</v>
      </c>
      <c r="B189" s="5">
        <f ca="1" t="shared" si="106"/>
        <v>1</v>
      </c>
      <c r="C189" s="5" t="s">
        <v>81</v>
      </c>
      <c r="D189" s="5">
        <v>4</v>
      </c>
      <c r="E189" s="5" t="s">
        <v>137</v>
      </c>
      <c r="F189" s="5" t="s">
        <v>32</v>
      </c>
      <c r="G189" s="85">
        <v>44010</v>
      </c>
      <c r="H189" t="b">
        <v>1</v>
      </c>
      <c r="I189" s="5" t="s">
        <v>138</v>
      </c>
      <c r="J189" s="5" t="b">
        <v>0</v>
      </c>
      <c r="K189" s="11" t="str">
        <f>IF(ISBLANK(A189),"",VLOOKUP("S2"&amp;表1[[#This Row],[分项工程代号]]&amp;表1[[#This Row],[分项工程名称]],模板!D:F,3,FALSE))</f>
        <v>S2-04-C7-</v>
      </c>
      <c r="L189" s="2" t="str">
        <f ca="1">IF(ISBLANK(A189),"",表1[[#This Row],[编号]]&amp;TEXT(表1[[#This Row],[序号]],"000"))</f>
        <v>S2-04-C7-001</v>
      </c>
      <c r="M189" s="11" t="str">
        <f t="shared" si="107"/>
        <v>北方工程刚果（金）有限公司</v>
      </c>
      <c r="N189" s="11" t="str">
        <f t="shared" si="108"/>
        <v>李云松</v>
      </c>
      <c r="O189" s="11" t="str">
        <f t="shared" si="109"/>
        <v>黄必银</v>
      </c>
      <c r="P189" s="2" t="str">
        <f t="shared" si="110"/>
        <v>WUHUANG CONSTRUCTION ET COMMERCE RDC SAS</v>
      </c>
      <c r="Q189" s="2" t="str">
        <f t="shared" si="111"/>
        <v>陈陆</v>
      </c>
      <c r="R189" s="2" t="str">
        <f t="shared" si="112"/>
        <v>曹学能</v>
      </c>
      <c r="S189" s="11" t="str">
        <f t="shared" si="113"/>
        <v>鑫诚建设监理咨询有限公司</v>
      </c>
      <c r="T189" s="11" t="str">
        <f>IF(ISBLANK(A189),"",VLOOKUP(表1[[#This Row],[分项工程名称]],模板!C:G,3,FALSE))</f>
        <v>电缆头制作、导线连接和线路电气试验检验批质量验收记录</v>
      </c>
      <c r="U189" s="2" t="str">
        <f t="shared" si="114"/>
        <v>刚果（金）庞比铜钴矿项目</v>
      </c>
      <c r="V189" s="2" t="str">
        <f t="shared" si="115"/>
        <v>刚果（金）庞比铜钴矿项目   新水泵房及输送管线</v>
      </c>
      <c r="W189" s="11" t="str">
        <f>IF(ISBLANK(A189),"",表1[[#This Row],[子项名称]]&amp;表1[[#This Row],[标题]]&amp;表1[[#This Row],[分项工程代号]])</f>
        <v>新水泵房及输送管线电缆头制作、导线连接和线路电气试验检验批质量验收记录4</v>
      </c>
      <c r="X189" s="11">
        <f>IF(ISBLANK(A189),"",COUNTIF(W:W,表1[[#This Row],[子项名称]]&amp;表1[[#This Row],[标题]]&amp;表1[[#This Row],[分项工程代号]]))</f>
        <v>3</v>
      </c>
      <c r="Y189" s="11" t="str">
        <f>IF(ISBLANK(A189),"",表1[[#This Row],[子项名称]]&amp;表1[[#This Row],[分项工程代号]]&amp;表1[[#This Row],[分项工程名称]])</f>
        <v>新水泵房及输送管线4电缆头制作、导线连接和线路电气试验</v>
      </c>
      <c r="Z189" s="11" t="b">
        <f>IF(ISBLANK(A189),"",IF(MATCH(表1[[#This Row],[子项名称]]&amp;表1[[#This Row],[分项工程代号]]&amp;表1[[#This Row],[分项工程名称]],Y:Y,0)=ROW(表1[[#This Row],[子项名称]]),TRUE,FALSE))</f>
        <v>1</v>
      </c>
      <c r="AA189" s="11" t="str">
        <f t="shared" si="116"/>
        <v>《建筑电气工程施工验收规范》 GB50303-2015</v>
      </c>
      <c r="AB189" s="11" t="str">
        <f>IF(ISBLANK(A189),"",VLOOKUP(表1[[#This Row],[分项工程名称]],施工检查记录[#All],2,FALSE))</f>
        <v>1.低压电线和电缆绝缘电阻测试符合规范要求
2.电线、电缆接线符合规范要求
3.芯线与电器设备的连接符合规范要求</v>
      </c>
      <c r="AC189" t="str">
        <f t="shared" si="105"/>
        <v>2020年06月28日</v>
      </c>
    </row>
    <row r="190" customHeight="1" spans="1:29">
      <c r="A190" s="5" t="s">
        <v>136</v>
      </c>
      <c r="B190" s="5">
        <f ca="1" t="shared" si="106"/>
        <v>2</v>
      </c>
      <c r="C190" s="5" t="s">
        <v>81</v>
      </c>
      <c r="D190" s="5">
        <v>4</v>
      </c>
      <c r="E190" s="5" t="s">
        <v>139</v>
      </c>
      <c r="F190" s="5" t="s">
        <v>32</v>
      </c>
      <c r="G190" s="85">
        <v>44010</v>
      </c>
      <c r="H190" t="b">
        <v>1</v>
      </c>
      <c r="I190" s="5" t="s">
        <v>138</v>
      </c>
      <c r="J190" s="5" t="b">
        <v>0</v>
      </c>
      <c r="K190" s="11" t="str">
        <f>IF(ISBLANK(A190),"",VLOOKUP("S2"&amp;表1[[#This Row],[分项工程代号]]&amp;表1[[#This Row],[分项工程名称]],模板!D:F,3,FALSE))</f>
        <v>S2-04-C7-</v>
      </c>
      <c r="L190" s="2" t="str">
        <f ca="1">IF(ISBLANK(A190),"",表1[[#This Row],[编号]]&amp;TEXT(表1[[#This Row],[序号]],"000"))</f>
        <v>S2-04-C7-002</v>
      </c>
      <c r="M190" s="11" t="str">
        <f t="shared" si="107"/>
        <v>北方工程刚果（金）有限公司</v>
      </c>
      <c r="N190" s="11" t="str">
        <f t="shared" si="108"/>
        <v>李云松</v>
      </c>
      <c r="O190" s="11" t="str">
        <f t="shared" si="109"/>
        <v>黄必银</v>
      </c>
      <c r="P190" s="2" t="str">
        <f t="shared" si="110"/>
        <v>WUHUANG CONSTRUCTION ET COMMERCE RDC SAS</v>
      </c>
      <c r="Q190" s="2" t="str">
        <f t="shared" si="111"/>
        <v>陈陆</v>
      </c>
      <c r="R190" s="2" t="str">
        <f t="shared" si="112"/>
        <v>曹学能</v>
      </c>
      <c r="S190" s="11" t="str">
        <f t="shared" si="113"/>
        <v>鑫诚建设监理咨询有限公司</v>
      </c>
      <c r="T190" s="11" t="str">
        <f>IF(ISBLANK(A190),"",VLOOKUP(表1[[#This Row],[分项工程名称]],模板!C:G,3,FALSE))</f>
        <v>电缆头制作、导线连接和线路电气试验检验批质量验收记录</v>
      </c>
      <c r="U190" s="2" t="str">
        <f t="shared" si="114"/>
        <v>刚果（金）庞比铜钴矿项目</v>
      </c>
      <c r="V190" s="2" t="str">
        <f t="shared" si="115"/>
        <v>刚果（金）庞比铜钴矿项目   新水泵房及输送管线</v>
      </c>
      <c r="W190" s="11" t="str">
        <f>IF(ISBLANK(A190),"",表1[[#This Row],[子项名称]]&amp;表1[[#This Row],[标题]]&amp;表1[[#This Row],[分项工程代号]])</f>
        <v>新水泵房及输送管线电缆头制作、导线连接和线路电气试验检验批质量验收记录4</v>
      </c>
      <c r="X190" s="11">
        <f>IF(ISBLANK(A190),"",COUNTIF(W:W,表1[[#This Row],[子项名称]]&amp;表1[[#This Row],[标题]]&amp;表1[[#This Row],[分项工程代号]]))</f>
        <v>3</v>
      </c>
      <c r="Y190" s="11" t="str">
        <f>IF(ISBLANK(A190),"",表1[[#This Row],[子项名称]]&amp;表1[[#This Row],[分项工程代号]]&amp;表1[[#This Row],[分项工程名称]])</f>
        <v>新水泵房及输送管线4电缆头制作、导线连接和线路电气试验</v>
      </c>
      <c r="Z190" s="11" t="b">
        <f>IF(ISBLANK(A190),"",IF(MATCH(表1[[#This Row],[子项名称]]&amp;表1[[#This Row],[分项工程代号]]&amp;表1[[#This Row],[分项工程名称]],Y:Y,0)=ROW(表1[[#This Row],[子项名称]]),TRUE,FALSE))</f>
        <v>0</v>
      </c>
      <c r="AA190" s="11" t="str">
        <f t="shared" si="116"/>
        <v>《建筑电气工程施工验收规范》 GB50303-2015</v>
      </c>
      <c r="AB190" s="11" t="str">
        <f>IF(ISBLANK(A190),"",VLOOKUP(表1[[#This Row],[分项工程名称]],施工检查记录[#All],2,FALSE))</f>
        <v>1.低压电线和电缆绝缘电阻测试符合规范要求
2.电线、电缆接线符合规范要求
3.芯线与电器设备的连接符合规范要求</v>
      </c>
      <c r="AC190" t="str">
        <f t="shared" si="105"/>
        <v>2020年06月28日</v>
      </c>
    </row>
    <row r="191" customHeight="1" spans="1:29">
      <c r="A191" s="5" t="s">
        <v>136</v>
      </c>
      <c r="B191" s="5">
        <f ca="1" t="shared" si="106"/>
        <v>3</v>
      </c>
      <c r="C191" s="5" t="s">
        <v>81</v>
      </c>
      <c r="D191" s="5">
        <v>4</v>
      </c>
      <c r="E191" s="5" t="s">
        <v>140</v>
      </c>
      <c r="F191" s="5" t="s">
        <v>32</v>
      </c>
      <c r="G191" s="85">
        <v>44016</v>
      </c>
      <c r="H191" t="b">
        <v>1</v>
      </c>
      <c r="I191" s="5" t="s">
        <v>138</v>
      </c>
      <c r="J191" s="5" t="b">
        <v>0</v>
      </c>
      <c r="K191" s="11" t="str">
        <f>IF(ISBLANK(A191),"",VLOOKUP("S2"&amp;表1[[#This Row],[分项工程代号]]&amp;表1[[#This Row],[分项工程名称]],模板!D:F,3,FALSE))</f>
        <v>S2-04-C7-</v>
      </c>
      <c r="L191" s="2" t="str">
        <f ca="1">IF(ISBLANK(A191),"",表1[[#This Row],[编号]]&amp;TEXT(表1[[#This Row],[序号]],"000"))</f>
        <v>S2-04-C7-003</v>
      </c>
      <c r="M191" s="11" t="str">
        <f t="shared" si="107"/>
        <v>北方工程刚果（金）有限公司</v>
      </c>
      <c r="N191" s="11" t="str">
        <f t="shared" si="108"/>
        <v>李云松</v>
      </c>
      <c r="O191" s="11" t="str">
        <f t="shared" si="109"/>
        <v>黄必银</v>
      </c>
      <c r="P191" s="2" t="str">
        <f t="shared" si="110"/>
        <v>WUHUANG CONSTRUCTION ET COMMERCE RDC SAS</v>
      </c>
      <c r="Q191" s="2" t="str">
        <f t="shared" si="111"/>
        <v>陈陆</v>
      </c>
      <c r="R191" s="2" t="str">
        <f t="shared" si="112"/>
        <v>曹学能</v>
      </c>
      <c r="S191" s="11" t="str">
        <f t="shared" si="113"/>
        <v>鑫诚建设监理咨询有限公司</v>
      </c>
      <c r="T191" s="11" t="str">
        <f>IF(ISBLANK(A191),"",VLOOKUP(表1[[#This Row],[分项工程名称]],模板!C:G,3,FALSE))</f>
        <v>电缆头制作、导线连接和线路电气试验检验批质量验收记录</v>
      </c>
      <c r="U191" s="2" t="str">
        <f t="shared" si="114"/>
        <v>刚果（金）庞比铜钴矿项目</v>
      </c>
      <c r="V191" s="2" t="str">
        <f t="shared" si="115"/>
        <v>刚果（金）庞比铜钴矿项目   新水泵房及输送管线</v>
      </c>
      <c r="W191" s="11" t="str">
        <f>IF(ISBLANK(A191),"",表1[[#This Row],[子项名称]]&amp;表1[[#This Row],[标题]]&amp;表1[[#This Row],[分项工程代号]])</f>
        <v>新水泵房及输送管线电缆头制作、导线连接和线路电气试验检验批质量验收记录4</v>
      </c>
      <c r="X191" s="11">
        <f>IF(ISBLANK(A191),"",COUNTIF(W:W,表1[[#This Row],[子项名称]]&amp;表1[[#This Row],[标题]]&amp;表1[[#This Row],[分项工程代号]]))</f>
        <v>3</v>
      </c>
      <c r="Y191" s="11" t="str">
        <f>IF(ISBLANK(A191),"",表1[[#This Row],[子项名称]]&amp;表1[[#This Row],[分项工程代号]]&amp;表1[[#This Row],[分项工程名称]])</f>
        <v>新水泵房及输送管线4电缆头制作、导线连接和线路电气试验</v>
      </c>
      <c r="Z191" s="11" t="b">
        <f>IF(ISBLANK(A191),"",IF(MATCH(表1[[#This Row],[子项名称]]&amp;表1[[#This Row],[分项工程代号]]&amp;表1[[#This Row],[分项工程名称]],Y:Y,0)=ROW(表1[[#This Row],[子项名称]]),TRUE,FALSE))</f>
        <v>0</v>
      </c>
      <c r="AA191" s="11" t="str">
        <f t="shared" si="116"/>
        <v>《建筑电气工程施工验收规范》 GB50303-2015</v>
      </c>
      <c r="AB191" s="11" t="str">
        <f>IF(ISBLANK(A191),"",VLOOKUP(表1[[#This Row],[分项工程名称]],施工检查记录[#All],2,FALSE))</f>
        <v>1.低压电线和电缆绝缘电阻测试符合规范要求
2.电线、电缆接线符合规范要求
3.芯线与电器设备的连接符合规范要求</v>
      </c>
      <c r="AC191" t="str">
        <f t="shared" si="105"/>
        <v>2020年07月04日</v>
      </c>
    </row>
    <row r="192" customHeight="1" spans="1:29">
      <c r="A192" s="5" t="s">
        <v>136</v>
      </c>
      <c r="B192" s="5">
        <f ca="1" t="shared" si="106"/>
        <v>1</v>
      </c>
      <c r="C192" t="s">
        <v>100</v>
      </c>
      <c r="D192" s="5">
        <v>4</v>
      </c>
      <c r="E192" s="5" t="s">
        <v>137</v>
      </c>
      <c r="F192" s="5" t="s">
        <v>32</v>
      </c>
      <c r="G192" s="85">
        <v>44009</v>
      </c>
      <c r="H192" t="b">
        <v>1</v>
      </c>
      <c r="I192" s="5" t="s">
        <v>138</v>
      </c>
      <c r="J192" s="5" t="b">
        <v>0</v>
      </c>
      <c r="K192" s="11" t="str">
        <f>IF(ISBLANK(A192),"",VLOOKUP("S2"&amp;表1[[#This Row],[分项工程代号]]&amp;表1[[#This Row],[分项工程名称]],模板!D:F,3,FALSE))</f>
        <v>S2-04-C7-</v>
      </c>
      <c r="L192" s="2" t="str">
        <f ca="1">IF(ISBLANK(A192),"",表1[[#This Row],[编号]]&amp;TEXT(表1[[#This Row],[序号]],"000"))</f>
        <v>S2-04-C7-001</v>
      </c>
      <c r="M192" s="11" t="str">
        <f t="shared" si="107"/>
        <v>北方工程刚果（金）有限公司</v>
      </c>
      <c r="N192" s="11" t="str">
        <f t="shared" si="108"/>
        <v>李云松</v>
      </c>
      <c r="O192" s="11" t="str">
        <f t="shared" si="109"/>
        <v>黄必银</v>
      </c>
      <c r="P192" s="2" t="str">
        <f t="shared" si="110"/>
        <v>WUHUANG CONSTRUCTION ET COMMERCE RDC SAS</v>
      </c>
      <c r="Q192" s="2" t="str">
        <f t="shared" si="111"/>
        <v>陈陆</v>
      </c>
      <c r="R192" s="2" t="str">
        <f t="shared" si="112"/>
        <v>曹学能</v>
      </c>
      <c r="S192" s="11" t="str">
        <f t="shared" si="113"/>
        <v>鑫诚建设监理咨询有限公司</v>
      </c>
      <c r="T192" s="11" t="str">
        <f>IF(ISBLANK(A192),"",VLOOKUP(表1[[#This Row],[分项工程名称]],模板!C:G,3,FALSE))</f>
        <v>成套配电柜、控制柜和动力配电箱安装检验批质量验收记录</v>
      </c>
      <c r="U192" s="2" t="str">
        <f t="shared" si="114"/>
        <v>刚果（金）庞比铜钴矿项目</v>
      </c>
      <c r="V192" s="2" t="str">
        <f t="shared" si="115"/>
        <v>刚果（金）庞比铜钴矿项目   新水泵房及输送管线</v>
      </c>
      <c r="W192" s="11" t="str">
        <f>IF(ISBLANK(A192),"",表1[[#This Row],[子项名称]]&amp;表1[[#This Row],[标题]]&amp;表1[[#This Row],[分项工程代号]])</f>
        <v>新水泵房及输送管线成套配电柜、控制柜和动力配电箱安装检验批质量验收记录4</v>
      </c>
      <c r="X192" s="11">
        <f>IF(ISBLANK(A192),"",COUNTIF(W:W,表1[[#This Row],[子项名称]]&amp;表1[[#This Row],[标题]]&amp;表1[[#This Row],[分项工程代号]]))</f>
        <v>3</v>
      </c>
      <c r="Y192" s="11" t="str">
        <f>IF(ISBLANK(A192),"",表1[[#This Row],[子项名称]]&amp;表1[[#This Row],[分项工程代号]]&amp;表1[[#This Row],[分项工程名称]])</f>
        <v>新水泵房及输送管线4成套配电柜、控制柜和动力配电箱安装</v>
      </c>
      <c r="Z192" s="11" t="b">
        <f>IF(ISBLANK(A192),"",IF(MATCH(表1[[#This Row],[子项名称]]&amp;表1[[#This Row],[分项工程代号]]&amp;表1[[#This Row],[分项工程名称]],Y:Y,0)=ROW(表1[[#This Row],[子项名称]]),TRUE,FALSE))</f>
        <v>1</v>
      </c>
      <c r="AA192" s="11" t="str">
        <f t="shared" si="116"/>
        <v>《建筑电气工程施工验收规范》 GB50303-2015</v>
      </c>
      <c r="AB192" s="11" t="str">
        <f>IF(ISBLANK(A192),"",VLOOKUP(表1[[#This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92" t="str">
        <f t="shared" si="105"/>
        <v>2020年06月27日</v>
      </c>
    </row>
    <row r="193" customHeight="1" spans="1:29">
      <c r="A193" s="5" t="s">
        <v>136</v>
      </c>
      <c r="B193" s="5">
        <f ca="1" t="shared" si="106"/>
        <v>2</v>
      </c>
      <c r="C193" t="s">
        <v>100</v>
      </c>
      <c r="D193" s="5">
        <v>4</v>
      </c>
      <c r="E193" s="5" t="s">
        <v>139</v>
      </c>
      <c r="F193" s="5" t="s">
        <v>32</v>
      </c>
      <c r="G193" s="85">
        <v>44009</v>
      </c>
      <c r="H193" t="b">
        <v>1</v>
      </c>
      <c r="I193" s="5" t="s">
        <v>138</v>
      </c>
      <c r="J193" s="5" t="b">
        <v>0</v>
      </c>
      <c r="K193" s="11" t="str">
        <f>IF(ISBLANK(A193),"",VLOOKUP("S2"&amp;表1[[#This Row],[分项工程代号]]&amp;表1[[#This Row],[分项工程名称]],模板!D:F,3,FALSE))</f>
        <v>S2-04-C7-</v>
      </c>
      <c r="L193" s="2" t="str">
        <f ca="1">IF(ISBLANK(A193),"",表1[[#This Row],[编号]]&amp;TEXT(表1[[#This Row],[序号]],"000"))</f>
        <v>S2-04-C7-002</v>
      </c>
      <c r="M193" s="11" t="str">
        <f t="shared" si="107"/>
        <v>北方工程刚果（金）有限公司</v>
      </c>
      <c r="N193" s="11" t="str">
        <f t="shared" si="108"/>
        <v>李云松</v>
      </c>
      <c r="O193" s="11" t="str">
        <f t="shared" si="109"/>
        <v>黄必银</v>
      </c>
      <c r="P193" s="2" t="str">
        <f t="shared" si="110"/>
        <v>WUHUANG CONSTRUCTION ET COMMERCE RDC SAS</v>
      </c>
      <c r="Q193" s="2" t="str">
        <f t="shared" si="111"/>
        <v>陈陆</v>
      </c>
      <c r="R193" s="2" t="str">
        <f t="shared" si="112"/>
        <v>曹学能</v>
      </c>
      <c r="S193" s="11" t="str">
        <f t="shared" si="113"/>
        <v>鑫诚建设监理咨询有限公司</v>
      </c>
      <c r="T193" s="11" t="str">
        <f>IF(ISBLANK(A193),"",VLOOKUP(表1[[#This Row],[分项工程名称]],模板!C:G,3,FALSE))</f>
        <v>成套配电柜、控制柜和动力配电箱安装检验批质量验收记录</v>
      </c>
      <c r="U193" s="2" t="str">
        <f t="shared" si="114"/>
        <v>刚果（金）庞比铜钴矿项目</v>
      </c>
      <c r="V193" s="2" t="str">
        <f t="shared" si="115"/>
        <v>刚果（金）庞比铜钴矿项目   新水泵房及输送管线</v>
      </c>
      <c r="W193" s="11" t="str">
        <f>IF(ISBLANK(A193),"",表1[[#This Row],[子项名称]]&amp;表1[[#This Row],[标题]]&amp;表1[[#This Row],[分项工程代号]])</f>
        <v>新水泵房及输送管线成套配电柜、控制柜和动力配电箱安装检验批质量验收记录4</v>
      </c>
      <c r="X193" s="11">
        <f>IF(ISBLANK(A193),"",COUNTIF(W:W,表1[[#This Row],[子项名称]]&amp;表1[[#This Row],[标题]]&amp;表1[[#This Row],[分项工程代号]]))</f>
        <v>3</v>
      </c>
      <c r="Y193" s="11" t="str">
        <f>IF(ISBLANK(A193),"",表1[[#This Row],[子项名称]]&amp;表1[[#This Row],[分项工程代号]]&amp;表1[[#This Row],[分项工程名称]])</f>
        <v>新水泵房及输送管线4成套配电柜、控制柜和动力配电箱安装</v>
      </c>
      <c r="Z193" s="11" t="b">
        <f>IF(ISBLANK(A193),"",IF(MATCH(表1[[#This Row],[子项名称]]&amp;表1[[#This Row],[分项工程代号]]&amp;表1[[#This Row],[分项工程名称]],Y:Y,0)=ROW(表1[[#This Row],[子项名称]]),TRUE,FALSE))</f>
        <v>0</v>
      </c>
      <c r="AA193" s="11" t="str">
        <f t="shared" si="116"/>
        <v>《建筑电气工程施工验收规范》 GB50303-2015</v>
      </c>
      <c r="AB193" s="11" t="str">
        <f>IF(ISBLANK(A193),"",VLOOKUP(表1[[#This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93" t="str">
        <f t="shared" si="105"/>
        <v>2020年06月27日</v>
      </c>
    </row>
    <row r="194" customHeight="1" spans="1:29">
      <c r="A194" s="5" t="s">
        <v>136</v>
      </c>
      <c r="B194" s="5">
        <f ca="1" t="shared" si="106"/>
        <v>3</v>
      </c>
      <c r="C194" t="s">
        <v>100</v>
      </c>
      <c r="D194" s="5">
        <v>4</v>
      </c>
      <c r="E194" s="5" t="s">
        <v>140</v>
      </c>
      <c r="F194" s="5" t="s">
        <v>32</v>
      </c>
      <c r="G194" s="85">
        <v>44015</v>
      </c>
      <c r="H194" t="b">
        <v>1</v>
      </c>
      <c r="I194" s="5" t="s">
        <v>138</v>
      </c>
      <c r="J194" s="5" t="b">
        <v>0</v>
      </c>
      <c r="K194" s="11" t="str">
        <f>IF(ISBLANK(A194),"",VLOOKUP("S2"&amp;表1[[#This Row],[分项工程代号]]&amp;表1[[#This Row],[分项工程名称]],模板!D:F,3,FALSE))</f>
        <v>S2-04-C7-</v>
      </c>
      <c r="L194" s="2" t="str">
        <f ca="1">IF(ISBLANK(A194),"",表1[[#This Row],[编号]]&amp;TEXT(表1[[#This Row],[序号]],"000"))</f>
        <v>S2-04-C7-003</v>
      </c>
      <c r="M194" s="11" t="str">
        <f t="shared" si="107"/>
        <v>北方工程刚果（金）有限公司</v>
      </c>
      <c r="N194" s="11" t="str">
        <f t="shared" si="108"/>
        <v>李云松</v>
      </c>
      <c r="O194" s="11" t="str">
        <f t="shared" si="109"/>
        <v>黄必银</v>
      </c>
      <c r="P194" s="2" t="str">
        <f t="shared" si="110"/>
        <v>WUHUANG CONSTRUCTION ET COMMERCE RDC SAS</v>
      </c>
      <c r="Q194" s="2" t="str">
        <f t="shared" si="111"/>
        <v>陈陆</v>
      </c>
      <c r="R194" s="2" t="str">
        <f t="shared" si="112"/>
        <v>曹学能</v>
      </c>
      <c r="S194" s="11" t="str">
        <f t="shared" si="113"/>
        <v>鑫诚建设监理咨询有限公司</v>
      </c>
      <c r="T194" s="11" t="str">
        <f>IF(ISBLANK(A194),"",VLOOKUP(表1[[#This Row],[分项工程名称]],模板!C:G,3,FALSE))</f>
        <v>成套配电柜、控制柜和动力配电箱安装检验批质量验收记录</v>
      </c>
      <c r="U194" s="2" t="str">
        <f t="shared" si="114"/>
        <v>刚果（金）庞比铜钴矿项目</v>
      </c>
      <c r="V194" s="2" t="str">
        <f t="shared" si="115"/>
        <v>刚果（金）庞比铜钴矿项目   新水泵房及输送管线</v>
      </c>
      <c r="W194" s="11" t="str">
        <f>IF(ISBLANK(A194),"",表1[[#This Row],[子项名称]]&amp;表1[[#This Row],[标题]]&amp;表1[[#This Row],[分项工程代号]])</f>
        <v>新水泵房及输送管线成套配电柜、控制柜和动力配电箱安装检验批质量验收记录4</v>
      </c>
      <c r="X194" s="11">
        <f>IF(ISBLANK(A194),"",COUNTIF(W:W,表1[[#This Row],[子项名称]]&amp;表1[[#This Row],[标题]]&amp;表1[[#This Row],[分项工程代号]]))</f>
        <v>3</v>
      </c>
      <c r="Y194" s="11" t="str">
        <f>IF(ISBLANK(A194),"",表1[[#This Row],[子项名称]]&amp;表1[[#This Row],[分项工程代号]]&amp;表1[[#This Row],[分项工程名称]])</f>
        <v>新水泵房及输送管线4成套配电柜、控制柜和动力配电箱安装</v>
      </c>
      <c r="Z194" s="11" t="b">
        <f>IF(ISBLANK(A194),"",IF(MATCH(表1[[#This Row],[子项名称]]&amp;表1[[#This Row],[分项工程代号]]&amp;表1[[#This Row],[分项工程名称]],Y:Y,0)=ROW(表1[[#This Row],[子项名称]]),TRUE,FALSE))</f>
        <v>0</v>
      </c>
      <c r="AA194" s="11" t="str">
        <f t="shared" si="116"/>
        <v>《建筑电气工程施工验收规范》 GB50303-2015</v>
      </c>
      <c r="AB194" s="11" t="str">
        <f>IF(ISBLANK(A194),"",VLOOKUP(表1[[#This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194" t="str">
        <f t="shared" si="105"/>
        <v>2020年07月03日</v>
      </c>
    </row>
    <row r="195" customHeight="1" spans="1:29">
      <c r="A195" s="5" t="s">
        <v>136</v>
      </c>
      <c r="B195" s="5">
        <f ca="1" t="shared" si="106"/>
        <v>1</v>
      </c>
      <c r="C195" s="5" t="s">
        <v>101</v>
      </c>
      <c r="D195" s="5">
        <v>4</v>
      </c>
      <c r="E195" s="5" t="s">
        <v>137</v>
      </c>
      <c r="F195" s="5" t="s">
        <v>32</v>
      </c>
      <c r="G195" s="85">
        <v>44010</v>
      </c>
      <c r="H195" t="b">
        <v>1</v>
      </c>
      <c r="I195" s="5" t="s">
        <v>138</v>
      </c>
      <c r="J195" s="5" t="b">
        <v>0</v>
      </c>
      <c r="K195" s="11" t="str">
        <f>IF(ISBLANK(A195),"",VLOOKUP("S2"&amp;表1[[#This Row],[分项工程代号]]&amp;表1[[#This Row],[分项工程名称]],模板!D:F,3,FALSE))</f>
        <v>S2-04-C7-</v>
      </c>
      <c r="L195" s="2" t="str">
        <f ca="1">IF(ISBLANK(A195),"",表1[[#This Row],[编号]]&amp;TEXT(表1[[#This Row],[序号]],"000"))</f>
        <v>S2-04-C7-001</v>
      </c>
      <c r="M195" s="11" t="str">
        <f t="shared" si="107"/>
        <v>北方工程刚果（金）有限公司</v>
      </c>
      <c r="N195" s="11" t="str">
        <f t="shared" si="108"/>
        <v>李云松</v>
      </c>
      <c r="O195" s="11" t="str">
        <f t="shared" si="109"/>
        <v>黄必银</v>
      </c>
      <c r="P195" s="2" t="str">
        <f t="shared" si="110"/>
        <v>WUHUANG CONSTRUCTION ET COMMERCE RDC SAS</v>
      </c>
      <c r="Q195" s="2" t="str">
        <f t="shared" si="111"/>
        <v>陈陆</v>
      </c>
      <c r="R195" s="2" t="str">
        <f t="shared" si="112"/>
        <v>曹学能</v>
      </c>
      <c r="S195" s="11" t="str">
        <f t="shared" si="113"/>
        <v>鑫诚建设监理咨询有限公司</v>
      </c>
      <c r="T195" s="11" t="str">
        <f>IF(ISBLANK(A195),"",VLOOKUP(表1[[#This Row],[分项工程名称]],模板!C:G,3,FALSE))</f>
        <v>低压电动机检查、接线检验批质量验收记录</v>
      </c>
      <c r="U195" s="2" t="str">
        <f t="shared" si="114"/>
        <v>刚果（金）庞比铜钴矿项目</v>
      </c>
      <c r="V195" s="2" t="str">
        <f t="shared" si="115"/>
        <v>刚果（金）庞比铜钴矿项目   新水泵房及输送管线</v>
      </c>
      <c r="W195" s="11" t="str">
        <f>IF(ISBLANK(A195),"",表1[[#This Row],[子项名称]]&amp;表1[[#This Row],[标题]]&amp;表1[[#This Row],[分项工程代号]])</f>
        <v>新水泵房及输送管线低压电动机检查、接线检验批质量验收记录4</v>
      </c>
      <c r="X195" s="11">
        <f>IF(ISBLANK(A195),"",COUNTIF(W:W,表1[[#This Row],[子项名称]]&amp;表1[[#This Row],[标题]]&amp;表1[[#This Row],[分项工程代号]]))</f>
        <v>3</v>
      </c>
      <c r="Y195" s="11" t="str">
        <f>IF(ISBLANK(A195),"",表1[[#This Row],[子项名称]]&amp;表1[[#This Row],[分项工程代号]]&amp;表1[[#This Row],[分项工程名称]])</f>
        <v>新水泵房及输送管线4低压电动机检查、接线</v>
      </c>
      <c r="Z195" s="11" t="b">
        <f>IF(ISBLANK(A195),"",IF(MATCH(表1[[#This Row],[子项名称]]&amp;表1[[#This Row],[分项工程代号]]&amp;表1[[#This Row],[分项工程名称]],Y:Y,0)=ROW(表1[[#This Row],[子项名称]]),TRUE,FALSE))</f>
        <v>1</v>
      </c>
      <c r="AA195" s="11" t="str">
        <f t="shared" si="116"/>
        <v>《建筑电气工程施工验收规范》 GB50303-2015</v>
      </c>
      <c r="AB195" s="11" t="str">
        <f>IF(ISBLANK(A195),"",VLOOKUP(表1[[#This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195" t="str">
        <f t="shared" si="105"/>
        <v>2020年06月28日</v>
      </c>
    </row>
    <row r="196" customHeight="1" spans="1:29">
      <c r="A196" s="5" t="s">
        <v>136</v>
      </c>
      <c r="B196" s="5">
        <f ca="1" t="shared" si="106"/>
        <v>2</v>
      </c>
      <c r="C196" s="5" t="s">
        <v>101</v>
      </c>
      <c r="D196" s="5">
        <v>4</v>
      </c>
      <c r="E196" s="5" t="s">
        <v>139</v>
      </c>
      <c r="F196" s="5" t="s">
        <v>32</v>
      </c>
      <c r="G196" s="85">
        <v>44010</v>
      </c>
      <c r="H196" t="b">
        <v>1</v>
      </c>
      <c r="I196" s="5" t="s">
        <v>138</v>
      </c>
      <c r="J196" s="5" t="b">
        <v>0</v>
      </c>
      <c r="K196" s="11" t="str">
        <f>IF(ISBLANK(A196),"",VLOOKUP("S2"&amp;表1[[#This Row],[分项工程代号]]&amp;表1[[#This Row],[分项工程名称]],模板!D:F,3,FALSE))</f>
        <v>S2-04-C7-</v>
      </c>
      <c r="L196" s="2" t="str">
        <f ca="1">IF(ISBLANK(A196),"",表1[[#This Row],[编号]]&amp;TEXT(表1[[#This Row],[序号]],"000"))</f>
        <v>S2-04-C7-002</v>
      </c>
      <c r="M196" s="11" t="str">
        <f t="shared" si="107"/>
        <v>北方工程刚果（金）有限公司</v>
      </c>
      <c r="N196" s="11" t="str">
        <f t="shared" si="108"/>
        <v>李云松</v>
      </c>
      <c r="O196" s="11" t="str">
        <f t="shared" si="109"/>
        <v>黄必银</v>
      </c>
      <c r="P196" s="2" t="str">
        <f t="shared" si="110"/>
        <v>WUHUANG CONSTRUCTION ET COMMERCE RDC SAS</v>
      </c>
      <c r="Q196" s="2" t="str">
        <f t="shared" si="111"/>
        <v>陈陆</v>
      </c>
      <c r="R196" s="2" t="str">
        <f t="shared" si="112"/>
        <v>曹学能</v>
      </c>
      <c r="S196" s="11" t="str">
        <f t="shared" si="113"/>
        <v>鑫诚建设监理咨询有限公司</v>
      </c>
      <c r="T196" s="11" t="str">
        <f>IF(ISBLANK(A196),"",VLOOKUP(表1[[#This Row],[分项工程名称]],模板!C:G,3,FALSE))</f>
        <v>低压电动机检查、接线检验批质量验收记录</v>
      </c>
      <c r="U196" s="2" t="str">
        <f t="shared" si="114"/>
        <v>刚果（金）庞比铜钴矿项目</v>
      </c>
      <c r="V196" s="2" t="str">
        <f t="shared" si="115"/>
        <v>刚果（金）庞比铜钴矿项目   新水泵房及输送管线</v>
      </c>
      <c r="W196" s="11" t="str">
        <f>IF(ISBLANK(A196),"",表1[[#This Row],[子项名称]]&amp;表1[[#This Row],[标题]]&amp;表1[[#This Row],[分项工程代号]])</f>
        <v>新水泵房及输送管线低压电动机检查、接线检验批质量验收记录4</v>
      </c>
      <c r="X196" s="11">
        <f>IF(ISBLANK(A196),"",COUNTIF(W:W,表1[[#This Row],[子项名称]]&amp;表1[[#This Row],[标题]]&amp;表1[[#This Row],[分项工程代号]]))</f>
        <v>3</v>
      </c>
      <c r="Y196" s="11" t="str">
        <f>IF(ISBLANK(A196),"",表1[[#This Row],[子项名称]]&amp;表1[[#This Row],[分项工程代号]]&amp;表1[[#This Row],[分项工程名称]])</f>
        <v>新水泵房及输送管线4低压电动机检查、接线</v>
      </c>
      <c r="Z196" s="11" t="b">
        <f>IF(ISBLANK(A196),"",IF(MATCH(表1[[#This Row],[子项名称]]&amp;表1[[#This Row],[分项工程代号]]&amp;表1[[#This Row],[分项工程名称]],Y:Y,0)=ROW(表1[[#This Row],[子项名称]]),TRUE,FALSE))</f>
        <v>0</v>
      </c>
      <c r="AA196" s="11" t="str">
        <f t="shared" si="116"/>
        <v>《建筑电气工程施工验收规范》 GB50303-2015</v>
      </c>
      <c r="AB196" s="11" t="str">
        <f>IF(ISBLANK(A196),"",VLOOKUP(表1[[#This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196" t="str">
        <f t="shared" si="105"/>
        <v>2020年06月28日</v>
      </c>
    </row>
    <row r="197" customHeight="1" spans="1:29">
      <c r="A197" s="5" t="s">
        <v>136</v>
      </c>
      <c r="B197" s="5">
        <f ca="1" t="shared" si="106"/>
        <v>3</v>
      </c>
      <c r="C197" s="5" t="s">
        <v>101</v>
      </c>
      <c r="D197" s="5">
        <v>4</v>
      </c>
      <c r="E197" s="5" t="s">
        <v>140</v>
      </c>
      <c r="F197" s="5" t="s">
        <v>32</v>
      </c>
      <c r="G197" s="85">
        <v>44016</v>
      </c>
      <c r="H197" t="b">
        <v>1</v>
      </c>
      <c r="I197" s="5" t="s">
        <v>138</v>
      </c>
      <c r="J197" s="5" t="b">
        <v>0</v>
      </c>
      <c r="K197" s="11" t="str">
        <f>IF(ISBLANK(A197),"",VLOOKUP("S2"&amp;表1[[#This Row],[分项工程代号]]&amp;表1[[#This Row],[分项工程名称]],模板!D:F,3,FALSE))</f>
        <v>S2-04-C7-</v>
      </c>
      <c r="L197" s="2" t="str">
        <f ca="1">IF(ISBLANK(A197),"",表1[[#This Row],[编号]]&amp;TEXT(表1[[#This Row],[序号]],"000"))</f>
        <v>S2-04-C7-003</v>
      </c>
      <c r="M197" s="11" t="str">
        <f t="shared" si="107"/>
        <v>北方工程刚果（金）有限公司</v>
      </c>
      <c r="N197" s="11" t="str">
        <f t="shared" si="108"/>
        <v>李云松</v>
      </c>
      <c r="O197" s="11" t="str">
        <f t="shared" si="109"/>
        <v>黄必银</v>
      </c>
      <c r="P197" s="2" t="str">
        <f t="shared" si="110"/>
        <v>WUHUANG CONSTRUCTION ET COMMERCE RDC SAS</v>
      </c>
      <c r="Q197" s="2" t="str">
        <f t="shared" si="111"/>
        <v>陈陆</v>
      </c>
      <c r="R197" s="2" t="str">
        <f t="shared" si="112"/>
        <v>曹学能</v>
      </c>
      <c r="S197" s="11" t="str">
        <f t="shared" si="113"/>
        <v>鑫诚建设监理咨询有限公司</v>
      </c>
      <c r="T197" s="11" t="str">
        <f>IF(ISBLANK(A197),"",VLOOKUP(表1[[#This Row],[分项工程名称]],模板!C:G,3,FALSE))</f>
        <v>低压电动机检查、接线检验批质量验收记录</v>
      </c>
      <c r="U197" s="2" t="str">
        <f t="shared" si="114"/>
        <v>刚果（金）庞比铜钴矿项目</v>
      </c>
      <c r="V197" s="2" t="str">
        <f t="shared" si="115"/>
        <v>刚果（金）庞比铜钴矿项目   新水泵房及输送管线</v>
      </c>
      <c r="W197" s="11" t="str">
        <f>IF(ISBLANK(A197),"",表1[[#This Row],[子项名称]]&amp;表1[[#This Row],[标题]]&amp;表1[[#This Row],[分项工程代号]])</f>
        <v>新水泵房及输送管线低压电动机检查、接线检验批质量验收记录4</v>
      </c>
      <c r="X197" s="11">
        <f>IF(ISBLANK(A197),"",COUNTIF(W:W,表1[[#This Row],[子项名称]]&amp;表1[[#This Row],[标题]]&amp;表1[[#This Row],[分项工程代号]]))</f>
        <v>3</v>
      </c>
      <c r="Y197" s="11" t="str">
        <f>IF(ISBLANK(A197),"",表1[[#This Row],[子项名称]]&amp;表1[[#This Row],[分项工程代号]]&amp;表1[[#This Row],[分项工程名称]])</f>
        <v>新水泵房及输送管线4低压电动机检查、接线</v>
      </c>
      <c r="Z197" s="11" t="b">
        <f>IF(ISBLANK(A197),"",IF(MATCH(表1[[#This Row],[子项名称]]&amp;表1[[#This Row],[分项工程代号]]&amp;表1[[#This Row],[分项工程名称]],Y:Y,0)=ROW(表1[[#This Row],[子项名称]]),TRUE,FALSE))</f>
        <v>0</v>
      </c>
      <c r="AA197" s="11" t="str">
        <f t="shared" si="116"/>
        <v>《建筑电气工程施工验收规范》 GB50303-2015</v>
      </c>
      <c r="AB197" s="11" t="str">
        <f>IF(ISBLANK(A197),"",VLOOKUP(表1[[#This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197" t="str">
        <f t="shared" si="105"/>
        <v>2020年07月04日</v>
      </c>
    </row>
    <row r="198" customHeight="1" spans="1:29">
      <c r="A198" s="5" t="s">
        <v>136</v>
      </c>
      <c r="B198" s="5">
        <f ca="1" t="shared" si="106"/>
        <v>1</v>
      </c>
      <c r="C198" s="5" t="s">
        <v>102</v>
      </c>
      <c r="D198" s="5">
        <v>4</v>
      </c>
      <c r="E198" s="5" t="s">
        <v>140</v>
      </c>
      <c r="F198" s="5" t="s">
        <v>32</v>
      </c>
      <c r="G198" s="85">
        <v>44017</v>
      </c>
      <c r="H198" t="b">
        <v>1</v>
      </c>
      <c r="I198" s="5" t="s">
        <v>138</v>
      </c>
      <c r="J198" s="5" t="b">
        <v>0</v>
      </c>
      <c r="K198" s="11" t="str">
        <f>IF(ISBLANK(A198),"",VLOOKUP("S2"&amp;表1[[#This Row],[分项工程代号]]&amp;表1[[#This Row],[分项工程名称]],模板!D:F,3,FALSE))</f>
        <v>S2-04-C7-</v>
      </c>
      <c r="L198" s="2" t="str">
        <f ca="1">IF(ISBLANK(A198),"",表1[[#This Row],[编号]]&amp;TEXT(表1[[#This Row],[序号]],"000"))</f>
        <v>S2-04-C7-001</v>
      </c>
      <c r="M198" s="11" t="str">
        <f t="shared" si="107"/>
        <v>北方工程刚果（金）有限公司</v>
      </c>
      <c r="N198" s="11" t="str">
        <f t="shared" si="108"/>
        <v>李云松</v>
      </c>
      <c r="O198" s="11" t="str">
        <f t="shared" si="109"/>
        <v>黄必银</v>
      </c>
      <c r="P198" s="2" t="str">
        <f t="shared" si="110"/>
        <v>WUHUANG CONSTRUCTION ET COMMERCE RDC SAS</v>
      </c>
      <c r="Q198" s="2" t="str">
        <f t="shared" si="111"/>
        <v>陈陆</v>
      </c>
      <c r="R198" s="2" t="str">
        <f t="shared" si="112"/>
        <v>曹学能</v>
      </c>
      <c r="S198" s="11" t="str">
        <f t="shared" si="113"/>
        <v>鑫诚建设监理咨询有限公司</v>
      </c>
      <c r="T198" s="11" t="str">
        <f>IF(ISBLANK(A198),"",VLOOKUP(表1[[#This Row],[分项工程名称]],模板!C:G,3,FALSE))</f>
        <v>低压电气动力设备检测、试验和空载试运行检验批质量验收记录</v>
      </c>
      <c r="U198" s="2" t="str">
        <f t="shared" si="114"/>
        <v>刚果（金）庞比铜钴矿项目</v>
      </c>
      <c r="V198" s="2" t="str">
        <f t="shared" si="115"/>
        <v>刚果（金）庞比铜钴矿项目   新水泵房及输送管线</v>
      </c>
      <c r="W198" s="11" t="str">
        <f>IF(ISBLANK(A198),"",表1[[#This Row],[子项名称]]&amp;表1[[#This Row],[标题]]&amp;表1[[#This Row],[分项工程代号]])</f>
        <v>新水泵房及输送管线低压电气动力设备检测、试验和空载试运行检验批质量验收记录4</v>
      </c>
      <c r="X198" s="11">
        <f>IF(ISBLANK(A198),"",COUNTIF(W:W,表1[[#This Row],[子项名称]]&amp;表1[[#This Row],[标题]]&amp;表1[[#This Row],[分项工程代号]]))</f>
        <v>3</v>
      </c>
      <c r="Y198" s="11" t="str">
        <f>IF(ISBLANK(A198),"",表1[[#This Row],[子项名称]]&amp;表1[[#This Row],[分项工程代号]]&amp;表1[[#This Row],[分项工程名称]])</f>
        <v>新水泵房及输送管线4低压电气动力设备检测、试验和空载试运行</v>
      </c>
      <c r="Z198" s="11" t="b">
        <f>IF(ISBLANK(A198),"",IF(MATCH(表1[[#This Row],[子项名称]]&amp;表1[[#This Row],[分项工程代号]]&amp;表1[[#This Row],[分项工程名称]],Y:Y,0)=ROW(表1[[#This Row],[子项名称]]),TRUE,FALSE))</f>
        <v>1</v>
      </c>
      <c r="AA198" s="11" t="str">
        <f t="shared" si="116"/>
        <v>《建筑电气工程施工验收规范》 GB50303-2015</v>
      </c>
      <c r="AB198" s="11" t="str">
        <f>IF(ISBLANK(A198),"",VLOOKUP(表1[[#This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198" t="str">
        <f t="shared" si="105"/>
        <v>2020年07月05日</v>
      </c>
    </row>
    <row r="199" customHeight="1" spans="1:29">
      <c r="A199" s="5" t="s">
        <v>136</v>
      </c>
      <c r="B199" s="5">
        <f ca="1" t="shared" si="106"/>
        <v>1</v>
      </c>
      <c r="C199" s="5" t="s">
        <v>35</v>
      </c>
      <c r="D199" s="5">
        <v>5</v>
      </c>
      <c r="E199" s="5" t="s">
        <v>140</v>
      </c>
      <c r="F199" s="5" t="s">
        <v>32</v>
      </c>
      <c r="G199" s="85">
        <v>44025</v>
      </c>
      <c r="H199" t="b">
        <v>1</v>
      </c>
      <c r="I199" s="5" t="s">
        <v>138</v>
      </c>
      <c r="J199" s="5" t="b">
        <v>0</v>
      </c>
      <c r="K199" s="11" t="str">
        <f>IF(ISBLANK(A199),"",VLOOKUP("S2"&amp;表1[[#This Row],[分项工程代号]]&amp;表1[[#This Row],[分项工程名称]],模板!D:F,3,FALSE))</f>
        <v>S2-05-C7-</v>
      </c>
      <c r="L199" s="2" t="str">
        <f ca="1">IF(ISBLANK(A199),"",表1[[#This Row],[编号]]&amp;TEXT(表1[[#This Row],[序号]],"000"))</f>
        <v>S2-05-C7-001</v>
      </c>
      <c r="M199" s="11" t="str">
        <f t="shared" si="107"/>
        <v>北方工程刚果（金）有限公司</v>
      </c>
      <c r="N199" s="11" t="str">
        <f t="shared" si="108"/>
        <v>李云松</v>
      </c>
      <c r="O199" s="11" t="str">
        <f t="shared" si="109"/>
        <v>黄必银</v>
      </c>
      <c r="P199" s="2" t="str">
        <f t="shared" si="110"/>
        <v>WUHUANG CONSTRUCTION ET COMMERCE RDC SAS</v>
      </c>
      <c r="Q199" s="2" t="str">
        <f t="shared" si="111"/>
        <v>陈陆</v>
      </c>
      <c r="R199" s="2" t="str">
        <f t="shared" si="112"/>
        <v>曹学能</v>
      </c>
      <c r="S199" s="11" t="str">
        <f t="shared" si="113"/>
        <v>鑫诚建设监理咨询有限公司</v>
      </c>
      <c r="T199" s="11" t="str">
        <f>IF(ISBLANK(A199),"",VLOOKUP(表1[[#This Row],[分项工程名称]],模板!C:G,3,FALSE))</f>
        <v>电线、电缆导管和线槽敷设检验批质量验收记录</v>
      </c>
      <c r="U199" s="2" t="str">
        <f t="shared" si="114"/>
        <v>刚果（金）庞比铜钴矿项目</v>
      </c>
      <c r="V199" s="2" t="str">
        <f t="shared" si="115"/>
        <v>刚果（金）庞比铜钴矿项目   新水泵房及输送管线</v>
      </c>
      <c r="W199" s="11" t="str">
        <f>IF(ISBLANK(A199),"",表1[[#This Row],[子项名称]]&amp;表1[[#This Row],[标题]]&amp;表1[[#This Row],[分项工程代号]])</f>
        <v>新水泵房及输送管线电线、电缆导管和线槽敷设检验批质量验收记录5</v>
      </c>
      <c r="X199" s="11">
        <f>IF(ISBLANK(A199),"",COUNTIF(W:W,表1[[#This Row],[子项名称]]&amp;表1[[#This Row],[标题]]&amp;表1[[#This Row],[分项工程代号]]))</f>
        <v>3</v>
      </c>
      <c r="Y199" s="11" t="str">
        <f>IF(ISBLANK(A199),"",表1[[#This Row],[子项名称]]&amp;表1[[#This Row],[分项工程代号]]&amp;表1[[#This Row],[分项工程名称]])</f>
        <v>新水泵房及输送管线5电线、电缆导管和线槽敷设</v>
      </c>
      <c r="Z199" s="11" t="b">
        <f>IF(ISBLANK(A199),"",IF(MATCH(表1[[#This Row],[子项名称]]&amp;表1[[#This Row],[分项工程代号]]&amp;表1[[#This Row],[分项工程名称]],Y:Y,0)=ROW(表1[[#This Row],[子项名称]]),TRUE,FALSE))</f>
        <v>1</v>
      </c>
      <c r="AA199" s="11" t="str">
        <f t="shared" si="116"/>
        <v>《建筑电气工程施工验收规范》 GB50303-2015</v>
      </c>
      <c r="AB199" s="11" t="str">
        <f>IF(ISBLANK(A199),"",VLOOKUP(表1[[#This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199" t="str">
        <f t="shared" si="105"/>
        <v>2020年07月13日</v>
      </c>
    </row>
    <row r="200" customHeight="1" spans="1:29">
      <c r="A200" s="5" t="s">
        <v>136</v>
      </c>
      <c r="B200" s="5">
        <f ca="1" t="shared" si="106"/>
        <v>1</v>
      </c>
      <c r="C200" s="5" t="s">
        <v>30</v>
      </c>
      <c r="D200" s="5">
        <v>5</v>
      </c>
      <c r="E200" s="5" t="s">
        <v>140</v>
      </c>
      <c r="F200" s="5" t="s">
        <v>32</v>
      </c>
      <c r="G200" s="85">
        <v>44025</v>
      </c>
      <c r="H200" t="b">
        <v>1</v>
      </c>
      <c r="I200" s="5" t="s">
        <v>138</v>
      </c>
      <c r="J200" s="5" t="b">
        <v>0</v>
      </c>
      <c r="K200" s="11" t="str">
        <f>IF(ISBLANK(A200),"",VLOOKUP("S2"&amp;表1[[#This Row],[分项工程代号]]&amp;表1[[#This Row],[分项工程名称]],模板!D:F,3,FALSE))</f>
        <v>S2-05-C7-</v>
      </c>
      <c r="L200" s="2" t="str">
        <f ca="1">IF(ISBLANK(A200),"",表1[[#This Row],[编号]]&amp;TEXT(表1[[#This Row],[序号]],"000"))</f>
        <v>S2-05-C7-001</v>
      </c>
      <c r="M200" s="11" t="str">
        <f t="shared" si="107"/>
        <v>北方工程刚果（金）有限公司</v>
      </c>
      <c r="N200" s="11" t="str">
        <f t="shared" si="108"/>
        <v>李云松</v>
      </c>
      <c r="O200" s="11" t="str">
        <f t="shared" si="109"/>
        <v>黄必银</v>
      </c>
      <c r="P200" s="2" t="str">
        <f t="shared" si="110"/>
        <v>WUHUANG CONSTRUCTION ET COMMERCE RDC SAS</v>
      </c>
      <c r="Q200" s="2" t="str">
        <f t="shared" si="111"/>
        <v>陈陆</v>
      </c>
      <c r="R200" s="2" t="str">
        <f t="shared" si="112"/>
        <v>曹学能</v>
      </c>
      <c r="S200" s="11" t="str">
        <f t="shared" si="113"/>
        <v>鑫诚建设监理咨询有限公司</v>
      </c>
      <c r="T200" s="11" t="str">
        <f>IF(ISBLANK(A200),"",VLOOKUP(表1[[#This Row],[分项工程名称]],模板!C:G,3,FALSE))</f>
        <v>电线、电缆穿管和线槽敷设检验批质量验收记录</v>
      </c>
      <c r="U200" s="2" t="str">
        <f t="shared" si="114"/>
        <v>刚果（金）庞比铜钴矿项目</v>
      </c>
      <c r="V200" s="2" t="str">
        <f t="shared" si="115"/>
        <v>刚果（金）庞比铜钴矿项目   新水泵房及输送管线</v>
      </c>
      <c r="W200" s="11" t="str">
        <f>IF(ISBLANK(A200),"",表1[[#This Row],[子项名称]]&amp;表1[[#This Row],[标题]]&amp;表1[[#This Row],[分项工程代号]])</f>
        <v>新水泵房及输送管线电线、电缆穿管和线槽敷设检验批质量验收记录5</v>
      </c>
      <c r="X200" s="11">
        <f>IF(ISBLANK(A200),"",COUNTIF(W:W,表1[[#This Row],[子项名称]]&amp;表1[[#This Row],[标题]]&amp;表1[[#This Row],[分项工程代号]]))</f>
        <v>3</v>
      </c>
      <c r="Y200" s="11" t="str">
        <f>IF(ISBLANK(A200),"",表1[[#This Row],[子项名称]]&amp;表1[[#This Row],[分项工程代号]]&amp;表1[[#This Row],[分项工程名称]])</f>
        <v>新水泵房及输送管线5电线、电缆穿管和线槽敷设</v>
      </c>
      <c r="Z200" s="11" t="b">
        <f>IF(ISBLANK(A200),"",IF(MATCH(表1[[#This Row],[子项名称]]&amp;表1[[#This Row],[分项工程代号]]&amp;表1[[#This Row],[分项工程名称]],Y:Y,0)=ROW(表1[[#This Row],[子项名称]]),TRUE,FALSE))</f>
        <v>1</v>
      </c>
      <c r="AA200" s="11" t="str">
        <f t="shared" si="116"/>
        <v>《建筑电气工程施工验收规范》 GB50303-2015</v>
      </c>
      <c r="AB200" s="11" t="str">
        <f>IF(ISBLANK(A200),"",VLOOKUP(表1[[#This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00" t="str">
        <f t="shared" si="105"/>
        <v>2020年07月13日</v>
      </c>
    </row>
    <row r="201" customHeight="1" spans="1:29">
      <c r="A201" s="5" t="s">
        <v>136</v>
      </c>
      <c r="B201" s="5">
        <f ca="1" t="shared" si="106"/>
        <v>1</v>
      </c>
      <c r="C201" s="5" t="s">
        <v>36</v>
      </c>
      <c r="D201" s="5">
        <v>5</v>
      </c>
      <c r="E201" s="5" t="s">
        <v>140</v>
      </c>
      <c r="F201" s="5" t="s">
        <v>32</v>
      </c>
      <c r="G201" s="85">
        <v>44025</v>
      </c>
      <c r="H201" t="b">
        <v>1</v>
      </c>
      <c r="I201" s="5" t="s">
        <v>138</v>
      </c>
      <c r="J201" s="5" t="b">
        <v>0</v>
      </c>
      <c r="K201" s="11" t="str">
        <f>IF(ISBLANK(A201),"",VLOOKUP("S2"&amp;表1[[#This Row],[分项工程代号]]&amp;表1[[#This Row],[分项工程名称]],模板!D:F,3,FALSE))</f>
        <v>S2-05-C7-</v>
      </c>
      <c r="L201" s="2" t="str">
        <f ca="1">IF(ISBLANK(A201),"",表1[[#This Row],[编号]]&amp;TEXT(表1[[#This Row],[序号]],"000"))</f>
        <v>S2-05-C7-001</v>
      </c>
      <c r="M201" s="11" t="str">
        <f t="shared" si="107"/>
        <v>北方工程刚果（金）有限公司</v>
      </c>
      <c r="N201" s="11" t="str">
        <f t="shared" si="108"/>
        <v>李云松</v>
      </c>
      <c r="O201" s="11" t="str">
        <f t="shared" si="109"/>
        <v>黄必银</v>
      </c>
      <c r="P201" s="2" t="str">
        <f t="shared" si="110"/>
        <v>WUHUANG CONSTRUCTION ET COMMERCE RDC SAS</v>
      </c>
      <c r="Q201" s="2" t="str">
        <f t="shared" si="111"/>
        <v>陈陆</v>
      </c>
      <c r="R201" s="2" t="str">
        <f t="shared" si="112"/>
        <v>曹学能</v>
      </c>
      <c r="S201" s="11" t="str">
        <f t="shared" si="113"/>
        <v>鑫诚建设监理咨询有限公司</v>
      </c>
      <c r="T201" s="11" t="str">
        <f>IF(ISBLANK(A201),"",VLOOKUP(表1[[#This Row],[分项工程名称]],模板!C:G,3,FALSE))</f>
        <v>普通灯具安装检验批质量验收记录</v>
      </c>
      <c r="U201" s="2" t="str">
        <f t="shared" si="114"/>
        <v>刚果（金）庞比铜钴矿项目</v>
      </c>
      <c r="V201" s="2" t="str">
        <f t="shared" si="115"/>
        <v>刚果（金）庞比铜钴矿项目   新水泵房及输送管线</v>
      </c>
      <c r="W201" s="11" t="str">
        <f>IF(ISBLANK(A201),"",表1[[#This Row],[子项名称]]&amp;表1[[#This Row],[标题]]&amp;表1[[#This Row],[分项工程代号]])</f>
        <v>新水泵房及输送管线普通灯具安装检验批质量验收记录5</v>
      </c>
      <c r="X201" s="11">
        <f>IF(ISBLANK(A201),"",COUNTIF(W:W,表1[[#This Row],[子项名称]]&amp;表1[[#This Row],[标题]]&amp;表1[[#This Row],[分项工程代号]]))</f>
        <v>3</v>
      </c>
      <c r="Y201" s="11" t="str">
        <f>IF(ISBLANK(A201),"",表1[[#This Row],[子项名称]]&amp;表1[[#This Row],[分项工程代号]]&amp;表1[[#This Row],[分项工程名称]])</f>
        <v>新水泵房及输送管线5普通灯具安装</v>
      </c>
      <c r="Z201" s="11" t="b">
        <f>IF(ISBLANK(A201),"",IF(MATCH(表1[[#This Row],[子项名称]]&amp;表1[[#This Row],[分项工程代号]]&amp;表1[[#This Row],[分项工程名称]],Y:Y,0)=ROW(表1[[#This Row],[子项名称]]),TRUE,FALSE))</f>
        <v>1</v>
      </c>
      <c r="AA201" s="11" t="str">
        <f t="shared" si="116"/>
        <v>《建筑电气工程施工验收规范》 GB50303-2015</v>
      </c>
      <c r="AB201" s="11" t="str">
        <f>IF(ISBLANK(A201),"",VLOOKUP(表1[[#This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201" t="str">
        <f t="shared" si="105"/>
        <v>2020年07月13日</v>
      </c>
    </row>
    <row r="202" customHeight="1" spans="1:29">
      <c r="A202" t="s">
        <v>68</v>
      </c>
      <c r="B202" s="5">
        <f ca="1" t="shared" si="106"/>
        <v>1</v>
      </c>
      <c r="C202" s="5" t="s">
        <v>39</v>
      </c>
      <c r="D202" s="5">
        <v>2</v>
      </c>
      <c r="E202" s="5" t="s">
        <v>141</v>
      </c>
      <c r="F202" t="s">
        <v>32</v>
      </c>
      <c r="G202" s="85">
        <v>44032</v>
      </c>
      <c r="H202" t="b">
        <v>1</v>
      </c>
      <c r="I202" t="s">
        <v>70</v>
      </c>
      <c r="J202" t="b">
        <v>0</v>
      </c>
      <c r="K202" s="11" t="str">
        <f>IF(ISBLANK(A202),"",VLOOKUP("S2"&amp;表1[[#This Row],[分项工程代号]]&amp;表1[[#This Row],[分项工程名称]],模板!D:F,3,FALSE))</f>
        <v>S2-02-C7-</v>
      </c>
      <c r="L202" s="2" t="str">
        <f ca="1">IF(ISBLANK(A202),"",表1[[#This Row],[编号]]&amp;TEXT(表1[[#This Row],[序号]],"000"))</f>
        <v>S2-02-C7-001</v>
      </c>
      <c r="M202" s="11" t="str">
        <f t="shared" ref="M202:M213" si="117">IF(ISBLANK(A202),"","北方工程刚果（金）有限公司")</f>
        <v>北方工程刚果（金）有限公司</v>
      </c>
      <c r="N202" s="11" t="str">
        <f t="shared" ref="N202:N213" si="118">IF(ISBLANK(A202),"","李云松")</f>
        <v>李云松</v>
      </c>
      <c r="O202" s="11" t="str">
        <f t="shared" ref="O202:O213" si="119">IF(ISBLANK(A202),"","黄必银")</f>
        <v>黄必银</v>
      </c>
      <c r="P202" s="2" t="str">
        <f t="shared" ref="P202:P213" si="120">IF(ISBLANK(A202),"","WUHUANG CONSTRUCTION ET COMMERCE RDC SAS")</f>
        <v>WUHUANG CONSTRUCTION ET COMMERCE RDC SAS</v>
      </c>
      <c r="Q202" s="2" t="str">
        <f t="shared" ref="Q202:Q213" si="121">IF(ISBLANK(A202),"","陈陆")</f>
        <v>陈陆</v>
      </c>
      <c r="R202" s="2" t="str">
        <f t="shared" ref="R202:R213" si="122">IF(ISBLANK(A202),"","曹学能")</f>
        <v>曹学能</v>
      </c>
      <c r="S202" s="11" t="str">
        <f t="shared" ref="S202:S213" si="123">IF(ISBLANK(A202),"","鑫诚建设监理咨询有限公司")</f>
        <v>鑫诚建设监理咨询有限公司</v>
      </c>
      <c r="T202" s="11" t="str">
        <f>IF(ISBLANK(A202),"",VLOOKUP(表1[[#This Row],[分项工程名称]],模板!C:G,3,FALSE))</f>
        <v>变压器安装检验批质量验收记录</v>
      </c>
      <c r="U202" s="2" t="str">
        <f t="shared" ref="U202:U213" si="124">IF(ISBLANK(A202),"","刚果（金）庞比铜钴矿项目")</f>
        <v>刚果（金）庞比铜钴矿项目</v>
      </c>
      <c r="V202" s="2" t="str">
        <f t="shared" ref="V202:V213" si="125">IF(ISBLANK(A202),"",_xlfn.CONCAT(U202,"   ",A202))</f>
        <v>刚果（金）庞比铜钴矿项目   原矿脱水及搅拌浸出</v>
      </c>
      <c r="W202" s="11" t="str">
        <f>IF(ISBLANK(A202),"",表1[[#This Row],[子项名称]]&amp;表1[[#This Row],[标题]]&amp;表1[[#This Row],[分项工程代号]])</f>
        <v>原矿脱水及搅拌浸出变压器安装检验批质量验收记录2</v>
      </c>
      <c r="X202" s="11">
        <f>IF(ISBLANK(A202),"",COUNTIF(W:W,表1[[#This Row],[子项名称]]&amp;表1[[#This Row],[标题]]&amp;表1[[#This Row],[分项工程代号]]))</f>
        <v>2</v>
      </c>
      <c r="Y202" s="11" t="str">
        <f>IF(ISBLANK(A202),"",表1[[#This Row],[子项名称]]&amp;表1[[#This Row],[分项工程代号]]&amp;表1[[#This Row],[分项工程名称]])</f>
        <v>原矿脱水及搅拌浸出2变压器安装</v>
      </c>
      <c r="Z202" s="11" t="b">
        <f>IF(ISBLANK(A202),"",IF(MATCH(表1[[#This Row],[子项名称]]&amp;表1[[#This Row],[分项工程代号]]&amp;表1[[#This Row],[分项工程名称]],Y:Y,0)=ROW(表1[[#This Row],[子项名称]]),TRUE,FALSE))</f>
        <v>1</v>
      </c>
      <c r="AA202" s="11" t="str">
        <f t="shared" ref="AA202:AA213" si="126">IF(ISBLANK(A202),"",_xlfn.CONCAT("《建筑电气工程施工验收规范》 GB50303-2015"))</f>
        <v>《建筑电气工程施工验收规范》 GB50303-2015</v>
      </c>
      <c r="AB202" s="11" t="str">
        <f>IF(ISBLANK(A202),"",VLOOKUP(表1[[#This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202" t="str">
        <f t="shared" si="105"/>
        <v>2020年07月20日</v>
      </c>
    </row>
    <row r="203" customHeight="1" spans="1:29">
      <c r="A203" t="s">
        <v>68</v>
      </c>
      <c r="B203" s="5">
        <f ca="1" t="shared" si="106"/>
        <v>2</v>
      </c>
      <c r="C203" s="5" t="s">
        <v>39</v>
      </c>
      <c r="D203" s="5">
        <v>2</v>
      </c>
      <c r="E203" s="5" t="s">
        <v>142</v>
      </c>
      <c r="F203" t="s">
        <v>32</v>
      </c>
      <c r="G203" s="85">
        <v>44032</v>
      </c>
      <c r="H203" t="b">
        <v>1</v>
      </c>
      <c r="I203" t="s">
        <v>70</v>
      </c>
      <c r="J203" t="b">
        <v>0</v>
      </c>
      <c r="K203" s="11" t="str">
        <f>IF(ISBLANK(A203),"",VLOOKUP("S2"&amp;表1[[#This Row],[分项工程代号]]&amp;表1[[#This Row],[分项工程名称]],模板!D:F,3,FALSE))</f>
        <v>S2-02-C7-</v>
      </c>
      <c r="L203" s="2" t="str">
        <f ca="1">IF(ISBLANK(A203),"",表1[[#This Row],[编号]]&amp;TEXT(表1[[#This Row],[序号]],"000"))</f>
        <v>S2-02-C7-002</v>
      </c>
      <c r="M203" s="11" t="str">
        <f t="shared" si="117"/>
        <v>北方工程刚果（金）有限公司</v>
      </c>
      <c r="N203" s="11" t="str">
        <f t="shared" si="118"/>
        <v>李云松</v>
      </c>
      <c r="O203" s="11" t="str">
        <f t="shared" si="119"/>
        <v>黄必银</v>
      </c>
      <c r="P203" s="2" t="str">
        <f t="shared" si="120"/>
        <v>WUHUANG CONSTRUCTION ET COMMERCE RDC SAS</v>
      </c>
      <c r="Q203" s="2" t="str">
        <f t="shared" si="121"/>
        <v>陈陆</v>
      </c>
      <c r="R203" s="2" t="str">
        <f t="shared" si="122"/>
        <v>曹学能</v>
      </c>
      <c r="S203" s="11" t="str">
        <f t="shared" si="123"/>
        <v>鑫诚建设监理咨询有限公司</v>
      </c>
      <c r="T203" s="11" t="str">
        <f>IF(ISBLANK(A203),"",VLOOKUP(表1[[#This Row],[分项工程名称]],模板!C:G,3,FALSE))</f>
        <v>变压器安装检验批质量验收记录</v>
      </c>
      <c r="U203" s="2" t="str">
        <f t="shared" si="124"/>
        <v>刚果（金）庞比铜钴矿项目</v>
      </c>
      <c r="V203" s="2" t="str">
        <f t="shared" si="125"/>
        <v>刚果（金）庞比铜钴矿项目   原矿脱水及搅拌浸出</v>
      </c>
      <c r="W203" s="11" t="str">
        <f>IF(ISBLANK(A203),"",表1[[#This Row],[子项名称]]&amp;表1[[#This Row],[标题]]&amp;表1[[#This Row],[分项工程代号]])</f>
        <v>原矿脱水及搅拌浸出变压器安装检验批质量验收记录2</v>
      </c>
      <c r="X203" s="11">
        <f>IF(ISBLANK(A203),"",COUNTIF(W:W,表1[[#This Row],[子项名称]]&amp;表1[[#This Row],[标题]]&amp;表1[[#This Row],[分项工程代号]]))</f>
        <v>2</v>
      </c>
      <c r="Y203" s="11" t="str">
        <f>IF(ISBLANK(A203),"",表1[[#This Row],[子项名称]]&amp;表1[[#This Row],[分项工程代号]]&amp;表1[[#This Row],[分项工程名称]])</f>
        <v>原矿脱水及搅拌浸出2变压器安装</v>
      </c>
      <c r="Z203" s="11" t="b">
        <f>IF(ISBLANK(A203),"",IF(MATCH(表1[[#This Row],[子项名称]]&amp;表1[[#This Row],[分项工程代号]]&amp;表1[[#This Row],[分项工程名称]],Y:Y,0)=ROW(表1[[#This Row],[子项名称]]),TRUE,FALSE))</f>
        <v>0</v>
      </c>
      <c r="AA203" s="11" t="str">
        <f t="shared" si="126"/>
        <v>《建筑电气工程施工验收规范》 GB50303-2015</v>
      </c>
      <c r="AB203" s="11" t="str">
        <f>IF(ISBLANK(A203),"",VLOOKUP(表1[[#This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203" t="str">
        <f t="shared" ref="AC203:AC254" si="127">TEXT($G203,"yyyy年mm月dd日")</f>
        <v>2020年07月20日</v>
      </c>
    </row>
    <row r="204" customHeight="1" spans="1:29">
      <c r="A204" t="s">
        <v>68</v>
      </c>
      <c r="B204" s="5">
        <f ca="1" t="shared" si="106"/>
        <v>1</v>
      </c>
      <c r="C204" s="5" t="s">
        <v>42</v>
      </c>
      <c r="D204" s="5">
        <v>2</v>
      </c>
      <c r="E204" s="5" t="s">
        <v>143</v>
      </c>
      <c r="F204" t="s">
        <v>32</v>
      </c>
      <c r="G204" s="85">
        <v>44032</v>
      </c>
      <c r="H204" t="b">
        <v>1</v>
      </c>
      <c r="I204" t="s">
        <v>70</v>
      </c>
      <c r="J204" t="b">
        <v>0</v>
      </c>
      <c r="K204" s="11" t="str">
        <f>IF(ISBLANK(A204),"",VLOOKUP("S2"&amp;表1[[#This Row],[分项工程代号]]&amp;表1[[#This Row],[分项工程名称]],模板!D:F,3,FALSE))</f>
        <v>S2-02-C7-</v>
      </c>
      <c r="L204" s="2" t="str">
        <f ca="1">IF(ISBLANK(A204),"",表1[[#This Row],[编号]]&amp;TEXT(表1[[#This Row],[序号]],"000"))</f>
        <v>S2-02-C7-001</v>
      </c>
      <c r="M204" s="11" t="str">
        <f t="shared" si="117"/>
        <v>北方工程刚果（金）有限公司</v>
      </c>
      <c r="N204" s="11" t="str">
        <f t="shared" si="118"/>
        <v>李云松</v>
      </c>
      <c r="O204" s="11" t="str">
        <f t="shared" si="119"/>
        <v>黄必银</v>
      </c>
      <c r="P204" s="2" t="str">
        <f t="shared" si="120"/>
        <v>WUHUANG CONSTRUCTION ET COMMERCE RDC SAS</v>
      </c>
      <c r="Q204" s="2" t="str">
        <f t="shared" si="121"/>
        <v>陈陆</v>
      </c>
      <c r="R204" s="2" t="str">
        <f t="shared" si="122"/>
        <v>曹学能</v>
      </c>
      <c r="S204" s="11" t="str">
        <f t="shared" si="123"/>
        <v>鑫诚建设监理咨询有限公司</v>
      </c>
      <c r="T204" s="11" t="str">
        <f>IF(ISBLANK(A204),"",VLOOKUP(表1[[#This Row],[分项工程名称]],模板!C:G,3,FALSE))</f>
        <v>成套配电柜、控制柜安装检验批质量验收记录</v>
      </c>
      <c r="U204" s="2" t="str">
        <f t="shared" si="124"/>
        <v>刚果（金）庞比铜钴矿项目</v>
      </c>
      <c r="V204" s="2" t="str">
        <f t="shared" si="125"/>
        <v>刚果（金）庞比铜钴矿项目   原矿脱水及搅拌浸出</v>
      </c>
      <c r="W204" s="11" t="str">
        <f>IF(ISBLANK(A204),"",表1[[#This Row],[子项名称]]&amp;表1[[#This Row],[标题]]&amp;表1[[#This Row],[分项工程代号]])</f>
        <v>原矿脱水及搅拌浸出成套配电柜、控制柜安装检验批质量验收记录2</v>
      </c>
      <c r="X204" s="11">
        <f>IF(ISBLANK(A204),"",COUNTIF(W:W,表1[[#This Row],[子项名称]]&amp;表1[[#This Row],[标题]]&amp;表1[[#This Row],[分项工程代号]]))</f>
        <v>3</v>
      </c>
      <c r="Y204" s="11" t="str">
        <f>IF(ISBLANK(A204),"",表1[[#This Row],[子项名称]]&amp;表1[[#This Row],[分项工程代号]]&amp;表1[[#This Row],[分项工程名称]])</f>
        <v>原矿脱水及搅拌浸出2成套配电柜、控制柜安装</v>
      </c>
      <c r="Z204" s="11" t="b">
        <f>IF(ISBLANK(A204),"",IF(MATCH(表1[[#This Row],[子项名称]]&amp;表1[[#This Row],[分项工程代号]]&amp;表1[[#This Row],[分项工程名称]],Y:Y,0)=ROW(表1[[#This Row],[子项名称]]),TRUE,FALSE))</f>
        <v>1</v>
      </c>
      <c r="AA204" s="11" t="str">
        <f t="shared" si="126"/>
        <v>《建筑电气工程施工验收规范》 GB50303-2015</v>
      </c>
      <c r="AB204" s="11" t="str">
        <f>IF(ISBLANK(A204),"",VLOOKUP(表1[[#This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04" t="str">
        <f t="shared" si="127"/>
        <v>2020年07月20日</v>
      </c>
    </row>
    <row r="205" customHeight="1" spans="1:29">
      <c r="A205" t="s">
        <v>68</v>
      </c>
      <c r="B205" s="5">
        <f ca="1" t="shared" si="106"/>
        <v>2</v>
      </c>
      <c r="C205" s="5" t="s">
        <v>42</v>
      </c>
      <c r="D205" s="5">
        <v>2</v>
      </c>
      <c r="E205" s="5" t="s">
        <v>144</v>
      </c>
      <c r="F205" t="s">
        <v>32</v>
      </c>
      <c r="G205" s="85">
        <v>44032</v>
      </c>
      <c r="H205" t="b">
        <v>1</v>
      </c>
      <c r="I205" t="s">
        <v>70</v>
      </c>
      <c r="J205" t="b">
        <v>0</v>
      </c>
      <c r="K205" s="11" t="str">
        <f>IF(ISBLANK(A205),"",VLOOKUP("S2"&amp;表1[[#This Row],[分项工程代号]]&amp;表1[[#This Row],[分项工程名称]],模板!D:F,3,FALSE))</f>
        <v>S2-02-C7-</v>
      </c>
      <c r="L205" s="2" t="str">
        <f ca="1">IF(ISBLANK(A205),"",表1[[#This Row],[编号]]&amp;TEXT(表1[[#This Row],[序号]],"000"))</f>
        <v>S2-02-C7-002</v>
      </c>
      <c r="M205" s="11" t="str">
        <f t="shared" si="117"/>
        <v>北方工程刚果（金）有限公司</v>
      </c>
      <c r="N205" s="11" t="str">
        <f t="shared" si="118"/>
        <v>李云松</v>
      </c>
      <c r="O205" s="11" t="str">
        <f t="shared" si="119"/>
        <v>黄必银</v>
      </c>
      <c r="P205" s="2" t="str">
        <f t="shared" si="120"/>
        <v>WUHUANG CONSTRUCTION ET COMMERCE RDC SAS</v>
      </c>
      <c r="Q205" s="2" t="str">
        <f t="shared" si="121"/>
        <v>陈陆</v>
      </c>
      <c r="R205" s="2" t="str">
        <f t="shared" si="122"/>
        <v>曹学能</v>
      </c>
      <c r="S205" s="11" t="str">
        <f t="shared" si="123"/>
        <v>鑫诚建设监理咨询有限公司</v>
      </c>
      <c r="T205" s="11" t="str">
        <f>IF(ISBLANK(A205),"",VLOOKUP(表1[[#This Row],[分项工程名称]],模板!C:G,3,FALSE))</f>
        <v>成套配电柜、控制柜安装检验批质量验收记录</v>
      </c>
      <c r="U205" s="2" t="str">
        <f t="shared" si="124"/>
        <v>刚果（金）庞比铜钴矿项目</v>
      </c>
      <c r="V205" s="2" t="str">
        <f t="shared" si="125"/>
        <v>刚果（金）庞比铜钴矿项目   原矿脱水及搅拌浸出</v>
      </c>
      <c r="W205" s="11" t="str">
        <f>IF(ISBLANK(A205),"",表1[[#This Row],[子项名称]]&amp;表1[[#This Row],[标题]]&amp;表1[[#This Row],[分项工程代号]])</f>
        <v>原矿脱水及搅拌浸出成套配电柜、控制柜安装检验批质量验收记录2</v>
      </c>
      <c r="X205" s="11">
        <f>IF(ISBLANK(A205),"",COUNTIF(W:W,表1[[#This Row],[子项名称]]&amp;表1[[#This Row],[标题]]&amp;表1[[#This Row],[分项工程代号]]))</f>
        <v>3</v>
      </c>
      <c r="Y205" s="11" t="str">
        <f>IF(ISBLANK(A205),"",表1[[#This Row],[子项名称]]&amp;表1[[#This Row],[分项工程代号]]&amp;表1[[#This Row],[分项工程名称]])</f>
        <v>原矿脱水及搅拌浸出2成套配电柜、控制柜安装</v>
      </c>
      <c r="Z205" s="11" t="b">
        <f>IF(ISBLANK(A205),"",IF(MATCH(表1[[#This Row],[子项名称]]&amp;表1[[#This Row],[分项工程代号]]&amp;表1[[#This Row],[分项工程名称]],Y:Y,0)=ROW(表1[[#This Row],[子项名称]]),TRUE,FALSE))</f>
        <v>0</v>
      </c>
      <c r="AA205" s="11" t="str">
        <f t="shared" si="126"/>
        <v>《建筑电气工程施工验收规范》 GB50303-2015</v>
      </c>
      <c r="AB205" s="11" t="str">
        <f>IF(ISBLANK(A205),"",VLOOKUP(表1[[#This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05" t="str">
        <f t="shared" si="127"/>
        <v>2020年07月20日</v>
      </c>
    </row>
    <row r="206" customHeight="1" spans="1:29">
      <c r="A206" t="s">
        <v>68</v>
      </c>
      <c r="B206" s="5">
        <f ca="1" t="shared" si="106"/>
        <v>3</v>
      </c>
      <c r="C206" s="5" t="s">
        <v>42</v>
      </c>
      <c r="D206" s="5">
        <v>2</v>
      </c>
      <c r="E206" s="5" t="s">
        <v>145</v>
      </c>
      <c r="F206" t="s">
        <v>32</v>
      </c>
      <c r="G206" s="85">
        <v>44032</v>
      </c>
      <c r="H206" t="b">
        <v>1</v>
      </c>
      <c r="I206" t="s">
        <v>70</v>
      </c>
      <c r="J206" t="b">
        <v>0</v>
      </c>
      <c r="K206" s="11" t="str">
        <f>IF(ISBLANK(A206),"",VLOOKUP("S2"&amp;表1[[#This Row],[分项工程代号]]&amp;表1[[#This Row],[分项工程名称]],模板!D:F,3,FALSE))</f>
        <v>S2-02-C7-</v>
      </c>
      <c r="L206" s="2" t="str">
        <f ca="1">IF(ISBLANK(A206),"",表1[[#This Row],[编号]]&amp;TEXT(表1[[#This Row],[序号]],"000"))</f>
        <v>S2-02-C7-003</v>
      </c>
      <c r="M206" s="11" t="str">
        <f t="shared" si="117"/>
        <v>北方工程刚果（金）有限公司</v>
      </c>
      <c r="N206" s="11" t="str">
        <f t="shared" si="118"/>
        <v>李云松</v>
      </c>
      <c r="O206" s="11" t="str">
        <f t="shared" si="119"/>
        <v>黄必银</v>
      </c>
      <c r="P206" s="2" t="str">
        <f t="shared" si="120"/>
        <v>WUHUANG CONSTRUCTION ET COMMERCE RDC SAS</v>
      </c>
      <c r="Q206" s="2" t="str">
        <f t="shared" si="121"/>
        <v>陈陆</v>
      </c>
      <c r="R206" s="2" t="str">
        <f t="shared" si="122"/>
        <v>曹学能</v>
      </c>
      <c r="S206" s="11" t="str">
        <f t="shared" si="123"/>
        <v>鑫诚建设监理咨询有限公司</v>
      </c>
      <c r="T206" s="11" t="str">
        <f>IF(ISBLANK(A206),"",VLOOKUP(表1[[#This Row],[分项工程名称]],模板!C:G,3,FALSE))</f>
        <v>成套配电柜、控制柜安装检验批质量验收记录</v>
      </c>
      <c r="U206" s="2" t="str">
        <f t="shared" si="124"/>
        <v>刚果（金）庞比铜钴矿项目</v>
      </c>
      <c r="V206" s="2" t="str">
        <f t="shared" si="125"/>
        <v>刚果（金）庞比铜钴矿项目   原矿脱水及搅拌浸出</v>
      </c>
      <c r="W206" s="11" t="str">
        <f>IF(ISBLANK(A206),"",表1[[#This Row],[子项名称]]&amp;表1[[#This Row],[标题]]&amp;表1[[#This Row],[分项工程代号]])</f>
        <v>原矿脱水及搅拌浸出成套配电柜、控制柜安装检验批质量验收记录2</v>
      </c>
      <c r="X206" s="11">
        <f>IF(ISBLANK(A206),"",COUNTIF(W:W,表1[[#This Row],[子项名称]]&amp;表1[[#This Row],[标题]]&amp;表1[[#This Row],[分项工程代号]]))</f>
        <v>3</v>
      </c>
      <c r="Y206" s="11" t="str">
        <f>IF(ISBLANK(A206),"",表1[[#This Row],[子项名称]]&amp;表1[[#This Row],[分项工程代号]]&amp;表1[[#This Row],[分项工程名称]])</f>
        <v>原矿脱水及搅拌浸出2成套配电柜、控制柜安装</v>
      </c>
      <c r="Z206" s="11" t="b">
        <f>IF(ISBLANK(A206),"",IF(MATCH(表1[[#This Row],[子项名称]]&amp;表1[[#This Row],[分项工程代号]]&amp;表1[[#This Row],[分项工程名称]],Y:Y,0)=ROW(表1[[#This Row],[子项名称]]),TRUE,FALSE))</f>
        <v>0</v>
      </c>
      <c r="AA206" s="11" t="str">
        <f t="shared" si="126"/>
        <v>《建筑电气工程施工验收规范》 GB50303-2015</v>
      </c>
      <c r="AB206" s="11" t="str">
        <f>IF(ISBLANK(A206),"",VLOOKUP(表1[[#This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06" t="str">
        <f t="shared" si="127"/>
        <v>2020年07月20日</v>
      </c>
    </row>
    <row r="207" customHeight="1" spans="1:29">
      <c r="A207" t="s">
        <v>68</v>
      </c>
      <c r="B207" s="5">
        <f ca="1" t="shared" si="106"/>
        <v>1</v>
      </c>
      <c r="C207" t="s">
        <v>45</v>
      </c>
      <c r="D207" s="5">
        <v>2</v>
      </c>
      <c r="E207" s="5" t="s">
        <v>146</v>
      </c>
      <c r="F207" t="s">
        <v>32</v>
      </c>
      <c r="G207" s="85">
        <v>44032</v>
      </c>
      <c r="H207" t="b">
        <v>1</v>
      </c>
      <c r="I207" t="s">
        <v>70</v>
      </c>
      <c r="J207" t="b">
        <v>0</v>
      </c>
      <c r="K207" s="11" t="str">
        <f>IF(ISBLANK(A207),"",VLOOKUP("S2"&amp;表1[[#This Row],[分项工程代号]]&amp;表1[[#This Row],[分项工程名称]],模板!D:F,3,FALSE))</f>
        <v>S2-02-C7-</v>
      </c>
      <c r="L207" s="2" t="str">
        <f ca="1">IF(ISBLANK(A207),"",表1[[#This Row],[编号]]&amp;TEXT(表1[[#This Row],[序号]],"000"))</f>
        <v>S2-02-C7-001</v>
      </c>
      <c r="M207" s="11" t="str">
        <f t="shared" si="117"/>
        <v>北方工程刚果（金）有限公司</v>
      </c>
      <c r="N207" s="11" t="str">
        <f t="shared" si="118"/>
        <v>李云松</v>
      </c>
      <c r="O207" s="11" t="str">
        <f t="shared" si="119"/>
        <v>黄必银</v>
      </c>
      <c r="P207" s="2" t="str">
        <f t="shared" si="120"/>
        <v>WUHUANG CONSTRUCTION ET COMMERCE RDC SAS</v>
      </c>
      <c r="Q207" s="2" t="str">
        <f t="shared" si="121"/>
        <v>陈陆</v>
      </c>
      <c r="R207" s="2" t="str">
        <f t="shared" si="122"/>
        <v>曹学能</v>
      </c>
      <c r="S207" s="11" t="str">
        <f t="shared" si="123"/>
        <v>鑫诚建设监理咨询有限公司</v>
      </c>
      <c r="T207" s="11" t="str">
        <f>IF(ISBLANK(A207),"",VLOOKUP(表1[[#This Row],[分项工程名称]],模板!C:G,3,FALSE))</f>
        <v>裸母线、封闭母线、插接式母线安装检验批质量验收记录</v>
      </c>
      <c r="U207" s="2" t="str">
        <f t="shared" si="124"/>
        <v>刚果（金）庞比铜钴矿项目</v>
      </c>
      <c r="V207" s="2" t="str">
        <f t="shared" si="125"/>
        <v>刚果（金）庞比铜钴矿项目   原矿脱水及搅拌浸出</v>
      </c>
      <c r="W207" s="11" t="str">
        <f>IF(ISBLANK(A207),"",表1[[#This Row],[子项名称]]&amp;表1[[#This Row],[标题]]&amp;表1[[#This Row],[分项工程代号]])</f>
        <v>原矿脱水及搅拌浸出裸母线、封闭母线、插接式母线安装检验批质量验收记录2</v>
      </c>
      <c r="X207" s="11">
        <f>IF(ISBLANK(A207),"",COUNTIF(W:W,表1[[#This Row],[子项名称]]&amp;表1[[#This Row],[标题]]&amp;表1[[#This Row],[分项工程代号]]))</f>
        <v>5</v>
      </c>
      <c r="Y207" s="11" t="str">
        <f>IF(ISBLANK(A207),"",表1[[#This Row],[子项名称]]&amp;表1[[#This Row],[分项工程代号]]&amp;表1[[#This Row],[分项工程名称]])</f>
        <v>原矿脱水及搅拌浸出2裸母线、封闭母线、插接式母线安装</v>
      </c>
      <c r="Z207" s="11" t="b">
        <f>IF(ISBLANK(A207),"",IF(MATCH(表1[[#This Row],[子项名称]]&amp;表1[[#This Row],[分项工程代号]]&amp;表1[[#This Row],[分项工程名称]],Y:Y,0)=ROW(表1[[#This Row],[子项名称]]),TRUE,FALSE))</f>
        <v>1</v>
      </c>
      <c r="AA207" s="11" t="str">
        <f t="shared" si="126"/>
        <v>《建筑电气工程施工验收规范》 GB50303-2015</v>
      </c>
      <c r="AB207" s="11" t="str">
        <f>IF(ISBLANK(A207),"",VLOOKUP(表1[[#This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207" t="str">
        <f t="shared" si="127"/>
        <v>2020年07月20日</v>
      </c>
    </row>
    <row r="208" customHeight="1" spans="1:29">
      <c r="A208" t="s">
        <v>68</v>
      </c>
      <c r="B208" s="5">
        <f ca="1" t="shared" si="106"/>
        <v>2</v>
      </c>
      <c r="C208" t="s">
        <v>45</v>
      </c>
      <c r="D208" s="5">
        <v>2</v>
      </c>
      <c r="E208" s="5" t="s">
        <v>147</v>
      </c>
      <c r="F208" t="s">
        <v>32</v>
      </c>
      <c r="G208" s="85">
        <v>44032</v>
      </c>
      <c r="H208" t="b">
        <v>1</v>
      </c>
      <c r="I208" t="s">
        <v>70</v>
      </c>
      <c r="J208" t="b">
        <v>0</v>
      </c>
      <c r="K208" s="11" t="str">
        <f>IF(ISBLANK(A208),"",VLOOKUP("S2"&amp;表1[[#This Row],[分项工程代号]]&amp;表1[[#This Row],[分项工程名称]],模板!D:F,3,FALSE))</f>
        <v>S2-02-C7-</v>
      </c>
      <c r="L208" s="2" t="str">
        <f ca="1">IF(ISBLANK(A208),"",表1[[#This Row],[编号]]&amp;TEXT(表1[[#This Row],[序号]],"000"))</f>
        <v>S2-02-C7-002</v>
      </c>
      <c r="M208" s="11" t="str">
        <f t="shared" si="117"/>
        <v>北方工程刚果（金）有限公司</v>
      </c>
      <c r="N208" s="11" t="str">
        <f t="shared" si="118"/>
        <v>李云松</v>
      </c>
      <c r="O208" s="11" t="str">
        <f t="shared" si="119"/>
        <v>黄必银</v>
      </c>
      <c r="P208" s="2" t="str">
        <f t="shared" si="120"/>
        <v>WUHUANG CONSTRUCTION ET COMMERCE RDC SAS</v>
      </c>
      <c r="Q208" s="2" t="str">
        <f t="shared" si="121"/>
        <v>陈陆</v>
      </c>
      <c r="R208" s="2" t="str">
        <f t="shared" si="122"/>
        <v>曹学能</v>
      </c>
      <c r="S208" s="11" t="str">
        <f t="shared" si="123"/>
        <v>鑫诚建设监理咨询有限公司</v>
      </c>
      <c r="T208" s="11" t="str">
        <f>IF(ISBLANK(A208),"",VLOOKUP(表1[[#This Row],[分项工程名称]],模板!C:G,3,FALSE))</f>
        <v>裸母线、封闭母线、插接式母线安装检验批质量验收记录</v>
      </c>
      <c r="U208" s="2" t="str">
        <f t="shared" si="124"/>
        <v>刚果（金）庞比铜钴矿项目</v>
      </c>
      <c r="V208" s="2" t="str">
        <f t="shared" si="125"/>
        <v>刚果（金）庞比铜钴矿项目   原矿脱水及搅拌浸出</v>
      </c>
      <c r="W208" s="11" t="str">
        <f>IF(ISBLANK(A208),"",表1[[#This Row],[子项名称]]&amp;表1[[#This Row],[标题]]&amp;表1[[#This Row],[分项工程代号]])</f>
        <v>原矿脱水及搅拌浸出裸母线、封闭母线、插接式母线安装检验批质量验收记录2</v>
      </c>
      <c r="X208" s="11">
        <f>IF(ISBLANK(A208),"",COUNTIF(W:W,表1[[#This Row],[子项名称]]&amp;表1[[#This Row],[标题]]&amp;表1[[#This Row],[分项工程代号]]))</f>
        <v>5</v>
      </c>
      <c r="Y208" s="11" t="str">
        <f>IF(ISBLANK(A208),"",表1[[#This Row],[子项名称]]&amp;表1[[#This Row],[分项工程代号]]&amp;表1[[#This Row],[分项工程名称]])</f>
        <v>原矿脱水及搅拌浸出2裸母线、封闭母线、插接式母线安装</v>
      </c>
      <c r="Z208" s="11" t="b">
        <f>IF(ISBLANK(A208),"",IF(MATCH(表1[[#This Row],[子项名称]]&amp;表1[[#This Row],[分项工程代号]]&amp;表1[[#This Row],[分项工程名称]],Y:Y,0)=ROW(表1[[#This Row],[子项名称]]),TRUE,FALSE))</f>
        <v>0</v>
      </c>
      <c r="AA208" s="11" t="str">
        <f t="shared" si="126"/>
        <v>《建筑电气工程施工验收规范》 GB50303-2015</v>
      </c>
      <c r="AB208" s="11" t="str">
        <f>IF(ISBLANK(A208),"",VLOOKUP(表1[[#This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208" t="str">
        <f t="shared" si="127"/>
        <v>2020年07月20日</v>
      </c>
    </row>
    <row r="209" customHeight="1" spans="1:29">
      <c r="A209" t="s">
        <v>68</v>
      </c>
      <c r="B209" s="5">
        <f ca="1" t="shared" si="106"/>
        <v>3</v>
      </c>
      <c r="C209" t="s">
        <v>45</v>
      </c>
      <c r="D209" s="5">
        <v>2</v>
      </c>
      <c r="E209" s="5" t="s">
        <v>143</v>
      </c>
      <c r="F209" t="s">
        <v>32</v>
      </c>
      <c r="G209" s="85">
        <v>44032</v>
      </c>
      <c r="H209" t="b">
        <v>1</v>
      </c>
      <c r="I209" t="s">
        <v>70</v>
      </c>
      <c r="J209" t="b">
        <v>0</v>
      </c>
      <c r="K209" s="11" t="str">
        <f>IF(ISBLANK(A209),"",VLOOKUP("S2"&amp;表1[[#This Row],[分项工程代号]]&amp;表1[[#This Row],[分项工程名称]],模板!D:F,3,FALSE))</f>
        <v>S2-02-C7-</v>
      </c>
      <c r="L209" s="2" t="str">
        <f ca="1">IF(ISBLANK(A209),"",表1[[#This Row],[编号]]&amp;TEXT(表1[[#This Row],[序号]],"000"))</f>
        <v>S2-02-C7-003</v>
      </c>
      <c r="M209" s="11" t="str">
        <f t="shared" si="117"/>
        <v>北方工程刚果（金）有限公司</v>
      </c>
      <c r="N209" s="11" t="str">
        <f t="shared" si="118"/>
        <v>李云松</v>
      </c>
      <c r="O209" s="11" t="str">
        <f t="shared" si="119"/>
        <v>黄必银</v>
      </c>
      <c r="P209" s="2" t="str">
        <f t="shared" si="120"/>
        <v>WUHUANG CONSTRUCTION ET COMMERCE RDC SAS</v>
      </c>
      <c r="Q209" s="2" t="str">
        <f t="shared" si="121"/>
        <v>陈陆</v>
      </c>
      <c r="R209" s="2" t="str">
        <f t="shared" si="122"/>
        <v>曹学能</v>
      </c>
      <c r="S209" s="11" t="str">
        <f t="shared" si="123"/>
        <v>鑫诚建设监理咨询有限公司</v>
      </c>
      <c r="T209" s="11" t="str">
        <f>IF(ISBLANK(A209),"",VLOOKUP(表1[[#This Row],[分项工程名称]],模板!C:G,3,FALSE))</f>
        <v>裸母线、封闭母线、插接式母线安装检验批质量验收记录</v>
      </c>
      <c r="U209" s="2" t="str">
        <f t="shared" si="124"/>
        <v>刚果（金）庞比铜钴矿项目</v>
      </c>
      <c r="V209" s="2" t="str">
        <f t="shared" si="125"/>
        <v>刚果（金）庞比铜钴矿项目   原矿脱水及搅拌浸出</v>
      </c>
      <c r="W209" s="11" t="str">
        <f>IF(ISBLANK(A209),"",表1[[#This Row],[子项名称]]&amp;表1[[#This Row],[标题]]&amp;表1[[#This Row],[分项工程代号]])</f>
        <v>原矿脱水及搅拌浸出裸母线、封闭母线、插接式母线安装检验批质量验收记录2</v>
      </c>
      <c r="X209" s="11">
        <f>IF(ISBLANK(A209),"",COUNTIF(W:W,表1[[#This Row],[子项名称]]&amp;表1[[#This Row],[标题]]&amp;表1[[#This Row],[分项工程代号]]))</f>
        <v>5</v>
      </c>
      <c r="Y209" s="11" t="str">
        <f>IF(ISBLANK(A209),"",表1[[#This Row],[子项名称]]&amp;表1[[#This Row],[分项工程代号]]&amp;表1[[#This Row],[分项工程名称]])</f>
        <v>原矿脱水及搅拌浸出2裸母线、封闭母线、插接式母线安装</v>
      </c>
      <c r="Z209" s="11" t="b">
        <f>IF(ISBLANK(A209),"",IF(MATCH(表1[[#This Row],[子项名称]]&amp;表1[[#This Row],[分项工程代号]]&amp;表1[[#This Row],[分项工程名称]],Y:Y,0)=ROW(表1[[#This Row],[子项名称]]),TRUE,FALSE))</f>
        <v>0</v>
      </c>
      <c r="AA209" s="11" t="str">
        <f t="shared" si="126"/>
        <v>《建筑电气工程施工验收规范》 GB50303-2015</v>
      </c>
      <c r="AB209" s="11" t="str">
        <f>IF(ISBLANK(A209),"",VLOOKUP(表1[[#This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209" t="str">
        <f t="shared" si="127"/>
        <v>2020年07月20日</v>
      </c>
    </row>
    <row r="210" customHeight="1" spans="1:29">
      <c r="A210" t="s">
        <v>68</v>
      </c>
      <c r="B210" s="5">
        <f ca="1" t="shared" si="106"/>
        <v>4</v>
      </c>
      <c r="C210" t="s">
        <v>45</v>
      </c>
      <c r="D210" s="5">
        <v>2</v>
      </c>
      <c r="E210" s="5" t="s">
        <v>144</v>
      </c>
      <c r="F210" t="s">
        <v>32</v>
      </c>
      <c r="G210" s="85">
        <v>44032</v>
      </c>
      <c r="H210" t="b">
        <v>1</v>
      </c>
      <c r="I210" t="s">
        <v>70</v>
      </c>
      <c r="J210" t="b">
        <v>0</v>
      </c>
      <c r="K210" s="11" t="str">
        <f>IF(ISBLANK(A210),"",VLOOKUP("S2"&amp;表1[[#This Row],[分项工程代号]]&amp;表1[[#This Row],[分项工程名称]],模板!D:F,3,FALSE))</f>
        <v>S2-02-C7-</v>
      </c>
      <c r="L210" s="2" t="str">
        <f ca="1">IF(ISBLANK(A210),"",表1[[#This Row],[编号]]&amp;TEXT(表1[[#This Row],[序号]],"000"))</f>
        <v>S2-02-C7-004</v>
      </c>
      <c r="M210" s="11" t="str">
        <f t="shared" si="117"/>
        <v>北方工程刚果（金）有限公司</v>
      </c>
      <c r="N210" s="11" t="str">
        <f t="shared" si="118"/>
        <v>李云松</v>
      </c>
      <c r="O210" s="11" t="str">
        <f t="shared" si="119"/>
        <v>黄必银</v>
      </c>
      <c r="P210" s="2" t="str">
        <f t="shared" si="120"/>
        <v>WUHUANG CONSTRUCTION ET COMMERCE RDC SAS</v>
      </c>
      <c r="Q210" s="2" t="str">
        <f t="shared" si="121"/>
        <v>陈陆</v>
      </c>
      <c r="R210" s="2" t="str">
        <f t="shared" si="122"/>
        <v>曹学能</v>
      </c>
      <c r="S210" s="11" t="str">
        <f t="shared" si="123"/>
        <v>鑫诚建设监理咨询有限公司</v>
      </c>
      <c r="T210" s="11" t="str">
        <f>IF(ISBLANK(A210),"",VLOOKUP(表1[[#This Row],[分项工程名称]],模板!C:G,3,FALSE))</f>
        <v>裸母线、封闭母线、插接式母线安装检验批质量验收记录</v>
      </c>
      <c r="U210" s="2" t="str">
        <f t="shared" si="124"/>
        <v>刚果（金）庞比铜钴矿项目</v>
      </c>
      <c r="V210" s="2" t="str">
        <f t="shared" si="125"/>
        <v>刚果（金）庞比铜钴矿项目   原矿脱水及搅拌浸出</v>
      </c>
      <c r="W210" s="11" t="str">
        <f>IF(ISBLANK(A210),"",表1[[#This Row],[子项名称]]&amp;表1[[#This Row],[标题]]&amp;表1[[#This Row],[分项工程代号]])</f>
        <v>原矿脱水及搅拌浸出裸母线、封闭母线、插接式母线安装检验批质量验收记录2</v>
      </c>
      <c r="X210" s="11">
        <f>IF(ISBLANK(A210),"",COUNTIF(W:W,表1[[#This Row],[子项名称]]&amp;表1[[#This Row],[标题]]&amp;表1[[#This Row],[分项工程代号]]))</f>
        <v>5</v>
      </c>
      <c r="Y210" s="11" t="str">
        <f>IF(ISBLANK(A210),"",表1[[#This Row],[子项名称]]&amp;表1[[#This Row],[分项工程代号]]&amp;表1[[#This Row],[分项工程名称]])</f>
        <v>原矿脱水及搅拌浸出2裸母线、封闭母线、插接式母线安装</v>
      </c>
      <c r="Z210" s="11" t="b">
        <f>IF(ISBLANK(A210),"",IF(MATCH(表1[[#This Row],[子项名称]]&amp;表1[[#This Row],[分项工程代号]]&amp;表1[[#This Row],[分项工程名称]],Y:Y,0)=ROW(表1[[#This Row],[子项名称]]),TRUE,FALSE))</f>
        <v>0</v>
      </c>
      <c r="AA210" s="11" t="str">
        <f t="shared" si="126"/>
        <v>《建筑电气工程施工验收规范》 GB50303-2015</v>
      </c>
      <c r="AB210" s="11" t="str">
        <f>IF(ISBLANK(A210),"",VLOOKUP(表1[[#This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210" t="str">
        <f t="shared" si="127"/>
        <v>2020年07月20日</v>
      </c>
    </row>
    <row r="211" customHeight="1" spans="1:29">
      <c r="A211" t="s">
        <v>68</v>
      </c>
      <c r="B211" s="5">
        <f ca="1" t="shared" si="106"/>
        <v>5</v>
      </c>
      <c r="C211" t="s">
        <v>45</v>
      </c>
      <c r="D211" s="5">
        <v>2</v>
      </c>
      <c r="E211" s="5" t="s">
        <v>145</v>
      </c>
      <c r="F211" t="s">
        <v>32</v>
      </c>
      <c r="G211" s="85">
        <v>44032</v>
      </c>
      <c r="H211" t="b">
        <v>1</v>
      </c>
      <c r="I211" t="s">
        <v>70</v>
      </c>
      <c r="J211" t="b">
        <v>0</v>
      </c>
      <c r="K211" s="11" t="str">
        <f>IF(ISBLANK(A211),"",VLOOKUP("S2"&amp;表1[[#This Row],[分项工程代号]]&amp;表1[[#This Row],[分项工程名称]],模板!D:F,3,FALSE))</f>
        <v>S2-02-C7-</v>
      </c>
      <c r="L211" s="2" t="str">
        <f ca="1">IF(ISBLANK(A211),"",表1[[#This Row],[编号]]&amp;TEXT(表1[[#This Row],[序号]],"000"))</f>
        <v>S2-02-C7-005</v>
      </c>
      <c r="M211" s="11" t="str">
        <f t="shared" si="117"/>
        <v>北方工程刚果（金）有限公司</v>
      </c>
      <c r="N211" s="11" t="str">
        <f t="shared" si="118"/>
        <v>李云松</v>
      </c>
      <c r="O211" s="11" t="str">
        <f t="shared" si="119"/>
        <v>黄必银</v>
      </c>
      <c r="P211" s="2" t="str">
        <f t="shared" si="120"/>
        <v>WUHUANG CONSTRUCTION ET COMMERCE RDC SAS</v>
      </c>
      <c r="Q211" s="2" t="str">
        <f t="shared" si="121"/>
        <v>陈陆</v>
      </c>
      <c r="R211" s="2" t="str">
        <f t="shared" si="122"/>
        <v>曹学能</v>
      </c>
      <c r="S211" s="11" t="str">
        <f t="shared" si="123"/>
        <v>鑫诚建设监理咨询有限公司</v>
      </c>
      <c r="T211" s="11" t="str">
        <f>IF(ISBLANK(A211),"",VLOOKUP(表1[[#This Row],[分项工程名称]],模板!C:G,3,FALSE))</f>
        <v>裸母线、封闭母线、插接式母线安装检验批质量验收记录</v>
      </c>
      <c r="U211" s="2" t="str">
        <f t="shared" si="124"/>
        <v>刚果（金）庞比铜钴矿项目</v>
      </c>
      <c r="V211" s="2" t="str">
        <f t="shared" si="125"/>
        <v>刚果（金）庞比铜钴矿项目   原矿脱水及搅拌浸出</v>
      </c>
      <c r="W211" s="11" t="str">
        <f>IF(ISBLANK(A211),"",表1[[#This Row],[子项名称]]&amp;表1[[#This Row],[标题]]&amp;表1[[#This Row],[分项工程代号]])</f>
        <v>原矿脱水及搅拌浸出裸母线、封闭母线、插接式母线安装检验批质量验收记录2</v>
      </c>
      <c r="X211" s="11">
        <f>IF(ISBLANK(A211),"",COUNTIF(W:W,表1[[#This Row],[子项名称]]&amp;表1[[#This Row],[标题]]&amp;表1[[#This Row],[分项工程代号]]))</f>
        <v>5</v>
      </c>
      <c r="Y211" s="11" t="str">
        <f>IF(ISBLANK(A211),"",表1[[#This Row],[子项名称]]&amp;表1[[#This Row],[分项工程代号]]&amp;表1[[#This Row],[分项工程名称]])</f>
        <v>原矿脱水及搅拌浸出2裸母线、封闭母线、插接式母线安装</v>
      </c>
      <c r="Z211" s="11" t="b">
        <f>IF(ISBLANK(A211),"",IF(MATCH(表1[[#This Row],[子项名称]]&amp;表1[[#This Row],[分项工程代号]]&amp;表1[[#This Row],[分项工程名称]],Y:Y,0)=ROW(表1[[#This Row],[子项名称]]),TRUE,FALSE))</f>
        <v>0</v>
      </c>
      <c r="AA211" s="11" t="str">
        <f t="shared" si="126"/>
        <v>《建筑电气工程施工验收规范》 GB50303-2015</v>
      </c>
      <c r="AB211" s="11" t="str">
        <f>IF(ISBLANK(A211),"",VLOOKUP(表1[[#This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211" t="str">
        <f t="shared" si="127"/>
        <v>2020年07月20日</v>
      </c>
    </row>
    <row r="212" customHeight="1" spans="1:29">
      <c r="A212" t="s">
        <v>68</v>
      </c>
      <c r="B212" s="5">
        <f ca="1" t="shared" si="106"/>
        <v>1</v>
      </c>
      <c r="C212" s="5" t="s">
        <v>81</v>
      </c>
      <c r="D212" s="5">
        <v>3</v>
      </c>
      <c r="E212" s="5" t="s">
        <v>141</v>
      </c>
      <c r="F212" t="s">
        <v>32</v>
      </c>
      <c r="G212" s="85">
        <v>44030</v>
      </c>
      <c r="H212" t="b">
        <v>1</v>
      </c>
      <c r="I212" t="s">
        <v>70</v>
      </c>
      <c r="J212" t="b">
        <v>0</v>
      </c>
      <c r="K212" s="11" t="str">
        <f>IF(ISBLANK(A212),"",VLOOKUP("S2"&amp;表1[[#This Row],[分项工程代号]]&amp;表1[[#This Row],[分项工程名称]],模板!D:F,3,FALSE))</f>
        <v>S2-03-C7-</v>
      </c>
      <c r="L212" s="2" t="str">
        <f ca="1">IF(ISBLANK(A212),"",表1[[#This Row],[编号]]&amp;TEXT(表1[[#This Row],[序号]],"000"))</f>
        <v>S2-03-C7-001</v>
      </c>
      <c r="M212" s="11" t="str">
        <f t="shared" si="117"/>
        <v>北方工程刚果（金）有限公司</v>
      </c>
      <c r="N212" s="11" t="str">
        <f t="shared" si="118"/>
        <v>李云松</v>
      </c>
      <c r="O212" s="11" t="str">
        <f t="shared" si="119"/>
        <v>黄必银</v>
      </c>
      <c r="P212" s="2" t="str">
        <f t="shared" si="120"/>
        <v>WUHUANG CONSTRUCTION ET COMMERCE RDC SAS</v>
      </c>
      <c r="Q212" s="2" t="str">
        <f t="shared" si="121"/>
        <v>陈陆</v>
      </c>
      <c r="R212" s="2" t="str">
        <f t="shared" si="122"/>
        <v>曹学能</v>
      </c>
      <c r="S212" s="11" t="str">
        <f t="shared" si="123"/>
        <v>鑫诚建设监理咨询有限公司</v>
      </c>
      <c r="T212" s="11" t="str">
        <f>IF(ISBLANK(A212),"",VLOOKUP(表1[[#This Row],[分项工程名称]],模板!C:G,3,FALSE))</f>
        <v>电缆头制作、导线连接和线路电气试验检验批质量验收记录</v>
      </c>
      <c r="U212" s="2" t="str">
        <f t="shared" si="124"/>
        <v>刚果（金）庞比铜钴矿项目</v>
      </c>
      <c r="V212" s="2" t="str">
        <f t="shared" si="125"/>
        <v>刚果（金）庞比铜钴矿项目   原矿脱水及搅拌浸出</v>
      </c>
      <c r="W212" s="11" t="str">
        <f>IF(ISBLANK(A212),"",表1[[#This Row],[子项名称]]&amp;表1[[#This Row],[标题]]&amp;表1[[#This Row],[分项工程代号]])</f>
        <v>原矿脱水及搅拌浸出电缆头制作、导线连接和线路电气试验检验批质量验收记录3</v>
      </c>
      <c r="X212" s="11">
        <f>IF(ISBLANK(A212),"",COUNTIF(W:W,表1[[#This Row],[子项名称]]&amp;表1[[#This Row],[标题]]&amp;表1[[#This Row],[分项工程代号]]))</f>
        <v>2</v>
      </c>
      <c r="Y212" s="11" t="str">
        <f>IF(ISBLANK(A212),"",表1[[#This Row],[子项名称]]&amp;表1[[#This Row],[分项工程代号]]&amp;表1[[#This Row],[分项工程名称]])</f>
        <v>原矿脱水及搅拌浸出3电缆头制作、导线连接和线路电气试验</v>
      </c>
      <c r="Z212" s="11" t="b">
        <f>IF(ISBLANK(A212),"",IF(MATCH(表1[[#This Row],[子项名称]]&amp;表1[[#This Row],[分项工程代号]]&amp;表1[[#This Row],[分项工程名称]],Y:Y,0)=ROW(表1[[#This Row],[子项名称]]),TRUE,FALSE))</f>
        <v>1</v>
      </c>
      <c r="AA212" s="11" t="str">
        <f t="shared" si="126"/>
        <v>《建筑电气工程施工验收规范》 GB50303-2015</v>
      </c>
      <c r="AB212" s="11" t="str">
        <f>IF(ISBLANK(A212),"",VLOOKUP(表1[[#This Row],[分项工程名称]],施工检查记录[#All],2,FALSE))</f>
        <v>1.低压电线和电缆绝缘电阻测试符合规范要求
2.电线、电缆接线符合规范要求
3.芯线与电器设备的连接符合规范要求</v>
      </c>
      <c r="AC212" t="str">
        <f t="shared" si="127"/>
        <v>2020年07月18日</v>
      </c>
    </row>
    <row r="213" customHeight="1" spans="1:29">
      <c r="A213" t="s">
        <v>68</v>
      </c>
      <c r="B213" s="5">
        <f ca="1" t="shared" si="106"/>
        <v>2</v>
      </c>
      <c r="C213" s="5" t="s">
        <v>81</v>
      </c>
      <c r="D213" s="5">
        <v>3</v>
      </c>
      <c r="E213" s="5" t="s">
        <v>141</v>
      </c>
      <c r="F213" t="s">
        <v>32</v>
      </c>
      <c r="G213" s="85">
        <v>44030</v>
      </c>
      <c r="H213" t="b">
        <v>1</v>
      </c>
      <c r="I213" t="s">
        <v>70</v>
      </c>
      <c r="J213" t="b">
        <v>0</v>
      </c>
      <c r="K213" s="11" t="str">
        <f>IF(ISBLANK(A213),"",VLOOKUP("S2"&amp;表1[[#This Row],[分项工程代号]]&amp;表1[[#This Row],[分项工程名称]],模板!D:F,3,FALSE))</f>
        <v>S2-03-C7-</v>
      </c>
      <c r="L213" s="2" t="str">
        <f ca="1">IF(ISBLANK(A213),"",表1[[#This Row],[编号]]&amp;TEXT(表1[[#This Row],[序号]],"000"))</f>
        <v>S2-03-C7-002</v>
      </c>
      <c r="M213" s="11" t="str">
        <f t="shared" si="117"/>
        <v>北方工程刚果（金）有限公司</v>
      </c>
      <c r="N213" s="11" t="str">
        <f t="shared" si="118"/>
        <v>李云松</v>
      </c>
      <c r="O213" s="11" t="str">
        <f t="shared" si="119"/>
        <v>黄必银</v>
      </c>
      <c r="P213" s="2" t="str">
        <f t="shared" si="120"/>
        <v>WUHUANG CONSTRUCTION ET COMMERCE RDC SAS</v>
      </c>
      <c r="Q213" s="2" t="str">
        <f t="shared" si="121"/>
        <v>陈陆</v>
      </c>
      <c r="R213" s="2" t="str">
        <f t="shared" si="122"/>
        <v>曹学能</v>
      </c>
      <c r="S213" s="11" t="str">
        <f t="shared" si="123"/>
        <v>鑫诚建设监理咨询有限公司</v>
      </c>
      <c r="T213" s="11" t="str">
        <f>IF(ISBLANK(A213),"",VLOOKUP(表1[[#This Row],[分项工程名称]],模板!C:G,3,FALSE))</f>
        <v>电缆头制作、导线连接和线路电气试验检验批质量验收记录</v>
      </c>
      <c r="U213" s="2" t="str">
        <f t="shared" si="124"/>
        <v>刚果（金）庞比铜钴矿项目</v>
      </c>
      <c r="V213" s="2" t="str">
        <f t="shared" si="125"/>
        <v>刚果（金）庞比铜钴矿项目   原矿脱水及搅拌浸出</v>
      </c>
      <c r="W213" s="11" t="str">
        <f>IF(ISBLANK(A213),"",表1[[#This Row],[子项名称]]&amp;表1[[#This Row],[标题]]&amp;表1[[#This Row],[分项工程代号]])</f>
        <v>原矿脱水及搅拌浸出电缆头制作、导线连接和线路电气试验检验批质量验收记录3</v>
      </c>
      <c r="X213" s="11">
        <f>IF(ISBLANK(A213),"",COUNTIF(W:W,表1[[#This Row],[子项名称]]&amp;表1[[#This Row],[标题]]&amp;表1[[#This Row],[分项工程代号]]))</f>
        <v>2</v>
      </c>
      <c r="Y213" s="11" t="str">
        <f>IF(ISBLANK(A213),"",表1[[#This Row],[子项名称]]&amp;表1[[#This Row],[分项工程代号]]&amp;表1[[#This Row],[分项工程名称]])</f>
        <v>原矿脱水及搅拌浸出3电缆头制作、导线连接和线路电气试验</v>
      </c>
      <c r="Z213" s="11" t="b">
        <f>IF(ISBLANK(A213),"",IF(MATCH(表1[[#This Row],[子项名称]]&amp;表1[[#This Row],[分项工程代号]]&amp;表1[[#This Row],[分项工程名称]],Y:Y,0)=ROW(表1[[#This Row],[子项名称]]),TRUE,FALSE))</f>
        <v>0</v>
      </c>
      <c r="AA213" s="11" t="str">
        <f t="shared" si="126"/>
        <v>《建筑电气工程施工验收规范》 GB50303-2015</v>
      </c>
      <c r="AB213" s="11" t="str">
        <f>IF(ISBLANK(A213),"",VLOOKUP(表1[[#This Row],[分项工程名称]],施工检查记录[#All],2,FALSE))</f>
        <v>1.低压电线和电缆绝缘电阻测试符合规范要求
2.电线、电缆接线符合规范要求
3.芯线与电器设备的连接符合规范要求</v>
      </c>
      <c r="AC213" t="str">
        <f t="shared" si="127"/>
        <v>2020年07月18日</v>
      </c>
    </row>
    <row r="214" customHeight="1" spans="1:29">
      <c r="A214" t="s">
        <v>68</v>
      </c>
      <c r="B214" s="5">
        <f ca="1" t="shared" si="106"/>
        <v>1</v>
      </c>
      <c r="C214" s="5" t="s">
        <v>37</v>
      </c>
      <c r="D214" s="5">
        <v>4</v>
      </c>
      <c r="E214" s="5" t="s">
        <v>148</v>
      </c>
      <c r="F214" t="s">
        <v>32</v>
      </c>
      <c r="G214" s="85">
        <v>44022</v>
      </c>
      <c r="H214" t="b">
        <v>1</v>
      </c>
      <c r="I214" t="s">
        <v>70</v>
      </c>
      <c r="J214" t="b">
        <v>0</v>
      </c>
      <c r="K214" s="11" t="str">
        <f>IF(ISBLANK(A214),"",VLOOKUP("S2"&amp;表1[[#This Row],[分项工程代号]]&amp;表1[[#This Row],[分项工程名称]],模板!D:F,3,FALSE))</f>
        <v>S2-04-C7-</v>
      </c>
      <c r="L214" s="2" t="str">
        <f ca="1">IF(ISBLANK(A214),"",表1[[#This Row],[编号]]&amp;TEXT(表1[[#This Row],[序号]],"000"))</f>
        <v>S2-04-C7-001</v>
      </c>
      <c r="M214" s="11" t="str">
        <f t="shared" ref="M212:M219" si="128">IF(ISBLANK(A214),"","北方工程刚果（金）有限公司")</f>
        <v>北方工程刚果（金）有限公司</v>
      </c>
      <c r="N214" s="11" t="str">
        <f t="shared" ref="N212:N219" si="129">IF(ISBLANK(A214),"","李云松")</f>
        <v>李云松</v>
      </c>
      <c r="O214" s="11" t="str">
        <f t="shared" ref="O212:O219" si="130">IF(ISBLANK(A214),"","黄必银")</f>
        <v>黄必银</v>
      </c>
      <c r="P214" s="2" t="str">
        <f t="shared" ref="P212:P219" si="131">IF(ISBLANK(A214),"","WUHUANG CONSTRUCTION ET COMMERCE RDC SAS")</f>
        <v>WUHUANG CONSTRUCTION ET COMMERCE RDC SAS</v>
      </c>
      <c r="Q214" s="2" t="str">
        <f t="shared" ref="Q212:Q219" si="132">IF(ISBLANK(A214),"","陈陆")</f>
        <v>陈陆</v>
      </c>
      <c r="R214" s="2" t="str">
        <f t="shared" ref="R212:R219" si="133">IF(ISBLANK(A214),"","曹学能")</f>
        <v>曹学能</v>
      </c>
      <c r="S214" s="11" t="str">
        <f t="shared" ref="S212:S219" si="134">IF(ISBLANK(A214),"","鑫诚建设监理咨询有限公司")</f>
        <v>鑫诚建设监理咨询有限公司</v>
      </c>
      <c r="T214" s="11" t="str">
        <f>IF(ISBLANK(A214),"",VLOOKUP(表1[[#This Row],[分项工程名称]],模板!C:G,3,FALSE))</f>
        <v>桥架安装和桥架内电缆敷设检验批质量验收记录</v>
      </c>
      <c r="U214" s="2" t="str">
        <f t="shared" ref="U212:U219" si="135">IF(ISBLANK(A214),"","刚果（金）庞比铜钴矿项目")</f>
        <v>刚果（金）庞比铜钴矿项目</v>
      </c>
      <c r="V214" s="2" t="str">
        <f t="shared" ref="V212:V219" si="136">IF(ISBLANK(A214),"",_xlfn.CONCAT(U214,"   ",A214))</f>
        <v>刚果（金）庞比铜钴矿项目   原矿脱水及搅拌浸出</v>
      </c>
      <c r="W214" s="11" t="str">
        <f>IF(ISBLANK(A214),"",表1[[#This Row],[子项名称]]&amp;表1[[#This Row],[标题]]&amp;表1[[#This Row],[分项工程代号]])</f>
        <v>原矿脱水及搅拌浸出桥架安装和桥架内电缆敷设检验批质量验收记录4</v>
      </c>
      <c r="X214" s="11">
        <f>IF(ISBLANK(A214),"",COUNTIF(W:W,表1[[#This Row],[子项名称]]&amp;表1[[#This Row],[标题]]&amp;表1[[#This Row],[分项工程代号]]))</f>
        <v>1</v>
      </c>
      <c r="Y214" s="11" t="str">
        <f>IF(ISBLANK(A214),"",表1[[#This Row],[子项名称]]&amp;表1[[#This Row],[分项工程代号]]&amp;表1[[#This Row],[分项工程名称]])</f>
        <v>原矿脱水及搅拌浸出4桥架安装和桥架内电缆敷设</v>
      </c>
      <c r="Z214" s="11" t="b">
        <f>IF(ISBLANK(A214),"",IF(MATCH(表1[[#This Row],[子项名称]]&amp;表1[[#This Row],[分项工程代号]]&amp;表1[[#This Row],[分项工程名称]],Y:Y,0)=ROW(表1[[#This Row],[子项名称]]),TRUE,FALSE))</f>
        <v>1</v>
      </c>
      <c r="AA214" s="11" t="str">
        <f t="shared" ref="AA212:AA219" si="137">IF(ISBLANK(A214),"",_xlfn.CONCAT("《建筑电气工程施工验收规范》 GB50303-2015"))</f>
        <v>《建筑电气工程施工验收规范》 GB50303-2015</v>
      </c>
      <c r="AB214" s="11" t="str">
        <f>IF(ISBLANK(A214),"",VLOOKUP(表1[[#This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14" t="str">
        <f t="shared" si="127"/>
        <v>2020年07月10日</v>
      </c>
    </row>
    <row r="215" customHeight="1" spans="1:29">
      <c r="A215" t="s">
        <v>68</v>
      </c>
      <c r="B215" s="5">
        <f ca="1" t="shared" si="106"/>
        <v>1</v>
      </c>
      <c r="C215" t="s">
        <v>35</v>
      </c>
      <c r="D215" s="5">
        <v>4</v>
      </c>
      <c r="E215" s="5" t="s">
        <v>148</v>
      </c>
      <c r="F215" t="s">
        <v>32</v>
      </c>
      <c r="G215" s="85">
        <v>44024</v>
      </c>
      <c r="H215" t="b">
        <v>1</v>
      </c>
      <c r="I215" t="s">
        <v>70</v>
      </c>
      <c r="J215" t="b">
        <v>0</v>
      </c>
      <c r="K215" s="11" t="str">
        <f>IF(ISBLANK(A215),"",VLOOKUP("S2"&amp;表1[[#This Row],[分项工程代号]]&amp;表1[[#This Row],[分项工程名称]],模板!D:F,3,FALSE))</f>
        <v>S2-04-C7-</v>
      </c>
      <c r="L215" s="2" t="str">
        <f ca="1">IF(ISBLANK(A215),"",表1[[#This Row],[编号]]&amp;TEXT(表1[[#This Row],[序号]],"000"))</f>
        <v>S2-04-C7-001</v>
      </c>
      <c r="M215" s="11" t="str">
        <f t="shared" si="128"/>
        <v>北方工程刚果（金）有限公司</v>
      </c>
      <c r="N215" s="11" t="str">
        <f t="shared" si="129"/>
        <v>李云松</v>
      </c>
      <c r="O215" s="11" t="str">
        <f t="shared" si="130"/>
        <v>黄必银</v>
      </c>
      <c r="P215" s="2" t="str">
        <f t="shared" si="131"/>
        <v>WUHUANG CONSTRUCTION ET COMMERCE RDC SAS</v>
      </c>
      <c r="Q215" s="2" t="str">
        <f t="shared" si="132"/>
        <v>陈陆</v>
      </c>
      <c r="R215" s="2" t="str">
        <f t="shared" si="133"/>
        <v>曹学能</v>
      </c>
      <c r="S215" s="11" t="str">
        <f t="shared" si="134"/>
        <v>鑫诚建设监理咨询有限公司</v>
      </c>
      <c r="T215" s="11" t="str">
        <f>IF(ISBLANK(A215),"",VLOOKUP(表1[[#This Row],[分项工程名称]],模板!C:G,3,FALSE))</f>
        <v>电线、电缆导管和线槽敷设检验批质量验收记录</v>
      </c>
      <c r="U215" s="2" t="str">
        <f t="shared" si="135"/>
        <v>刚果（金）庞比铜钴矿项目</v>
      </c>
      <c r="V215" s="2" t="str">
        <f t="shared" si="136"/>
        <v>刚果（金）庞比铜钴矿项目   原矿脱水及搅拌浸出</v>
      </c>
      <c r="W215" s="11" t="str">
        <f>IF(ISBLANK(A215),"",表1[[#This Row],[子项名称]]&amp;表1[[#This Row],[标题]]&amp;表1[[#This Row],[分项工程代号]])</f>
        <v>原矿脱水及搅拌浸出电线、电缆导管和线槽敷设检验批质量验收记录4</v>
      </c>
      <c r="X215" s="11">
        <f>IF(ISBLANK(A215),"",COUNTIF(W:W,表1[[#This Row],[子项名称]]&amp;表1[[#This Row],[标题]]&amp;表1[[#This Row],[分项工程代号]]))</f>
        <v>1</v>
      </c>
      <c r="Y215" s="11" t="str">
        <f>IF(ISBLANK(A215),"",表1[[#This Row],[子项名称]]&amp;表1[[#This Row],[分项工程代号]]&amp;表1[[#This Row],[分项工程名称]])</f>
        <v>原矿脱水及搅拌浸出4电线、电缆导管和线槽敷设</v>
      </c>
      <c r="Z215" s="11" t="b">
        <f>IF(ISBLANK(A215),"",IF(MATCH(表1[[#This Row],[子项名称]]&amp;表1[[#This Row],[分项工程代号]]&amp;表1[[#This Row],[分项工程名称]],Y:Y,0)=ROW(表1[[#This Row],[子项名称]]),TRUE,FALSE))</f>
        <v>1</v>
      </c>
      <c r="AA215" s="11" t="str">
        <f t="shared" si="137"/>
        <v>《建筑电气工程施工验收规范》 GB50303-2015</v>
      </c>
      <c r="AB215" s="11" t="str">
        <f>IF(ISBLANK(A215),"",VLOOKUP(表1[[#This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15" t="str">
        <f t="shared" si="127"/>
        <v>2020年07月12日</v>
      </c>
    </row>
    <row r="216" customHeight="1" spans="1:29">
      <c r="A216" t="s">
        <v>68</v>
      </c>
      <c r="B216" s="5">
        <f ca="1" t="shared" si="106"/>
        <v>1</v>
      </c>
      <c r="C216" t="s">
        <v>30</v>
      </c>
      <c r="D216" s="5">
        <v>4</v>
      </c>
      <c r="E216" s="5" t="s">
        <v>148</v>
      </c>
      <c r="F216" t="s">
        <v>32</v>
      </c>
      <c r="G216" s="85">
        <v>44024</v>
      </c>
      <c r="H216" t="b">
        <v>1</v>
      </c>
      <c r="I216" t="s">
        <v>70</v>
      </c>
      <c r="J216" t="b">
        <v>0</v>
      </c>
      <c r="K216" s="11" t="str">
        <f>IF(ISBLANK(A216),"",VLOOKUP("S2"&amp;表1[[#This Row],[分项工程代号]]&amp;表1[[#This Row],[分项工程名称]],模板!D:F,3,FALSE))</f>
        <v>S2-04-C7-</v>
      </c>
      <c r="L216" s="2" t="str">
        <f ca="1">IF(ISBLANK(A216),"",表1[[#This Row],[编号]]&amp;TEXT(表1[[#This Row],[序号]],"000"))</f>
        <v>S2-04-C7-001</v>
      </c>
      <c r="M216" s="11" t="str">
        <f t="shared" si="128"/>
        <v>北方工程刚果（金）有限公司</v>
      </c>
      <c r="N216" s="11" t="str">
        <f t="shared" si="129"/>
        <v>李云松</v>
      </c>
      <c r="O216" s="11" t="str">
        <f t="shared" si="130"/>
        <v>黄必银</v>
      </c>
      <c r="P216" s="2" t="str">
        <f t="shared" si="131"/>
        <v>WUHUANG CONSTRUCTION ET COMMERCE RDC SAS</v>
      </c>
      <c r="Q216" s="2" t="str">
        <f t="shared" si="132"/>
        <v>陈陆</v>
      </c>
      <c r="R216" s="2" t="str">
        <f t="shared" si="133"/>
        <v>曹学能</v>
      </c>
      <c r="S216" s="11" t="str">
        <f t="shared" si="134"/>
        <v>鑫诚建设监理咨询有限公司</v>
      </c>
      <c r="T216" s="11" t="str">
        <f>IF(ISBLANK(A216),"",VLOOKUP(表1[[#This Row],[分项工程名称]],模板!C:G,3,FALSE))</f>
        <v>电线、电缆穿管和线槽敷设检验批质量验收记录</v>
      </c>
      <c r="U216" s="2" t="str">
        <f t="shared" si="135"/>
        <v>刚果（金）庞比铜钴矿项目</v>
      </c>
      <c r="V216" s="2" t="str">
        <f t="shared" si="136"/>
        <v>刚果（金）庞比铜钴矿项目   原矿脱水及搅拌浸出</v>
      </c>
      <c r="W216" s="11" t="str">
        <f>IF(ISBLANK(A216),"",表1[[#This Row],[子项名称]]&amp;表1[[#This Row],[标题]]&amp;表1[[#This Row],[分项工程代号]])</f>
        <v>原矿脱水及搅拌浸出电线、电缆穿管和线槽敷设检验批质量验收记录4</v>
      </c>
      <c r="X216" s="11">
        <f>IF(ISBLANK(A216),"",COUNTIF(W:W,表1[[#This Row],[子项名称]]&amp;表1[[#This Row],[标题]]&amp;表1[[#This Row],[分项工程代号]]))</f>
        <v>1</v>
      </c>
      <c r="Y216" s="11" t="str">
        <f>IF(ISBLANK(A216),"",表1[[#This Row],[子项名称]]&amp;表1[[#This Row],[分项工程代号]]&amp;表1[[#This Row],[分项工程名称]])</f>
        <v>原矿脱水及搅拌浸出4电线、电缆穿管和线槽敷设</v>
      </c>
      <c r="Z216" s="11" t="b">
        <f>IF(ISBLANK(A216),"",IF(MATCH(表1[[#This Row],[子项名称]]&amp;表1[[#This Row],[分项工程代号]]&amp;表1[[#This Row],[分项工程名称]],Y:Y,0)=ROW(表1[[#This Row],[子项名称]]),TRUE,FALSE))</f>
        <v>1</v>
      </c>
      <c r="AA216" s="11" t="str">
        <f t="shared" si="137"/>
        <v>《建筑电气工程施工验收规范》 GB50303-2015</v>
      </c>
      <c r="AB216" s="11" t="str">
        <f>IF(ISBLANK(A216),"",VLOOKUP(表1[[#This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16" t="str">
        <f t="shared" si="127"/>
        <v>2020年07月12日</v>
      </c>
    </row>
    <row r="217" customHeight="1" spans="1:29">
      <c r="A217" t="s">
        <v>68</v>
      </c>
      <c r="B217" s="5">
        <f ca="1" t="shared" si="106"/>
        <v>1</v>
      </c>
      <c r="C217" t="s">
        <v>81</v>
      </c>
      <c r="D217" s="5">
        <v>4</v>
      </c>
      <c r="E217" s="5" t="s">
        <v>148</v>
      </c>
      <c r="F217" t="s">
        <v>32</v>
      </c>
      <c r="G217" s="85">
        <v>44025</v>
      </c>
      <c r="H217" t="b">
        <v>1</v>
      </c>
      <c r="I217" t="s">
        <v>70</v>
      </c>
      <c r="J217" t="b">
        <v>0</v>
      </c>
      <c r="K217" s="11" t="str">
        <f>IF(ISBLANK(A217),"",VLOOKUP("S2"&amp;表1[[#This Row],[分项工程代号]]&amp;表1[[#This Row],[分项工程名称]],模板!D:F,3,FALSE))</f>
        <v>S2-04-C7-</v>
      </c>
      <c r="L217" s="2" t="str">
        <f ca="1">IF(ISBLANK(A217),"",表1[[#This Row],[编号]]&amp;TEXT(表1[[#This Row],[序号]],"000"))</f>
        <v>S2-04-C7-001</v>
      </c>
      <c r="M217" s="11" t="str">
        <f t="shared" si="128"/>
        <v>北方工程刚果（金）有限公司</v>
      </c>
      <c r="N217" s="11" t="str">
        <f t="shared" si="129"/>
        <v>李云松</v>
      </c>
      <c r="O217" s="11" t="str">
        <f t="shared" si="130"/>
        <v>黄必银</v>
      </c>
      <c r="P217" s="2" t="str">
        <f t="shared" si="131"/>
        <v>WUHUANG CONSTRUCTION ET COMMERCE RDC SAS</v>
      </c>
      <c r="Q217" s="2" t="str">
        <f t="shared" si="132"/>
        <v>陈陆</v>
      </c>
      <c r="R217" s="2" t="str">
        <f t="shared" si="133"/>
        <v>曹学能</v>
      </c>
      <c r="S217" s="11" t="str">
        <f t="shared" si="134"/>
        <v>鑫诚建设监理咨询有限公司</v>
      </c>
      <c r="T217" s="11" t="str">
        <f>IF(ISBLANK(A217),"",VLOOKUP(表1[[#This Row],[分项工程名称]],模板!C:G,3,FALSE))</f>
        <v>电缆头制作、导线连接和线路电气试验检验批质量验收记录</v>
      </c>
      <c r="U217" s="2" t="str">
        <f t="shared" si="135"/>
        <v>刚果（金）庞比铜钴矿项目</v>
      </c>
      <c r="V217" s="2" t="str">
        <f t="shared" si="136"/>
        <v>刚果（金）庞比铜钴矿项目   原矿脱水及搅拌浸出</v>
      </c>
      <c r="W217" s="11" t="str">
        <f>IF(ISBLANK(A217),"",表1[[#This Row],[子项名称]]&amp;表1[[#This Row],[标题]]&amp;表1[[#This Row],[分项工程代号]])</f>
        <v>原矿脱水及搅拌浸出电缆头制作、导线连接和线路电气试验检验批质量验收记录4</v>
      </c>
      <c r="X217" s="11">
        <f>IF(ISBLANK(A217),"",COUNTIF(W:W,表1[[#This Row],[子项名称]]&amp;表1[[#This Row],[标题]]&amp;表1[[#This Row],[分项工程代号]]))</f>
        <v>1</v>
      </c>
      <c r="Y217" s="11" t="str">
        <f>IF(ISBLANK(A217),"",表1[[#This Row],[子项名称]]&amp;表1[[#This Row],[分项工程代号]]&amp;表1[[#This Row],[分项工程名称]])</f>
        <v>原矿脱水及搅拌浸出4电缆头制作、导线连接和线路电气试验</v>
      </c>
      <c r="Z217" s="11" t="b">
        <f>IF(ISBLANK(A217),"",IF(MATCH(表1[[#This Row],[子项名称]]&amp;表1[[#This Row],[分项工程代号]]&amp;表1[[#This Row],[分项工程名称]],Y:Y,0)=ROW(表1[[#This Row],[子项名称]]),TRUE,FALSE))</f>
        <v>1</v>
      </c>
      <c r="AA217" s="11" t="str">
        <f t="shared" si="137"/>
        <v>《建筑电气工程施工验收规范》 GB50303-2015</v>
      </c>
      <c r="AB217" s="11" t="str">
        <f>IF(ISBLANK(A217),"",VLOOKUP(表1[[#This Row],[分项工程名称]],施工检查记录[#All],2,FALSE))</f>
        <v>1.低压电线和电缆绝缘电阻测试符合规范要求
2.电线、电缆接线符合规范要求
3.芯线与电器设备的连接符合规范要求</v>
      </c>
      <c r="AC217" t="str">
        <f t="shared" si="127"/>
        <v>2020年07月13日</v>
      </c>
    </row>
    <row r="218" customHeight="1" spans="1:29">
      <c r="A218" t="s">
        <v>68</v>
      </c>
      <c r="B218" s="5">
        <f ca="1" t="shared" si="106"/>
        <v>1</v>
      </c>
      <c r="C218" s="5" t="s">
        <v>100</v>
      </c>
      <c r="D218" s="5">
        <v>4</v>
      </c>
      <c r="E218" s="5" t="s">
        <v>149</v>
      </c>
      <c r="F218" t="s">
        <v>32</v>
      </c>
      <c r="G218" s="85">
        <v>44030</v>
      </c>
      <c r="H218" t="b">
        <v>1</v>
      </c>
      <c r="I218" t="s">
        <v>70</v>
      </c>
      <c r="J218" t="b">
        <v>0</v>
      </c>
      <c r="K218" s="11" t="str">
        <f>IF(ISBLANK(A218),"",VLOOKUP("S2"&amp;表1[[#This Row],[分项工程代号]]&amp;表1[[#This Row],[分项工程名称]],模板!D:F,3,FALSE))</f>
        <v>S2-04-C7-</v>
      </c>
      <c r="L218" s="2" t="str">
        <f ca="1">IF(ISBLANK(A218),"",表1[[#This Row],[编号]]&amp;TEXT(表1[[#This Row],[序号]],"000"))</f>
        <v>S2-04-C7-001</v>
      </c>
      <c r="M218" s="11" t="str">
        <f t="shared" si="128"/>
        <v>北方工程刚果（金）有限公司</v>
      </c>
      <c r="N218" s="11" t="str">
        <f t="shared" si="129"/>
        <v>李云松</v>
      </c>
      <c r="O218" s="11" t="str">
        <f t="shared" si="130"/>
        <v>黄必银</v>
      </c>
      <c r="P218" s="2" t="str">
        <f t="shared" si="131"/>
        <v>WUHUANG CONSTRUCTION ET COMMERCE RDC SAS</v>
      </c>
      <c r="Q218" s="2" t="str">
        <f t="shared" si="132"/>
        <v>陈陆</v>
      </c>
      <c r="R218" s="2" t="str">
        <f t="shared" si="133"/>
        <v>曹学能</v>
      </c>
      <c r="S218" s="11" t="str">
        <f t="shared" si="134"/>
        <v>鑫诚建设监理咨询有限公司</v>
      </c>
      <c r="T218" s="11" t="str">
        <f>IF(ISBLANK(A218),"",VLOOKUP(表1[[#This Row],[分项工程名称]],模板!C:G,3,FALSE))</f>
        <v>成套配电柜、控制柜和动力配电箱安装检验批质量验收记录</v>
      </c>
      <c r="U218" s="2" t="str">
        <f t="shared" si="135"/>
        <v>刚果（金）庞比铜钴矿项目</v>
      </c>
      <c r="V218" s="2" t="str">
        <f t="shared" si="136"/>
        <v>刚果（金）庞比铜钴矿项目   原矿脱水及搅拌浸出</v>
      </c>
      <c r="W218" s="11" t="str">
        <f>IF(ISBLANK(A218),"",表1[[#This Row],[子项名称]]&amp;表1[[#This Row],[标题]]&amp;表1[[#This Row],[分项工程代号]])</f>
        <v>原矿脱水及搅拌浸出成套配电柜、控制柜和动力配电箱安装检验批质量验收记录4</v>
      </c>
      <c r="X218" s="11">
        <f>IF(ISBLANK(A218),"",COUNTIF(W:W,表1[[#This Row],[子项名称]]&amp;表1[[#This Row],[标题]]&amp;表1[[#This Row],[分项工程代号]]))</f>
        <v>1</v>
      </c>
      <c r="Y218" s="11" t="str">
        <f>IF(ISBLANK(A218),"",表1[[#This Row],[子项名称]]&amp;表1[[#This Row],[分项工程代号]]&amp;表1[[#This Row],[分项工程名称]])</f>
        <v>原矿脱水及搅拌浸出4成套配电柜、控制柜和动力配电箱安装</v>
      </c>
      <c r="Z218" s="11" t="b">
        <f>IF(ISBLANK(A218),"",IF(MATCH(表1[[#This Row],[子项名称]]&amp;表1[[#This Row],[分项工程代号]]&amp;表1[[#This Row],[分项工程名称]],Y:Y,0)=ROW(表1[[#This Row],[子项名称]]),TRUE,FALSE))</f>
        <v>1</v>
      </c>
      <c r="AA218" s="11" t="str">
        <f t="shared" si="137"/>
        <v>《建筑电气工程施工验收规范》 GB50303-2015</v>
      </c>
      <c r="AB218" s="11" t="str">
        <f>IF(ISBLANK(A218),"",VLOOKUP(表1[[#This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18" t="str">
        <f t="shared" si="127"/>
        <v>2020年07月18日</v>
      </c>
    </row>
    <row r="219" customHeight="1" spans="1:29">
      <c r="A219" t="s">
        <v>68</v>
      </c>
      <c r="B219" s="5">
        <f ca="1" t="shared" si="106"/>
        <v>1</v>
      </c>
      <c r="C219" s="5" t="s">
        <v>101</v>
      </c>
      <c r="D219" s="5">
        <v>4</v>
      </c>
      <c r="E219" s="5" t="s">
        <v>148</v>
      </c>
      <c r="F219" t="s">
        <v>32</v>
      </c>
      <c r="G219" s="85">
        <v>44034</v>
      </c>
      <c r="H219" t="b">
        <v>1</v>
      </c>
      <c r="I219" t="s">
        <v>70</v>
      </c>
      <c r="J219" t="b">
        <v>0</v>
      </c>
      <c r="K219" s="11" t="str">
        <f>IF(ISBLANK(A219),"",VLOOKUP("S2"&amp;表1[[#This Row],[分项工程代号]]&amp;表1[[#This Row],[分项工程名称]],模板!D:F,3,FALSE))</f>
        <v>S2-04-C7-</v>
      </c>
      <c r="L219" s="2" t="str">
        <f ca="1">IF(ISBLANK(A219),"",表1[[#This Row],[编号]]&amp;TEXT(表1[[#This Row],[序号]],"000"))</f>
        <v>S2-04-C7-001</v>
      </c>
      <c r="M219" s="11" t="str">
        <f t="shared" si="128"/>
        <v>北方工程刚果（金）有限公司</v>
      </c>
      <c r="N219" s="11" t="str">
        <f t="shared" si="129"/>
        <v>李云松</v>
      </c>
      <c r="O219" s="11" t="str">
        <f t="shared" si="130"/>
        <v>黄必银</v>
      </c>
      <c r="P219" s="2" t="str">
        <f t="shared" si="131"/>
        <v>WUHUANG CONSTRUCTION ET COMMERCE RDC SAS</v>
      </c>
      <c r="Q219" s="2" t="str">
        <f t="shared" si="132"/>
        <v>陈陆</v>
      </c>
      <c r="R219" s="2" t="str">
        <f t="shared" si="133"/>
        <v>曹学能</v>
      </c>
      <c r="S219" s="11" t="str">
        <f t="shared" si="134"/>
        <v>鑫诚建设监理咨询有限公司</v>
      </c>
      <c r="T219" s="11" t="str">
        <f>IF(ISBLANK(A219),"",VLOOKUP(表1[[#This Row],[分项工程名称]],模板!C:G,3,FALSE))</f>
        <v>低压电动机检查、接线检验批质量验收记录</v>
      </c>
      <c r="U219" s="2" t="str">
        <f t="shared" si="135"/>
        <v>刚果（金）庞比铜钴矿项目</v>
      </c>
      <c r="V219" s="2" t="str">
        <f t="shared" si="136"/>
        <v>刚果（金）庞比铜钴矿项目   原矿脱水及搅拌浸出</v>
      </c>
      <c r="W219" s="11" t="str">
        <f>IF(ISBLANK(A219),"",表1[[#This Row],[子项名称]]&amp;表1[[#This Row],[标题]]&amp;表1[[#This Row],[分项工程代号]])</f>
        <v>原矿脱水及搅拌浸出低压电动机检查、接线检验批质量验收记录4</v>
      </c>
      <c r="X219" s="11">
        <f>IF(ISBLANK(A219),"",COUNTIF(W:W,表1[[#This Row],[子项名称]]&amp;表1[[#This Row],[标题]]&amp;表1[[#This Row],[分项工程代号]]))</f>
        <v>1</v>
      </c>
      <c r="Y219" s="11" t="str">
        <f>IF(ISBLANK(A219),"",表1[[#This Row],[子项名称]]&amp;表1[[#This Row],[分项工程代号]]&amp;表1[[#This Row],[分项工程名称]])</f>
        <v>原矿脱水及搅拌浸出4低压电动机检查、接线</v>
      </c>
      <c r="Z219" s="11" t="b">
        <f>IF(ISBLANK(A219),"",IF(MATCH(表1[[#This Row],[子项名称]]&amp;表1[[#This Row],[分项工程代号]]&amp;表1[[#This Row],[分项工程名称]],Y:Y,0)=ROW(表1[[#This Row],[子项名称]]),TRUE,FALSE))</f>
        <v>1</v>
      </c>
      <c r="AA219" s="11" t="str">
        <f t="shared" si="137"/>
        <v>《建筑电气工程施工验收规范》 GB50303-2015</v>
      </c>
      <c r="AB219" s="11" t="str">
        <f>IF(ISBLANK(A219),"",VLOOKUP(表1[[#This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19" t="str">
        <f t="shared" si="127"/>
        <v>2020年07月22日</v>
      </c>
    </row>
    <row r="220" customHeight="1" spans="1:29">
      <c r="A220" t="s">
        <v>62</v>
      </c>
      <c r="B220" s="5">
        <f ca="1" t="shared" ref="B220:B227" si="138">IF(ISBLANK(A220),"",_xlfn.MAXIFS(INDIRECT(ADDRESS(2,2)&amp;":"&amp;ADDRESS(ROW(A220)-1,2)),INDIRECT(ADDRESS(2,1)&amp;":"&amp;ADDRESS(ROW(A220)-1,1)),A220,INDIRECT(ADDRESS(2,3)&amp;":"&amp;ADDRESS(ROW(A220)-1,3)),C220,INDIRECT(ADDRESS(2,4)&amp;":"&amp;ADDRESS(ROW(A220)-1,4)),D220)+1)</f>
        <v>1</v>
      </c>
      <c r="C220" s="5" t="s">
        <v>101</v>
      </c>
      <c r="D220" s="5">
        <v>4</v>
      </c>
      <c r="E220" s="5" t="s">
        <v>150</v>
      </c>
      <c r="F220" s="5" t="s">
        <v>51</v>
      </c>
      <c r="G220" s="85">
        <v>44018</v>
      </c>
      <c r="H220" t="b">
        <v>1</v>
      </c>
      <c r="I220" t="s">
        <v>64</v>
      </c>
      <c r="J220" t="b">
        <v>0</v>
      </c>
      <c r="K220" s="11" t="str">
        <f>IF(ISBLANK(A220),"",VLOOKUP("S2"&amp;表1[[#This Row],[分项工程代号]]&amp;表1[[#This Row],[分项工程名称]],模板!D:F,3,FALSE))</f>
        <v>S2-04-C7-</v>
      </c>
      <c r="L220" s="2" t="str">
        <f ca="1">IF(ISBLANK(A220),"",表1[[#This Row],[编号]]&amp;TEXT(表1[[#This Row],[序号]],"000"))</f>
        <v>S2-04-C7-001</v>
      </c>
      <c r="M220" s="11" t="str">
        <f t="shared" ref="M220:M227" si="139">IF(ISBLANK(A220),"","北方工程刚果（金）有限公司")</f>
        <v>北方工程刚果（金）有限公司</v>
      </c>
      <c r="N220" s="11" t="str">
        <f t="shared" ref="N220:N227" si="140">IF(ISBLANK(A220),"","李云松")</f>
        <v>李云松</v>
      </c>
      <c r="O220" s="11" t="str">
        <f t="shared" ref="O220:O227" si="141">IF(ISBLANK(A220),"","黄必银")</f>
        <v>黄必银</v>
      </c>
      <c r="P220" s="2" t="str">
        <f t="shared" ref="P220:P227" si="142">IF(ISBLANK(A220),"","WUHUANG CONSTRUCTION ET COMMERCE RDC SAS")</f>
        <v>WUHUANG CONSTRUCTION ET COMMERCE RDC SAS</v>
      </c>
      <c r="Q220" s="2" t="str">
        <f t="shared" ref="Q220:Q227" si="143">IF(ISBLANK(A220),"","陈陆")</f>
        <v>陈陆</v>
      </c>
      <c r="R220" s="2" t="str">
        <f t="shared" ref="R220:R227" si="144">IF(ISBLANK(A220),"","曹学能")</f>
        <v>曹学能</v>
      </c>
      <c r="S220" s="11" t="str">
        <f t="shared" ref="S220:S227" si="145">IF(ISBLANK(A220),"","鑫诚建设监理咨询有限公司")</f>
        <v>鑫诚建设监理咨询有限公司</v>
      </c>
      <c r="T220" s="11" t="str">
        <f>IF(ISBLANK(A220),"",VLOOKUP(表1[[#This Row],[分项工程名称]],模板!C:G,3,FALSE))</f>
        <v>低压电动机检查、接线检验批质量验收记录</v>
      </c>
      <c r="U220" s="2" t="str">
        <f t="shared" ref="U220:U227" si="146">IF(ISBLANK(A220),"","刚果（金）庞比铜钴矿项目")</f>
        <v>刚果（金）庞比铜钴矿项目</v>
      </c>
      <c r="V220" s="2" t="str">
        <f t="shared" ref="V220:V227" si="147">IF(ISBLANK(A220),"",_xlfn.CONCAT(U220,"   ",A220))</f>
        <v>刚果（金）庞比铜钴矿项目   铜萃取</v>
      </c>
      <c r="W220" s="11" t="str">
        <f>IF(ISBLANK(A220),"",表1[[#This Row],[子项名称]]&amp;表1[[#This Row],[标题]]&amp;表1[[#This Row],[分项工程代号]])</f>
        <v>铜萃取低压电动机检查、接线检验批质量验收记录4</v>
      </c>
      <c r="X220" s="11">
        <f>IF(ISBLANK(A220),"",COUNTIF(W:W,表1[[#This Row],[子项名称]]&amp;表1[[#This Row],[标题]]&amp;表1[[#This Row],[分项工程代号]]))</f>
        <v>1</v>
      </c>
      <c r="Y220" s="11" t="str">
        <f>IF(ISBLANK(A220),"",表1[[#This Row],[子项名称]]&amp;表1[[#This Row],[分项工程代号]]&amp;表1[[#This Row],[分项工程名称]])</f>
        <v>铜萃取4低压电动机检查、接线</v>
      </c>
      <c r="Z220" s="11" t="b">
        <f>IF(ISBLANK(A220),"",IF(MATCH(表1[[#This Row],[子项名称]]&amp;表1[[#This Row],[分项工程代号]]&amp;表1[[#This Row],[分项工程名称]],Y:Y,0)=ROW(表1[[#This Row],[子项名称]]),TRUE,FALSE))</f>
        <v>1</v>
      </c>
      <c r="AA220" s="11" t="str">
        <f t="shared" ref="AA220:AA227" si="148">IF(ISBLANK(A220),"",_xlfn.CONCAT("《建筑电气工程施工验收规范》 GB50303-2015"))</f>
        <v>《建筑电气工程施工验收规范》 GB50303-2015</v>
      </c>
      <c r="AB220" s="11" t="str">
        <f>IF(ISBLANK(A220),"",VLOOKUP(表1[[#This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20" t="str">
        <f t="shared" si="127"/>
        <v>2020年07月06日</v>
      </c>
    </row>
    <row r="221" customHeight="1" spans="1:29">
      <c r="A221" t="s">
        <v>62</v>
      </c>
      <c r="B221" s="5">
        <f ca="1" t="shared" si="138"/>
        <v>1</v>
      </c>
      <c r="C221" s="5" t="s">
        <v>102</v>
      </c>
      <c r="D221" s="5">
        <v>4</v>
      </c>
      <c r="E221" s="5" t="s">
        <v>150</v>
      </c>
      <c r="F221" s="5" t="s">
        <v>51</v>
      </c>
      <c r="G221" s="85">
        <v>44032</v>
      </c>
      <c r="H221" t="b">
        <v>1</v>
      </c>
      <c r="I221" t="s">
        <v>64</v>
      </c>
      <c r="J221" t="b">
        <v>0</v>
      </c>
      <c r="K221" s="11" t="str">
        <f>IF(ISBLANK(A221),"",VLOOKUP("S2"&amp;表1[[#This Row],[分项工程代号]]&amp;表1[[#This Row],[分项工程名称]],模板!D:F,3,FALSE))</f>
        <v>S2-04-C7-</v>
      </c>
      <c r="L221" s="2" t="str">
        <f ca="1">IF(ISBLANK(A221),"",表1[[#This Row],[编号]]&amp;TEXT(表1[[#This Row],[序号]],"000"))</f>
        <v>S2-04-C7-001</v>
      </c>
      <c r="M221" s="11" t="str">
        <f t="shared" si="139"/>
        <v>北方工程刚果（金）有限公司</v>
      </c>
      <c r="N221" s="11" t="str">
        <f t="shared" si="140"/>
        <v>李云松</v>
      </c>
      <c r="O221" s="11" t="str">
        <f t="shared" si="141"/>
        <v>黄必银</v>
      </c>
      <c r="P221" s="2" t="str">
        <f t="shared" si="142"/>
        <v>WUHUANG CONSTRUCTION ET COMMERCE RDC SAS</v>
      </c>
      <c r="Q221" s="2" t="str">
        <f t="shared" si="143"/>
        <v>陈陆</v>
      </c>
      <c r="R221" s="2" t="str">
        <f t="shared" si="144"/>
        <v>曹学能</v>
      </c>
      <c r="S221" s="11" t="str">
        <f t="shared" si="145"/>
        <v>鑫诚建设监理咨询有限公司</v>
      </c>
      <c r="T221" s="11" t="str">
        <f>IF(ISBLANK(A221),"",VLOOKUP(表1[[#This Row],[分项工程名称]],模板!C:G,3,FALSE))</f>
        <v>低压电气动力设备检测、试验和空载试运行检验批质量验收记录</v>
      </c>
      <c r="U221" s="2" t="str">
        <f t="shared" si="146"/>
        <v>刚果（金）庞比铜钴矿项目</v>
      </c>
      <c r="V221" s="2" t="str">
        <f t="shared" si="147"/>
        <v>刚果（金）庞比铜钴矿项目   铜萃取</v>
      </c>
      <c r="W221" s="11" t="str">
        <f>IF(ISBLANK(A221),"",表1[[#This Row],[子项名称]]&amp;表1[[#This Row],[标题]]&amp;表1[[#This Row],[分项工程代号]])</f>
        <v>铜萃取低压电气动力设备检测、试验和空载试运行检验批质量验收记录4</v>
      </c>
      <c r="X221" s="11">
        <f>IF(ISBLANK(A221),"",COUNTIF(W:W,表1[[#This Row],[子项名称]]&amp;表1[[#This Row],[标题]]&amp;表1[[#This Row],[分项工程代号]]))</f>
        <v>1</v>
      </c>
      <c r="Y221" s="11" t="str">
        <f>IF(ISBLANK(A221),"",表1[[#This Row],[子项名称]]&amp;表1[[#This Row],[分项工程代号]]&amp;表1[[#This Row],[分项工程名称]])</f>
        <v>铜萃取4低压电气动力设备检测、试验和空载试运行</v>
      </c>
      <c r="Z221" s="11" t="b">
        <f>IF(ISBLANK(A221),"",IF(MATCH(表1[[#This Row],[子项名称]]&amp;表1[[#This Row],[分项工程代号]]&amp;表1[[#This Row],[分项工程名称]],Y:Y,0)=ROW(表1[[#This Row],[子项名称]]),TRUE,FALSE))</f>
        <v>1</v>
      </c>
      <c r="AA221" s="11" t="str">
        <f t="shared" si="148"/>
        <v>《建筑电气工程施工验收规范》 GB50303-2015</v>
      </c>
      <c r="AB221" s="11" t="str">
        <f>IF(ISBLANK(A221),"",VLOOKUP(表1[[#This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21" t="str">
        <f t="shared" si="127"/>
        <v>2020年07月20日</v>
      </c>
    </row>
    <row r="222" customHeight="1" spans="1:29">
      <c r="A222" t="s">
        <v>62</v>
      </c>
      <c r="B222" s="5">
        <f ca="1" t="shared" si="138"/>
        <v>1</v>
      </c>
      <c r="C222" s="5" t="s">
        <v>100</v>
      </c>
      <c r="D222" s="5">
        <v>4</v>
      </c>
      <c r="E222" s="5" t="s">
        <v>150</v>
      </c>
      <c r="F222" s="5" t="s">
        <v>51</v>
      </c>
      <c r="G222" s="85">
        <v>44022</v>
      </c>
      <c r="H222" t="b">
        <v>1</v>
      </c>
      <c r="I222" t="s">
        <v>64</v>
      </c>
      <c r="J222" t="b">
        <v>0</v>
      </c>
      <c r="K222" s="11" t="str">
        <f>IF(ISBLANK(A222),"",VLOOKUP("S2"&amp;表1[[#This Row],[分项工程代号]]&amp;表1[[#This Row],[分项工程名称]],模板!D:F,3,FALSE))</f>
        <v>S2-04-C7-</v>
      </c>
      <c r="L222" s="2" t="str">
        <f ca="1">IF(ISBLANK(A222),"",表1[[#This Row],[编号]]&amp;TEXT(表1[[#This Row],[序号]],"000"))</f>
        <v>S2-04-C7-001</v>
      </c>
      <c r="M222" s="11" t="str">
        <f t="shared" si="139"/>
        <v>北方工程刚果（金）有限公司</v>
      </c>
      <c r="N222" s="11" t="str">
        <f t="shared" si="140"/>
        <v>李云松</v>
      </c>
      <c r="O222" s="11" t="str">
        <f t="shared" si="141"/>
        <v>黄必银</v>
      </c>
      <c r="P222" s="2" t="str">
        <f t="shared" si="142"/>
        <v>WUHUANG CONSTRUCTION ET COMMERCE RDC SAS</v>
      </c>
      <c r="Q222" s="2" t="str">
        <f t="shared" si="143"/>
        <v>陈陆</v>
      </c>
      <c r="R222" s="2" t="str">
        <f t="shared" si="144"/>
        <v>曹学能</v>
      </c>
      <c r="S222" s="11" t="str">
        <f t="shared" si="145"/>
        <v>鑫诚建设监理咨询有限公司</v>
      </c>
      <c r="T222" s="11" t="str">
        <f>IF(ISBLANK(A222),"",VLOOKUP(表1[[#This Row],[分项工程名称]],模板!C:G,3,FALSE))</f>
        <v>成套配电柜、控制柜和动力配电箱安装检验批质量验收记录</v>
      </c>
      <c r="U222" s="2" t="str">
        <f t="shared" si="146"/>
        <v>刚果（金）庞比铜钴矿项目</v>
      </c>
      <c r="V222" s="2" t="str">
        <f t="shared" si="147"/>
        <v>刚果（金）庞比铜钴矿项目   铜萃取</v>
      </c>
      <c r="W222" s="11" t="str">
        <f>IF(ISBLANK(A222),"",表1[[#This Row],[子项名称]]&amp;表1[[#This Row],[标题]]&amp;表1[[#This Row],[分项工程代号]])</f>
        <v>铜萃取成套配电柜、控制柜和动力配电箱安装检验批质量验收记录4</v>
      </c>
      <c r="X222" s="11">
        <f>IF(ISBLANK(A222),"",COUNTIF(W:W,表1[[#This Row],[子项名称]]&amp;表1[[#This Row],[标题]]&amp;表1[[#This Row],[分项工程代号]]))</f>
        <v>1</v>
      </c>
      <c r="Y222" s="11" t="str">
        <f>IF(ISBLANK(A222),"",表1[[#This Row],[子项名称]]&amp;表1[[#This Row],[分项工程代号]]&amp;表1[[#This Row],[分项工程名称]])</f>
        <v>铜萃取4成套配电柜、控制柜和动力配电箱安装</v>
      </c>
      <c r="Z222" s="11" t="b">
        <f>IF(ISBLANK(A222),"",IF(MATCH(表1[[#This Row],[子项名称]]&amp;表1[[#This Row],[分项工程代号]]&amp;表1[[#This Row],[分项工程名称]],Y:Y,0)=ROW(表1[[#This Row],[子项名称]]),TRUE,FALSE))</f>
        <v>1</v>
      </c>
      <c r="AA222" s="11" t="str">
        <f t="shared" si="148"/>
        <v>《建筑电气工程施工验收规范》 GB50303-2015</v>
      </c>
      <c r="AB222" s="11" t="str">
        <f>IF(ISBLANK(A222),"",VLOOKUP(表1[[#This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22" t="str">
        <f t="shared" si="127"/>
        <v>2020年07月10日</v>
      </c>
    </row>
    <row r="223" customHeight="1" spans="1:29">
      <c r="A223" t="s">
        <v>62</v>
      </c>
      <c r="B223" s="5">
        <f ca="1" t="shared" si="138"/>
        <v>1</v>
      </c>
      <c r="C223" s="5" t="s">
        <v>75</v>
      </c>
      <c r="D223" s="5">
        <v>4</v>
      </c>
      <c r="E223" s="5" t="s">
        <v>150</v>
      </c>
      <c r="F223" s="5" t="s">
        <v>51</v>
      </c>
      <c r="G223" s="85">
        <v>44030</v>
      </c>
      <c r="H223" t="b">
        <v>1</v>
      </c>
      <c r="I223" t="s">
        <v>64</v>
      </c>
      <c r="J223" t="b">
        <v>0</v>
      </c>
      <c r="K223" s="11" t="str">
        <f>IF(ISBLANK(A223),"",VLOOKUP("S2"&amp;表1[[#This Row],[分项工程代号]]&amp;表1[[#This Row],[分项工程名称]],模板!D:F,3,FALSE))</f>
        <v>S2-04-C7-</v>
      </c>
      <c r="L223" s="2" t="str">
        <f ca="1">IF(ISBLANK(A223),"",表1[[#This Row],[编号]]&amp;TEXT(表1[[#This Row],[序号]],"000"))</f>
        <v>S2-04-C7-001</v>
      </c>
      <c r="M223" s="11" t="str">
        <f t="shared" si="139"/>
        <v>北方工程刚果（金）有限公司</v>
      </c>
      <c r="N223" s="11" t="str">
        <f t="shared" si="140"/>
        <v>李云松</v>
      </c>
      <c r="O223" s="11" t="str">
        <f t="shared" si="141"/>
        <v>黄必银</v>
      </c>
      <c r="P223" s="2" t="str">
        <f t="shared" si="142"/>
        <v>WUHUANG CONSTRUCTION ET COMMERCE RDC SAS</v>
      </c>
      <c r="Q223" s="2" t="str">
        <f t="shared" si="143"/>
        <v>陈陆</v>
      </c>
      <c r="R223" s="2" t="str">
        <f t="shared" si="144"/>
        <v>曹学能</v>
      </c>
      <c r="S223" s="11" t="str">
        <f t="shared" si="145"/>
        <v>鑫诚建设监理咨询有限公司</v>
      </c>
      <c r="T223" s="11" t="str">
        <f>IF(ISBLANK(A223),"",VLOOKUP(表1[[#This Row],[分项工程名称]],模板!C:G,3,FALSE))</f>
        <v>插座、开关安装检验批质量验收记录</v>
      </c>
      <c r="U223" s="2" t="str">
        <f t="shared" si="146"/>
        <v>刚果（金）庞比铜钴矿项目</v>
      </c>
      <c r="V223" s="2" t="str">
        <f t="shared" si="147"/>
        <v>刚果（金）庞比铜钴矿项目   铜萃取</v>
      </c>
      <c r="W223" s="11" t="str">
        <f>IF(ISBLANK(A223),"",表1[[#This Row],[子项名称]]&amp;表1[[#This Row],[标题]]&amp;表1[[#This Row],[分项工程代号]])</f>
        <v>铜萃取插座、开关安装检验批质量验收记录4</v>
      </c>
      <c r="X223" s="11">
        <f>IF(ISBLANK(A223),"",COUNTIF(W:W,表1[[#This Row],[子项名称]]&amp;表1[[#This Row],[标题]]&amp;表1[[#This Row],[分项工程代号]]))</f>
        <v>1</v>
      </c>
      <c r="Y223" s="11" t="str">
        <f>IF(ISBLANK(A223),"",表1[[#This Row],[子项名称]]&amp;表1[[#This Row],[分项工程代号]]&amp;表1[[#This Row],[分项工程名称]])</f>
        <v>铜萃取4插座、开关安装</v>
      </c>
      <c r="Z223" s="11" t="b">
        <f>IF(ISBLANK(A223),"",IF(MATCH(表1[[#This Row],[子项名称]]&amp;表1[[#This Row],[分项工程代号]]&amp;表1[[#This Row],[分项工程名称]],Y:Y,0)=ROW(表1[[#This Row],[子项名称]]),TRUE,FALSE))</f>
        <v>1</v>
      </c>
      <c r="AA223" s="11" t="str">
        <f t="shared" si="148"/>
        <v>《建筑电气工程施工验收规范》 GB50303-2015</v>
      </c>
      <c r="AB223" s="11" t="str">
        <f>IF(ISBLANK(A223),"",VLOOKUP(表1[[#This Row],[分项工程名称]],施工检查记录[#All],2,FALSE))</f>
        <v>1.交直流在同一现场安装时必须选择不同的结构
2.开关的通断位置一致，操作灵活、接触可靠
3.车间及试（实）验室的插座距地面不小于0.3m</v>
      </c>
      <c r="AC223" t="str">
        <f t="shared" si="127"/>
        <v>2020年07月18日</v>
      </c>
    </row>
    <row r="224" customHeight="1" spans="1:29">
      <c r="A224" t="s">
        <v>62</v>
      </c>
      <c r="B224" s="5">
        <f ca="1" t="shared" si="138"/>
        <v>1</v>
      </c>
      <c r="C224" s="5" t="s">
        <v>37</v>
      </c>
      <c r="D224" s="5">
        <v>4</v>
      </c>
      <c r="E224" s="5" t="s">
        <v>150</v>
      </c>
      <c r="F224" s="5" t="s">
        <v>51</v>
      </c>
      <c r="G224" s="85">
        <v>44006</v>
      </c>
      <c r="H224" t="b">
        <v>1</v>
      </c>
      <c r="I224" t="s">
        <v>64</v>
      </c>
      <c r="J224" t="b">
        <v>0</v>
      </c>
      <c r="K224" s="11" t="str">
        <f>IF(ISBLANK(A224),"",VLOOKUP("S2"&amp;表1[[#This Row],[分项工程代号]]&amp;表1[[#This Row],[分项工程名称]],模板!D:F,3,FALSE))</f>
        <v>S2-04-C7-</v>
      </c>
      <c r="L224" s="2" t="str">
        <f ca="1">IF(ISBLANK(A224),"",表1[[#This Row],[编号]]&amp;TEXT(表1[[#This Row],[序号]],"000"))</f>
        <v>S2-04-C7-001</v>
      </c>
      <c r="M224" s="11" t="str">
        <f t="shared" si="139"/>
        <v>北方工程刚果（金）有限公司</v>
      </c>
      <c r="N224" s="11" t="str">
        <f t="shared" si="140"/>
        <v>李云松</v>
      </c>
      <c r="O224" s="11" t="str">
        <f t="shared" si="141"/>
        <v>黄必银</v>
      </c>
      <c r="P224" s="2" t="str">
        <f t="shared" si="142"/>
        <v>WUHUANG CONSTRUCTION ET COMMERCE RDC SAS</v>
      </c>
      <c r="Q224" s="2" t="str">
        <f t="shared" si="143"/>
        <v>陈陆</v>
      </c>
      <c r="R224" s="2" t="str">
        <f t="shared" si="144"/>
        <v>曹学能</v>
      </c>
      <c r="S224" s="11" t="str">
        <f t="shared" si="145"/>
        <v>鑫诚建设监理咨询有限公司</v>
      </c>
      <c r="T224" s="11" t="str">
        <f>IF(ISBLANK(A224),"",VLOOKUP(表1[[#This Row],[分项工程名称]],模板!C:G,3,FALSE))</f>
        <v>桥架安装和桥架内电缆敷设检验批质量验收记录</v>
      </c>
      <c r="U224" s="2" t="str">
        <f t="shared" si="146"/>
        <v>刚果（金）庞比铜钴矿项目</v>
      </c>
      <c r="V224" s="2" t="str">
        <f t="shared" si="147"/>
        <v>刚果（金）庞比铜钴矿项目   铜萃取</v>
      </c>
      <c r="W224" s="11" t="str">
        <f>IF(ISBLANK(A224),"",表1[[#This Row],[子项名称]]&amp;表1[[#This Row],[标题]]&amp;表1[[#This Row],[分项工程代号]])</f>
        <v>铜萃取桥架安装和桥架内电缆敷设检验批质量验收记录4</v>
      </c>
      <c r="X224" s="11">
        <f>IF(ISBLANK(A224),"",COUNTIF(W:W,表1[[#This Row],[子项名称]]&amp;表1[[#This Row],[标题]]&amp;表1[[#This Row],[分项工程代号]]))</f>
        <v>1</v>
      </c>
      <c r="Y224" s="11" t="str">
        <f>IF(ISBLANK(A224),"",表1[[#This Row],[子项名称]]&amp;表1[[#This Row],[分项工程代号]]&amp;表1[[#This Row],[分项工程名称]])</f>
        <v>铜萃取4桥架安装和桥架内电缆敷设</v>
      </c>
      <c r="Z224" s="11" t="b">
        <f>IF(ISBLANK(A224),"",IF(MATCH(表1[[#This Row],[子项名称]]&amp;表1[[#This Row],[分项工程代号]]&amp;表1[[#This Row],[分项工程名称]],Y:Y,0)=ROW(表1[[#This Row],[子项名称]]),TRUE,FALSE))</f>
        <v>1</v>
      </c>
      <c r="AA224" s="11" t="str">
        <f t="shared" si="148"/>
        <v>《建筑电气工程施工验收规范》 GB50303-2015</v>
      </c>
      <c r="AB224" s="11" t="str">
        <f>IF(ISBLANK(A224),"",VLOOKUP(表1[[#This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24" t="str">
        <f t="shared" si="127"/>
        <v>2020年06月24日</v>
      </c>
    </row>
    <row r="225" customHeight="1" spans="1:29">
      <c r="A225" t="s">
        <v>62</v>
      </c>
      <c r="B225" s="5">
        <f ca="1" t="shared" si="138"/>
        <v>1</v>
      </c>
      <c r="C225" s="5" t="s">
        <v>35</v>
      </c>
      <c r="D225" s="5">
        <v>4</v>
      </c>
      <c r="E225" s="5" t="s">
        <v>150</v>
      </c>
      <c r="F225" s="5" t="s">
        <v>51</v>
      </c>
      <c r="G225" s="85">
        <v>44008</v>
      </c>
      <c r="H225" t="b">
        <v>1</v>
      </c>
      <c r="I225" t="s">
        <v>64</v>
      </c>
      <c r="J225" t="b">
        <v>0</v>
      </c>
      <c r="K225" s="11" t="str">
        <f>IF(ISBLANK(A225),"",VLOOKUP("S2"&amp;表1[[#This Row],[分项工程代号]]&amp;表1[[#This Row],[分项工程名称]],模板!D:F,3,FALSE))</f>
        <v>S2-04-C7-</v>
      </c>
      <c r="L225" s="2" t="str">
        <f ca="1">IF(ISBLANK(A225),"",表1[[#This Row],[编号]]&amp;TEXT(表1[[#This Row],[序号]],"000"))</f>
        <v>S2-04-C7-001</v>
      </c>
      <c r="M225" s="11" t="str">
        <f t="shared" si="139"/>
        <v>北方工程刚果（金）有限公司</v>
      </c>
      <c r="N225" s="11" t="str">
        <f t="shared" si="140"/>
        <v>李云松</v>
      </c>
      <c r="O225" s="11" t="str">
        <f t="shared" si="141"/>
        <v>黄必银</v>
      </c>
      <c r="P225" s="2" t="str">
        <f t="shared" si="142"/>
        <v>WUHUANG CONSTRUCTION ET COMMERCE RDC SAS</v>
      </c>
      <c r="Q225" s="2" t="str">
        <f t="shared" si="143"/>
        <v>陈陆</v>
      </c>
      <c r="R225" s="2" t="str">
        <f t="shared" si="144"/>
        <v>曹学能</v>
      </c>
      <c r="S225" s="11" t="str">
        <f t="shared" si="145"/>
        <v>鑫诚建设监理咨询有限公司</v>
      </c>
      <c r="T225" s="11" t="str">
        <f>IF(ISBLANK(A225),"",VLOOKUP(表1[[#This Row],[分项工程名称]],模板!C:G,3,FALSE))</f>
        <v>电线、电缆导管和线槽敷设检验批质量验收记录</v>
      </c>
      <c r="U225" s="2" t="str">
        <f t="shared" si="146"/>
        <v>刚果（金）庞比铜钴矿项目</v>
      </c>
      <c r="V225" s="2" t="str">
        <f t="shared" si="147"/>
        <v>刚果（金）庞比铜钴矿项目   铜萃取</v>
      </c>
      <c r="W225" s="11" t="str">
        <f>IF(ISBLANK(A225),"",表1[[#This Row],[子项名称]]&amp;表1[[#This Row],[标题]]&amp;表1[[#This Row],[分项工程代号]])</f>
        <v>铜萃取电线、电缆导管和线槽敷设检验批质量验收记录4</v>
      </c>
      <c r="X225" s="11">
        <f>IF(ISBLANK(A225),"",COUNTIF(W:W,表1[[#This Row],[子项名称]]&amp;表1[[#This Row],[标题]]&amp;表1[[#This Row],[分项工程代号]]))</f>
        <v>1</v>
      </c>
      <c r="Y225" s="11" t="str">
        <f>IF(ISBLANK(A225),"",表1[[#This Row],[子项名称]]&amp;表1[[#This Row],[分项工程代号]]&amp;表1[[#This Row],[分项工程名称]])</f>
        <v>铜萃取4电线、电缆导管和线槽敷设</v>
      </c>
      <c r="Z225" s="11" t="b">
        <f>IF(ISBLANK(A225),"",IF(MATCH(表1[[#This Row],[子项名称]]&amp;表1[[#This Row],[分项工程代号]]&amp;表1[[#This Row],[分项工程名称]],Y:Y,0)=ROW(表1[[#This Row],[子项名称]]),TRUE,FALSE))</f>
        <v>1</v>
      </c>
      <c r="AA225" s="11" t="str">
        <f t="shared" si="148"/>
        <v>《建筑电气工程施工验收规范》 GB50303-2015</v>
      </c>
      <c r="AB225" s="11" t="str">
        <f>IF(ISBLANK(A225),"",VLOOKUP(表1[[#This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25" t="str">
        <f t="shared" si="127"/>
        <v>2020年06月26日</v>
      </c>
    </row>
    <row r="226" customHeight="1" spans="1:29">
      <c r="A226" t="s">
        <v>62</v>
      </c>
      <c r="B226" s="5">
        <f ca="1" t="shared" si="138"/>
        <v>1</v>
      </c>
      <c r="C226" s="5" t="s">
        <v>30</v>
      </c>
      <c r="D226" s="5">
        <v>4</v>
      </c>
      <c r="E226" s="5" t="s">
        <v>150</v>
      </c>
      <c r="F226" s="5" t="s">
        <v>51</v>
      </c>
      <c r="G226" s="85">
        <v>44008</v>
      </c>
      <c r="H226" t="b">
        <v>1</v>
      </c>
      <c r="I226" t="s">
        <v>64</v>
      </c>
      <c r="J226" t="b">
        <v>0</v>
      </c>
      <c r="K226" s="11" t="str">
        <f>IF(ISBLANK(A226),"",VLOOKUP("S2"&amp;表1[[#This Row],[分项工程代号]]&amp;表1[[#This Row],[分项工程名称]],模板!D:F,3,FALSE))</f>
        <v>S2-04-C7-</v>
      </c>
      <c r="L226" s="2" t="str">
        <f ca="1">IF(ISBLANK(A226),"",表1[[#This Row],[编号]]&amp;TEXT(表1[[#This Row],[序号]],"000"))</f>
        <v>S2-04-C7-001</v>
      </c>
      <c r="M226" s="11" t="str">
        <f t="shared" si="139"/>
        <v>北方工程刚果（金）有限公司</v>
      </c>
      <c r="N226" s="11" t="str">
        <f t="shared" si="140"/>
        <v>李云松</v>
      </c>
      <c r="O226" s="11" t="str">
        <f t="shared" si="141"/>
        <v>黄必银</v>
      </c>
      <c r="P226" s="2" t="str">
        <f t="shared" si="142"/>
        <v>WUHUANG CONSTRUCTION ET COMMERCE RDC SAS</v>
      </c>
      <c r="Q226" s="2" t="str">
        <f t="shared" si="143"/>
        <v>陈陆</v>
      </c>
      <c r="R226" s="2" t="str">
        <f t="shared" si="144"/>
        <v>曹学能</v>
      </c>
      <c r="S226" s="11" t="str">
        <f t="shared" si="145"/>
        <v>鑫诚建设监理咨询有限公司</v>
      </c>
      <c r="T226" s="11" t="str">
        <f>IF(ISBLANK(A226),"",VLOOKUP(表1[[#This Row],[分项工程名称]],模板!C:G,3,FALSE))</f>
        <v>电线、电缆穿管和线槽敷设检验批质量验收记录</v>
      </c>
      <c r="U226" s="2" t="str">
        <f t="shared" si="146"/>
        <v>刚果（金）庞比铜钴矿项目</v>
      </c>
      <c r="V226" s="2" t="str">
        <f t="shared" si="147"/>
        <v>刚果（金）庞比铜钴矿项目   铜萃取</v>
      </c>
      <c r="W226" s="11" t="str">
        <f>IF(ISBLANK(A226),"",表1[[#This Row],[子项名称]]&amp;表1[[#This Row],[标题]]&amp;表1[[#This Row],[分项工程代号]])</f>
        <v>铜萃取电线、电缆穿管和线槽敷设检验批质量验收记录4</v>
      </c>
      <c r="X226" s="11">
        <f>IF(ISBLANK(A226),"",COUNTIF(W:W,表1[[#This Row],[子项名称]]&amp;表1[[#This Row],[标题]]&amp;表1[[#This Row],[分项工程代号]]))</f>
        <v>1</v>
      </c>
      <c r="Y226" s="11" t="str">
        <f>IF(ISBLANK(A226),"",表1[[#This Row],[子项名称]]&amp;表1[[#This Row],[分项工程代号]]&amp;表1[[#This Row],[分项工程名称]])</f>
        <v>铜萃取4电线、电缆穿管和线槽敷设</v>
      </c>
      <c r="Z226" s="11" t="b">
        <f>IF(ISBLANK(A226),"",IF(MATCH(表1[[#This Row],[子项名称]]&amp;表1[[#This Row],[分项工程代号]]&amp;表1[[#This Row],[分项工程名称]],Y:Y,0)=ROW(表1[[#This Row],[子项名称]]),TRUE,FALSE))</f>
        <v>1</v>
      </c>
      <c r="AA226" s="11" t="str">
        <f t="shared" si="148"/>
        <v>《建筑电气工程施工验收规范》 GB50303-2015</v>
      </c>
      <c r="AB226" s="11" t="str">
        <f>IF(ISBLANK(A226),"",VLOOKUP(表1[[#This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26" t="str">
        <f t="shared" si="127"/>
        <v>2020年06月26日</v>
      </c>
    </row>
    <row r="227" customHeight="1" spans="1:29">
      <c r="A227" t="s">
        <v>62</v>
      </c>
      <c r="B227" s="5">
        <f ca="1" t="shared" si="138"/>
        <v>1</v>
      </c>
      <c r="C227" s="5" t="s">
        <v>81</v>
      </c>
      <c r="D227" s="5">
        <v>4</v>
      </c>
      <c r="E227" s="5" t="s">
        <v>150</v>
      </c>
      <c r="F227" s="5" t="s">
        <v>51</v>
      </c>
      <c r="G227" s="85">
        <v>44016</v>
      </c>
      <c r="H227" t="b">
        <v>1</v>
      </c>
      <c r="I227" t="s">
        <v>64</v>
      </c>
      <c r="J227" t="b">
        <v>0</v>
      </c>
      <c r="K227" s="11" t="str">
        <f>IF(ISBLANK(A227),"",VLOOKUP("S2"&amp;表1[[#This Row],[分项工程代号]]&amp;表1[[#This Row],[分项工程名称]],模板!D:F,3,FALSE))</f>
        <v>S2-04-C7-</v>
      </c>
      <c r="L227" s="2" t="str">
        <f ca="1">IF(ISBLANK(A227),"",表1[[#This Row],[编号]]&amp;TEXT(表1[[#This Row],[序号]],"000"))</f>
        <v>S2-04-C7-001</v>
      </c>
      <c r="M227" s="11" t="str">
        <f t="shared" si="139"/>
        <v>北方工程刚果（金）有限公司</v>
      </c>
      <c r="N227" s="11" t="str">
        <f t="shared" si="140"/>
        <v>李云松</v>
      </c>
      <c r="O227" s="11" t="str">
        <f t="shared" si="141"/>
        <v>黄必银</v>
      </c>
      <c r="P227" s="2" t="str">
        <f t="shared" si="142"/>
        <v>WUHUANG CONSTRUCTION ET COMMERCE RDC SAS</v>
      </c>
      <c r="Q227" s="2" t="str">
        <f t="shared" si="143"/>
        <v>陈陆</v>
      </c>
      <c r="R227" s="2" t="str">
        <f t="shared" si="144"/>
        <v>曹学能</v>
      </c>
      <c r="S227" s="11" t="str">
        <f t="shared" si="145"/>
        <v>鑫诚建设监理咨询有限公司</v>
      </c>
      <c r="T227" s="11" t="str">
        <f>IF(ISBLANK(A227),"",VLOOKUP(表1[[#This Row],[分项工程名称]],模板!C:G,3,FALSE))</f>
        <v>电缆头制作、导线连接和线路电气试验检验批质量验收记录</v>
      </c>
      <c r="U227" s="2" t="str">
        <f t="shared" si="146"/>
        <v>刚果（金）庞比铜钴矿项目</v>
      </c>
      <c r="V227" s="2" t="str">
        <f t="shared" si="147"/>
        <v>刚果（金）庞比铜钴矿项目   铜萃取</v>
      </c>
      <c r="W227" s="11" t="str">
        <f>IF(ISBLANK(A227),"",表1[[#This Row],[子项名称]]&amp;表1[[#This Row],[标题]]&amp;表1[[#This Row],[分项工程代号]])</f>
        <v>铜萃取电缆头制作、导线连接和线路电气试验检验批质量验收记录4</v>
      </c>
      <c r="X227" s="11">
        <f>IF(ISBLANK(A227),"",COUNTIF(W:W,表1[[#This Row],[子项名称]]&amp;表1[[#This Row],[标题]]&amp;表1[[#This Row],[分项工程代号]]))</f>
        <v>1</v>
      </c>
      <c r="Y227" s="11" t="str">
        <f>IF(ISBLANK(A227),"",表1[[#This Row],[子项名称]]&amp;表1[[#This Row],[分项工程代号]]&amp;表1[[#This Row],[分项工程名称]])</f>
        <v>铜萃取4电缆头制作、导线连接和线路电气试验</v>
      </c>
      <c r="Z227" s="11" t="b">
        <f>IF(ISBLANK(A227),"",IF(MATCH(表1[[#This Row],[子项名称]]&amp;表1[[#This Row],[分项工程代号]]&amp;表1[[#This Row],[分项工程名称]],Y:Y,0)=ROW(表1[[#This Row],[子项名称]]),TRUE,FALSE))</f>
        <v>1</v>
      </c>
      <c r="AA227" s="11" t="str">
        <f t="shared" si="148"/>
        <v>《建筑电气工程施工验收规范》 GB50303-2015</v>
      </c>
      <c r="AB227" s="11" t="str">
        <f>IF(ISBLANK(A227),"",VLOOKUP(表1[[#This Row],[分项工程名称]],施工检查记录[#All],2,FALSE))</f>
        <v>1.低压电线和电缆绝缘电阻测试符合规范要求
2.电线、电缆接线符合规范要求
3.芯线与电器设备的连接符合规范要求</v>
      </c>
      <c r="AC227" t="str">
        <f t="shared" si="127"/>
        <v>2020年07月04日</v>
      </c>
    </row>
    <row r="228" customHeight="1" spans="1:29">
      <c r="A228" t="s">
        <v>65</v>
      </c>
      <c r="B228" s="5">
        <f ca="1" t="shared" ref="B228:B235" si="149">IF(ISBLANK(A228),"",_xlfn.MAXIFS(INDIRECT(ADDRESS(2,2)&amp;":"&amp;ADDRESS(ROW(A228)-1,2)),INDIRECT(ADDRESS(2,1)&amp;":"&amp;ADDRESS(ROW(A228)-1,1)),A228,INDIRECT(ADDRESS(2,3)&amp;":"&amp;ADDRESS(ROW(A228)-1,3)),C228,INDIRECT(ADDRESS(2,4)&amp;":"&amp;ADDRESS(ROW(A228)-1,4)),D228)+1)</f>
        <v>1</v>
      </c>
      <c r="C228" s="5" t="s">
        <v>101</v>
      </c>
      <c r="D228" s="5">
        <v>4</v>
      </c>
      <c r="E228" s="5" t="s">
        <v>151</v>
      </c>
      <c r="F228" s="5" t="s">
        <v>51</v>
      </c>
      <c r="G228" s="85">
        <v>44024</v>
      </c>
      <c r="H228" t="b">
        <v>1</v>
      </c>
      <c r="I228" t="s">
        <v>67</v>
      </c>
      <c r="J228" t="b">
        <v>0</v>
      </c>
      <c r="K228" s="11" t="str">
        <f>IF(ISBLANK(A228),"",VLOOKUP("S2"&amp;表1[[#This Row],[分项工程代号]]&amp;表1[[#This Row],[分项工程名称]],模板!D:F,3,FALSE))</f>
        <v>S2-04-C7-</v>
      </c>
      <c r="L228" s="2" t="str">
        <f ca="1">IF(ISBLANK(A228),"",表1[[#This Row],[编号]]&amp;TEXT(表1[[#This Row],[序号]],"000"))</f>
        <v>S2-04-C7-001</v>
      </c>
      <c r="M228" s="11" t="str">
        <f t="shared" ref="M228:M235" si="150">IF(ISBLANK(A228),"","北方工程刚果（金）有限公司")</f>
        <v>北方工程刚果（金）有限公司</v>
      </c>
      <c r="N228" s="11" t="str">
        <f t="shared" ref="N228:N235" si="151">IF(ISBLANK(A228),"","李云松")</f>
        <v>李云松</v>
      </c>
      <c r="O228" s="11" t="str">
        <f t="shared" ref="O228:O235" si="152">IF(ISBLANK(A228),"","黄必银")</f>
        <v>黄必银</v>
      </c>
      <c r="P228" s="2" t="str">
        <f t="shared" ref="P228:P235" si="153">IF(ISBLANK(A228),"","WUHUANG CONSTRUCTION ET COMMERCE RDC SAS")</f>
        <v>WUHUANG CONSTRUCTION ET COMMERCE RDC SAS</v>
      </c>
      <c r="Q228" s="2" t="str">
        <f t="shared" ref="Q228:Q235" si="154">IF(ISBLANK(A228),"","陈陆")</f>
        <v>陈陆</v>
      </c>
      <c r="R228" s="2" t="str">
        <f t="shared" ref="R228:R235" si="155">IF(ISBLANK(A228),"","曹学能")</f>
        <v>曹学能</v>
      </c>
      <c r="S228" s="11" t="str">
        <f t="shared" ref="S228:S235" si="156">IF(ISBLANK(A228),"","鑫诚建设监理咨询有限公司")</f>
        <v>鑫诚建设监理咨询有限公司</v>
      </c>
      <c r="T228" s="11" t="str">
        <f>IF(ISBLANK(A228),"",VLOOKUP(表1[[#This Row],[分项工程名称]],模板!C:G,3,FALSE))</f>
        <v>低压电动机检查、接线检验批质量验收记录</v>
      </c>
      <c r="U228" s="2" t="str">
        <f t="shared" ref="U228:U235" si="157">IF(ISBLANK(A228),"","刚果（金）庞比铜钴矿项目")</f>
        <v>刚果（金）庞比铜钴矿项目</v>
      </c>
      <c r="V228" s="2" t="str">
        <f t="shared" ref="V228:V235" si="158">IF(ISBLANK(A228),"",_xlfn.CONCAT(U228,"   ",A228))</f>
        <v>刚果（金）庞比铜钴矿项目   铜电积</v>
      </c>
      <c r="W228" s="11" t="str">
        <f>IF(ISBLANK(A228),"",表1[[#This Row],[子项名称]]&amp;表1[[#This Row],[标题]]&amp;表1[[#This Row],[分项工程代号]])</f>
        <v>铜电积低压电动机检查、接线检验批质量验收记录4</v>
      </c>
      <c r="X228" s="11">
        <f>IF(ISBLANK(A228),"",COUNTIF(W:W,表1[[#This Row],[子项名称]]&amp;表1[[#This Row],[标题]]&amp;表1[[#This Row],[分项工程代号]]))</f>
        <v>1</v>
      </c>
      <c r="Y228" s="11" t="str">
        <f>IF(ISBLANK(A228),"",表1[[#This Row],[子项名称]]&amp;表1[[#This Row],[分项工程代号]]&amp;表1[[#This Row],[分项工程名称]])</f>
        <v>铜电积4低压电动机检查、接线</v>
      </c>
      <c r="Z228" s="11" t="b">
        <f>IF(ISBLANK(A228),"",IF(MATCH(表1[[#This Row],[子项名称]]&amp;表1[[#This Row],[分项工程代号]]&amp;表1[[#This Row],[分项工程名称]],Y:Y,0)=ROW(表1[[#This Row],[子项名称]]),TRUE,FALSE))</f>
        <v>1</v>
      </c>
      <c r="AA228" s="11" t="str">
        <f t="shared" ref="AA228:AA235" si="159">IF(ISBLANK(A228),"",_xlfn.CONCAT("《建筑电气工程施工验收规范》 GB50303-2015"))</f>
        <v>《建筑电气工程施工验收规范》 GB50303-2015</v>
      </c>
      <c r="AB228" s="11" t="str">
        <f>IF(ISBLANK(A228),"",VLOOKUP(表1[[#This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28" t="str">
        <f t="shared" si="127"/>
        <v>2020年07月12日</v>
      </c>
    </row>
    <row r="229" customHeight="1" spans="1:29">
      <c r="A229" t="s">
        <v>65</v>
      </c>
      <c r="B229" s="5">
        <f ca="1" t="shared" si="149"/>
        <v>1</v>
      </c>
      <c r="C229" s="5" t="s">
        <v>102</v>
      </c>
      <c r="D229" s="5">
        <v>4</v>
      </c>
      <c r="E229" s="5" t="s">
        <v>151</v>
      </c>
      <c r="F229" s="5" t="s">
        <v>51</v>
      </c>
      <c r="G229" s="85">
        <v>44025</v>
      </c>
      <c r="H229" t="b">
        <v>1</v>
      </c>
      <c r="I229" t="s">
        <v>67</v>
      </c>
      <c r="J229" t="b">
        <v>0</v>
      </c>
      <c r="K229" s="11" t="str">
        <f>IF(ISBLANK(A229),"",VLOOKUP("S2"&amp;表1[[#This Row],[分项工程代号]]&amp;表1[[#This Row],[分项工程名称]],模板!D:F,3,FALSE))</f>
        <v>S2-04-C7-</v>
      </c>
      <c r="L229" s="2" t="str">
        <f ca="1">IF(ISBLANK(A229),"",表1[[#This Row],[编号]]&amp;TEXT(表1[[#This Row],[序号]],"000"))</f>
        <v>S2-04-C7-001</v>
      </c>
      <c r="M229" s="11" t="str">
        <f t="shared" si="150"/>
        <v>北方工程刚果（金）有限公司</v>
      </c>
      <c r="N229" s="11" t="str">
        <f t="shared" si="151"/>
        <v>李云松</v>
      </c>
      <c r="O229" s="11" t="str">
        <f t="shared" si="152"/>
        <v>黄必银</v>
      </c>
      <c r="P229" s="2" t="str">
        <f t="shared" si="153"/>
        <v>WUHUANG CONSTRUCTION ET COMMERCE RDC SAS</v>
      </c>
      <c r="Q229" s="2" t="str">
        <f t="shared" si="154"/>
        <v>陈陆</v>
      </c>
      <c r="R229" s="2" t="str">
        <f t="shared" si="155"/>
        <v>曹学能</v>
      </c>
      <c r="S229" s="11" t="str">
        <f t="shared" si="156"/>
        <v>鑫诚建设监理咨询有限公司</v>
      </c>
      <c r="T229" s="11" t="str">
        <f>IF(ISBLANK(A229),"",VLOOKUP(表1[[#This Row],[分项工程名称]],模板!C:G,3,FALSE))</f>
        <v>低压电气动力设备检测、试验和空载试运行检验批质量验收记录</v>
      </c>
      <c r="U229" s="2" t="str">
        <f t="shared" si="157"/>
        <v>刚果（金）庞比铜钴矿项目</v>
      </c>
      <c r="V229" s="2" t="str">
        <f t="shared" si="158"/>
        <v>刚果（金）庞比铜钴矿项目   铜电积</v>
      </c>
      <c r="W229" s="11" t="str">
        <f>IF(ISBLANK(A229),"",表1[[#This Row],[子项名称]]&amp;表1[[#This Row],[标题]]&amp;表1[[#This Row],[分项工程代号]])</f>
        <v>铜电积低压电气动力设备检测、试验和空载试运行检验批质量验收记录4</v>
      </c>
      <c r="X229" s="11">
        <f>IF(ISBLANK(A229),"",COUNTIF(W:W,表1[[#This Row],[子项名称]]&amp;表1[[#This Row],[标题]]&amp;表1[[#This Row],[分项工程代号]]))</f>
        <v>1</v>
      </c>
      <c r="Y229" s="11" t="str">
        <f>IF(ISBLANK(A229),"",表1[[#This Row],[子项名称]]&amp;表1[[#This Row],[分项工程代号]]&amp;表1[[#This Row],[分项工程名称]])</f>
        <v>铜电积4低压电气动力设备检测、试验和空载试运行</v>
      </c>
      <c r="Z229" s="11" t="b">
        <f>IF(ISBLANK(A229),"",IF(MATCH(表1[[#This Row],[子项名称]]&amp;表1[[#This Row],[分项工程代号]]&amp;表1[[#This Row],[分项工程名称]],Y:Y,0)=ROW(表1[[#This Row],[子项名称]]),TRUE,FALSE))</f>
        <v>1</v>
      </c>
      <c r="AA229" s="11" t="str">
        <f t="shared" si="159"/>
        <v>《建筑电气工程施工验收规范》 GB50303-2015</v>
      </c>
      <c r="AB229" s="11" t="str">
        <f>IF(ISBLANK(A229),"",VLOOKUP(表1[[#This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29" t="str">
        <f t="shared" si="127"/>
        <v>2020年07月13日</v>
      </c>
    </row>
    <row r="230" customHeight="1" spans="1:29">
      <c r="A230" t="s">
        <v>65</v>
      </c>
      <c r="B230" s="5">
        <f ca="1" t="shared" si="149"/>
        <v>1</v>
      </c>
      <c r="C230" s="5" t="s">
        <v>100</v>
      </c>
      <c r="D230" s="5">
        <v>4</v>
      </c>
      <c r="E230" s="5" t="s">
        <v>151</v>
      </c>
      <c r="F230" s="5" t="s">
        <v>51</v>
      </c>
      <c r="G230" s="85">
        <v>44017</v>
      </c>
      <c r="H230" t="b">
        <v>1</v>
      </c>
      <c r="I230" t="s">
        <v>67</v>
      </c>
      <c r="J230" t="b">
        <v>0</v>
      </c>
      <c r="K230" s="11" t="str">
        <f>IF(ISBLANK(A230),"",VLOOKUP("S2"&amp;表1[[#This Row],[分项工程代号]]&amp;表1[[#This Row],[分项工程名称]],模板!D:F,3,FALSE))</f>
        <v>S2-04-C7-</v>
      </c>
      <c r="L230" s="2" t="str">
        <f ca="1">IF(ISBLANK(A230),"",表1[[#This Row],[编号]]&amp;TEXT(表1[[#This Row],[序号]],"000"))</f>
        <v>S2-04-C7-001</v>
      </c>
      <c r="M230" s="11" t="str">
        <f t="shared" si="150"/>
        <v>北方工程刚果（金）有限公司</v>
      </c>
      <c r="N230" s="11" t="str">
        <f t="shared" si="151"/>
        <v>李云松</v>
      </c>
      <c r="O230" s="11" t="str">
        <f t="shared" si="152"/>
        <v>黄必银</v>
      </c>
      <c r="P230" s="2" t="str">
        <f t="shared" si="153"/>
        <v>WUHUANG CONSTRUCTION ET COMMERCE RDC SAS</v>
      </c>
      <c r="Q230" s="2" t="str">
        <f t="shared" si="154"/>
        <v>陈陆</v>
      </c>
      <c r="R230" s="2" t="str">
        <f t="shared" si="155"/>
        <v>曹学能</v>
      </c>
      <c r="S230" s="11" t="str">
        <f t="shared" si="156"/>
        <v>鑫诚建设监理咨询有限公司</v>
      </c>
      <c r="T230" s="11" t="str">
        <f>IF(ISBLANK(A230),"",VLOOKUP(表1[[#This Row],[分项工程名称]],模板!C:G,3,FALSE))</f>
        <v>成套配电柜、控制柜和动力配电箱安装检验批质量验收记录</v>
      </c>
      <c r="U230" s="2" t="str">
        <f t="shared" si="157"/>
        <v>刚果（金）庞比铜钴矿项目</v>
      </c>
      <c r="V230" s="2" t="str">
        <f t="shared" si="158"/>
        <v>刚果（金）庞比铜钴矿项目   铜电积</v>
      </c>
      <c r="W230" s="11" t="str">
        <f>IF(ISBLANK(A230),"",表1[[#This Row],[子项名称]]&amp;表1[[#This Row],[标题]]&amp;表1[[#This Row],[分项工程代号]])</f>
        <v>铜电积成套配电柜、控制柜和动力配电箱安装检验批质量验收记录4</v>
      </c>
      <c r="X230" s="11">
        <f>IF(ISBLANK(A230),"",COUNTIF(W:W,表1[[#This Row],[子项名称]]&amp;表1[[#This Row],[标题]]&amp;表1[[#This Row],[分项工程代号]]))</f>
        <v>1</v>
      </c>
      <c r="Y230" s="11" t="str">
        <f>IF(ISBLANK(A230),"",表1[[#This Row],[子项名称]]&amp;表1[[#This Row],[分项工程代号]]&amp;表1[[#This Row],[分项工程名称]])</f>
        <v>铜电积4成套配电柜、控制柜和动力配电箱安装</v>
      </c>
      <c r="Z230" s="11" t="b">
        <f>IF(ISBLANK(A230),"",IF(MATCH(表1[[#This Row],[子项名称]]&amp;表1[[#This Row],[分项工程代号]]&amp;表1[[#This Row],[分项工程名称]],Y:Y,0)=ROW(表1[[#This Row],[子项名称]]),TRUE,FALSE))</f>
        <v>1</v>
      </c>
      <c r="AA230" s="11" t="str">
        <f t="shared" si="159"/>
        <v>《建筑电气工程施工验收规范》 GB50303-2015</v>
      </c>
      <c r="AB230" s="11" t="str">
        <f>IF(ISBLANK(A230),"",VLOOKUP(表1[[#This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30" t="str">
        <f t="shared" si="127"/>
        <v>2020年07月05日</v>
      </c>
    </row>
    <row r="231" customHeight="1" spans="1:29">
      <c r="A231" t="s">
        <v>65</v>
      </c>
      <c r="B231" s="5">
        <f ca="1" t="shared" si="149"/>
        <v>1</v>
      </c>
      <c r="C231" s="5" t="s">
        <v>75</v>
      </c>
      <c r="D231" s="5">
        <v>4</v>
      </c>
      <c r="E231" s="5" t="s">
        <v>151</v>
      </c>
      <c r="F231" s="5" t="s">
        <v>51</v>
      </c>
      <c r="G231" s="85">
        <v>44030</v>
      </c>
      <c r="H231" t="b">
        <v>1</v>
      </c>
      <c r="I231" t="s">
        <v>67</v>
      </c>
      <c r="J231" t="b">
        <v>0</v>
      </c>
      <c r="K231" s="11" t="str">
        <f>IF(ISBLANK(A231),"",VLOOKUP("S2"&amp;表1[[#This Row],[分项工程代号]]&amp;表1[[#This Row],[分项工程名称]],模板!D:F,3,FALSE))</f>
        <v>S2-04-C7-</v>
      </c>
      <c r="L231" s="2" t="str">
        <f ca="1">IF(ISBLANK(A231),"",表1[[#This Row],[编号]]&amp;TEXT(表1[[#This Row],[序号]],"000"))</f>
        <v>S2-04-C7-001</v>
      </c>
      <c r="M231" s="11" t="str">
        <f t="shared" si="150"/>
        <v>北方工程刚果（金）有限公司</v>
      </c>
      <c r="N231" s="11" t="str">
        <f t="shared" si="151"/>
        <v>李云松</v>
      </c>
      <c r="O231" s="11" t="str">
        <f t="shared" si="152"/>
        <v>黄必银</v>
      </c>
      <c r="P231" s="2" t="str">
        <f t="shared" si="153"/>
        <v>WUHUANG CONSTRUCTION ET COMMERCE RDC SAS</v>
      </c>
      <c r="Q231" s="2" t="str">
        <f t="shared" si="154"/>
        <v>陈陆</v>
      </c>
      <c r="R231" s="2" t="str">
        <f t="shared" si="155"/>
        <v>曹学能</v>
      </c>
      <c r="S231" s="11" t="str">
        <f t="shared" si="156"/>
        <v>鑫诚建设监理咨询有限公司</v>
      </c>
      <c r="T231" s="11" t="str">
        <f>IF(ISBLANK(A231),"",VLOOKUP(表1[[#This Row],[分项工程名称]],模板!C:G,3,FALSE))</f>
        <v>插座、开关安装检验批质量验收记录</v>
      </c>
      <c r="U231" s="2" t="str">
        <f t="shared" si="157"/>
        <v>刚果（金）庞比铜钴矿项目</v>
      </c>
      <c r="V231" s="2" t="str">
        <f t="shared" si="158"/>
        <v>刚果（金）庞比铜钴矿项目   铜电积</v>
      </c>
      <c r="W231" s="11" t="str">
        <f>IF(ISBLANK(A231),"",表1[[#This Row],[子项名称]]&amp;表1[[#This Row],[标题]]&amp;表1[[#This Row],[分项工程代号]])</f>
        <v>铜电积插座、开关安装检验批质量验收记录4</v>
      </c>
      <c r="X231" s="11">
        <f>IF(ISBLANK(A231),"",COUNTIF(W:W,表1[[#This Row],[子项名称]]&amp;表1[[#This Row],[标题]]&amp;表1[[#This Row],[分项工程代号]]))</f>
        <v>1</v>
      </c>
      <c r="Y231" s="11" t="str">
        <f>IF(ISBLANK(A231),"",表1[[#This Row],[子项名称]]&amp;表1[[#This Row],[分项工程代号]]&amp;表1[[#This Row],[分项工程名称]])</f>
        <v>铜电积4插座、开关安装</v>
      </c>
      <c r="Z231" s="11" t="b">
        <f>IF(ISBLANK(A231),"",IF(MATCH(表1[[#This Row],[子项名称]]&amp;表1[[#This Row],[分项工程代号]]&amp;表1[[#This Row],[分项工程名称]],Y:Y,0)=ROW(表1[[#This Row],[子项名称]]),TRUE,FALSE))</f>
        <v>1</v>
      </c>
      <c r="AA231" s="11" t="str">
        <f t="shared" si="159"/>
        <v>《建筑电气工程施工验收规范》 GB50303-2015</v>
      </c>
      <c r="AB231" s="11" t="str">
        <f>IF(ISBLANK(A231),"",VLOOKUP(表1[[#This Row],[分项工程名称]],施工检查记录[#All],2,FALSE))</f>
        <v>1.交直流在同一现场安装时必须选择不同的结构
2.开关的通断位置一致，操作灵活、接触可靠
3.车间及试（实）验室的插座距地面不小于0.3m</v>
      </c>
      <c r="AC231" t="str">
        <f t="shared" si="127"/>
        <v>2020年07月18日</v>
      </c>
    </row>
    <row r="232" customHeight="1" spans="1:29">
      <c r="A232" t="s">
        <v>65</v>
      </c>
      <c r="B232" s="5">
        <f ca="1" t="shared" si="149"/>
        <v>1</v>
      </c>
      <c r="C232" s="5" t="s">
        <v>37</v>
      </c>
      <c r="D232" s="5">
        <v>4</v>
      </c>
      <c r="E232" s="5" t="s">
        <v>151</v>
      </c>
      <c r="F232" s="5" t="s">
        <v>51</v>
      </c>
      <c r="G232" s="85">
        <v>43992</v>
      </c>
      <c r="H232" t="b">
        <v>1</v>
      </c>
      <c r="I232" t="s">
        <v>67</v>
      </c>
      <c r="J232" t="b">
        <v>0</v>
      </c>
      <c r="K232" s="11" t="str">
        <f>IF(ISBLANK(A232),"",VLOOKUP("S2"&amp;表1[[#This Row],[分项工程代号]]&amp;表1[[#This Row],[分项工程名称]],模板!D:F,3,FALSE))</f>
        <v>S2-04-C7-</v>
      </c>
      <c r="L232" s="2" t="str">
        <f ca="1">IF(ISBLANK(A232),"",表1[[#This Row],[编号]]&amp;TEXT(表1[[#This Row],[序号]],"000"))</f>
        <v>S2-04-C7-001</v>
      </c>
      <c r="M232" s="11" t="str">
        <f t="shared" si="150"/>
        <v>北方工程刚果（金）有限公司</v>
      </c>
      <c r="N232" s="11" t="str">
        <f t="shared" si="151"/>
        <v>李云松</v>
      </c>
      <c r="O232" s="11" t="str">
        <f t="shared" si="152"/>
        <v>黄必银</v>
      </c>
      <c r="P232" s="2" t="str">
        <f t="shared" si="153"/>
        <v>WUHUANG CONSTRUCTION ET COMMERCE RDC SAS</v>
      </c>
      <c r="Q232" s="2" t="str">
        <f t="shared" si="154"/>
        <v>陈陆</v>
      </c>
      <c r="R232" s="2" t="str">
        <f t="shared" si="155"/>
        <v>曹学能</v>
      </c>
      <c r="S232" s="11" t="str">
        <f t="shared" si="156"/>
        <v>鑫诚建设监理咨询有限公司</v>
      </c>
      <c r="T232" s="11" t="str">
        <f>IF(ISBLANK(A232),"",VLOOKUP(表1[[#This Row],[分项工程名称]],模板!C:G,3,FALSE))</f>
        <v>桥架安装和桥架内电缆敷设检验批质量验收记录</v>
      </c>
      <c r="U232" s="2" t="str">
        <f t="shared" si="157"/>
        <v>刚果（金）庞比铜钴矿项目</v>
      </c>
      <c r="V232" s="2" t="str">
        <f t="shared" si="158"/>
        <v>刚果（金）庞比铜钴矿项目   铜电积</v>
      </c>
      <c r="W232" s="11" t="str">
        <f>IF(ISBLANK(A232),"",表1[[#This Row],[子项名称]]&amp;表1[[#This Row],[标题]]&amp;表1[[#This Row],[分项工程代号]])</f>
        <v>铜电积桥架安装和桥架内电缆敷设检验批质量验收记录4</v>
      </c>
      <c r="X232" s="11">
        <f>IF(ISBLANK(A232),"",COUNTIF(W:W,表1[[#This Row],[子项名称]]&amp;表1[[#This Row],[标题]]&amp;表1[[#This Row],[分项工程代号]]))</f>
        <v>1</v>
      </c>
      <c r="Y232" s="11" t="str">
        <f>IF(ISBLANK(A232),"",表1[[#This Row],[子项名称]]&amp;表1[[#This Row],[分项工程代号]]&amp;表1[[#This Row],[分项工程名称]])</f>
        <v>铜电积4桥架安装和桥架内电缆敷设</v>
      </c>
      <c r="Z232" s="11" t="b">
        <f>IF(ISBLANK(A232),"",IF(MATCH(表1[[#This Row],[子项名称]]&amp;表1[[#This Row],[分项工程代号]]&amp;表1[[#This Row],[分项工程名称]],Y:Y,0)=ROW(表1[[#This Row],[子项名称]]),TRUE,FALSE))</f>
        <v>1</v>
      </c>
      <c r="AA232" s="11" t="str">
        <f t="shared" si="159"/>
        <v>《建筑电气工程施工验收规范》 GB50303-2015</v>
      </c>
      <c r="AB232" s="11" t="str">
        <f>IF(ISBLANK(A232),"",VLOOKUP(表1[[#This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32" t="str">
        <f t="shared" si="127"/>
        <v>2020年06月10日</v>
      </c>
    </row>
    <row r="233" customHeight="1" spans="1:29">
      <c r="A233" t="s">
        <v>65</v>
      </c>
      <c r="B233" s="5">
        <f ca="1" t="shared" si="149"/>
        <v>1</v>
      </c>
      <c r="C233" s="5" t="s">
        <v>35</v>
      </c>
      <c r="D233" s="5">
        <v>4</v>
      </c>
      <c r="E233" s="5" t="s">
        <v>151</v>
      </c>
      <c r="F233" s="5" t="s">
        <v>51</v>
      </c>
      <c r="G233" s="85">
        <v>43995</v>
      </c>
      <c r="H233" t="b">
        <v>1</v>
      </c>
      <c r="I233" t="s">
        <v>67</v>
      </c>
      <c r="J233" t="b">
        <v>0</v>
      </c>
      <c r="K233" s="11" t="str">
        <f>IF(ISBLANK(A233),"",VLOOKUP("S2"&amp;表1[[#This Row],[分项工程代号]]&amp;表1[[#This Row],[分项工程名称]],模板!D:F,3,FALSE))</f>
        <v>S2-04-C7-</v>
      </c>
      <c r="L233" s="2" t="str">
        <f ca="1">IF(ISBLANK(A233),"",表1[[#This Row],[编号]]&amp;TEXT(表1[[#This Row],[序号]],"000"))</f>
        <v>S2-04-C7-001</v>
      </c>
      <c r="M233" s="11" t="str">
        <f t="shared" si="150"/>
        <v>北方工程刚果（金）有限公司</v>
      </c>
      <c r="N233" s="11" t="str">
        <f t="shared" si="151"/>
        <v>李云松</v>
      </c>
      <c r="O233" s="11" t="str">
        <f t="shared" si="152"/>
        <v>黄必银</v>
      </c>
      <c r="P233" s="2" t="str">
        <f t="shared" si="153"/>
        <v>WUHUANG CONSTRUCTION ET COMMERCE RDC SAS</v>
      </c>
      <c r="Q233" s="2" t="str">
        <f t="shared" si="154"/>
        <v>陈陆</v>
      </c>
      <c r="R233" s="2" t="str">
        <f t="shared" si="155"/>
        <v>曹学能</v>
      </c>
      <c r="S233" s="11" t="str">
        <f t="shared" si="156"/>
        <v>鑫诚建设监理咨询有限公司</v>
      </c>
      <c r="T233" s="11" t="str">
        <f>IF(ISBLANK(A233),"",VLOOKUP(表1[[#This Row],[分项工程名称]],模板!C:G,3,FALSE))</f>
        <v>电线、电缆导管和线槽敷设检验批质量验收记录</v>
      </c>
      <c r="U233" s="2" t="str">
        <f t="shared" si="157"/>
        <v>刚果（金）庞比铜钴矿项目</v>
      </c>
      <c r="V233" s="2" t="str">
        <f t="shared" si="158"/>
        <v>刚果（金）庞比铜钴矿项目   铜电积</v>
      </c>
      <c r="W233" s="11" t="str">
        <f>IF(ISBLANK(A233),"",表1[[#This Row],[子项名称]]&amp;表1[[#This Row],[标题]]&amp;表1[[#This Row],[分项工程代号]])</f>
        <v>铜电积电线、电缆导管和线槽敷设检验批质量验收记录4</v>
      </c>
      <c r="X233" s="11">
        <f>IF(ISBLANK(A233),"",COUNTIF(W:W,表1[[#This Row],[子项名称]]&amp;表1[[#This Row],[标题]]&amp;表1[[#This Row],[分项工程代号]]))</f>
        <v>1</v>
      </c>
      <c r="Y233" s="11" t="str">
        <f>IF(ISBLANK(A233),"",表1[[#This Row],[子项名称]]&amp;表1[[#This Row],[分项工程代号]]&amp;表1[[#This Row],[分项工程名称]])</f>
        <v>铜电积4电线、电缆导管和线槽敷设</v>
      </c>
      <c r="Z233" s="11" t="b">
        <f>IF(ISBLANK(A233),"",IF(MATCH(表1[[#This Row],[子项名称]]&amp;表1[[#This Row],[分项工程代号]]&amp;表1[[#This Row],[分项工程名称]],Y:Y,0)=ROW(表1[[#This Row],[子项名称]]),TRUE,FALSE))</f>
        <v>1</v>
      </c>
      <c r="AA233" s="11" t="str">
        <f t="shared" si="159"/>
        <v>《建筑电气工程施工验收规范》 GB50303-2015</v>
      </c>
      <c r="AB233" s="11" t="str">
        <f>IF(ISBLANK(A233),"",VLOOKUP(表1[[#This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33" t="str">
        <f t="shared" si="127"/>
        <v>2020年06月13日</v>
      </c>
    </row>
    <row r="234" customHeight="1" spans="1:29">
      <c r="A234" t="s">
        <v>65</v>
      </c>
      <c r="B234" s="5">
        <f ca="1" t="shared" si="149"/>
        <v>1</v>
      </c>
      <c r="C234" s="5" t="s">
        <v>30</v>
      </c>
      <c r="D234" s="5">
        <v>4</v>
      </c>
      <c r="E234" s="5" t="s">
        <v>151</v>
      </c>
      <c r="F234" s="5" t="s">
        <v>51</v>
      </c>
      <c r="G234" s="85">
        <v>43997</v>
      </c>
      <c r="H234" t="b">
        <v>1</v>
      </c>
      <c r="I234" t="s">
        <v>67</v>
      </c>
      <c r="J234" t="b">
        <v>0</v>
      </c>
      <c r="K234" s="11" t="str">
        <f>IF(ISBLANK(A234),"",VLOOKUP("S2"&amp;表1[[#This Row],[分项工程代号]]&amp;表1[[#This Row],[分项工程名称]],模板!D:F,3,FALSE))</f>
        <v>S2-04-C7-</v>
      </c>
      <c r="L234" s="2" t="str">
        <f ca="1">IF(ISBLANK(A234),"",表1[[#This Row],[编号]]&amp;TEXT(表1[[#This Row],[序号]],"000"))</f>
        <v>S2-04-C7-001</v>
      </c>
      <c r="M234" s="11" t="str">
        <f t="shared" si="150"/>
        <v>北方工程刚果（金）有限公司</v>
      </c>
      <c r="N234" s="11" t="str">
        <f t="shared" si="151"/>
        <v>李云松</v>
      </c>
      <c r="O234" s="11" t="str">
        <f t="shared" si="152"/>
        <v>黄必银</v>
      </c>
      <c r="P234" s="2" t="str">
        <f t="shared" si="153"/>
        <v>WUHUANG CONSTRUCTION ET COMMERCE RDC SAS</v>
      </c>
      <c r="Q234" s="2" t="str">
        <f t="shared" si="154"/>
        <v>陈陆</v>
      </c>
      <c r="R234" s="2" t="str">
        <f t="shared" si="155"/>
        <v>曹学能</v>
      </c>
      <c r="S234" s="11" t="str">
        <f t="shared" si="156"/>
        <v>鑫诚建设监理咨询有限公司</v>
      </c>
      <c r="T234" s="11" t="str">
        <f>IF(ISBLANK(A234),"",VLOOKUP(表1[[#This Row],[分项工程名称]],模板!C:G,3,FALSE))</f>
        <v>电线、电缆穿管和线槽敷设检验批质量验收记录</v>
      </c>
      <c r="U234" s="2" t="str">
        <f t="shared" si="157"/>
        <v>刚果（金）庞比铜钴矿项目</v>
      </c>
      <c r="V234" s="2" t="str">
        <f t="shared" si="158"/>
        <v>刚果（金）庞比铜钴矿项目   铜电积</v>
      </c>
      <c r="W234" s="11" t="str">
        <f>IF(ISBLANK(A234),"",表1[[#This Row],[子项名称]]&amp;表1[[#This Row],[标题]]&amp;表1[[#This Row],[分项工程代号]])</f>
        <v>铜电积电线、电缆穿管和线槽敷设检验批质量验收记录4</v>
      </c>
      <c r="X234" s="11">
        <f>IF(ISBLANK(A234),"",COUNTIF(W:W,表1[[#This Row],[子项名称]]&amp;表1[[#This Row],[标题]]&amp;表1[[#This Row],[分项工程代号]]))</f>
        <v>1</v>
      </c>
      <c r="Y234" s="11" t="str">
        <f>IF(ISBLANK(A234),"",表1[[#This Row],[子项名称]]&amp;表1[[#This Row],[分项工程代号]]&amp;表1[[#This Row],[分项工程名称]])</f>
        <v>铜电积4电线、电缆穿管和线槽敷设</v>
      </c>
      <c r="Z234" s="11" t="b">
        <f>IF(ISBLANK(A234),"",IF(MATCH(表1[[#This Row],[子项名称]]&amp;表1[[#This Row],[分项工程代号]]&amp;表1[[#This Row],[分项工程名称]],Y:Y,0)=ROW(表1[[#This Row],[子项名称]]),TRUE,FALSE))</f>
        <v>1</v>
      </c>
      <c r="AA234" s="11" t="str">
        <f t="shared" si="159"/>
        <v>《建筑电气工程施工验收规范》 GB50303-2015</v>
      </c>
      <c r="AB234" s="11" t="str">
        <f>IF(ISBLANK(A234),"",VLOOKUP(表1[[#This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34" t="str">
        <f t="shared" si="127"/>
        <v>2020年06月15日</v>
      </c>
    </row>
    <row r="235" customHeight="1" spans="1:29">
      <c r="A235" t="s">
        <v>65</v>
      </c>
      <c r="B235" s="5">
        <f ca="1" t="shared" si="149"/>
        <v>1</v>
      </c>
      <c r="C235" s="5" t="s">
        <v>81</v>
      </c>
      <c r="D235" s="5">
        <v>4</v>
      </c>
      <c r="E235" s="5" t="s">
        <v>151</v>
      </c>
      <c r="F235" s="5" t="s">
        <v>51</v>
      </c>
      <c r="G235" s="85">
        <v>44018</v>
      </c>
      <c r="H235" t="b">
        <v>1</v>
      </c>
      <c r="I235" t="s">
        <v>67</v>
      </c>
      <c r="J235" t="b">
        <v>0</v>
      </c>
      <c r="K235" s="11" t="str">
        <f>IF(ISBLANK(A235),"",VLOOKUP("S2"&amp;表1[[#This Row],[分项工程代号]]&amp;表1[[#This Row],[分项工程名称]],模板!D:F,3,FALSE))</f>
        <v>S2-04-C7-</v>
      </c>
      <c r="L235" s="2" t="str">
        <f ca="1">IF(ISBLANK(A235),"",表1[[#This Row],[编号]]&amp;TEXT(表1[[#This Row],[序号]],"000"))</f>
        <v>S2-04-C7-001</v>
      </c>
      <c r="M235" s="11" t="str">
        <f t="shared" si="150"/>
        <v>北方工程刚果（金）有限公司</v>
      </c>
      <c r="N235" s="11" t="str">
        <f t="shared" si="151"/>
        <v>李云松</v>
      </c>
      <c r="O235" s="11" t="str">
        <f t="shared" si="152"/>
        <v>黄必银</v>
      </c>
      <c r="P235" s="2" t="str">
        <f t="shared" si="153"/>
        <v>WUHUANG CONSTRUCTION ET COMMERCE RDC SAS</v>
      </c>
      <c r="Q235" s="2" t="str">
        <f t="shared" si="154"/>
        <v>陈陆</v>
      </c>
      <c r="R235" s="2" t="str">
        <f t="shared" si="155"/>
        <v>曹学能</v>
      </c>
      <c r="S235" s="11" t="str">
        <f t="shared" si="156"/>
        <v>鑫诚建设监理咨询有限公司</v>
      </c>
      <c r="T235" s="11" t="str">
        <f>IF(ISBLANK(A235),"",VLOOKUP(表1[[#This Row],[分项工程名称]],模板!C:G,3,FALSE))</f>
        <v>电缆头制作、导线连接和线路电气试验检验批质量验收记录</v>
      </c>
      <c r="U235" s="2" t="str">
        <f t="shared" si="157"/>
        <v>刚果（金）庞比铜钴矿项目</v>
      </c>
      <c r="V235" s="2" t="str">
        <f t="shared" si="158"/>
        <v>刚果（金）庞比铜钴矿项目   铜电积</v>
      </c>
      <c r="W235" s="11" t="str">
        <f>IF(ISBLANK(A235),"",表1[[#This Row],[子项名称]]&amp;表1[[#This Row],[标题]]&amp;表1[[#This Row],[分项工程代号]])</f>
        <v>铜电积电缆头制作、导线连接和线路电气试验检验批质量验收记录4</v>
      </c>
      <c r="X235" s="11">
        <f>IF(ISBLANK(A235),"",COUNTIF(W:W,表1[[#This Row],[子项名称]]&amp;表1[[#This Row],[标题]]&amp;表1[[#This Row],[分项工程代号]]))</f>
        <v>1</v>
      </c>
      <c r="Y235" s="11" t="str">
        <f>IF(ISBLANK(A235),"",表1[[#This Row],[子项名称]]&amp;表1[[#This Row],[分项工程代号]]&amp;表1[[#This Row],[分项工程名称]])</f>
        <v>铜电积4电缆头制作、导线连接和线路电气试验</v>
      </c>
      <c r="Z235" s="11" t="b">
        <f>IF(ISBLANK(A235),"",IF(MATCH(表1[[#This Row],[子项名称]]&amp;表1[[#This Row],[分项工程代号]]&amp;表1[[#This Row],[分项工程名称]],Y:Y,0)=ROW(表1[[#This Row],[子项名称]]),TRUE,FALSE))</f>
        <v>1</v>
      </c>
      <c r="AA235" s="11" t="str">
        <f t="shared" si="159"/>
        <v>《建筑电气工程施工验收规范》 GB50303-2015</v>
      </c>
      <c r="AB235" s="11" t="str">
        <f>IF(ISBLANK(A235),"",VLOOKUP(表1[[#This Row],[分项工程名称]],施工检查记录[#All],2,FALSE))</f>
        <v>1.低压电线和电缆绝缘电阻测试符合规范要求
2.电线、电缆接线符合规范要求
3.芯线与电器设备的连接符合规范要求</v>
      </c>
      <c r="AC235" t="str">
        <f t="shared" si="127"/>
        <v>2020年07月06日</v>
      </c>
    </row>
    <row r="236" customHeight="1" spans="1:29">
      <c r="A236" s="5" t="s">
        <v>49</v>
      </c>
      <c r="B236" s="5">
        <f ca="1" t="shared" ref="B236:B254" si="160">IF(ISBLANK(A236),"",_xlfn.MAXIFS(INDIRECT(ADDRESS(2,2)&amp;":"&amp;ADDRESS(ROW(A236)-1,2)),INDIRECT(ADDRESS(2,1)&amp;":"&amp;ADDRESS(ROW(A236)-1,1)),A236,INDIRECT(ADDRESS(2,3)&amp;":"&amp;ADDRESS(ROW(A236)-1,3)),C236,INDIRECT(ADDRESS(2,4)&amp;":"&amp;ADDRESS(ROW(A236)-1,4)),D236)+1)</f>
        <v>1</v>
      </c>
      <c r="C236" s="5" t="s">
        <v>101</v>
      </c>
      <c r="D236" s="5">
        <v>4</v>
      </c>
      <c r="E236" s="5" t="s">
        <v>50</v>
      </c>
      <c r="F236" s="5" t="s">
        <v>51</v>
      </c>
      <c r="G236" s="85">
        <v>44032</v>
      </c>
      <c r="H236" t="b">
        <v>1</v>
      </c>
      <c r="I236" t="s">
        <v>52</v>
      </c>
      <c r="J236" t="b">
        <v>0</v>
      </c>
      <c r="K236" s="11" t="str">
        <f>IF(ISBLANK(A236),"",VLOOKUP("S2"&amp;表1[[#This Row],[分项工程代号]]&amp;表1[[#This Row],[分项工程名称]],模板!D:F,3,FALSE))</f>
        <v>S2-04-C7-</v>
      </c>
      <c r="L236" s="2" t="str">
        <f ca="1">IF(ISBLANK(A236),"",表1[[#This Row],[编号]]&amp;TEXT(表1[[#This Row],[序号]],"000"))</f>
        <v>S2-04-C7-001</v>
      </c>
      <c r="M236" s="11" t="str">
        <f t="shared" ref="M236:M244" si="161">IF(ISBLANK(A236),"","北方工程刚果（金）有限公司")</f>
        <v>北方工程刚果（金）有限公司</v>
      </c>
      <c r="N236" s="11" t="str">
        <f t="shared" ref="N236:N244" si="162">IF(ISBLANK(A236),"","李云松")</f>
        <v>李云松</v>
      </c>
      <c r="O236" s="11" t="str">
        <f t="shared" ref="O236:O244" si="163">IF(ISBLANK(A236),"","黄必银")</f>
        <v>黄必银</v>
      </c>
      <c r="P236" s="2" t="str">
        <f t="shared" ref="P236:P244" si="164">IF(ISBLANK(A236),"","WUHUANG CONSTRUCTION ET COMMERCE RDC SAS")</f>
        <v>WUHUANG CONSTRUCTION ET COMMERCE RDC SAS</v>
      </c>
      <c r="Q236" s="2" t="str">
        <f t="shared" ref="Q236:Q244" si="165">IF(ISBLANK(A236),"","陈陆")</f>
        <v>陈陆</v>
      </c>
      <c r="R236" s="2" t="str">
        <f t="shared" ref="R236:R244" si="166">IF(ISBLANK(A236),"","曹学能")</f>
        <v>曹学能</v>
      </c>
      <c r="S236" s="11" t="str">
        <f t="shared" ref="S236:S244" si="167">IF(ISBLANK(A236),"","鑫诚建设监理咨询有限公司")</f>
        <v>鑫诚建设监理咨询有限公司</v>
      </c>
      <c r="T236" s="11" t="str">
        <f>IF(ISBLANK(A236),"",VLOOKUP(表1[[#This Row],[分项工程名称]],模板!C:G,3,FALSE))</f>
        <v>低压电动机检查、接线检验批质量验收记录</v>
      </c>
      <c r="U236" s="2" t="str">
        <f t="shared" ref="U236:U244" si="168">IF(ISBLANK(A236),"","刚果（金）庞比铜钴矿项目")</f>
        <v>刚果（金）庞比铜钴矿项目</v>
      </c>
      <c r="V236" s="2" t="str">
        <f t="shared" ref="V236:V244" si="169">IF(ISBLANK(A236),"",_xlfn.CONCAT(U236,"   ",A236))</f>
        <v>刚果（金）庞比铜钴矿项目   浸出浓密及CCD洗涤</v>
      </c>
      <c r="W236" s="11" t="str">
        <f>IF(ISBLANK(A236),"",表1[[#This Row],[子项名称]]&amp;表1[[#This Row],[标题]]&amp;表1[[#This Row],[分项工程代号]])</f>
        <v>浸出浓密及CCD洗涤低压电动机检查、接线检验批质量验收记录4</v>
      </c>
      <c r="X236" s="11">
        <f>IF(ISBLANK(A236),"",COUNTIF(W:W,表1[[#This Row],[子项名称]]&amp;表1[[#This Row],[标题]]&amp;表1[[#This Row],[分项工程代号]]))</f>
        <v>1</v>
      </c>
      <c r="Y236" s="11" t="str">
        <f>IF(ISBLANK(A236),"",表1[[#This Row],[子项名称]]&amp;表1[[#This Row],[分项工程代号]]&amp;表1[[#This Row],[分项工程名称]])</f>
        <v>浸出浓密及CCD洗涤4低压电动机检查、接线</v>
      </c>
      <c r="Z236" s="11" t="b">
        <f>IF(ISBLANK(A236),"",IF(MATCH(表1[[#This Row],[子项名称]]&amp;表1[[#This Row],[分项工程代号]]&amp;表1[[#This Row],[分项工程名称]],Y:Y,0)=ROW(表1[[#This Row],[子项名称]]),TRUE,FALSE))</f>
        <v>1</v>
      </c>
      <c r="AA236" s="11" t="str">
        <f t="shared" ref="AA236:AA244" si="170">IF(ISBLANK(A236),"",_xlfn.CONCAT("《建筑电气工程施工验收规范》 GB50303-2015"))</f>
        <v>《建筑电气工程施工验收规范》 GB50303-2015</v>
      </c>
      <c r="AB236" s="11" t="str">
        <f>IF(ISBLANK(A236),"",VLOOKUP(表1[[#This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36" t="str">
        <f t="shared" si="127"/>
        <v>2020年07月20日</v>
      </c>
    </row>
    <row r="237" customHeight="1" spans="1:29">
      <c r="A237" s="5" t="s">
        <v>49</v>
      </c>
      <c r="B237" s="5">
        <f ca="1" t="shared" si="160"/>
        <v>1</v>
      </c>
      <c r="C237" s="5" t="s">
        <v>102</v>
      </c>
      <c r="D237" s="5">
        <v>4</v>
      </c>
      <c r="E237" s="5" t="s">
        <v>50</v>
      </c>
      <c r="F237" s="5" t="s">
        <v>51</v>
      </c>
      <c r="G237" s="85">
        <v>44034</v>
      </c>
      <c r="H237" t="b">
        <v>1</v>
      </c>
      <c r="I237" t="s">
        <v>52</v>
      </c>
      <c r="J237" t="b">
        <v>0</v>
      </c>
      <c r="K237" s="11" t="str">
        <f>IF(ISBLANK(A237),"",VLOOKUP("S2"&amp;表1[[#This Row],[分项工程代号]]&amp;表1[[#This Row],[分项工程名称]],模板!D:F,3,FALSE))</f>
        <v>S2-04-C7-</v>
      </c>
      <c r="L237" s="2" t="str">
        <f ca="1">IF(ISBLANK(A237),"",表1[[#This Row],[编号]]&amp;TEXT(表1[[#This Row],[序号]],"000"))</f>
        <v>S2-04-C7-001</v>
      </c>
      <c r="M237" s="11" t="str">
        <f t="shared" si="161"/>
        <v>北方工程刚果（金）有限公司</v>
      </c>
      <c r="N237" s="11" t="str">
        <f t="shared" si="162"/>
        <v>李云松</v>
      </c>
      <c r="O237" s="11" t="str">
        <f t="shared" si="163"/>
        <v>黄必银</v>
      </c>
      <c r="P237" s="2" t="str">
        <f t="shared" si="164"/>
        <v>WUHUANG CONSTRUCTION ET COMMERCE RDC SAS</v>
      </c>
      <c r="Q237" s="2" t="str">
        <f t="shared" si="165"/>
        <v>陈陆</v>
      </c>
      <c r="R237" s="2" t="str">
        <f t="shared" si="166"/>
        <v>曹学能</v>
      </c>
      <c r="S237" s="11" t="str">
        <f t="shared" si="167"/>
        <v>鑫诚建设监理咨询有限公司</v>
      </c>
      <c r="T237" s="11" t="str">
        <f>IF(ISBLANK(A237),"",VLOOKUP(表1[[#This Row],[分项工程名称]],模板!C:G,3,FALSE))</f>
        <v>低压电气动力设备检测、试验和空载试运行检验批质量验收记录</v>
      </c>
      <c r="U237" s="2" t="str">
        <f t="shared" si="168"/>
        <v>刚果（金）庞比铜钴矿项目</v>
      </c>
      <c r="V237" s="2" t="str">
        <f t="shared" si="169"/>
        <v>刚果（金）庞比铜钴矿项目   浸出浓密及CCD洗涤</v>
      </c>
      <c r="W237" s="11" t="str">
        <f>IF(ISBLANK(A237),"",表1[[#This Row],[子项名称]]&amp;表1[[#This Row],[标题]]&amp;表1[[#This Row],[分项工程代号]])</f>
        <v>浸出浓密及CCD洗涤低压电气动力设备检测、试验和空载试运行检验批质量验收记录4</v>
      </c>
      <c r="X237" s="11">
        <f>IF(ISBLANK(A237),"",COUNTIF(W:W,表1[[#This Row],[子项名称]]&amp;表1[[#This Row],[标题]]&amp;表1[[#This Row],[分项工程代号]]))</f>
        <v>1</v>
      </c>
      <c r="Y237" s="11" t="str">
        <f>IF(ISBLANK(A237),"",表1[[#This Row],[子项名称]]&amp;表1[[#This Row],[分项工程代号]]&amp;表1[[#This Row],[分项工程名称]])</f>
        <v>浸出浓密及CCD洗涤4低压电气动力设备检测、试验和空载试运行</v>
      </c>
      <c r="Z237" s="11" t="b">
        <f>IF(ISBLANK(A237),"",IF(MATCH(表1[[#This Row],[子项名称]]&amp;表1[[#This Row],[分项工程代号]]&amp;表1[[#This Row],[分项工程名称]],Y:Y,0)=ROW(表1[[#This Row],[子项名称]]),TRUE,FALSE))</f>
        <v>1</v>
      </c>
      <c r="AA237" s="11" t="str">
        <f t="shared" si="170"/>
        <v>《建筑电气工程施工验收规范》 GB50303-2015</v>
      </c>
      <c r="AB237" s="11" t="str">
        <f>IF(ISBLANK(A237),"",VLOOKUP(表1[[#This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37" t="str">
        <f t="shared" si="127"/>
        <v>2020年07月22日</v>
      </c>
    </row>
    <row r="238" customHeight="1" spans="1:29">
      <c r="A238" s="5" t="s">
        <v>49</v>
      </c>
      <c r="B238" s="5">
        <f ca="1" t="shared" si="160"/>
        <v>1</v>
      </c>
      <c r="C238" s="5" t="s">
        <v>100</v>
      </c>
      <c r="D238" s="5">
        <v>4</v>
      </c>
      <c r="E238" s="5" t="s">
        <v>50</v>
      </c>
      <c r="F238" s="5" t="s">
        <v>51</v>
      </c>
      <c r="G238" s="85">
        <v>44030</v>
      </c>
      <c r="H238" t="b">
        <v>1</v>
      </c>
      <c r="I238" t="s">
        <v>52</v>
      </c>
      <c r="J238" t="b">
        <v>0</v>
      </c>
      <c r="K238" s="11" t="str">
        <f>IF(ISBLANK(A238),"",VLOOKUP("S2"&amp;表1[[#This Row],[分项工程代号]]&amp;表1[[#This Row],[分项工程名称]],模板!D:F,3,FALSE))</f>
        <v>S2-04-C7-</v>
      </c>
      <c r="L238" s="2" t="str">
        <f ca="1">IF(ISBLANK(A238),"",表1[[#This Row],[编号]]&amp;TEXT(表1[[#This Row],[序号]],"000"))</f>
        <v>S2-04-C7-001</v>
      </c>
      <c r="M238" s="11" t="str">
        <f t="shared" si="161"/>
        <v>北方工程刚果（金）有限公司</v>
      </c>
      <c r="N238" s="11" t="str">
        <f t="shared" si="162"/>
        <v>李云松</v>
      </c>
      <c r="O238" s="11" t="str">
        <f t="shared" si="163"/>
        <v>黄必银</v>
      </c>
      <c r="P238" s="2" t="str">
        <f t="shared" si="164"/>
        <v>WUHUANG CONSTRUCTION ET COMMERCE RDC SAS</v>
      </c>
      <c r="Q238" s="2" t="str">
        <f t="shared" si="165"/>
        <v>陈陆</v>
      </c>
      <c r="R238" s="2" t="str">
        <f t="shared" si="166"/>
        <v>曹学能</v>
      </c>
      <c r="S238" s="11" t="str">
        <f t="shared" si="167"/>
        <v>鑫诚建设监理咨询有限公司</v>
      </c>
      <c r="T238" s="11" t="str">
        <f>IF(ISBLANK(A238),"",VLOOKUP(表1[[#This Row],[分项工程名称]],模板!C:G,3,FALSE))</f>
        <v>成套配电柜、控制柜和动力配电箱安装检验批质量验收记录</v>
      </c>
      <c r="U238" s="2" t="str">
        <f t="shared" si="168"/>
        <v>刚果（金）庞比铜钴矿项目</v>
      </c>
      <c r="V238" s="2" t="str">
        <f t="shared" si="169"/>
        <v>刚果（金）庞比铜钴矿项目   浸出浓密及CCD洗涤</v>
      </c>
      <c r="W238" s="11" t="str">
        <f>IF(ISBLANK(A238),"",表1[[#This Row],[子项名称]]&amp;表1[[#This Row],[标题]]&amp;表1[[#This Row],[分项工程代号]])</f>
        <v>浸出浓密及CCD洗涤成套配电柜、控制柜和动力配电箱安装检验批质量验收记录4</v>
      </c>
      <c r="X238" s="11">
        <f>IF(ISBLANK(A238),"",COUNTIF(W:W,表1[[#This Row],[子项名称]]&amp;表1[[#This Row],[标题]]&amp;表1[[#This Row],[分项工程代号]]))</f>
        <v>1</v>
      </c>
      <c r="Y238" s="11" t="str">
        <f>IF(ISBLANK(A238),"",表1[[#This Row],[子项名称]]&amp;表1[[#This Row],[分项工程代号]]&amp;表1[[#This Row],[分项工程名称]])</f>
        <v>浸出浓密及CCD洗涤4成套配电柜、控制柜和动力配电箱安装</v>
      </c>
      <c r="Z238" s="11" t="b">
        <f>IF(ISBLANK(A238),"",IF(MATCH(表1[[#This Row],[子项名称]]&amp;表1[[#This Row],[分项工程代号]]&amp;表1[[#This Row],[分项工程名称]],Y:Y,0)=ROW(表1[[#This Row],[子项名称]]),TRUE,FALSE))</f>
        <v>1</v>
      </c>
      <c r="AA238" s="11" t="str">
        <f t="shared" si="170"/>
        <v>《建筑电气工程施工验收规范》 GB50303-2015</v>
      </c>
      <c r="AB238" s="11" t="str">
        <f>IF(ISBLANK(A238),"",VLOOKUP(表1[[#This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38" t="str">
        <f t="shared" si="127"/>
        <v>2020年07月18日</v>
      </c>
    </row>
    <row r="239" customHeight="1" spans="1:29">
      <c r="A239" s="5" t="s">
        <v>49</v>
      </c>
      <c r="B239" s="5">
        <f ca="1" t="shared" si="160"/>
        <v>1</v>
      </c>
      <c r="C239" s="5" t="s">
        <v>75</v>
      </c>
      <c r="D239" s="5">
        <v>4</v>
      </c>
      <c r="E239" s="5" t="s">
        <v>50</v>
      </c>
      <c r="F239" s="5" t="s">
        <v>51</v>
      </c>
      <c r="G239" s="85">
        <v>44033</v>
      </c>
      <c r="H239" t="b">
        <v>1</v>
      </c>
      <c r="I239" t="s">
        <v>52</v>
      </c>
      <c r="J239" t="b">
        <v>0</v>
      </c>
      <c r="K239" s="11" t="str">
        <f>IF(ISBLANK(A239),"",VLOOKUP("S2"&amp;表1[[#This Row],[分项工程代号]]&amp;表1[[#This Row],[分项工程名称]],模板!D:F,3,FALSE))</f>
        <v>S2-04-C7-</v>
      </c>
      <c r="L239" s="2" t="str">
        <f ca="1">IF(ISBLANK(A239),"",表1[[#This Row],[编号]]&amp;TEXT(表1[[#This Row],[序号]],"000"))</f>
        <v>S2-04-C7-001</v>
      </c>
      <c r="M239" s="11" t="str">
        <f t="shared" si="161"/>
        <v>北方工程刚果（金）有限公司</v>
      </c>
      <c r="N239" s="11" t="str">
        <f t="shared" si="162"/>
        <v>李云松</v>
      </c>
      <c r="O239" s="11" t="str">
        <f t="shared" si="163"/>
        <v>黄必银</v>
      </c>
      <c r="P239" s="2" t="str">
        <f t="shared" si="164"/>
        <v>WUHUANG CONSTRUCTION ET COMMERCE RDC SAS</v>
      </c>
      <c r="Q239" s="2" t="str">
        <f t="shared" si="165"/>
        <v>陈陆</v>
      </c>
      <c r="R239" s="2" t="str">
        <f t="shared" si="166"/>
        <v>曹学能</v>
      </c>
      <c r="S239" s="11" t="str">
        <f t="shared" si="167"/>
        <v>鑫诚建设监理咨询有限公司</v>
      </c>
      <c r="T239" s="11" t="str">
        <f>IF(ISBLANK(A239),"",VLOOKUP(表1[[#This Row],[分项工程名称]],模板!C:G,3,FALSE))</f>
        <v>插座、开关安装检验批质量验收记录</v>
      </c>
      <c r="U239" s="2" t="str">
        <f t="shared" si="168"/>
        <v>刚果（金）庞比铜钴矿项目</v>
      </c>
      <c r="V239" s="2" t="str">
        <f t="shared" si="169"/>
        <v>刚果（金）庞比铜钴矿项目   浸出浓密及CCD洗涤</v>
      </c>
      <c r="W239" s="11" t="str">
        <f>IF(ISBLANK(A239),"",表1[[#This Row],[子项名称]]&amp;表1[[#This Row],[标题]]&amp;表1[[#This Row],[分项工程代号]])</f>
        <v>浸出浓密及CCD洗涤插座、开关安装检验批质量验收记录4</v>
      </c>
      <c r="X239" s="11">
        <f>IF(ISBLANK(A239),"",COUNTIF(W:W,表1[[#This Row],[子项名称]]&amp;表1[[#This Row],[标题]]&amp;表1[[#This Row],[分项工程代号]]))</f>
        <v>1</v>
      </c>
      <c r="Y239" s="11" t="str">
        <f>IF(ISBLANK(A239),"",表1[[#This Row],[子项名称]]&amp;表1[[#This Row],[分项工程代号]]&amp;表1[[#This Row],[分项工程名称]])</f>
        <v>浸出浓密及CCD洗涤4插座、开关安装</v>
      </c>
      <c r="Z239" s="11" t="b">
        <f>IF(ISBLANK(A239),"",IF(MATCH(表1[[#This Row],[子项名称]]&amp;表1[[#This Row],[分项工程代号]]&amp;表1[[#This Row],[分项工程名称]],Y:Y,0)=ROW(表1[[#This Row],[子项名称]]),TRUE,FALSE))</f>
        <v>1</v>
      </c>
      <c r="AA239" s="11" t="str">
        <f t="shared" si="170"/>
        <v>《建筑电气工程施工验收规范》 GB50303-2015</v>
      </c>
      <c r="AB239" s="11" t="str">
        <f>IF(ISBLANK(A239),"",VLOOKUP(表1[[#This Row],[分项工程名称]],施工检查记录[#All],2,FALSE))</f>
        <v>1.交直流在同一现场安装时必须选择不同的结构
2.开关的通断位置一致，操作灵活、接触可靠
3.车间及试（实）验室的插座距地面不小于0.3m</v>
      </c>
      <c r="AC239" t="str">
        <f t="shared" si="127"/>
        <v>2020年07月21日</v>
      </c>
    </row>
    <row r="240" customHeight="1" spans="1:29">
      <c r="A240" s="5" t="s">
        <v>49</v>
      </c>
      <c r="B240" s="5">
        <f ca="1" t="shared" si="160"/>
        <v>1</v>
      </c>
      <c r="C240" s="5" t="s">
        <v>37</v>
      </c>
      <c r="D240" s="5">
        <v>4</v>
      </c>
      <c r="E240" s="5" t="s">
        <v>50</v>
      </c>
      <c r="F240" s="5" t="s">
        <v>51</v>
      </c>
      <c r="G240" s="85">
        <v>44016</v>
      </c>
      <c r="H240" t="b">
        <v>1</v>
      </c>
      <c r="I240" t="s">
        <v>52</v>
      </c>
      <c r="J240" t="b">
        <v>0</v>
      </c>
      <c r="K240" s="11" t="str">
        <f>IF(ISBLANK(A240),"",VLOOKUP("S2"&amp;表1[[#This Row],[分项工程代号]]&amp;表1[[#This Row],[分项工程名称]],模板!D:F,3,FALSE))</f>
        <v>S2-04-C7-</v>
      </c>
      <c r="L240" s="2" t="str">
        <f ca="1">IF(ISBLANK(A240),"",表1[[#This Row],[编号]]&amp;TEXT(表1[[#This Row],[序号]],"000"))</f>
        <v>S2-04-C7-001</v>
      </c>
      <c r="M240" s="11" t="str">
        <f t="shared" si="161"/>
        <v>北方工程刚果（金）有限公司</v>
      </c>
      <c r="N240" s="11" t="str">
        <f t="shared" si="162"/>
        <v>李云松</v>
      </c>
      <c r="O240" s="11" t="str">
        <f t="shared" si="163"/>
        <v>黄必银</v>
      </c>
      <c r="P240" s="2" t="str">
        <f t="shared" si="164"/>
        <v>WUHUANG CONSTRUCTION ET COMMERCE RDC SAS</v>
      </c>
      <c r="Q240" s="2" t="str">
        <f t="shared" si="165"/>
        <v>陈陆</v>
      </c>
      <c r="R240" s="2" t="str">
        <f t="shared" si="166"/>
        <v>曹学能</v>
      </c>
      <c r="S240" s="11" t="str">
        <f t="shared" si="167"/>
        <v>鑫诚建设监理咨询有限公司</v>
      </c>
      <c r="T240" s="11" t="str">
        <f>IF(ISBLANK(A240),"",VLOOKUP(表1[[#This Row],[分项工程名称]],模板!C:G,3,FALSE))</f>
        <v>桥架安装和桥架内电缆敷设检验批质量验收记录</v>
      </c>
      <c r="U240" s="2" t="str">
        <f t="shared" si="168"/>
        <v>刚果（金）庞比铜钴矿项目</v>
      </c>
      <c r="V240" s="2" t="str">
        <f t="shared" si="169"/>
        <v>刚果（金）庞比铜钴矿项目   浸出浓密及CCD洗涤</v>
      </c>
      <c r="W240" s="11" t="str">
        <f>IF(ISBLANK(A240),"",表1[[#This Row],[子项名称]]&amp;表1[[#This Row],[标题]]&amp;表1[[#This Row],[分项工程代号]])</f>
        <v>浸出浓密及CCD洗涤桥架安装和桥架内电缆敷设检验批质量验收记录4</v>
      </c>
      <c r="X240" s="11">
        <f>IF(ISBLANK(A240),"",COUNTIF(W:W,表1[[#This Row],[子项名称]]&amp;表1[[#This Row],[标题]]&amp;表1[[#This Row],[分项工程代号]]))</f>
        <v>1</v>
      </c>
      <c r="Y240" s="11" t="str">
        <f>IF(ISBLANK(A240),"",表1[[#This Row],[子项名称]]&amp;表1[[#This Row],[分项工程代号]]&amp;表1[[#This Row],[分项工程名称]])</f>
        <v>浸出浓密及CCD洗涤4桥架安装和桥架内电缆敷设</v>
      </c>
      <c r="Z240" s="11" t="b">
        <f>IF(ISBLANK(A240),"",IF(MATCH(表1[[#This Row],[子项名称]]&amp;表1[[#This Row],[分项工程代号]]&amp;表1[[#This Row],[分项工程名称]],Y:Y,0)=ROW(表1[[#This Row],[子项名称]]),TRUE,FALSE))</f>
        <v>1</v>
      </c>
      <c r="AA240" s="11" t="str">
        <f t="shared" si="170"/>
        <v>《建筑电气工程施工验收规范》 GB50303-2015</v>
      </c>
      <c r="AB240" s="11" t="str">
        <f>IF(ISBLANK(A240),"",VLOOKUP(表1[[#This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40" t="str">
        <f t="shared" si="127"/>
        <v>2020年07月04日</v>
      </c>
    </row>
    <row r="241" customHeight="1" spans="1:29">
      <c r="A241" s="5" t="s">
        <v>49</v>
      </c>
      <c r="B241" s="5">
        <f ca="1" t="shared" si="160"/>
        <v>1</v>
      </c>
      <c r="C241" s="5" t="s">
        <v>35</v>
      </c>
      <c r="D241" s="5">
        <v>4</v>
      </c>
      <c r="E241" s="5" t="s">
        <v>50</v>
      </c>
      <c r="F241" s="5" t="s">
        <v>51</v>
      </c>
      <c r="G241" s="85">
        <v>44018</v>
      </c>
      <c r="H241" t="b">
        <v>1</v>
      </c>
      <c r="I241" t="s">
        <v>52</v>
      </c>
      <c r="J241" t="b">
        <v>0</v>
      </c>
      <c r="K241" s="11" t="str">
        <f>IF(ISBLANK(A241),"",VLOOKUP("S2"&amp;表1[[#This Row],[分项工程代号]]&amp;表1[[#This Row],[分项工程名称]],模板!D:F,3,FALSE))</f>
        <v>S2-04-C7-</v>
      </c>
      <c r="L241" s="2" t="str">
        <f ca="1">IF(ISBLANK(A241),"",表1[[#This Row],[编号]]&amp;TEXT(表1[[#This Row],[序号]],"000"))</f>
        <v>S2-04-C7-001</v>
      </c>
      <c r="M241" s="11" t="str">
        <f t="shared" si="161"/>
        <v>北方工程刚果（金）有限公司</v>
      </c>
      <c r="N241" s="11" t="str">
        <f t="shared" si="162"/>
        <v>李云松</v>
      </c>
      <c r="O241" s="11" t="str">
        <f t="shared" si="163"/>
        <v>黄必银</v>
      </c>
      <c r="P241" s="2" t="str">
        <f t="shared" si="164"/>
        <v>WUHUANG CONSTRUCTION ET COMMERCE RDC SAS</v>
      </c>
      <c r="Q241" s="2" t="str">
        <f t="shared" si="165"/>
        <v>陈陆</v>
      </c>
      <c r="R241" s="2" t="str">
        <f t="shared" si="166"/>
        <v>曹学能</v>
      </c>
      <c r="S241" s="11" t="str">
        <f t="shared" si="167"/>
        <v>鑫诚建设监理咨询有限公司</v>
      </c>
      <c r="T241" s="11" t="str">
        <f>IF(ISBLANK(A241),"",VLOOKUP(表1[[#This Row],[分项工程名称]],模板!C:G,3,FALSE))</f>
        <v>电线、电缆导管和线槽敷设检验批质量验收记录</v>
      </c>
      <c r="U241" s="2" t="str">
        <f t="shared" si="168"/>
        <v>刚果（金）庞比铜钴矿项目</v>
      </c>
      <c r="V241" s="2" t="str">
        <f t="shared" si="169"/>
        <v>刚果（金）庞比铜钴矿项目   浸出浓密及CCD洗涤</v>
      </c>
      <c r="W241" s="11" t="str">
        <f>IF(ISBLANK(A241),"",表1[[#This Row],[子项名称]]&amp;表1[[#This Row],[标题]]&amp;表1[[#This Row],[分项工程代号]])</f>
        <v>浸出浓密及CCD洗涤电线、电缆导管和线槽敷设检验批质量验收记录4</v>
      </c>
      <c r="X241" s="11">
        <f>IF(ISBLANK(A241),"",COUNTIF(W:W,表1[[#This Row],[子项名称]]&amp;表1[[#This Row],[标题]]&amp;表1[[#This Row],[分项工程代号]]))</f>
        <v>1</v>
      </c>
      <c r="Y241" s="11" t="str">
        <f>IF(ISBLANK(A241),"",表1[[#This Row],[子项名称]]&amp;表1[[#This Row],[分项工程代号]]&amp;表1[[#This Row],[分项工程名称]])</f>
        <v>浸出浓密及CCD洗涤4电线、电缆导管和线槽敷设</v>
      </c>
      <c r="Z241" s="11" t="b">
        <f>IF(ISBLANK(A241),"",IF(MATCH(表1[[#This Row],[子项名称]]&amp;表1[[#This Row],[分项工程代号]]&amp;表1[[#This Row],[分项工程名称]],Y:Y,0)=ROW(表1[[#This Row],[子项名称]]),TRUE,FALSE))</f>
        <v>1</v>
      </c>
      <c r="AA241" s="11" t="str">
        <f t="shared" si="170"/>
        <v>《建筑电气工程施工验收规范》 GB50303-2015</v>
      </c>
      <c r="AB241" s="11" t="str">
        <f>IF(ISBLANK(A241),"",VLOOKUP(表1[[#This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41" t="str">
        <f t="shared" si="127"/>
        <v>2020年07月06日</v>
      </c>
    </row>
    <row r="242" customHeight="1" spans="1:29">
      <c r="A242" s="5" t="s">
        <v>49</v>
      </c>
      <c r="B242" s="5">
        <f ca="1" t="shared" si="160"/>
        <v>1</v>
      </c>
      <c r="C242" s="5" t="s">
        <v>30</v>
      </c>
      <c r="D242" s="5">
        <v>4</v>
      </c>
      <c r="E242" s="5" t="s">
        <v>50</v>
      </c>
      <c r="F242" s="5" t="s">
        <v>51</v>
      </c>
      <c r="G242" s="85">
        <v>44019</v>
      </c>
      <c r="H242" t="b">
        <v>1</v>
      </c>
      <c r="I242" t="s">
        <v>52</v>
      </c>
      <c r="J242" t="b">
        <v>0</v>
      </c>
      <c r="K242" s="11" t="str">
        <f>IF(ISBLANK(A242),"",VLOOKUP("S2"&amp;表1[[#This Row],[分项工程代号]]&amp;表1[[#This Row],[分项工程名称]],模板!D:F,3,FALSE))</f>
        <v>S2-04-C7-</v>
      </c>
      <c r="L242" s="2" t="str">
        <f ca="1">IF(ISBLANK(A242),"",表1[[#This Row],[编号]]&amp;TEXT(表1[[#This Row],[序号]],"000"))</f>
        <v>S2-04-C7-001</v>
      </c>
      <c r="M242" s="11" t="str">
        <f t="shared" si="161"/>
        <v>北方工程刚果（金）有限公司</v>
      </c>
      <c r="N242" s="11" t="str">
        <f t="shared" si="162"/>
        <v>李云松</v>
      </c>
      <c r="O242" s="11" t="str">
        <f t="shared" si="163"/>
        <v>黄必银</v>
      </c>
      <c r="P242" s="2" t="str">
        <f t="shared" si="164"/>
        <v>WUHUANG CONSTRUCTION ET COMMERCE RDC SAS</v>
      </c>
      <c r="Q242" s="2" t="str">
        <f t="shared" si="165"/>
        <v>陈陆</v>
      </c>
      <c r="R242" s="2" t="str">
        <f t="shared" si="166"/>
        <v>曹学能</v>
      </c>
      <c r="S242" s="11" t="str">
        <f t="shared" si="167"/>
        <v>鑫诚建设监理咨询有限公司</v>
      </c>
      <c r="T242" s="11" t="str">
        <f>IF(ISBLANK(A242),"",VLOOKUP(表1[[#This Row],[分项工程名称]],模板!C:G,3,FALSE))</f>
        <v>电线、电缆穿管和线槽敷设检验批质量验收记录</v>
      </c>
      <c r="U242" s="2" t="str">
        <f t="shared" si="168"/>
        <v>刚果（金）庞比铜钴矿项目</v>
      </c>
      <c r="V242" s="2" t="str">
        <f t="shared" si="169"/>
        <v>刚果（金）庞比铜钴矿项目   浸出浓密及CCD洗涤</v>
      </c>
      <c r="W242" s="11" t="str">
        <f>IF(ISBLANK(A242),"",表1[[#This Row],[子项名称]]&amp;表1[[#This Row],[标题]]&amp;表1[[#This Row],[分项工程代号]])</f>
        <v>浸出浓密及CCD洗涤电线、电缆穿管和线槽敷设检验批质量验收记录4</v>
      </c>
      <c r="X242" s="11">
        <f>IF(ISBLANK(A242),"",COUNTIF(W:W,表1[[#This Row],[子项名称]]&amp;表1[[#This Row],[标题]]&amp;表1[[#This Row],[分项工程代号]]))</f>
        <v>1</v>
      </c>
      <c r="Y242" s="11" t="str">
        <f>IF(ISBLANK(A242),"",表1[[#This Row],[子项名称]]&amp;表1[[#This Row],[分项工程代号]]&amp;表1[[#This Row],[分项工程名称]])</f>
        <v>浸出浓密及CCD洗涤4电线、电缆穿管和线槽敷设</v>
      </c>
      <c r="Z242" s="11" t="b">
        <f>IF(ISBLANK(A242),"",IF(MATCH(表1[[#This Row],[子项名称]]&amp;表1[[#This Row],[分项工程代号]]&amp;表1[[#This Row],[分项工程名称]],Y:Y,0)=ROW(表1[[#This Row],[子项名称]]),TRUE,FALSE))</f>
        <v>1</v>
      </c>
      <c r="AA242" s="11" t="str">
        <f t="shared" si="170"/>
        <v>《建筑电气工程施工验收规范》 GB50303-2015</v>
      </c>
      <c r="AB242" s="11" t="str">
        <f>IF(ISBLANK(A242),"",VLOOKUP(表1[[#This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42" t="str">
        <f t="shared" si="127"/>
        <v>2020年07月07日</v>
      </c>
    </row>
    <row r="243" customHeight="1" spans="1:29">
      <c r="A243" s="5" t="s">
        <v>49</v>
      </c>
      <c r="B243" s="5">
        <f ca="1" t="shared" si="160"/>
        <v>1</v>
      </c>
      <c r="C243" s="5" t="s">
        <v>81</v>
      </c>
      <c r="D243" s="5">
        <v>4</v>
      </c>
      <c r="E243" s="5" t="s">
        <v>50</v>
      </c>
      <c r="F243" s="5" t="s">
        <v>51</v>
      </c>
      <c r="G243" s="85">
        <v>44022</v>
      </c>
      <c r="H243" t="b">
        <v>1</v>
      </c>
      <c r="I243" t="s">
        <v>52</v>
      </c>
      <c r="J243" t="b">
        <v>0</v>
      </c>
      <c r="K243" s="11" t="str">
        <f>IF(ISBLANK(A243),"",VLOOKUP("S2"&amp;表1[[#This Row],[分项工程代号]]&amp;表1[[#This Row],[分项工程名称]],模板!D:F,3,FALSE))</f>
        <v>S2-04-C7-</v>
      </c>
      <c r="L243" s="2" t="str">
        <f ca="1">IF(ISBLANK(A243),"",表1[[#This Row],[编号]]&amp;TEXT(表1[[#This Row],[序号]],"000"))</f>
        <v>S2-04-C7-001</v>
      </c>
      <c r="M243" s="11" t="str">
        <f t="shared" si="161"/>
        <v>北方工程刚果（金）有限公司</v>
      </c>
      <c r="N243" s="11" t="str">
        <f t="shared" si="162"/>
        <v>李云松</v>
      </c>
      <c r="O243" s="11" t="str">
        <f t="shared" si="163"/>
        <v>黄必银</v>
      </c>
      <c r="P243" s="2" t="str">
        <f t="shared" si="164"/>
        <v>WUHUANG CONSTRUCTION ET COMMERCE RDC SAS</v>
      </c>
      <c r="Q243" s="2" t="str">
        <f t="shared" si="165"/>
        <v>陈陆</v>
      </c>
      <c r="R243" s="2" t="str">
        <f t="shared" si="166"/>
        <v>曹学能</v>
      </c>
      <c r="S243" s="11" t="str">
        <f t="shared" si="167"/>
        <v>鑫诚建设监理咨询有限公司</v>
      </c>
      <c r="T243" s="11" t="str">
        <f>IF(ISBLANK(A243),"",VLOOKUP(表1[[#This Row],[分项工程名称]],模板!C:G,3,FALSE))</f>
        <v>电缆头制作、导线连接和线路电气试验检验批质量验收记录</v>
      </c>
      <c r="U243" s="2" t="str">
        <f t="shared" si="168"/>
        <v>刚果（金）庞比铜钴矿项目</v>
      </c>
      <c r="V243" s="2" t="str">
        <f t="shared" si="169"/>
        <v>刚果（金）庞比铜钴矿项目   浸出浓密及CCD洗涤</v>
      </c>
      <c r="W243" s="11" t="str">
        <f>IF(ISBLANK(A243),"",表1[[#This Row],[子项名称]]&amp;表1[[#This Row],[标题]]&amp;表1[[#This Row],[分项工程代号]])</f>
        <v>浸出浓密及CCD洗涤电缆头制作、导线连接和线路电气试验检验批质量验收记录4</v>
      </c>
      <c r="X243" s="11">
        <f>IF(ISBLANK(A243),"",COUNTIF(W:W,表1[[#This Row],[子项名称]]&amp;表1[[#This Row],[标题]]&amp;表1[[#This Row],[分项工程代号]]))</f>
        <v>1</v>
      </c>
      <c r="Y243" s="11" t="str">
        <f>IF(ISBLANK(A243),"",表1[[#This Row],[子项名称]]&amp;表1[[#This Row],[分项工程代号]]&amp;表1[[#This Row],[分项工程名称]])</f>
        <v>浸出浓密及CCD洗涤4电缆头制作、导线连接和线路电气试验</v>
      </c>
      <c r="Z243" s="11" t="b">
        <f>IF(ISBLANK(A243),"",IF(MATCH(表1[[#This Row],[子项名称]]&amp;表1[[#This Row],[分项工程代号]]&amp;表1[[#This Row],[分项工程名称]],Y:Y,0)=ROW(表1[[#This Row],[子项名称]]),TRUE,FALSE))</f>
        <v>1</v>
      </c>
      <c r="AA243" s="11" t="str">
        <f t="shared" si="170"/>
        <v>《建筑电气工程施工验收规范》 GB50303-2015</v>
      </c>
      <c r="AB243" s="11" t="str">
        <f>IF(ISBLANK(A243),"",VLOOKUP(表1[[#This Row],[分项工程名称]],施工检查记录[#All],2,FALSE))</f>
        <v>1.低压电线和电缆绝缘电阻测试符合规范要求
2.电线、电缆接线符合规范要求
3.芯线与电器设备的连接符合规范要求</v>
      </c>
      <c r="AC243" t="str">
        <f t="shared" si="127"/>
        <v>2020年07月10日</v>
      </c>
    </row>
    <row r="244" customHeight="1" spans="1:29">
      <c r="A244" s="5" t="s">
        <v>93</v>
      </c>
      <c r="B244" s="5">
        <f ca="1" t="shared" si="160"/>
        <v>1</v>
      </c>
      <c r="C244" s="5" t="s">
        <v>81</v>
      </c>
      <c r="D244" s="5">
        <v>3</v>
      </c>
      <c r="E244" s="5" t="s">
        <v>96</v>
      </c>
      <c r="F244" s="5" t="s">
        <v>51</v>
      </c>
      <c r="G244" s="85">
        <v>43999</v>
      </c>
      <c r="H244" t="b">
        <v>1</v>
      </c>
      <c r="I244" t="s">
        <v>94</v>
      </c>
      <c r="J244" t="b">
        <v>0</v>
      </c>
      <c r="K244" s="11" t="str">
        <f>IF(ISBLANK(A244),"",VLOOKUP("S2"&amp;表1[[#This Row],[分项工程代号]]&amp;表1[[#This Row],[分项工程名称]],模板!D:F,3,FALSE))</f>
        <v>S2-03-C7-</v>
      </c>
      <c r="L244" s="2" t="str">
        <f ca="1">IF(ISBLANK(A244),"",表1[[#This Row],[编号]]&amp;TEXT(表1[[#This Row],[序号]],"000"))</f>
        <v>S2-03-C7-001</v>
      </c>
      <c r="M244" s="11" t="str">
        <f t="shared" si="161"/>
        <v>北方工程刚果（金）有限公司</v>
      </c>
      <c r="N244" s="11" t="str">
        <f t="shared" si="162"/>
        <v>李云松</v>
      </c>
      <c r="O244" s="11" t="str">
        <f t="shared" si="163"/>
        <v>黄必银</v>
      </c>
      <c r="P244" s="2" t="str">
        <f t="shared" si="164"/>
        <v>WUHUANG CONSTRUCTION ET COMMERCE RDC SAS</v>
      </c>
      <c r="Q244" s="2" t="str">
        <f t="shared" si="165"/>
        <v>陈陆</v>
      </c>
      <c r="R244" s="2" t="str">
        <f t="shared" si="166"/>
        <v>曹学能</v>
      </c>
      <c r="S244" s="11" t="str">
        <f t="shared" si="167"/>
        <v>鑫诚建设监理咨询有限公司</v>
      </c>
      <c r="T244" s="11" t="str">
        <f>IF(ISBLANK(A244),"",VLOOKUP(表1[[#This Row],[分项工程名称]],模板!C:G,3,FALSE))</f>
        <v>电缆头制作、导线连接和线路电气试验检验批质量验收记录</v>
      </c>
      <c r="U244" s="2" t="str">
        <f t="shared" si="168"/>
        <v>刚果（金）庞比铜钴矿项目</v>
      </c>
      <c r="V244" s="2" t="str">
        <f t="shared" si="169"/>
        <v>刚果（金）庞比铜钴矿项目   给水加压泵房及回水池</v>
      </c>
      <c r="W244" s="11" t="str">
        <f>IF(ISBLANK(A244),"",表1[[#This Row],[子项名称]]&amp;表1[[#This Row],[标题]]&amp;表1[[#This Row],[分项工程代号]])</f>
        <v>给水加压泵房及回水池电缆头制作、导线连接和线路电气试验检验批质量验收记录3</v>
      </c>
      <c r="X244" s="11">
        <f>IF(ISBLANK(A244),"",COUNTIF(W:W,表1[[#This Row],[子项名称]]&amp;表1[[#This Row],[标题]]&amp;表1[[#This Row],[分项工程代号]]))</f>
        <v>1</v>
      </c>
      <c r="Y244" s="11" t="str">
        <f>IF(ISBLANK(A244),"",表1[[#This Row],[子项名称]]&amp;表1[[#This Row],[分项工程代号]]&amp;表1[[#This Row],[分项工程名称]])</f>
        <v>给水加压泵房及回水池3电缆头制作、导线连接和线路电气试验</v>
      </c>
      <c r="Z244" s="11" t="b">
        <f>IF(ISBLANK(A244),"",IF(MATCH(表1[[#This Row],[子项名称]]&amp;表1[[#This Row],[分项工程代号]]&amp;表1[[#This Row],[分项工程名称]],Y:Y,0)=ROW(表1[[#This Row],[子项名称]]),TRUE,FALSE))</f>
        <v>1</v>
      </c>
      <c r="AA244" s="11" t="str">
        <f t="shared" si="170"/>
        <v>《建筑电气工程施工验收规范》 GB50303-2015</v>
      </c>
      <c r="AB244" s="11" t="str">
        <f>IF(ISBLANK(A244),"",VLOOKUP(表1[[#This Row],[分项工程名称]],施工检查记录[#All],2,FALSE))</f>
        <v>1.低压电线和电缆绝缘电阻测试符合规范要求
2.电线、电缆接线符合规范要求
3.芯线与电器设备的连接符合规范要求</v>
      </c>
      <c r="AC244" t="str">
        <f t="shared" si="127"/>
        <v>2020年06月17日</v>
      </c>
    </row>
    <row r="245" customHeight="1" spans="1:29">
      <c r="A245" s="5" t="s">
        <v>93</v>
      </c>
      <c r="B245" s="5">
        <f ca="1" t="shared" si="160"/>
        <v>1</v>
      </c>
      <c r="C245" s="5" t="s">
        <v>101</v>
      </c>
      <c r="D245" s="5">
        <v>4</v>
      </c>
      <c r="E245" t="s">
        <v>152</v>
      </c>
      <c r="F245" s="5" t="s">
        <v>51</v>
      </c>
      <c r="G245" s="85">
        <v>43997</v>
      </c>
      <c r="H245" t="b">
        <v>1</v>
      </c>
      <c r="I245" t="s">
        <v>94</v>
      </c>
      <c r="J245" t="b">
        <v>0</v>
      </c>
      <c r="K245" s="11" t="str">
        <f>IF(ISBLANK(A245),"",VLOOKUP("S2"&amp;表1[[#This Row],[分项工程代号]]&amp;表1[[#This Row],[分项工程名称]],模板!D:F,3,FALSE))</f>
        <v>S2-04-C7-</v>
      </c>
      <c r="L245" s="2" t="str">
        <f ca="1">IF(ISBLANK(A245),"",表1[[#This Row],[编号]]&amp;TEXT(表1[[#This Row],[序号]],"000"))</f>
        <v>S2-04-C7-001</v>
      </c>
      <c r="M245" s="11" t="str">
        <f t="shared" ref="M244:M262" si="171">IF(ISBLANK(A245),"","北方工程刚果（金）有限公司")</f>
        <v>北方工程刚果（金）有限公司</v>
      </c>
      <c r="N245" s="11" t="str">
        <f t="shared" ref="N244:N262" si="172">IF(ISBLANK(A245),"","李云松")</f>
        <v>李云松</v>
      </c>
      <c r="O245" s="11" t="str">
        <f t="shared" ref="O244:O262" si="173">IF(ISBLANK(A245),"","黄必银")</f>
        <v>黄必银</v>
      </c>
      <c r="P245" s="2" t="str">
        <f t="shared" ref="P244:P262" si="174">IF(ISBLANK(A245),"","WUHUANG CONSTRUCTION ET COMMERCE RDC SAS")</f>
        <v>WUHUANG CONSTRUCTION ET COMMERCE RDC SAS</v>
      </c>
      <c r="Q245" s="2" t="str">
        <f t="shared" ref="Q244:Q262" si="175">IF(ISBLANK(A245),"","陈陆")</f>
        <v>陈陆</v>
      </c>
      <c r="R245" s="2" t="str">
        <f t="shared" ref="R244:R262" si="176">IF(ISBLANK(A245),"","曹学能")</f>
        <v>曹学能</v>
      </c>
      <c r="S245" s="11" t="str">
        <f t="shared" ref="S244:S262" si="177">IF(ISBLANK(A245),"","鑫诚建设监理咨询有限公司")</f>
        <v>鑫诚建设监理咨询有限公司</v>
      </c>
      <c r="T245" s="11" t="str">
        <f>IF(ISBLANK(A245),"",VLOOKUP(表1[[#This Row],[分项工程名称]],模板!C:G,3,FALSE))</f>
        <v>低压电动机检查、接线检验批质量验收记录</v>
      </c>
      <c r="U245" s="2" t="str">
        <f t="shared" ref="U244:U262" si="178">IF(ISBLANK(A245),"","刚果（金）庞比铜钴矿项目")</f>
        <v>刚果（金）庞比铜钴矿项目</v>
      </c>
      <c r="V245" s="2" t="str">
        <f t="shared" ref="V244:V262" si="179">IF(ISBLANK(A245),"",_xlfn.CONCAT(U245,"   ",A245))</f>
        <v>刚果（金）庞比铜钴矿项目   给水加压泵房及回水池</v>
      </c>
      <c r="W245" s="11" t="str">
        <f>IF(ISBLANK(A245),"",表1[[#This Row],[子项名称]]&amp;表1[[#This Row],[标题]]&amp;表1[[#This Row],[分项工程代号]])</f>
        <v>给水加压泵房及回水池低压电动机检查、接线检验批质量验收记录4</v>
      </c>
      <c r="X245" s="11">
        <f>IF(ISBLANK(A245),"",COUNTIF(W:W,表1[[#This Row],[子项名称]]&amp;表1[[#This Row],[标题]]&amp;表1[[#This Row],[分项工程代号]]))</f>
        <v>1</v>
      </c>
      <c r="Y245" s="11" t="str">
        <f>IF(ISBLANK(A245),"",表1[[#This Row],[子项名称]]&amp;表1[[#This Row],[分项工程代号]]&amp;表1[[#This Row],[分项工程名称]])</f>
        <v>给水加压泵房及回水池4低压电动机检查、接线</v>
      </c>
      <c r="Z245" s="11" t="b">
        <f>IF(ISBLANK(A245),"",IF(MATCH(表1[[#This Row],[子项名称]]&amp;表1[[#This Row],[分项工程代号]]&amp;表1[[#This Row],[分项工程名称]],Y:Y,0)=ROW(表1[[#This Row],[子项名称]]),TRUE,FALSE))</f>
        <v>1</v>
      </c>
      <c r="AA245" s="11" t="str">
        <f t="shared" ref="AA244:AA262" si="180">IF(ISBLANK(A245),"",_xlfn.CONCAT("《建筑电气工程施工验收规范》 GB50303-2015"))</f>
        <v>《建筑电气工程施工验收规范》 GB50303-2015</v>
      </c>
      <c r="AB245" s="11" t="str">
        <f>IF(ISBLANK(A245),"",VLOOKUP(表1[[#This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45" t="str">
        <f t="shared" si="127"/>
        <v>2020年06月15日</v>
      </c>
    </row>
    <row r="246" customHeight="1" spans="1:29">
      <c r="A246" s="5" t="s">
        <v>93</v>
      </c>
      <c r="B246" s="5">
        <f ca="1" t="shared" si="160"/>
        <v>1</v>
      </c>
      <c r="C246" s="5" t="s">
        <v>102</v>
      </c>
      <c r="D246" s="5">
        <v>4</v>
      </c>
      <c r="E246" t="s">
        <v>152</v>
      </c>
      <c r="F246" s="5" t="s">
        <v>51</v>
      </c>
      <c r="G246" s="85">
        <v>44004</v>
      </c>
      <c r="H246" t="b">
        <v>1</v>
      </c>
      <c r="I246" t="s">
        <v>94</v>
      </c>
      <c r="J246" t="b">
        <v>0</v>
      </c>
      <c r="K246" s="11" t="str">
        <f>IF(ISBLANK(A246),"",VLOOKUP("S2"&amp;表1[[#This Row],[分项工程代号]]&amp;表1[[#This Row],[分项工程名称]],模板!D:F,3,FALSE))</f>
        <v>S2-04-C7-</v>
      </c>
      <c r="L246" s="2" t="str">
        <f ca="1">IF(ISBLANK(A246),"",表1[[#This Row],[编号]]&amp;TEXT(表1[[#This Row],[序号]],"000"))</f>
        <v>S2-04-C7-001</v>
      </c>
      <c r="M246" s="11" t="str">
        <f t="shared" si="171"/>
        <v>北方工程刚果（金）有限公司</v>
      </c>
      <c r="N246" s="11" t="str">
        <f t="shared" si="172"/>
        <v>李云松</v>
      </c>
      <c r="O246" s="11" t="str">
        <f t="shared" si="173"/>
        <v>黄必银</v>
      </c>
      <c r="P246" s="2" t="str">
        <f t="shared" si="174"/>
        <v>WUHUANG CONSTRUCTION ET COMMERCE RDC SAS</v>
      </c>
      <c r="Q246" s="2" t="str">
        <f t="shared" si="175"/>
        <v>陈陆</v>
      </c>
      <c r="R246" s="2" t="str">
        <f t="shared" si="176"/>
        <v>曹学能</v>
      </c>
      <c r="S246" s="11" t="str">
        <f t="shared" si="177"/>
        <v>鑫诚建设监理咨询有限公司</v>
      </c>
      <c r="T246" s="11" t="str">
        <f>IF(ISBLANK(A246),"",VLOOKUP(表1[[#This Row],[分项工程名称]],模板!C:G,3,FALSE))</f>
        <v>低压电气动力设备检测、试验和空载试运行检验批质量验收记录</v>
      </c>
      <c r="U246" s="2" t="str">
        <f t="shared" si="178"/>
        <v>刚果（金）庞比铜钴矿项目</v>
      </c>
      <c r="V246" s="2" t="str">
        <f t="shared" si="179"/>
        <v>刚果（金）庞比铜钴矿项目   给水加压泵房及回水池</v>
      </c>
      <c r="W246" s="11" t="str">
        <f>IF(ISBLANK(A246),"",表1[[#This Row],[子项名称]]&amp;表1[[#This Row],[标题]]&amp;表1[[#This Row],[分项工程代号]])</f>
        <v>给水加压泵房及回水池低压电气动力设备检测、试验和空载试运行检验批质量验收记录4</v>
      </c>
      <c r="X246" s="11">
        <f>IF(ISBLANK(A246),"",COUNTIF(W:W,表1[[#This Row],[子项名称]]&amp;表1[[#This Row],[标题]]&amp;表1[[#This Row],[分项工程代号]]))</f>
        <v>1</v>
      </c>
      <c r="Y246" s="11" t="str">
        <f>IF(ISBLANK(A246),"",表1[[#This Row],[子项名称]]&amp;表1[[#This Row],[分项工程代号]]&amp;表1[[#This Row],[分项工程名称]])</f>
        <v>给水加压泵房及回水池4低压电气动力设备检测、试验和空载试运行</v>
      </c>
      <c r="Z246" s="11" t="b">
        <f>IF(ISBLANK(A246),"",IF(MATCH(表1[[#This Row],[子项名称]]&amp;表1[[#This Row],[分项工程代号]]&amp;表1[[#This Row],[分项工程名称]],Y:Y,0)=ROW(表1[[#This Row],[子项名称]]),TRUE,FALSE))</f>
        <v>1</v>
      </c>
      <c r="AA246" s="11" t="str">
        <f t="shared" si="180"/>
        <v>《建筑电气工程施工验收规范》 GB50303-2015</v>
      </c>
      <c r="AB246" s="11" t="str">
        <f>IF(ISBLANK(A246),"",VLOOKUP(表1[[#This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46" t="str">
        <f t="shared" si="127"/>
        <v>2020年06月22日</v>
      </c>
    </row>
    <row r="247" customHeight="1" spans="1:29">
      <c r="A247" s="5" t="s">
        <v>93</v>
      </c>
      <c r="B247" s="5">
        <f ca="1" t="shared" si="160"/>
        <v>1</v>
      </c>
      <c r="C247" s="5" t="s">
        <v>100</v>
      </c>
      <c r="D247" s="5">
        <v>4</v>
      </c>
      <c r="E247" t="s">
        <v>152</v>
      </c>
      <c r="F247" s="5" t="s">
        <v>51</v>
      </c>
      <c r="G247" s="85">
        <v>43994</v>
      </c>
      <c r="H247" t="b">
        <v>1</v>
      </c>
      <c r="I247" t="s">
        <v>94</v>
      </c>
      <c r="J247" t="b">
        <v>0</v>
      </c>
      <c r="K247" s="11" t="str">
        <f>IF(ISBLANK(A247),"",VLOOKUP("S2"&amp;表1[[#This Row],[分项工程代号]]&amp;表1[[#This Row],[分项工程名称]],模板!D:F,3,FALSE))</f>
        <v>S2-04-C7-</v>
      </c>
      <c r="L247" s="2" t="str">
        <f ca="1">IF(ISBLANK(A247),"",表1[[#This Row],[编号]]&amp;TEXT(表1[[#This Row],[序号]],"000"))</f>
        <v>S2-04-C7-001</v>
      </c>
      <c r="M247" s="11" t="str">
        <f t="shared" si="171"/>
        <v>北方工程刚果（金）有限公司</v>
      </c>
      <c r="N247" s="11" t="str">
        <f t="shared" si="172"/>
        <v>李云松</v>
      </c>
      <c r="O247" s="11" t="str">
        <f t="shared" si="173"/>
        <v>黄必银</v>
      </c>
      <c r="P247" s="2" t="str">
        <f t="shared" si="174"/>
        <v>WUHUANG CONSTRUCTION ET COMMERCE RDC SAS</v>
      </c>
      <c r="Q247" s="2" t="str">
        <f t="shared" si="175"/>
        <v>陈陆</v>
      </c>
      <c r="R247" s="2" t="str">
        <f t="shared" si="176"/>
        <v>曹学能</v>
      </c>
      <c r="S247" s="11" t="str">
        <f t="shared" si="177"/>
        <v>鑫诚建设监理咨询有限公司</v>
      </c>
      <c r="T247" s="11" t="str">
        <f>IF(ISBLANK(A247),"",VLOOKUP(表1[[#This Row],[分项工程名称]],模板!C:G,3,FALSE))</f>
        <v>成套配电柜、控制柜和动力配电箱安装检验批质量验收记录</v>
      </c>
      <c r="U247" s="2" t="str">
        <f t="shared" si="178"/>
        <v>刚果（金）庞比铜钴矿项目</v>
      </c>
      <c r="V247" s="2" t="str">
        <f t="shared" si="179"/>
        <v>刚果（金）庞比铜钴矿项目   给水加压泵房及回水池</v>
      </c>
      <c r="W247" s="11" t="str">
        <f>IF(ISBLANK(A247),"",表1[[#This Row],[子项名称]]&amp;表1[[#This Row],[标题]]&amp;表1[[#This Row],[分项工程代号]])</f>
        <v>给水加压泵房及回水池成套配电柜、控制柜和动力配电箱安装检验批质量验收记录4</v>
      </c>
      <c r="X247" s="11">
        <f>IF(ISBLANK(A247),"",COUNTIF(W:W,表1[[#This Row],[子项名称]]&amp;表1[[#This Row],[标题]]&amp;表1[[#This Row],[分项工程代号]]))</f>
        <v>1</v>
      </c>
      <c r="Y247" s="11" t="str">
        <f>IF(ISBLANK(A247),"",表1[[#This Row],[子项名称]]&amp;表1[[#This Row],[分项工程代号]]&amp;表1[[#This Row],[分项工程名称]])</f>
        <v>给水加压泵房及回水池4成套配电柜、控制柜和动力配电箱安装</v>
      </c>
      <c r="Z247" s="11" t="b">
        <f>IF(ISBLANK(A247),"",IF(MATCH(表1[[#This Row],[子项名称]]&amp;表1[[#This Row],[分项工程代号]]&amp;表1[[#This Row],[分项工程名称]],Y:Y,0)=ROW(表1[[#This Row],[子项名称]]),TRUE,FALSE))</f>
        <v>1</v>
      </c>
      <c r="AA247" s="11" t="str">
        <f t="shared" si="180"/>
        <v>《建筑电气工程施工验收规范》 GB50303-2015</v>
      </c>
      <c r="AB247" s="11" t="str">
        <f>IF(ISBLANK(A247),"",VLOOKUP(表1[[#This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47" t="str">
        <f t="shared" si="127"/>
        <v>2020年06月12日</v>
      </c>
    </row>
    <row r="248" customHeight="1" spans="1:29">
      <c r="A248" s="5" t="s">
        <v>93</v>
      </c>
      <c r="B248" s="5">
        <f ca="1" t="shared" si="160"/>
        <v>1</v>
      </c>
      <c r="C248" s="5" t="s">
        <v>75</v>
      </c>
      <c r="D248" s="5">
        <v>4</v>
      </c>
      <c r="E248" t="s">
        <v>152</v>
      </c>
      <c r="F248" s="5" t="s">
        <v>51</v>
      </c>
      <c r="G248" s="85">
        <v>43994</v>
      </c>
      <c r="H248" t="b">
        <v>1</v>
      </c>
      <c r="I248" t="s">
        <v>94</v>
      </c>
      <c r="J248" t="b">
        <v>0</v>
      </c>
      <c r="K248" s="11" t="str">
        <f>IF(ISBLANK(A248),"",VLOOKUP("S2"&amp;表1[[#This Row],[分项工程代号]]&amp;表1[[#This Row],[分项工程名称]],模板!D:F,3,FALSE))</f>
        <v>S2-04-C7-</v>
      </c>
      <c r="L248" s="2" t="str">
        <f ca="1">IF(ISBLANK(A248),"",表1[[#This Row],[编号]]&amp;TEXT(表1[[#This Row],[序号]],"000"))</f>
        <v>S2-04-C7-001</v>
      </c>
      <c r="M248" s="11" t="str">
        <f t="shared" si="171"/>
        <v>北方工程刚果（金）有限公司</v>
      </c>
      <c r="N248" s="11" t="str">
        <f t="shared" si="172"/>
        <v>李云松</v>
      </c>
      <c r="O248" s="11" t="str">
        <f t="shared" si="173"/>
        <v>黄必银</v>
      </c>
      <c r="P248" s="2" t="str">
        <f t="shared" si="174"/>
        <v>WUHUANG CONSTRUCTION ET COMMERCE RDC SAS</v>
      </c>
      <c r="Q248" s="2" t="str">
        <f t="shared" si="175"/>
        <v>陈陆</v>
      </c>
      <c r="R248" s="2" t="str">
        <f t="shared" si="176"/>
        <v>曹学能</v>
      </c>
      <c r="S248" s="11" t="str">
        <f t="shared" si="177"/>
        <v>鑫诚建设监理咨询有限公司</v>
      </c>
      <c r="T248" s="11" t="str">
        <f>IF(ISBLANK(A248),"",VLOOKUP(表1[[#This Row],[分项工程名称]],模板!C:G,3,FALSE))</f>
        <v>插座、开关安装检验批质量验收记录</v>
      </c>
      <c r="U248" s="2" t="str">
        <f t="shared" si="178"/>
        <v>刚果（金）庞比铜钴矿项目</v>
      </c>
      <c r="V248" s="2" t="str">
        <f t="shared" si="179"/>
        <v>刚果（金）庞比铜钴矿项目   给水加压泵房及回水池</v>
      </c>
      <c r="W248" s="11" t="str">
        <f>IF(ISBLANK(A248),"",表1[[#This Row],[子项名称]]&amp;表1[[#This Row],[标题]]&amp;表1[[#This Row],[分项工程代号]])</f>
        <v>给水加压泵房及回水池插座、开关安装检验批质量验收记录4</v>
      </c>
      <c r="X248" s="11">
        <f>IF(ISBLANK(A248),"",COUNTIF(W:W,表1[[#This Row],[子项名称]]&amp;表1[[#This Row],[标题]]&amp;表1[[#This Row],[分项工程代号]]))</f>
        <v>1</v>
      </c>
      <c r="Y248" s="11" t="str">
        <f>IF(ISBLANK(A248),"",表1[[#This Row],[子项名称]]&amp;表1[[#This Row],[分项工程代号]]&amp;表1[[#This Row],[分项工程名称]])</f>
        <v>给水加压泵房及回水池4插座、开关安装</v>
      </c>
      <c r="Z248" s="11" t="b">
        <f>IF(ISBLANK(A248),"",IF(MATCH(表1[[#This Row],[子项名称]]&amp;表1[[#This Row],[分项工程代号]]&amp;表1[[#This Row],[分项工程名称]],Y:Y,0)=ROW(表1[[#This Row],[子项名称]]),TRUE,FALSE))</f>
        <v>1</v>
      </c>
      <c r="AA248" s="11" t="str">
        <f t="shared" si="180"/>
        <v>《建筑电气工程施工验收规范》 GB50303-2015</v>
      </c>
      <c r="AB248" s="11" t="str">
        <f>IF(ISBLANK(A248),"",VLOOKUP(表1[[#This Row],[分项工程名称]],施工检查记录[#All],2,FALSE))</f>
        <v>1.交直流在同一现场安装时必须选择不同的结构
2.开关的通断位置一致，操作灵活、接触可靠
3.车间及试（实）验室的插座距地面不小于0.3m</v>
      </c>
      <c r="AC248" t="str">
        <f t="shared" si="127"/>
        <v>2020年06月12日</v>
      </c>
    </row>
    <row r="249" customHeight="1" spans="1:29">
      <c r="A249" s="5" t="s">
        <v>93</v>
      </c>
      <c r="B249" s="5">
        <f ca="1" t="shared" si="160"/>
        <v>1</v>
      </c>
      <c r="C249" s="5" t="s">
        <v>37</v>
      </c>
      <c r="D249" s="5">
        <v>4</v>
      </c>
      <c r="E249" t="s">
        <v>152</v>
      </c>
      <c r="F249" s="5" t="s">
        <v>51</v>
      </c>
      <c r="G249" s="85">
        <v>43971</v>
      </c>
      <c r="H249" t="b">
        <v>1</v>
      </c>
      <c r="I249" t="s">
        <v>94</v>
      </c>
      <c r="J249" t="b">
        <v>0</v>
      </c>
      <c r="K249" s="11" t="str">
        <f>IF(ISBLANK(A249),"",VLOOKUP("S2"&amp;表1[[#This Row],[分项工程代号]]&amp;表1[[#This Row],[分项工程名称]],模板!D:F,3,FALSE))</f>
        <v>S2-04-C7-</v>
      </c>
      <c r="L249" s="2" t="str">
        <f ca="1">IF(ISBLANK(A249),"",表1[[#This Row],[编号]]&amp;TEXT(表1[[#This Row],[序号]],"000"))</f>
        <v>S2-04-C7-001</v>
      </c>
      <c r="M249" s="11" t="str">
        <f t="shared" si="171"/>
        <v>北方工程刚果（金）有限公司</v>
      </c>
      <c r="N249" s="11" t="str">
        <f t="shared" si="172"/>
        <v>李云松</v>
      </c>
      <c r="O249" s="11" t="str">
        <f t="shared" si="173"/>
        <v>黄必银</v>
      </c>
      <c r="P249" s="2" t="str">
        <f t="shared" si="174"/>
        <v>WUHUANG CONSTRUCTION ET COMMERCE RDC SAS</v>
      </c>
      <c r="Q249" s="2" t="str">
        <f t="shared" si="175"/>
        <v>陈陆</v>
      </c>
      <c r="R249" s="2" t="str">
        <f t="shared" si="176"/>
        <v>曹学能</v>
      </c>
      <c r="S249" s="11" t="str">
        <f t="shared" si="177"/>
        <v>鑫诚建设监理咨询有限公司</v>
      </c>
      <c r="T249" s="11" t="str">
        <f>IF(ISBLANK(A249),"",VLOOKUP(表1[[#This Row],[分项工程名称]],模板!C:G,3,FALSE))</f>
        <v>桥架安装和桥架内电缆敷设检验批质量验收记录</v>
      </c>
      <c r="U249" s="2" t="str">
        <f t="shared" si="178"/>
        <v>刚果（金）庞比铜钴矿项目</v>
      </c>
      <c r="V249" s="2" t="str">
        <f t="shared" si="179"/>
        <v>刚果（金）庞比铜钴矿项目   给水加压泵房及回水池</v>
      </c>
      <c r="W249" s="11" t="str">
        <f>IF(ISBLANK(A249),"",表1[[#This Row],[子项名称]]&amp;表1[[#This Row],[标题]]&amp;表1[[#This Row],[分项工程代号]])</f>
        <v>给水加压泵房及回水池桥架安装和桥架内电缆敷设检验批质量验收记录4</v>
      </c>
      <c r="X249" s="11">
        <f>IF(ISBLANK(A249),"",COUNTIF(W:W,表1[[#This Row],[子项名称]]&amp;表1[[#This Row],[标题]]&amp;表1[[#This Row],[分项工程代号]]))</f>
        <v>1</v>
      </c>
      <c r="Y249" s="11" t="str">
        <f>IF(ISBLANK(A249),"",表1[[#This Row],[子项名称]]&amp;表1[[#This Row],[分项工程代号]]&amp;表1[[#This Row],[分项工程名称]])</f>
        <v>给水加压泵房及回水池4桥架安装和桥架内电缆敷设</v>
      </c>
      <c r="Z249" s="11" t="b">
        <f>IF(ISBLANK(A249),"",IF(MATCH(表1[[#This Row],[子项名称]]&amp;表1[[#This Row],[分项工程代号]]&amp;表1[[#This Row],[分项工程名称]],Y:Y,0)=ROW(表1[[#This Row],[子项名称]]),TRUE,FALSE))</f>
        <v>1</v>
      </c>
      <c r="AA249" s="11" t="str">
        <f t="shared" si="180"/>
        <v>《建筑电气工程施工验收规范》 GB50303-2015</v>
      </c>
      <c r="AB249" s="11" t="str">
        <f>IF(ISBLANK(A249),"",VLOOKUP(表1[[#This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49" t="str">
        <f t="shared" si="127"/>
        <v>2020年05月20日</v>
      </c>
    </row>
    <row r="250" customHeight="1" spans="1:29">
      <c r="A250" s="5" t="s">
        <v>93</v>
      </c>
      <c r="B250" s="5">
        <f ca="1" t="shared" si="160"/>
        <v>1</v>
      </c>
      <c r="C250" s="5" t="s">
        <v>35</v>
      </c>
      <c r="D250" s="5">
        <v>4</v>
      </c>
      <c r="E250" t="s">
        <v>152</v>
      </c>
      <c r="F250" s="5" t="s">
        <v>51</v>
      </c>
      <c r="G250" s="85">
        <v>43974</v>
      </c>
      <c r="H250" t="b">
        <v>1</v>
      </c>
      <c r="I250" t="s">
        <v>94</v>
      </c>
      <c r="J250" t="b">
        <v>0</v>
      </c>
      <c r="K250" s="11" t="str">
        <f>IF(ISBLANK(A250),"",VLOOKUP("S2"&amp;表1[[#This Row],[分项工程代号]]&amp;表1[[#This Row],[分项工程名称]],模板!D:F,3,FALSE))</f>
        <v>S2-04-C7-</v>
      </c>
      <c r="L250" s="2" t="str">
        <f ca="1">IF(ISBLANK(A250),"",表1[[#This Row],[编号]]&amp;TEXT(表1[[#This Row],[序号]],"000"))</f>
        <v>S2-04-C7-001</v>
      </c>
      <c r="M250" s="11" t="str">
        <f t="shared" si="171"/>
        <v>北方工程刚果（金）有限公司</v>
      </c>
      <c r="N250" s="11" t="str">
        <f t="shared" si="172"/>
        <v>李云松</v>
      </c>
      <c r="O250" s="11" t="str">
        <f t="shared" si="173"/>
        <v>黄必银</v>
      </c>
      <c r="P250" s="2" t="str">
        <f t="shared" si="174"/>
        <v>WUHUANG CONSTRUCTION ET COMMERCE RDC SAS</v>
      </c>
      <c r="Q250" s="2" t="str">
        <f t="shared" si="175"/>
        <v>陈陆</v>
      </c>
      <c r="R250" s="2" t="str">
        <f t="shared" si="176"/>
        <v>曹学能</v>
      </c>
      <c r="S250" s="11" t="str">
        <f t="shared" si="177"/>
        <v>鑫诚建设监理咨询有限公司</v>
      </c>
      <c r="T250" s="11" t="str">
        <f>IF(ISBLANK(A250),"",VLOOKUP(表1[[#This Row],[分项工程名称]],模板!C:G,3,FALSE))</f>
        <v>电线、电缆导管和线槽敷设检验批质量验收记录</v>
      </c>
      <c r="U250" s="2" t="str">
        <f t="shared" si="178"/>
        <v>刚果（金）庞比铜钴矿项目</v>
      </c>
      <c r="V250" s="2" t="str">
        <f t="shared" si="179"/>
        <v>刚果（金）庞比铜钴矿项目   给水加压泵房及回水池</v>
      </c>
      <c r="W250" s="11" t="str">
        <f>IF(ISBLANK(A250),"",表1[[#This Row],[子项名称]]&amp;表1[[#This Row],[标题]]&amp;表1[[#This Row],[分项工程代号]])</f>
        <v>给水加压泵房及回水池电线、电缆导管和线槽敷设检验批质量验收记录4</v>
      </c>
      <c r="X250" s="11">
        <f>IF(ISBLANK(A250),"",COUNTIF(W:W,表1[[#This Row],[子项名称]]&amp;表1[[#This Row],[标题]]&amp;表1[[#This Row],[分项工程代号]]))</f>
        <v>1</v>
      </c>
      <c r="Y250" s="11" t="str">
        <f>IF(ISBLANK(A250),"",表1[[#This Row],[子项名称]]&amp;表1[[#This Row],[分项工程代号]]&amp;表1[[#This Row],[分项工程名称]])</f>
        <v>给水加压泵房及回水池4电线、电缆导管和线槽敷设</v>
      </c>
      <c r="Z250" s="11" t="b">
        <f>IF(ISBLANK(A250),"",IF(MATCH(表1[[#This Row],[子项名称]]&amp;表1[[#This Row],[分项工程代号]]&amp;表1[[#This Row],[分项工程名称]],Y:Y,0)=ROW(表1[[#This Row],[子项名称]]),TRUE,FALSE))</f>
        <v>1</v>
      </c>
      <c r="AA250" s="11" t="str">
        <f t="shared" si="180"/>
        <v>《建筑电气工程施工验收规范》 GB50303-2015</v>
      </c>
      <c r="AB250" s="11" t="str">
        <f>IF(ISBLANK(A250),"",VLOOKUP(表1[[#This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50" t="str">
        <f t="shared" si="127"/>
        <v>2020年05月23日</v>
      </c>
    </row>
    <row r="251" customHeight="1" spans="1:29">
      <c r="A251" s="5" t="s">
        <v>93</v>
      </c>
      <c r="B251" s="5">
        <f ca="1" t="shared" si="160"/>
        <v>1</v>
      </c>
      <c r="C251" s="5" t="s">
        <v>30</v>
      </c>
      <c r="D251" s="5">
        <v>4</v>
      </c>
      <c r="E251" t="s">
        <v>152</v>
      </c>
      <c r="F251" s="5" t="s">
        <v>51</v>
      </c>
      <c r="G251" s="85">
        <v>43975</v>
      </c>
      <c r="H251" t="b">
        <v>1</v>
      </c>
      <c r="I251" t="s">
        <v>94</v>
      </c>
      <c r="J251" t="b">
        <v>0</v>
      </c>
      <c r="K251" s="11" t="str">
        <f>IF(ISBLANK(A251),"",VLOOKUP("S2"&amp;表1[[#This Row],[分项工程代号]]&amp;表1[[#This Row],[分项工程名称]],模板!D:F,3,FALSE))</f>
        <v>S2-04-C7-</v>
      </c>
      <c r="L251" s="2" t="str">
        <f ca="1">IF(ISBLANK(A251),"",表1[[#This Row],[编号]]&amp;TEXT(表1[[#This Row],[序号]],"000"))</f>
        <v>S2-04-C7-001</v>
      </c>
      <c r="M251" s="11" t="str">
        <f t="shared" si="171"/>
        <v>北方工程刚果（金）有限公司</v>
      </c>
      <c r="N251" s="11" t="str">
        <f t="shared" si="172"/>
        <v>李云松</v>
      </c>
      <c r="O251" s="11" t="str">
        <f t="shared" si="173"/>
        <v>黄必银</v>
      </c>
      <c r="P251" s="2" t="str">
        <f t="shared" si="174"/>
        <v>WUHUANG CONSTRUCTION ET COMMERCE RDC SAS</v>
      </c>
      <c r="Q251" s="2" t="str">
        <f t="shared" si="175"/>
        <v>陈陆</v>
      </c>
      <c r="R251" s="2" t="str">
        <f t="shared" si="176"/>
        <v>曹学能</v>
      </c>
      <c r="S251" s="11" t="str">
        <f t="shared" si="177"/>
        <v>鑫诚建设监理咨询有限公司</v>
      </c>
      <c r="T251" s="11" t="str">
        <f>IF(ISBLANK(A251),"",VLOOKUP(表1[[#This Row],[分项工程名称]],模板!C:G,3,FALSE))</f>
        <v>电线、电缆穿管和线槽敷设检验批质量验收记录</v>
      </c>
      <c r="U251" s="2" t="str">
        <f t="shared" si="178"/>
        <v>刚果（金）庞比铜钴矿项目</v>
      </c>
      <c r="V251" s="2" t="str">
        <f t="shared" si="179"/>
        <v>刚果（金）庞比铜钴矿项目   给水加压泵房及回水池</v>
      </c>
      <c r="W251" s="11" t="str">
        <f>IF(ISBLANK(A251),"",表1[[#This Row],[子项名称]]&amp;表1[[#This Row],[标题]]&amp;表1[[#This Row],[分项工程代号]])</f>
        <v>给水加压泵房及回水池电线、电缆穿管和线槽敷设检验批质量验收记录4</v>
      </c>
      <c r="X251" s="11">
        <f>IF(ISBLANK(A251),"",COUNTIF(W:W,表1[[#This Row],[子项名称]]&amp;表1[[#This Row],[标题]]&amp;表1[[#This Row],[分项工程代号]]))</f>
        <v>1</v>
      </c>
      <c r="Y251" s="11" t="str">
        <f>IF(ISBLANK(A251),"",表1[[#This Row],[子项名称]]&amp;表1[[#This Row],[分项工程代号]]&amp;表1[[#This Row],[分项工程名称]])</f>
        <v>给水加压泵房及回水池4电线、电缆穿管和线槽敷设</v>
      </c>
      <c r="Z251" s="11" t="b">
        <f>IF(ISBLANK(A251),"",IF(MATCH(表1[[#This Row],[子项名称]]&amp;表1[[#This Row],[分项工程代号]]&amp;表1[[#This Row],[分项工程名称]],Y:Y,0)=ROW(表1[[#This Row],[子项名称]]),TRUE,FALSE))</f>
        <v>1</v>
      </c>
      <c r="AA251" s="11" t="str">
        <f t="shared" si="180"/>
        <v>《建筑电气工程施工验收规范》 GB50303-2015</v>
      </c>
      <c r="AB251" s="11" t="str">
        <f>IF(ISBLANK(A251),"",VLOOKUP(表1[[#This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51" t="str">
        <f t="shared" si="127"/>
        <v>2020年05月24日</v>
      </c>
    </row>
    <row r="252" customHeight="1" spans="1:29">
      <c r="A252" s="5" t="s">
        <v>93</v>
      </c>
      <c r="B252" s="5">
        <f ca="1" t="shared" si="160"/>
        <v>1</v>
      </c>
      <c r="C252" s="5" t="s">
        <v>81</v>
      </c>
      <c r="D252" s="5">
        <v>4</v>
      </c>
      <c r="E252" t="s">
        <v>152</v>
      </c>
      <c r="F252" s="5" t="s">
        <v>51</v>
      </c>
      <c r="G252" s="85">
        <v>43995</v>
      </c>
      <c r="H252" t="b">
        <v>1</v>
      </c>
      <c r="I252" t="s">
        <v>94</v>
      </c>
      <c r="J252" t="b">
        <v>0</v>
      </c>
      <c r="K252" s="11" t="str">
        <f>IF(ISBLANK(A252),"",VLOOKUP("S2"&amp;表1[[#This Row],[分项工程代号]]&amp;表1[[#This Row],[分项工程名称]],模板!D:F,3,FALSE))</f>
        <v>S2-04-C7-</v>
      </c>
      <c r="L252" s="2" t="str">
        <f ca="1">IF(ISBLANK(A252),"",表1[[#This Row],[编号]]&amp;TEXT(表1[[#This Row],[序号]],"000"))</f>
        <v>S2-04-C7-001</v>
      </c>
      <c r="M252" s="11" t="str">
        <f t="shared" si="171"/>
        <v>北方工程刚果（金）有限公司</v>
      </c>
      <c r="N252" s="11" t="str">
        <f t="shared" si="172"/>
        <v>李云松</v>
      </c>
      <c r="O252" s="11" t="str">
        <f t="shared" si="173"/>
        <v>黄必银</v>
      </c>
      <c r="P252" s="2" t="str">
        <f t="shared" si="174"/>
        <v>WUHUANG CONSTRUCTION ET COMMERCE RDC SAS</v>
      </c>
      <c r="Q252" s="2" t="str">
        <f t="shared" si="175"/>
        <v>陈陆</v>
      </c>
      <c r="R252" s="2" t="str">
        <f t="shared" si="176"/>
        <v>曹学能</v>
      </c>
      <c r="S252" s="11" t="str">
        <f t="shared" si="177"/>
        <v>鑫诚建设监理咨询有限公司</v>
      </c>
      <c r="T252" s="11" t="str">
        <f>IF(ISBLANK(A252),"",VLOOKUP(表1[[#This Row],[分项工程名称]],模板!C:G,3,FALSE))</f>
        <v>电缆头制作、导线连接和线路电气试验检验批质量验收记录</v>
      </c>
      <c r="U252" s="2" t="str">
        <f t="shared" si="178"/>
        <v>刚果（金）庞比铜钴矿项目</v>
      </c>
      <c r="V252" s="2" t="str">
        <f t="shared" si="179"/>
        <v>刚果（金）庞比铜钴矿项目   给水加压泵房及回水池</v>
      </c>
      <c r="W252" s="11" t="str">
        <f>IF(ISBLANK(A252),"",表1[[#This Row],[子项名称]]&amp;表1[[#This Row],[标题]]&amp;表1[[#This Row],[分项工程代号]])</f>
        <v>给水加压泵房及回水池电缆头制作、导线连接和线路电气试验检验批质量验收记录4</v>
      </c>
      <c r="X252" s="11">
        <f>IF(ISBLANK(A252),"",COUNTIF(W:W,表1[[#This Row],[子项名称]]&amp;表1[[#This Row],[标题]]&amp;表1[[#This Row],[分项工程代号]]))</f>
        <v>1</v>
      </c>
      <c r="Y252" s="11" t="str">
        <f>IF(ISBLANK(A252),"",表1[[#This Row],[子项名称]]&amp;表1[[#This Row],[分项工程代号]]&amp;表1[[#This Row],[分项工程名称]])</f>
        <v>给水加压泵房及回水池4电缆头制作、导线连接和线路电气试验</v>
      </c>
      <c r="Z252" s="11" t="b">
        <f>IF(ISBLANK(A252),"",IF(MATCH(表1[[#This Row],[子项名称]]&amp;表1[[#This Row],[分项工程代号]]&amp;表1[[#This Row],[分项工程名称]],Y:Y,0)=ROW(表1[[#This Row],[子项名称]]),TRUE,FALSE))</f>
        <v>1</v>
      </c>
      <c r="AA252" s="11" t="str">
        <f t="shared" si="180"/>
        <v>《建筑电气工程施工验收规范》 GB50303-2015</v>
      </c>
      <c r="AB252" s="11" t="str">
        <f>IF(ISBLANK(A252),"",VLOOKUP(表1[[#This Row],[分项工程名称]],施工检查记录[#All],2,FALSE))</f>
        <v>1.低压电线和电缆绝缘电阻测试符合规范要求
2.电线、电缆接线符合规范要求
3.芯线与电器设备的连接符合规范要求</v>
      </c>
      <c r="AC252" t="str">
        <f t="shared" si="127"/>
        <v>2020年06月13日</v>
      </c>
    </row>
    <row r="253" customHeight="1" spans="1:29">
      <c r="A253" s="5" t="s">
        <v>71</v>
      </c>
      <c r="B253" s="5">
        <f ca="1" t="shared" si="160"/>
        <v>3</v>
      </c>
      <c r="C253" t="s">
        <v>81</v>
      </c>
      <c r="D253" s="5">
        <v>2</v>
      </c>
      <c r="E253" s="5" t="s">
        <v>85</v>
      </c>
      <c r="F253" t="s">
        <v>32</v>
      </c>
      <c r="G253" s="85">
        <v>43969</v>
      </c>
      <c r="H253" t="b">
        <v>1</v>
      </c>
      <c r="I253" t="s">
        <v>73</v>
      </c>
      <c r="J253" t="b">
        <v>0</v>
      </c>
      <c r="K253" s="11" t="str">
        <f>IF(ISBLANK(A253),"",VLOOKUP("S2"&amp;表1[[#This Row],[分项工程代号]]&amp;表1[[#This Row],[分项工程名称]],模板!D:F,3,FALSE))</f>
        <v>S2-02-C7-</v>
      </c>
      <c r="L253" s="2" t="str">
        <f ca="1">IF(ISBLANK(A253),"",表1[[#This Row],[编号]]&amp;TEXT(表1[[#This Row],[序号]],"000"))</f>
        <v>S2-02-C7-003</v>
      </c>
      <c r="M253" s="11" t="str">
        <f t="shared" si="171"/>
        <v>北方工程刚果（金）有限公司</v>
      </c>
      <c r="N253" s="11" t="str">
        <f t="shared" si="172"/>
        <v>李云松</v>
      </c>
      <c r="O253" s="11" t="str">
        <f t="shared" si="173"/>
        <v>黄必银</v>
      </c>
      <c r="P253" s="2" t="str">
        <f t="shared" si="174"/>
        <v>WUHUANG CONSTRUCTION ET COMMERCE RDC SAS</v>
      </c>
      <c r="Q253" s="2" t="str">
        <f t="shared" si="175"/>
        <v>陈陆</v>
      </c>
      <c r="R253" s="2" t="str">
        <f t="shared" si="176"/>
        <v>曹学能</v>
      </c>
      <c r="S253" s="11" t="str">
        <f t="shared" si="177"/>
        <v>鑫诚建设监理咨询有限公司</v>
      </c>
      <c r="T253" s="11" t="str">
        <f>IF(ISBLANK(A253),"",VLOOKUP(表1[[#This Row],[分项工程名称]],模板!C:G,3,FALSE))</f>
        <v>电缆头制作、导线连接和线路电气试验检验批质量验收记录</v>
      </c>
      <c r="U253" s="2" t="str">
        <f t="shared" si="178"/>
        <v>刚果（金）庞比铜钴矿项目</v>
      </c>
      <c r="V253" s="2" t="str">
        <f t="shared" si="179"/>
        <v>刚果（金）庞比铜钴矿项目   总降压变电站</v>
      </c>
      <c r="W253" s="11" t="str">
        <f>IF(ISBLANK(A253),"",表1[[#This Row],[子项名称]]&amp;表1[[#This Row],[标题]]&amp;表1[[#This Row],[分项工程代号]])</f>
        <v>总降压变电站电缆头制作、导线连接和线路电气试验检验批质量验收记录2</v>
      </c>
      <c r="X253" s="11">
        <f>IF(ISBLANK(A253),"",COUNTIF(W:W,表1[[#This Row],[子项名称]]&amp;表1[[#This Row],[标题]]&amp;表1[[#This Row],[分项工程代号]]))</f>
        <v>4</v>
      </c>
      <c r="Y253" s="11" t="str">
        <f>IF(ISBLANK(A253),"",表1[[#This Row],[子项名称]]&amp;表1[[#This Row],[分项工程代号]]&amp;表1[[#This Row],[分项工程名称]])</f>
        <v>总降压变电站2电缆头制作、导线连接和线路电气试验</v>
      </c>
      <c r="Z253" s="11" t="b">
        <f>IF(ISBLANK(A253),"",IF(MATCH(表1[[#This Row],[子项名称]]&amp;表1[[#This Row],[分项工程代号]]&amp;表1[[#This Row],[分项工程名称]],Y:Y,0)=ROW(表1[[#This Row],[子项名称]]),TRUE,FALSE))</f>
        <v>0</v>
      </c>
      <c r="AA253" s="11" t="str">
        <f t="shared" si="180"/>
        <v>《建筑电气工程施工验收规范》 GB50303-2015</v>
      </c>
      <c r="AB253" s="11" t="str">
        <f>IF(ISBLANK(A253),"",VLOOKUP(表1[[#This Row],[分项工程名称]],施工检查记录[#All],2,FALSE))</f>
        <v>1.低压电线和电缆绝缘电阻测试符合规范要求
2.电线、电缆接线符合规范要求
3.芯线与电器设备的连接符合规范要求</v>
      </c>
      <c r="AC253" t="str">
        <f t="shared" si="127"/>
        <v>2020年05月18日</v>
      </c>
    </row>
    <row r="254" customHeight="1" spans="1:29">
      <c r="A254" s="5" t="s">
        <v>71</v>
      </c>
      <c r="B254" s="5">
        <f ca="1" t="shared" si="160"/>
        <v>4</v>
      </c>
      <c r="C254" t="s">
        <v>81</v>
      </c>
      <c r="D254" s="5">
        <v>2</v>
      </c>
      <c r="E254" s="5" t="s">
        <v>80</v>
      </c>
      <c r="F254" t="s">
        <v>32</v>
      </c>
      <c r="G254" s="85">
        <v>44024</v>
      </c>
      <c r="H254" t="b">
        <v>1</v>
      </c>
      <c r="I254" t="s">
        <v>73</v>
      </c>
      <c r="J254" t="b">
        <v>0</v>
      </c>
      <c r="K254" s="11" t="str">
        <f>IF(ISBLANK(A254),"",VLOOKUP("S2"&amp;表1[[#This Row],[分项工程代号]]&amp;表1[[#This Row],[分项工程名称]],模板!D:F,3,FALSE))</f>
        <v>S2-02-C7-</v>
      </c>
      <c r="L254" s="2" t="str">
        <f ca="1">IF(ISBLANK(A254),"",表1[[#This Row],[编号]]&amp;TEXT(表1[[#This Row],[序号]],"000"))</f>
        <v>S2-02-C7-004</v>
      </c>
      <c r="M254" s="11" t="str">
        <f t="shared" si="171"/>
        <v>北方工程刚果（金）有限公司</v>
      </c>
      <c r="N254" s="11" t="str">
        <f t="shared" si="172"/>
        <v>李云松</v>
      </c>
      <c r="O254" s="11" t="str">
        <f t="shared" si="173"/>
        <v>黄必银</v>
      </c>
      <c r="P254" s="2" t="str">
        <f t="shared" si="174"/>
        <v>WUHUANG CONSTRUCTION ET COMMERCE RDC SAS</v>
      </c>
      <c r="Q254" s="2" t="str">
        <f t="shared" si="175"/>
        <v>陈陆</v>
      </c>
      <c r="R254" s="2" t="str">
        <f t="shared" si="176"/>
        <v>曹学能</v>
      </c>
      <c r="S254" s="11" t="str">
        <f t="shared" si="177"/>
        <v>鑫诚建设监理咨询有限公司</v>
      </c>
      <c r="T254" s="11" t="str">
        <f>IF(ISBLANK(A254),"",VLOOKUP(表1[[#This Row],[分项工程名称]],模板!C:G,3,FALSE))</f>
        <v>电缆头制作、导线连接和线路电气试验检验批质量验收记录</v>
      </c>
      <c r="U254" s="2" t="str">
        <f t="shared" si="178"/>
        <v>刚果（金）庞比铜钴矿项目</v>
      </c>
      <c r="V254" s="2" t="str">
        <f t="shared" si="179"/>
        <v>刚果（金）庞比铜钴矿项目   总降压变电站</v>
      </c>
      <c r="W254" s="11" t="str">
        <f>IF(ISBLANK(A254),"",表1[[#This Row],[子项名称]]&amp;表1[[#This Row],[标题]]&amp;表1[[#This Row],[分项工程代号]])</f>
        <v>总降压变电站电缆头制作、导线连接和线路电气试验检验批质量验收记录2</v>
      </c>
      <c r="X254" s="11">
        <f>IF(ISBLANK(A254),"",COUNTIF(W:W,表1[[#This Row],[子项名称]]&amp;表1[[#This Row],[标题]]&amp;表1[[#This Row],[分项工程代号]]))</f>
        <v>4</v>
      </c>
      <c r="Y254" s="11" t="str">
        <f>IF(ISBLANK(A254),"",表1[[#This Row],[子项名称]]&amp;表1[[#This Row],[分项工程代号]]&amp;表1[[#This Row],[分项工程名称]])</f>
        <v>总降压变电站2电缆头制作、导线连接和线路电气试验</v>
      </c>
      <c r="Z254" s="11" t="b">
        <f>IF(ISBLANK(A254),"",IF(MATCH(表1[[#This Row],[子项名称]]&amp;表1[[#This Row],[分项工程代号]]&amp;表1[[#This Row],[分项工程名称]],Y:Y,0)=ROW(表1[[#This Row],[子项名称]]),TRUE,FALSE))</f>
        <v>0</v>
      </c>
      <c r="AA254" s="11" t="str">
        <f t="shared" si="180"/>
        <v>《建筑电气工程施工验收规范》 GB50303-2015</v>
      </c>
      <c r="AB254" s="11" t="str">
        <f>IF(ISBLANK(A254),"",VLOOKUP(表1[[#This Row],[分项工程名称]],施工检查记录[#All],2,FALSE))</f>
        <v>1.低压电线和电缆绝缘电阻测试符合规范要求
2.电线、电缆接线符合规范要求
3.芯线与电器设备的连接符合规范要求</v>
      </c>
      <c r="AC254" t="str">
        <f t="shared" si="127"/>
        <v>2020年07月12日</v>
      </c>
    </row>
    <row r="255" customHeight="1" spans="1:29">
      <c r="A255" s="5" t="s">
        <v>153</v>
      </c>
      <c r="B255" s="5">
        <f ca="1" t="shared" ref="B255:B262" si="181">IF(ISBLANK(A255),"",_xlfn.MAXIFS(INDIRECT(ADDRESS(2,2)&amp;":"&amp;ADDRESS(ROW(A255)-1,2)),INDIRECT(ADDRESS(2,1)&amp;":"&amp;ADDRESS(ROW(A255)-1,1)),A255,INDIRECT(ADDRESS(2,3)&amp;":"&amp;ADDRESS(ROW(A255)-1,3)),C255,INDIRECT(ADDRESS(2,4)&amp;":"&amp;ADDRESS(ROW(A255)-1,4)),D255)+1)</f>
        <v>1</v>
      </c>
      <c r="C255" t="s">
        <v>101</v>
      </c>
      <c r="D255" s="5">
        <v>4</v>
      </c>
      <c r="E255" s="5" t="s">
        <v>154</v>
      </c>
      <c r="F255" t="s">
        <v>32</v>
      </c>
      <c r="G255" s="85">
        <v>44039</v>
      </c>
      <c r="H255" t="b">
        <v>1</v>
      </c>
      <c r="I255" t="s">
        <v>155</v>
      </c>
      <c r="J255" t="b">
        <v>0</v>
      </c>
      <c r="K255" s="11" t="str">
        <f>IF(ISBLANK(A255),"",VLOOKUP("S2"&amp;表1[[#This Row],[分项工程代号]]&amp;表1[[#This Row],[分项工程名称]],模板!D:F,3,FALSE))</f>
        <v>S2-04-C7-</v>
      </c>
      <c r="L255" s="2" t="str">
        <f ca="1">IF(ISBLANK(A255),"",表1[[#This Row],[编号]]&amp;TEXT(表1[[#This Row],[序号]],"000"))</f>
        <v>S2-04-C7-001</v>
      </c>
      <c r="M255" s="11" t="str">
        <f t="shared" ref="M255:M262" si="182">IF(ISBLANK(A255),"","北方工程刚果（金）有限公司")</f>
        <v>北方工程刚果（金）有限公司</v>
      </c>
      <c r="N255" s="11" t="str">
        <f t="shared" ref="N255:N262" si="183">IF(ISBLANK(A255),"","李云松")</f>
        <v>李云松</v>
      </c>
      <c r="O255" s="11" t="str">
        <f t="shared" ref="O255:O262" si="184">IF(ISBLANK(A255),"","黄必银")</f>
        <v>黄必银</v>
      </c>
      <c r="P255" s="2" t="str">
        <f t="shared" ref="P255:P262" si="185">IF(ISBLANK(A255),"","WUHUANG CONSTRUCTION ET COMMERCE RDC SAS")</f>
        <v>WUHUANG CONSTRUCTION ET COMMERCE RDC SAS</v>
      </c>
      <c r="Q255" s="2" t="str">
        <f t="shared" ref="Q255:Q262" si="186">IF(ISBLANK(A255),"","陈陆")</f>
        <v>陈陆</v>
      </c>
      <c r="R255" s="2" t="str">
        <f t="shared" ref="R255:R262" si="187">IF(ISBLANK(A255),"","曹学能")</f>
        <v>曹学能</v>
      </c>
      <c r="S255" s="11" t="str">
        <f t="shared" ref="S255:S262" si="188">IF(ISBLANK(A255),"","鑫诚建设监理咨询有限公司")</f>
        <v>鑫诚建设监理咨询有限公司</v>
      </c>
      <c r="T255" s="11" t="str">
        <f>IF(ISBLANK(A255),"",VLOOKUP(表1[[#This Row],[分项工程名称]],模板!C:G,3,FALSE))</f>
        <v>低压电动机检查、接线检验批质量验收记录</v>
      </c>
      <c r="U255" s="2" t="str">
        <f t="shared" ref="U255:U262" si="189">IF(ISBLANK(A255),"","刚果（金）庞比铜钴矿项目")</f>
        <v>刚果（金）庞比铜钴矿项目</v>
      </c>
      <c r="V255" s="2" t="str">
        <f t="shared" ref="V255:V262" si="190">IF(ISBLANK(A255),"",_xlfn.CONCAT(U255,"   ",A255))</f>
        <v>刚果（金）庞比铜钴矿项目   硫酸库</v>
      </c>
      <c r="W255" s="11" t="str">
        <f>IF(ISBLANK(A255),"",表1[[#This Row],[子项名称]]&amp;表1[[#This Row],[标题]]&amp;表1[[#This Row],[分项工程代号]])</f>
        <v>硫酸库低压电动机检查、接线检验批质量验收记录4</v>
      </c>
      <c r="X255" s="11">
        <f>IF(ISBLANK(A255),"",COUNTIF(W:W,表1[[#This Row],[子项名称]]&amp;表1[[#This Row],[标题]]&amp;表1[[#This Row],[分项工程代号]]))</f>
        <v>1</v>
      </c>
      <c r="Y255" s="11" t="str">
        <f>IF(ISBLANK(A255),"",表1[[#This Row],[子项名称]]&amp;表1[[#This Row],[分项工程代号]]&amp;表1[[#This Row],[分项工程名称]])</f>
        <v>硫酸库4低压电动机检查、接线</v>
      </c>
      <c r="Z255" s="11" t="b">
        <f>IF(ISBLANK(A255),"",IF(MATCH(表1[[#This Row],[子项名称]]&amp;表1[[#This Row],[分项工程代号]]&amp;表1[[#This Row],[分项工程名称]],Y:Y,0)=ROW(表1[[#This Row],[子项名称]]),TRUE,FALSE))</f>
        <v>1</v>
      </c>
      <c r="AA255" s="11" t="str">
        <f t="shared" ref="AA255:AA262" si="191">IF(ISBLANK(A255),"",_xlfn.CONCAT("《建筑电气工程施工验收规范》 GB50303-2015"))</f>
        <v>《建筑电气工程施工验收规范》 GB50303-2015</v>
      </c>
      <c r="AB255" s="11" t="str">
        <f>IF(ISBLANK(A255),"",VLOOKUP(表1[[#This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55" t="str">
        <f t="shared" ref="AC255:AC271" si="192">TEXT($G255,"yyyy年mm月dd日")</f>
        <v>2020年07月27日</v>
      </c>
    </row>
    <row r="256" customHeight="1" spans="1:29">
      <c r="A256" s="5" t="s">
        <v>153</v>
      </c>
      <c r="B256" s="5">
        <f ca="1" t="shared" si="181"/>
        <v>1</v>
      </c>
      <c r="C256" t="s">
        <v>102</v>
      </c>
      <c r="D256" s="5">
        <v>4</v>
      </c>
      <c r="E256" s="5" t="s">
        <v>154</v>
      </c>
      <c r="F256" t="s">
        <v>32</v>
      </c>
      <c r="G256" s="85">
        <v>44040</v>
      </c>
      <c r="H256" t="b">
        <v>1</v>
      </c>
      <c r="I256" t="s">
        <v>155</v>
      </c>
      <c r="J256" t="b">
        <v>0</v>
      </c>
      <c r="K256" s="11" t="str">
        <f>IF(ISBLANK(A256),"",VLOOKUP("S2"&amp;表1[[#This Row],[分项工程代号]]&amp;表1[[#This Row],[分项工程名称]],模板!D:F,3,FALSE))</f>
        <v>S2-04-C7-</v>
      </c>
      <c r="L256" s="2" t="str">
        <f ca="1">IF(ISBLANK(A256),"",表1[[#This Row],[编号]]&amp;TEXT(表1[[#This Row],[序号]],"000"))</f>
        <v>S2-04-C7-001</v>
      </c>
      <c r="M256" s="11" t="str">
        <f t="shared" si="182"/>
        <v>北方工程刚果（金）有限公司</v>
      </c>
      <c r="N256" s="11" t="str">
        <f t="shared" si="183"/>
        <v>李云松</v>
      </c>
      <c r="O256" s="11" t="str">
        <f t="shared" si="184"/>
        <v>黄必银</v>
      </c>
      <c r="P256" s="2" t="str">
        <f t="shared" si="185"/>
        <v>WUHUANG CONSTRUCTION ET COMMERCE RDC SAS</v>
      </c>
      <c r="Q256" s="2" t="str">
        <f t="shared" si="186"/>
        <v>陈陆</v>
      </c>
      <c r="R256" s="2" t="str">
        <f t="shared" si="187"/>
        <v>曹学能</v>
      </c>
      <c r="S256" s="11" t="str">
        <f t="shared" si="188"/>
        <v>鑫诚建设监理咨询有限公司</v>
      </c>
      <c r="T256" s="11" t="str">
        <f>IF(ISBLANK(A256),"",VLOOKUP(表1[[#This Row],[分项工程名称]],模板!C:G,3,FALSE))</f>
        <v>低压电气动力设备检测、试验和空载试运行检验批质量验收记录</v>
      </c>
      <c r="U256" s="2" t="str">
        <f t="shared" si="189"/>
        <v>刚果（金）庞比铜钴矿项目</v>
      </c>
      <c r="V256" s="2" t="str">
        <f t="shared" si="190"/>
        <v>刚果（金）庞比铜钴矿项目   硫酸库</v>
      </c>
      <c r="W256" s="11" t="str">
        <f>IF(ISBLANK(A256),"",表1[[#This Row],[子项名称]]&amp;表1[[#This Row],[标题]]&amp;表1[[#This Row],[分项工程代号]])</f>
        <v>硫酸库低压电气动力设备检测、试验和空载试运行检验批质量验收记录4</v>
      </c>
      <c r="X256" s="11">
        <f>IF(ISBLANK(A256),"",COUNTIF(W:W,表1[[#This Row],[子项名称]]&amp;表1[[#This Row],[标题]]&amp;表1[[#This Row],[分项工程代号]]))</f>
        <v>1</v>
      </c>
      <c r="Y256" s="11" t="str">
        <f>IF(ISBLANK(A256),"",表1[[#This Row],[子项名称]]&amp;表1[[#This Row],[分项工程代号]]&amp;表1[[#This Row],[分项工程名称]])</f>
        <v>硫酸库4低压电气动力设备检测、试验和空载试运行</v>
      </c>
      <c r="Z256" s="11" t="b">
        <f>IF(ISBLANK(A256),"",IF(MATCH(表1[[#This Row],[子项名称]]&amp;表1[[#This Row],[分项工程代号]]&amp;表1[[#This Row],[分项工程名称]],Y:Y,0)=ROW(表1[[#This Row],[子项名称]]),TRUE,FALSE))</f>
        <v>1</v>
      </c>
      <c r="AA256" s="11" t="str">
        <f t="shared" si="191"/>
        <v>《建筑电气工程施工验收规范》 GB50303-2015</v>
      </c>
      <c r="AB256" s="11" t="str">
        <f>IF(ISBLANK(A256),"",VLOOKUP(表1[[#This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56" t="str">
        <f t="shared" si="192"/>
        <v>2020年07月28日</v>
      </c>
    </row>
    <row r="257" customHeight="1" spans="1:29">
      <c r="A257" s="5" t="s">
        <v>153</v>
      </c>
      <c r="B257" s="5">
        <f ca="1" t="shared" si="181"/>
        <v>1</v>
      </c>
      <c r="C257" t="s">
        <v>100</v>
      </c>
      <c r="D257" s="5">
        <v>4</v>
      </c>
      <c r="E257" s="5" t="s">
        <v>154</v>
      </c>
      <c r="F257" t="s">
        <v>32</v>
      </c>
      <c r="G257" s="85">
        <v>44037</v>
      </c>
      <c r="H257" t="b">
        <v>1</v>
      </c>
      <c r="I257" t="s">
        <v>155</v>
      </c>
      <c r="J257" t="b">
        <v>0</v>
      </c>
      <c r="K257" s="11" t="str">
        <f>IF(ISBLANK(A257),"",VLOOKUP("S2"&amp;表1[[#This Row],[分项工程代号]]&amp;表1[[#This Row],[分项工程名称]],模板!D:F,3,FALSE))</f>
        <v>S2-04-C7-</v>
      </c>
      <c r="L257" s="2" t="str">
        <f ca="1">IF(ISBLANK(A257),"",表1[[#This Row],[编号]]&amp;TEXT(表1[[#This Row],[序号]],"000"))</f>
        <v>S2-04-C7-001</v>
      </c>
      <c r="M257" s="11" t="str">
        <f t="shared" si="182"/>
        <v>北方工程刚果（金）有限公司</v>
      </c>
      <c r="N257" s="11" t="str">
        <f t="shared" si="183"/>
        <v>李云松</v>
      </c>
      <c r="O257" s="11" t="str">
        <f t="shared" si="184"/>
        <v>黄必银</v>
      </c>
      <c r="P257" s="2" t="str">
        <f t="shared" si="185"/>
        <v>WUHUANG CONSTRUCTION ET COMMERCE RDC SAS</v>
      </c>
      <c r="Q257" s="2" t="str">
        <f t="shared" si="186"/>
        <v>陈陆</v>
      </c>
      <c r="R257" s="2" t="str">
        <f t="shared" si="187"/>
        <v>曹学能</v>
      </c>
      <c r="S257" s="11" t="str">
        <f t="shared" si="188"/>
        <v>鑫诚建设监理咨询有限公司</v>
      </c>
      <c r="T257" s="11" t="str">
        <f>IF(ISBLANK(A257),"",VLOOKUP(表1[[#This Row],[分项工程名称]],模板!C:G,3,FALSE))</f>
        <v>成套配电柜、控制柜和动力配电箱安装检验批质量验收记录</v>
      </c>
      <c r="U257" s="2" t="str">
        <f t="shared" si="189"/>
        <v>刚果（金）庞比铜钴矿项目</v>
      </c>
      <c r="V257" s="2" t="str">
        <f t="shared" si="190"/>
        <v>刚果（金）庞比铜钴矿项目   硫酸库</v>
      </c>
      <c r="W257" s="11" t="str">
        <f>IF(ISBLANK(A257),"",表1[[#This Row],[子项名称]]&amp;表1[[#This Row],[标题]]&amp;表1[[#This Row],[分项工程代号]])</f>
        <v>硫酸库成套配电柜、控制柜和动力配电箱安装检验批质量验收记录4</v>
      </c>
      <c r="X257" s="11">
        <f>IF(ISBLANK(A257),"",COUNTIF(W:W,表1[[#This Row],[子项名称]]&amp;表1[[#This Row],[标题]]&amp;表1[[#This Row],[分项工程代号]]))</f>
        <v>1</v>
      </c>
      <c r="Y257" s="11" t="str">
        <f>IF(ISBLANK(A257),"",表1[[#This Row],[子项名称]]&amp;表1[[#This Row],[分项工程代号]]&amp;表1[[#This Row],[分项工程名称]])</f>
        <v>硫酸库4成套配电柜、控制柜和动力配电箱安装</v>
      </c>
      <c r="Z257" s="11" t="b">
        <f>IF(ISBLANK(A257),"",IF(MATCH(表1[[#This Row],[子项名称]]&amp;表1[[#This Row],[分项工程代号]]&amp;表1[[#This Row],[分项工程名称]],Y:Y,0)=ROW(表1[[#This Row],[子项名称]]),TRUE,FALSE))</f>
        <v>1</v>
      </c>
      <c r="AA257" s="11" t="str">
        <f t="shared" si="191"/>
        <v>《建筑电气工程施工验收规范》 GB50303-2015</v>
      </c>
      <c r="AB257" s="11" t="str">
        <f>IF(ISBLANK(A257),"",VLOOKUP(表1[[#This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57" t="str">
        <f t="shared" si="192"/>
        <v>2020年07月25日</v>
      </c>
    </row>
    <row r="258" customHeight="1" spans="1:29">
      <c r="A258" s="5" t="s">
        <v>153</v>
      </c>
      <c r="B258" s="5">
        <f ca="1" t="shared" si="181"/>
        <v>1</v>
      </c>
      <c r="C258" t="s">
        <v>75</v>
      </c>
      <c r="D258" s="5">
        <v>4</v>
      </c>
      <c r="E258" s="5" t="s">
        <v>154</v>
      </c>
      <c r="F258" t="s">
        <v>32</v>
      </c>
      <c r="G258" s="85">
        <v>44037</v>
      </c>
      <c r="H258" t="b">
        <v>1</v>
      </c>
      <c r="I258" t="s">
        <v>155</v>
      </c>
      <c r="J258" t="b">
        <v>0</v>
      </c>
      <c r="K258" s="11" t="str">
        <f>IF(ISBLANK(A258),"",VLOOKUP("S2"&amp;表1[[#This Row],[分项工程代号]]&amp;表1[[#This Row],[分项工程名称]],模板!D:F,3,FALSE))</f>
        <v>S2-04-C7-</v>
      </c>
      <c r="L258" s="2" t="str">
        <f ca="1">IF(ISBLANK(A258),"",表1[[#This Row],[编号]]&amp;TEXT(表1[[#This Row],[序号]],"000"))</f>
        <v>S2-04-C7-001</v>
      </c>
      <c r="M258" s="11" t="str">
        <f t="shared" si="182"/>
        <v>北方工程刚果（金）有限公司</v>
      </c>
      <c r="N258" s="11" t="str">
        <f t="shared" si="183"/>
        <v>李云松</v>
      </c>
      <c r="O258" s="11" t="str">
        <f t="shared" si="184"/>
        <v>黄必银</v>
      </c>
      <c r="P258" s="2" t="str">
        <f t="shared" si="185"/>
        <v>WUHUANG CONSTRUCTION ET COMMERCE RDC SAS</v>
      </c>
      <c r="Q258" s="2" t="str">
        <f t="shared" si="186"/>
        <v>陈陆</v>
      </c>
      <c r="R258" s="2" t="str">
        <f t="shared" si="187"/>
        <v>曹学能</v>
      </c>
      <c r="S258" s="11" t="str">
        <f t="shared" si="188"/>
        <v>鑫诚建设监理咨询有限公司</v>
      </c>
      <c r="T258" s="11" t="str">
        <f>IF(ISBLANK(A258),"",VLOOKUP(表1[[#This Row],[分项工程名称]],模板!C:G,3,FALSE))</f>
        <v>插座、开关安装检验批质量验收记录</v>
      </c>
      <c r="U258" s="2" t="str">
        <f t="shared" si="189"/>
        <v>刚果（金）庞比铜钴矿项目</v>
      </c>
      <c r="V258" s="2" t="str">
        <f t="shared" si="190"/>
        <v>刚果（金）庞比铜钴矿项目   硫酸库</v>
      </c>
      <c r="W258" s="11" t="str">
        <f>IF(ISBLANK(A258),"",表1[[#This Row],[子项名称]]&amp;表1[[#This Row],[标题]]&amp;表1[[#This Row],[分项工程代号]])</f>
        <v>硫酸库插座、开关安装检验批质量验收记录4</v>
      </c>
      <c r="X258" s="11">
        <f>IF(ISBLANK(A258),"",COUNTIF(W:W,表1[[#This Row],[子项名称]]&amp;表1[[#This Row],[标题]]&amp;表1[[#This Row],[分项工程代号]]))</f>
        <v>1</v>
      </c>
      <c r="Y258" s="11" t="str">
        <f>IF(ISBLANK(A258),"",表1[[#This Row],[子项名称]]&amp;表1[[#This Row],[分项工程代号]]&amp;表1[[#This Row],[分项工程名称]])</f>
        <v>硫酸库4插座、开关安装</v>
      </c>
      <c r="Z258" s="11" t="b">
        <f>IF(ISBLANK(A258),"",IF(MATCH(表1[[#This Row],[子项名称]]&amp;表1[[#This Row],[分项工程代号]]&amp;表1[[#This Row],[分项工程名称]],Y:Y,0)=ROW(表1[[#This Row],[子项名称]]),TRUE,FALSE))</f>
        <v>1</v>
      </c>
      <c r="AA258" s="11" t="str">
        <f t="shared" si="191"/>
        <v>《建筑电气工程施工验收规范》 GB50303-2015</v>
      </c>
      <c r="AB258" s="11" t="str">
        <f>IF(ISBLANK(A258),"",VLOOKUP(表1[[#This Row],[分项工程名称]],施工检查记录[#All],2,FALSE))</f>
        <v>1.交直流在同一现场安装时必须选择不同的结构
2.开关的通断位置一致，操作灵活、接触可靠
3.车间及试（实）验室的插座距地面不小于0.3m</v>
      </c>
      <c r="AC258" t="str">
        <f t="shared" si="192"/>
        <v>2020年07月25日</v>
      </c>
    </row>
    <row r="259" customHeight="1" spans="1:29">
      <c r="A259" s="5" t="s">
        <v>153</v>
      </c>
      <c r="B259" s="5">
        <f ca="1" t="shared" si="181"/>
        <v>1</v>
      </c>
      <c r="C259" t="s">
        <v>37</v>
      </c>
      <c r="D259" s="5">
        <v>4</v>
      </c>
      <c r="E259" s="5" t="s">
        <v>154</v>
      </c>
      <c r="F259" t="s">
        <v>32</v>
      </c>
      <c r="G259" s="85">
        <v>44036</v>
      </c>
      <c r="H259" t="b">
        <v>1</v>
      </c>
      <c r="I259" t="s">
        <v>155</v>
      </c>
      <c r="J259" t="b">
        <v>0</v>
      </c>
      <c r="K259" s="11" t="str">
        <f>IF(ISBLANK(A259),"",VLOOKUP("S2"&amp;表1[[#This Row],[分项工程代号]]&amp;表1[[#This Row],[分项工程名称]],模板!D:F,3,FALSE))</f>
        <v>S2-04-C7-</v>
      </c>
      <c r="L259" s="2" t="str">
        <f ca="1">IF(ISBLANK(A259),"",表1[[#This Row],[编号]]&amp;TEXT(表1[[#This Row],[序号]],"000"))</f>
        <v>S2-04-C7-001</v>
      </c>
      <c r="M259" s="11" t="str">
        <f t="shared" si="182"/>
        <v>北方工程刚果（金）有限公司</v>
      </c>
      <c r="N259" s="11" t="str">
        <f t="shared" si="183"/>
        <v>李云松</v>
      </c>
      <c r="O259" s="11" t="str">
        <f t="shared" si="184"/>
        <v>黄必银</v>
      </c>
      <c r="P259" s="2" t="str">
        <f t="shared" si="185"/>
        <v>WUHUANG CONSTRUCTION ET COMMERCE RDC SAS</v>
      </c>
      <c r="Q259" s="2" t="str">
        <f t="shared" si="186"/>
        <v>陈陆</v>
      </c>
      <c r="R259" s="2" t="str">
        <f t="shared" si="187"/>
        <v>曹学能</v>
      </c>
      <c r="S259" s="11" t="str">
        <f t="shared" si="188"/>
        <v>鑫诚建设监理咨询有限公司</v>
      </c>
      <c r="T259" s="11" t="str">
        <f>IF(ISBLANK(A259),"",VLOOKUP(表1[[#This Row],[分项工程名称]],模板!C:G,3,FALSE))</f>
        <v>桥架安装和桥架内电缆敷设检验批质量验收记录</v>
      </c>
      <c r="U259" s="2" t="str">
        <f t="shared" si="189"/>
        <v>刚果（金）庞比铜钴矿项目</v>
      </c>
      <c r="V259" s="2" t="str">
        <f t="shared" si="190"/>
        <v>刚果（金）庞比铜钴矿项目   硫酸库</v>
      </c>
      <c r="W259" s="11" t="str">
        <f>IF(ISBLANK(A259),"",表1[[#This Row],[子项名称]]&amp;表1[[#This Row],[标题]]&amp;表1[[#This Row],[分项工程代号]])</f>
        <v>硫酸库桥架安装和桥架内电缆敷设检验批质量验收记录4</v>
      </c>
      <c r="X259" s="11">
        <f>IF(ISBLANK(A259),"",COUNTIF(W:W,表1[[#This Row],[子项名称]]&amp;表1[[#This Row],[标题]]&amp;表1[[#This Row],[分项工程代号]]))</f>
        <v>1</v>
      </c>
      <c r="Y259" s="11" t="str">
        <f>IF(ISBLANK(A259),"",表1[[#This Row],[子项名称]]&amp;表1[[#This Row],[分项工程代号]]&amp;表1[[#This Row],[分项工程名称]])</f>
        <v>硫酸库4桥架安装和桥架内电缆敷设</v>
      </c>
      <c r="Z259" s="11" t="b">
        <f>IF(ISBLANK(A259),"",IF(MATCH(表1[[#This Row],[子项名称]]&amp;表1[[#This Row],[分项工程代号]]&amp;表1[[#This Row],[分项工程名称]],Y:Y,0)=ROW(表1[[#This Row],[子项名称]]),TRUE,FALSE))</f>
        <v>1</v>
      </c>
      <c r="AA259" s="11" t="str">
        <f t="shared" si="191"/>
        <v>《建筑电气工程施工验收规范》 GB50303-2015</v>
      </c>
      <c r="AB259" s="11" t="str">
        <f>IF(ISBLANK(A259),"",VLOOKUP(表1[[#This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59" t="str">
        <f t="shared" si="192"/>
        <v>2020年07月24日</v>
      </c>
    </row>
    <row r="260" customHeight="1" spans="1:29">
      <c r="A260" s="5" t="s">
        <v>153</v>
      </c>
      <c r="B260" s="5">
        <f ca="1" t="shared" si="181"/>
        <v>1</v>
      </c>
      <c r="C260" t="s">
        <v>35</v>
      </c>
      <c r="D260" s="5">
        <v>4</v>
      </c>
      <c r="E260" s="5" t="s">
        <v>154</v>
      </c>
      <c r="F260" t="s">
        <v>32</v>
      </c>
      <c r="G260" s="85">
        <v>44036</v>
      </c>
      <c r="H260" t="b">
        <v>1</v>
      </c>
      <c r="I260" t="s">
        <v>155</v>
      </c>
      <c r="J260" t="b">
        <v>0</v>
      </c>
      <c r="K260" s="11" t="str">
        <f>IF(ISBLANK(A260),"",VLOOKUP("S2"&amp;表1[[#This Row],[分项工程代号]]&amp;表1[[#This Row],[分项工程名称]],模板!D:F,3,FALSE))</f>
        <v>S2-04-C7-</v>
      </c>
      <c r="L260" s="2" t="str">
        <f ca="1">IF(ISBLANK(A260),"",表1[[#This Row],[编号]]&amp;TEXT(表1[[#This Row],[序号]],"000"))</f>
        <v>S2-04-C7-001</v>
      </c>
      <c r="M260" s="11" t="str">
        <f t="shared" si="182"/>
        <v>北方工程刚果（金）有限公司</v>
      </c>
      <c r="N260" s="11" t="str">
        <f t="shared" si="183"/>
        <v>李云松</v>
      </c>
      <c r="O260" s="11" t="str">
        <f t="shared" si="184"/>
        <v>黄必银</v>
      </c>
      <c r="P260" s="2" t="str">
        <f t="shared" si="185"/>
        <v>WUHUANG CONSTRUCTION ET COMMERCE RDC SAS</v>
      </c>
      <c r="Q260" s="2" t="str">
        <f t="shared" si="186"/>
        <v>陈陆</v>
      </c>
      <c r="R260" s="2" t="str">
        <f t="shared" si="187"/>
        <v>曹学能</v>
      </c>
      <c r="S260" s="11" t="str">
        <f t="shared" si="188"/>
        <v>鑫诚建设监理咨询有限公司</v>
      </c>
      <c r="T260" s="11" t="str">
        <f>IF(ISBLANK(A260),"",VLOOKUP(表1[[#This Row],[分项工程名称]],模板!C:G,3,FALSE))</f>
        <v>电线、电缆导管和线槽敷设检验批质量验收记录</v>
      </c>
      <c r="U260" s="2" t="str">
        <f t="shared" si="189"/>
        <v>刚果（金）庞比铜钴矿项目</v>
      </c>
      <c r="V260" s="2" t="str">
        <f t="shared" si="190"/>
        <v>刚果（金）庞比铜钴矿项目   硫酸库</v>
      </c>
      <c r="W260" s="11" t="str">
        <f>IF(ISBLANK(A260),"",表1[[#This Row],[子项名称]]&amp;表1[[#This Row],[标题]]&amp;表1[[#This Row],[分项工程代号]])</f>
        <v>硫酸库电线、电缆导管和线槽敷设检验批质量验收记录4</v>
      </c>
      <c r="X260" s="11">
        <f>IF(ISBLANK(A260),"",COUNTIF(W:W,表1[[#This Row],[子项名称]]&amp;表1[[#This Row],[标题]]&amp;表1[[#This Row],[分项工程代号]]))</f>
        <v>1</v>
      </c>
      <c r="Y260" s="11" t="str">
        <f>IF(ISBLANK(A260),"",表1[[#This Row],[子项名称]]&amp;表1[[#This Row],[分项工程代号]]&amp;表1[[#This Row],[分项工程名称]])</f>
        <v>硫酸库4电线、电缆导管和线槽敷设</v>
      </c>
      <c r="Z260" s="11" t="b">
        <f>IF(ISBLANK(A260),"",IF(MATCH(表1[[#This Row],[子项名称]]&amp;表1[[#This Row],[分项工程代号]]&amp;表1[[#This Row],[分项工程名称]],Y:Y,0)=ROW(表1[[#This Row],[子项名称]]),TRUE,FALSE))</f>
        <v>1</v>
      </c>
      <c r="AA260" s="11" t="str">
        <f t="shared" si="191"/>
        <v>《建筑电气工程施工验收规范》 GB50303-2015</v>
      </c>
      <c r="AB260" s="11" t="str">
        <f>IF(ISBLANK(A260),"",VLOOKUP(表1[[#This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60" t="str">
        <f t="shared" si="192"/>
        <v>2020年07月24日</v>
      </c>
    </row>
    <row r="261" customHeight="1" spans="1:29">
      <c r="A261" s="5" t="s">
        <v>153</v>
      </c>
      <c r="B261" s="5">
        <f ca="1" t="shared" si="181"/>
        <v>1</v>
      </c>
      <c r="C261" t="s">
        <v>30</v>
      </c>
      <c r="D261" s="5">
        <v>4</v>
      </c>
      <c r="E261" s="5" t="s">
        <v>154</v>
      </c>
      <c r="F261" t="s">
        <v>32</v>
      </c>
      <c r="G261" s="85">
        <v>44036</v>
      </c>
      <c r="H261" t="b">
        <v>1</v>
      </c>
      <c r="I261" t="s">
        <v>155</v>
      </c>
      <c r="J261" t="b">
        <v>0</v>
      </c>
      <c r="K261" s="11" t="str">
        <f>IF(ISBLANK(A261),"",VLOOKUP("S2"&amp;表1[[#This Row],[分项工程代号]]&amp;表1[[#This Row],[分项工程名称]],模板!D:F,3,FALSE))</f>
        <v>S2-04-C7-</v>
      </c>
      <c r="L261" s="2" t="str">
        <f ca="1">IF(ISBLANK(A261),"",表1[[#This Row],[编号]]&amp;TEXT(表1[[#This Row],[序号]],"000"))</f>
        <v>S2-04-C7-001</v>
      </c>
      <c r="M261" s="11" t="str">
        <f t="shared" si="182"/>
        <v>北方工程刚果（金）有限公司</v>
      </c>
      <c r="N261" s="11" t="str">
        <f t="shared" si="183"/>
        <v>李云松</v>
      </c>
      <c r="O261" s="11" t="str">
        <f t="shared" si="184"/>
        <v>黄必银</v>
      </c>
      <c r="P261" s="2" t="str">
        <f t="shared" si="185"/>
        <v>WUHUANG CONSTRUCTION ET COMMERCE RDC SAS</v>
      </c>
      <c r="Q261" s="2" t="str">
        <f t="shared" si="186"/>
        <v>陈陆</v>
      </c>
      <c r="R261" s="2" t="str">
        <f t="shared" si="187"/>
        <v>曹学能</v>
      </c>
      <c r="S261" s="11" t="str">
        <f t="shared" si="188"/>
        <v>鑫诚建设监理咨询有限公司</v>
      </c>
      <c r="T261" s="11" t="str">
        <f>IF(ISBLANK(A261),"",VLOOKUP(表1[[#This Row],[分项工程名称]],模板!C:G,3,FALSE))</f>
        <v>电线、电缆穿管和线槽敷设检验批质量验收记录</v>
      </c>
      <c r="U261" s="2" t="str">
        <f t="shared" si="189"/>
        <v>刚果（金）庞比铜钴矿项目</v>
      </c>
      <c r="V261" s="2" t="str">
        <f t="shared" si="190"/>
        <v>刚果（金）庞比铜钴矿项目   硫酸库</v>
      </c>
      <c r="W261" s="11" t="str">
        <f>IF(ISBLANK(A261),"",表1[[#This Row],[子项名称]]&amp;表1[[#This Row],[标题]]&amp;表1[[#This Row],[分项工程代号]])</f>
        <v>硫酸库电线、电缆穿管和线槽敷设检验批质量验收记录4</v>
      </c>
      <c r="X261" s="11">
        <f>IF(ISBLANK(A261),"",COUNTIF(W:W,表1[[#This Row],[子项名称]]&amp;表1[[#This Row],[标题]]&amp;表1[[#This Row],[分项工程代号]]))</f>
        <v>1</v>
      </c>
      <c r="Y261" s="11" t="str">
        <f>IF(ISBLANK(A261),"",表1[[#This Row],[子项名称]]&amp;表1[[#This Row],[分项工程代号]]&amp;表1[[#This Row],[分项工程名称]])</f>
        <v>硫酸库4电线、电缆穿管和线槽敷设</v>
      </c>
      <c r="Z261" s="11" t="b">
        <f>IF(ISBLANK(A261),"",IF(MATCH(表1[[#This Row],[子项名称]]&amp;表1[[#This Row],[分项工程代号]]&amp;表1[[#This Row],[分项工程名称]],Y:Y,0)=ROW(表1[[#This Row],[子项名称]]),TRUE,FALSE))</f>
        <v>1</v>
      </c>
      <c r="AA261" s="11" t="str">
        <f t="shared" si="191"/>
        <v>《建筑电气工程施工验收规范》 GB50303-2015</v>
      </c>
      <c r="AB261" s="11" t="str">
        <f>IF(ISBLANK(A261),"",VLOOKUP(表1[[#This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61" t="str">
        <f t="shared" si="192"/>
        <v>2020年07月24日</v>
      </c>
    </row>
    <row r="262" customHeight="1" spans="1:29">
      <c r="A262" s="5" t="s">
        <v>153</v>
      </c>
      <c r="B262" s="5">
        <f ca="1" t="shared" si="181"/>
        <v>1</v>
      </c>
      <c r="C262" t="s">
        <v>81</v>
      </c>
      <c r="D262" s="5">
        <v>4</v>
      </c>
      <c r="E262" s="5" t="s">
        <v>156</v>
      </c>
      <c r="F262" t="s">
        <v>32</v>
      </c>
      <c r="G262" s="85">
        <v>44038</v>
      </c>
      <c r="H262" t="b">
        <v>1</v>
      </c>
      <c r="I262" t="s">
        <v>155</v>
      </c>
      <c r="J262" t="b">
        <v>0</v>
      </c>
      <c r="K262" s="11" t="str">
        <f>IF(ISBLANK(A262),"",VLOOKUP("S2"&amp;表1[[#This Row],[分项工程代号]]&amp;表1[[#This Row],[分项工程名称]],模板!D:F,3,FALSE))</f>
        <v>S2-04-C7-</v>
      </c>
      <c r="L262" s="2" t="str">
        <f ca="1">IF(ISBLANK(A262),"",表1[[#This Row],[编号]]&amp;TEXT(表1[[#This Row],[序号]],"000"))</f>
        <v>S2-04-C7-001</v>
      </c>
      <c r="M262" s="11" t="str">
        <f t="shared" si="182"/>
        <v>北方工程刚果（金）有限公司</v>
      </c>
      <c r="N262" s="11" t="str">
        <f t="shared" si="183"/>
        <v>李云松</v>
      </c>
      <c r="O262" s="11" t="str">
        <f t="shared" si="184"/>
        <v>黄必银</v>
      </c>
      <c r="P262" s="2" t="str">
        <f t="shared" si="185"/>
        <v>WUHUANG CONSTRUCTION ET COMMERCE RDC SAS</v>
      </c>
      <c r="Q262" s="2" t="str">
        <f t="shared" si="186"/>
        <v>陈陆</v>
      </c>
      <c r="R262" s="2" t="str">
        <f t="shared" si="187"/>
        <v>曹学能</v>
      </c>
      <c r="S262" s="11" t="str">
        <f t="shared" si="188"/>
        <v>鑫诚建设监理咨询有限公司</v>
      </c>
      <c r="T262" s="11" t="str">
        <f>IF(ISBLANK(A262),"",VLOOKUP(表1[[#This Row],[分项工程名称]],模板!C:G,3,FALSE))</f>
        <v>电缆头制作、导线连接和线路电气试验检验批质量验收记录</v>
      </c>
      <c r="U262" s="2" t="str">
        <f t="shared" si="189"/>
        <v>刚果（金）庞比铜钴矿项目</v>
      </c>
      <c r="V262" s="2" t="str">
        <f t="shared" si="190"/>
        <v>刚果（金）庞比铜钴矿项目   硫酸库</v>
      </c>
      <c r="W262" s="11" t="str">
        <f>IF(ISBLANK(A262),"",表1[[#This Row],[子项名称]]&amp;表1[[#This Row],[标题]]&amp;表1[[#This Row],[分项工程代号]])</f>
        <v>硫酸库电缆头制作、导线连接和线路电气试验检验批质量验收记录4</v>
      </c>
      <c r="X262" s="11">
        <f>IF(ISBLANK(A262),"",COUNTIF(W:W,表1[[#This Row],[子项名称]]&amp;表1[[#This Row],[标题]]&amp;表1[[#This Row],[分项工程代号]]))</f>
        <v>1</v>
      </c>
      <c r="Y262" s="11" t="str">
        <f>IF(ISBLANK(A262),"",表1[[#This Row],[子项名称]]&amp;表1[[#This Row],[分项工程代号]]&amp;表1[[#This Row],[分项工程名称]])</f>
        <v>硫酸库4电缆头制作、导线连接和线路电气试验</v>
      </c>
      <c r="Z262" s="11" t="b">
        <f>IF(ISBLANK(A262),"",IF(MATCH(表1[[#This Row],[子项名称]]&amp;表1[[#This Row],[分项工程代号]]&amp;表1[[#This Row],[分项工程名称]],Y:Y,0)=ROW(表1[[#This Row],[子项名称]]),TRUE,FALSE))</f>
        <v>1</v>
      </c>
      <c r="AA262" s="11" t="str">
        <f t="shared" si="191"/>
        <v>《建筑电气工程施工验收规范》 GB50303-2015</v>
      </c>
      <c r="AB262" s="11" t="str">
        <f>IF(ISBLANK(A262),"",VLOOKUP(表1[[#This Row],[分项工程名称]],施工检查记录[#All],2,FALSE))</f>
        <v>1.低压电线和电缆绝缘电阻测试符合规范要求
2.电线、电缆接线符合规范要求
3.芯线与电器设备的连接符合规范要求</v>
      </c>
      <c r="AC262" t="str">
        <f t="shared" si="192"/>
        <v>2020年07月26日</v>
      </c>
    </row>
    <row r="263" customHeight="1" spans="1:29">
      <c r="A263" s="5" t="s">
        <v>153</v>
      </c>
      <c r="B263" s="5">
        <f ca="1" t="shared" ref="B263:B291" si="193">IF(ISBLANK(A263),"",_xlfn.MAXIFS(INDIRECT(ADDRESS(2,2)&amp;":"&amp;ADDRESS(ROW(A263)-1,2)),INDIRECT(ADDRESS(2,1)&amp;":"&amp;ADDRESS(ROW(A263)-1,1)),A263,INDIRECT(ADDRESS(2,3)&amp;":"&amp;ADDRESS(ROW(A263)-1,3)),C263,INDIRECT(ADDRESS(2,4)&amp;":"&amp;ADDRESS(ROW(A263)-1,4)),D263)+1)</f>
        <v>1</v>
      </c>
      <c r="C263" s="5" t="s">
        <v>86</v>
      </c>
      <c r="D263" s="5">
        <v>5</v>
      </c>
      <c r="E263" s="5" t="s">
        <v>156</v>
      </c>
      <c r="F263" t="s">
        <v>32</v>
      </c>
      <c r="G263" s="85">
        <v>44041</v>
      </c>
      <c r="H263" t="b">
        <v>1</v>
      </c>
      <c r="I263" t="s">
        <v>155</v>
      </c>
      <c r="J263" t="b">
        <v>0</v>
      </c>
      <c r="K263" s="11" t="str">
        <f>IF(ISBLANK(A263),"",VLOOKUP("S2"&amp;表1[[#This Row],[分项工程代号]]&amp;表1[[#This Row],[分项工程名称]],模板!D:F,3,FALSE))</f>
        <v>S2-05-C7-</v>
      </c>
      <c r="L263" s="2" t="str">
        <f ca="1">IF(ISBLANK(A263),"",表1[[#This Row],[编号]]&amp;TEXT(表1[[#This Row],[序号]],"000"))</f>
        <v>S2-05-C7-001</v>
      </c>
      <c r="M263" s="11" t="str">
        <f t="shared" ref="M263:M271" si="194">IF(ISBLANK(A263),"","北方工程刚果（金）有限公司")</f>
        <v>北方工程刚果（金）有限公司</v>
      </c>
      <c r="N263" s="11" t="str">
        <f t="shared" ref="N263:N271" si="195">IF(ISBLANK(A263),"","李云松")</f>
        <v>李云松</v>
      </c>
      <c r="O263" s="11" t="str">
        <f t="shared" ref="O263:O271" si="196">IF(ISBLANK(A263),"","黄必银")</f>
        <v>黄必银</v>
      </c>
      <c r="P263" s="2" t="str">
        <f t="shared" ref="P263:P271" si="197">IF(ISBLANK(A263),"","WUHUANG CONSTRUCTION ET COMMERCE RDC SAS")</f>
        <v>WUHUANG CONSTRUCTION ET COMMERCE RDC SAS</v>
      </c>
      <c r="Q263" s="2" t="str">
        <f t="shared" ref="Q263:Q271" si="198">IF(ISBLANK(A263),"","陈陆")</f>
        <v>陈陆</v>
      </c>
      <c r="R263" s="2" t="str">
        <f t="shared" ref="R263:R271" si="199">IF(ISBLANK(A263),"","曹学能")</f>
        <v>曹学能</v>
      </c>
      <c r="S263" s="11" t="str">
        <f t="shared" ref="S263:S271" si="200">IF(ISBLANK(A263),"","鑫诚建设监理咨询有限公司")</f>
        <v>鑫诚建设监理咨询有限公司</v>
      </c>
      <c r="T263" s="11" t="str">
        <f>IF(ISBLANK(A263),"",VLOOKUP(表1[[#This Row],[分项工程名称]],模板!C:G,3,FALSE))</f>
        <v>建筑照明通电试运行检验批质量验收记录</v>
      </c>
      <c r="U263" s="2" t="str">
        <f t="shared" ref="U263:U271" si="201">IF(ISBLANK(A263),"","刚果（金）庞比铜钴矿项目")</f>
        <v>刚果（金）庞比铜钴矿项目</v>
      </c>
      <c r="V263" s="2" t="str">
        <f t="shared" ref="V263:V271" si="202">IF(ISBLANK(A263),"",_xlfn.CONCAT(U263,"   ",A263))</f>
        <v>刚果（金）庞比铜钴矿项目   硫酸库</v>
      </c>
      <c r="W263" s="11" t="str">
        <f>IF(ISBLANK(A263),"",表1[[#This Row],[子项名称]]&amp;表1[[#This Row],[标题]]&amp;表1[[#This Row],[分项工程代号]])</f>
        <v>硫酸库建筑照明通电试运行检验批质量验收记录5</v>
      </c>
      <c r="X263" s="11">
        <f>IF(ISBLANK(A263),"",COUNTIF(W:W,表1[[#This Row],[子项名称]]&amp;表1[[#This Row],[标题]]&amp;表1[[#This Row],[分项工程代号]]))</f>
        <v>1</v>
      </c>
      <c r="Y263" s="11" t="str">
        <f>IF(ISBLANK(A263),"",表1[[#This Row],[子项名称]]&amp;表1[[#This Row],[分项工程代号]]&amp;表1[[#This Row],[分项工程名称]])</f>
        <v>硫酸库5建筑照明通电试运行</v>
      </c>
      <c r="Z263" s="11" t="b">
        <f>IF(ISBLANK(A263),"",IF(MATCH(表1[[#This Row],[子项名称]]&amp;表1[[#This Row],[分项工程代号]]&amp;表1[[#This Row],[分项工程名称]],Y:Y,0)=ROW(表1[[#This Row],[子项名称]]),TRUE,FALSE))</f>
        <v>1</v>
      </c>
      <c r="AA263" s="11" t="str">
        <f t="shared" ref="AA263:AA271" si="203">IF(ISBLANK(A263),"",_xlfn.CONCAT("《建筑电气工程施工验收规范》 GB50303-2015"))</f>
        <v>《建筑电气工程施工验收规范》 GB50303-2015</v>
      </c>
      <c r="AB263" s="11" t="str">
        <f>IF(ISBLANK(A263),"",VLOOKUP(表1[[#This Row],[分项工程名称]],施工检查记录[#All],2,FALSE))</f>
        <v>1.应与照明配电箱及回路的标识应与照明配电箱的回路及标识一致
2.开关与灯具控制顺序相对应
3.所有照明灯具应开启</v>
      </c>
      <c r="AC263" t="str">
        <f t="shared" si="192"/>
        <v>2020年07月29日</v>
      </c>
    </row>
    <row r="264" customHeight="1" spans="1:29">
      <c r="A264" s="5" t="s">
        <v>153</v>
      </c>
      <c r="B264" s="5">
        <f ca="1" t="shared" si="193"/>
        <v>1</v>
      </c>
      <c r="C264" s="5" t="s">
        <v>36</v>
      </c>
      <c r="D264" s="5">
        <v>5</v>
      </c>
      <c r="E264" s="5" t="s">
        <v>156</v>
      </c>
      <c r="F264" t="s">
        <v>32</v>
      </c>
      <c r="G264" s="85">
        <v>44039</v>
      </c>
      <c r="H264" t="b">
        <v>1</v>
      </c>
      <c r="I264" t="s">
        <v>155</v>
      </c>
      <c r="J264" t="b">
        <v>0</v>
      </c>
      <c r="K264" s="11" t="str">
        <f>IF(ISBLANK(A264),"",VLOOKUP("S2"&amp;表1[[#This Row],[分项工程代号]]&amp;表1[[#This Row],[分项工程名称]],模板!D:F,3,FALSE))</f>
        <v>S2-05-C7-</v>
      </c>
      <c r="L264" s="2" t="str">
        <f ca="1">IF(ISBLANK(A264),"",表1[[#This Row],[编号]]&amp;TEXT(表1[[#This Row],[序号]],"000"))</f>
        <v>S2-05-C7-001</v>
      </c>
      <c r="M264" s="11" t="str">
        <f t="shared" si="194"/>
        <v>北方工程刚果（金）有限公司</v>
      </c>
      <c r="N264" s="11" t="str">
        <f t="shared" si="195"/>
        <v>李云松</v>
      </c>
      <c r="O264" s="11" t="str">
        <f t="shared" si="196"/>
        <v>黄必银</v>
      </c>
      <c r="P264" s="2" t="str">
        <f t="shared" si="197"/>
        <v>WUHUANG CONSTRUCTION ET COMMERCE RDC SAS</v>
      </c>
      <c r="Q264" s="2" t="str">
        <f t="shared" si="198"/>
        <v>陈陆</v>
      </c>
      <c r="R264" s="2" t="str">
        <f t="shared" si="199"/>
        <v>曹学能</v>
      </c>
      <c r="S264" s="11" t="str">
        <f t="shared" si="200"/>
        <v>鑫诚建设监理咨询有限公司</v>
      </c>
      <c r="T264" s="11" t="str">
        <f>IF(ISBLANK(A264),"",VLOOKUP(表1[[#This Row],[分项工程名称]],模板!C:G,3,FALSE))</f>
        <v>普通灯具安装检验批质量验收记录</v>
      </c>
      <c r="U264" s="2" t="str">
        <f t="shared" si="201"/>
        <v>刚果（金）庞比铜钴矿项目</v>
      </c>
      <c r="V264" s="2" t="str">
        <f t="shared" si="202"/>
        <v>刚果（金）庞比铜钴矿项目   硫酸库</v>
      </c>
      <c r="W264" s="11" t="str">
        <f>IF(ISBLANK(A264),"",表1[[#This Row],[子项名称]]&amp;表1[[#This Row],[标题]]&amp;表1[[#This Row],[分项工程代号]])</f>
        <v>硫酸库普通灯具安装检验批质量验收记录5</v>
      </c>
      <c r="X264" s="11">
        <f>IF(ISBLANK(A264),"",COUNTIF(W:W,表1[[#This Row],[子项名称]]&amp;表1[[#This Row],[标题]]&amp;表1[[#This Row],[分项工程代号]]))</f>
        <v>1</v>
      </c>
      <c r="Y264" s="11" t="str">
        <f>IF(ISBLANK(A264),"",表1[[#This Row],[子项名称]]&amp;表1[[#This Row],[分项工程代号]]&amp;表1[[#This Row],[分项工程名称]])</f>
        <v>硫酸库5普通灯具安装</v>
      </c>
      <c r="Z264" s="11" t="b">
        <f>IF(ISBLANK(A264),"",IF(MATCH(表1[[#This Row],[子项名称]]&amp;表1[[#This Row],[分项工程代号]]&amp;表1[[#This Row],[分项工程名称]],Y:Y,0)=ROW(表1[[#This Row],[子项名称]]),TRUE,FALSE))</f>
        <v>1</v>
      </c>
      <c r="AA264" s="11" t="str">
        <f t="shared" si="203"/>
        <v>《建筑电气工程施工验收规范》 GB50303-2015</v>
      </c>
      <c r="AB264" s="11" t="str">
        <f>IF(ISBLANK(A264),"",VLOOKUP(表1[[#This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264" t="str">
        <f t="shared" si="192"/>
        <v>2020年07月27日</v>
      </c>
    </row>
    <row r="265" customHeight="1" spans="1:29">
      <c r="A265" s="5" t="s">
        <v>153</v>
      </c>
      <c r="B265" s="5">
        <f ca="1" t="shared" si="193"/>
        <v>1</v>
      </c>
      <c r="C265" s="5" t="s">
        <v>157</v>
      </c>
      <c r="D265" s="5">
        <v>5</v>
      </c>
      <c r="E265" s="5" t="s">
        <v>156</v>
      </c>
      <c r="F265" t="s">
        <v>32</v>
      </c>
      <c r="G265" s="85">
        <v>44038</v>
      </c>
      <c r="H265" t="b">
        <v>1</v>
      </c>
      <c r="I265" t="s">
        <v>155</v>
      </c>
      <c r="J265" t="b">
        <v>0</v>
      </c>
      <c r="K265" s="11" t="str">
        <f>IF(ISBLANK(A265),"",VLOOKUP("S2"&amp;表1[[#This Row],[分项工程代号]]&amp;表1[[#This Row],[分项工程名称]],模板!D:F,3,FALSE))</f>
        <v>S2-05-C7-</v>
      </c>
      <c r="L265" s="2" t="str">
        <f ca="1">IF(ISBLANK(A265),"",表1[[#This Row],[编号]]&amp;TEXT(表1[[#This Row],[序号]],"000"))</f>
        <v>S2-05-C7-001</v>
      </c>
      <c r="M265" s="11" t="str">
        <f t="shared" si="194"/>
        <v>北方工程刚果（金）有限公司</v>
      </c>
      <c r="N265" s="11" t="str">
        <f t="shared" si="195"/>
        <v>李云松</v>
      </c>
      <c r="O265" s="11" t="str">
        <f t="shared" si="196"/>
        <v>黄必银</v>
      </c>
      <c r="P265" s="2" t="str">
        <f t="shared" si="197"/>
        <v>WUHUANG CONSTRUCTION ET COMMERCE RDC SAS</v>
      </c>
      <c r="Q265" s="2" t="str">
        <f t="shared" si="198"/>
        <v>陈陆</v>
      </c>
      <c r="R265" s="2" t="str">
        <f t="shared" si="199"/>
        <v>曹学能</v>
      </c>
      <c r="S265" s="11" t="str">
        <f t="shared" si="200"/>
        <v>鑫诚建设监理咨询有限公司</v>
      </c>
      <c r="T265" s="11" t="str">
        <f>IF(ISBLANK(A265),"",VLOOKUP(表1[[#This Row],[分项工程名称]],模板!C:G,3,FALSE))</f>
        <v>照明配电箱（盘）安装检验批质量验收记录</v>
      </c>
      <c r="U265" s="2" t="str">
        <f t="shared" si="201"/>
        <v>刚果（金）庞比铜钴矿项目</v>
      </c>
      <c r="V265" s="2" t="str">
        <f t="shared" si="202"/>
        <v>刚果（金）庞比铜钴矿项目   硫酸库</v>
      </c>
      <c r="W265" s="11" t="str">
        <f>IF(ISBLANK(A265),"",表1[[#This Row],[子项名称]]&amp;表1[[#This Row],[标题]]&amp;表1[[#This Row],[分项工程代号]])</f>
        <v>硫酸库照明配电箱（盘）安装检验批质量验收记录5</v>
      </c>
      <c r="X265" s="11">
        <f>IF(ISBLANK(A265),"",COUNTIF(W:W,表1[[#This Row],[子项名称]]&amp;表1[[#This Row],[标题]]&amp;表1[[#This Row],[分项工程代号]]))</f>
        <v>1</v>
      </c>
      <c r="Y265" s="11" t="str">
        <f>IF(ISBLANK(A265),"",表1[[#This Row],[子项名称]]&amp;表1[[#This Row],[分项工程代号]]&amp;表1[[#This Row],[分项工程名称]])</f>
        <v>硫酸库5照明配电箱（盘）安装</v>
      </c>
      <c r="Z265" s="11" t="b">
        <f>IF(ISBLANK(A265),"",IF(MATCH(表1[[#This Row],[子项名称]]&amp;表1[[#This Row],[分项工程代号]]&amp;表1[[#This Row],[分项工程名称]],Y:Y,0)=ROW(表1[[#This Row],[子项名称]]),TRUE,FALSE))</f>
        <v>1</v>
      </c>
      <c r="AA265" s="11" t="str">
        <f t="shared" si="203"/>
        <v>《建筑电气工程施工验收规范》 GB50303-2015</v>
      </c>
      <c r="AB265" s="11" t="str">
        <f>IF(ISBLANK(A265),"",VLOOKUP(表1[[#This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265" t="str">
        <f t="shared" si="192"/>
        <v>2020年07月26日</v>
      </c>
    </row>
    <row r="266" customHeight="1" spans="1:29">
      <c r="A266" s="5" t="s">
        <v>153</v>
      </c>
      <c r="B266" s="5">
        <f ca="1" t="shared" si="193"/>
        <v>1</v>
      </c>
      <c r="C266" s="5" t="s">
        <v>35</v>
      </c>
      <c r="D266" s="5">
        <v>5</v>
      </c>
      <c r="E266" s="5" t="s">
        <v>156</v>
      </c>
      <c r="F266" t="s">
        <v>32</v>
      </c>
      <c r="G266" s="85">
        <v>44037</v>
      </c>
      <c r="H266" t="b">
        <v>1</v>
      </c>
      <c r="I266" t="s">
        <v>155</v>
      </c>
      <c r="J266" t="b">
        <v>0</v>
      </c>
      <c r="K266" s="11" t="str">
        <f>IF(ISBLANK(A266),"",VLOOKUP("S2"&amp;表1[[#This Row],[分项工程代号]]&amp;表1[[#This Row],[分项工程名称]],模板!D:F,3,FALSE))</f>
        <v>S2-05-C7-</v>
      </c>
      <c r="L266" s="2" t="str">
        <f ca="1">IF(ISBLANK(A266),"",表1[[#This Row],[编号]]&amp;TEXT(表1[[#This Row],[序号]],"000"))</f>
        <v>S2-05-C7-001</v>
      </c>
      <c r="M266" s="11" t="str">
        <f t="shared" si="194"/>
        <v>北方工程刚果（金）有限公司</v>
      </c>
      <c r="N266" s="11" t="str">
        <f t="shared" si="195"/>
        <v>李云松</v>
      </c>
      <c r="O266" s="11" t="str">
        <f t="shared" si="196"/>
        <v>黄必银</v>
      </c>
      <c r="P266" s="2" t="str">
        <f t="shared" si="197"/>
        <v>WUHUANG CONSTRUCTION ET COMMERCE RDC SAS</v>
      </c>
      <c r="Q266" s="2" t="str">
        <f t="shared" si="198"/>
        <v>陈陆</v>
      </c>
      <c r="R266" s="2" t="str">
        <f t="shared" si="199"/>
        <v>曹学能</v>
      </c>
      <c r="S266" s="11" t="str">
        <f t="shared" si="200"/>
        <v>鑫诚建设监理咨询有限公司</v>
      </c>
      <c r="T266" s="11" t="str">
        <f>IF(ISBLANK(A266),"",VLOOKUP(表1[[#This Row],[分项工程名称]],模板!C:G,3,FALSE))</f>
        <v>电线、电缆导管和线槽敷设检验批质量验收记录</v>
      </c>
      <c r="U266" s="2" t="str">
        <f t="shared" si="201"/>
        <v>刚果（金）庞比铜钴矿项目</v>
      </c>
      <c r="V266" s="2" t="str">
        <f t="shared" si="202"/>
        <v>刚果（金）庞比铜钴矿项目   硫酸库</v>
      </c>
      <c r="W266" s="11" t="str">
        <f>IF(ISBLANK(A266),"",表1[[#This Row],[子项名称]]&amp;表1[[#This Row],[标题]]&amp;表1[[#This Row],[分项工程代号]])</f>
        <v>硫酸库电线、电缆导管和线槽敷设检验批质量验收记录5</v>
      </c>
      <c r="X266" s="11">
        <f>IF(ISBLANK(A266),"",COUNTIF(W:W,表1[[#This Row],[子项名称]]&amp;表1[[#This Row],[标题]]&amp;表1[[#This Row],[分项工程代号]]))</f>
        <v>1</v>
      </c>
      <c r="Y266" s="11" t="str">
        <f>IF(ISBLANK(A266),"",表1[[#This Row],[子项名称]]&amp;表1[[#This Row],[分项工程代号]]&amp;表1[[#This Row],[分项工程名称]])</f>
        <v>硫酸库5电线、电缆导管和线槽敷设</v>
      </c>
      <c r="Z266" s="11" t="b">
        <f>IF(ISBLANK(A266),"",IF(MATCH(表1[[#This Row],[子项名称]]&amp;表1[[#This Row],[分项工程代号]]&amp;表1[[#This Row],[分项工程名称]],Y:Y,0)=ROW(表1[[#This Row],[子项名称]]),TRUE,FALSE))</f>
        <v>1</v>
      </c>
      <c r="AA266" s="11" t="str">
        <f t="shared" si="203"/>
        <v>《建筑电气工程施工验收规范》 GB50303-2015</v>
      </c>
      <c r="AB266" s="11" t="str">
        <f>IF(ISBLANK(A266),"",VLOOKUP(表1[[#This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66" t="str">
        <f t="shared" si="192"/>
        <v>2020年07月25日</v>
      </c>
    </row>
    <row r="267" customHeight="1" spans="1:29">
      <c r="A267" s="5" t="s">
        <v>153</v>
      </c>
      <c r="B267" s="5">
        <f ca="1" t="shared" si="193"/>
        <v>1</v>
      </c>
      <c r="C267" s="5" t="s">
        <v>30</v>
      </c>
      <c r="D267" s="5">
        <v>5</v>
      </c>
      <c r="E267" s="5" t="s">
        <v>156</v>
      </c>
      <c r="F267" t="s">
        <v>32</v>
      </c>
      <c r="G267" s="85">
        <v>44037</v>
      </c>
      <c r="H267" t="b">
        <v>1</v>
      </c>
      <c r="I267" t="s">
        <v>155</v>
      </c>
      <c r="J267" t="b">
        <v>0</v>
      </c>
      <c r="K267" s="11" t="str">
        <f>IF(ISBLANK(A267),"",VLOOKUP("S2"&amp;表1[[#This Row],[分项工程代号]]&amp;表1[[#This Row],[分项工程名称]],模板!D:F,3,FALSE))</f>
        <v>S2-05-C7-</v>
      </c>
      <c r="L267" s="2" t="str">
        <f ca="1">IF(ISBLANK(A267),"",表1[[#This Row],[编号]]&amp;TEXT(表1[[#This Row],[序号]],"000"))</f>
        <v>S2-05-C7-001</v>
      </c>
      <c r="M267" s="11" t="str">
        <f t="shared" si="194"/>
        <v>北方工程刚果（金）有限公司</v>
      </c>
      <c r="N267" s="11" t="str">
        <f t="shared" si="195"/>
        <v>李云松</v>
      </c>
      <c r="O267" s="11" t="str">
        <f t="shared" si="196"/>
        <v>黄必银</v>
      </c>
      <c r="P267" s="2" t="str">
        <f t="shared" si="197"/>
        <v>WUHUANG CONSTRUCTION ET COMMERCE RDC SAS</v>
      </c>
      <c r="Q267" s="2" t="str">
        <f t="shared" si="198"/>
        <v>陈陆</v>
      </c>
      <c r="R267" s="2" t="str">
        <f t="shared" si="199"/>
        <v>曹学能</v>
      </c>
      <c r="S267" s="11" t="str">
        <f t="shared" si="200"/>
        <v>鑫诚建设监理咨询有限公司</v>
      </c>
      <c r="T267" s="11" t="str">
        <f>IF(ISBLANK(A267),"",VLOOKUP(表1[[#This Row],[分项工程名称]],模板!C:G,3,FALSE))</f>
        <v>电线、电缆穿管和线槽敷设检验批质量验收记录</v>
      </c>
      <c r="U267" s="2" t="str">
        <f t="shared" si="201"/>
        <v>刚果（金）庞比铜钴矿项目</v>
      </c>
      <c r="V267" s="2" t="str">
        <f t="shared" si="202"/>
        <v>刚果（金）庞比铜钴矿项目   硫酸库</v>
      </c>
      <c r="W267" s="11" t="str">
        <f>IF(ISBLANK(A267),"",表1[[#This Row],[子项名称]]&amp;表1[[#This Row],[标题]]&amp;表1[[#This Row],[分项工程代号]])</f>
        <v>硫酸库电线、电缆穿管和线槽敷设检验批质量验收记录5</v>
      </c>
      <c r="X267" s="11">
        <f>IF(ISBLANK(A267),"",COUNTIF(W:W,表1[[#This Row],[子项名称]]&amp;表1[[#This Row],[标题]]&amp;表1[[#This Row],[分项工程代号]]))</f>
        <v>1</v>
      </c>
      <c r="Y267" s="11" t="str">
        <f>IF(ISBLANK(A267),"",表1[[#This Row],[子项名称]]&amp;表1[[#This Row],[分项工程代号]]&amp;表1[[#This Row],[分项工程名称]])</f>
        <v>硫酸库5电线、电缆穿管和线槽敷设</v>
      </c>
      <c r="Z267" s="11" t="b">
        <f>IF(ISBLANK(A267),"",IF(MATCH(表1[[#This Row],[子项名称]]&amp;表1[[#This Row],[分项工程代号]]&amp;表1[[#This Row],[分项工程名称]],Y:Y,0)=ROW(表1[[#This Row],[子项名称]]),TRUE,FALSE))</f>
        <v>1</v>
      </c>
      <c r="AA267" s="11" t="str">
        <f t="shared" si="203"/>
        <v>《建筑电气工程施工验收规范》 GB50303-2015</v>
      </c>
      <c r="AB267" s="11" t="str">
        <f>IF(ISBLANK(A267),"",VLOOKUP(表1[[#This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67" t="str">
        <f t="shared" si="192"/>
        <v>2020年07月25日</v>
      </c>
    </row>
    <row r="268" customHeight="1" spans="1:29">
      <c r="A268" s="5" t="s">
        <v>153</v>
      </c>
      <c r="B268" s="5">
        <f ca="1" t="shared" si="193"/>
        <v>1</v>
      </c>
      <c r="C268" s="5" t="s">
        <v>81</v>
      </c>
      <c r="D268" s="5">
        <v>5</v>
      </c>
      <c r="E268" s="5" t="s">
        <v>156</v>
      </c>
      <c r="F268" t="s">
        <v>32</v>
      </c>
      <c r="G268" s="85">
        <v>44038</v>
      </c>
      <c r="H268" t="b">
        <v>1</v>
      </c>
      <c r="I268" t="s">
        <v>155</v>
      </c>
      <c r="J268" t="b">
        <v>0</v>
      </c>
      <c r="K268" s="11" t="str">
        <f>IF(ISBLANK(A268),"",VLOOKUP("S2"&amp;表1[[#This Row],[分项工程代号]]&amp;表1[[#This Row],[分项工程名称]],模板!D:F,3,FALSE))</f>
        <v>S2-05-C7-</v>
      </c>
      <c r="L268" s="2" t="str">
        <f ca="1">IF(ISBLANK(A268),"",表1[[#This Row],[编号]]&amp;TEXT(表1[[#This Row],[序号]],"000"))</f>
        <v>S2-05-C7-001</v>
      </c>
      <c r="M268" s="11" t="str">
        <f t="shared" si="194"/>
        <v>北方工程刚果（金）有限公司</v>
      </c>
      <c r="N268" s="11" t="str">
        <f t="shared" si="195"/>
        <v>李云松</v>
      </c>
      <c r="O268" s="11" t="str">
        <f t="shared" si="196"/>
        <v>黄必银</v>
      </c>
      <c r="P268" s="2" t="str">
        <f t="shared" si="197"/>
        <v>WUHUANG CONSTRUCTION ET COMMERCE RDC SAS</v>
      </c>
      <c r="Q268" s="2" t="str">
        <f t="shared" si="198"/>
        <v>陈陆</v>
      </c>
      <c r="R268" s="2" t="str">
        <f t="shared" si="199"/>
        <v>曹学能</v>
      </c>
      <c r="S268" s="11" t="str">
        <f t="shared" si="200"/>
        <v>鑫诚建设监理咨询有限公司</v>
      </c>
      <c r="T268" s="11" t="str">
        <f>IF(ISBLANK(A268),"",VLOOKUP(表1[[#This Row],[分项工程名称]],模板!C:G,3,FALSE))</f>
        <v>电缆头制作、导线连接和线路电气试验检验批质量验收记录</v>
      </c>
      <c r="U268" s="2" t="str">
        <f t="shared" si="201"/>
        <v>刚果（金）庞比铜钴矿项目</v>
      </c>
      <c r="V268" s="2" t="str">
        <f t="shared" si="202"/>
        <v>刚果（金）庞比铜钴矿项目   硫酸库</v>
      </c>
      <c r="W268" s="11" t="str">
        <f>IF(ISBLANK(A268),"",表1[[#This Row],[子项名称]]&amp;表1[[#This Row],[标题]]&amp;表1[[#This Row],[分项工程代号]])</f>
        <v>硫酸库电缆头制作、导线连接和线路电气试验检验批质量验收记录5</v>
      </c>
      <c r="X268" s="11">
        <f>IF(ISBLANK(A268),"",COUNTIF(W:W,表1[[#This Row],[子项名称]]&amp;表1[[#This Row],[标题]]&amp;表1[[#This Row],[分项工程代号]]))</f>
        <v>1</v>
      </c>
      <c r="Y268" s="11" t="str">
        <f>IF(ISBLANK(A268),"",表1[[#This Row],[子项名称]]&amp;表1[[#This Row],[分项工程代号]]&amp;表1[[#This Row],[分项工程名称]])</f>
        <v>硫酸库5电缆头制作、导线连接和线路电气试验</v>
      </c>
      <c r="Z268" s="11" t="b">
        <f>IF(ISBLANK(A268),"",IF(MATCH(表1[[#This Row],[子项名称]]&amp;表1[[#This Row],[分项工程代号]]&amp;表1[[#This Row],[分项工程名称]],Y:Y,0)=ROW(表1[[#This Row],[子项名称]]),TRUE,FALSE))</f>
        <v>1</v>
      </c>
      <c r="AA268" s="11" t="str">
        <f t="shared" si="203"/>
        <v>《建筑电气工程施工验收规范》 GB50303-2015</v>
      </c>
      <c r="AB268" s="11" t="str">
        <f>IF(ISBLANK(A268),"",VLOOKUP(表1[[#This Row],[分项工程名称]],施工检查记录[#All],2,FALSE))</f>
        <v>1.低压电线和电缆绝缘电阻测试符合规范要求
2.电线、电缆接线符合规范要求
3.芯线与电器设备的连接符合规范要求</v>
      </c>
      <c r="AC268" t="str">
        <f t="shared" si="192"/>
        <v>2020年07月26日</v>
      </c>
    </row>
    <row r="269" customHeight="1" spans="1:29">
      <c r="A269" s="5" t="s">
        <v>153</v>
      </c>
      <c r="B269" s="5">
        <f ca="1" t="shared" si="193"/>
        <v>1</v>
      </c>
      <c r="C269" s="5" t="s">
        <v>95</v>
      </c>
      <c r="D269" s="5">
        <v>7</v>
      </c>
      <c r="E269" s="5" t="s">
        <v>154</v>
      </c>
      <c r="F269" t="s">
        <v>32</v>
      </c>
      <c r="G269" s="85">
        <v>44034</v>
      </c>
      <c r="H269" t="b">
        <v>1</v>
      </c>
      <c r="I269" t="s">
        <v>155</v>
      </c>
      <c r="J269" t="b">
        <v>0</v>
      </c>
      <c r="K269" s="11" t="str">
        <f>IF(ISBLANK(A269),"",VLOOKUP("S2"&amp;表1[[#This Row],[分项工程代号]]&amp;表1[[#This Row],[分项工程名称]],模板!D:F,3,FALSE))</f>
        <v>S2-07-C7-</v>
      </c>
      <c r="L269" s="2" t="str">
        <f ca="1">IF(ISBLANK(A269),"",表1[[#This Row],[编号]]&amp;TEXT(表1[[#This Row],[序号]],"000"))</f>
        <v>S2-07-C7-001</v>
      </c>
      <c r="M269" s="11" t="str">
        <f t="shared" si="194"/>
        <v>北方工程刚果（金）有限公司</v>
      </c>
      <c r="N269" s="11" t="str">
        <f t="shared" si="195"/>
        <v>李云松</v>
      </c>
      <c r="O269" s="11" t="str">
        <f t="shared" si="196"/>
        <v>黄必银</v>
      </c>
      <c r="P269" s="2" t="str">
        <f t="shared" si="197"/>
        <v>WUHUANG CONSTRUCTION ET COMMERCE RDC SAS</v>
      </c>
      <c r="Q269" s="2" t="str">
        <f t="shared" si="198"/>
        <v>陈陆</v>
      </c>
      <c r="R269" s="2" t="str">
        <f t="shared" si="199"/>
        <v>曹学能</v>
      </c>
      <c r="S269" s="11" t="str">
        <f t="shared" si="200"/>
        <v>鑫诚建设监理咨询有限公司</v>
      </c>
      <c r="T269" s="11" t="str">
        <f>IF(ISBLANK(A269),"",VLOOKUP(表1[[#This Row],[分项工程名称]],模板!C:G,3,FALSE))</f>
        <v>接地装置安装检验批质量验收记录</v>
      </c>
      <c r="U269" s="2" t="str">
        <f t="shared" si="201"/>
        <v>刚果（金）庞比铜钴矿项目</v>
      </c>
      <c r="V269" s="2" t="str">
        <f t="shared" si="202"/>
        <v>刚果（金）庞比铜钴矿项目   硫酸库</v>
      </c>
      <c r="W269" s="11" t="str">
        <f>IF(ISBLANK(A269),"",表1[[#This Row],[子项名称]]&amp;表1[[#This Row],[标题]]&amp;表1[[#This Row],[分项工程代号]])</f>
        <v>硫酸库接地装置安装检验批质量验收记录7</v>
      </c>
      <c r="X269" s="11">
        <f>IF(ISBLANK(A269),"",COUNTIF(W:W,表1[[#This Row],[子项名称]]&amp;表1[[#This Row],[标题]]&amp;表1[[#This Row],[分项工程代号]]))</f>
        <v>1</v>
      </c>
      <c r="Y269" s="11" t="str">
        <f>IF(ISBLANK(A269),"",表1[[#This Row],[子项名称]]&amp;表1[[#This Row],[分项工程代号]]&amp;表1[[#This Row],[分项工程名称]])</f>
        <v>硫酸库7接地装置安装</v>
      </c>
      <c r="Z269" s="11" t="b">
        <f>IF(ISBLANK(A269),"",IF(MATCH(表1[[#This Row],[子项名称]]&amp;表1[[#This Row],[分项工程代号]]&amp;表1[[#This Row],[分项工程名称]],Y:Y,0)=ROW(表1[[#This Row],[子项名称]]),TRUE,FALSE))</f>
        <v>1</v>
      </c>
      <c r="AA269" s="11" t="str">
        <f t="shared" si="203"/>
        <v>《建筑电气工程施工验收规范》 GB50303-2015</v>
      </c>
      <c r="AB269" s="11" t="str">
        <f>IF(ISBLANK(A269),"",VLOOKUP(表1[[#This Row],[分项工程名称]],施工检查记录[#All],2,FALSE))</f>
        <v>1.接地装置的接地电阻值必须符合设计要求
2.接地装置的搭接符合GB50303-2015的规定
3.接地装置的间距应符合GB50303-2015的规定</v>
      </c>
      <c r="AC269" t="str">
        <f t="shared" si="192"/>
        <v>2020年07月22日</v>
      </c>
    </row>
    <row r="270" customHeight="1" spans="1:29">
      <c r="A270" s="5" t="s">
        <v>153</v>
      </c>
      <c r="B270" s="5">
        <f ca="1" t="shared" si="193"/>
        <v>1</v>
      </c>
      <c r="C270" s="5" t="s">
        <v>90</v>
      </c>
      <c r="D270" s="5">
        <v>7</v>
      </c>
      <c r="E270" s="5" t="s">
        <v>154</v>
      </c>
      <c r="F270" t="s">
        <v>32</v>
      </c>
      <c r="G270" s="85">
        <v>44034</v>
      </c>
      <c r="H270" t="b">
        <v>1</v>
      </c>
      <c r="I270" t="s">
        <v>155</v>
      </c>
      <c r="J270" t="b">
        <v>0</v>
      </c>
      <c r="K270" s="11" t="str">
        <f>IF(ISBLANK(A270),"",VLOOKUP("S2"&amp;表1[[#This Row],[分项工程代号]]&amp;表1[[#This Row],[分项工程名称]],模板!D:F,3,FALSE))</f>
        <v>S2-07-C7-</v>
      </c>
      <c r="L270" s="2" t="str">
        <f ca="1">IF(ISBLANK(A270),"",表1[[#This Row],[编号]]&amp;TEXT(表1[[#This Row],[序号]],"000"))</f>
        <v>S2-07-C7-001</v>
      </c>
      <c r="M270" s="11" t="str">
        <f t="shared" si="194"/>
        <v>北方工程刚果（金）有限公司</v>
      </c>
      <c r="N270" s="11" t="str">
        <f t="shared" si="195"/>
        <v>李云松</v>
      </c>
      <c r="O270" s="11" t="str">
        <f t="shared" si="196"/>
        <v>黄必银</v>
      </c>
      <c r="P270" s="2" t="str">
        <f t="shared" si="197"/>
        <v>WUHUANG CONSTRUCTION ET COMMERCE RDC SAS</v>
      </c>
      <c r="Q270" s="2" t="str">
        <f t="shared" si="198"/>
        <v>陈陆</v>
      </c>
      <c r="R270" s="2" t="str">
        <f t="shared" si="199"/>
        <v>曹学能</v>
      </c>
      <c r="S270" s="11" t="str">
        <f t="shared" si="200"/>
        <v>鑫诚建设监理咨询有限公司</v>
      </c>
      <c r="T270" s="11" t="str">
        <f>IF(ISBLANK(A270),"",VLOOKUP(表1[[#This Row],[分项工程名称]],模板!C:G,3,FALSE))</f>
        <v>接闪器安装检验批质量验收记录</v>
      </c>
      <c r="U270" s="2" t="str">
        <f t="shared" si="201"/>
        <v>刚果（金）庞比铜钴矿项目</v>
      </c>
      <c r="V270" s="2" t="str">
        <f t="shared" si="202"/>
        <v>刚果（金）庞比铜钴矿项目   硫酸库</v>
      </c>
      <c r="W270" s="11" t="str">
        <f>IF(ISBLANK(A270),"",表1[[#This Row],[子项名称]]&amp;表1[[#This Row],[标题]]&amp;表1[[#This Row],[分项工程代号]])</f>
        <v>硫酸库接闪器安装检验批质量验收记录7</v>
      </c>
      <c r="X270" s="11">
        <f>IF(ISBLANK(A270),"",COUNTIF(W:W,表1[[#This Row],[子项名称]]&amp;表1[[#This Row],[标题]]&amp;表1[[#This Row],[分项工程代号]]))</f>
        <v>1</v>
      </c>
      <c r="Y270" s="11" t="str">
        <f>IF(ISBLANK(A270),"",表1[[#This Row],[子项名称]]&amp;表1[[#This Row],[分项工程代号]]&amp;表1[[#This Row],[分项工程名称]])</f>
        <v>硫酸库7接闪器安装</v>
      </c>
      <c r="Z270" s="11" t="b">
        <f>IF(ISBLANK(A270),"",IF(MATCH(表1[[#This Row],[子项名称]]&amp;表1[[#This Row],[分项工程代号]]&amp;表1[[#This Row],[分项工程名称]],Y:Y,0)=ROW(表1[[#This Row],[子项名称]]),TRUE,FALSE))</f>
        <v>1</v>
      </c>
      <c r="AA270" s="11" t="str">
        <f t="shared" si="203"/>
        <v>《建筑电气工程施工验收规范》 GB50303-2015</v>
      </c>
      <c r="AB270" s="11" t="str">
        <f>IF(ISBLANK(A270),"",VLOOKUP(表1[[#This Row],[分项工程名称]],施工检查记录[#All],2,FALSE))</f>
        <v>1.避雷针、带与顶部外露的其他金属物体的连接必须与顶部外露的其他金属物体连成一个整体的电气通路，且与避雷引下线连接可靠
2.避雷带应平整顺直，固定点间距均匀，固定可靠
3.每个支持件应能承受大于49N(5kg)的垂直拉力</v>
      </c>
      <c r="AC270" t="str">
        <f t="shared" si="192"/>
        <v>2020年07月22日</v>
      </c>
    </row>
    <row r="271" customHeight="1" spans="1:29">
      <c r="A271" s="5" t="s">
        <v>118</v>
      </c>
      <c r="B271" s="5">
        <f ca="1" t="shared" si="193"/>
        <v>7</v>
      </c>
      <c r="C271" s="5" t="s">
        <v>37</v>
      </c>
      <c r="D271" s="5">
        <v>3</v>
      </c>
      <c r="E271" s="5" t="s">
        <v>158</v>
      </c>
      <c r="F271" s="5" t="s">
        <v>51</v>
      </c>
      <c r="G271" s="85">
        <v>44002</v>
      </c>
      <c r="H271" t="b">
        <v>1</v>
      </c>
      <c r="I271" s="5" t="s">
        <v>120</v>
      </c>
      <c r="J271" s="5" t="b">
        <v>0</v>
      </c>
      <c r="K271" s="11" t="str">
        <f>IF(ISBLANK(A271),"",VLOOKUP("S2"&amp;表1[[#This Row],[分项工程代号]]&amp;表1[[#This Row],[分项工程名称]],模板!D:F,3,FALSE))</f>
        <v>S2-03-C7-</v>
      </c>
      <c r="L271" s="2" t="str">
        <f ca="1">IF(ISBLANK(A271),"",表1[[#This Row],[编号]]&amp;TEXT(表1[[#This Row],[序号]],"000"))</f>
        <v>S2-03-C7-007</v>
      </c>
      <c r="M271" s="11" t="str">
        <f t="shared" si="194"/>
        <v>北方工程刚果（金）有限公司</v>
      </c>
      <c r="N271" s="11" t="str">
        <f t="shared" si="195"/>
        <v>李云松</v>
      </c>
      <c r="O271" s="11" t="str">
        <f t="shared" si="196"/>
        <v>黄必银</v>
      </c>
      <c r="P271" s="2" t="str">
        <f t="shared" si="197"/>
        <v>WUHUANG CONSTRUCTION ET COMMERCE RDC SAS</v>
      </c>
      <c r="Q271" s="2" t="str">
        <f t="shared" si="198"/>
        <v>陈陆</v>
      </c>
      <c r="R271" s="2" t="str">
        <f t="shared" si="199"/>
        <v>曹学能</v>
      </c>
      <c r="S271" s="11" t="str">
        <f t="shared" si="200"/>
        <v>鑫诚建设监理咨询有限公司</v>
      </c>
      <c r="T271" s="11" t="str">
        <f>IF(ISBLANK(A271),"",VLOOKUP(表1[[#This Row],[分项工程名称]],模板!C:G,3,FALSE))</f>
        <v>桥架安装和桥架内电缆敷设检验批质量验收记录</v>
      </c>
      <c r="U271" s="2" t="str">
        <f t="shared" si="201"/>
        <v>刚果（金）庞比铜钴矿项目</v>
      </c>
      <c r="V271" s="2" t="str">
        <f t="shared" si="202"/>
        <v>刚果（金）庞比铜钴矿项目   综合管网</v>
      </c>
      <c r="W271" s="11" t="str">
        <f>IF(ISBLANK(A271),"",表1[[#This Row],[子项名称]]&amp;表1[[#This Row],[标题]]&amp;表1[[#This Row],[分项工程代号]])</f>
        <v>综合管网桥架安装和桥架内电缆敷设检验批质量验收记录3</v>
      </c>
      <c r="X271" s="11">
        <f>IF(ISBLANK(A271),"",COUNTIF(W:W,表1[[#This Row],[子项名称]]&amp;表1[[#This Row],[标题]]&amp;表1[[#This Row],[分项工程代号]]))</f>
        <v>7</v>
      </c>
      <c r="Y271" s="11" t="str">
        <f>IF(ISBLANK(A271),"",表1[[#This Row],[子项名称]]&amp;表1[[#This Row],[分项工程代号]]&amp;表1[[#This Row],[分项工程名称]])</f>
        <v>综合管网3桥架安装和桥架内电缆敷设</v>
      </c>
      <c r="Z271" s="11" t="b">
        <f>IF(ISBLANK(A271),"",IF(MATCH(表1[[#This Row],[子项名称]]&amp;表1[[#This Row],[分项工程代号]]&amp;表1[[#This Row],[分项工程名称]],Y:Y,0)=ROW(表1[[#This Row],[子项名称]]),TRUE,FALSE))</f>
        <v>0</v>
      </c>
      <c r="AA271" s="11" t="str">
        <f t="shared" si="203"/>
        <v>《建筑电气工程施工验收规范》 GB50303-2015</v>
      </c>
      <c r="AB271" s="11" t="str">
        <f>IF(ISBLANK(A271),"",VLOOKUP(表1[[#This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71" t="str">
        <f t="shared" si="192"/>
        <v>2020年06月20日</v>
      </c>
    </row>
    <row r="272" customHeight="1" spans="1:29">
      <c r="A272" s="5" t="s">
        <v>159</v>
      </c>
      <c r="B272" s="5">
        <f ca="1" t="shared" si="193"/>
        <v>1</v>
      </c>
      <c r="C272" t="s">
        <v>101</v>
      </c>
      <c r="D272" s="5">
        <v>4</v>
      </c>
      <c r="E272" s="5" t="s">
        <v>160</v>
      </c>
      <c r="F272" s="5" t="s">
        <v>51</v>
      </c>
      <c r="G272" s="85">
        <v>44045</v>
      </c>
      <c r="H272" t="b">
        <v>1</v>
      </c>
      <c r="I272" s="5" t="s">
        <v>161</v>
      </c>
      <c r="J272" s="5" t="b">
        <v>0</v>
      </c>
      <c r="K272" s="11" t="str">
        <f>IF(ISBLANK(A272),"",VLOOKUP("S2"&amp;表1[[#This Row],[分项工程代号]]&amp;表1[[#This Row],[分项工程名称]],模板!D:F,3,FALSE))</f>
        <v>S2-04-C7-</v>
      </c>
      <c r="L272" s="2" t="str">
        <f ca="1">IF(ISBLANK(A272),"",表1[[#This Row],[编号]]&amp;TEXT(表1[[#This Row],[序号]],"000"))</f>
        <v>S2-04-C7-001</v>
      </c>
      <c r="M272" s="11" t="str">
        <f t="shared" ref="M272:M277" si="204">IF(ISBLANK(A272),"","北方工程刚果（金）有限公司")</f>
        <v>北方工程刚果（金）有限公司</v>
      </c>
      <c r="N272" s="11" t="str">
        <f t="shared" ref="N272:N277" si="205">IF(ISBLANK(A272),"","李云松")</f>
        <v>李云松</v>
      </c>
      <c r="O272" s="11" t="str">
        <f t="shared" ref="O272:O277" si="206">IF(ISBLANK(A272),"","黄必银")</f>
        <v>黄必银</v>
      </c>
      <c r="P272" s="2" t="str">
        <f t="shared" ref="P272:P277" si="207">IF(ISBLANK(A272),"","WUHUANG CONSTRUCTION ET COMMERCE RDC SAS")</f>
        <v>WUHUANG CONSTRUCTION ET COMMERCE RDC SAS</v>
      </c>
      <c r="Q272" s="2" t="str">
        <f t="shared" ref="Q272:Q277" si="208">IF(ISBLANK(A272),"","陈陆")</f>
        <v>陈陆</v>
      </c>
      <c r="R272" s="2" t="str">
        <f t="shared" ref="R272:R277" si="209">IF(ISBLANK(A272),"","曹学能")</f>
        <v>曹学能</v>
      </c>
      <c r="S272" s="11" t="str">
        <f t="shared" ref="S272:S277" si="210">IF(ISBLANK(A272),"","鑫诚建设监理咨询有限公司")</f>
        <v>鑫诚建设监理咨询有限公司</v>
      </c>
      <c r="T272" s="11" t="str">
        <f>IF(ISBLANK(A272),"",VLOOKUP(表1[[#This Row],[分项工程名称]],模板!C:G,3,FALSE))</f>
        <v>低压电动机检查、接线检验批质量验收记录</v>
      </c>
      <c r="U272" s="2" t="str">
        <f t="shared" ref="U272:U277" si="211">IF(ISBLANK(A272),"","刚果（金）庞比铜钴矿项目")</f>
        <v>刚果（金）庞比铜钴矿项目</v>
      </c>
      <c r="V272" s="2" t="str">
        <f t="shared" ref="V272:V277" si="212">IF(ISBLANK(A272),"",_xlfn.CONCAT(U272,"   ",A272))</f>
        <v>刚果（金）庞比铜钴矿项目   溶剂油库</v>
      </c>
      <c r="W272" s="11" t="str">
        <f>IF(ISBLANK(A272),"",表1[[#This Row],[子项名称]]&amp;表1[[#This Row],[标题]]&amp;表1[[#This Row],[分项工程代号]])</f>
        <v>溶剂油库低压电动机检查、接线检验批质量验收记录4</v>
      </c>
      <c r="X272" s="11">
        <f>IF(ISBLANK(A272),"",COUNTIF(W:W,表1[[#This Row],[子项名称]]&amp;表1[[#This Row],[标题]]&amp;表1[[#This Row],[分项工程代号]]))</f>
        <v>1</v>
      </c>
      <c r="Y272" s="11" t="str">
        <f>IF(ISBLANK(A272),"",表1[[#This Row],[子项名称]]&amp;表1[[#This Row],[分项工程代号]]&amp;表1[[#This Row],[分项工程名称]])</f>
        <v>溶剂油库4低压电动机检查、接线</v>
      </c>
      <c r="Z272" s="11" t="b">
        <f>IF(ISBLANK(A272),"",IF(MATCH(表1[[#This Row],[子项名称]]&amp;表1[[#This Row],[分项工程代号]]&amp;表1[[#This Row],[分项工程名称]],Y:Y,0)=ROW(表1[[#This Row],[子项名称]]),TRUE,FALSE))</f>
        <v>1</v>
      </c>
      <c r="AA272" s="11" t="str">
        <f t="shared" ref="AA272:AA277" si="213">IF(ISBLANK(A272),"",_xlfn.CONCAT("《建筑电气工程施工验收规范》 GB50303-2015"))</f>
        <v>《建筑电气工程施工验收规范》 GB50303-2015</v>
      </c>
      <c r="AB272" s="11" t="str">
        <f>IF(ISBLANK(A272),"",VLOOKUP(表1[[#This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72" t="str">
        <f t="shared" ref="AC272:AC277" si="214">TEXT($G272,"yyyy年mm月dd日")</f>
        <v>2020年08月02日</v>
      </c>
    </row>
    <row r="273" customHeight="1" spans="1:29">
      <c r="A273" s="5" t="s">
        <v>159</v>
      </c>
      <c r="B273" s="5">
        <f ca="1" t="shared" si="193"/>
        <v>1</v>
      </c>
      <c r="C273" t="s">
        <v>102</v>
      </c>
      <c r="D273" s="5">
        <v>4</v>
      </c>
      <c r="E273" s="5" t="s">
        <v>160</v>
      </c>
      <c r="F273" s="5" t="s">
        <v>51</v>
      </c>
      <c r="G273" s="85">
        <v>44047</v>
      </c>
      <c r="H273" t="b">
        <v>1</v>
      </c>
      <c r="I273" s="5" t="s">
        <v>161</v>
      </c>
      <c r="J273" s="5" t="b">
        <v>0</v>
      </c>
      <c r="K273" s="11" t="str">
        <f>IF(ISBLANK(A273),"",VLOOKUP("S2"&amp;表1[[#This Row],[分项工程代号]]&amp;表1[[#This Row],[分项工程名称]],模板!D:F,3,FALSE))</f>
        <v>S2-04-C7-</v>
      </c>
      <c r="L273" s="2" t="str">
        <f ca="1">IF(ISBLANK(A273),"",表1[[#This Row],[编号]]&amp;TEXT(表1[[#This Row],[序号]],"000"))</f>
        <v>S2-04-C7-001</v>
      </c>
      <c r="M273" s="11" t="str">
        <f t="shared" si="204"/>
        <v>北方工程刚果（金）有限公司</v>
      </c>
      <c r="N273" s="11" t="str">
        <f t="shared" si="205"/>
        <v>李云松</v>
      </c>
      <c r="O273" s="11" t="str">
        <f t="shared" si="206"/>
        <v>黄必银</v>
      </c>
      <c r="P273" s="2" t="str">
        <f t="shared" si="207"/>
        <v>WUHUANG CONSTRUCTION ET COMMERCE RDC SAS</v>
      </c>
      <c r="Q273" s="2" t="str">
        <f t="shared" si="208"/>
        <v>陈陆</v>
      </c>
      <c r="R273" s="2" t="str">
        <f t="shared" si="209"/>
        <v>曹学能</v>
      </c>
      <c r="S273" s="11" t="str">
        <f t="shared" si="210"/>
        <v>鑫诚建设监理咨询有限公司</v>
      </c>
      <c r="T273" s="11" t="str">
        <f>IF(ISBLANK(A273),"",VLOOKUP(表1[[#This Row],[分项工程名称]],模板!C:G,3,FALSE))</f>
        <v>低压电气动力设备检测、试验和空载试运行检验批质量验收记录</v>
      </c>
      <c r="U273" s="2" t="str">
        <f t="shared" si="211"/>
        <v>刚果（金）庞比铜钴矿项目</v>
      </c>
      <c r="V273" s="2" t="str">
        <f t="shared" si="212"/>
        <v>刚果（金）庞比铜钴矿项目   溶剂油库</v>
      </c>
      <c r="W273" s="11" t="str">
        <f>IF(ISBLANK(A273),"",表1[[#This Row],[子项名称]]&amp;表1[[#This Row],[标题]]&amp;表1[[#This Row],[分项工程代号]])</f>
        <v>溶剂油库低压电气动力设备检测、试验和空载试运行检验批质量验收记录4</v>
      </c>
      <c r="X273" s="11">
        <f>IF(ISBLANK(A273),"",COUNTIF(W:W,表1[[#This Row],[子项名称]]&amp;表1[[#This Row],[标题]]&amp;表1[[#This Row],[分项工程代号]]))</f>
        <v>1</v>
      </c>
      <c r="Y273" s="11" t="str">
        <f>IF(ISBLANK(A273),"",表1[[#This Row],[子项名称]]&amp;表1[[#This Row],[分项工程代号]]&amp;表1[[#This Row],[分项工程名称]])</f>
        <v>溶剂油库4低压电气动力设备检测、试验和空载试运行</v>
      </c>
      <c r="Z273" s="11" t="b">
        <f>IF(ISBLANK(A273),"",IF(MATCH(表1[[#This Row],[子项名称]]&amp;表1[[#This Row],[分项工程代号]]&amp;表1[[#This Row],[分项工程名称]],Y:Y,0)=ROW(表1[[#This Row],[子项名称]]),TRUE,FALSE))</f>
        <v>1</v>
      </c>
      <c r="AA273" s="11" t="str">
        <f t="shared" si="213"/>
        <v>《建筑电气工程施工验收规范》 GB50303-2015</v>
      </c>
      <c r="AB273" s="11" t="str">
        <f>IF(ISBLANK(A273),"",VLOOKUP(表1[[#This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73" t="str">
        <f t="shared" si="214"/>
        <v>2020年08月04日</v>
      </c>
    </row>
    <row r="274" customHeight="1" spans="1:29">
      <c r="A274" s="5" t="s">
        <v>159</v>
      </c>
      <c r="B274" s="5">
        <f ca="1" t="shared" si="193"/>
        <v>1</v>
      </c>
      <c r="C274" t="s">
        <v>100</v>
      </c>
      <c r="D274" s="5">
        <v>4</v>
      </c>
      <c r="E274" s="5" t="s">
        <v>160</v>
      </c>
      <c r="F274" s="5" t="s">
        <v>51</v>
      </c>
      <c r="G274" s="85">
        <v>44037</v>
      </c>
      <c r="H274" t="b">
        <v>1</v>
      </c>
      <c r="I274" s="5" t="s">
        <v>161</v>
      </c>
      <c r="J274" s="5" t="b">
        <v>0</v>
      </c>
      <c r="K274" s="11" t="str">
        <f>IF(ISBLANK(A274),"",VLOOKUP("S2"&amp;表1[[#This Row],[分项工程代号]]&amp;表1[[#This Row],[分项工程名称]],模板!D:F,3,FALSE))</f>
        <v>S2-04-C7-</v>
      </c>
      <c r="L274" s="2" t="str">
        <f ca="1">IF(ISBLANK(A274),"",表1[[#This Row],[编号]]&amp;TEXT(表1[[#This Row],[序号]],"000"))</f>
        <v>S2-04-C7-001</v>
      </c>
      <c r="M274" s="11" t="str">
        <f t="shared" si="204"/>
        <v>北方工程刚果（金）有限公司</v>
      </c>
      <c r="N274" s="11" t="str">
        <f t="shared" si="205"/>
        <v>李云松</v>
      </c>
      <c r="O274" s="11" t="str">
        <f t="shared" si="206"/>
        <v>黄必银</v>
      </c>
      <c r="P274" s="2" t="str">
        <f t="shared" si="207"/>
        <v>WUHUANG CONSTRUCTION ET COMMERCE RDC SAS</v>
      </c>
      <c r="Q274" s="2" t="str">
        <f t="shared" si="208"/>
        <v>陈陆</v>
      </c>
      <c r="R274" s="2" t="str">
        <f t="shared" si="209"/>
        <v>曹学能</v>
      </c>
      <c r="S274" s="11" t="str">
        <f t="shared" si="210"/>
        <v>鑫诚建设监理咨询有限公司</v>
      </c>
      <c r="T274" s="11" t="str">
        <f>IF(ISBLANK(A274),"",VLOOKUP(表1[[#This Row],[分项工程名称]],模板!C:G,3,FALSE))</f>
        <v>成套配电柜、控制柜和动力配电箱安装检验批质量验收记录</v>
      </c>
      <c r="U274" s="2" t="str">
        <f t="shared" si="211"/>
        <v>刚果（金）庞比铜钴矿项目</v>
      </c>
      <c r="V274" s="2" t="str">
        <f t="shared" si="212"/>
        <v>刚果（金）庞比铜钴矿项目   溶剂油库</v>
      </c>
      <c r="W274" s="11" t="str">
        <f>IF(ISBLANK(A274),"",表1[[#This Row],[子项名称]]&amp;表1[[#This Row],[标题]]&amp;表1[[#This Row],[分项工程代号]])</f>
        <v>溶剂油库成套配电柜、控制柜和动力配电箱安装检验批质量验收记录4</v>
      </c>
      <c r="X274" s="11">
        <f>IF(ISBLANK(A274),"",COUNTIF(W:W,表1[[#This Row],[子项名称]]&amp;表1[[#This Row],[标题]]&amp;表1[[#This Row],[分项工程代号]]))</f>
        <v>1</v>
      </c>
      <c r="Y274" s="11" t="str">
        <f>IF(ISBLANK(A274),"",表1[[#This Row],[子项名称]]&amp;表1[[#This Row],[分项工程代号]]&amp;表1[[#This Row],[分项工程名称]])</f>
        <v>溶剂油库4成套配电柜、控制柜和动力配电箱安装</v>
      </c>
      <c r="Z274" s="11" t="b">
        <f>IF(ISBLANK(A274),"",IF(MATCH(表1[[#This Row],[子项名称]]&amp;表1[[#This Row],[分项工程代号]]&amp;表1[[#This Row],[分项工程名称]],Y:Y,0)=ROW(表1[[#This Row],[子项名称]]),TRUE,FALSE))</f>
        <v>1</v>
      </c>
      <c r="AA274" s="11" t="str">
        <f t="shared" si="213"/>
        <v>《建筑电气工程施工验收规范》 GB50303-2015</v>
      </c>
      <c r="AB274" s="11" t="str">
        <f>IF(ISBLANK(A274),"",VLOOKUP(表1[[#This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74" t="str">
        <f t="shared" si="214"/>
        <v>2020年07月25日</v>
      </c>
    </row>
    <row r="275" customHeight="1" spans="1:29">
      <c r="A275" s="5" t="s">
        <v>159</v>
      </c>
      <c r="B275" s="5">
        <f ca="1" t="shared" si="193"/>
        <v>1</v>
      </c>
      <c r="C275" t="s">
        <v>35</v>
      </c>
      <c r="D275" s="5">
        <v>4</v>
      </c>
      <c r="E275" s="5" t="s">
        <v>160</v>
      </c>
      <c r="F275" s="5" t="s">
        <v>51</v>
      </c>
      <c r="G275" s="85">
        <v>44037</v>
      </c>
      <c r="H275" t="b">
        <v>1</v>
      </c>
      <c r="I275" s="5" t="s">
        <v>161</v>
      </c>
      <c r="J275" s="5" t="b">
        <v>0</v>
      </c>
      <c r="K275" s="11" t="str">
        <f>IF(ISBLANK(A275),"",VLOOKUP("S2"&amp;表1[[#This Row],[分项工程代号]]&amp;表1[[#This Row],[分项工程名称]],模板!D:F,3,FALSE))</f>
        <v>S2-04-C7-</v>
      </c>
      <c r="L275" s="2" t="str">
        <f ca="1">IF(ISBLANK(A275),"",表1[[#This Row],[编号]]&amp;TEXT(表1[[#This Row],[序号]],"000"))</f>
        <v>S2-04-C7-001</v>
      </c>
      <c r="M275" s="11" t="str">
        <f t="shared" si="204"/>
        <v>北方工程刚果（金）有限公司</v>
      </c>
      <c r="N275" s="11" t="str">
        <f t="shared" si="205"/>
        <v>李云松</v>
      </c>
      <c r="O275" s="11" t="str">
        <f t="shared" si="206"/>
        <v>黄必银</v>
      </c>
      <c r="P275" s="2" t="str">
        <f t="shared" si="207"/>
        <v>WUHUANG CONSTRUCTION ET COMMERCE RDC SAS</v>
      </c>
      <c r="Q275" s="2" t="str">
        <f t="shared" si="208"/>
        <v>陈陆</v>
      </c>
      <c r="R275" s="2" t="str">
        <f t="shared" si="209"/>
        <v>曹学能</v>
      </c>
      <c r="S275" s="11" t="str">
        <f t="shared" si="210"/>
        <v>鑫诚建设监理咨询有限公司</v>
      </c>
      <c r="T275" s="11" t="str">
        <f>IF(ISBLANK(A275),"",VLOOKUP(表1[[#This Row],[分项工程名称]],模板!C:G,3,FALSE))</f>
        <v>电线、电缆导管和线槽敷设检验批质量验收记录</v>
      </c>
      <c r="U275" s="2" t="str">
        <f t="shared" si="211"/>
        <v>刚果（金）庞比铜钴矿项目</v>
      </c>
      <c r="V275" s="2" t="str">
        <f t="shared" si="212"/>
        <v>刚果（金）庞比铜钴矿项目   溶剂油库</v>
      </c>
      <c r="W275" s="11" t="str">
        <f>IF(ISBLANK(A275),"",表1[[#This Row],[子项名称]]&amp;表1[[#This Row],[标题]]&amp;表1[[#This Row],[分项工程代号]])</f>
        <v>溶剂油库电线、电缆导管和线槽敷设检验批质量验收记录4</v>
      </c>
      <c r="X275" s="11">
        <f>IF(ISBLANK(A275),"",COUNTIF(W:W,表1[[#This Row],[子项名称]]&amp;表1[[#This Row],[标题]]&amp;表1[[#This Row],[分项工程代号]]))</f>
        <v>1</v>
      </c>
      <c r="Y275" s="11" t="str">
        <f>IF(ISBLANK(A275),"",表1[[#This Row],[子项名称]]&amp;表1[[#This Row],[分项工程代号]]&amp;表1[[#This Row],[分项工程名称]])</f>
        <v>溶剂油库4电线、电缆导管和线槽敷设</v>
      </c>
      <c r="Z275" s="11" t="b">
        <f>IF(ISBLANK(A275),"",IF(MATCH(表1[[#This Row],[子项名称]]&amp;表1[[#This Row],[分项工程代号]]&amp;表1[[#This Row],[分项工程名称]],Y:Y,0)=ROW(表1[[#This Row],[子项名称]]),TRUE,FALSE))</f>
        <v>1</v>
      </c>
      <c r="AA275" s="11" t="str">
        <f t="shared" si="213"/>
        <v>《建筑电气工程施工验收规范》 GB50303-2015</v>
      </c>
      <c r="AB275" s="11" t="str">
        <f>IF(ISBLANK(A275),"",VLOOKUP(表1[[#This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75" t="str">
        <f t="shared" si="214"/>
        <v>2020年07月25日</v>
      </c>
    </row>
    <row r="276" customHeight="1" spans="1:29">
      <c r="A276" s="5" t="s">
        <v>159</v>
      </c>
      <c r="B276" s="5">
        <f ca="1" t="shared" si="193"/>
        <v>1</v>
      </c>
      <c r="C276" t="s">
        <v>30</v>
      </c>
      <c r="D276" s="5">
        <v>4</v>
      </c>
      <c r="E276" s="5" t="s">
        <v>160</v>
      </c>
      <c r="F276" s="5" t="s">
        <v>51</v>
      </c>
      <c r="G276" s="85">
        <v>44038</v>
      </c>
      <c r="H276" t="b">
        <v>1</v>
      </c>
      <c r="I276" s="5" t="s">
        <v>161</v>
      </c>
      <c r="J276" s="5" t="b">
        <v>0</v>
      </c>
      <c r="K276" s="11" t="str">
        <f>IF(ISBLANK(A276),"",VLOOKUP("S2"&amp;表1[[#This Row],[分项工程代号]]&amp;表1[[#This Row],[分项工程名称]],模板!D:F,3,FALSE))</f>
        <v>S2-04-C7-</v>
      </c>
      <c r="L276" s="2" t="str">
        <f ca="1">IF(ISBLANK(A276),"",表1[[#This Row],[编号]]&amp;TEXT(表1[[#This Row],[序号]],"000"))</f>
        <v>S2-04-C7-001</v>
      </c>
      <c r="M276" s="11" t="str">
        <f t="shared" si="204"/>
        <v>北方工程刚果（金）有限公司</v>
      </c>
      <c r="N276" s="11" t="str">
        <f t="shared" si="205"/>
        <v>李云松</v>
      </c>
      <c r="O276" s="11" t="str">
        <f t="shared" si="206"/>
        <v>黄必银</v>
      </c>
      <c r="P276" s="2" t="str">
        <f t="shared" si="207"/>
        <v>WUHUANG CONSTRUCTION ET COMMERCE RDC SAS</v>
      </c>
      <c r="Q276" s="2" t="str">
        <f t="shared" si="208"/>
        <v>陈陆</v>
      </c>
      <c r="R276" s="2" t="str">
        <f t="shared" si="209"/>
        <v>曹学能</v>
      </c>
      <c r="S276" s="11" t="str">
        <f t="shared" si="210"/>
        <v>鑫诚建设监理咨询有限公司</v>
      </c>
      <c r="T276" s="11" t="str">
        <f>IF(ISBLANK(A276),"",VLOOKUP(表1[[#This Row],[分项工程名称]],模板!C:G,3,FALSE))</f>
        <v>电线、电缆穿管和线槽敷设检验批质量验收记录</v>
      </c>
      <c r="U276" s="2" t="str">
        <f t="shared" si="211"/>
        <v>刚果（金）庞比铜钴矿项目</v>
      </c>
      <c r="V276" s="2" t="str">
        <f t="shared" si="212"/>
        <v>刚果（金）庞比铜钴矿项目   溶剂油库</v>
      </c>
      <c r="W276" s="11" t="str">
        <f>IF(ISBLANK(A276),"",表1[[#This Row],[子项名称]]&amp;表1[[#This Row],[标题]]&amp;表1[[#This Row],[分项工程代号]])</f>
        <v>溶剂油库电线、电缆穿管和线槽敷设检验批质量验收记录4</v>
      </c>
      <c r="X276" s="11">
        <f>IF(ISBLANK(A276),"",COUNTIF(W:W,表1[[#This Row],[子项名称]]&amp;表1[[#This Row],[标题]]&amp;表1[[#This Row],[分项工程代号]]))</f>
        <v>1</v>
      </c>
      <c r="Y276" s="11" t="str">
        <f>IF(ISBLANK(A276),"",表1[[#This Row],[子项名称]]&amp;表1[[#This Row],[分项工程代号]]&amp;表1[[#This Row],[分项工程名称]])</f>
        <v>溶剂油库4电线、电缆穿管和线槽敷设</v>
      </c>
      <c r="Z276" s="11" t="b">
        <f>IF(ISBLANK(A276),"",IF(MATCH(表1[[#This Row],[子项名称]]&amp;表1[[#This Row],[分项工程代号]]&amp;表1[[#This Row],[分项工程名称]],Y:Y,0)=ROW(表1[[#This Row],[子项名称]]),TRUE,FALSE))</f>
        <v>1</v>
      </c>
      <c r="AA276" s="11" t="str">
        <f t="shared" si="213"/>
        <v>《建筑电气工程施工验收规范》 GB50303-2015</v>
      </c>
      <c r="AB276" s="11" t="str">
        <f>IF(ISBLANK(A276),"",VLOOKUP(表1[[#This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76" t="str">
        <f t="shared" si="214"/>
        <v>2020年07月26日</v>
      </c>
    </row>
    <row r="277" customHeight="1" spans="1:29">
      <c r="A277" s="5" t="s">
        <v>159</v>
      </c>
      <c r="B277" s="5">
        <f ca="1" t="shared" si="193"/>
        <v>1</v>
      </c>
      <c r="C277" t="s">
        <v>81</v>
      </c>
      <c r="D277" s="5">
        <v>4</v>
      </c>
      <c r="E277" s="5" t="s">
        <v>160</v>
      </c>
      <c r="F277" s="5" t="s">
        <v>51</v>
      </c>
      <c r="G277" s="85">
        <v>44042</v>
      </c>
      <c r="H277" t="b">
        <v>1</v>
      </c>
      <c r="I277" s="5" t="s">
        <v>161</v>
      </c>
      <c r="J277" s="5" t="b">
        <v>0</v>
      </c>
      <c r="K277" s="11" t="str">
        <f>IF(ISBLANK(A277),"",VLOOKUP("S2"&amp;表1[[#This Row],[分项工程代号]]&amp;表1[[#This Row],[分项工程名称]],模板!D:F,3,FALSE))</f>
        <v>S2-04-C7-</v>
      </c>
      <c r="L277" s="2" t="str">
        <f ca="1">IF(ISBLANK(A277),"",表1[[#This Row],[编号]]&amp;TEXT(表1[[#This Row],[序号]],"000"))</f>
        <v>S2-04-C7-001</v>
      </c>
      <c r="M277" s="11" t="str">
        <f t="shared" si="204"/>
        <v>北方工程刚果（金）有限公司</v>
      </c>
      <c r="N277" s="11" t="str">
        <f t="shared" si="205"/>
        <v>李云松</v>
      </c>
      <c r="O277" s="11" t="str">
        <f t="shared" si="206"/>
        <v>黄必银</v>
      </c>
      <c r="P277" s="2" t="str">
        <f t="shared" si="207"/>
        <v>WUHUANG CONSTRUCTION ET COMMERCE RDC SAS</v>
      </c>
      <c r="Q277" s="2" t="str">
        <f t="shared" si="208"/>
        <v>陈陆</v>
      </c>
      <c r="R277" s="2" t="str">
        <f t="shared" si="209"/>
        <v>曹学能</v>
      </c>
      <c r="S277" s="11" t="str">
        <f t="shared" si="210"/>
        <v>鑫诚建设监理咨询有限公司</v>
      </c>
      <c r="T277" s="11" t="str">
        <f>IF(ISBLANK(A277),"",VLOOKUP(表1[[#This Row],[分项工程名称]],模板!C:G,3,FALSE))</f>
        <v>电缆头制作、导线连接和线路电气试验检验批质量验收记录</v>
      </c>
      <c r="U277" s="2" t="str">
        <f t="shared" si="211"/>
        <v>刚果（金）庞比铜钴矿项目</v>
      </c>
      <c r="V277" s="2" t="str">
        <f t="shared" si="212"/>
        <v>刚果（金）庞比铜钴矿项目   溶剂油库</v>
      </c>
      <c r="W277" s="11" t="str">
        <f>IF(ISBLANK(A277),"",表1[[#This Row],[子项名称]]&amp;表1[[#This Row],[标题]]&amp;表1[[#This Row],[分项工程代号]])</f>
        <v>溶剂油库电缆头制作、导线连接和线路电气试验检验批质量验收记录4</v>
      </c>
      <c r="X277" s="11">
        <f>IF(ISBLANK(A277),"",COUNTIF(W:W,表1[[#This Row],[子项名称]]&amp;表1[[#This Row],[标题]]&amp;表1[[#This Row],[分项工程代号]]))</f>
        <v>1</v>
      </c>
      <c r="Y277" s="11" t="str">
        <f>IF(ISBLANK(A277),"",表1[[#This Row],[子项名称]]&amp;表1[[#This Row],[分项工程代号]]&amp;表1[[#This Row],[分项工程名称]])</f>
        <v>溶剂油库4电缆头制作、导线连接和线路电气试验</v>
      </c>
      <c r="Z277" s="11" t="b">
        <f>IF(ISBLANK(A277),"",IF(MATCH(表1[[#This Row],[子项名称]]&amp;表1[[#This Row],[分项工程代号]]&amp;表1[[#This Row],[分项工程名称]],Y:Y,0)=ROW(表1[[#This Row],[子项名称]]),TRUE,FALSE))</f>
        <v>1</v>
      </c>
      <c r="AA277" s="11" t="str">
        <f t="shared" si="213"/>
        <v>《建筑电气工程施工验收规范》 GB50303-2015</v>
      </c>
      <c r="AB277" s="11" t="str">
        <f>IF(ISBLANK(A277),"",VLOOKUP(表1[[#This Row],[分项工程名称]],施工检查记录[#All],2,FALSE))</f>
        <v>1.低压电线和电缆绝缘电阻测试符合规范要求
2.电线、电缆接线符合规范要求
3.芯线与电器设备的连接符合规范要求</v>
      </c>
      <c r="AC277" t="str">
        <f t="shared" si="214"/>
        <v>2020年07月30日</v>
      </c>
    </row>
    <row r="278" customHeight="1" spans="1:29">
      <c r="A278" s="5" t="s">
        <v>53</v>
      </c>
      <c r="B278" s="5">
        <f ca="1" t="shared" si="193"/>
        <v>1</v>
      </c>
      <c r="C278" t="s">
        <v>101</v>
      </c>
      <c r="D278" s="5">
        <v>4</v>
      </c>
      <c r="E278" s="5" t="s">
        <v>162</v>
      </c>
      <c r="F278" s="5" t="s">
        <v>51</v>
      </c>
      <c r="G278" s="85">
        <v>44006</v>
      </c>
      <c r="H278" t="b">
        <v>1</v>
      </c>
      <c r="I278" s="5" t="s">
        <v>55</v>
      </c>
      <c r="J278" t="b">
        <v>0</v>
      </c>
      <c r="K278" s="11" t="str">
        <f>IF(ISBLANK(A278),"",VLOOKUP("S2"&amp;表1[[#This Row],[分项工程代号]]&amp;表1[[#This Row],[分项工程名称]],模板!D:F,3,FALSE))</f>
        <v>S2-04-C7-</v>
      </c>
      <c r="L278" s="2" t="str">
        <f ca="1">IF(ISBLANK(A278),"",表1[[#This Row],[编号]]&amp;TEXT(表1[[#This Row],[序号]],"000"))</f>
        <v>S2-04-C7-001</v>
      </c>
      <c r="M278" s="11" t="str">
        <f t="shared" ref="M278:M291" si="215">IF(ISBLANK(A278),"","北方工程刚果（金）有限公司")</f>
        <v>北方工程刚果（金）有限公司</v>
      </c>
      <c r="N278" s="11" t="str">
        <f t="shared" ref="N278:N291" si="216">IF(ISBLANK(A278),"","李云松")</f>
        <v>李云松</v>
      </c>
      <c r="O278" s="11" t="str">
        <f t="shared" ref="O278:O291" si="217">IF(ISBLANK(A278),"","黄必银")</f>
        <v>黄必银</v>
      </c>
      <c r="P278" s="2" t="str">
        <f t="shared" ref="P278:P291" si="218">IF(ISBLANK(A278),"","WUHUANG CONSTRUCTION ET COMMERCE RDC SAS")</f>
        <v>WUHUANG CONSTRUCTION ET COMMERCE RDC SAS</v>
      </c>
      <c r="Q278" s="2" t="str">
        <f t="shared" ref="Q278:Q291" si="219">IF(ISBLANK(A278),"","陈陆")</f>
        <v>陈陆</v>
      </c>
      <c r="R278" s="2" t="str">
        <f t="shared" ref="R278:R291" si="220">IF(ISBLANK(A278),"","曹学能")</f>
        <v>曹学能</v>
      </c>
      <c r="S278" s="11" t="str">
        <f t="shared" ref="S278:S291" si="221">IF(ISBLANK(A278),"","鑫诚建设监理咨询有限公司")</f>
        <v>鑫诚建设监理咨询有限公司</v>
      </c>
      <c r="T278" s="11" t="str">
        <f>IF(ISBLANK(A278),"",VLOOKUP(表1[[#This Row],[分项工程名称]],模板!C:G,3,FALSE))</f>
        <v>低压电动机检查、接线检验批质量验收记录</v>
      </c>
      <c r="U278" s="2" t="str">
        <f t="shared" ref="U278:U291" si="222">IF(ISBLANK(A278),"","刚果（金）庞比铜钴矿项目")</f>
        <v>刚果（金）庞比铜钴矿项目</v>
      </c>
      <c r="V278" s="2" t="str">
        <f t="shared" ref="V278:V291" si="223">IF(ISBLANK(A278),"",_xlfn.CONCAT(U278,"   ",A278))</f>
        <v>刚果（金）庞比铜钴矿项目   磨矿分级</v>
      </c>
      <c r="W278" s="11" t="str">
        <f>IF(ISBLANK(A278),"",表1[[#This Row],[子项名称]]&amp;表1[[#This Row],[标题]]&amp;表1[[#This Row],[分项工程代号]])</f>
        <v>磨矿分级低压电动机检查、接线检验批质量验收记录4</v>
      </c>
      <c r="X278" s="11">
        <f>IF(ISBLANK(A278),"",COUNTIF(W:W,表1[[#This Row],[子项名称]]&amp;表1[[#This Row],[标题]]&amp;表1[[#This Row],[分项工程代号]]))</f>
        <v>2</v>
      </c>
      <c r="Y278" s="11" t="str">
        <f>IF(ISBLANK(A278),"",表1[[#This Row],[子项名称]]&amp;表1[[#This Row],[分项工程代号]]&amp;表1[[#This Row],[分项工程名称]])</f>
        <v>磨矿分级4低压电动机检查、接线</v>
      </c>
      <c r="Z278" s="11" t="b">
        <f>IF(ISBLANK(A278),"",IF(MATCH(表1[[#This Row],[子项名称]]&amp;表1[[#This Row],[分项工程代号]]&amp;表1[[#This Row],[分项工程名称]],Y:Y,0)=ROW(表1[[#This Row],[子项名称]]),TRUE,FALSE))</f>
        <v>1</v>
      </c>
      <c r="AA278" s="11" t="str">
        <f t="shared" ref="AA278:AA291" si="224">IF(ISBLANK(A278),"",_xlfn.CONCAT("《建筑电气工程施工验收规范》 GB50303-2015"))</f>
        <v>《建筑电气工程施工验收规范》 GB50303-2015</v>
      </c>
      <c r="AB278" s="11" t="str">
        <f>IF(ISBLANK(A278),"",VLOOKUP(表1[[#This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78" t="str">
        <f t="shared" ref="AC278:AC291" si="225">TEXT($G278,"yyyy年mm月dd日")</f>
        <v>2020年06月24日</v>
      </c>
    </row>
    <row r="279" customHeight="1" spans="1:29">
      <c r="A279" s="5" t="s">
        <v>53</v>
      </c>
      <c r="B279" s="5">
        <f ca="1" t="shared" si="193"/>
        <v>1</v>
      </c>
      <c r="C279" t="s">
        <v>102</v>
      </c>
      <c r="D279" s="5">
        <v>4</v>
      </c>
      <c r="E279" s="5" t="s">
        <v>162</v>
      </c>
      <c r="F279" s="5" t="s">
        <v>51</v>
      </c>
      <c r="G279" s="85">
        <v>44027</v>
      </c>
      <c r="H279" t="b">
        <v>1</v>
      </c>
      <c r="I279" s="5" t="s">
        <v>55</v>
      </c>
      <c r="J279" t="b">
        <v>0</v>
      </c>
      <c r="K279" s="11" t="str">
        <f>IF(ISBLANK(A279),"",VLOOKUP("S2"&amp;表1[[#This Row],[分项工程代号]]&amp;表1[[#This Row],[分项工程名称]],模板!D:F,3,FALSE))</f>
        <v>S2-04-C7-</v>
      </c>
      <c r="L279" s="2" t="str">
        <f ca="1">IF(ISBLANK(A279),"",表1[[#This Row],[编号]]&amp;TEXT(表1[[#This Row],[序号]],"000"))</f>
        <v>S2-04-C7-001</v>
      </c>
      <c r="M279" s="11" t="str">
        <f t="shared" si="215"/>
        <v>北方工程刚果（金）有限公司</v>
      </c>
      <c r="N279" s="11" t="str">
        <f t="shared" si="216"/>
        <v>李云松</v>
      </c>
      <c r="O279" s="11" t="str">
        <f t="shared" si="217"/>
        <v>黄必银</v>
      </c>
      <c r="P279" s="2" t="str">
        <f t="shared" si="218"/>
        <v>WUHUANG CONSTRUCTION ET COMMERCE RDC SAS</v>
      </c>
      <c r="Q279" s="2" t="str">
        <f t="shared" si="219"/>
        <v>陈陆</v>
      </c>
      <c r="R279" s="2" t="str">
        <f t="shared" si="220"/>
        <v>曹学能</v>
      </c>
      <c r="S279" s="11" t="str">
        <f t="shared" si="221"/>
        <v>鑫诚建设监理咨询有限公司</v>
      </c>
      <c r="T279" s="11" t="str">
        <f>IF(ISBLANK(A279),"",VLOOKUP(表1[[#This Row],[分项工程名称]],模板!C:G,3,FALSE))</f>
        <v>低压电气动力设备检测、试验和空载试运行检验批质量验收记录</v>
      </c>
      <c r="U279" s="2" t="str">
        <f t="shared" si="222"/>
        <v>刚果（金）庞比铜钴矿项目</v>
      </c>
      <c r="V279" s="2" t="str">
        <f t="shared" si="223"/>
        <v>刚果（金）庞比铜钴矿项目   磨矿分级</v>
      </c>
      <c r="W279" s="11" t="str">
        <f>IF(ISBLANK(A279),"",表1[[#This Row],[子项名称]]&amp;表1[[#This Row],[标题]]&amp;表1[[#This Row],[分项工程代号]])</f>
        <v>磨矿分级低压电气动力设备检测、试验和空载试运行检验批质量验收记录4</v>
      </c>
      <c r="X279" s="11">
        <f>IF(ISBLANK(A279),"",COUNTIF(W:W,表1[[#This Row],[子项名称]]&amp;表1[[#This Row],[标题]]&amp;表1[[#This Row],[分项工程代号]]))</f>
        <v>2</v>
      </c>
      <c r="Y279" s="11" t="str">
        <f>IF(ISBLANK(A279),"",表1[[#This Row],[子项名称]]&amp;表1[[#This Row],[分项工程代号]]&amp;表1[[#This Row],[分项工程名称]])</f>
        <v>磨矿分级4低压电气动力设备检测、试验和空载试运行</v>
      </c>
      <c r="Z279" s="11" t="b">
        <f>IF(ISBLANK(A279),"",IF(MATCH(表1[[#This Row],[子项名称]]&amp;表1[[#This Row],[分项工程代号]]&amp;表1[[#This Row],[分项工程名称]],Y:Y,0)=ROW(表1[[#This Row],[子项名称]]),TRUE,FALSE))</f>
        <v>1</v>
      </c>
      <c r="AA279" s="11" t="str">
        <f t="shared" si="224"/>
        <v>《建筑电气工程施工验收规范》 GB50303-2015</v>
      </c>
      <c r="AB279" s="11" t="str">
        <f>IF(ISBLANK(A279),"",VLOOKUP(表1[[#This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79" t="str">
        <f t="shared" si="225"/>
        <v>2020年07月15日</v>
      </c>
    </row>
    <row r="280" customHeight="1" spans="1:29">
      <c r="A280" s="5" t="s">
        <v>53</v>
      </c>
      <c r="B280" s="5">
        <f ca="1" t="shared" si="193"/>
        <v>1</v>
      </c>
      <c r="C280" t="s">
        <v>100</v>
      </c>
      <c r="D280" s="5">
        <v>4</v>
      </c>
      <c r="E280" s="5" t="s">
        <v>162</v>
      </c>
      <c r="F280" s="5" t="s">
        <v>51</v>
      </c>
      <c r="G280" s="85">
        <v>44006</v>
      </c>
      <c r="H280" t="b">
        <v>1</v>
      </c>
      <c r="I280" s="5" t="s">
        <v>55</v>
      </c>
      <c r="J280" t="b">
        <v>0</v>
      </c>
      <c r="K280" s="11" t="str">
        <f>IF(ISBLANK(A280),"",VLOOKUP("S2"&amp;表1[[#This Row],[分项工程代号]]&amp;表1[[#This Row],[分项工程名称]],模板!D:F,3,FALSE))</f>
        <v>S2-04-C7-</v>
      </c>
      <c r="L280" s="2" t="str">
        <f ca="1">IF(ISBLANK(A280),"",表1[[#This Row],[编号]]&amp;TEXT(表1[[#This Row],[序号]],"000"))</f>
        <v>S2-04-C7-001</v>
      </c>
      <c r="M280" s="11" t="str">
        <f t="shared" si="215"/>
        <v>北方工程刚果（金）有限公司</v>
      </c>
      <c r="N280" s="11" t="str">
        <f t="shared" si="216"/>
        <v>李云松</v>
      </c>
      <c r="O280" s="11" t="str">
        <f t="shared" si="217"/>
        <v>黄必银</v>
      </c>
      <c r="P280" s="2" t="str">
        <f t="shared" si="218"/>
        <v>WUHUANG CONSTRUCTION ET COMMERCE RDC SAS</v>
      </c>
      <c r="Q280" s="2" t="str">
        <f t="shared" si="219"/>
        <v>陈陆</v>
      </c>
      <c r="R280" s="2" t="str">
        <f t="shared" si="220"/>
        <v>曹学能</v>
      </c>
      <c r="S280" s="11" t="str">
        <f t="shared" si="221"/>
        <v>鑫诚建设监理咨询有限公司</v>
      </c>
      <c r="T280" s="11" t="str">
        <f>IF(ISBLANK(A280),"",VLOOKUP(表1[[#This Row],[分项工程名称]],模板!C:G,3,FALSE))</f>
        <v>成套配电柜、控制柜和动力配电箱安装检验批质量验收记录</v>
      </c>
      <c r="U280" s="2" t="str">
        <f t="shared" si="222"/>
        <v>刚果（金）庞比铜钴矿项目</v>
      </c>
      <c r="V280" s="2" t="str">
        <f t="shared" si="223"/>
        <v>刚果（金）庞比铜钴矿项目   磨矿分级</v>
      </c>
      <c r="W280" s="11" t="str">
        <f>IF(ISBLANK(A280),"",表1[[#This Row],[子项名称]]&amp;表1[[#This Row],[标题]]&amp;表1[[#This Row],[分项工程代号]])</f>
        <v>磨矿分级成套配电柜、控制柜和动力配电箱安装检验批质量验收记录4</v>
      </c>
      <c r="X280" s="11">
        <f>IF(ISBLANK(A280),"",COUNTIF(W:W,表1[[#This Row],[子项名称]]&amp;表1[[#This Row],[标题]]&amp;表1[[#This Row],[分项工程代号]]))</f>
        <v>2</v>
      </c>
      <c r="Y280" s="11" t="str">
        <f>IF(ISBLANK(A280),"",表1[[#This Row],[子项名称]]&amp;表1[[#This Row],[分项工程代号]]&amp;表1[[#This Row],[分项工程名称]])</f>
        <v>磨矿分级4成套配电柜、控制柜和动力配电箱安装</v>
      </c>
      <c r="Z280" s="11" t="b">
        <f>IF(ISBLANK(A280),"",IF(MATCH(表1[[#This Row],[子项名称]]&amp;表1[[#This Row],[分项工程代号]]&amp;表1[[#This Row],[分项工程名称]],Y:Y,0)=ROW(表1[[#This Row],[子项名称]]),TRUE,FALSE))</f>
        <v>1</v>
      </c>
      <c r="AA280" s="11" t="str">
        <f t="shared" si="224"/>
        <v>《建筑电气工程施工验收规范》 GB50303-2015</v>
      </c>
      <c r="AB280" s="11" t="str">
        <f>IF(ISBLANK(A280),"",VLOOKUP(表1[[#This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80" t="str">
        <f t="shared" si="225"/>
        <v>2020年06月24日</v>
      </c>
    </row>
    <row r="281" customHeight="1" spans="1:29">
      <c r="A281" s="5" t="s">
        <v>53</v>
      </c>
      <c r="B281" s="5">
        <f ca="1" t="shared" si="193"/>
        <v>1</v>
      </c>
      <c r="C281" t="s">
        <v>37</v>
      </c>
      <c r="D281" s="5">
        <v>4</v>
      </c>
      <c r="E281" s="5" t="s">
        <v>162</v>
      </c>
      <c r="F281" s="5" t="s">
        <v>51</v>
      </c>
      <c r="G281" s="85">
        <v>43997</v>
      </c>
      <c r="H281" t="b">
        <v>1</v>
      </c>
      <c r="I281" s="5" t="s">
        <v>55</v>
      </c>
      <c r="J281" t="b">
        <v>0</v>
      </c>
      <c r="K281" s="11" t="str">
        <f>IF(ISBLANK(A281),"",VLOOKUP("S2"&amp;表1[[#This Row],[分项工程代号]]&amp;表1[[#This Row],[分项工程名称]],模板!D:F,3,FALSE))</f>
        <v>S2-04-C7-</v>
      </c>
      <c r="L281" s="2" t="str">
        <f ca="1">IF(ISBLANK(A281),"",表1[[#This Row],[编号]]&amp;TEXT(表1[[#This Row],[序号]],"000"))</f>
        <v>S2-04-C7-001</v>
      </c>
      <c r="M281" s="11" t="str">
        <f t="shared" si="215"/>
        <v>北方工程刚果（金）有限公司</v>
      </c>
      <c r="N281" s="11" t="str">
        <f t="shared" si="216"/>
        <v>李云松</v>
      </c>
      <c r="O281" s="11" t="str">
        <f t="shared" si="217"/>
        <v>黄必银</v>
      </c>
      <c r="P281" s="2" t="str">
        <f t="shared" si="218"/>
        <v>WUHUANG CONSTRUCTION ET COMMERCE RDC SAS</v>
      </c>
      <c r="Q281" s="2" t="str">
        <f t="shared" si="219"/>
        <v>陈陆</v>
      </c>
      <c r="R281" s="2" t="str">
        <f t="shared" si="220"/>
        <v>曹学能</v>
      </c>
      <c r="S281" s="11" t="str">
        <f t="shared" si="221"/>
        <v>鑫诚建设监理咨询有限公司</v>
      </c>
      <c r="T281" s="11" t="str">
        <f>IF(ISBLANK(A281),"",VLOOKUP(表1[[#This Row],[分项工程名称]],模板!C:G,3,FALSE))</f>
        <v>桥架安装和桥架内电缆敷设检验批质量验收记录</v>
      </c>
      <c r="U281" s="2" t="str">
        <f t="shared" si="222"/>
        <v>刚果（金）庞比铜钴矿项目</v>
      </c>
      <c r="V281" s="2" t="str">
        <f t="shared" si="223"/>
        <v>刚果（金）庞比铜钴矿项目   磨矿分级</v>
      </c>
      <c r="W281" s="11" t="str">
        <f>IF(ISBLANK(A281),"",表1[[#This Row],[子项名称]]&amp;表1[[#This Row],[标题]]&amp;表1[[#This Row],[分项工程代号]])</f>
        <v>磨矿分级桥架安装和桥架内电缆敷设检验批质量验收记录4</v>
      </c>
      <c r="X281" s="11">
        <f>IF(ISBLANK(A281),"",COUNTIF(W:W,表1[[#This Row],[子项名称]]&amp;表1[[#This Row],[标题]]&amp;表1[[#This Row],[分项工程代号]]))</f>
        <v>2</v>
      </c>
      <c r="Y281" s="11" t="str">
        <f>IF(ISBLANK(A281),"",表1[[#This Row],[子项名称]]&amp;表1[[#This Row],[分项工程代号]]&amp;表1[[#This Row],[分项工程名称]])</f>
        <v>磨矿分级4桥架安装和桥架内电缆敷设</v>
      </c>
      <c r="Z281" s="11" t="b">
        <f>IF(ISBLANK(A281),"",IF(MATCH(表1[[#This Row],[子项名称]]&amp;表1[[#This Row],[分项工程代号]]&amp;表1[[#This Row],[分项工程名称]],Y:Y,0)=ROW(表1[[#This Row],[子项名称]]),TRUE,FALSE))</f>
        <v>1</v>
      </c>
      <c r="AA281" s="11" t="str">
        <f t="shared" si="224"/>
        <v>《建筑电气工程施工验收规范》 GB50303-2015</v>
      </c>
      <c r="AB281" s="11" t="str">
        <f>IF(ISBLANK(A281),"",VLOOKUP(表1[[#This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81" t="str">
        <f t="shared" si="225"/>
        <v>2020年06月15日</v>
      </c>
    </row>
    <row r="282" customHeight="1" spans="1:29">
      <c r="A282" s="5" t="s">
        <v>53</v>
      </c>
      <c r="B282" s="5">
        <f ca="1" t="shared" si="193"/>
        <v>1</v>
      </c>
      <c r="C282" t="s">
        <v>35</v>
      </c>
      <c r="D282" s="5">
        <v>4</v>
      </c>
      <c r="E282" s="5" t="s">
        <v>162</v>
      </c>
      <c r="F282" s="5" t="s">
        <v>51</v>
      </c>
      <c r="G282" s="85">
        <v>44002</v>
      </c>
      <c r="H282" t="b">
        <v>1</v>
      </c>
      <c r="I282" s="5" t="s">
        <v>55</v>
      </c>
      <c r="J282" t="b">
        <v>0</v>
      </c>
      <c r="K282" s="11" t="str">
        <f>IF(ISBLANK(A282),"",VLOOKUP("S2"&amp;表1[[#This Row],[分项工程代号]]&amp;表1[[#This Row],[分项工程名称]],模板!D:F,3,FALSE))</f>
        <v>S2-04-C7-</v>
      </c>
      <c r="L282" s="2" t="str">
        <f ca="1">IF(ISBLANK(A282),"",表1[[#This Row],[编号]]&amp;TEXT(表1[[#This Row],[序号]],"000"))</f>
        <v>S2-04-C7-001</v>
      </c>
      <c r="M282" s="11" t="str">
        <f t="shared" si="215"/>
        <v>北方工程刚果（金）有限公司</v>
      </c>
      <c r="N282" s="11" t="str">
        <f t="shared" si="216"/>
        <v>李云松</v>
      </c>
      <c r="O282" s="11" t="str">
        <f t="shared" si="217"/>
        <v>黄必银</v>
      </c>
      <c r="P282" s="2" t="str">
        <f t="shared" si="218"/>
        <v>WUHUANG CONSTRUCTION ET COMMERCE RDC SAS</v>
      </c>
      <c r="Q282" s="2" t="str">
        <f t="shared" si="219"/>
        <v>陈陆</v>
      </c>
      <c r="R282" s="2" t="str">
        <f t="shared" si="220"/>
        <v>曹学能</v>
      </c>
      <c r="S282" s="11" t="str">
        <f t="shared" si="221"/>
        <v>鑫诚建设监理咨询有限公司</v>
      </c>
      <c r="T282" s="11" t="str">
        <f>IF(ISBLANK(A282),"",VLOOKUP(表1[[#This Row],[分项工程名称]],模板!C:G,3,FALSE))</f>
        <v>电线、电缆导管和线槽敷设检验批质量验收记录</v>
      </c>
      <c r="U282" s="2" t="str">
        <f t="shared" si="222"/>
        <v>刚果（金）庞比铜钴矿项目</v>
      </c>
      <c r="V282" s="2" t="str">
        <f t="shared" si="223"/>
        <v>刚果（金）庞比铜钴矿项目   磨矿分级</v>
      </c>
      <c r="W282" s="11" t="str">
        <f>IF(ISBLANK(A282),"",表1[[#This Row],[子项名称]]&amp;表1[[#This Row],[标题]]&amp;表1[[#This Row],[分项工程代号]])</f>
        <v>磨矿分级电线、电缆导管和线槽敷设检验批质量验收记录4</v>
      </c>
      <c r="X282" s="11">
        <f>IF(ISBLANK(A282),"",COUNTIF(W:W,表1[[#This Row],[子项名称]]&amp;表1[[#This Row],[标题]]&amp;表1[[#This Row],[分项工程代号]]))</f>
        <v>2</v>
      </c>
      <c r="Y282" s="11" t="str">
        <f>IF(ISBLANK(A282),"",表1[[#This Row],[子项名称]]&amp;表1[[#This Row],[分项工程代号]]&amp;表1[[#This Row],[分项工程名称]])</f>
        <v>磨矿分级4电线、电缆导管和线槽敷设</v>
      </c>
      <c r="Z282" s="11" t="b">
        <f>IF(ISBLANK(A282),"",IF(MATCH(表1[[#This Row],[子项名称]]&amp;表1[[#This Row],[分项工程代号]]&amp;表1[[#This Row],[分项工程名称]],Y:Y,0)=ROW(表1[[#This Row],[子项名称]]),TRUE,FALSE))</f>
        <v>1</v>
      </c>
      <c r="AA282" s="11" t="str">
        <f t="shared" si="224"/>
        <v>《建筑电气工程施工验收规范》 GB50303-2015</v>
      </c>
      <c r="AB282" s="11" t="str">
        <f>IF(ISBLANK(A282),"",VLOOKUP(表1[[#This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82" t="str">
        <f t="shared" si="225"/>
        <v>2020年06月20日</v>
      </c>
    </row>
    <row r="283" customHeight="1" spans="1:29">
      <c r="A283" s="5" t="s">
        <v>53</v>
      </c>
      <c r="B283" s="5">
        <f ca="1" t="shared" si="193"/>
        <v>1</v>
      </c>
      <c r="C283" t="s">
        <v>30</v>
      </c>
      <c r="D283" s="5">
        <v>4</v>
      </c>
      <c r="E283" s="5" t="s">
        <v>162</v>
      </c>
      <c r="F283" s="5" t="s">
        <v>51</v>
      </c>
      <c r="G283" s="85">
        <v>44004</v>
      </c>
      <c r="H283" t="b">
        <v>1</v>
      </c>
      <c r="I283" s="5" t="s">
        <v>55</v>
      </c>
      <c r="J283" t="b">
        <v>0</v>
      </c>
      <c r="K283" s="11" t="str">
        <f>IF(ISBLANK(A283),"",VLOOKUP("S2"&amp;表1[[#This Row],[分项工程代号]]&amp;表1[[#This Row],[分项工程名称]],模板!D:F,3,FALSE))</f>
        <v>S2-04-C7-</v>
      </c>
      <c r="L283" s="2" t="str">
        <f ca="1">IF(ISBLANK(A283),"",表1[[#This Row],[编号]]&amp;TEXT(表1[[#This Row],[序号]],"000"))</f>
        <v>S2-04-C7-001</v>
      </c>
      <c r="M283" s="11" t="str">
        <f t="shared" si="215"/>
        <v>北方工程刚果（金）有限公司</v>
      </c>
      <c r="N283" s="11" t="str">
        <f t="shared" si="216"/>
        <v>李云松</v>
      </c>
      <c r="O283" s="11" t="str">
        <f t="shared" si="217"/>
        <v>黄必银</v>
      </c>
      <c r="P283" s="2" t="str">
        <f t="shared" si="218"/>
        <v>WUHUANG CONSTRUCTION ET COMMERCE RDC SAS</v>
      </c>
      <c r="Q283" s="2" t="str">
        <f t="shared" si="219"/>
        <v>陈陆</v>
      </c>
      <c r="R283" s="2" t="str">
        <f t="shared" si="220"/>
        <v>曹学能</v>
      </c>
      <c r="S283" s="11" t="str">
        <f t="shared" si="221"/>
        <v>鑫诚建设监理咨询有限公司</v>
      </c>
      <c r="T283" s="11" t="str">
        <f>IF(ISBLANK(A283),"",VLOOKUP(表1[[#This Row],[分项工程名称]],模板!C:G,3,FALSE))</f>
        <v>电线、电缆穿管和线槽敷设检验批质量验收记录</v>
      </c>
      <c r="U283" s="2" t="str">
        <f t="shared" si="222"/>
        <v>刚果（金）庞比铜钴矿项目</v>
      </c>
      <c r="V283" s="2" t="str">
        <f t="shared" si="223"/>
        <v>刚果（金）庞比铜钴矿项目   磨矿分级</v>
      </c>
      <c r="W283" s="11" t="str">
        <f>IF(ISBLANK(A283),"",表1[[#This Row],[子项名称]]&amp;表1[[#This Row],[标题]]&amp;表1[[#This Row],[分项工程代号]])</f>
        <v>磨矿分级电线、电缆穿管和线槽敷设检验批质量验收记录4</v>
      </c>
      <c r="X283" s="11">
        <f>IF(ISBLANK(A283),"",COUNTIF(W:W,表1[[#This Row],[子项名称]]&amp;表1[[#This Row],[标题]]&amp;表1[[#This Row],[分项工程代号]]))</f>
        <v>2</v>
      </c>
      <c r="Y283" s="11" t="str">
        <f>IF(ISBLANK(A283),"",表1[[#This Row],[子项名称]]&amp;表1[[#This Row],[分项工程代号]]&amp;表1[[#This Row],[分项工程名称]])</f>
        <v>磨矿分级4电线、电缆穿管和线槽敷设</v>
      </c>
      <c r="Z283" s="11" t="b">
        <f>IF(ISBLANK(A283),"",IF(MATCH(表1[[#This Row],[子项名称]]&amp;表1[[#This Row],[分项工程代号]]&amp;表1[[#This Row],[分项工程名称]],Y:Y,0)=ROW(表1[[#This Row],[子项名称]]),TRUE,FALSE))</f>
        <v>1</v>
      </c>
      <c r="AA283" s="11" t="str">
        <f t="shared" si="224"/>
        <v>《建筑电气工程施工验收规范》 GB50303-2015</v>
      </c>
      <c r="AB283" s="11" t="str">
        <f>IF(ISBLANK(A283),"",VLOOKUP(表1[[#This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83" t="str">
        <f t="shared" si="225"/>
        <v>2020年06月22日</v>
      </c>
    </row>
    <row r="284" customHeight="1" spans="1:29">
      <c r="A284" s="5" t="s">
        <v>53</v>
      </c>
      <c r="B284" s="5">
        <f ca="1" t="shared" si="193"/>
        <v>1</v>
      </c>
      <c r="C284" t="s">
        <v>81</v>
      </c>
      <c r="D284" s="5">
        <v>4</v>
      </c>
      <c r="E284" s="5" t="s">
        <v>162</v>
      </c>
      <c r="F284" s="5" t="s">
        <v>51</v>
      </c>
      <c r="G284" s="85">
        <v>44005</v>
      </c>
      <c r="H284" t="b">
        <v>1</v>
      </c>
      <c r="I284" s="5" t="s">
        <v>55</v>
      </c>
      <c r="J284" t="b">
        <v>0</v>
      </c>
      <c r="K284" s="11" t="str">
        <f>IF(ISBLANK(A284),"",VLOOKUP("S2"&amp;表1[[#This Row],[分项工程代号]]&amp;表1[[#This Row],[分项工程名称]],模板!D:F,3,FALSE))</f>
        <v>S2-04-C7-</v>
      </c>
      <c r="L284" s="2" t="str">
        <f ca="1">IF(ISBLANK(A284),"",表1[[#This Row],[编号]]&amp;TEXT(表1[[#This Row],[序号]],"000"))</f>
        <v>S2-04-C7-001</v>
      </c>
      <c r="M284" s="11" t="str">
        <f t="shared" si="215"/>
        <v>北方工程刚果（金）有限公司</v>
      </c>
      <c r="N284" s="11" t="str">
        <f t="shared" si="216"/>
        <v>李云松</v>
      </c>
      <c r="O284" s="11" t="str">
        <f t="shared" si="217"/>
        <v>黄必银</v>
      </c>
      <c r="P284" s="2" t="str">
        <f t="shared" si="218"/>
        <v>WUHUANG CONSTRUCTION ET COMMERCE RDC SAS</v>
      </c>
      <c r="Q284" s="2" t="str">
        <f t="shared" si="219"/>
        <v>陈陆</v>
      </c>
      <c r="R284" s="2" t="str">
        <f t="shared" si="220"/>
        <v>曹学能</v>
      </c>
      <c r="S284" s="11" t="str">
        <f t="shared" si="221"/>
        <v>鑫诚建设监理咨询有限公司</v>
      </c>
      <c r="T284" s="11" t="str">
        <f>IF(ISBLANK(A284),"",VLOOKUP(表1[[#This Row],[分项工程名称]],模板!C:G,3,FALSE))</f>
        <v>电缆头制作、导线连接和线路电气试验检验批质量验收记录</v>
      </c>
      <c r="U284" s="2" t="str">
        <f t="shared" si="222"/>
        <v>刚果（金）庞比铜钴矿项目</v>
      </c>
      <c r="V284" s="2" t="str">
        <f t="shared" si="223"/>
        <v>刚果（金）庞比铜钴矿项目   磨矿分级</v>
      </c>
      <c r="W284" s="11" t="str">
        <f>IF(ISBLANK(A284),"",表1[[#This Row],[子项名称]]&amp;表1[[#This Row],[标题]]&amp;表1[[#This Row],[分项工程代号]])</f>
        <v>磨矿分级电缆头制作、导线连接和线路电气试验检验批质量验收记录4</v>
      </c>
      <c r="X284" s="11">
        <f>IF(ISBLANK(A284),"",COUNTIF(W:W,表1[[#This Row],[子项名称]]&amp;表1[[#This Row],[标题]]&amp;表1[[#This Row],[分项工程代号]]))</f>
        <v>2</v>
      </c>
      <c r="Y284" s="11" t="str">
        <f>IF(ISBLANK(A284),"",表1[[#This Row],[子项名称]]&amp;表1[[#This Row],[分项工程代号]]&amp;表1[[#This Row],[分项工程名称]])</f>
        <v>磨矿分级4电缆头制作、导线连接和线路电气试验</v>
      </c>
      <c r="Z284" s="11" t="b">
        <f>IF(ISBLANK(A284),"",IF(MATCH(表1[[#This Row],[子项名称]]&amp;表1[[#This Row],[分项工程代号]]&amp;表1[[#This Row],[分项工程名称]],Y:Y,0)=ROW(表1[[#This Row],[子项名称]]),TRUE,FALSE))</f>
        <v>1</v>
      </c>
      <c r="AA284" s="11" t="str">
        <f t="shared" si="224"/>
        <v>《建筑电气工程施工验收规范》 GB50303-2015</v>
      </c>
      <c r="AB284" s="11" t="str">
        <f>IF(ISBLANK(A284),"",VLOOKUP(表1[[#This Row],[分项工程名称]],施工检查记录[#All],2,FALSE))</f>
        <v>1.低压电线和电缆绝缘电阻测试符合规范要求
2.电线、电缆接线符合规范要求
3.芯线与电器设备的连接符合规范要求</v>
      </c>
      <c r="AC284" t="str">
        <f t="shared" si="225"/>
        <v>2020年06月23日</v>
      </c>
    </row>
    <row r="285" customHeight="1" spans="1:29">
      <c r="A285" s="5" t="s">
        <v>163</v>
      </c>
      <c r="B285" s="5">
        <f ca="1" t="shared" si="193"/>
        <v>1</v>
      </c>
      <c r="C285" t="s">
        <v>101</v>
      </c>
      <c r="D285" s="5">
        <v>4</v>
      </c>
      <c r="E285" s="5" t="s">
        <v>164</v>
      </c>
      <c r="F285" s="5" t="s">
        <v>51</v>
      </c>
      <c r="G285" s="85">
        <v>44046</v>
      </c>
      <c r="H285" t="b">
        <v>1</v>
      </c>
      <c r="I285" s="5" t="s">
        <v>165</v>
      </c>
      <c r="J285" t="b">
        <v>0</v>
      </c>
      <c r="K285" s="11" t="str">
        <f>IF(ISBLANK(A285),"",VLOOKUP("S2"&amp;表1[[#This Row],[分项工程代号]]&amp;表1[[#This Row],[分项工程名称]],模板!D:F,3,FALSE))</f>
        <v>S2-04-C7-</v>
      </c>
      <c r="L285" s="2" t="str">
        <f ca="1">IF(ISBLANK(A285),"",表1[[#This Row],[编号]]&amp;TEXT(表1[[#This Row],[序号]],"000"))</f>
        <v>S2-04-C7-001</v>
      </c>
      <c r="M285" s="11" t="str">
        <f t="shared" si="215"/>
        <v>北方工程刚果（金）有限公司</v>
      </c>
      <c r="N285" s="11" t="str">
        <f t="shared" si="216"/>
        <v>李云松</v>
      </c>
      <c r="O285" s="11" t="str">
        <f t="shared" si="217"/>
        <v>黄必银</v>
      </c>
      <c r="P285" s="2" t="str">
        <f t="shared" si="218"/>
        <v>WUHUANG CONSTRUCTION ET COMMERCE RDC SAS</v>
      </c>
      <c r="Q285" s="2" t="str">
        <f t="shared" si="219"/>
        <v>陈陆</v>
      </c>
      <c r="R285" s="2" t="str">
        <f t="shared" si="220"/>
        <v>曹学能</v>
      </c>
      <c r="S285" s="11" t="str">
        <f t="shared" si="221"/>
        <v>鑫诚建设监理咨询有限公司</v>
      </c>
      <c r="T285" s="11" t="str">
        <f>IF(ISBLANK(A285),"",VLOOKUP(表1[[#This Row],[分项工程名称]],模板!C:G,3,FALSE))</f>
        <v>低压电动机检查、接线检验批质量验收记录</v>
      </c>
      <c r="U285" s="2" t="str">
        <f t="shared" si="222"/>
        <v>刚果（金）庞比铜钴矿项目</v>
      </c>
      <c r="V285" s="2" t="str">
        <f t="shared" si="223"/>
        <v>刚果（金）庞比铜钴矿项目   选厂设备循环水站</v>
      </c>
      <c r="W285" s="11" t="str">
        <f>IF(ISBLANK(A285),"",表1[[#This Row],[子项名称]]&amp;表1[[#This Row],[标题]]&amp;表1[[#This Row],[分项工程代号]])</f>
        <v>选厂设备循环水站低压电动机检查、接线检验批质量验收记录4</v>
      </c>
      <c r="X285" s="11">
        <f>IF(ISBLANK(A285),"",COUNTIF(W:W,表1[[#This Row],[子项名称]]&amp;表1[[#This Row],[标题]]&amp;表1[[#This Row],[分项工程代号]]))</f>
        <v>1</v>
      </c>
      <c r="Y285" s="11" t="str">
        <f>IF(ISBLANK(A285),"",表1[[#This Row],[子项名称]]&amp;表1[[#This Row],[分项工程代号]]&amp;表1[[#This Row],[分项工程名称]])</f>
        <v>选厂设备循环水站4低压电动机检查、接线</v>
      </c>
      <c r="Z285" s="11" t="b">
        <f>IF(ISBLANK(A285),"",IF(MATCH(表1[[#This Row],[子项名称]]&amp;表1[[#This Row],[分项工程代号]]&amp;表1[[#This Row],[分项工程名称]],Y:Y,0)=ROW(表1[[#This Row],[子项名称]]),TRUE,FALSE))</f>
        <v>1</v>
      </c>
      <c r="AA285" s="11" t="str">
        <f t="shared" si="224"/>
        <v>《建筑电气工程施工验收规范》 GB50303-2015</v>
      </c>
      <c r="AB285" s="11" t="str">
        <f>IF(ISBLANK(A285),"",VLOOKUP(表1[[#This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285" t="str">
        <f t="shared" si="225"/>
        <v>2020年08月03日</v>
      </c>
    </row>
    <row r="286" customHeight="1" spans="1:29">
      <c r="A286" s="5" t="s">
        <v>163</v>
      </c>
      <c r="B286" s="5">
        <f ca="1" t="shared" si="193"/>
        <v>1</v>
      </c>
      <c r="C286" t="s">
        <v>102</v>
      </c>
      <c r="D286" s="5">
        <v>4</v>
      </c>
      <c r="E286" s="5" t="s">
        <v>164</v>
      </c>
      <c r="F286" s="5" t="s">
        <v>51</v>
      </c>
      <c r="G286" s="85">
        <v>44049</v>
      </c>
      <c r="H286" t="b">
        <v>1</v>
      </c>
      <c r="I286" s="5" t="s">
        <v>165</v>
      </c>
      <c r="J286" t="b">
        <v>0</v>
      </c>
      <c r="K286" s="11" t="str">
        <f>IF(ISBLANK(A286),"",VLOOKUP("S2"&amp;表1[[#This Row],[分项工程代号]]&amp;表1[[#This Row],[分项工程名称]],模板!D:F,3,FALSE))</f>
        <v>S2-04-C7-</v>
      </c>
      <c r="L286" s="2" t="str">
        <f ca="1">IF(ISBLANK(A286),"",表1[[#This Row],[编号]]&amp;TEXT(表1[[#This Row],[序号]],"000"))</f>
        <v>S2-04-C7-001</v>
      </c>
      <c r="M286" s="11" t="str">
        <f t="shared" si="215"/>
        <v>北方工程刚果（金）有限公司</v>
      </c>
      <c r="N286" s="11" t="str">
        <f t="shared" si="216"/>
        <v>李云松</v>
      </c>
      <c r="O286" s="11" t="str">
        <f t="shared" si="217"/>
        <v>黄必银</v>
      </c>
      <c r="P286" s="2" t="str">
        <f t="shared" si="218"/>
        <v>WUHUANG CONSTRUCTION ET COMMERCE RDC SAS</v>
      </c>
      <c r="Q286" s="2" t="str">
        <f t="shared" si="219"/>
        <v>陈陆</v>
      </c>
      <c r="R286" s="2" t="str">
        <f t="shared" si="220"/>
        <v>曹学能</v>
      </c>
      <c r="S286" s="11" t="str">
        <f t="shared" si="221"/>
        <v>鑫诚建设监理咨询有限公司</v>
      </c>
      <c r="T286" s="11" t="str">
        <f>IF(ISBLANK(A286),"",VLOOKUP(表1[[#This Row],[分项工程名称]],模板!C:G,3,FALSE))</f>
        <v>低压电气动力设备检测、试验和空载试运行检验批质量验收记录</v>
      </c>
      <c r="U286" s="2" t="str">
        <f t="shared" si="222"/>
        <v>刚果（金）庞比铜钴矿项目</v>
      </c>
      <c r="V286" s="2" t="str">
        <f t="shared" si="223"/>
        <v>刚果（金）庞比铜钴矿项目   选厂设备循环水站</v>
      </c>
      <c r="W286" s="11" t="str">
        <f>IF(ISBLANK(A286),"",表1[[#This Row],[子项名称]]&amp;表1[[#This Row],[标题]]&amp;表1[[#This Row],[分项工程代号]])</f>
        <v>选厂设备循环水站低压电气动力设备检测、试验和空载试运行检验批质量验收记录4</v>
      </c>
      <c r="X286" s="11">
        <f>IF(ISBLANK(A286),"",COUNTIF(W:W,表1[[#This Row],[子项名称]]&amp;表1[[#This Row],[标题]]&amp;表1[[#This Row],[分项工程代号]]))</f>
        <v>1</v>
      </c>
      <c r="Y286" s="11" t="str">
        <f>IF(ISBLANK(A286),"",表1[[#This Row],[子项名称]]&amp;表1[[#This Row],[分项工程代号]]&amp;表1[[#This Row],[分项工程名称]])</f>
        <v>选厂设备循环水站4低压电气动力设备检测、试验和空载试运行</v>
      </c>
      <c r="Z286" s="11" t="b">
        <f>IF(ISBLANK(A286),"",IF(MATCH(表1[[#This Row],[子项名称]]&amp;表1[[#This Row],[分项工程代号]]&amp;表1[[#This Row],[分项工程名称]],Y:Y,0)=ROW(表1[[#This Row],[子项名称]]),TRUE,FALSE))</f>
        <v>1</v>
      </c>
      <c r="AA286" s="11" t="str">
        <f t="shared" si="224"/>
        <v>《建筑电气工程施工验收规范》 GB50303-2015</v>
      </c>
      <c r="AB286" s="11" t="str">
        <f>IF(ISBLANK(A286),"",VLOOKUP(表1[[#This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286" t="str">
        <f t="shared" si="225"/>
        <v>2020年08月06日</v>
      </c>
    </row>
    <row r="287" customHeight="1" spans="1:29">
      <c r="A287" s="5" t="s">
        <v>163</v>
      </c>
      <c r="B287" s="5">
        <f ca="1" t="shared" si="193"/>
        <v>1</v>
      </c>
      <c r="C287" t="s">
        <v>100</v>
      </c>
      <c r="D287" s="5">
        <v>4</v>
      </c>
      <c r="E287" s="5" t="s">
        <v>164</v>
      </c>
      <c r="F287" s="5" t="s">
        <v>51</v>
      </c>
      <c r="G287" s="85">
        <v>44036</v>
      </c>
      <c r="H287" t="b">
        <v>1</v>
      </c>
      <c r="I287" s="5" t="s">
        <v>165</v>
      </c>
      <c r="J287" t="b">
        <v>0</v>
      </c>
      <c r="K287" s="11" t="str">
        <f>IF(ISBLANK(A287),"",VLOOKUP("S2"&amp;表1[[#This Row],[分项工程代号]]&amp;表1[[#This Row],[分项工程名称]],模板!D:F,3,FALSE))</f>
        <v>S2-04-C7-</v>
      </c>
      <c r="L287" s="2" t="str">
        <f ca="1">IF(ISBLANK(A287),"",表1[[#This Row],[编号]]&amp;TEXT(表1[[#This Row],[序号]],"000"))</f>
        <v>S2-04-C7-001</v>
      </c>
      <c r="M287" s="11" t="str">
        <f t="shared" si="215"/>
        <v>北方工程刚果（金）有限公司</v>
      </c>
      <c r="N287" s="11" t="str">
        <f t="shared" si="216"/>
        <v>李云松</v>
      </c>
      <c r="O287" s="11" t="str">
        <f t="shared" si="217"/>
        <v>黄必银</v>
      </c>
      <c r="P287" s="2" t="str">
        <f t="shared" si="218"/>
        <v>WUHUANG CONSTRUCTION ET COMMERCE RDC SAS</v>
      </c>
      <c r="Q287" s="2" t="str">
        <f t="shared" si="219"/>
        <v>陈陆</v>
      </c>
      <c r="R287" s="2" t="str">
        <f t="shared" si="220"/>
        <v>曹学能</v>
      </c>
      <c r="S287" s="11" t="str">
        <f t="shared" si="221"/>
        <v>鑫诚建设监理咨询有限公司</v>
      </c>
      <c r="T287" s="11" t="str">
        <f>IF(ISBLANK(A287),"",VLOOKUP(表1[[#This Row],[分项工程名称]],模板!C:G,3,FALSE))</f>
        <v>成套配电柜、控制柜和动力配电箱安装检验批质量验收记录</v>
      </c>
      <c r="U287" s="2" t="str">
        <f t="shared" si="222"/>
        <v>刚果（金）庞比铜钴矿项目</v>
      </c>
      <c r="V287" s="2" t="str">
        <f t="shared" si="223"/>
        <v>刚果（金）庞比铜钴矿项目   选厂设备循环水站</v>
      </c>
      <c r="W287" s="11" t="str">
        <f>IF(ISBLANK(A287),"",表1[[#This Row],[子项名称]]&amp;表1[[#This Row],[标题]]&amp;表1[[#This Row],[分项工程代号]])</f>
        <v>选厂设备循环水站成套配电柜、控制柜和动力配电箱安装检验批质量验收记录4</v>
      </c>
      <c r="X287" s="11">
        <f>IF(ISBLANK(A287),"",COUNTIF(W:W,表1[[#This Row],[子项名称]]&amp;表1[[#This Row],[标题]]&amp;表1[[#This Row],[分项工程代号]]))</f>
        <v>1</v>
      </c>
      <c r="Y287" s="11" t="str">
        <f>IF(ISBLANK(A287),"",表1[[#This Row],[子项名称]]&amp;表1[[#This Row],[分项工程代号]]&amp;表1[[#This Row],[分项工程名称]])</f>
        <v>选厂设备循环水站4成套配电柜、控制柜和动力配电箱安装</v>
      </c>
      <c r="Z287" s="11" t="b">
        <f>IF(ISBLANK(A287),"",IF(MATCH(表1[[#This Row],[子项名称]]&amp;表1[[#This Row],[分项工程代号]]&amp;表1[[#This Row],[分项工程名称]],Y:Y,0)=ROW(表1[[#This Row],[子项名称]]),TRUE,FALSE))</f>
        <v>1</v>
      </c>
      <c r="AA287" s="11" t="str">
        <f t="shared" si="224"/>
        <v>《建筑电气工程施工验收规范》 GB50303-2015</v>
      </c>
      <c r="AB287" s="11" t="str">
        <f>IF(ISBLANK(A287),"",VLOOKUP(表1[[#This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87" t="str">
        <f t="shared" si="225"/>
        <v>2020年07月24日</v>
      </c>
    </row>
    <row r="288" customHeight="1" spans="1:29">
      <c r="A288" s="5" t="s">
        <v>163</v>
      </c>
      <c r="B288" s="5">
        <f ca="1" t="shared" si="193"/>
        <v>1</v>
      </c>
      <c r="C288" t="s">
        <v>37</v>
      </c>
      <c r="D288" s="5">
        <v>4</v>
      </c>
      <c r="E288" s="5" t="s">
        <v>164</v>
      </c>
      <c r="F288" s="5" t="s">
        <v>51</v>
      </c>
      <c r="G288" s="85">
        <v>44033</v>
      </c>
      <c r="H288" t="b">
        <v>1</v>
      </c>
      <c r="I288" s="5" t="s">
        <v>165</v>
      </c>
      <c r="J288" t="b">
        <v>0</v>
      </c>
      <c r="K288" s="11" t="str">
        <f>IF(ISBLANK(A288),"",VLOOKUP("S2"&amp;表1[[#This Row],[分项工程代号]]&amp;表1[[#This Row],[分项工程名称]],模板!D:F,3,FALSE))</f>
        <v>S2-04-C7-</v>
      </c>
      <c r="L288" s="2" t="str">
        <f ca="1">IF(ISBLANK(A288),"",表1[[#This Row],[编号]]&amp;TEXT(表1[[#This Row],[序号]],"000"))</f>
        <v>S2-04-C7-001</v>
      </c>
      <c r="M288" s="11" t="str">
        <f t="shared" si="215"/>
        <v>北方工程刚果（金）有限公司</v>
      </c>
      <c r="N288" s="11" t="str">
        <f t="shared" si="216"/>
        <v>李云松</v>
      </c>
      <c r="O288" s="11" t="str">
        <f t="shared" si="217"/>
        <v>黄必银</v>
      </c>
      <c r="P288" s="2" t="str">
        <f t="shared" si="218"/>
        <v>WUHUANG CONSTRUCTION ET COMMERCE RDC SAS</v>
      </c>
      <c r="Q288" s="2" t="str">
        <f t="shared" si="219"/>
        <v>陈陆</v>
      </c>
      <c r="R288" s="2" t="str">
        <f t="shared" si="220"/>
        <v>曹学能</v>
      </c>
      <c r="S288" s="11" t="str">
        <f t="shared" si="221"/>
        <v>鑫诚建设监理咨询有限公司</v>
      </c>
      <c r="T288" s="11" t="str">
        <f>IF(ISBLANK(A288),"",VLOOKUP(表1[[#This Row],[分项工程名称]],模板!C:G,3,FALSE))</f>
        <v>桥架安装和桥架内电缆敷设检验批质量验收记录</v>
      </c>
      <c r="U288" s="2" t="str">
        <f t="shared" si="222"/>
        <v>刚果（金）庞比铜钴矿项目</v>
      </c>
      <c r="V288" s="2" t="str">
        <f t="shared" si="223"/>
        <v>刚果（金）庞比铜钴矿项目   选厂设备循环水站</v>
      </c>
      <c r="W288" s="11" t="str">
        <f>IF(ISBLANK(A288),"",表1[[#This Row],[子项名称]]&amp;表1[[#This Row],[标题]]&amp;表1[[#This Row],[分项工程代号]])</f>
        <v>选厂设备循环水站桥架安装和桥架内电缆敷设检验批质量验收记录4</v>
      </c>
      <c r="X288" s="11">
        <f>IF(ISBLANK(A288),"",COUNTIF(W:W,表1[[#This Row],[子项名称]]&amp;表1[[#This Row],[标题]]&amp;表1[[#This Row],[分项工程代号]]))</f>
        <v>1</v>
      </c>
      <c r="Y288" s="11" t="str">
        <f>IF(ISBLANK(A288),"",表1[[#This Row],[子项名称]]&amp;表1[[#This Row],[分项工程代号]]&amp;表1[[#This Row],[分项工程名称]])</f>
        <v>选厂设备循环水站4桥架安装和桥架内电缆敷设</v>
      </c>
      <c r="Z288" s="11" t="b">
        <f>IF(ISBLANK(A288),"",IF(MATCH(表1[[#This Row],[子项名称]]&amp;表1[[#This Row],[分项工程代号]]&amp;表1[[#This Row],[分项工程名称]],Y:Y,0)=ROW(表1[[#This Row],[子项名称]]),TRUE,FALSE))</f>
        <v>1</v>
      </c>
      <c r="AA288" s="11" t="str">
        <f t="shared" si="224"/>
        <v>《建筑电气工程施工验收规范》 GB50303-2015</v>
      </c>
      <c r="AB288" s="11" t="str">
        <f>IF(ISBLANK(A288),"",VLOOKUP(表1[[#This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288" t="str">
        <f t="shared" si="225"/>
        <v>2020年07月21日</v>
      </c>
    </row>
    <row r="289" customHeight="1" spans="1:29">
      <c r="A289" s="5" t="s">
        <v>163</v>
      </c>
      <c r="B289" s="5">
        <f ca="1" t="shared" si="193"/>
        <v>1</v>
      </c>
      <c r="C289" t="s">
        <v>35</v>
      </c>
      <c r="D289" s="5">
        <v>4</v>
      </c>
      <c r="E289" s="5" t="s">
        <v>164</v>
      </c>
      <c r="F289" s="5" t="s">
        <v>51</v>
      </c>
      <c r="G289" s="85">
        <v>44032</v>
      </c>
      <c r="H289" t="b">
        <v>1</v>
      </c>
      <c r="I289" s="5" t="s">
        <v>165</v>
      </c>
      <c r="J289" t="b">
        <v>0</v>
      </c>
      <c r="K289" s="11" t="str">
        <f>IF(ISBLANK(A289),"",VLOOKUP("S2"&amp;表1[[#This Row],[分项工程代号]]&amp;表1[[#This Row],[分项工程名称]],模板!D:F,3,FALSE))</f>
        <v>S2-04-C7-</v>
      </c>
      <c r="L289" s="2" t="str">
        <f ca="1">IF(ISBLANK(A289),"",表1[[#This Row],[编号]]&amp;TEXT(表1[[#This Row],[序号]],"000"))</f>
        <v>S2-04-C7-001</v>
      </c>
      <c r="M289" s="11" t="str">
        <f t="shared" si="215"/>
        <v>北方工程刚果（金）有限公司</v>
      </c>
      <c r="N289" s="11" t="str">
        <f t="shared" si="216"/>
        <v>李云松</v>
      </c>
      <c r="O289" s="11" t="str">
        <f t="shared" si="217"/>
        <v>黄必银</v>
      </c>
      <c r="P289" s="2" t="str">
        <f t="shared" si="218"/>
        <v>WUHUANG CONSTRUCTION ET COMMERCE RDC SAS</v>
      </c>
      <c r="Q289" s="2" t="str">
        <f t="shared" si="219"/>
        <v>陈陆</v>
      </c>
      <c r="R289" s="2" t="str">
        <f t="shared" si="220"/>
        <v>曹学能</v>
      </c>
      <c r="S289" s="11" t="str">
        <f t="shared" si="221"/>
        <v>鑫诚建设监理咨询有限公司</v>
      </c>
      <c r="T289" s="11" t="str">
        <f>IF(ISBLANK(A289),"",VLOOKUP(表1[[#This Row],[分项工程名称]],模板!C:G,3,FALSE))</f>
        <v>电线、电缆导管和线槽敷设检验批质量验收记录</v>
      </c>
      <c r="U289" s="2" t="str">
        <f t="shared" si="222"/>
        <v>刚果（金）庞比铜钴矿项目</v>
      </c>
      <c r="V289" s="2" t="str">
        <f t="shared" si="223"/>
        <v>刚果（金）庞比铜钴矿项目   选厂设备循环水站</v>
      </c>
      <c r="W289" s="11" t="str">
        <f>IF(ISBLANK(A289),"",表1[[#This Row],[子项名称]]&amp;表1[[#This Row],[标题]]&amp;表1[[#This Row],[分项工程代号]])</f>
        <v>选厂设备循环水站电线、电缆导管和线槽敷设检验批质量验收记录4</v>
      </c>
      <c r="X289" s="11">
        <f>IF(ISBLANK(A289),"",COUNTIF(W:W,表1[[#This Row],[子项名称]]&amp;表1[[#This Row],[标题]]&amp;表1[[#This Row],[分项工程代号]]))</f>
        <v>1</v>
      </c>
      <c r="Y289" s="11" t="str">
        <f>IF(ISBLANK(A289),"",表1[[#This Row],[子项名称]]&amp;表1[[#This Row],[分项工程代号]]&amp;表1[[#This Row],[分项工程名称]])</f>
        <v>选厂设备循环水站4电线、电缆导管和线槽敷设</v>
      </c>
      <c r="Z289" s="11" t="b">
        <f>IF(ISBLANK(A289),"",IF(MATCH(表1[[#This Row],[子项名称]]&amp;表1[[#This Row],[分项工程代号]]&amp;表1[[#This Row],[分项工程名称]],Y:Y,0)=ROW(表1[[#This Row],[子项名称]]),TRUE,FALSE))</f>
        <v>1</v>
      </c>
      <c r="AA289" s="11" t="str">
        <f t="shared" si="224"/>
        <v>《建筑电气工程施工验收规范》 GB50303-2015</v>
      </c>
      <c r="AB289" s="11" t="str">
        <f>IF(ISBLANK(A289),"",VLOOKUP(表1[[#This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89" t="str">
        <f t="shared" si="225"/>
        <v>2020年07月20日</v>
      </c>
    </row>
    <row r="290" customHeight="1" spans="1:29">
      <c r="A290" s="5" t="s">
        <v>163</v>
      </c>
      <c r="B290" s="5">
        <f ca="1" t="shared" si="193"/>
        <v>1</v>
      </c>
      <c r="C290" t="s">
        <v>30</v>
      </c>
      <c r="D290" s="5">
        <v>4</v>
      </c>
      <c r="E290" s="5" t="s">
        <v>164</v>
      </c>
      <c r="F290" s="5" t="s">
        <v>51</v>
      </c>
      <c r="G290" s="85">
        <v>44034</v>
      </c>
      <c r="H290" t="b">
        <v>1</v>
      </c>
      <c r="I290" s="5" t="s">
        <v>165</v>
      </c>
      <c r="J290" t="b">
        <v>0</v>
      </c>
      <c r="K290" s="11" t="str">
        <f>IF(ISBLANK(A290),"",VLOOKUP("S2"&amp;表1[[#This Row],[分项工程代号]]&amp;表1[[#This Row],[分项工程名称]],模板!D:F,3,FALSE))</f>
        <v>S2-04-C7-</v>
      </c>
      <c r="L290" s="2" t="str">
        <f ca="1">IF(ISBLANK(A290),"",表1[[#This Row],[编号]]&amp;TEXT(表1[[#This Row],[序号]],"000"))</f>
        <v>S2-04-C7-001</v>
      </c>
      <c r="M290" s="11" t="str">
        <f t="shared" si="215"/>
        <v>北方工程刚果（金）有限公司</v>
      </c>
      <c r="N290" s="11" t="str">
        <f t="shared" si="216"/>
        <v>李云松</v>
      </c>
      <c r="O290" s="11" t="str">
        <f t="shared" si="217"/>
        <v>黄必银</v>
      </c>
      <c r="P290" s="2" t="str">
        <f t="shared" si="218"/>
        <v>WUHUANG CONSTRUCTION ET COMMERCE RDC SAS</v>
      </c>
      <c r="Q290" s="2" t="str">
        <f t="shared" si="219"/>
        <v>陈陆</v>
      </c>
      <c r="R290" s="2" t="str">
        <f t="shared" si="220"/>
        <v>曹学能</v>
      </c>
      <c r="S290" s="11" t="str">
        <f t="shared" si="221"/>
        <v>鑫诚建设监理咨询有限公司</v>
      </c>
      <c r="T290" s="11" t="str">
        <f>IF(ISBLANK(A290),"",VLOOKUP(表1[[#This Row],[分项工程名称]],模板!C:G,3,FALSE))</f>
        <v>电线、电缆穿管和线槽敷设检验批质量验收记录</v>
      </c>
      <c r="U290" s="2" t="str">
        <f t="shared" si="222"/>
        <v>刚果（金）庞比铜钴矿项目</v>
      </c>
      <c r="V290" s="2" t="str">
        <f t="shared" si="223"/>
        <v>刚果（金）庞比铜钴矿项目   选厂设备循环水站</v>
      </c>
      <c r="W290" s="11" t="str">
        <f>IF(ISBLANK(A290),"",表1[[#This Row],[子项名称]]&amp;表1[[#This Row],[标题]]&amp;表1[[#This Row],[分项工程代号]])</f>
        <v>选厂设备循环水站电线、电缆穿管和线槽敷设检验批质量验收记录4</v>
      </c>
      <c r="X290" s="11">
        <f>IF(ISBLANK(A290),"",COUNTIF(W:W,表1[[#This Row],[子项名称]]&amp;表1[[#This Row],[标题]]&amp;表1[[#This Row],[分项工程代号]]))</f>
        <v>1</v>
      </c>
      <c r="Y290" s="11" t="str">
        <f>IF(ISBLANK(A290),"",表1[[#This Row],[子项名称]]&amp;表1[[#This Row],[分项工程代号]]&amp;表1[[#This Row],[分项工程名称]])</f>
        <v>选厂设备循环水站4电线、电缆穿管和线槽敷设</v>
      </c>
      <c r="Z290" s="11" t="b">
        <f>IF(ISBLANK(A290),"",IF(MATCH(表1[[#This Row],[子项名称]]&amp;表1[[#This Row],[分项工程代号]]&amp;表1[[#This Row],[分项工程名称]],Y:Y,0)=ROW(表1[[#This Row],[子项名称]]),TRUE,FALSE))</f>
        <v>1</v>
      </c>
      <c r="AA290" s="11" t="str">
        <f t="shared" si="224"/>
        <v>《建筑电气工程施工验收规范》 GB50303-2015</v>
      </c>
      <c r="AB290" s="11" t="str">
        <f>IF(ISBLANK(A290),"",VLOOKUP(表1[[#This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90" t="str">
        <f t="shared" si="225"/>
        <v>2020年07月22日</v>
      </c>
    </row>
    <row r="291" customHeight="1" spans="1:29">
      <c r="A291" s="5" t="s">
        <v>163</v>
      </c>
      <c r="B291" s="5">
        <f ca="1" t="shared" si="193"/>
        <v>1</v>
      </c>
      <c r="C291" t="s">
        <v>81</v>
      </c>
      <c r="D291" s="5">
        <v>4</v>
      </c>
      <c r="E291" s="5" t="s">
        <v>164</v>
      </c>
      <c r="F291" s="5" t="s">
        <v>51</v>
      </c>
      <c r="G291" s="85">
        <v>44034</v>
      </c>
      <c r="H291" t="b">
        <v>1</v>
      </c>
      <c r="I291" s="5" t="s">
        <v>165</v>
      </c>
      <c r="J291" t="b">
        <v>0</v>
      </c>
      <c r="K291" s="11" t="str">
        <f>IF(ISBLANK(A291),"",VLOOKUP("S2"&amp;表1[[#This Row],[分项工程代号]]&amp;表1[[#This Row],[分项工程名称]],模板!D:F,3,FALSE))</f>
        <v>S2-04-C7-</v>
      </c>
      <c r="L291" s="2" t="str">
        <f ca="1">IF(ISBLANK(A291),"",表1[[#This Row],[编号]]&amp;TEXT(表1[[#This Row],[序号]],"000"))</f>
        <v>S2-04-C7-001</v>
      </c>
      <c r="M291" s="11" t="str">
        <f t="shared" si="215"/>
        <v>北方工程刚果（金）有限公司</v>
      </c>
      <c r="N291" s="11" t="str">
        <f t="shared" si="216"/>
        <v>李云松</v>
      </c>
      <c r="O291" s="11" t="str">
        <f t="shared" si="217"/>
        <v>黄必银</v>
      </c>
      <c r="P291" s="2" t="str">
        <f t="shared" si="218"/>
        <v>WUHUANG CONSTRUCTION ET COMMERCE RDC SAS</v>
      </c>
      <c r="Q291" s="2" t="str">
        <f t="shared" si="219"/>
        <v>陈陆</v>
      </c>
      <c r="R291" s="2" t="str">
        <f t="shared" si="220"/>
        <v>曹学能</v>
      </c>
      <c r="S291" s="11" t="str">
        <f t="shared" si="221"/>
        <v>鑫诚建设监理咨询有限公司</v>
      </c>
      <c r="T291" s="11" t="str">
        <f>IF(ISBLANK(A291),"",VLOOKUP(表1[[#This Row],[分项工程名称]],模板!C:G,3,FALSE))</f>
        <v>电缆头制作、导线连接和线路电气试验检验批质量验收记录</v>
      </c>
      <c r="U291" s="2" t="str">
        <f t="shared" si="222"/>
        <v>刚果（金）庞比铜钴矿项目</v>
      </c>
      <c r="V291" s="2" t="str">
        <f t="shared" si="223"/>
        <v>刚果（金）庞比铜钴矿项目   选厂设备循环水站</v>
      </c>
      <c r="W291" s="11" t="str">
        <f>IF(ISBLANK(A291),"",表1[[#This Row],[子项名称]]&amp;表1[[#This Row],[标题]]&amp;表1[[#This Row],[分项工程代号]])</f>
        <v>选厂设备循环水站电缆头制作、导线连接和线路电气试验检验批质量验收记录4</v>
      </c>
      <c r="X291" s="11">
        <f>IF(ISBLANK(A291),"",COUNTIF(W:W,表1[[#This Row],[子项名称]]&amp;表1[[#This Row],[标题]]&amp;表1[[#This Row],[分项工程代号]]))</f>
        <v>1</v>
      </c>
      <c r="Y291" s="11" t="str">
        <f>IF(ISBLANK(A291),"",表1[[#This Row],[子项名称]]&amp;表1[[#This Row],[分项工程代号]]&amp;表1[[#This Row],[分项工程名称]])</f>
        <v>选厂设备循环水站4电缆头制作、导线连接和线路电气试验</v>
      </c>
      <c r="Z291" s="11" t="b">
        <f>IF(ISBLANK(A291),"",IF(MATCH(表1[[#This Row],[子项名称]]&amp;表1[[#This Row],[分项工程代号]]&amp;表1[[#This Row],[分项工程名称]],Y:Y,0)=ROW(表1[[#This Row],[子项名称]]),TRUE,FALSE))</f>
        <v>1</v>
      </c>
      <c r="AA291" s="11" t="str">
        <f t="shared" si="224"/>
        <v>《建筑电气工程施工验收规范》 GB50303-2015</v>
      </c>
      <c r="AB291" s="11" t="str">
        <f>IF(ISBLANK(A291),"",VLOOKUP(表1[[#This Row],[分项工程名称]],施工检查记录[#All],2,FALSE))</f>
        <v>1.低压电线和电缆绝缘电阻测试符合规范要求
2.电线、电缆接线符合规范要求
3.芯线与电器设备的连接符合规范要求</v>
      </c>
      <c r="AC291" t="str">
        <f t="shared" si="225"/>
        <v>2020年07月22日</v>
      </c>
    </row>
    <row r="292" customHeight="1" spans="1:29">
      <c r="A292" s="5" t="s">
        <v>163</v>
      </c>
      <c r="B292" s="5">
        <f ca="1" t="shared" ref="B292:B303" si="226">IF(ISBLANK(A292),"",_xlfn.MAXIFS(INDIRECT(ADDRESS(2,2)&amp;":"&amp;ADDRESS(ROW(A292)-1,2)),INDIRECT(ADDRESS(2,1)&amp;":"&amp;ADDRESS(ROW(A292)-1,1)),A292,INDIRECT(ADDRESS(2,3)&amp;":"&amp;ADDRESS(ROW(A292)-1,3)),C292,INDIRECT(ADDRESS(2,4)&amp;":"&amp;ADDRESS(ROW(A292)-1,4)),D292)+1)</f>
        <v>1</v>
      </c>
      <c r="C292" s="86" t="s">
        <v>86</v>
      </c>
      <c r="D292" s="5">
        <v>5</v>
      </c>
      <c r="E292" s="5" t="s">
        <v>164</v>
      </c>
      <c r="F292" s="5" t="s">
        <v>51</v>
      </c>
      <c r="G292" s="85">
        <v>44075</v>
      </c>
      <c r="H292" t="b">
        <v>1</v>
      </c>
      <c r="I292" s="5" t="s">
        <v>165</v>
      </c>
      <c r="J292" t="b">
        <v>0</v>
      </c>
      <c r="K292" s="11" t="str">
        <f>IF(ISBLANK(A292),"",VLOOKUP("S2"&amp;表1[[#This Row],[分项工程代号]]&amp;表1[[#This Row],[分项工程名称]],模板!D:F,3,FALSE))</f>
        <v>S2-05-C7-</v>
      </c>
      <c r="L292" s="2" t="str">
        <f ca="1">IF(ISBLANK(A292),"",表1[[#This Row],[编号]]&amp;TEXT(表1[[#This Row],[序号]],"000"))</f>
        <v>S2-05-C7-001</v>
      </c>
      <c r="M292" s="11" t="str">
        <f t="shared" ref="M292:M314" si="227">IF(ISBLANK(A292),"","北方工程刚果（金）有限公司")</f>
        <v>北方工程刚果（金）有限公司</v>
      </c>
      <c r="N292" s="11" t="str">
        <f t="shared" ref="N292:N314" si="228">IF(ISBLANK(A292),"","李云松")</f>
        <v>李云松</v>
      </c>
      <c r="O292" s="11" t="str">
        <f t="shared" ref="O292:O314" si="229">IF(ISBLANK(A292),"","黄必银")</f>
        <v>黄必银</v>
      </c>
      <c r="P292" s="2" t="str">
        <f t="shared" ref="P292:P314" si="230">IF(ISBLANK(A292),"","WUHUANG CONSTRUCTION ET COMMERCE RDC SAS")</f>
        <v>WUHUANG CONSTRUCTION ET COMMERCE RDC SAS</v>
      </c>
      <c r="Q292" s="2" t="str">
        <f t="shared" ref="Q292:Q314" si="231">IF(ISBLANK(A292),"","陈陆")</f>
        <v>陈陆</v>
      </c>
      <c r="R292" s="2" t="str">
        <f t="shared" ref="R292:R314" si="232">IF(ISBLANK(A292),"","曹学能")</f>
        <v>曹学能</v>
      </c>
      <c r="S292" s="11" t="str">
        <f t="shared" ref="S292:S314" si="233">IF(ISBLANK(A292),"","鑫诚建设监理咨询有限公司")</f>
        <v>鑫诚建设监理咨询有限公司</v>
      </c>
      <c r="T292" s="11" t="str">
        <f>IF(ISBLANK(A292),"",VLOOKUP(表1[[#This Row],[分项工程名称]],模板!C:G,3,FALSE))</f>
        <v>建筑照明通电试运行检验批质量验收记录</v>
      </c>
      <c r="U292" s="2" t="str">
        <f t="shared" ref="U292:U314" si="234">IF(ISBLANK(A292),"","刚果（金）庞比铜钴矿项目")</f>
        <v>刚果（金）庞比铜钴矿项目</v>
      </c>
      <c r="V292" s="2" t="str">
        <f t="shared" ref="V292:V314" si="235">IF(ISBLANK(A292),"",_xlfn.CONCAT(U292,"   ",A292))</f>
        <v>刚果（金）庞比铜钴矿项目   选厂设备循环水站</v>
      </c>
      <c r="W292" s="11" t="str">
        <f>IF(ISBLANK(A292),"",表1[[#This Row],[子项名称]]&amp;表1[[#This Row],[标题]]&amp;表1[[#This Row],[分项工程代号]])</f>
        <v>选厂设备循环水站建筑照明通电试运行检验批质量验收记录5</v>
      </c>
      <c r="X292" s="11">
        <f>IF(ISBLANK(A292),"",COUNTIF(W:W,表1[[#This Row],[子项名称]]&amp;表1[[#This Row],[标题]]&amp;表1[[#This Row],[分项工程代号]]))</f>
        <v>1</v>
      </c>
      <c r="Y292" s="11" t="str">
        <f>IF(ISBLANK(A292),"",表1[[#This Row],[子项名称]]&amp;表1[[#This Row],[分项工程代号]]&amp;表1[[#This Row],[分项工程名称]])</f>
        <v>选厂设备循环水站5建筑照明通电试运行</v>
      </c>
      <c r="Z292" s="11" t="b">
        <f>IF(ISBLANK(A292),"",IF(MATCH(表1[[#This Row],[子项名称]]&amp;表1[[#This Row],[分项工程代号]]&amp;表1[[#This Row],[分项工程名称]],Y:Y,0)=ROW(表1[[#This Row],[子项名称]]),TRUE,FALSE))</f>
        <v>1</v>
      </c>
      <c r="AA292" s="11" t="str">
        <f t="shared" ref="AA292:AA314" si="236">IF(ISBLANK(A292),"",_xlfn.CONCAT("《建筑电气工程施工验收规范》 GB50303-2015"))</f>
        <v>《建筑电气工程施工验收规范》 GB50303-2015</v>
      </c>
      <c r="AB292" s="11" t="str">
        <f>IF(ISBLANK(A292),"",VLOOKUP(表1[[#This Row],[分项工程名称]],施工检查记录[#All],2,FALSE))</f>
        <v>1.应与照明配电箱及回路的标识应与照明配电箱的回路及标识一致
2.开关与灯具控制顺序相对应
3.所有照明灯具应开启</v>
      </c>
      <c r="AC292" t="str">
        <f t="shared" ref="AC292:AC302" si="237">TEXT($G292,"yyyy年mm月dd日")</f>
        <v>2020年09月01日</v>
      </c>
    </row>
    <row r="293" customHeight="1" spans="1:29">
      <c r="A293" s="5" t="s">
        <v>163</v>
      </c>
      <c r="B293" s="5">
        <f ca="1" t="shared" si="226"/>
        <v>1</v>
      </c>
      <c r="C293" s="87" t="s">
        <v>36</v>
      </c>
      <c r="D293" s="5">
        <v>5</v>
      </c>
      <c r="E293" s="5" t="s">
        <v>164</v>
      </c>
      <c r="F293" s="5" t="s">
        <v>51</v>
      </c>
      <c r="G293" s="85">
        <v>44075</v>
      </c>
      <c r="H293" t="b">
        <v>1</v>
      </c>
      <c r="I293" s="5" t="s">
        <v>165</v>
      </c>
      <c r="J293" t="b">
        <v>0</v>
      </c>
      <c r="K293" s="11" t="str">
        <f>IF(ISBLANK(A293),"",VLOOKUP("S2"&amp;表1[[#This Row],[分项工程代号]]&amp;表1[[#This Row],[分项工程名称]],模板!D:F,3,FALSE))</f>
        <v>S2-05-C7-</v>
      </c>
      <c r="L293" s="2" t="str">
        <f ca="1">IF(ISBLANK(A293),"",表1[[#This Row],[编号]]&amp;TEXT(表1[[#This Row],[序号]],"000"))</f>
        <v>S2-05-C7-001</v>
      </c>
      <c r="M293" s="11" t="str">
        <f t="shared" si="227"/>
        <v>北方工程刚果（金）有限公司</v>
      </c>
      <c r="N293" s="11" t="str">
        <f t="shared" si="228"/>
        <v>李云松</v>
      </c>
      <c r="O293" s="11" t="str">
        <f t="shared" si="229"/>
        <v>黄必银</v>
      </c>
      <c r="P293" s="2" t="str">
        <f t="shared" si="230"/>
        <v>WUHUANG CONSTRUCTION ET COMMERCE RDC SAS</v>
      </c>
      <c r="Q293" s="2" t="str">
        <f t="shared" si="231"/>
        <v>陈陆</v>
      </c>
      <c r="R293" s="2" t="str">
        <f t="shared" si="232"/>
        <v>曹学能</v>
      </c>
      <c r="S293" s="11" t="str">
        <f t="shared" si="233"/>
        <v>鑫诚建设监理咨询有限公司</v>
      </c>
      <c r="T293" s="11" t="str">
        <f>IF(ISBLANK(A293),"",VLOOKUP(表1[[#This Row],[分项工程名称]],模板!C:G,3,FALSE))</f>
        <v>普通灯具安装检验批质量验收记录</v>
      </c>
      <c r="U293" s="2" t="str">
        <f t="shared" si="234"/>
        <v>刚果（金）庞比铜钴矿项目</v>
      </c>
      <c r="V293" s="2" t="str">
        <f t="shared" si="235"/>
        <v>刚果（金）庞比铜钴矿项目   选厂设备循环水站</v>
      </c>
      <c r="W293" s="11" t="str">
        <f>IF(ISBLANK(A293),"",表1[[#This Row],[子项名称]]&amp;表1[[#This Row],[标题]]&amp;表1[[#This Row],[分项工程代号]])</f>
        <v>选厂设备循环水站普通灯具安装检验批质量验收记录5</v>
      </c>
      <c r="X293" s="11">
        <f>IF(ISBLANK(A293),"",COUNTIF(W:W,表1[[#This Row],[子项名称]]&amp;表1[[#This Row],[标题]]&amp;表1[[#This Row],[分项工程代号]]))</f>
        <v>1</v>
      </c>
      <c r="Y293" s="11" t="str">
        <f>IF(ISBLANK(A293),"",表1[[#This Row],[子项名称]]&amp;表1[[#This Row],[分项工程代号]]&amp;表1[[#This Row],[分项工程名称]])</f>
        <v>选厂设备循环水站5普通灯具安装</v>
      </c>
      <c r="Z293" s="11" t="b">
        <f>IF(ISBLANK(A293),"",IF(MATCH(表1[[#This Row],[子项名称]]&amp;表1[[#This Row],[分项工程代号]]&amp;表1[[#This Row],[分项工程名称]],Y:Y,0)=ROW(表1[[#This Row],[子项名称]]),TRUE,FALSE))</f>
        <v>1</v>
      </c>
      <c r="AA293" s="11" t="str">
        <f t="shared" si="236"/>
        <v>《建筑电气工程施工验收规范》 GB50303-2015</v>
      </c>
      <c r="AB293" s="11" t="str">
        <f>IF(ISBLANK(A293),"",VLOOKUP(表1[[#This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293" t="str">
        <f t="shared" si="237"/>
        <v>2020年09月01日</v>
      </c>
    </row>
    <row r="294" customHeight="1" spans="1:29">
      <c r="A294" s="5" t="s">
        <v>163</v>
      </c>
      <c r="B294" s="5">
        <f ca="1" t="shared" si="226"/>
        <v>1</v>
      </c>
      <c r="C294" s="86" t="s">
        <v>157</v>
      </c>
      <c r="D294" s="5">
        <v>5</v>
      </c>
      <c r="E294" s="5" t="s">
        <v>164</v>
      </c>
      <c r="F294" s="5" t="s">
        <v>51</v>
      </c>
      <c r="G294" s="85">
        <v>44075</v>
      </c>
      <c r="H294" t="b">
        <v>1</v>
      </c>
      <c r="I294" s="5" t="s">
        <v>165</v>
      </c>
      <c r="J294" t="b">
        <v>0</v>
      </c>
      <c r="K294" s="11" t="str">
        <f>IF(ISBLANK(A294),"",VLOOKUP("S2"&amp;表1[[#This Row],[分项工程代号]]&amp;表1[[#This Row],[分项工程名称]],模板!D:F,3,FALSE))</f>
        <v>S2-05-C7-</v>
      </c>
      <c r="L294" s="2" t="str">
        <f ca="1">IF(ISBLANK(A294),"",表1[[#This Row],[编号]]&amp;TEXT(表1[[#This Row],[序号]],"000"))</f>
        <v>S2-05-C7-001</v>
      </c>
      <c r="M294" s="11" t="str">
        <f t="shared" si="227"/>
        <v>北方工程刚果（金）有限公司</v>
      </c>
      <c r="N294" s="11" t="str">
        <f t="shared" si="228"/>
        <v>李云松</v>
      </c>
      <c r="O294" s="11" t="str">
        <f t="shared" si="229"/>
        <v>黄必银</v>
      </c>
      <c r="P294" s="2" t="str">
        <f t="shared" si="230"/>
        <v>WUHUANG CONSTRUCTION ET COMMERCE RDC SAS</v>
      </c>
      <c r="Q294" s="2" t="str">
        <f t="shared" si="231"/>
        <v>陈陆</v>
      </c>
      <c r="R294" s="2" t="str">
        <f t="shared" si="232"/>
        <v>曹学能</v>
      </c>
      <c r="S294" s="11" t="str">
        <f t="shared" si="233"/>
        <v>鑫诚建设监理咨询有限公司</v>
      </c>
      <c r="T294" s="11" t="str">
        <f>IF(ISBLANK(A294),"",VLOOKUP(表1[[#This Row],[分项工程名称]],模板!C:G,3,FALSE))</f>
        <v>照明配电箱（盘）安装检验批质量验收记录</v>
      </c>
      <c r="U294" s="2" t="str">
        <f t="shared" si="234"/>
        <v>刚果（金）庞比铜钴矿项目</v>
      </c>
      <c r="V294" s="2" t="str">
        <f t="shared" si="235"/>
        <v>刚果（金）庞比铜钴矿项目   选厂设备循环水站</v>
      </c>
      <c r="W294" s="11" t="str">
        <f>IF(ISBLANK(A294),"",表1[[#This Row],[子项名称]]&amp;表1[[#This Row],[标题]]&amp;表1[[#This Row],[分项工程代号]])</f>
        <v>选厂设备循环水站照明配电箱（盘）安装检验批质量验收记录5</v>
      </c>
      <c r="X294" s="11">
        <f>IF(ISBLANK(A294),"",COUNTIF(W:W,表1[[#This Row],[子项名称]]&amp;表1[[#This Row],[标题]]&amp;表1[[#This Row],[分项工程代号]]))</f>
        <v>1</v>
      </c>
      <c r="Y294" s="11" t="str">
        <f>IF(ISBLANK(A294),"",表1[[#This Row],[子项名称]]&amp;表1[[#This Row],[分项工程代号]]&amp;表1[[#This Row],[分项工程名称]])</f>
        <v>选厂设备循环水站5照明配电箱（盘）安装</v>
      </c>
      <c r="Z294" s="11" t="b">
        <f>IF(ISBLANK(A294),"",IF(MATCH(表1[[#This Row],[子项名称]]&amp;表1[[#This Row],[分项工程代号]]&amp;表1[[#This Row],[分项工程名称]],Y:Y,0)=ROW(表1[[#This Row],[子项名称]]),TRUE,FALSE))</f>
        <v>1</v>
      </c>
      <c r="AA294" s="11" t="str">
        <f t="shared" si="236"/>
        <v>《建筑电气工程施工验收规范》 GB50303-2015</v>
      </c>
      <c r="AB294" s="11" t="str">
        <f>IF(ISBLANK(A294),"",VLOOKUP(表1[[#This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294" t="str">
        <f t="shared" si="237"/>
        <v>2020年09月01日</v>
      </c>
    </row>
    <row r="295" customHeight="1" spans="1:29">
      <c r="A295" s="5" t="s">
        <v>163</v>
      </c>
      <c r="B295" s="5">
        <f ca="1" t="shared" si="226"/>
        <v>1</v>
      </c>
      <c r="C295" s="87" t="s">
        <v>35</v>
      </c>
      <c r="D295" s="5">
        <v>5</v>
      </c>
      <c r="E295" s="5" t="s">
        <v>164</v>
      </c>
      <c r="F295" s="5" t="s">
        <v>51</v>
      </c>
      <c r="G295" s="85">
        <v>44075</v>
      </c>
      <c r="H295" t="b">
        <v>1</v>
      </c>
      <c r="I295" s="5" t="s">
        <v>165</v>
      </c>
      <c r="J295" t="b">
        <v>0</v>
      </c>
      <c r="K295" s="11" t="str">
        <f>IF(ISBLANK(A295),"",VLOOKUP("S2"&amp;表1[[#This Row],[分项工程代号]]&amp;表1[[#This Row],[分项工程名称]],模板!D:F,3,FALSE))</f>
        <v>S2-05-C7-</v>
      </c>
      <c r="L295" s="2" t="str">
        <f ca="1">IF(ISBLANK(A295),"",表1[[#This Row],[编号]]&amp;TEXT(表1[[#This Row],[序号]],"000"))</f>
        <v>S2-05-C7-001</v>
      </c>
      <c r="M295" s="11" t="str">
        <f t="shared" si="227"/>
        <v>北方工程刚果（金）有限公司</v>
      </c>
      <c r="N295" s="11" t="str">
        <f t="shared" si="228"/>
        <v>李云松</v>
      </c>
      <c r="O295" s="11" t="str">
        <f t="shared" si="229"/>
        <v>黄必银</v>
      </c>
      <c r="P295" s="2" t="str">
        <f t="shared" si="230"/>
        <v>WUHUANG CONSTRUCTION ET COMMERCE RDC SAS</v>
      </c>
      <c r="Q295" s="2" t="str">
        <f t="shared" si="231"/>
        <v>陈陆</v>
      </c>
      <c r="R295" s="2" t="str">
        <f t="shared" si="232"/>
        <v>曹学能</v>
      </c>
      <c r="S295" s="11" t="str">
        <f t="shared" si="233"/>
        <v>鑫诚建设监理咨询有限公司</v>
      </c>
      <c r="T295" s="11" t="str">
        <f>IF(ISBLANK(A295),"",VLOOKUP(表1[[#This Row],[分项工程名称]],模板!C:G,3,FALSE))</f>
        <v>电线、电缆导管和线槽敷设检验批质量验收记录</v>
      </c>
      <c r="U295" s="2" t="str">
        <f t="shared" si="234"/>
        <v>刚果（金）庞比铜钴矿项目</v>
      </c>
      <c r="V295" s="2" t="str">
        <f t="shared" si="235"/>
        <v>刚果（金）庞比铜钴矿项目   选厂设备循环水站</v>
      </c>
      <c r="W295" s="11" t="str">
        <f>IF(ISBLANK(A295),"",表1[[#This Row],[子项名称]]&amp;表1[[#This Row],[标题]]&amp;表1[[#This Row],[分项工程代号]])</f>
        <v>选厂设备循环水站电线、电缆导管和线槽敷设检验批质量验收记录5</v>
      </c>
      <c r="X295" s="11">
        <f>IF(ISBLANK(A295),"",COUNTIF(W:W,表1[[#This Row],[子项名称]]&amp;表1[[#This Row],[标题]]&amp;表1[[#This Row],[分项工程代号]]))</f>
        <v>1</v>
      </c>
      <c r="Y295" s="11" t="str">
        <f>IF(ISBLANK(A295),"",表1[[#This Row],[子项名称]]&amp;表1[[#This Row],[分项工程代号]]&amp;表1[[#This Row],[分项工程名称]])</f>
        <v>选厂设备循环水站5电线、电缆导管和线槽敷设</v>
      </c>
      <c r="Z295" s="11" t="b">
        <f>IF(ISBLANK(A295),"",IF(MATCH(表1[[#This Row],[子项名称]]&amp;表1[[#This Row],[分项工程代号]]&amp;表1[[#This Row],[分项工程名称]],Y:Y,0)=ROW(表1[[#This Row],[子项名称]]),TRUE,FALSE))</f>
        <v>1</v>
      </c>
      <c r="AA295" s="11" t="str">
        <f t="shared" si="236"/>
        <v>《建筑电气工程施工验收规范》 GB50303-2015</v>
      </c>
      <c r="AB295" s="11" t="str">
        <f>IF(ISBLANK(A295),"",VLOOKUP(表1[[#This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295" t="str">
        <f t="shared" si="237"/>
        <v>2020年09月01日</v>
      </c>
    </row>
    <row r="296" customHeight="1" spans="1:29">
      <c r="A296" s="5" t="s">
        <v>163</v>
      </c>
      <c r="B296" s="5">
        <f ca="1" t="shared" si="226"/>
        <v>1</v>
      </c>
      <c r="C296" s="86" t="s">
        <v>30</v>
      </c>
      <c r="D296" s="5">
        <v>5</v>
      </c>
      <c r="E296" s="5" t="s">
        <v>164</v>
      </c>
      <c r="F296" s="5" t="s">
        <v>51</v>
      </c>
      <c r="G296" s="85">
        <v>44075</v>
      </c>
      <c r="H296" t="b">
        <v>1</v>
      </c>
      <c r="I296" s="5" t="s">
        <v>165</v>
      </c>
      <c r="J296" t="b">
        <v>0</v>
      </c>
      <c r="K296" s="11" t="str">
        <f>IF(ISBLANK(A296),"",VLOOKUP("S2"&amp;表1[[#This Row],[分项工程代号]]&amp;表1[[#This Row],[分项工程名称]],模板!D:F,3,FALSE))</f>
        <v>S2-05-C7-</v>
      </c>
      <c r="L296" s="2" t="str">
        <f ca="1">IF(ISBLANK(A296),"",表1[[#This Row],[编号]]&amp;TEXT(表1[[#This Row],[序号]],"000"))</f>
        <v>S2-05-C7-001</v>
      </c>
      <c r="M296" s="11" t="str">
        <f t="shared" si="227"/>
        <v>北方工程刚果（金）有限公司</v>
      </c>
      <c r="N296" s="11" t="str">
        <f t="shared" si="228"/>
        <v>李云松</v>
      </c>
      <c r="O296" s="11" t="str">
        <f t="shared" si="229"/>
        <v>黄必银</v>
      </c>
      <c r="P296" s="2" t="str">
        <f t="shared" si="230"/>
        <v>WUHUANG CONSTRUCTION ET COMMERCE RDC SAS</v>
      </c>
      <c r="Q296" s="2" t="str">
        <f t="shared" si="231"/>
        <v>陈陆</v>
      </c>
      <c r="R296" s="2" t="str">
        <f t="shared" si="232"/>
        <v>曹学能</v>
      </c>
      <c r="S296" s="11" t="str">
        <f t="shared" si="233"/>
        <v>鑫诚建设监理咨询有限公司</v>
      </c>
      <c r="T296" s="11" t="str">
        <f>IF(ISBLANK(A296),"",VLOOKUP(表1[[#This Row],[分项工程名称]],模板!C:G,3,FALSE))</f>
        <v>电线、电缆穿管和线槽敷设检验批质量验收记录</v>
      </c>
      <c r="U296" s="2" t="str">
        <f t="shared" si="234"/>
        <v>刚果（金）庞比铜钴矿项目</v>
      </c>
      <c r="V296" s="2" t="str">
        <f t="shared" si="235"/>
        <v>刚果（金）庞比铜钴矿项目   选厂设备循环水站</v>
      </c>
      <c r="W296" s="11" t="str">
        <f>IF(ISBLANK(A296),"",表1[[#This Row],[子项名称]]&amp;表1[[#This Row],[标题]]&amp;表1[[#This Row],[分项工程代号]])</f>
        <v>选厂设备循环水站电线、电缆穿管和线槽敷设检验批质量验收记录5</v>
      </c>
      <c r="X296" s="11">
        <f>IF(ISBLANK(A296),"",COUNTIF(W:W,表1[[#This Row],[子项名称]]&amp;表1[[#This Row],[标题]]&amp;表1[[#This Row],[分项工程代号]]))</f>
        <v>1</v>
      </c>
      <c r="Y296" s="11" t="str">
        <f>IF(ISBLANK(A296),"",表1[[#This Row],[子项名称]]&amp;表1[[#This Row],[分项工程代号]]&amp;表1[[#This Row],[分项工程名称]])</f>
        <v>选厂设备循环水站5电线、电缆穿管和线槽敷设</v>
      </c>
      <c r="Z296" s="11" t="b">
        <f>IF(ISBLANK(A296),"",IF(MATCH(表1[[#This Row],[子项名称]]&amp;表1[[#This Row],[分项工程代号]]&amp;表1[[#This Row],[分项工程名称]],Y:Y,0)=ROW(表1[[#This Row],[子项名称]]),TRUE,FALSE))</f>
        <v>1</v>
      </c>
      <c r="AA296" s="11" t="str">
        <f t="shared" si="236"/>
        <v>《建筑电气工程施工验收规范》 GB50303-2015</v>
      </c>
      <c r="AB296" s="11" t="str">
        <f>IF(ISBLANK(A296),"",VLOOKUP(表1[[#This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296" t="str">
        <f t="shared" si="237"/>
        <v>2020年09月01日</v>
      </c>
    </row>
    <row r="297" customHeight="1" spans="1:29">
      <c r="A297" s="5" t="s">
        <v>163</v>
      </c>
      <c r="B297" s="5">
        <f ca="1" t="shared" si="226"/>
        <v>1</v>
      </c>
      <c r="C297" s="87" t="s">
        <v>81</v>
      </c>
      <c r="D297" s="5">
        <v>5</v>
      </c>
      <c r="E297" s="5" t="s">
        <v>164</v>
      </c>
      <c r="F297" s="5" t="s">
        <v>51</v>
      </c>
      <c r="G297" s="85">
        <v>44075</v>
      </c>
      <c r="H297" t="b">
        <v>1</v>
      </c>
      <c r="I297" s="5" t="s">
        <v>165</v>
      </c>
      <c r="J297" t="b">
        <v>0</v>
      </c>
      <c r="K297" s="11" t="str">
        <f>IF(ISBLANK(A297),"",VLOOKUP("S2"&amp;表1[[#This Row],[分项工程代号]]&amp;表1[[#This Row],[分项工程名称]],模板!D:F,3,FALSE))</f>
        <v>S2-05-C7-</v>
      </c>
      <c r="L297" s="2" t="str">
        <f ca="1">IF(ISBLANK(A297),"",表1[[#This Row],[编号]]&amp;TEXT(表1[[#This Row],[序号]],"000"))</f>
        <v>S2-05-C7-001</v>
      </c>
      <c r="M297" s="11" t="str">
        <f t="shared" si="227"/>
        <v>北方工程刚果（金）有限公司</v>
      </c>
      <c r="N297" s="11" t="str">
        <f t="shared" si="228"/>
        <v>李云松</v>
      </c>
      <c r="O297" s="11" t="str">
        <f t="shared" si="229"/>
        <v>黄必银</v>
      </c>
      <c r="P297" s="2" t="str">
        <f t="shared" si="230"/>
        <v>WUHUANG CONSTRUCTION ET COMMERCE RDC SAS</v>
      </c>
      <c r="Q297" s="2" t="str">
        <f t="shared" si="231"/>
        <v>陈陆</v>
      </c>
      <c r="R297" s="2" t="str">
        <f t="shared" si="232"/>
        <v>曹学能</v>
      </c>
      <c r="S297" s="11" t="str">
        <f t="shared" si="233"/>
        <v>鑫诚建设监理咨询有限公司</v>
      </c>
      <c r="T297" s="11" t="str">
        <f>IF(ISBLANK(A297),"",VLOOKUP(表1[[#This Row],[分项工程名称]],模板!C:G,3,FALSE))</f>
        <v>电缆头制作、导线连接和线路电气试验检验批质量验收记录</v>
      </c>
      <c r="U297" s="2" t="str">
        <f t="shared" si="234"/>
        <v>刚果（金）庞比铜钴矿项目</v>
      </c>
      <c r="V297" s="2" t="str">
        <f t="shared" si="235"/>
        <v>刚果（金）庞比铜钴矿项目   选厂设备循环水站</v>
      </c>
      <c r="W297" s="11" t="str">
        <f>IF(ISBLANK(A297),"",表1[[#This Row],[子项名称]]&amp;表1[[#This Row],[标题]]&amp;表1[[#This Row],[分项工程代号]])</f>
        <v>选厂设备循环水站电缆头制作、导线连接和线路电气试验检验批质量验收记录5</v>
      </c>
      <c r="X297" s="11">
        <f>IF(ISBLANK(A297),"",COUNTIF(W:W,表1[[#This Row],[子项名称]]&amp;表1[[#This Row],[标题]]&amp;表1[[#This Row],[分项工程代号]]))</f>
        <v>1</v>
      </c>
      <c r="Y297" s="11" t="str">
        <f>IF(ISBLANK(A297),"",表1[[#This Row],[子项名称]]&amp;表1[[#This Row],[分项工程代号]]&amp;表1[[#This Row],[分项工程名称]])</f>
        <v>选厂设备循环水站5电缆头制作、导线连接和线路电气试验</v>
      </c>
      <c r="Z297" s="11" t="b">
        <f>IF(ISBLANK(A297),"",IF(MATCH(表1[[#This Row],[子项名称]]&amp;表1[[#This Row],[分项工程代号]]&amp;表1[[#This Row],[分项工程名称]],Y:Y,0)=ROW(表1[[#This Row],[子项名称]]),TRUE,FALSE))</f>
        <v>1</v>
      </c>
      <c r="AA297" s="11" t="str">
        <f t="shared" si="236"/>
        <v>《建筑电气工程施工验收规范》 GB50303-2015</v>
      </c>
      <c r="AB297" s="11" t="str">
        <f>IF(ISBLANK(A297),"",VLOOKUP(表1[[#This Row],[分项工程名称]],施工检查记录[#All],2,FALSE))</f>
        <v>1.低压电线和电缆绝缘电阻测试符合规范要求
2.电线、电缆接线符合规范要求
3.芯线与电器设备的连接符合规范要求</v>
      </c>
      <c r="AC297" t="str">
        <f t="shared" si="237"/>
        <v>2020年09月01日</v>
      </c>
    </row>
    <row r="298" customHeight="1" spans="1:29">
      <c r="A298" t="s">
        <v>65</v>
      </c>
      <c r="B298" s="5">
        <f ca="1" t="shared" si="226"/>
        <v>3</v>
      </c>
      <c r="C298" s="5" t="s">
        <v>39</v>
      </c>
      <c r="D298" s="5">
        <v>2</v>
      </c>
      <c r="E298" s="5" t="s">
        <v>166</v>
      </c>
      <c r="F298" s="5" t="s">
        <v>51</v>
      </c>
      <c r="G298" s="85">
        <v>44058</v>
      </c>
      <c r="H298" t="b">
        <v>1</v>
      </c>
      <c r="I298" t="s">
        <v>67</v>
      </c>
      <c r="J298" t="b">
        <v>0</v>
      </c>
      <c r="K298" s="11" t="str">
        <f>IF(ISBLANK(A298),"",VLOOKUP("S2"&amp;表1[[#This Row],[分项工程代号]]&amp;表1[[#This Row],[分项工程名称]],模板!D:F,3,FALSE))</f>
        <v>S2-02-C7-</v>
      </c>
      <c r="L298" s="2" t="str">
        <f ca="1">IF(ISBLANK(A298),"",表1[[#This Row],[编号]]&amp;TEXT(表1[[#This Row],[序号]],"000"))</f>
        <v>S2-02-C7-003</v>
      </c>
      <c r="M298" s="11" t="str">
        <f t="shared" si="227"/>
        <v>北方工程刚果（金）有限公司</v>
      </c>
      <c r="N298" s="11" t="str">
        <f t="shared" si="228"/>
        <v>李云松</v>
      </c>
      <c r="O298" s="11" t="str">
        <f t="shared" si="229"/>
        <v>黄必银</v>
      </c>
      <c r="P298" s="2" t="str">
        <f t="shared" si="230"/>
        <v>WUHUANG CONSTRUCTION ET COMMERCE RDC SAS</v>
      </c>
      <c r="Q298" s="2" t="str">
        <f t="shared" si="231"/>
        <v>陈陆</v>
      </c>
      <c r="R298" s="2" t="str">
        <f t="shared" si="232"/>
        <v>曹学能</v>
      </c>
      <c r="S298" s="11" t="str">
        <f t="shared" si="233"/>
        <v>鑫诚建设监理咨询有限公司</v>
      </c>
      <c r="T298" s="11" t="str">
        <f>IF(ISBLANK(A298),"",VLOOKUP(表1[[#This Row],[分项工程名称]],模板!C:G,3,FALSE))</f>
        <v>变压器安装检验批质量验收记录</v>
      </c>
      <c r="U298" s="2" t="str">
        <f t="shared" si="234"/>
        <v>刚果（金）庞比铜钴矿项目</v>
      </c>
      <c r="V298" s="2" t="str">
        <f t="shared" si="235"/>
        <v>刚果（金）庞比铜钴矿项目   铜电积</v>
      </c>
      <c r="W298" s="11" t="str">
        <f>IF(ISBLANK(A298),"",表1[[#This Row],[子项名称]]&amp;表1[[#This Row],[标题]]&amp;表1[[#This Row],[分项工程代号]])</f>
        <v>铜电积变压器安装检验批质量验收记录2</v>
      </c>
      <c r="X298" s="11">
        <f>IF(ISBLANK(A298),"",COUNTIF(W:W,表1[[#This Row],[子项名称]]&amp;表1[[#This Row],[标题]]&amp;表1[[#This Row],[分项工程代号]]))</f>
        <v>4</v>
      </c>
      <c r="Y298" s="11" t="str">
        <f>IF(ISBLANK(A298),"",表1[[#This Row],[子项名称]]&amp;表1[[#This Row],[分项工程代号]]&amp;表1[[#This Row],[分项工程名称]])</f>
        <v>铜电积2变压器安装</v>
      </c>
      <c r="Z298" s="11" t="b">
        <f>IF(ISBLANK(A298),"",IF(MATCH(表1[[#This Row],[子项名称]]&amp;表1[[#This Row],[分项工程代号]]&amp;表1[[#This Row],[分项工程名称]],Y:Y,0)=ROW(表1[[#This Row],[子项名称]]),TRUE,FALSE))</f>
        <v>0</v>
      </c>
      <c r="AA298" s="11" t="str">
        <f t="shared" si="236"/>
        <v>《建筑电气工程施工验收规范》 GB50303-2015</v>
      </c>
      <c r="AB298" s="11" t="str">
        <f>IF(ISBLANK(A298),"",VLOOKUP(表1[[#This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298" t="str">
        <f t="shared" si="237"/>
        <v>2020年08月15日</v>
      </c>
    </row>
    <row r="299" customHeight="1" spans="1:29">
      <c r="A299" t="s">
        <v>65</v>
      </c>
      <c r="B299" s="5">
        <f ca="1" t="shared" si="226"/>
        <v>3</v>
      </c>
      <c r="C299" s="5" t="s">
        <v>42</v>
      </c>
      <c r="D299" s="5">
        <v>2</v>
      </c>
      <c r="E299" s="5" t="s">
        <v>166</v>
      </c>
      <c r="F299" s="5" t="s">
        <v>51</v>
      </c>
      <c r="G299" s="85">
        <v>44058</v>
      </c>
      <c r="H299" t="b">
        <v>1</v>
      </c>
      <c r="I299" t="s">
        <v>67</v>
      </c>
      <c r="J299" t="b">
        <v>0</v>
      </c>
      <c r="K299" s="11" t="str">
        <f>IF(ISBLANK(A299),"",VLOOKUP("S2"&amp;表1[[#This Row],[分项工程代号]]&amp;表1[[#This Row],[分项工程名称]],模板!D:F,3,FALSE))</f>
        <v>S2-02-C7-</v>
      </c>
      <c r="L299" s="2" t="str">
        <f ca="1">IF(ISBLANK(A299),"",表1[[#This Row],[编号]]&amp;TEXT(表1[[#This Row],[序号]],"000"))</f>
        <v>S2-02-C7-003</v>
      </c>
      <c r="M299" s="11" t="str">
        <f t="shared" si="227"/>
        <v>北方工程刚果（金）有限公司</v>
      </c>
      <c r="N299" s="11" t="str">
        <f t="shared" si="228"/>
        <v>李云松</v>
      </c>
      <c r="O299" s="11" t="str">
        <f t="shared" si="229"/>
        <v>黄必银</v>
      </c>
      <c r="P299" s="2" t="str">
        <f t="shared" si="230"/>
        <v>WUHUANG CONSTRUCTION ET COMMERCE RDC SAS</v>
      </c>
      <c r="Q299" s="2" t="str">
        <f t="shared" si="231"/>
        <v>陈陆</v>
      </c>
      <c r="R299" s="2" t="str">
        <f t="shared" si="232"/>
        <v>曹学能</v>
      </c>
      <c r="S299" s="11" t="str">
        <f t="shared" si="233"/>
        <v>鑫诚建设监理咨询有限公司</v>
      </c>
      <c r="T299" s="11" t="str">
        <f>IF(ISBLANK(A299),"",VLOOKUP(表1[[#This Row],[分项工程名称]],模板!C:G,3,FALSE))</f>
        <v>成套配电柜、控制柜安装检验批质量验收记录</v>
      </c>
      <c r="U299" s="2" t="str">
        <f t="shared" si="234"/>
        <v>刚果（金）庞比铜钴矿项目</v>
      </c>
      <c r="V299" s="2" t="str">
        <f t="shared" si="235"/>
        <v>刚果（金）庞比铜钴矿项目   铜电积</v>
      </c>
      <c r="W299" s="11" t="str">
        <f>IF(ISBLANK(A299),"",表1[[#This Row],[子项名称]]&amp;表1[[#This Row],[标题]]&amp;表1[[#This Row],[分项工程代号]])</f>
        <v>铜电积成套配电柜、控制柜安装检验批质量验收记录2</v>
      </c>
      <c r="X299" s="11">
        <f>IF(ISBLANK(A299),"",COUNTIF(W:W,表1[[#This Row],[子项名称]]&amp;表1[[#This Row],[标题]]&amp;表1[[#This Row],[分项工程代号]]))</f>
        <v>4</v>
      </c>
      <c r="Y299" s="11" t="str">
        <f>IF(ISBLANK(A299),"",表1[[#This Row],[子项名称]]&amp;表1[[#This Row],[分项工程代号]]&amp;表1[[#This Row],[分项工程名称]])</f>
        <v>铜电积2成套配电柜、控制柜安装</v>
      </c>
      <c r="Z299" s="11" t="b">
        <f>IF(ISBLANK(A299),"",IF(MATCH(表1[[#This Row],[子项名称]]&amp;表1[[#This Row],[分项工程代号]]&amp;表1[[#This Row],[分项工程名称]],Y:Y,0)=ROW(表1[[#This Row],[子项名称]]),TRUE,FALSE))</f>
        <v>0</v>
      </c>
      <c r="AA299" s="11" t="str">
        <f t="shared" si="236"/>
        <v>《建筑电气工程施工验收规范》 GB50303-2015</v>
      </c>
      <c r="AB299" s="11" t="str">
        <f>IF(ISBLANK(A299),"",VLOOKUP(表1[[#This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299" t="str">
        <f t="shared" si="237"/>
        <v>2020年08月15日</v>
      </c>
    </row>
    <row r="300" customHeight="1" spans="1:29">
      <c r="A300" t="s">
        <v>65</v>
      </c>
      <c r="B300" s="5">
        <f ca="1" t="shared" si="226"/>
        <v>4</v>
      </c>
      <c r="C300" s="5" t="s">
        <v>39</v>
      </c>
      <c r="D300" s="5">
        <v>2</v>
      </c>
      <c r="E300" s="5" t="s">
        <v>167</v>
      </c>
      <c r="F300" s="5" t="s">
        <v>51</v>
      </c>
      <c r="G300" s="85">
        <v>44058</v>
      </c>
      <c r="H300" t="b">
        <v>1</v>
      </c>
      <c r="I300" t="s">
        <v>67</v>
      </c>
      <c r="J300" t="b">
        <v>0</v>
      </c>
      <c r="K300" s="11" t="str">
        <f>IF(ISBLANK(A300),"",VLOOKUP("S2"&amp;表1[[#This Row],[分项工程代号]]&amp;表1[[#This Row],[分项工程名称]],模板!D:F,3,FALSE))</f>
        <v>S2-02-C7-</v>
      </c>
      <c r="L300" s="2" t="str">
        <f ca="1">IF(ISBLANK(A300),"",表1[[#This Row],[编号]]&amp;TEXT(表1[[#This Row],[序号]],"000"))</f>
        <v>S2-02-C7-004</v>
      </c>
      <c r="M300" s="11" t="str">
        <f t="shared" si="227"/>
        <v>北方工程刚果（金）有限公司</v>
      </c>
      <c r="N300" s="11" t="str">
        <f t="shared" si="228"/>
        <v>李云松</v>
      </c>
      <c r="O300" s="11" t="str">
        <f t="shared" si="229"/>
        <v>黄必银</v>
      </c>
      <c r="P300" s="2" t="str">
        <f t="shared" si="230"/>
        <v>WUHUANG CONSTRUCTION ET COMMERCE RDC SAS</v>
      </c>
      <c r="Q300" s="2" t="str">
        <f t="shared" si="231"/>
        <v>陈陆</v>
      </c>
      <c r="R300" s="2" t="str">
        <f t="shared" si="232"/>
        <v>曹学能</v>
      </c>
      <c r="S300" s="11" t="str">
        <f t="shared" si="233"/>
        <v>鑫诚建设监理咨询有限公司</v>
      </c>
      <c r="T300" s="11" t="str">
        <f>IF(ISBLANK(A300),"",VLOOKUP(表1[[#This Row],[分项工程名称]],模板!C:G,3,FALSE))</f>
        <v>变压器安装检验批质量验收记录</v>
      </c>
      <c r="U300" s="2" t="str">
        <f t="shared" si="234"/>
        <v>刚果（金）庞比铜钴矿项目</v>
      </c>
      <c r="V300" s="2" t="str">
        <f t="shared" si="235"/>
        <v>刚果（金）庞比铜钴矿项目   铜电积</v>
      </c>
      <c r="W300" s="11" t="str">
        <f>IF(ISBLANK(A300),"",表1[[#This Row],[子项名称]]&amp;表1[[#This Row],[标题]]&amp;表1[[#This Row],[分项工程代号]])</f>
        <v>铜电积变压器安装检验批质量验收记录2</v>
      </c>
      <c r="X300" s="11">
        <f>IF(ISBLANK(A300),"",COUNTIF(W:W,表1[[#This Row],[子项名称]]&amp;表1[[#This Row],[标题]]&amp;表1[[#This Row],[分项工程代号]]))</f>
        <v>4</v>
      </c>
      <c r="Y300" s="11" t="str">
        <f>IF(ISBLANK(A300),"",表1[[#This Row],[子项名称]]&amp;表1[[#This Row],[分项工程代号]]&amp;表1[[#This Row],[分项工程名称]])</f>
        <v>铜电积2变压器安装</v>
      </c>
      <c r="Z300" s="11" t="b">
        <f>IF(ISBLANK(A300),"",IF(MATCH(表1[[#This Row],[子项名称]]&amp;表1[[#This Row],[分项工程代号]]&amp;表1[[#This Row],[分项工程名称]],Y:Y,0)=ROW(表1[[#This Row],[子项名称]]),TRUE,FALSE))</f>
        <v>0</v>
      </c>
      <c r="AA300" s="11" t="str">
        <f t="shared" si="236"/>
        <v>《建筑电气工程施工验收规范》 GB50303-2015</v>
      </c>
      <c r="AB300" s="11" t="str">
        <f>IF(ISBLANK(A300),"",VLOOKUP(表1[[#This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300" t="str">
        <f t="shared" si="237"/>
        <v>2020年08月15日</v>
      </c>
    </row>
    <row r="301" customHeight="1" spans="1:29">
      <c r="A301" t="s">
        <v>65</v>
      </c>
      <c r="B301" s="5">
        <f ca="1" t="shared" si="226"/>
        <v>4</v>
      </c>
      <c r="C301" s="5" t="s">
        <v>42</v>
      </c>
      <c r="D301" s="5">
        <v>2</v>
      </c>
      <c r="E301" s="5" t="s">
        <v>167</v>
      </c>
      <c r="F301" s="5" t="s">
        <v>51</v>
      </c>
      <c r="G301" s="85">
        <v>44058</v>
      </c>
      <c r="H301" t="b">
        <v>1</v>
      </c>
      <c r="I301" t="s">
        <v>67</v>
      </c>
      <c r="J301" t="b">
        <v>0</v>
      </c>
      <c r="K301" s="11" t="str">
        <f>IF(ISBLANK(A301),"",VLOOKUP("S2"&amp;表1[[#This Row],[分项工程代号]]&amp;表1[[#This Row],[分项工程名称]],模板!D:F,3,FALSE))</f>
        <v>S2-02-C7-</v>
      </c>
      <c r="L301" s="2" t="str">
        <f ca="1">IF(ISBLANK(A301),"",表1[[#This Row],[编号]]&amp;TEXT(表1[[#This Row],[序号]],"000"))</f>
        <v>S2-02-C7-004</v>
      </c>
      <c r="M301" s="11" t="str">
        <f t="shared" si="227"/>
        <v>北方工程刚果（金）有限公司</v>
      </c>
      <c r="N301" s="11" t="str">
        <f t="shared" si="228"/>
        <v>李云松</v>
      </c>
      <c r="O301" s="11" t="str">
        <f t="shared" si="229"/>
        <v>黄必银</v>
      </c>
      <c r="P301" s="2" t="str">
        <f t="shared" si="230"/>
        <v>WUHUANG CONSTRUCTION ET COMMERCE RDC SAS</v>
      </c>
      <c r="Q301" s="2" t="str">
        <f t="shared" si="231"/>
        <v>陈陆</v>
      </c>
      <c r="R301" s="2" t="str">
        <f t="shared" si="232"/>
        <v>曹学能</v>
      </c>
      <c r="S301" s="11" t="str">
        <f t="shared" si="233"/>
        <v>鑫诚建设监理咨询有限公司</v>
      </c>
      <c r="T301" s="11" t="str">
        <f>IF(ISBLANK(A301),"",VLOOKUP(表1[[#This Row],[分项工程名称]],模板!C:G,3,FALSE))</f>
        <v>成套配电柜、控制柜安装检验批质量验收记录</v>
      </c>
      <c r="U301" s="2" t="str">
        <f t="shared" si="234"/>
        <v>刚果（金）庞比铜钴矿项目</v>
      </c>
      <c r="V301" s="2" t="str">
        <f t="shared" si="235"/>
        <v>刚果（金）庞比铜钴矿项目   铜电积</v>
      </c>
      <c r="W301" s="11" t="str">
        <f>IF(ISBLANK(A301),"",表1[[#This Row],[子项名称]]&amp;表1[[#This Row],[标题]]&amp;表1[[#This Row],[分项工程代号]])</f>
        <v>铜电积成套配电柜、控制柜安装检验批质量验收记录2</v>
      </c>
      <c r="X301" s="11">
        <f>IF(ISBLANK(A301),"",COUNTIF(W:W,表1[[#This Row],[子项名称]]&amp;表1[[#This Row],[标题]]&amp;表1[[#This Row],[分项工程代号]]))</f>
        <v>4</v>
      </c>
      <c r="Y301" s="11" t="str">
        <f>IF(ISBLANK(A301),"",表1[[#This Row],[子项名称]]&amp;表1[[#This Row],[分项工程代号]]&amp;表1[[#This Row],[分项工程名称]])</f>
        <v>铜电积2成套配电柜、控制柜安装</v>
      </c>
      <c r="Z301" s="11" t="b">
        <f>IF(ISBLANK(A301),"",IF(MATCH(表1[[#This Row],[子项名称]]&amp;表1[[#This Row],[分项工程代号]]&amp;表1[[#This Row],[分项工程名称]],Y:Y,0)=ROW(表1[[#This Row],[子项名称]]),TRUE,FALSE))</f>
        <v>0</v>
      </c>
      <c r="AA301" s="11" t="str">
        <f t="shared" si="236"/>
        <v>《建筑电气工程施工验收规范》 GB50303-2015</v>
      </c>
      <c r="AB301" s="11" t="str">
        <f>IF(ISBLANK(A301),"",VLOOKUP(表1[[#This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01" t="str">
        <f t="shared" si="237"/>
        <v>2020年08月15日</v>
      </c>
    </row>
    <row r="302" customHeight="1" spans="1:29">
      <c r="A302" t="s">
        <v>65</v>
      </c>
      <c r="B302" s="5">
        <f ca="1" t="shared" si="226"/>
        <v>5</v>
      </c>
      <c r="C302" s="5" t="s">
        <v>45</v>
      </c>
      <c r="D302" s="5">
        <v>2</v>
      </c>
      <c r="E302" s="5" t="s">
        <v>168</v>
      </c>
      <c r="F302" s="5" t="s">
        <v>51</v>
      </c>
      <c r="G302" s="85">
        <v>44058</v>
      </c>
      <c r="H302" t="b">
        <v>1</v>
      </c>
      <c r="I302" t="s">
        <v>67</v>
      </c>
      <c r="J302" t="b">
        <v>0</v>
      </c>
      <c r="K302" s="11" t="str">
        <f>IF(ISBLANK(A302),"",VLOOKUP("S2"&amp;表1[[#This Row],[分项工程代号]]&amp;表1[[#This Row],[分项工程名称]],模板!D:F,3,FALSE))</f>
        <v>S2-02-C7-</v>
      </c>
      <c r="L302" s="2" t="str">
        <f ca="1">IF(ISBLANK(A302),"",表1[[#This Row],[编号]]&amp;TEXT(表1[[#This Row],[序号]],"000"))</f>
        <v>S2-02-C7-005</v>
      </c>
      <c r="M302" s="11" t="str">
        <f t="shared" si="227"/>
        <v>北方工程刚果（金）有限公司</v>
      </c>
      <c r="N302" s="11" t="str">
        <f t="shared" si="228"/>
        <v>李云松</v>
      </c>
      <c r="O302" s="11" t="str">
        <f t="shared" si="229"/>
        <v>黄必银</v>
      </c>
      <c r="P302" s="2" t="str">
        <f t="shared" si="230"/>
        <v>WUHUANG CONSTRUCTION ET COMMERCE RDC SAS</v>
      </c>
      <c r="Q302" s="2" t="str">
        <f t="shared" si="231"/>
        <v>陈陆</v>
      </c>
      <c r="R302" s="2" t="str">
        <f t="shared" si="232"/>
        <v>曹学能</v>
      </c>
      <c r="S302" s="11" t="str">
        <f t="shared" si="233"/>
        <v>鑫诚建设监理咨询有限公司</v>
      </c>
      <c r="T302" s="11" t="str">
        <f>IF(ISBLANK(A302),"",VLOOKUP(表1[[#This Row],[分项工程名称]],模板!C:G,3,FALSE))</f>
        <v>裸母线、封闭母线、插接式母线安装检验批质量验收记录</v>
      </c>
      <c r="U302" s="2" t="str">
        <f t="shared" si="234"/>
        <v>刚果（金）庞比铜钴矿项目</v>
      </c>
      <c r="V302" s="2" t="str">
        <f t="shared" si="235"/>
        <v>刚果（金）庞比铜钴矿项目   铜电积</v>
      </c>
      <c r="W302" s="11" t="str">
        <f>IF(ISBLANK(A302),"",表1[[#This Row],[子项名称]]&amp;表1[[#This Row],[标题]]&amp;表1[[#This Row],[分项工程代号]])</f>
        <v>铜电积裸母线、封闭母线、插接式母线安装检验批质量验收记录2</v>
      </c>
      <c r="X302" s="11">
        <f>IF(ISBLANK(A302),"",COUNTIF(W:W,表1[[#This Row],[子项名称]]&amp;表1[[#This Row],[标题]]&amp;表1[[#This Row],[分项工程代号]]))</f>
        <v>5</v>
      </c>
      <c r="Y302" s="11" t="str">
        <f>IF(ISBLANK(A302),"",表1[[#This Row],[子项名称]]&amp;表1[[#This Row],[分项工程代号]]&amp;表1[[#This Row],[分项工程名称]])</f>
        <v>铜电积2裸母线、封闭母线、插接式母线安装</v>
      </c>
      <c r="Z302" s="11" t="b">
        <f>IF(ISBLANK(A302),"",IF(MATCH(表1[[#This Row],[子项名称]]&amp;表1[[#This Row],[分项工程代号]]&amp;表1[[#This Row],[分项工程名称]],Y:Y,0)=ROW(表1[[#This Row],[子项名称]]),TRUE,FALSE))</f>
        <v>0</v>
      </c>
      <c r="AA302" s="11" t="str">
        <f t="shared" si="236"/>
        <v>《建筑电气工程施工验收规范》 GB50303-2015</v>
      </c>
      <c r="AB302" s="11" t="str">
        <f>IF(ISBLANK(A302),"",VLOOKUP(表1[[#This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302" t="str">
        <f t="shared" si="237"/>
        <v>2020年08月15日</v>
      </c>
    </row>
    <row r="303" customHeight="1" spans="1:29">
      <c r="A303" s="5" t="s">
        <v>38</v>
      </c>
      <c r="B303" s="5">
        <f ca="1" t="shared" ref="B303:B315" si="238">IF(ISBLANK(A303),"",_xlfn.MAXIFS(INDIRECT(ADDRESS(2,2)&amp;":"&amp;ADDRESS(ROW(A303)-1,2)),INDIRECT(ADDRESS(2,1)&amp;":"&amp;ADDRESS(ROW(A303)-1,1)),A303,INDIRECT(ADDRESS(2,3)&amp;":"&amp;ADDRESS(ROW(A303)-1,3)),C303,INDIRECT(ADDRESS(2,4)&amp;":"&amp;ADDRESS(ROW(A303)-1,4)),D303)+1)</f>
        <v>2</v>
      </c>
      <c r="C303" s="7" t="s">
        <v>30</v>
      </c>
      <c r="D303" s="7">
        <v>4</v>
      </c>
      <c r="E303" s="7" t="s">
        <v>169</v>
      </c>
      <c r="F303" s="7" t="s">
        <v>51</v>
      </c>
      <c r="G303" s="37">
        <v>44099</v>
      </c>
      <c r="H303" t="b">
        <v>1</v>
      </c>
      <c r="I303" s="7" t="s">
        <v>41</v>
      </c>
      <c r="J303" s="7" t="b">
        <v>0</v>
      </c>
      <c r="K303" s="11" t="str">
        <f>IF(ISBLANK(A303),"",VLOOKUP("S2"&amp;表1[[#This Row],[分项工程代号]]&amp;表1[[#This Row],[分项工程名称]],模板!D:F,3,FALSE))</f>
        <v>S2-04-C7-</v>
      </c>
      <c r="L303" s="2" t="str">
        <f ca="1">IF(ISBLANK(A303),"",表1[[#This Row],[编号]]&amp;TEXT(表1[[#This Row],[序号]],"000"))</f>
        <v>S2-04-C7-002</v>
      </c>
      <c r="M303" s="11" t="str">
        <f t="shared" si="227"/>
        <v>北方工程刚果（金）有限公司</v>
      </c>
      <c r="N303" s="11" t="str">
        <f t="shared" si="228"/>
        <v>李云松</v>
      </c>
      <c r="O303" s="11" t="str">
        <f t="shared" si="229"/>
        <v>黄必银</v>
      </c>
      <c r="P303" s="2" t="str">
        <f t="shared" si="230"/>
        <v>WUHUANG CONSTRUCTION ET COMMERCE RDC SAS</v>
      </c>
      <c r="Q303" s="2" t="str">
        <f t="shared" si="231"/>
        <v>陈陆</v>
      </c>
      <c r="R303" s="2" t="str">
        <f t="shared" si="232"/>
        <v>曹学能</v>
      </c>
      <c r="S303" s="11" t="str">
        <f t="shared" si="233"/>
        <v>鑫诚建设监理咨询有限公司</v>
      </c>
      <c r="T303" s="11" t="str">
        <f>IF(ISBLANK(A303),"",VLOOKUP(表1[[#This Row],[分项工程名称]],模板!C:G,3,FALSE))</f>
        <v>电线、电缆穿管和线槽敷设检验批质量验收记录</v>
      </c>
      <c r="U303" s="2" t="str">
        <f t="shared" si="234"/>
        <v>刚果（金）庞比铜钴矿项目</v>
      </c>
      <c r="V303" s="2" t="str">
        <f t="shared" si="235"/>
        <v>刚果（金）庞比铜钴矿项目   粗碎站</v>
      </c>
      <c r="W303" s="11" t="str">
        <f>IF(ISBLANK(A303),"",表1[[#This Row],[子项名称]]&amp;表1[[#This Row],[标题]]&amp;表1[[#This Row],[分项工程代号]])</f>
        <v>粗碎站电线、电缆穿管和线槽敷设检验批质量验收记录4</v>
      </c>
      <c r="X303" s="11">
        <f>IF(ISBLANK(A303),"",COUNTIF(W:W,表1[[#This Row],[子项名称]]&amp;表1[[#This Row],[标题]]&amp;表1[[#This Row],[分项工程代号]]))</f>
        <v>2</v>
      </c>
      <c r="Y303" s="11" t="str">
        <f>IF(ISBLANK(A303),"",表1[[#This Row],[子项名称]]&amp;表1[[#This Row],[分项工程代号]]&amp;表1[[#This Row],[分项工程名称]])</f>
        <v>粗碎站4电线、电缆穿管和线槽敷设</v>
      </c>
      <c r="Z303" s="11" t="b">
        <f>IF(ISBLANK(A303),"",IF(MATCH(表1[[#This Row],[子项名称]]&amp;表1[[#This Row],[分项工程代号]]&amp;表1[[#This Row],[分项工程名称]],Y:Y,0)=ROW(表1[[#This Row],[子项名称]]),TRUE,FALSE))</f>
        <v>0</v>
      </c>
      <c r="AA303" s="11" t="str">
        <f t="shared" si="236"/>
        <v>《建筑电气工程施工验收规范》 GB50303-2015</v>
      </c>
      <c r="AB303" s="11" t="str">
        <f>IF(ISBLANK(A303),"",VLOOKUP(表1[[#This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03" t="str">
        <f t="shared" ref="AC303:AC314" si="239">TEXT($G303,"yyyy年mm月dd日")</f>
        <v>2020年09月25日</v>
      </c>
    </row>
    <row r="304" customHeight="1" spans="1:29">
      <c r="A304" s="5" t="s">
        <v>38</v>
      </c>
      <c r="B304" s="5">
        <f ca="1" t="shared" si="238"/>
        <v>2</v>
      </c>
      <c r="C304" s="7" t="s">
        <v>35</v>
      </c>
      <c r="D304" s="7">
        <v>4</v>
      </c>
      <c r="E304" s="7" t="s">
        <v>169</v>
      </c>
      <c r="F304" s="7" t="s">
        <v>51</v>
      </c>
      <c r="G304" s="37">
        <v>44099</v>
      </c>
      <c r="H304" t="b">
        <v>1</v>
      </c>
      <c r="I304" s="7" t="s">
        <v>41</v>
      </c>
      <c r="J304" s="7" t="b">
        <v>0</v>
      </c>
      <c r="K304" s="11" t="str">
        <f>IF(ISBLANK(A304),"",VLOOKUP("S2"&amp;表1[[#This Row],[分项工程代号]]&amp;表1[[#This Row],[分项工程名称]],模板!D:F,3,FALSE))</f>
        <v>S2-04-C7-</v>
      </c>
      <c r="L304" s="2" t="str">
        <f ca="1">IF(ISBLANK(A304),"",表1[[#This Row],[编号]]&amp;TEXT(表1[[#This Row],[序号]],"000"))</f>
        <v>S2-04-C7-002</v>
      </c>
      <c r="M304" s="11" t="str">
        <f t="shared" si="227"/>
        <v>北方工程刚果（金）有限公司</v>
      </c>
      <c r="N304" s="11" t="str">
        <f t="shared" si="228"/>
        <v>李云松</v>
      </c>
      <c r="O304" s="11" t="str">
        <f t="shared" si="229"/>
        <v>黄必银</v>
      </c>
      <c r="P304" s="2" t="str">
        <f t="shared" si="230"/>
        <v>WUHUANG CONSTRUCTION ET COMMERCE RDC SAS</v>
      </c>
      <c r="Q304" s="2" t="str">
        <f t="shared" si="231"/>
        <v>陈陆</v>
      </c>
      <c r="R304" s="2" t="str">
        <f t="shared" si="232"/>
        <v>曹学能</v>
      </c>
      <c r="S304" s="11" t="str">
        <f t="shared" si="233"/>
        <v>鑫诚建设监理咨询有限公司</v>
      </c>
      <c r="T304" s="11" t="str">
        <f>IF(ISBLANK(A304),"",VLOOKUP(表1[[#This Row],[分项工程名称]],模板!C:G,3,FALSE))</f>
        <v>电线、电缆导管和线槽敷设检验批质量验收记录</v>
      </c>
      <c r="U304" s="2" t="str">
        <f t="shared" si="234"/>
        <v>刚果（金）庞比铜钴矿项目</v>
      </c>
      <c r="V304" s="2" t="str">
        <f t="shared" si="235"/>
        <v>刚果（金）庞比铜钴矿项目   粗碎站</v>
      </c>
      <c r="W304" s="11" t="str">
        <f>IF(ISBLANK(A304),"",表1[[#This Row],[子项名称]]&amp;表1[[#This Row],[标题]]&amp;表1[[#This Row],[分项工程代号]])</f>
        <v>粗碎站电线、电缆导管和线槽敷设检验批质量验收记录4</v>
      </c>
      <c r="X304" s="11">
        <f>IF(ISBLANK(A304),"",COUNTIF(W:W,表1[[#This Row],[子项名称]]&amp;表1[[#This Row],[标题]]&amp;表1[[#This Row],[分项工程代号]]))</f>
        <v>2</v>
      </c>
      <c r="Y304" s="11" t="str">
        <f>IF(ISBLANK(A304),"",表1[[#This Row],[子项名称]]&amp;表1[[#This Row],[分项工程代号]]&amp;表1[[#This Row],[分项工程名称]])</f>
        <v>粗碎站4电线、电缆导管和线槽敷设</v>
      </c>
      <c r="Z304" s="11" t="b">
        <f>IF(ISBLANK(A304),"",IF(MATCH(表1[[#This Row],[子项名称]]&amp;表1[[#This Row],[分项工程代号]]&amp;表1[[#This Row],[分项工程名称]],Y:Y,0)=ROW(表1[[#This Row],[子项名称]]),TRUE,FALSE))</f>
        <v>0</v>
      </c>
      <c r="AA304" s="11" t="str">
        <f t="shared" si="236"/>
        <v>《建筑电气工程施工验收规范》 GB50303-2015</v>
      </c>
      <c r="AB304" s="11" t="str">
        <f>IF(ISBLANK(A304),"",VLOOKUP(表1[[#This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04" t="str">
        <f t="shared" si="239"/>
        <v>2020年09月25日</v>
      </c>
    </row>
    <row r="305" customHeight="1" spans="1:29">
      <c r="A305" s="5" t="s">
        <v>38</v>
      </c>
      <c r="B305" s="5">
        <f ca="1" t="shared" si="238"/>
        <v>3</v>
      </c>
      <c r="C305" s="7" t="s">
        <v>37</v>
      </c>
      <c r="D305" s="7">
        <v>4</v>
      </c>
      <c r="E305" s="7" t="s">
        <v>169</v>
      </c>
      <c r="F305" s="7" t="s">
        <v>51</v>
      </c>
      <c r="G305" s="37">
        <v>44099</v>
      </c>
      <c r="H305" t="b">
        <v>1</v>
      </c>
      <c r="I305" s="7" t="s">
        <v>41</v>
      </c>
      <c r="J305" s="7" t="b">
        <v>0</v>
      </c>
      <c r="K305" s="11" t="str">
        <f>IF(ISBLANK(A305),"",VLOOKUP("S2"&amp;表1[[#This Row],[分项工程代号]]&amp;表1[[#This Row],[分项工程名称]],模板!D:F,3,FALSE))</f>
        <v>S2-04-C7-</v>
      </c>
      <c r="L305" s="2" t="str">
        <f ca="1">IF(ISBLANK(A305),"",表1[[#This Row],[编号]]&amp;TEXT(表1[[#This Row],[序号]],"000"))</f>
        <v>S2-04-C7-003</v>
      </c>
      <c r="M305" s="11" t="str">
        <f t="shared" si="227"/>
        <v>北方工程刚果（金）有限公司</v>
      </c>
      <c r="N305" s="11" t="str">
        <f t="shared" si="228"/>
        <v>李云松</v>
      </c>
      <c r="O305" s="11" t="str">
        <f t="shared" si="229"/>
        <v>黄必银</v>
      </c>
      <c r="P305" s="2" t="str">
        <f t="shared" si="230"/>
        <v>WUHUANG CONSTRUCTION ET COMMERCE RDC SAS</v>
      </c>
      <c r="Q305" s="2" t="str">
        <f t="shared" si="231"/>
        <v>陈陆</v>
      </c>
      <c r="R305" s="2" t="str">
        <f t="shared" si="232"/>
        <v>曹学能</v>
      </c>
      <c r="S305" s="11" t="str">
        <f t="shared" si="233"/>
        <v>鑫诚建设监理咨询有限公司</v>
      </c>
      <c r="T305" s="11" t="str">
        <f>IF(ISBLANK(A305),"",VLOOKUP(表1[[#This Row],[分项工程名称]],模板!C:G,3,FALSE))</f>
        <v>桥架安装和桥架内电缆敷设检验批质量验收记录</v>
      </c>
      <c r="U305" s="2" t="str">
        <f t="shared" si="234"/>
        <v>刚果（金）庞比铜钴矿项目</v>
      </c>
      <c r="V305" s="2" t="str">
        <f t="shared" si="235"/>
        <v>刚果（金）庞比铜钴矿项目   粗碎站</v>
      </c>
      <c r="W305" s="11" t="str">
        <f>IF(ISBLANK(A305),"",表1[[#This Row],[子项名称]]&amp;表1[[#This Row],[标题]]&amp;表1[[#This Row],[分项工程代号]])</f>
        <v>粗碎站桥架安装和桥架内电缆敷设检验批质量验收记录4</v>
      </c>
      <c r="X305" s="11">
        <f>IF(ISBLANK(A305),"",COUNTIF(W:W,表1[[#This Row],[子项名称]]&amp;表1[[#This Row],[标题]]&amp;表1[[#This Row],[分项工程代号]]))</f>
        <v>4</v>
      </c>
      <c r="Y305" s="11" t="str">
        <f>IF(ISBLANK(A305),"",表1[[#This Row],[子项名称]]&amp;表1[[#This Row],[分项工程代号]]&amp;表1[[#This Row],[分项工程名称]])</f>
        <v>粗碎站4桥架安装和桥架内电缆敷设</v>
      </c>
      <c r="Z305" s="11" t="b">
        <f>IF(ISBLANK(A305),"",IF(MATCH(表1[[#This Row],[子项名称]]&amp;表1[[#This Row],[分项工程代号]]&amp;表1[[#This Row],[分项工程名称]],Y:Y,0)=ROW(表1[[#This Row],[子项名称]]),TRUE,FALSE))</f>
        <v>0</v>
      </c>
      <c r="AA305" s="11" t="str">
        <f t="shared" si="236"/>
        <v>《建筑电气工程施工验收规范》 GB50303-2015</v>
      </c>
      <c r="AB305" s="11" t="str">
        <f>IF(ISBLANK(A305),"",VLOOKUP(表1[[#This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05" t="str">
        <f t="shared" si="239"/>
        <v>2020年09月25日</v>
      </c>
    </row>
    <row r="306" customHeight="1" spans="1:29">
      <c r="A306" s="5" t="s">
        <v>38</v>
      </c>
      <c r="B306" s="5">
        <f ca="1" t="shared" si="238"/>
        <v>2</v>
      </c>
      <c r="C306" s="6" t="s">
        <v>100</v>
      </c>
      <c r="D306" s="6">
        <v>4</v>
      </c>
      <c r="E306" s="7" t="s">
        <v>169</v>
      </c>
      <c r="F306" s="6" t="s">
        <v>51</v>
      </c>
      <c r="G306" s="37">
        <v>44099</v>
      </c>
      <c r="H306" t="b">
        <v>1</v>
      </c>
      <c r="I306" s="7" t="s">
        <v>41</v>
      </c>
      <c r="J306" s="7" t="b">
        <v>0</v>
      </c>
      <c r="K306" s="11" t="str">
        <f>IF(ISBLANK(A306),"",VLOOKUP("S2"&amp;表1[[#This Row],[分项工程代号]]&amp;表1[[#This Row],[分项工程名称]],模板!D:F,3,FALSE))</f>
        <v>S2-04-C7-</v>
      </c>
      <c r="L306" s="2" t="str">
        <f ca="1">IF(ISBLANK(A306),"",表1[[#This Row],[编号]]&amp;TEXT(表1[[#This Row],[序号]],"000"))</f>
        <v>S2-04-C7-002</v>
      </c>
      <c r="M306" s="11" t="str">
        <f t="shared" si="227"/>
        <v>北方工程刚果（金）有限公司</v>
      </c>
      <c r="N306" s="11" t="str">
        <f t="shared" si="228"/>
        <v>李云松</v>
      </c>
      <c r="O306" s="11" t="str">
        <f t="shared" si="229"/>
        <v>黄必银</v>
      </c>
      <c r="P306" s="2" t="str">
        <f t="shared" si="230"/>
        <v>WUHUANG CONSTRUCTION ET COMMERCE RDC SAS</v>
      </c>
      <c r="Q306" s="2" t="str">
        <f t="shared" si="231"/>
        <v>陈陆</v>
      </c>
      <c r="R306" s="2" t="str">
        <f t="shared" si="232"/>
        <v>曹学能</v>
      </c>
      <c r="S306" s="11" t="str">
        <f t="shared" si="233"/>
        <v>鑫诚建设监理咨询有限公司</v>
      </c>
      <c r="T306" s="11" t="str">
        <f>IF(ISBLANK(A306),"",VLOOKUP(表1[[#This Row],[分项工程名称]],模板!C:G,3,FALSE))</f>
        <v>成套配电柜、控制柜和动力配电箱安装检验批质量验收记录</v>
      </c>
      <c r="U306" s="2" t="str">
        <f t="shared" si="234"/>
        <v>刚果（金）庞比铜钴矿项目</v>
      </c>
      <c r="V306" s="2" t="str">
        <f t="shared" si="235"/>
        <v>刚果（金）庞比铜钴矿项目   粗碎站</v>
      </c>
      <c r="W306" s="11" t="str">
        <f>IF(ISBLANK(A306),"",表1[[#This Row],[子项名称]]&amp;表1[[#This Row],[标题]]&amp;表1[[#This Row],[分项工程代号]])</f>
        <v>粗碎站成套配电柜、控制柜和动力配电箱安装检验批质量验收记录4</v>
      </c>
      <c r="X306" s="11">
        <f>IF(ISBLANK(A306),"",COUNTIF(W:W,表1[[#This Row],[子项名称]]&amp;表1[[#This Row],[标题]]&amp;表1[[#This Row],[分项工程代号]]))</f>
        <v>2</v>
      </c>
      <c r="Y306" s="11" t="str">
        <f>IF(ISBLANK(A306),"",表1[[#This Row],[子项名称]]&amp;表1[[#This Row],[分项工程代号]]&amp;表1[[#This Row],[分项工程名称]])</f>
        <v>粗碎站4成套配电柜、控制柜和动力配电箱安装</v>
      </c>
      <c r="Z306" s="11" t="b">
        <f>IF(ISBLANK(A306),"",IF(MATCH(表1[[#This Row],[子项名称]]&amp;表1[[#This Row],[分项工程代号]]&amp;表1[[#This Row],[分项工程名称]],Y:Y,0)=ROW(表1[[#This Row],[子项名称]]),TRUE,FALSE))</f>
        <v>0</v>
      </c>
      <c r="AA306" s="11" t="str">
        <f t="shared" si="236"/>
        <v>《建筑电气工程施工验收规范》 GB50303-2015</v>
      </c>
      <c r="AB306" s="11" t="str">
        <f>IF(ISBLANK(A306),"",VLOOKUP(表1[[#This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06" t="str">
        <f t="shared" si="239"/>
        <v>2020年09月25日</v>
      </c>
    </row>
    <row r="307" customHeight="1" spans="1:29">
      <c r="A307" s="5" t="s">
        <v>38</v>
      </c>
      <c r="B307" s="5">
        <f ca="1" t="shared" si="238"/>
        <v>2</v>
      </c>
      <c r="C307" s="6" t="s">
        <v>101</v>
      </c>
      <c r="D307" s="6">
        <v>4</v>
      </c>
      <c r="E307" s="7" t="s">
        <v>169</v>
      </c>
      <c r="F307" s="6" t="s">
        <v>51</v>
      </c>
      <c r="G307" s="37">
        <v>44099</v>
      </c>
      <c r="H307" t="b">
        <v>1</v>
      </c>
      <c r="I307" s="7" t="s">
        <v>41</v>
      </c>
      <c r="J307" s="7" t="b">
        <v>0</v>
      </c>
      <c r="K307" s="11" t="str">
        <f>IF(ISBLANK(A307),"",VLOOKUP("S2"&amp;表1[[#This Row],[分项工程代号]]&amp;表1[[#This Row],[分项工程名称]],模板!D:F,3,FALSE))</f>
        <v>S2-04-C7-</v>
      </c>
      <c r="L307" s="2" t="str">
        <f ca="1">IF(ISBLANK(A307),"",表1[[#This Row],[编号]]&amp;TEXT(表1[[#This Row],[序号]],"000"))</f>
        <v>S2-04-C7-002</v>
      </c>
      <c r="M307" s="11" t="str">
        <f t="shared" si="227"/>
        <v>北方工程刚果（金）有限公司</v>
      </c>
      <c r="N307" s="11" t="str">
        <f t="shared" si="228"/>
        <v>李云松</v>
      </c>
      <c r="O307" s="11" t="str">
        <f t="shared" si="229"/>
        <v>黄必银</v>
      </c>
      <c r="P307" s="2" t="str">
        <f t="shared" si="230"/>
        <v>WUHUANG CONSTRUCTION ET COMMERCE RDC SAS</v>
      </c>
      <c r="Q307" s="2" t="str">
        <f t="shared" si="231"/>
        <v>陈陆</v>
      </c>
      <c r="R307" s="2" t="str">
        <f t="shared" si="232"/>
        <v>曹学能</v>
      </c>
      <c r="S307" s="11" t="str">
        <f t="shared" si="233"/>
        <v>鑫诚建设监理咨询有限公司</v>
      </c>
      <c r="T307" s="11" t="str">
        <f>IF(ISBLANK(A307),"",VLOOKUP(表1[[#This Row],[分项工程名称]],模板!C:G,3,FALSE))</f>
        <v>低压电动机检查、接线检验批质量验收记录</v>
      </c>
      <c r="U307" s="2" t="str">
        <f t="shared" si="234"/>
        <v>刚果（金）庞比铜钴矿项目</v>
      </c>
      <c r="V307" s="2" t="str">
        <f t="shared" si="235"/>
        <v>刚果（金）庞比铜钴矿项目   粗碎站</v>
      </c>
      <c r="W307" s="11" t="str">
        <f>IF(ISBLANK(A307),"",表1[[#This Row],[子项名称]]&amp;表1[[#This Row],[标题]]&amp;表1[[#This Row],[分项工程代号]])</f>
        <v>粗碎站低压电动机检查、接线检验批质量验收记录4</v>
      </c>
      <c r="X307" s="11">
        <f>IF(ISBLANK(A307),"",COUNTIF(W:W,表1[[#This Row],[子项名称]]&amp;表1[[#This Row],[标题]]&amp;表1[[#This Row],[分项工程代号]]))</f>
        <v>2</v>
      </c>
      <c r="Y307" s="11" t="str">
        <f>IF(ISBLANK(A307),"",表1[[#This Row],[子项名称]]&amp;表1[[#This Row],[分项工程代号]]&amp;表1[[#This Row],[分项工程名称]])</f>
        <v>粗碎站4低压电动机检查、接线</v>
      </c>
      <c r="Z307" s="11" t="b">
        <f>IF(ISBLANK(A307),"",IF(MATCH(表1[[#This Row],[子项名称]]&amp;表1[[#This Row],[分项工程代号]]&amp;表1[[#This Row],[分项工程名称]],Y:Y,0)=ROW(表1[[#This Row],[子项名称]]),TRUE,FALSE))</f>
        <v>0</v>
      </c>
      <c r="AA307" s="11" t="str">
        <f t="shared" si="236"/>
        <v>《建筑电气工程施工验收规范》 GB50303-2015</v>
      </c>
      <c r="AB307" s="11" t="str">
        <f>IF(ISBLANK(A307),"",VLOOKUP(表1[[#This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307" t="str">
        <f t="shared" si="239"/>
        <v>2020年09月25日</v>
      </c>
    </row>
    <row r="308" customHeight="1" spans="1:29">
      <c r="A308" s="5" t="s">
        <v>38</v>
      </c>
      <c r="B308" s="5">
        <f ca="1" t="shared" si="238"/>
        <v>4</v>
      </c>
      <c r="C308" s="6" t="s">
        <v>37</v>
      </c>
      <c r="D308" s="6">
        <v>4</v>
      </c>
      <c r="E308" s="7" t="s">
        <v>169</v>
      </c>
      <c r="F308" s="6" t="s">
        <v>51</v>
      </c>
      <c r="G308" s="37">
        <v>44099</v>
      </c>
      <c r="H308" t="b">
        <v>1</v>
      </c>
      <c r="I308" s="7" t="s">
        <v>41</v>
      </c>
      <c r="J308" s="7" t="b">
        <v>0</v>
      </c>
      <c r="K308" s="11" t="str">
        <f>IF(ISBLANK(A308),"",VLOOKUP("S2"&amp;表1[[#This Row],[分项工程代号]]&amp;表1[[#This Row],[分项工程名称]],模板!D:F,3,FALSE))</f>
        <v>S2-04-C7-</v>
      </c>
      <c r="L308" s="2" t="str">
        <f ca="1">IF(ISBLANK(A308),"",表1[[#This Row],[编号]]&amp;TEXT(表1[[#This Row],[序号]],"000"))</f>
        <v>S2-04-C7-004</v>
      </c>
      <c r="M308" s="11" t="str">
        <f t="shared" si="227"/>
        <v>北方工程刚果（金）有限公司</v>
      </c>
      <c r="N308" s="11" t="str">
        <f t="shared" si="228"/>
        <v>李云松</v>
      </c>
      <c r="O308" s="11" t="str">
        <f t="shared" si="229"/>
        <v>黄必银</v>
      </c>
      <c r="P308" s="2" t="str">
        <f t="shared" si="230"/>
        <v>WUHUANG CONSTRUCTION ET COMMERCE RDC SAS</v>
      </c>
      <c r="Q308" s="2" t="str">
        <f t="shared" si="231"/>
        <v>陈陆</v>
      </c>
      <c r="R308" s="2" t="str">
        <f t="shared" si="232"/>
        <v>曹学能</v>
      </c>
      <c r="S308" s="11" t="str">
        <f t="shared" si="233"/>
        <v>鑫诚建设监理咨询有限公司</v>
      </c>
      <c r="T308" s="11" t="str">
        <f>IF(ISBLANK(A308),"",VLOOKUP(表1[[#This Row],[分项工程名称]],模板!C:G,3,FALSE))</f>
        <v>桥架安装和桥架内电缆敷设检验批质量验收记录</v>
      </c>
      <c r="U308" s="2" t="str">
        <f t="shared" si="234"/>
        <v>刚果（金）庞比铜钴矿项目</v>
      </c>
      <c r="V308" s="2" t="str">
        <f t="shared" si="235"/>
        <v>刚果（金）庞比铜钴矿项目   粗碎站</v>
      </c>
      <c r="W308" s="11" t="str">
        <f>IF(ISBLANK(A308),"",表1[[#This Row],[子项名称]]&amp;表1[[#This Row],[标题]]&amp;表1[[#This Row],[分项工程代号]])</f>
        <v>粗碎站桥架安装和桥架内电缆敷设检验批质量验收记录4</v>
      </c>
      <c r="X308" s="11">
        <f>IF(ISBLANK(A308),"",COUNTIF(W:W,表1[[#This Row],[子项名称]]&amp;表1[[#This Row],[标题]]&amp;表1[[#This Row],[分项工程代号]]))</f>
        <v>4</v>
      </c>
      <c r="Y308" s="11" t="str">
        <f>IF(ISBLANK(A308),"",表1[[#This Row],[子项名称]]&amp;表1[[#This Row],[分项工程代号]]&amp;表1[[#This Row],[分项工程名称]])</f>
        <v>粗碎站4桥架安装和桥架内电缆敷设</v>
      </c>
      <c r="Z308" s="11" t="b">
        <f>IF(ISBLANK(A308),"",IF(MATCH(表1[[#This Row],[子项名称]]&amp;表1[[#This Row],[分项工程代号]]&amp;表1[[#This Row],[分项工程名称]],Y:Y,0)=ROW(表1[[#This Row],[子项名称]]),TRUE,FALSE))</f>
        <v>0</v>
      </c>
      <c r="AA308" s="11" t="str">
        <f t="shared" si="236"/>
        <v>《建筑电气工程施工验收规范》 GB50303-2015</v>
      </c>
      <c r="AB308" s="11" t="str">
        <f>IF(ISBLANK(A308),"",VLOOKUP(表1[[#This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08" t="str">
        <f t="shared" si="239"/>
        <v>2020年09月25日</v>
      </c>
    </row>
    <row r="309" customHeight="1" spans="1:29">
      <c r="A309" s="5" t="s">
        <v>38</v>
      </c>
      <c r="B309" s="5">
        <f ca="1" t="shared" si="238"/>
        <v>2</v>
      </c>
      <c r="C309" s="7" t="s">
        <v>102</v>
      </c>
      <c r="D309" s="6">
        <v>4</v>
      </c>
      <c r="E309" s="7" t="s">
        <v>169</v>
      </c>
      <c r="F309" s="6" t="s">
        <v>51</v>
      </c>
      <c r="G309" s="37">
        <v>44099</v>
      </c>
      <c r="H309" t="b">
        <v>1</v>
      </c>
      <c r="I309" s="7" t="s">
        <v>41</v>
      </c>
      <c r="J309" s="7" t="b">
        <v>0</v>
      </c>
      <c r="K309" s="11" t="str">
        <f>IF(ISBLANK(A309),"",VLOOKUP("S2"&amp;表1[[#This Row],[分项工程代号]]&amp;表1[[#This Row],[分项工程名称]],模板!D:F,3,FALSE))</f>
        <v>S2-04-C7-</v>
      </c>
      <c r="L309" s="2" t="str">
        <f ca="1">IF(ISBLANK(A309),"",表1[[#This Row],[编号]]&amp;TEXT(表1[[#This Row],[序号]],"000"))</f>
        <v>S2-04-C7-002</v>
      </c>
      <c r="M309" s="11" t="str">
        <f t="shared" si="227"/>
        <v>北方工程刚果（金）有限公司</v>
      </c>
      <c r="N309" s="11" t="str">
        <f t="shared" si="228"/>
        <v>李云松</v>
      </c>
      <c r="O309" s="11" t="str">
        <f t="shared" si="229"/>
        <v>黄必银</v>
      </c>
      <c r="P309" s="2" t="str">
        <f t="shared" si="230"/>
        <v>WUHUANG CONSTRUCTION ET COMMERCE RDC SAS</v>
      </c>
      <c r="Q309" s="2" t="str">
        <f t="shared" si="231"/>
        <v>陈陆</v>
      </c>
      <c r="R309" s="2" t="str">
        <f t="shared" si="232"/>
        <v>曹学能</v>
      </c>
      <c r="S309" s="11" t="str">
        <f t="shared" si="233"/>
        <v>鑫诚建设监理咨询有限公司</v>
      </c>
      <c r="T309" s="11" t="str">
        <f>IF(ISBLANK(A309),"",VLOOKUP(表1[[#This Row],[分项工程名称]],模板!C:G,3,FALSE))</f>
        <v>低压电气动力设备检测、试验和空载试运行检验批质量验收记录</v>
      </c>
      <c r="U309" s="2" t="str">
        <f t="shared" si="234"/>
        <v>刚果（金）庞比铜钴矿项目</v>
      </c>
      <c r="V309" s="2" t="str">
        <f t="shared" si="235"/>
        <v>刚果（金）庞比铜钴矿项目   粗碎站</v>
      </c>
      <c r="W309" s="11" t="str">
        <f>IF(ISBLANK(A309),"",表1[[#This Row],[子项名称]]&amp;表1[[#This Row],[标题]]&amp;表1[[#This Row],[分项工程代号]])</f>
        <v>粗碎站低压电气动力设备检测、试验和空载试运行检验批质量验收记录4</v>
      </c>
      <c r="X309" s="11">
        <f>IF(ISBLANK(A309),"",COUNTIF(W:W,表1[[#This Row],[子项名称]]&amp;表1[[#This Row],[标题]]&amp;表1[[#This Row],[分项工程代号]]))</f>
        <v>2</v>
      </c>
      <c r="Y309" s="11" t="str">
        <f>IF(ISBLANK(A309),"",表1[[#This Row],[子项名称]]&amp;表1[[#This Row],[分项工程代号]]&amp;表1[[#This Row],[分项工程名称]])</f>
        <v>粗碎站4低压电气动力设备检测、试验和空载试运行</v>
      </c>
      <c r="Z309" s="11" t="b">
        <f>IF(ISBLANK(A309),"",IF(MATCH(表1[[#This Row],[子项名称]]&amp;表1[[#This Row],[分项工程代号]]&amp;表1[[#This Row],[分项工程名称]],Y:Y,0)=ROW(表1[[#This Row],[子项名称]]),TRUE,FALSE))</f>
        <v>0</v>
      </c>
      <c r="AA309" s="11" t="str">
        <f t="shared" si="236"/>
        <v>《建筑电气工程施工验收规范》 GB50303-2015</v>
      </c>
      <c r="AB309" s="11" t="str">
        <f>IF(ISBLANK(A309),"",VLOOKUP(表1[[#This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09" t="str">
        <f t="shared" si="239"/>
        <v>2020年09月25日</v>
      </c>
    </row>
    <row r="310" customHeight="1" spans="1:29">
      <c r="A310" s="5" t="s">
        <v>38</v>
      </c>
      <c r="B310" s="5">
        <f ca="1" t="shared" si="238"/>
        <v>2</v>
      </c>
      <c r="C310" s="7" t="s">
        <v>81</v>
      </c>
      <c r="D310" s="6">
        <v>4</v>
      </c>
      <c r="E310" s="7" t="s">
        <v>169</v>
      </c>
      <c r="F310" s="6" t="s">
        <v>51</v>
      </c>
      <c r="G310" s="37">
        <v>44099</v>
      </c>
      <c r="H310" t="b">
        <v>1</v>
      </c>
      <c r="I310" s="7" t="s">
        <v>41</v>
      </c>
      <c r="J310" s="7" t="b">
        <v>0</v>
      </c>
      <c r="K310" s="11" t="str">
        <f>IF(ISBLANK(A310),"",VLOOKUP("S2"&amp;表1[[#This Row],[分项工程代号]]&amp;表1[[#This Row],[分项工程名称]],模板!D:F,3,FALSE))</f>
        <v>S2-04-C7-</v>
      </c>
      <c r="L310" s="2" t="str">
        <f ca="1">IF(ISBLANK(A310),"",表1[[#This Row],[编号]]&amp;TEXT(表1[[#This Row],[序号]],"000"))</f>
        <v>S2-04-C7-002</v>
      </c>
      <c r="M310" s="11" t="str">
        <f t="shared" si="227"/>
        <v>北方工程刚果（金）有限公司</v>
      </c>
      <c r="N310" s="11" t="str">
        <f t="shared" si="228"/>
        <v>李云松</v>
      </c>
      <c r="O310" s="11" t="str">
        <f t="shared" si="229"/>
        <v>黄必银</v>
      </c>
      <c r="P310" s="2" t="str">
        <f t="shared" si="230"/>
        <v>WUHUANG CONSTRUCTION ET COMMERCE RDC SAS</v>
      </c>
      <c r="Q310" s="2" t="str">
        <f t="shared" si="231"/>
        <v>陈陆</v>
      </c>
      <c r="R310" s="2" t="str">
        <f t="shared" si="232"/>
        <v>曹学能</v>
      </c>
      <c r="S310" s="11" t="str">
        <f t="shared" si="233"/>
        <v>鑫诚建设监理咨询有限公司</v>
      </c>
      <c r="T310" s="11" t="str">
        <f>IF(ISBLANK(A310),"",VLOOKUP(表1[[#This Row],[分项工程名称]],模板!C:G,3,FALSE))</f>
        <v>电缆头制作、导线连接和线路电气试验检验批质量验收记录</v>
      </c>
      <c r="U310" s="2" t="str">
        <f t="shared" si="234"/>
        <v>刚果（金）庞比铜钴矿项目</v>
      </c>
      <c r="V310" s="2" t="str">
        <f t="shared" si="235"/>
        <v>刚果（金）庞比铜钴矿项目   粗碎站</v>
      </c>
      <c r="W310" s="11" t="str">
        <f>IF(ISBLANK(A310),"",表1[[#This Row],[子项名称]]&amp;表1[[#This Row],[标题]]&amp;表1[[#This Row],[分项工程代号]])</f>
        <v>粗碎站电缆头制作、导线连接和线路电气试验检验批质量验收记录4</v>
      </c>
      <c r="X310" s="11">
        <f>IF(ISBLANK(A310),"",COUNTIF(W:W,表1[[#This Row],[子项名称]]&amp;表1[[#This Row],[标题]]&amp;表1[[#This Row],[分项工程代号]]))</f>
        <v>2</v>
      </c>
      <c r="Y310" s="11" t="str">
        <f>IF(ISBLANK(A310),"",表1[[#This Row],[子项名称]]&amp;表1[[#This Row],[分项工程代号]]&amp;表1[[#This Row],[分项工程名称]])</f>
        <v>粗碎站4电缆头制作、导线连接和线路电气试验</v>
      </c>
      <c r="Z310" s="11" t="b">
        <f>IF(ISBLANK(A310),"",IF(MATCH(表1[[#This Row],[子项名称]]&amp;表1[[#This Row],[分项工程代号]]&amp;表1[[#This Row],[分项工程名称]],Y:Y,0)=ROW(表1[[#This Row],[子项名称]]),TRUE,FALSE))</f>
        <v>0</v>
      </c>
      <c r="AA310" s="11" t="str">
        <f t="shared" si="236"/>
        <v>《建筑电气工程施工验收规范》 GB50303-2015</v>
      </c>
      <c r="AB310" s="11" t="str">
        <f>IF(ISBLANK(A310),"",VLOOKUP(表1[[#This Row],[分项工程名称]],施工检查记录[#All],2,FALSE))</f>
        <v>1.低压电线和电缆绝缘电阻测试符合规范要求
2.电线、电缆接线符合规范要求
3.芯线与电器设备的连接符合规范要求</v>
      </c>
      <c r="AC310" t="str">
        <f t="shared" si="239"/>
        <v>2020年09月25日</v>
      </c>
    </row>
    <row r="311" customHeight="1" spans="1:29">
      <c r="A311" s="5" t="s">
        <v>38</v>
      </c>
      <c r="B311" s="5">
        <f ca="1" t="shared" si="238"/>
        <v>3</v>
      </c>
      <c r="C311" s="7" t="s">
        <v>30</v>
      </c>
      <c r="D311" s="7">
        <v>5</v>
      </c>
      <c r="E311" s="7" t="s">
        <v>169</v>
      </c>
      <c r="F311" s="7" t="s">
        <v>51</v>
      </c>
      <c r="G311" s="37">
        <v>44099</v>
      </c>
      <c r="H311" t="b">
        <v>1</v>
      </c>
      <c r="I311" s="7" t="s">
        <v>41</v>
      </c>
      <c r="J311" s="7" t="b">
        <v>0</v>
      </c>
      <c r="K311" s="11" t="str">
        <f>IF(ISBLANK(A311),"",VLOOKUP("S2"&amp;表1[[#This Row],[分项工程代号]]&amp;表1[[#This Row],[分项工程名称]],模板!D:F,3,FALSE))</f>
        <v>S2-05-C7-</v>
      </c>
      <c r="L311" s="2" t="str">
        <f ca="1">IF(ISBLANK(A311),"",表1[[#This Row],[编号]]&amp;TEXT(表1[[#This Row],[序号]],"000"))</f>
        <v>S2-05-C7-003</v>
      </c>
      <c r="M311" s="11" t="str">
        <f t="shared" si="227"/>
        <v>北方工程刚果（金）有限公司</v>
      </c>
      <c r="N311" s="11" t="str">
        <f t="shared" si="228"/>
        <v>李云松</v>
      </c>
      <c r="O311" s="11" t="str">
        <f t="shared" si="229"/>
        <v>黄必银</v>
      </c>
      <c r="P311" s="2" t="str">
        <f t="shared" si="230"/>
        <v>WUHUANG CONSTRUCTION ET COMMERCE RDC SAS</v>
      </c>
      <c r="Q311" s="2" t="str">
        <f t="shared" si="231"/>
        <v>陈陆</v>
      </c>
      <c r="R311" s="2" t="str">
        <f t="shared" si="232"/>
        <v>曹学能</v>
      </c>
      <c r="S311" s="11" t="str">
        <f t="shared" si="233"/>
        <v>鑫诚建设监理咨询有限公司</v>
      </c>
      <c r="T311" s="11" t="str">
        <f>IF(ISBLANK(A311),"",VLOOKUP(表1[[#This Row],[分项工程名称]],模板!C:G,3,FALSE))</f>
        <v>电线、电缆穿管和线槽敷设检验批质量验收记录</v>
      </c>
      <c r="U311" s="2" t="str">
        <f t="shared" si="234"/>
        <v>刚果（金）庞比铜钴矿项目</v>
      </c>
      <c r="V311" s="2" t="str">
        <f t="shared" si="235"/>
        <v>刚果（金）庞比铜钴矿项目   粗碎站</v>
      </c>
      <c r="W311" s="11" t="str">
        <f>IF(ISBLANK(A311),"",表1[[#This Row],[子项名称]]&amp;表1[[#This Row],[标题]]&amp;表1[[#This Row],[分项工程代号]])</f>
        <v>粗碎站电线、电缆穿管和线槽敷设检验批质量验收记录5</v>
      </c>
      <c r="X311" s="11">
        <f>IF(ISBLANK(A311),"",COUNTIF(W:W,表1[[#This Row],[子项名称]]&amp;表1[[#This Row],[标题]]&amp;表1[[#This Row],[分项工程代号]]))</f>
        <v>3</v>
      </c>
      <c r="Y311" s="11" t="str">
        <f>IF(ISBLANK(A311),"",表1[[#This Row],[子项名称]]&amp;表1[[#This Row],[分项工程代号]]&amp;表1[[#This Row],[分项工程名称]])</f>
        <v>粗碎站5电线、电缆穿管和线槽敷设</v>
      </c>
      <c r="Z311" s="11" t="b">
        <f>IF(ISBLANK(A311),"",IF(MATCH(表1[[#This Row],[子项名称]]&amp;表1[[#This Row],[分项工程代号]]&amp;表1[[#This Row],[分项工程名称]],Y:Y,0)=ROW(表1[[#This Row],[子项名称]]),TRUE,FALSE))</f>
        <v>0</v>
      </c>
      <c r="AA311" s="11" t="str">
        <f t="shared" si="236"/>
        <v>《建筑电气工程施工验收规范》 GB50303-2015</v>
      </c>
      <c r="AB311" s="11" t="str">
        <f>IF(ISBLANK(A311),"",VLOOKUP(表1[[#This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11" t="str">
        <f t="shared" si="239"/>
        <v>2020年09月25日</v>
      </c>
    </row>
    <row r="312" customHeight="1" spans="1:29">
      <c r="A312" s="5" t="s">
        <v>38</v>
      </c>
      <c r="B312" s="5">
        <f ca="1" t="shared" si="238"/>
        <v>3</v>
      </c>
      <c r="C312" s="7" t="s">
        <v>35</v>
      </c>
      <c r="D312" s="7">
        <v>5</v>
      </c>
      <c r="E312" s="7" t="s">
        <v>169</v>
      </c>
      <c r="F312" s="7" t="s">
        <v>51</v>
      </c>
      <c r="G312" s="37">
        <v>44099</v>
      </c>
      <c r="H312" t="b">
        <v>1</v>
      </c>
      <c r="I312" s="7" t="s">
        <v>41</v>
      </c>
      <c r="J312" s="7" t="b">
        <v>0</v>
      </c>
      <c r="K312" s="11" t="str">
        <f>IF(ISBLANK(A312),"",VLOOKUP("S2"&amp;表1[[#This Row],[分项工程代号]]&amp;表1[[#This Row],[分项工程名称]],模板!D:F,3,FALSE))</f>
        <v>S2-05-C7-</v>
      </c>
      <c r="L312" s="2" t="str">
        <f ca="1">IF(ISBLANK(A312),"",表1[[#This Row],[编号]]&amp;TEXT(表1[[#This Row],[序号]],"000"))</f>
        <v>S2-05-C7-003</v>
      </c>
      <c r="M312" s="11" t="str">
        <f t="shared" si="227"/>
        <v>北方工程刚果（金）有限公司</v>
      </c>
      <c r="N312" s="11" t="str">
        <f t="shared" si="228"/>
        <v>李云松</v>
      </c>
      <c r="O312" s="11" t="str">
        <f t="shared" si="229"/>
        <v>黄必银</v>
      </c>
      <c r="P312" s="2" t="str">
        <f t="shared" si="230"/>
        <v>WUHUANG CONSTRUCTION ET COMMERCE RDC SAS</v>
      </c>
      <c r="Q312" s="2" t="str">
        <f t="shared" si="231"/>
        <v>陈陆</v>
      </c>
      <c r="R312" s="2" t="str">
        <f t="shared" si="232"/>
        <v>曹学能</v>
      </c>
      <c r="S312" s="11" t="str">
        <f t="shared" si="233"/>
        <v>鑫诚建设监理咨询有限公司</v>
      </c>
      <c r="T312" s="11" t="str">
        <f>IF(ISBLANK(A312),"",VLOOKUP(表1[[#This Row],[分项工程名称]],模板!C:G,3,FALSE))</f>
        <v>电线、电缆导管和线槽敷设检验批质量验收记录</v>
      </c>
      <c r="U312" s="2" t="str">
        <f t="shared" si="234"/>
        <v>刚果（金）庞比铜钴矿项目</v>
      </c>
      <c r="V312" s="2" t="str">
        <f t="shared" si="235"/>
        <v>刚果（金）庞比铜钴矿项目   粗碎站</v>
      </c>
      <c r="W312" s="11" t="str">
        <f>IF(ISBLANK(A312),"",表1[[#This Row],[子项名称]]&amp;表1[[#This Row],[标题]]&amp;表1[[#This Row],[分项工程代号]])</f>
        <v>粗碎站电线、电缆导管和线槽敷设检验批质量验收记录5</v>
      </c>
      <c r="X312" s="11">
        <f>IF(ISBLANK(A312),"",COUNTIF(W:W,表1[[#This Row],[子项名称]]&amp;表1[[#This Row],[标题]]&amp;表1[[#This Row],[分项工程代号]]))</f>
        <v>3</v>
      </c>
      <c r="Y312" s="11" t="str">
        <f>IF(ISBLANK(A312),"",表1[[#This Row],[子项名称]]&amp;表1[[#This Row],[分项工程代号]]&amp;表1[[#This Row],[分项工程名称]])</f>
        <v>粗碎站5电线、电缆导管和线槽敷设</v>
      </c>
      <c r="Z312" s="11" t="b">
        <f>IF(ISBLANK(A312),"",IF(MATCH(表1[[#This Row],[子项名称]]&amp;表1[[#This Row],[分项工程代号]]&amp;表1[[#This Row],[分项工程名称]],Y:Y,0)=ROW(表1[[#This Row],[子项名称]]),TRUE,FALSE))</f>
        <v>0</v>
      </c>
      <c r="AA312" s="11" t="str">
        <f t="shared" si="236"/>
        <v>《建筑电气工程施工验收规范》 GB50303-2015</v>
      </c>
      <c r="AB312" s="11" t="str">
        <f>IF(ISBLANK(A312),"",VLOOKUP(表1[[#This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12" t="str">
        <f t="shared" si="239"/>
        <v>2020年09月25日</v>
      </c>
    </row>
    <row r="313" customHeight="1" spans="1:29">
      <c r="A313" s="5" t="s">
        <v>38</v>
      </c>
      <c r="B313" s="5">
        <f ca="1" t="shared" si="238"/>
        <v>2</v>
      </c>
      <c r="C313" s="7" t="s">
        <v>36</v>
      </c>
      <c r="D313" s="7">
        <v>5</v>
      </c>
      <c r="E313" s="7" t="s">
        <v>169</v>
      </c>
      <c r="F313" s="7" t="s">
        <v>51</v>
      </c>
      <c r="G313" s="37">
        <v>44099</v>
      </c>
      <c r="H313" t="b">
        <v>1</v>
      </c>
      <c r="I313" s="7" t="s">
        <v>41</v>
      </c>
      <c r="J313" s="7" t="b">
        <v>0</v>
      </c>
      <c r="K313" s="11" t="str">
        <f>IF(ISBLANK(A313),"",VLOOKUP("S2"&amp;表1[[#This Row],[分项工程代号]]&amp;表1[[#This Row],[分项工程名称]],模板!D:F,3,FALSE))</f>
        <v>S2-05-C7-</v>
      </c>
      <c r="L313" s="2" t="str">
        <f ca="1">IF(ISBLANK(A313),"",表1[[#This Row],[编号]]&amp;TEXT(表1[[#This Row],[序号]],"000"))</f>
        <v>S2-05-C7-002</v>
      </c>
      <c r="M313" s="11" t="str">
        <f t="shared" si="227"/>
        <v>北方工程刚果（金）有限公司</v>
      </c>
      <c r="N313" s="11" t="str">
        <f t="shared" si="228"/>
        <v>李云松</v>
      </c>
      <c r="O313" s="11" t="str">
        <f t="shared" si="229"/>
        <v>黄必银</v>
      </c>
      <c r="P313" s="2" t="str">
        <f t="shared" si="230"/>
        <v>WUHUANG CONSTRUCTION ET COMMERCE RDC SAS</v>
      </c>
      <c r="Q313" s="2" t="str">
        <f t="shared" si="231"/>
        <v>陈陆</v>
      </c>
      <c r="R313" s="2" t="str">
        <f t="shared" si="232"/>
        <v>曹学能</v>
      </c>
      <c r="S313" s="11" t="str">
        <f t="shared" si="233"/>
        <v>鑫诚建设监理咨询有限公司</v>
      </c>
      <c r="T313" s="11" t="str">
        <f>IF(ISBLANK(A313),"",VLOOKUP(表1[[#This Row],[分项工程名称]],模板!C:G,3,FALSE))</f>
        <v>普通灯具安装检验批质量验收记录</v>
      </c>
      <c r="U313" s="2" t="str">
        <f t="shared" si="234"/>
        <v>刚果（金）庞比铜钴矿项目</v>
      </c>
      <c r="V313" s="2" t="str">
        <f t="shared" si="235"/>
        <v>刚果（金）庞比铜钴矿项目   粗碎站</v>
      </c>
      <c r="W313" s="11" t="str">
        <f>IF(ISBLANK(A313),"",表1[[#This Row],[子项名称]]&amp;表1[[#This Row],[标题]]&amp;表1[[#This Row],[分项工程代号]])</f>
        <v>粗碎站普通灯具安装检验批质量验收记录5</v>
      </c>
      <c r="X313" s="11">
        <f>IF(ISBLANK(A313),"",COUNTIF(W:W,表1[[#This Row],[子项名称]]&amp;表1[[#This Row],[标题]]&amp;表1[[#This Row],[分项工程代号]]))</f>
        <v>2</v>
      </c>
      <c r="Y313" s="11" t="str">
        <f>IF(ISBLANK(A313),"",表1[[#This Row],[子项名称]]&amp;表1[[#This Row],[分项工程代号]]&amp;表1[[#This Row],[分项工程名称]])</f>
        <v>粗碎站5普通灯具安装</v>
      </c>
      <c r="Z313" s="11" t="b">
        <f>IF(ISBLANK(A313),"",IF(MATCH(表1[[#This Row],[子项名称]]&amp;表1[[#This Row],[分项工程代号]]&amp;表1[[#This Row],[分项工程名称]],Y:Y,0)=ROW(表1[[#This Row],[子项名称]]),TRUE,FALSE))</f>
        <v>0</v>
      </c>
      <c r="AA313" s="11" t="str">
        <f t="shared" si="236"/>
        <v>《建筑电气工程施工验收规范》 GB50303-2015</v>
      </c>
      <c r="AB313" s="11" t="str">
        <f>IF(ISBLANK(A313),"",VLOOKUP(表1[[#This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13" t="str">
        <f t="shared" si="239"/>
        <v>2020年09月25日</v>
      </c>
    </row>
    <row r="314" customHeight="1" spans="1:29">
      <c r="A314" s="5" t="s">
        <v>38</v>
      </c>
      <c r="B314" s="5">
        <f ca="1" t="shared" si="238"/>
        <v>3</v>
      </c>
      <c r="C314" s="7" t="s">
        <v>81</v>
      </c>
      <c r="D314" s="7">
        <v>5</v>
      </c>
      <c r="E314" s="7" t="s">
        <v>169</v>
      </c>
      <c r="F314" s="7" t="s">
        <v>51</v>
      </c>
      <c r="G314" s="37">
        <v>44099</v>
      </c>
      <c r="H314" t="b">
        <v>1</v>
      </c>
      <c r="I314" s="7" t="s">
        <v>41</v>
      </c>
      <c r="J314" s="7" t="b">
        <v>0</v>
      </c>
      <c r="K314" s="11" t="str">
        <f>IF(ISBLANK(A314),"",VLOOKUP("S2"&amp;表1[[#This Row],[分项工程代号]]&amp;表1[[#This Row],[分项工程名称]],模板!D:F,3,FALSE))</f>
        <v>S2-05-C7-</v>
      </c>
      <c r="L314" s="2" t="str">
        <f ca="1">IF(ISBLANK(A314),"",表1[[#This Row],[编号]]&amp;TEXT(表1[[#This Row],[序号]],"000"))</f>
        <v>S2-05-C7-003</v>
      </c>
      <c r="M314" s="11" t="str">
        <f t="shared" si="227"/>
        <v>北方工程刚果（金）有限公司</v>
      </c>
      <c r="N314" s="11" t="str">
        <f t="shared" si="228"/>
        <v>李云松</v>
      </c>
      <c r="O314" s="11" t="str">
        <f t="shared" si="229"/>
        <v>黄必银</v>
      </c>
      <c r="P314" s="2" t="str">
        <f t="shared" si="230"/>
        <v>WUHUANG CONSTRUCTION ET COMMERCE RDC SAS</v>
      </c>
      <c r="Q314" s="2" t="str">
        <f t="shared" si="231"/>
        <v>陈陆</v>
      </c>
      <c r="R314" s="2" t="str">
        <f t="shared" si="232"/>
        <v>曹学能</v>
      </c>
      <c r="S314" s="11" t="str">
        <f t="shared" si="233"/>
        <v>鑫诚建设监理咨询有限公司</v>
      </c>
      <c r="T314" s="11" t="str">
        <f>IF(ISBLANK(A314),"",VLOOKUP(表1[[#This Row],[分项工程名称]],模板!C:G,3,FALSE))</f>
        <v>电缆头制作、导线连接和线路电气试验检验批质量验收记录</v>
      </c>
      <c r="U314" s="2" t="str">
        <f t="shared" si="234"/>
        <v>刚果（金）庞比铜钴矿项目</v>
      </c>
      <c r="V314" s="2" t="str">
        <f t="shared" si="235"/>
        <v>刚果（金）庞比铜钴矿项目   粗碎站</v>
      </c>
      <c r="W314" s="11" t="str">
        <f>IF(ISBLANK(A314),"",表1[[#This Row],[子项名称]]&amp;表1[[#This Row],[标题]]&amp;表1[[#This Row],[分项工程代号]])</f>
        <v>粗碎站电缆头制作、导线连接和线路电气试验检验批质量验收记录5</v>
      </c>
      <c r="X314" s="11">
        <f>IF(ISBLANK(A314),"",COUNTIF(W:W,表1[[#This Row],[子项名称]]&amp;表1[[#This Row],[标题]]&amp;表1[[#This Row],[分项工程代号]]))</f>
        <v>3</v>
      </c>
      <c r="Y314" s="11" t="str">
        <f>IF(ISBLANK(A314),"",表1[[#This Row],[子项名称]]&amp;表1[[#This Row],[分项工程代号]]&amp;表1[[#This Row],[分项工程名称]])</f>
        <v>粗碎站5电缆头制作、导线连接和线路电气试验</v>
      </c>
      <c r="Z314" s="11" t="b">
        <f>IF(ISBLANK(A314),"",IF(MATCH(表1[[#This Row],[子项名称]]&amp;表1[[#This Row],[分项工程代号]]&amp;表1[[#This Row],[分项工程名称]],Y:Y,0)=ROW(表1[[#This Row],[子项名称]]),TRUE,FALSE))</f>
        <v>0</v>
      </c>
      <c r="AA314" s="11" t="str">
        <f t="shared" si="236"/>
        <v>《建筑电气工程施工验收规范》 GB50303-2015</v>
      </c>
      <c r="AB314" s="11" t="str">
        <f>IF(ISBLANK(A314),"",VLOOKUP(表1[[#This Row],[分项工程名称]],施工检查记录[#All],2,FALSE))</f>
        <v>1.低压电线和电缆绝缘电阻测试符合规范要求
2.电线、电缆接线符合规范要求
3.芯线与电器设备的连接符合规范要求</v>
      </c>
      <c r="AC314" t="str">
        <f t="shared" si="239"/>
        <v>2020年09月25日</v>
      </c>
    </row>
    <row r="315" customHeight="1" spans="1:29">
      <c r="A315" s="5" t="s">
        <v>29</v>
      </c>
      <c r="B315" s="5">
        <f ca="1" t="shared" si="238"/>
        <v>2</v>
      </c>
      <c r="C315" s="7" t="s">
        <v>30</v>
      </c>
      <c r="D315" s="7">
        <v>4</v>
      </c>
      <c r="E315" s="5" t="s">
        <v>34</v>
      </c>
      <c r="F315" s="7" t="s">
        <v>51</v>
      </c>
      <c r="G315" s="37">
        <v>44099</v>
      </c>
      <c r="H315" t="b">
        <v>1</v>
      </c>
      <c r="I315" s="7" t="s">
        <v>41</v>
      </c>
      <c r="J315" s="7" t="b">
        <v>0</v>
      </c>
      <c r="K315" s="11" t="str">
        <f>IF(ISBLANK(A315),"",VLOOKUP("S2"&amp;表1[[#This Row],[分项工程代号]]&amp;表1[[#This Row],[分项工程名称]],模板!D:F,3,FALSE))</f>
        <v>S2-04-C7-</v>
      </c>
      <c r="L315" s="2" t="str">
        <f ca="1">IF(ISBLANK(A315),"",表1[[#This Row],[编号]]&amp;TEXT(表1[[#This Row],[序号]],"000"))</f>
        <v>S2-04-C7-002</v>
      </c>
      <c r="M315" s="11" t="str">
        <f t="shared" ref="M315:M331" si="240">IF(ISBLANK(A315),"","北方工程刚果（金）有限公司")</f>
        <v>北方工程刚果（金）有限公司</v>
      </c>
      <c r="N315" s="11" t="str">
        <f t="shared" ref="N315:N331" si="241">IF(ISBLANK(A315),"","李云松")</f>
        <v>李云松</v>
      </c>
      <c r="O315" s="11" t="str">
        <f t="shared" ref="O315:O331" si="242">IF(ISBLANK(A315),"","黄必银")</f>
        <v>黄必银</v>
      </c>
      <c r="P315" s="2" t="str">
        <f t="shared" ref="P315:P331" si="243">IF(ISBLANK(A315),"","WUHUANG CONSTRUCTION ET COMMERCE RDC SAS")</f>
        <v>WUHUANG CONSTRUCTION ET COMMERCE RDC SAS</v>
      </c>
      <c r="Q315" s="2" t="str">
        <f t="shared" ref="Q315:Q331" si="244">IF(ISBLANK(A315),"","陈陆")</f>
        <v>陈陆</v>
      </c>
      <c r="R315" s="2" t="str">
        <f t="shared" ref="R315:R331" si="245">IF(ISBLANK(A315),"","曹学能")</f>
        <v>曹学能</v>
      </c>
      <c r="S315" s="11" t="str">
        <f t="shared" ref="S315:S331" si="246">IF(ISBLANK(A315),"","鑫诚建设监理咨询有限公司")</f>
        <v>鑫诚建设监理咨询有限公司</v>
      </c>
      <c r="T315" s="11" t="str">
        <f>IF(ISBLANK(A315),"",VLOOKUP(表1[[#This Row],[分项工程名称]],模板!C:G,3,FALSE))</f>
        <v>电线、电缆穿管和线槽敷设检验批质量验收记录</v>
      </c>
      <c r="U315" s="2" t="str">
        <f t="shared" ref="U315:U331" si="247">IF(ISBLANK(A315),"","刚果（金）庞比铜钴矿项目")</f>
        <v>刚果（金）庞比铜钴矿项目</v>
      </c>
      <c r="V315" s="2" t="str">
        <f t="shared" ref="V315:V331" si="248">IF(ISBLANK(A315),"",_xlfn.CONCAT(U315,"   ",A315))</f>
        <v>刚果（金）庞比铜钴矿项目   粗矿堆</v>
      </c>
      <c r="W315" s="11" t="str">
        <f>IF(ISBLANK(A315),"",表1[[#This Row],[子项名称]]&amp;表1[[#This Row],[标题]]&amp;表1[[#This Row],[分项工程代号]])</f>
        <v>粗矿堆电线、电缆穿管和线槽敷设检验批质量验收记录4</v>
      </c>
      <c r="X315" s="11">
        <f>IF(ISBLANK(A315),"",COUNTIF(W:W,表1[[#This Row],[子项名称]]&amp;表1[[#This Row],[标题]]&amp;表1[[#This Row],[分项工程代号]]))</f>
        <v>2</v>
      </c>
      <c r="Y315" s="11" t="str">
        <f>IF(ISBLANK(A315),"",表1[[#This Row],[子项名称]]&amp;表1[[#This Row],[分项工程代号]]&amp;表1[[#This Row],[分项工程名称]])</f>
        <v>粗矿堆4电线、电缆穿管和线槽敷设</v>
      </c>
      <c r="Z315" s="11" t="b">
        <f>IF(ISBLANK(A315),"",IF(MATCH(表1[[#This Row],[子项名称]]&amp;表1[[#This Row],[分项工程代号]]&amp;表1[[#This Row],[分项工程名称]],Y:Y,0)=ROW(表1[[#This Row],[子项名称]]),TRUE,FALSE))</f>
        <v>0</v>
      </c>
      <c r="AA315" s="11" t="str">
        <f t="shared" ref="AA315:AA331" si="249">IF(ISBLANK(A315),"",_xlfn.CONCAT("《建筑电气工程施工验收规范》 GB50303-2015"))</f>
        <v>《建筑电气工程施工验收规范》 GB50303-2015</v>
      </c>
      <c r="AB315" s="11" t="str">
        <f>IF(ISBLANK(A315),"",VLOOKUP(表1[[#This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15" t="str">
        <f t="shared" ref="AC315:AC326" si="250">TEXT($G315,"yyyy年mm月dd日")</f>
        <v>2020年09月25日</v>
      </c>
    </row>
    <row r="316" customHeight="1" spans="1:29">
      <c r="A316" s="5" t="s">
        <v>29</v>
      </c>
      <c r="B316" s="5">
        <f ca="1" t="shared" ref="B316:B326" si="251">IF(ISBLANK(A316),"",_xlfn.MAXIFS(INDIRECT(ADDRESS(2,2)&amp;":"&amp;ADDRESS(ROW(A316)-1,2)),INDIRECT(ADDRESS(2,1)&amp;":"&amp;ADDRESS(ROW(A316)-1,1)),A316,INDIRECT(ADDRESS(2,3)&amp;":"&amp;ADDRESS(ROW(A316)-1,3)),C316,INDIRECT(ADDRESS(2,4)&amp;":"&amp;ADDRESS(ROW(A316)-1,4)),D316)+1)</f>
        <v>2</v>
      </c>
      <c r="C316" s="7" t="s">
        <v>35</v>
      </c>
      <c r="D316" s="7">
        <v>4</v>
      </c>
      <c r="E316" s="5" t="s">
        <v>34</v>
      </c>
      <c r="F316" s="7" t="s">
        <v>51</v>
      </c>
      <c r="G316" s="37">
        <v>44099</v>
      </c>
      <c r="H316" t="b">
        <v>1</v>
      </c>
      <c r="I316" s="7" t="s">
        <v>41</v>
      </c>
      <c r="J316" s="7" t="b">
        <v>0</v>
      </c>
      <c r="K316" s="11" t="str">
        <f>IF(ISBLANK(A316),"",VLOOKUP("S2"&amp;表1[[#This Row],[分项工程代号]]&amp;表1[[#This Row],[分项工程名称]],模板!D:F,3,FALSE))</f>
        <v>S2-04-C7-</v>
      </c>
      <c r="L316" s="2" t="str">
        <f ca="1">IF(ISBLANK(A316),"",表1[[#This Row],[编号]]&amp;TEXT(表1[[#This Row],[序号]],"000"))</f>
        <v>S2-04-C7-002</v>
      </c>
      <c r="M316" s="11" t="str">
        <f t="shared" si="240"/>
        <v>北方工程刚果（金）有限公司</v>
      </c>
      <c r="N316" s="11" t="str">
        <f t="shared" si="241"/>
        <v>李云松</v>
      </c>
      <c r="O316" s="11" t="str">
        <f t="shared" si="242"/>
        <v>黄必银</v>
      </c>
      <c r="P316" s="2" t="str">
        <f t="shared" si="243"/>
        <v>WUHUANG CONSTRUCTION ET COMMERCE RDC SAS</v>
      </c>
      <c r="Q316" s="2" t="str">
        <f t="shared" si="244"/>
        <v>陈陆</v>
      </c>
      <c r="R316" s="2" t="str">
        <f t="shared" si="245"/>
        <v>曹学能</v>
      </c>
      <c r="S316" s="11" t="str">
        <f t="shared" si="246"/>
        <v>鑫诚建设监理咨询有限公司</v>
      </c>
      <c r="T316" s="11" t="str">
        <f>IF(ISBLANK(A316),"",VLOOKUP(表1[[#This Row],[分项工程名称]],模板!C:G,3,FALSE))</f>
        <v>电线、电缆导管和线槽敷设检验批质量验收记录</v>
      </c>
      <c r="U316" s="2" t="str">
        <f t="shared" si="247"/>
        <v>刚果（金）庞比铜钴矿项目</v>
      </c>
      <c r="V316" s="2" t="str">
        <f t="shared" si="248"/>
        <v>刚果（金）庞比铜钴矿项目   粗矿堆</v>
      </c>
      <c r="W316" s="11" t="str">
        <f>IF(ISBLANK(A316),"",表1[[#This Row],[子项名称]]&amp;表1[[#This Row],[标题]]&amp;表1[[#This Row],[分项工程代号]])</f>
        <v>粗矿堆电线、电缆导管和线槽敷设检验批质量验收记录4</v>
      </c>
      <c r="X316" s="11">
        <f>IF(ISBLANK(A316),"",COUNTIF(W:W,表1[[#This Row],[子项名称]]&amp;表1[[#This Row],[标题]]&amp;表1[[#This Row],[分项工程代号]]))</f>
        <v>2</v>
      </c>
      <c r="Y316" s="11" t="str">
        <f>IF(ISBLANK(A316),"",表1[[#This Row],[子项名称]]&amp;表1[[#This Row],[分项工程代号]]&amp;表1[[#This Row],[分项工程名称]])</f>
        <v>粗矿堆4电线、电缆导管和线槽敷设</v>
      </c>
      <c r="Z316" s="11" t="b">
        <f>IF(ISBLANK(A316),"",IF(MATCH(表1[[#This Row],[子项名称]]&amp;表1[[#This Row],[分项工程代号]]&amp;表1[[#This Row],[分项工程名称]],Y:Y,0)=ROW(表1[[#This Row],[子项名称]]),TRUE,FALSE))</f>
        <v>0</v>
      </c>
      <c r="AA316" s="11" t="str">
        <f t="shared" si="249"/>
        <v>《建筑电气工程施工验收规范》 GB50303-2015</v>
      </c>
      <c r="AB316" s="11" t="str">
        <f>IF(ISBLANK(A316),"",VLOOKUP(表1[[#This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16" t="str">
        <f t="shared" si="250"/>
        <v>2020年09月25日</v>
      </c>
    </row>
    <row r="317" customHeight="1" spans="1:29">
      <c r="A317" s="5" t="s">
        <v>29</v>
      </c>
      <c r="B317" s="5">
        <f ca="1" t="shared" si="251"/>
        <v>2</v>
      </c>
      <c r="C317" s="7" t="s">
        <v>37</v>
      </c>
      <c r="D317" s="7">
        <v>4</v>
      </c>
      <c r="E317" s="5" t="s">
        <v>34</v>
      </c>
      <c r="F317" s="7" t="s">
        <v>51</v>
      </c>
      <c r="G317" s="37">
        <v>44099</v>
      </c>
      <c r="H317" t="b">
        <v>1</v>
      </c>
      <c r="I317" s="7" t="s">
        <v>41</v>
      </c>
      <c r="J317" s="7" t="b">
        <v>0</v>
      </c>
      <c r="K317" s="11" t="str">
        <f>IF(ISBLANK(A317),"",VLOOKUP("S2"&amp;表1[[#This Row],[分项工程代号]]&amp;表1[[#This Row],[分项工程名称]],模板!D:F,3,FALSE))</f>
        <v>S2-04-C7-</v>
      </c>
      <c r="L317" s="2" t="str">
        <f ca="1">IF(ISBLANK(A317),"",表1[[#This Row],[编号]]&amp;TEXT(表1[[#This Row],[序号]],"000"))</f>
        <v>S2-04-C7-002</v>
      </c>
      <c r="M317" s="11" t="str">
        <f t="shared" si="240"/>
        <v>北方工程刚果（金）有限公司</v>
      </c>
      <c r="N317" s="11" t="str">
        <f t="shared" si="241"/>
        <v>李云松</v>
      </c>
      <c r="O317" s="11" t="str">
        <f t="shared" si="242"/>
        <v>黄必银</v>
      </c>
      <c r="P317" s="2" t="str">
        <f t="shared" si="243"/>
        <v>WUHUANG CONSTRUCTION ET COMMERCE RDC SAS</v>
      </c>
      <c r="Q317" s="2" t="str">
        <f t="shared" si="244"/>
        <v>陈陆</v>
      </c>
      <c r="R317" s="2" t="str">
        <f t="shared" si="245"/>
        <v>曹学能</v>
      </c>
      <c r="S317" s="11" t="str">
        <f t="shared" si="246"/>
        <v>鑫诚建设监理咨询有限公司</v>
      </c>
      <c r="T317" s="11" t="str">
        <f>IF(ISBLANK(A317),"",VLOOKUP(表1[[#This Row],[分项工程名称]],模板!C:G,3,FALSE))</f>
        <v>桥架安装和桥架内电缆敷设检验批质量验收记录</v>
      </c>
      <c r="U317" s="2" t="str">
        <f t="shared" si="247"/>
        <v>刚果（金）庞比铜钴矿项目</v>
      </c>
      <c r="V317" s="2" t="str">
        <f t="shared" si="248"/>
        <v>刚果（金）庞比铜钴矿项目   粗矿堆</v>
      </c>
      <c r="W317" s="11" t="str">
        <f>IF(ISBLANK(A317),"",表1[[#This Row],[子项名称]]&amp;表1[[#This Row],[标题]]&amp;表1[[#This Row],[分项工程代号]])</f>
        <v>粗矿堆桥架安装和桥架内电缆敷设检验批质量验收记录4</v>
      </c>
      <c r="X317" s="11">
        <f>IF(ISBLANK(A317),"",COUNTIF(W:W,表1[[#This Row],[子项名称]]&amp;表1[[#This Row],[标题]]&amp;表1[[#This Row],[分项工程代号]]))</f>
        <v>3</v>
      </c>
      <c r="Y317" s="11" t="str">
        <f>IF(ISBLANK(A317),"",表1[[#This Row],[子项名称]]&amp;表1[[#This Row],[分项工程代号]]&amp;表1[[#This Row],[分项工程名称]])</f>
        <v>粗矿堆4桥架安装和桥架内电缆敷设</v>
      </c>
      <c r="Z317" s="11" t="b">
        <f>IF(ISBLANK(A317),"",IF(MATCH(表1[[#This Row],[子项名称]]&amp;表1[[#This Row],[分项工程代号]]&amp;表1[[#This Row],[分项工程名称]],Y:Y,0)=ROW(表1[[#This Row],[子项名称]]),TRUE,FALSE))</f>
        <v>0</v>
      </c>
      <c r="AA317" s="11" t="str">
        <f t="shared" si="249"/>
        <v>《建筑电气工程施工验收规范》 GB50303-2015</v>
      </c>
      <c r="AB317" s="11" t="str">
        <f>IF(ISBLANK(A317),"",VLOOKUP(表1[[#This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17" t="str">
        <f t="shared" si="250"/>
        <v>2020年09月25日</v>
      </c>
    </row>
    <row r="318" customHeight="1" spans="1:29">
      <c r="A318" s="5" t="s">
        <v>29</v>
      </c>
      <c r="B318" s="5">
        <f ca="1" t="shared" si="251"/>
        <v>2</v>
      </c>
      <c r="C318" s="6" t="s">
        <v>100</v>
      </c>
      <c r="D318" s="6">
        <v>4</v>
      </c>
      <c r="E318" s="5" t="s">
        <v>34</v>
      </c>
      <c r="F318" s="7" t="s">
        <v>51</v>
      </c>
      <c r="G318" s="37">
        <v>44099</v>
      </c>
      <c r="H318" t="b">
        <v>1</v>
      </c>
      <c r="I318" s="7" t="s">
        <v>41</v>
      </c>
      <c r="J318" s="7" t="b">
        <v>0</v>
      </c>
      <c r="K318" s="11" t="str">
        <f>IF(ISBLANK(A318),"",VLOOKUP("S2"&amp;表1[[#This Row],[分项工程代号]]&amp;表1[[#This Row],[分项工程名称]],模板!D:F,3,FALSE))</f>
        <v>S2-04-C7-</v>
      </c>
      <c r="L318" s="2" t="str">
        <f ca="1">IF(ISBLANK(A318),"",表1[[#This Row],[编号]]&amp;TEXT(表1[[#This Row],[序号]],"000"))</f>
        <v>S2-04-C7-002</v>
      </c>
      <c r="M318" s="11" t="str">
        <f t="shared" si="240"/>
        <v>北方工程刚果（金）有限公司</v>
      </c>
      <c r="N318" s="11" t="str">
        <f t="shared" si="241"/>
        <v>李云松</v>
      </c>
      <c r="O318" s="11" t="str">
        <f t="shared" si="242"/>
        <v>黄必银</v>
      </c>
      <c r="P318" s="2" t="str">
        <f t="shared" si="243"/>
        <v>WUHUANG CONSTRUCTION ET COMMERCE RDC SAS</v>
      </c>
      <c r="Q318" s="2" t="str">
        <f t="shared" si="244"/>
        <v>陈陆</v>
      </c>
      <c r="R318" s="2" t="str">
        <f t="shared" si="245"/>
        <v>曹学能</v>
      </c>
      <c r="S318" s="11" t="str">
        <f t="shared" si="246"/>
        <v>鑫诚建设监理咨询有限公司</v>
      </c>
      <c r="T318" s="11" t="str">
        <f>IF(ISBLANK(A318),"",VLOOKUP(表1[[#This Row],[分项工程名称]],模板!C:G,3,FALSE))</f>
        <v>成套配电柜、控制柜和动力配电箱安装检验批质量验收记录</v>
      </c>
      <c r="U318" s="2" t="str">
        <f t="shared" si="247"/>
        <v>刚果（金）庞比铜钴矿项目</v>
      </c>
      <c r="V318" s="2" t="str">
        <f t="shared" si="248"/>
        <v>刚果（金）庞比铜钴矿项目   粗矿堆</v>
      </c>
      <c r="W318" s="11" t="str">
        <f>IF(ISBLANK(A318),"",表1[[#This Row],[子项名称]]&amp;表1[[#This Row],[标题]]&amp;表1[[#This Row],[分项工程代号]])</f>
        <v>粗矿堆成套配电柜、控制柜和动力配电箱安装检验批质量验收记录4</v>
      </c>
      <c r="X318" s="11">
        <f>IF(ISBLANK(A318),"",COUNTIF(W:W,表1[[#This Row],[子项名称]]&amp;表1[[#This Row],[标题]]&amp;表1[[#This Row],[分项工程代号]]))</f>
        <v>2</v>
      </c>
      <c r="Y318" s="11" t="str">
        <f>IF(ISBLANK(A318),"",表1[[#This Row],[子项名称]]&amp;表1[[#This Row],[分项工程代号]]&amp;表1[[#This Row],[分项工程名称]])</f>
        <v>粗矿堆4成套配电柜、控制柜和动力配电箱安装</v>
      </c>
      <c r="Z318" s="11" t="b">
        <f>IF(ISBLANK(A318),"",IF(MATCH(表1[[#This Row],[子项名称]]&amp;表1[[#This Row],[分项工程代号]]&amp;表1[[#This Row],[分项工程名称]],Y:Y,0)=ROW(表1[[#This Row],[子项名称]]),TRUE,FALSE))</f>
        <v>0</v>
      </c>
      <c r="AA318" s="11" t="str">
        <f t="shared" si="249"/>
        <v>《建筑电气工程施工验收规范》 GB50303-2015</v>
      </c>
      <c r="AB318" s="11" t="str">
        <f>IF(ISBLANK(A318),"",VLOOKUP(表1[[#This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18" t="str">
        <f t="shared" si="250"/>
        <v>2020年09月25日</v>
      </c>
    </row>
    <row r="319" customHeight="1" spans="1:29">
      <c r="A319" s="5" t="s">
        <v>29</v>
      </c>
      <c r="B319" s="5">
        <f ca="1" t="shared" si="251"/>
        <v>2</v>
      </c>
      <c r="C319" s="6" t="s">
        <v>101</v>
      </c>
      <c r="D319" s="6">
        <v>4</v>
      </c>
      <c r="E319" s="5" t="s">
        <v>34</v>
      </c>
      <c r="F319" s="7" t="s">
        <v>51</v>
      </c>
      <c r="G319" s="37">
        <v>44099</v>
      </c>
      <c r="H319" t="b">
        <v>1</v>
      </c>
      <c r="I319" s="7" t="s">
        <v>41</v>
      </c>
      <c r="J319" s="7" t="b">
        <v>0</v>
      </c>
      <c r="K319" s="11" t="str">
        <f>IF(ISBLANK(A319),"",VLOOKUP("S2"&amp;表1[[#This Row],[分项工程代号]]&amp;表1[[#This Row],[分项工程名称]],模板!D:F,3,FALSE))</f>
        <v>S2-04-C7-</v>
      </c>
      <c r="L319" s="2" t="str">
        <f ca="1">IF(ISBLANK(A319),"",表1[[#This Row],[编号]]&amp;TEXT(表1[[#This Row],[序号]],"000"))</f>
        <v>S2-04-C7-002</v>
      </c>
      <c r="M319" s="11" t="str">
        <f t="shared" si="240"/>
        <v>北方工程刚果（金）有限公司</v>
      </c>
      <c r="N319" s="11" t="str">
        <f t="shared" si="241"/>
        <v>李云松</v>
      </c>
      <c r="O319" s="11" t="str">
        <f t="shared" si="242"/>
        <v>黄必银</v>
      </c>
      <c r="P319" s="2" t="str">
        <f t="shared" si="243"/>
        <v>WUHUANG CONSTRUCTION ET COMMERCE RDC SAS</v>
      </c>
      <c r="Q319" s="2" t="str">
        <f t="shared" si="244"/>
        <v>陈陆</v>
      </c>
      <c r="R319" s="2" t="str">
        <f t="shared" si="245"/>
        <v>曹学能</v>
      </c>
      <c r="S319" s="11" t="str">
        <f t="shared" si="246"/>
        <v>鑫诚建设监理咨询有限公司</v>
      </c>
      <c r="T319" s="11" t="str">
        <f>IF(ISBLANK(A319),"",VLOOKUP(表1[[#This Row],[分项工程名称]],模板!C:G,3,FALSE))</f>
        <v>低压电动机检查、接线检验批质量验收记录</v>
      </c>
      <c r="U319" s="2" t="str">
        <f t="shared" si="247"/>
        <v>刚果（金）庞比铜钴矿项目</v>
      </c>
      <c r="V319" s="2" t="str">
        <f t="shared" si="248"/>
        <v>刚果（金）庞比铜钴矿项目   粗矿堆</v>
      </c>
      <c r="W319" s="11" t="str">
        <f>IF(ISBLANK(A319),"",表1[[#This Row],[子项名称]]&amp;表1[[#This Row],[标题]]&amp;表1[[#This Row],[分项工程代号]])</f>
        <v>粗矿堆低压电动机检查、接线检验批质量验收记录4</v>
      </c>
      <c r="X319" s="11">
        <f>IF(ISBLANK(A319),"",COUNTIF(W:W,表1[[#This Row],[子项名称]]&amp;表1[[#This Row],[标题]]&amp;表1[[#This Row],[分项工程代号]]))</f>
        <v>2</v>
      </c>
      <c r="Y319" s="11" t="str">
        <f>IF(ISBLANK(A319),"",表1[[#This Row],[子项名称]]&amp;表1[[#This Row],[分项工程代号]]&amp;表1[[#This Row],[分项工程名称]])</f>
        <v>粗矿堆4低压电动机检查、接线</v>
      </c>
      <c r="Z319" s="11" t="b">
        <f>IF(ISBLANK(A319),"",IF(MATCH(表1[[#This Row],[子项名称]]&amp;表1[[#This Row],[分项工程代号]]&amp;表1[[#This Row],[分项工程名称]],Y:Y,0)=ROW(表1[[#This Row],[子项名称]]),TRUE,FALSE))</f>
        <v>0</v>
      </c>
      <c r="AA319" s="11" t="str">
        <f t="shared" si="249"/>
        <v>《建筑电气工程施工验收规范》 GB50303-2015</v>
      </c>
      <c r="AB319" s="11" t="str">
        <f>IF(ISBLANK(A319),"",VLOOKUP(表1[[#This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319" t="str">
        <f t="shared" si="250"/>
        <v>2020年09月25日</v>
      </c>
    </row>
    <row r="320" customHeight="1" spans="1:29">
      <c r="A320" s="5" t="s">
        <v>29</v>
      </c>
      <c r="B320" s="5">
        <f ca="1" t="shared" si="251"/>
        <v>3</v>
      </c>
      <c r="C320" s="6" t="s">
        <v>37</v>
      </c>
      <c r="D320" s="6">
        <v>4</v>
      </c>
      <c r="E320" s="5" t="s">
        <v>34</v>
      </c>
      <c r="F320" s="7" t="s">
        <v>51</v>
      </c>
      <c r="G320" s="37">
        <v>44099</v>
      </c>
      <c r="H320" t="b">
        <v>1</v>
      </c>
      <c r="I320" s="7" t="s">
        <v>41</v>
      </c>
      <c r="J320" s="7" t="b">
        <v>0</v>
      </c>
      <c r="K320" s="11" t="str">
        <f>IF(ISBLANK(A320),"",VLOOKUP("S2"&amp;表1[[#This Row],[分项工程代号]]&amp;表1[[#This Row],[分项工程名称]],模板!D:F,3,FALSE))</f>
        <v>S2-04-C7-</v>
      </c>
      <c r="L320" s="2" t="str">
        <f ca="1">IF(ISBLANK(A320),"",表1[[#This Row],[编号]]&amp;TEXT(表1[[#This Row],[序号]],"000"))</f>
        <v>S2-04-C7-003</v>
      </c>
      <c r="M320" s="11" t="str">
        <f t="shared" si="240"/>
        <v>北方工程刚果（金）有限公司</v>
      </c>
      <c r="N320" s="11" t="str">
        <f t="shared" si="241"/>
        <v>李云松</v>
      </c>
      <c r="O320" s="11" t="str">
        <f t="shared" si="242"/>
        <v>黄必银</v>
      </c>
      <c r="P320" s="2" t="str">
        <f t="shared" si="243"/>
        <v>WUHUANG CONSTRUCTION ET COMMERCE RDC SAS</v>
      </c>
      <c r="Q320" s="2" t="str">
        <f t="shared" si="244"/>
        <v>陈陆</v>
      </c>
      <c r="R320" s="2" t="str">
        <f t="shared" si="245"/>
        <v>曹学能</v>
      </c>
      <c r="S320" s="11" t="str">
        <f t="shared" si="246"/>
        <v>鑫诚建设监理咨询有限公司</v>
      </c>
      <c r="T320" s="11" t="str">
        <f>IF(ISBLANK(A320),"",VLOOKUP(表1[[#This Row],[分项工程名称]],模板!C:G,3,FALSE))</f>
        <v>桥架安装和桥架内电缆敷设检验批质量验收记录</v>
      </c>
      <c r="U320" s="2" t="str">
        <f t="shared" si="247"/>
        <v>刚果（金）庞比铜钴矿项目</v>
      </c>
      <c r="V320" s="2" t="str">
        <f t="shared" si="248"/>
        <v>刚果（金）庞比铜钴矿项目   粗矿堆</v>
      </c>
      <c r="W320" s="11" t="str">
        <f>IF(ISBLANK(A320),"",表1[[#This Row],[子项名称]]&amp;表1[[#This Row],[标题]]&amp;表1[[#This Row],[分项工程代号]])</f>
        <v>粗矿堆桥架安装和桥架内电缆敷设检验批质量验收记录4</v>
      </c>
      <c r="X320" s="11">
        <f>IF(ISBLANK(A320),"",COUNTIF(W:W,表1[[#This Row],[子项名称]]&amp;表1[[#This Row],[标题]]&amp;表1[[#This Row],[分项工程代号]]))</f>
        <v>3</v>
      </c>
      <c r="Y320" s="11" t="str">
        <f>IF(ISBLANK(A320),"",表1[[#This Row],[子项名称]]&amp;表1[[#This Row],[分项工程代号]]&amp;表1[[#This Row],[分项工程名称]])</f>
        <v>粗矿堆4桥架安装和桥架内电缆敷设</v>
      </c>
      <c r="Z320" s="11" t="b">
        <f>IF(ISBLANK(A320),"",IF(MATCH(表1[[#This Row],[子项名称]]&amp;表1[[#This Row],[分项工程代号]]&amp;表1[[#This Row],[分项工程名称]],Y:Y,0)=ROW(表1[[#This Row],[子项名称]]),TRUE,FALSE))</f>
        <v>0</v>
      </c>
      <c r="AA320" s="11" t="str">
        <f t="shared" si="249"/>
        <v>《建筑电气工程施工验收规范》 GB50303-2015</v>
      </c>
      <c r="AB320" s="11" t="str">
        <f>IF(ISBLANK(A320),"",VLOOKUP(表1[[#This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20" t="str">
        <f t="shared" si="250"/>
        <v>2020年09月25日</v>
      </c>
    </row>
    <row r="321" customHeight="1" spans="1:29">
      <c r="A321" s="5" t="s">
        <v>29</v>
      </c>
      <c r="B321" s="5">
        <f ca="1" t="shared" si="251"/>
        <v>2</v>
      </c>
      <c r="C321" s="7" t="s">
        <v>102</v>
      </c>
      <c r="D321" s="6">
        <v>4</v>
      </c>
      <c r="E321" s="5" t="s">
        <v>34</v>
      </c>
      <c r="F321" s="7" t="s">
        <v>51</v>
      </c>
      <c r="G321" s="37">
        <v>44099</v>
      </c>
      <c r="H321" t="b">
        <v>1</v>
      </c>
      <c r="I321" s="7" t="s">
        <v>41</v>
      </c>
      <c r="J321" s="7" t="b">
        <v>0</v>
      </c>
      <c r="K321" s="11" t="str">
        <f>IF(ISBLANK(A321),"",VLOOKUP("S2"&amp;表1[[#This Row],[分项工程代号]]&amp;表1[[#This Row],[分项工程名称]],模板!D:F,3,FALSE))</f>
        <v>S2-04-C7-</v>
      </c>
      <c r="L321" s="2" t="str">
        <f ca="1">IF(ISBLANK(A321),"",表1[[#This Row],[编号]]&amp;TEXT(表1[[#This Row],[序号]],"000"))</f>
        <v>S2-04-C7-002</v>
      </c>
      <c r="M321" s="11" t="str">
        <f t="shared" si="240"/>
        <v>北方工程刚果（金）有限公司</v>
      </c>
      <c r="N321" s="11" t="str">
        <f t="shared" si="241"/>
        <v>李云松</v>
      </c>
      <c r="O321" s="11" t="str">
        <f t="shared" si="242"/>
        <v>黄必银</v>
      </c>
      <c r="P321" s="2" t="str">
        <f t="shared" si="243"/>
        <v>WUHUANG CONSTRUCTION ET COMMERCE RDC SAS</v>
      </c>
      <c r="Q321" s="2" t="str">
        <f t="shared" si="244"/>
        <v>陈陆</v>
      </c>
      <c r="R321" s="2" t="str">
        <f t="shared" si="245"/>
        <v>曹学能</v>
      </c>
      <c r="S321" s="11" t="str">
        <f t="shared" si="246"/>
        <v>鑫诚建设监理咨询有限公司</v>
      </c>
      <c r="T321" s="11" t="str">
        <f>IF(ISBLANK(A321),"",VLOOKUP(表1[[#This Row],[分项工程名称]],模板!C:G,3,FALSE))</f>
        <v>低压电气动力设备检测、试验和空载试运行检验批质量验收记录</v>
      </c>
      <c r="U321" s="2" t="str">
        <f t="shared" si="247"/>
        <v>刚果（金）庞比铜钴矿项目</v>
      </c>
      <c r="V321" s="2" t="str">
        <f t="shared" si="248"/>
        <v>刚果（金）庞比铜钴矿项目   粗矿堆</v>
      </c>
      <c r="W321" s="11" t="str">
        <f>IF(ISBLANK(A321),"",表1[[#This Row],[子项名称]]&amp;表1[[#This Row],[标题]]&amp;表1[[#This Row],[分项工程代号]])</f>
        <v>粗矿堆低压电气动力设备检测、试验和空载试运行检验批质量验收记录4</v>
      </c>
      <c r="X321" s="11">
        <f>IF(ISBLANK(A321),"",COUNTIF(W:W,表1[[#This Row],[子项名称]]&amp;表1[[#This Row],[标题]]&amp;表1[[#This Row],[分项工程代号]]))</f>
        <v>2</v>
      </c>
      <c r="Y321" s="11" t="str">
        <f>IF(ISBLANK(A321),"",表1[[#This Row],[子项名称]]&amp;表1[[#This Row],[分项工程代号]]&amp;表1[[#This Row],[分项工程名称]])</f>
        <v>粗矿堆4低压电气动力设备检测、试验和空载试运行</v>
      </c>
      <c r="Z321" s="11" t="b">
        <f>IF(ISBLANK(A321),"",IF(MATCH(表1[[#This Row],[子项名称]]&amp;表1[[#This Row],[分项工程代号]]&amp;表1[[#This Row],[分项工程名称]],Y:Y,0)=ROW(表1[[#This Row],[子项名称]]),TRUE,FALSE))</f>
        <v>0</v>
      </c>
      <c r="AA321" s="11" t="str">
        <f t="shared" si="249"/>
        <v>《建筑电气工程施工验收规范》 GB50303-2015</v>
      </c>
      <c r="AB321" s="11" t="str">
        <f>IF(ISBLANK(A321),"",VLOOKUP(表1[[#This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21" t="str">
        <f t="shared" si="250"/>
        <v>2020年09月25日</v>
      </c>
    </row>
    <row r="322" customHeight="1" spans="1:29">
      <c r="A322" s="5" t="s">
        <v>29</v>
      </c>
      <c r="B322" s="5">
        <f ca="1" t="shared" si="251"/>
        <v>2</v>
      </c>
      <c r="C322" s="7" t="s">
        <v>81</v>
      </c>
      <c r="D322" s="6">
        <v>4</v>
      </c>
      <c r="E322" s="5" t="s">
        <v>34</v>
      </c>
      <c r="F322" s="7" t="s">
        <v>51</v>
      </c>
      <c r="G322" s="37">
        <v>44099</v>
      </c>
      <c r="H322" t="b">
        <v>1</v>
      </c>
      <c r="I322" s="7" t="s">
        <v>41</v>
      </c>
      <c r="J322" s="7" t="b">
        <v>0</v>
      </c>
      <c r="K322" s="11" t="str">
        <f>IF(ISBLANK(A322),"",VLOOKUP("S2"&amp;表1[[#This Row],[分项工程代号]]&amp;表1[[#This Row],[分项工程名称]],模板!D:F,3,FALSE))</f>
        <v>S2-04-C7-</v>
      </c>
      <c r="L322" s="2" t="str">
        <f ca="1">IF(ISBLANK(A322),"",表1[[#This Row],[编号]]&amp;TEXT(表1[[#This Row],[序号]],"000"))</f>
        <v>S2-04-C7-002</v>
      </c>
      <c r="M322" s="11" t="str">
        <f t="shared" si="240"/>
        <v>北方工程刚果（金）有限公司</v>
      </c>
      <c r="N322" s="11" t="str">
        <f t="shared" si="241"/>
        <v>李云松</v>
      </c>
      <c r="O322" s="11" t="str">
        <f t="shared" si="242"/>
        <v>黄必银</v>
      </c>
      <c r="P322" s="2" t="str">
        <f t="shared" si="243"/>
        <v>WUHUANG CONSTRUCTION ET COMMERCE RDC SAS</v>
      </c>
      <c r="Q322" s="2" t="str">
        <f t="shared" si="244"/>
        <v>陈陆</v>
      </c>
      <c r="R322" s="2" t="str">
        <f t="shared" si="245"/>
        <v>曹学能</v>
      </c>
      <c r="S322" s="11" t="str">
        <f t="shared" si="246"/>
        <v>鑫诚建设监理咨询有限公司</v>
      </c>
      <c r="T322" s="11" t="str">
        <f>IF(ISBLANK(A322),"",VLOOKUP(表1[[#This Row],[分项工程名称]],模板!C:G,3,FALSE))</f>
        <v>电缆头制作、导线连接和线路电气试验检验批质量验收记录</v>
      </c>
      <c r="U322" s="2" t="str">
        <f t="shared" si="247"/>
        <v>刚果（金）庞比铜钴矿项目</v>
      </c>
      <c r="V322" s="2" t="str">
        <f t="shared" si="248"/>
        <v>刚果（金）庞比铜钴矿项目   粗矿堆</v>
      </c>
      <c r="W322" s="11" t="str">
        <f>IF(ISBLANK(A322),"",表1[[#This Row],[子项名称]]&amp;表1[[#This Row],[标题]]&amp;表1[[#This Row],[分项工程代号]])</f>
        <v>粗矿堆电缆头制作、导线连接和线路电气试验检验批质量验收记录4</v>
      </c>
      <c r="X322" s="11">
        <f>IF(ISBLANK(A322),"",COUNTIF(W:W,表1[[#This Row],[子项名称]]&amp;表1[[#This Row],[标题]]&amp;表1[[#This Row],[分项工程代号]]))</f>
        <v>2</v>
      </c>
      <c r="Y322" s="11" t="str">
        <f>IF(ISBLANK(A322),"",表1[[#This Row],[子项名称]]&amp;表1[[#This Row],[分项工程代号]]&amp;表1[[#This Row],[分项工程名称]])</f>
        <v>粗矿堆4电缆头制作、导线连接和线路电气试验</v>
      </c>
      <c r="Z322" s="11" t="b">
        <f>IF(ISBLANK(A322),"",IF(MATCH(表1[[#This Row],[子项名称]]&amp;表1[[#This Row],[分项工程代号]]&amp;表1[[#This Row],[分项工程名称]],Y:Y,0)=ROW(表1[[#This Row],[子项名称]]),TRUE,FALSE))</f>
        <v>0</v>
      </c>
      <c r="AA322" s="11" t="str">
        <f t="shared" si="249"/>
        <v>《建筑电气工程施工验收规范》 GB50303-2015</v>
      </c>
      <c r="AB322" s="11" t="str">
        <f>IF(ISBLANK(A322),"",VLOOKUP(表1[[#This Row],[分项工程名称]],施工检查记录[#All],2,FALSE))</f>
        <v>1.低压电线和电缆绝缘电阻测试符合规范要求
2.电线、电缆接线符合规范要求
3.芯线与电器设备的连接符合规范要求</v>
      </c>
      <c r="AC322" t="str">
        <f t="shared" si="250"/>
        <v>2020年09月25日</v>
      </c>
    </row>
    <row r="323" customHeight="1" spans="1:29">
      <c r="A323" s="5" t="s">
        <v>29</v>
      </c>
      <c r="B323" s="5">
        <f ca="1" t="shared" si="251"/>
        <v>1</v>
      </c>
      <c r="C323" s="7" t="s">
        <v>81</v>
      </c>
      <c r="D323" s="7">
        <v>5</v>
      </c>
      <c r="E323" s="5" t="s">
        <v>34</v>
      </c>
      <c r="F323" s="7" t="s">
        <v>51</v>
      </c>
      <c r="G323" s="37">
        <v>44099</v>
      </c>
      <c r="H323" t="b">
        <v>1</v>
      </c>
      <c r="I323" s="7" t="s">
        <v>41</v>
      </c>
      <c r="J323" s="7" t="b">
        <v>0</v>
      </c>
      <c r="K323" s="11" t="str">
        <f>IF(ISBLANK(A323),"",VLOOKUP("S2"&amp;表1[[#This Row],[分项工程代号]]&amp;表1[[#This Row],[分项工程名称]],模板!D:F,3,FALSE))</f>
        <v>S2-05-C7-</v>
      </c>
      <c r="L323" s="2" t="str">
        <f ca="1">IF(ISBLANK(A323),"",表1[[#This Row],[编号]]&amp;TEXT(表1[[#This Row],[序号]],"000"))</f>
        <v>S2-05-C7-001</v>
      </c>
      <c r="M323" s="11" t="str">
        <f t="shared" si="240"/>
        <v>北方工程刚果（金）有限公司</v>
      </c>
      <c r="N323" s="11" t="str">
        <f t="shared" si="241"/>
        <v>李云松</v>
      </c>
      <c r="O323" s="11" t="str">
        <f t="shared" si="242"/>
        <v>黄必银</v>
      </c>
      <c r="P323" s="2" t="str">
        <f t="shared" si="243"/>
        <v>WUHUANG CONSTRUCTION ET COMMERCE RDC SAS</v>
      </c>
      <c r="Q323" s="2" t="str">
        <f t="shared" si="244"/>
        <v>陈陆</v>
      </c>
      <c r="R323" s="2" t="str">
        <f t="shared" si="245"/>
        <v>曹学能</v>
      </c>
      <c r="S323" s="11" t="str">
        <f t="shared" si="246"/>
        <v>鑫诚建设监理咨询有限公司</v>
      </c>
      <c r="T323" s="11" t="str">
        <f>IF(ISBLANK(A323),"",VLOOKUP(表1[[#This Row],[分项工程名称]],模板!C:G,3,FALSE))</f>
        <v>电缆头制作、导线连接和线路电气试验检验批质量验收记录</v>
      </c>
      <c r="U323" s="2" t="str">
        <f t="shared" si="247"/>
        <v>刚果（金）庞比铜钴矿项目</v>
      </c>
      <c r="V323" s="2" t="str">
        <f t="shared" si="248"/>
        <v>刚果（金）庞比铜钴矿项目   粗矿堆</v>
      </c>
      <c r="W323" s="11" t="str">
        <f>IF(ISBLANK(A323),"",表1[[#This Row],[子项名称]]&amp;表1[[#This Row],[标题]]&amp;表1[[#This Row],[分项工程代号]])</f>
        <v>粗矿堆电缆头制作、导线连接和线路电气试验检验批质量验收记录5</v>
      </c>
      <c r="X323" s="11">
        <f>IF(ISBLANK(A323),"",COUNTIF(W:W,表1[[#This Row],[子项名称]]&amp;表1[[#This Row],[标题]]&amp;表1[[#This Row],[分项工程代号]]))</f>
        <v>1</v>
      </c>
      <c r="Y323" s="11" t="str">
        <f>IF(ISBLANK(A323),"",表1[[#This Row],[子项名称]]&amp;表1[[#This Row],[分项工程代号]]&amp;表1[[#This Row],[分项工程名称]])</f>
        <v>粗矿堆5电缆头制作、导线连接和线路电气试验</v>
      </c>
      <c r="Z323" s="11" t="b">
        <f>IF(ISBLANK(A323),"",IF(MATCH(表1[[#This Row],[子项名称]]&amp;表1[[#This Row],[分项工程代号]]&amp;表1[[#This Row],[分项工程名称]],Y:Y,0)=ROW(表1[[#This Row],[子项名称]]),TRUE,FALSE))</f>
        <v>1</v>
      </c>
      <c r="AA323" s="11" t="str">
        <f t="shared" si="249"/>
        <v>《建筑电气工程施工验收规范》 GB50303-2015</v>
      </c>
      <c r="AB323" s="11" t="str">
        <f>IF(ISBLANK(A323),"",VLOOKUP(表1[[#This Row],[分项工程名称]],施工检查记录[#All],2,FALSE))</f>
        <v>1.低压电线和电缆绝缘电阻测试符合规范要求
2.电线、电缆接线符合规范要求
3.芯线与电器设备的连接符合规范要求</v>
      </c>
      <c r="AC323" t="str">
        <f t="shared" si="250"/>
        <v>2020年09月25日</v>
      </c>
    </row>
    <row r="324" customHeight="1" spans="1:29">
      <c r="A324" s="5" t="s">
        <v>57</v>
      </c>
      <c r="B324" s="5">
        <f ca="1" t="shared" si="251"/>
        <v>2</v>
      </c>
      <c r="C324" s="7" t="s">
        <v>30</v>
      </c>
      <c r="D324" s="7">
        <v>4</v>
      </c>
      <c r="E324" s="5" t="s">
        <v>170</v>
      </c>
      <c r="F324" s="7" t="s">
        <v>51</v>
      </c>
      <c r="G324" s="85">
        <v>44100</v>
      </c>
      <c r="H324" t="b">
        <v>1</v>
      </c>
      <c r="I324" s="7" t="s">
        <v>41</v>
      </c>
      <c r="J324" s="5"/>
      <c r="K324" s="11" t="str">
        <f>IF(ISBLANK(A324),"",VLOOKUP("S2"&amp;表1[[#This Row],[分项工程代号]]&amp;表1[[#This Row],[分项工程名称]],模板!D:F,3,FALSE))</f>
        <v>S2-04-C7-</v>
      </c>
      <c r="L324" s="2" t="str">
        <f ca="1">IF(ISBLANK(A324),"",表1[[#This Row],[编号]]&amp;TEXT(表1[[#This Row],[序号]],"000"))</f>
        <v>S2-04-C7-002</v>
      </c>
      <c r="M324" s="11" t="str">
        <f t="shared" si="240"/>
        <v>北方工程刚果（金）有限公司</v>
      </c>
      <c r="N324" s="11" t="str">
        <f t="shared" si="241"/>
        <v>李云松</v>
      </c>
      <c r="O324" s="11" t="str">
        <f t="shared" si="242"/>
        <v>黄必银</v>
      </c>
      <c r="P324" s="2" t="str">
        <f t="shared" si="243"/>
        <v>WUHUANG CONSTRUCTION ET COMMERCE RDC SAS</v>
      </c>
      <c r="Q324" s="2" t="str">
        <f t="shared" si="244"/>
        <v>陈陆</v>
      </c>
      <c r="R324" s="2" t="str">
        <f t="shared" si="245"/>
        <v>曹学能</v>
      </c>
      <c r="S324" s="11" t="str">
        <f t="shared" si="246"/>
        <v>鑫诚建设监理咨询有限公司</v>
      </c>
      <c r="T324" s="11" t="str">
        <f>IF(ISBLANK(A324),"",VLOOKUP(表1[[#This Row],[分项工程名称]],模板!C:G,3,FALSE))</f>
        <v>电线、电缆穿管和线槽敷设检验批质量验收记录</v>
      </c>
      <c r="U324" s="2" t="str">
        <f t="shared" si="247"/>
        <v>刚果（金）庞比铜钴矿项目</v>
      </c>
      <c r="V324" s="2" t="str">
        <f t="shared" si="248"/>
        <v>刚果（金）庞比铜钴矿项目   皮带廊及转运站</v>
      </c>
      <c r="W324" s="11" t="str">
        <f>IF(ISBLANK(A324),"",表1[[#This Row],[子项名称]]&amp;表1[[#This Row],[标题]]&amp;表1[[#This Row],[分项工程代号]])</f>
        <v>皮带廊及转运站电线、电缆穿管和线槽敷设检验批质量验收记录4</v>
      </c>
      <c r="X324" s="11">
        <f>IF(ISBLANK(A324),"",COUNTIF(W:W,表1[[#This Row],[子项名称]]&amp;表1[[#This Row],[标题]]&amp;表1[[#This Row],[分项工程代号]]))</f>
        <v>2</v>
      </c>
      <c r="Y324" s="11" t="str">
        <f>IF(ISBLANK(A324),"",表1[[#This Row],[子项名称]]&amp;表1[[#This Row],[分项工程代号]]&amp;表1[[#This Row],[分项工程名称]])</f>
        <v>皮带廊及转运站4电线、电缆穿管和线槽敷设</v>
      </c>
      <c r="Z324" s="11" t="b">
        <f>IF(ISBLANK(A324),"",IF(MATCH(表1[[#This Row],[子项名称]]&amp;表1[[#This Row],[分项工程代号]]&amp;表1[[#This Row],[分项工程名称]],Y:Y,0)=ROW(表1[[#This Row],[子项名称]]),TRUE,FALSE))</f>
        <v>0</v>
      </c>
      <c r="AA324" s="11" t="str">
        <f t="shared" si="249"/>
        <v>《建筑电气工程施工验收规范》 GB50303-2015</v>
      </c>
      <c r="AB324" s="11" t="str">
        <f>IF(ISBLANK(A324),"",VLOOKUP(表1[[#This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24" t="str">
        <f t="shared" ref="AC324:AC331" si="252">TEXT($G324,"yyyy年mm月dd日")</f>
        <v>2020年09月26日</v>
      </c>
    </row>
    <row r="325" customHeight="1" spans="1:29">
      <c r="A325" s="5" t="s">
        <v>57</v>
      </c>
      <c r="B325" s="5">
        <f ca="1" t="shared" ref="B325:B345" si="253">IF(ISBLANK(A325),"",_xlfn.MAXIFS(INDIRECT(ADDRESS(2,2)&amp;":"&amp;ADDRESS(ROW(A325)-1,2)),INDIRECT(ADDRESS(2,1)&amp;":"&amp;ADDRESS(ROW(A325)-1,1)),A325,INDIRECT(ADDRESS(2,3)&amp;":"&amp;ADDRESS(ROW(A325)-1,3)),C325,INDIRECT(ADDRESS(2,4)&amp;":"&amp;ADDRESS(ROW(A325)-1,4)),D325)+1)</f>
        <v>2</v>
      </c>
      <c r="C325" s="7" t="s">
        <v>35</v>
      </c>
      <c r="D325" s="7">
        <v>4</v>
      </c>
      <c r="E325" s="5" t="s">
        <v>170</v>
      </c>
      <c r="F325" s="7" t="s">
        <v>51</v>
      </c>
      <c r="G325" s="85">
        <v>44100</v>
      </c>
      <c r="H325" t="b">
        <v>1</v>
      </c>
      <c r="I325" s="7" t="s">
        <v>41</v>
      </c>
      <c r="J325" s="5"/>
      <c r="K325" s="11" t="str">
        <f>IF(ISBLANK(A325),"",VLOOKUP("S2"&amp;表1[[#This Row],[分项工程代号]]&amp;表1[[#This Row],[分项工程名称]],模板!D:F,3,FALSE))</f>
        <v>S2-04-C7-</v>
      </c>
      <c r="L325" s="2" t="str">
        <f ca="1">IF(ISBLANK(A325),"",表1[[#This Row],[编号]]&amp;TEXT(表1[[#This Row],[序号]],"000"))</f>
        <v>S2-04-C7-002</v>
      </c>
      <c r="M325" s="11" t="str">
        <f t="shared" si="240"/>
        <v>北方工程刚果（金）有限公司</v>
      </c>
      <c r="N325" s="11" t="str">
        <f t="shared" si="241"/>
        <v>李云松</v>
      </c>
      <c r="O325" s="11" t="str">
        <f t="shared" si="242"/>
        <v>黄必银</v>
      </c>
      <c r="P325" s="2" t="str">
        <f t="shared" si="243"/>
        <v>WUHUANG CONSTRUCTION ET COMMERCE RDC SAS</v>
      </c>
      <c r="Q325" s="2" t="str">
        <f t="shared" si="244"/>
        <v>陈陆</v>
      </c>
      <c r="R325" s="2" t="str">
        <f t="shared" si="245"/>
        <v>曹学能</v>
      </c>
      <c r="S325" s="11" t="str">
        <f t="shared" si="246"/>
        <v>鑫诚建设监理咨询有限公司</v>
      </c>
      <c r="T325" s="11" t="str">
        <f>IF(ISBLANK(A325),"",VLOOKUP(表1[[#This Row],[分项工程名称]],模板!C:G,3,FALSE))</f>
        <v>电线、电缆导管和线槽敷设检验批质量验收记录</v>
      </c>
      <c r="U325" s="2" t="str">
        <f t="shared" si="247"/>
        <v>刚果（金）庞比铜钴矿项目</v>
      </c>
      <c r="V325" s="2" t="str">
        <f t="shared" si="248"/>
        <v>刚果（金）庞比铜钴矿项目   皮带廊及转运站</v>
      </c>
      <c r="W325" s="11" t="str">
        <f>IF(ISBLANK(A325),"",表1[[#This Row],[子项名称]]&amp;表1[[#This Row],[标题]]&amp;表1[[#This Row],[分项工程代号]])</f>
        <v>皮带廊及转运站电线、电缆导管和线槽敷设检验批质量验收记录4</v>
      </c>
      <c r="X325" s="11">
        <f>IF(ISBLANK(A325),"",COUNTIF(W:W,表1[[#This Row],[子项名称]]&amp;表1[[#This Row],[标题]]&amp;表1[[#This Row],[分项工程代号]]))</f>
        <v>2</v>
      </c>
      <c r="Y325" s="11" t="str">
        <f>IF(ISBLANK(A325),"",表1[[#This Row],[子项名称]]&amp;表1[[#This Row],[分项工程代号]]&amp;表1[[#This Row],[分项工程名称]])</f>
        <v>皮带廊及转运站4电线、电缆导管和线槽敷设</v>
      </c>
      <c r="Z325" s="11" t="b">
        <f>IF(ISBLANK(A325),"",IF(MATCH(表1[[#This Row],[子项名称]]&amp;表1[[#This Row],[分项工程代号]]&amp;表1[[#This Row],[分项工程名称]],Y:Y,0)=ROW(表1[[#This Row],[子项名称]]),TRUE,FALSE))</f>
        <v>0</v>
      </c>
      <c r="AA325" s="11" t="str">
        <f t="shared" si="249"/>
        <v>《建筑电气工程施工验收规范》 GB50303-2015</v>
      </c>
      <c r="AB325" s="11" t="str">
        <f>IF(ISBLANK(A325),"",VLOOKUP(表1[[#This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25" t="str">
        <f t="shared" si="252"/>
        <v>2020年09月26日</v>
      </c>
    </row>
    <row r="326" customHeight="1" spans="1:29">
      <c r="A326" s="5" t="s">
        <v>57</v>
      </c>
      <c r="B326" s="5">
        <f ca="1" t="shared" si="253"/>
        <v>2</v>
      </c>
      <c r="C326" s="7" t="s">
        <v>37</v>
      </c>
      <c r="D326" s="7">
        <v>4</v>
      </c>
      <c r="E326" s="5" t="s">
        <v>170</v>
      </c>
      <c r="F326" s="7" t="s">
        <v>51</v>
      </c>
      <c r="G326" s="85">
        <v>44100</v>
      </c>
      <c r="H326" t="b">
        <v>1</v>
      </c>
      <c r="I326" s="7" t="s">
        <v>41</v>
      </c>
      <c r="J326" s="5"/>
      <c r="K326" s="11" t="str">
        <f>IF(ISBLANK(A326),"",VLOOKUP("S2"&amp;表1[[#This Row],[分项工程代号]]&amp;表1[[#This Row],[分项工程名称]],模板!D:F,3,FALSE))</f>
        <v>S2-04-C7-</v>
      </c>
      <c r="L326" s="2" t="str">
        <f ca="1">IF(ISBLANK(A326),"",表1[[#This Row],[编号]]&amp;TEXT(表1[[#This Row],[序号]],"000"))</f>
        <v>S2-04-C7-002</v>
      </c>
      <c r="M326" s="11" t="str">
        <f t="shared" si="240"/>
        <v>北方工程刚果（金）有限公司</v>
      </c>
      <c r="N326" s="11" t="str">
        <f t="shared" si="241"/>
        <v>李云松</v>
      </c>
      <c r="O326" s="11" t="str">
        <f t="shared" si="242"/>
        <v>黄必银</v>
      </c>
      <c r="P326" s="2" t="str">
        <f t="shared" si="243"/>
        <v>WUHUANG CONSTRUCTION ET COMMERCE RDC SAS</v>
      </c>
      <c r="Q326" s="2" t="str">
        <f t="shared" si="244"/>
        <v>陈陆</v>
      </c>
      <c r="R326" s="2" t="str">
        <f t="shared" si="245"/>
        <v>曹学能</v>
      </c>
      <c r="S326" s="11" t="str">
        <f t="shared" si="246"/>
        <v>鑫诚建设监理咨询有限公司</v>
      </c>
      <c r="T326" s="11" t="str">
        <f>IF(ISBLANK(A326),"",VLOOKUP(表1[[#This Row],[分项工程名称]],模板!C:G,3,FALSE))</f>
        <v>桥架安装和桥架内电缆敷设检验批质量验收记录</v>
      </c>
      <c r="U326" s="2" t="str">
        <f t="shared" si="247"/>
        <v>刚果（金）庞比铜钴矿项目</v>
      </c>
      <c r="V326" s="2" t="str">
        <f t="shared" si="248"/>
        <v>刚果（金）庞比铜钴矿项目   皮带廊及转运站</v>
      </c>
      <c r="W326" s="11" t="str">
        <f>IF(ISBLANK(A326),"",表1[[#This Row],[子项名称]]&amp;表1[[#This Row],[标题]]&amp;表1[[#This Row],[分项工程代号]])</f>
        <v>皮带廊及转运站桥架安装和桥架内电缆敷设检验批质量验收记录4</v>
      </c>
      <c r="X326" s="11">
        <f>IF(ISBLANK(A326),"",COUNTIF(W:W,表1[[#This Row],[子项名称]]&amp;表1[[#This Row],[标题]]&amp;表1[[#This Row],[分项工程代号]]))</f>
        <v>3</v>
      </c>
      <c r="Y326" s="11" t="str">
        <f>IF(ISBLANK(A326),"",表1[[#This Row],[子项名称]]&amp;表1[[#This Row],[分项工程代号]]&amp;表1[[#This Row],[分项工程名称]])</f>
        <v>皮带廊及转运站4桥架安装和桥架内电缆敷设</v>
      </c>
      <c r="Z326" s="11" t="b">
        <f>IF(ISBLANK(A326),"",IF(MATCH(表1[[#This Row],[子项名称]]&amp;表1[[#This Row],[分项工程代号]]&amp;表1[[#This Row],[分项工程名称]],Y:Y,0)=ROW(表1[[#This Row],[子项名称]]),TRUE,FALSE))</f>
        <v>0</v>
      </c>
      <c r="AA326" s="11" t="str">
        <f t="shared" si="249"/>
        <v>《建筑电气工程施工验收规范》 GB50303-2015</v>
      </c>
      <c r="AB326" s="11" t="str">
        <f>IF(ISBLANK(A326),"",VLOOKUP(表1[[#This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26" t="str">
        <f t="shared" si="252"/>
        <v>2020年09月26日</v>
      </c>
    </row>
    <row r="327" customHeight="1" spans="1:29">
      <c r="A327" s="5" t="s">
        <v>57</v>
      </c>
      <c r="B327" s="5">
        <f ca="1" t="shared" si="253"/>
        <v>2</v>
      </c>
      <c r="C327" s="6" t="s">
        <v>100</v>
      </c>
      <c r="D327" s="6">
        <v>4</v>
      </c>
      <c r="E327" s="5" t="s">
        <v>170</v>
      </c>
      <c r="F327" s="7" t="s">
        <v>51</v>
      </c>
      <c r="G327" s="85">
        <v>44100</v>
      </c>
      <c r="H327" t="b">
        <v>1</v>
      </c>
      <c r="I327" s="7" t="s">
        <v>41</v>
      </c>
      <c r="J327" s="5"/>
      <c r="K327" s="11" t="str">
        <f>IF(ISBLANK(A327),"",VLOOKUP("S2"&amp;表1[[#This Row],[分项工程代号]]&amp;表1[[#This Row],[分项工程名称]],模板!D:F,3,FALSE))</f>
        <v>S2-04-C7-</v>
      </c>
      <c r="L327" s="2" t="str">
        <f ca="1">IF(ISBLANK(A327),"",表1[[#This Row],[编号]]&amp;TEXT(表1[[#This Row],[序号]],"000"))</f>
        <v>S2-04-C7-002</v>
      </c>
      <c r="M327" s="11" t="str">
        <f t="shared" si="240"/>
        <v>北方工程刚果（金）有限公司</v>
      </c>
      <c r="N327" s="11" t="str">
        <f t="shared" si="241"/>
        <v>李云松</v>
      </c>
      <c r="O327" s="11" t="str">
        <f t="shared" si="242"/>
        <v>黄必银</v>
      </c>
      <c r="P327" s="2" t="str">
        <f t="shared" si="243"/>
        <v>WUHUANG CONSTRUCTION ET COMMERCE RDC SAS</v>
      </c>
      <c r="Q327" s="2" t="str">
        <f t="shared" si="244"/>
        <v>陈陆</v>
      </c>
      <c r="R327" s="2" t="str">
        <f t="shared" si="245"/>
        <v>曹学能</v>
      </c>
      <c r="S327" s="11" t="str">
        <f t="shared" si="246"/>
        <v>鑫诚建设监理咨询有限公司</v>
      </c>
      <c r="T327" s="11" t="str">
        <f>IF(ISBLANK(A327),"",VLOOKUP(表1[[#This Row],[分项工程名称]],模板!C:G,3,FALSE))</f>
        <v>成套配电柜、控制柜和动力配电箱安装检验批质量验收记录</v>
      </c>
      <c r="U327" s="2" t="str">
        <f t="shared" si="247"/>
        <v>刚果（金）庞比铜钴矿项目</v>
      </c>
      <c r="V327" s="2" t="str">
        <f t="shared" si="248"/>
        <v>刚果（金）庞比铜钴矿项目   皮带廊及转运站</v>
      </c>
      <c r="W327" s="11" t="str">
        <f>IF(ISBLANK(A327),"",表1[[#This Row],[子项名称]]&amp;表1[[#This Row],[标题]]&amp;表1[[#This Row],[分项工程代号]])</f>
        <v>皮带廊及转运站成套配电柜、控制柜和动力配电箱安装检验批质量验收记录4</v>
      </c>
      <c r="X327" s="11">
        <f>IF(ISBLANK(A327),"",COUNTIF(W:W,表1[[#This Row],[子项名称]]&amp;表1[[#This Row],[标题]]&amp;表1[[#This Row],[分项工程代号]]))</f>
        <v>2</v>
      </c>
      <c r="Y327" s="11" t="str">
        <f>IF(ISBLANK(A327),"",表1[[#This Row],[子项名称]]&amp;表1[[#This Row],[分项工程代号]]&amp;表1[[#This Row],[分项工程名称]])</f>
        <v>皮带廊及转运站4成套配电柜、控制柜和动力配电箱安装</v>
      </c>
      <c r="Z327" s="11" t="b">
        <f>IF(ISBLANK(A327),"",IF(MATCH(表1[[#This Row],[子项名称]]&amp;表1[[#This Row],[分项工程代号]]&amp;表1[[#This Row],[分项工程名称]],Y:Y,0)=ROW(表1[[#This Row],[子项名称]]),TRUE,FALSE))</f>
        <v>0</v>
      </c>
      <c r="AA327" s="11" t="str">
        <f t="shared" si="249"/>
        <v>《建筑电气工程施工验收规范》 GB50303-2015</v>
      </c>
      <c r="AB327" s="11" t="str">
        <f>IF(ISBLANK(A327),"",VLOOKUP(表1[[#This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27" t="str">
        <f t="shared" si="252"/>
        <v>2020年09月26日</v>
      </c>
    </row>
    <row r="328" customHeight="1" spans="1:29">
      <c r="A328" s="5" t="s">
        <v>57</v>
      </c>
      <c r="B328" s="5">
        <f ca="1" t="shared" si="253"/>
        <v>2</v>
      </c>
      <c r="C328" s="6" t="s">
        <v>101</v>
      </c>
      <c r="D328" s="6">
        <v>4</v>
      </c>
      <c r="E328" s="5" t="s">
        <v>170</v>
      </c>
      <c r="F328" s="7" t="s">
        <v>51</v>
      </c>
      <c r="G328" s="85">
        <v>44100</v>
      </c>
      <c r="H328" t="b">
        <v>1</v>
      </c>
      <c r="I328" s="7" t="s">
        <v>41</v>
      </c>
      <c r="J328" s="5"/>
      <c r="K328" s="11" t="str">
        <f>IF(ISBLANK(A328),"",VLOOKUP("S2"&amp;表1[[#This Row],[分项工程代号]]&amp;表1[[#This Row],[分项工程名称]],模板!D:F,3,FALSE))</f>
        <v>S2-04-C7-</v>
      </c>
      <c r="L328" s="2" t="str">
        <f ca="1">IF(ISBLANK(A328),"",表1[[#This Row],[编号]]&amp;TEXT(表1[[#This Row],[序号]],"000"))</f>
        <v>S2-04-C7-002</v>
      </c>
      <c r="M328" s="11" t="str">
        <f t="shared" si="240"/>
        <v>北方工程刚果（金）有限公司</v>
      </c>
      <c r="N328" s="11" t="str">
        <f t="shared" si="241"/>
        <v>李云松</v>
      </c>
      <c r="O328" s="11" t="str">
        <f t="shared" si="242"/>
        <v>黄必银</v>
      </c>
      <c r="P328" s="2" t="str">
        <f t="shared" si="243"/>
        <v>WUHUANG CONSTRUCTION ET COMMERCE RDC SAS</v>
      </c>
      <c r="Q328" s="2" t="str">
        <f t="shared" si="244"/>
        <v>陈陆</v>
      </c>
      <c r="R328" s="2" t="str">
        <f t="shared" si="245"/>
        <v>曹学能</v>
      </c>
      <c r="S328" s="11" t="str">
        <f t="shared" si="246"/>
        <v>鑫诚建设监理咨询有限公司</v>
      </c>
      <c r="T328" s="11" t="str">
        <f>IF(ISBLANK(A328),"",VLOOKUP(表1[[#This Row],[分项工程名称]],模板!C:G,3,FALSE))</f>
        <v>低压电动机检查、接线检验批质量验收记录</v>
      </c>
      <c r="U328" s="2" t="str">
        <f t="shared" si="247"/>
        <v>刚果（金）庞比铜钴矿项目</v>
      </c>
      <c r="V328" s="2" t="str">
        <f t="shared" si="248"/>
        <v>刚果（金）庞比铜钴矿项目   皮带廊及转运站</v>
      </c>
      <c r="W328" s="11" t="str">
        <f>IF(ISBLANK(A328),"",表1[[#This Row],[子项名称]]&amp;表1[[#This Row],[标题]]&amp;表1[[#This Row],[分项工程代号]])</f>
        <v>皮带廊及转运站低压电动机检查、接线检验批质量验收记录4</v>
      </c>
      <c r="X328" s="11">
        <f>IF(ISBLANK(A328),"",COUNTIF(W:W,表1[[#This Row],[子项名称]]&amp;表1[[#This Row],[标题]]&amp;表1[[#This Row],[分项工程代号]]))</f>
        <v>2</v>
      </c>
      <c r="Y328" s="11" t="str">
        <f>IF(ISBLANK(A328),"",表1[[#This Row],[子项名称]]&amp;表1[[#This Row],[分项工程代号]]&amp;表1[[#This Row],[分项工程名称]])</f>
        <v>皮带廊及转运站4低压电动机检查、接线</v>
      </c>
      <c r="Z328" s="11" t="b">
        <f>IF(ISBLANK(A328),"",IF(MATCH(表1[[#This Row],[子项名称]]&amp;表1[[#This Row],[分项工程代号]]&amp;表1[[#This Row],[分项工程名称]],Y:Y,0)=ROW(表1[[#This Row],[子项名称]]),TRUE,FALSE))</f>
        <v>0</v>
      </c>
      <c r="AA328" s="11" t="str">
        <f t="shared" si="249"/>
        <v>《建筑电气工程施工验收规范》 GB50303-2015</v>
      </c>
      <c r="AB328" s="11" t="str">
        <f>IF(ISBLANK(A328),"",VLOOKUP(表1[[#This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328" t="str">
        <f t="shared" si="252"/>
        <v>2020年09月26日</v>
      </c>
    </row>
    <row r="329" customHeight="1" spans="1:29">
      <c r="A329" s="5" t="s">
        <v>57</v>
      </c>
      <c r="B329" s="5">
        <f ca="1" t="shared" si="253"/>
        <v>3</v>
      </c>
      <c r="C329" s="6" t="s">
        <v>37</v>
      </c>
      <c r="D329" s="6">
        <v>4</v>
      </c>
      <c r="E329" s="5" t="s">
        <v>170</v>
      </c>
      <c r="F329" s="7" t="s">
        <v>51</v>
      </c>
      <c r="G329" s="85">
        <v>44100</v>
      </c>
      <c r="H329" t="b">
        <v>1</v>
      </c>
      <c r="I329" s="7" t="s">
        <v>41</v>
      </c>
      <c r="J329" s="5"/>
      <c r="K329" s="11" t="str">
        <f>IF(ISBLANK(A329),"",VLOOKUP("S2"&amp;表1[[#This Row],[分项工程代号]]&amp;表1[[#This Row],[分项工程名称]],模板!D:F,3,FALSE))</f>
        <v>S2-04-C7-</v>
      </c>
      <c r="L329" s="2" t="str">
        <f ca="1">IF(ISBLANK(A329),"",表1[[#This Row],[编号]]&amp;TEXT(表1[[#This Row],[序号]],"000"))</f>
        <v>S2-04-C7-003</v>
      </c>
      <c r="M329" s="11" t="str">
        <f t="shared" si="240"/>
        <v>北方工程刚果（金）有限公司</v>
      </c>
      <c r="N329" s="11" t="str">
        <f t="shared" si="241"/>
        <v>李云松</v>
      </c>
      <c r="O329" s="11" t="str">
        <f t="shared" si="242"/>
        <v>黄必银</v>
      </c>
      <c r="P329" s="2" t="str">
        <f t="shared" si="243"/>
        <v>WUHUANG CONSTRUCTION ET COMMERCE RDC SAS</v>
      </c>
      <c r="Q329" s="2" t="str">
        <f t="shared" si="244"/>
        <v>陈陆</v>
      </c>
      <c r="R329" s="2" t="str">
        <f t="shared" si="245"/>
        <v>曹学能</v>
      </c>
      <c r="S329" s="11" t="str">
        <f t="shared" si="246"/>
        <v>鑫诚建设监理咨询有限公司</v>
      </c>
      <c r="T329" s="11" t="str">
        <f>IF(ISBLANK(A329),"",VLOOKUP(表1[[#This Row],[分项工程名称]],模板!C:G,3,FALSE))</f>
        <v>桥架安装和桥架内电缆敷设检验批质量验收记录</v>
      </c>
      <c r="U329" s="2" t="str">
        <f t="shared" si="247"/>
        <v>刚果（金）庞比铜钴矿项目</v>
      </c>
      <c r="V329" s="2" t="str">
        <f t="shared" si="248"/>
        <v>刚果（金）庞比铜钴矿项目   皮带廊及转运站</v>
      </c>
      <c r="W329" s="11" t="str">
        <f>IF(ISBLANK(A329),"",表1[[#This Row],[子项名称]]&amp;表1[[#This Row],[标题]]&amp;表1[[#This Row],[分项工程代号]])</f>
        <v>皮带廊及转运站桥架安装和桥架内电缆敷设检验批质量验收记录4</v>
      </c>
      <c r="X329" s="11">
        <f>IF(ISBLANK(A329),"",COUNTIF(W:W,表1[[#This Row],[子项名称]]&amp;表1[[#This Row],[标题]]&amp;表1[[#This Row],[分项工程代号]]))</f>
        <v>3</v>
      </c>
      <c r="Y329" s="11" t="str">
        <f>IF(ISBLANK(A329),"",表1[[#This Row],[子项名称]]&amp;表1[[#This Row],[分项工程代号]]&amp;表1[[#This Row],[分项工程名称]])</f>
        <v>皮带廊及转运站4桥架安装和桥架内电缆敷设</v>
      </c>
      <c r="Z329" s="11" t="b">
        <f>IF(ISBLANK(A329),"",IF(MATCH(表1[[#This Row],[子项名称]]&amp;表1[[#This Row],[分项工程代号]]&amp;表1[[#This Row],[分项工程名称]],Y:Y,0)=ROW(表1[[#This Row],[子项名称]]),TRUE,FALSE))</f>
        <v>0</v>
      </c>
      <c r="AA329" s="11" t="str">
        <f t="shared" si="249"/>
        <v>《建筑电气工程施工验收规范》 GB50303-2015</v>
      </c>
      <c r="AB329" s="11" t="str">
        <f>IF(ISBLANK(A329),"",VLOOKUP(表1[[#This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29" t="str">
        <f t="shared" si="252"/>
        <v>2020年09月26日</v>
      </c>
    </row>
    <row r="330" customHeight="1" spans="1:29">
      <c r="A330" s="5" t="s">
        <v>57</v>
      </c>
      <c r="B330" s="5">
        <f ca="1" t="shared" si="253"/>
        <v>2</v>
      </c>
      <c r="C330" s="7" t="s">
        <v>102</v>
      </c>
      <c r="D330" s="6">
        <v>4</v>
      </c>
      <c r="E330" s="5" t="s">
        <v>170</v>
      </c>
      <c r="F330" s="7" t="s">
        <v>51</v>
      </c>
      <c r="G330" s="85">
        <v>44100</v>
      </c>
      <c r="H330" t="b">
        <v>1</v>
      </c>
      <c r="I330" s="7" t="s">
        <v>41</v>
      </c>
      <c r="J330" s="5"/>
      <c r="K330" s="11" t="str">
        <f>IF(ISBLANK(A330),"",VLOOKUP("S2"&amp;表1[[#This Row],[分项工程代号]]&amp;表1[[#This Row],[分项工程名称]],模板!D:F,3,FALSE))</f>
        <v>S2-04-C7-</v>
      </c>
      <c r="L330" s="2" t="str">
        <f ca="1">IF(ISBLANK(A330),"",表1[[#This Row],[编号]]&amp;TEXT(表1[[#This Row],[序号]],"000"))</f>
        <v>S2-04-C7-002</v>
      </c>
      <c r="M330" s="11" t="str">
        <f t="shared" si="240"/>
        <v>北方工程刚果（金）有限公司</v>
      </c>
      <c r="N330" s="11" t="str">
        <f t="shared" si="241"/>
        <v>李云松</v>
      </c>
      <c r="O330" s="11" t="str">
        <f t="shared" si="242"/>
        <v>黄必银</v>
      </c>
      <c r="P330" s="2" t="str">
        <f t="shared" si="243"/>
        <v>WUHUANG CONSTRUCTION ET COMMERCE RDC SAS</v>
      </c>
      <c r="Q330" s="2" t="str">
        <f t="shared" si="244"/>
        <v>陈陆</v>
      </c>
      <c r="R330" s="2" t="str">
        <f t="shared" si="245"/>
        <v>曹学能</v>
      </c>
      <c r="S330" s="11" t="str">
        <f t="shared" si="246"/>
        <v>鑫诚建设监理咨询有限公司</v>
      </c>
      <c r="T330" s="11" t="str">
        <f>IF(ISBLANK(A330),"",VLOOKUP(表1[[#This Row],[分项工程名称]],模板!C:G,3,FALSE))</f>
        <v>低压电气动力设备检测、试验和空载试运行检验批质量验收记录</v>
      </c>
      <c r="U330" s="2" t="str">
        <f t="shared" si="247"/>
        <v>刚果（金）庞比铜钴矿项目</v>
      </c>
      <c r="V330" s="2" t="str">
        <f t="shared" si="248"/>
        <v>刚果（金）庞比铜钴矿项目   皮带廊及转运站</v>
      </c>
      <c r="W330" s="11" t="str">
        <f>IF(ISBLANK(A330),"",表1[[#This Row],[子项名称]]&amp;表1[[#This Row],[标题]]&amp;表1[[#This Row],[分项工程代号]])</f>
        <v>皮带廊及转运站低压电气动力设备检测、试验和空载试运行检验批质量验收记录4</v>
      </c>
      <c r="X330" s="11">
        <f>IF(ISBLANK(A330),"",COUNTIF(W:W,表1[[#This Row],[子项名称]]&amp;表1[[#This Row],[标题]]&amp;表1[[#This Row],[分项工程代号]]))</f>
        <v>2</v>
      </c>
      <c r="Y330" s="11" t="str">
        <f>IF(ISBLANK(A330),"",表1[[#This Row],[子项名称]]&amp;表1[[#This Row],[分项工程代号]]&amp;表1[[#This Row],[分项工程名称]])</f>
        <v>皮带廊及转运站4低压电气动力设备检测、试验和空载试运行</v>
      </c>
      <c r="Z330" s="11" t="b">
        <f>IF(ISBLANK(A330),"",IF(MATCH(表1[[#This Row],[子项名称]]&amp;表1[[#This Row],[分项工程代号]]&amp;表1[[#This Row],[分项工程名称]],Y:Y,0)=ROW(表1[[#This Row],[子项名称]]),TRUE,FALSE))</f>
        <v>0</v>
      </c>
      <c r="AA330" s="11" t="str">
        <f t="shared" si="249"/>
        <v>《建筑电气工程施工验收规范》 GB50303-2015</v>
      </c>
      <c r="AB330" s="11" t="str">
        <f>IF(ISBLANK(A330),"",VLOOKUP(表1[[#This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30" t="str">
        <f t="shared" si="252"/>
        <v>2020年09月26日</v>
      </c>
    </row>
    <row r="331" customHeight="1" spans="1:29">
      <c r="A331" s="5" t="s">
        <v>57</v>
      </c>
      <c r="B331" s="5">
        <f ca="1" t="shared" si="253"/>
        <v>1</v>
      </c>
      <c r="C331" s="7" t="s">
        <v>81</v>
      </c>
      <c r="D331" s="6">
        <v>4</v>
      </c>
      <c r="E331" s="5" t="s">
        <v>170</v>
      </c>
      <c r="F331" s="7" t="s">
        <v>51</v>
      </c>
      <c r="G331" s="85">
        <v>44100</v>
      </c>
      <c r="H331" t="b">
        <v>1</v>
      </c>
      <c r="I331" s="7" t="s">
        <v>41</v>
      </c>
      <c r="J331" s="5"/>
      <c r="K331" s="11" t="str">
        <f>IF(ISBLANK(A331),"",VLOOKUP("S2"&amp;表1[[#This Row],[分项工程代号]]&amp;表1[[#This Row],[分项工程名称]],模板!D:F,3,FALSE))</f>
        <v>S2-04-C7-</v>
      </c>
      <c r="L331" s="2" t="str">
        <f ca="1">IF(ISBLANK(A331),"",表1[[#This Row],[编号]]&amp;TEXT(表1[[#This Row],[序号]],"000"))</f>
        <v>S2-04-C7-001</v>
      </c>
      <c r="M331" s="11" t="str">
        <f t="shared" si="240"/>
        <v>北方工程刚果（金）有限公司</v>
      </c>
      <c r="N331" s="11" t="str">
        <f t="shared" si="241"/>
        <v>李云松</v>
      </c>
      <c r="O331" s="11" t="str">
        <f t="shared" si="242"/>
        <v>黄必银</v>
      </c>
      <c r="P331" s="2" t="str">
        <f t="shared" si="243"/>
        <v>WUHUANG CONSTRUCTION ET COMMERCE RDC SAS</v>
      </c>
      <c r="Q331" s="2" t="str">
        <f t="shared" si="244"/>
        <v>陈陆</v>
      </c>
      <c r="R331" s="2" t="str">
        <f t="shared" si="245"/>
        <v>曹学能</v>
      </c>
      <c r="S331" s="11" t="str">
        <f t="shared" si="246"/>
        <v>鑫诚建设监理咨询有限公司</v>
      </c>
      <c r="T331" s="11" t="str">
        <f>IF(ISBLANK(A331),"",VLOOKUP(表1[[#This Row],[分项工程名称]],模板!C:G,3,FALSE))</f>
        <v>电缆头制作、导线连接和线路电气试验检验批质量验收记录</v>
      </c>
      <c r="U331" s="2" t="str">
        <f t="shared" si="247"/>
        <v>刚果（金）庞比铜钴矿项目</v>
      </c>
      <c r="V331" s="2" t="str">
        <f t="shared" si="248"/>
        <v>刚果（金）庞比铜钴矿项目   皮带廊及转运站</v>
      </c>
      <c r="W331" s="11" t="str">
        <f>IF(ISBLANK(A331),"",表1[[#This Row],[子项名称]]&amp;表1[[#This Row],[标题]]&amp;表1[[#This Row],[分项工程代号]])</f>
        <v>皮带廊及转运站电缆头制作、导线连接和线路电气试验检验批质量验收记录4</v>
      </c>
      <c r="X331" s="11">
        <f>IF(ISBLANK(A331),"",COUNTIF(W:W,表1[[#This Row],[子项名称]]&amp;表1[[#This Row],[标题]]&amp;表1[[#This Row],[分项工程代号]]))</f>
        <v>1</v>
      </c>
      <c r="Y331" s="11" t="str">
        <f>IF(ISBLANK(A331),"",表1[[#This Row],[子项名称]]&amp;表1[[#This Row],[分项工程代号]]&amp;表1[[#This Row],[分项工程名称]])</f>
        <v>皮带廊及转运站4电缆头制作、导线连接和线路电气试验</v>
      </c>
      <c r="Z331" s="11" t="b">
        <f>IF(ISBLANK(A331),"",IF(MATCH(表1[[#This Row],[子项名称]]&amp;表1[[#This Row],[分项工程代号]]&amp;表1[[#This Row],[分项工程名称]],Y:Y,0)=ROW(表1[[#This Row],[子项名称]]),TRUE,FALSE))</f>
        <v>1</v>
      </c>
      <c r="AA331" s="11" t="str">
        <f t="shared" si="249"/>
        <v>《建筑电气工程施工验收规范》 GB50303-2015</v>
      </c>
      <c r="AB331" s="11" t="str">
        <f>IF(ISBLANK(A331),"",VLOOKUP(表1[[#This Row],[分项工程名称]],施工检查记录[#All],2,FALSE))</f>
        <v>1.低压电线和电缆绝缘电阻测试符合规范要求
2.电线、电缆接线符合规范要求
3.芯线与电器设备的连接符合规范要求</v>
      </c>
      <c r="AC331" t="str">
        <f t="shared" si="252"/>
        <v>2020年09月26日</v>
      </c>
    </row>
    <row r="332" customHeight="1" spans="1:29">
      <c r="A332" s="5" t="s">
        <v>53</v>
      </c>
      <c r="B332" s="5">
        <f ca="1" t="shared" si="253"/>
        <v>2</v>
      </c>
      <c r="C332" t="s">
        <v>101</v>
      </c>
      <c r="D332" s="5">
        <v>4</v>
      </c>
      <c r="E332" s="88" t="s">
        <v>171</v>
      </c>
      <c r="F332" s="7" t="s">
        <v>51</v>
      </c>
      <c r="G332" s="4">
        <v>44104</v>
      </c>
      <c r="H332" t="b">
        <v>1</v>
      </c>
      <c r="I332" s="88" t="s">
        <v>55</v>
      </c>
      <c r="J332" s="5"/>
      <c r="K332" s="11" t="str">
        <f>IF(ISBLANK(A332),"",VLOOKUP("S2"&amp;表1[[#This Row],[分项工程代号]]&amp;表1[[#This Row],[分项工程名称]],模板!D:F,3,FALSE))</f>
        <v>S2-04-C7-</v>
      </c>
      <c r="L332" s="2" t="str">
        <f ca="1">IF(ISBLANK(A332),"",表1[[#This Row],[编号]]&amp;TEXT(表1[[#This Row],[序号]],"000"))</f>
        <v>S2-04-C7-002</v>
      </c>
      <c r="M332" s="11" t="str">
        <f t="shared" ref="M332:M340" si="254">IF(ISBLANK(A332),"","北方工程刚果（金）有限公司")</f>
        <v>北方工程刚果（金）有限公司</v>
      </c>
      <c r="N332" s="11" t="str">
        <f t="shared" ref="N332:N340" si="255">IF(ISBLANK(A332),"","李云松")</f>
        <v>李云松</v>
      </c>
      <c r="O332" s="11" t="str">
        <f t="shared" ref="O332:O340" si="256">IF(ISBLANK(A332),"","黄必银")</f>
        <v>黄必银</v>
      </c>
      <c r="P332" s="2" t="str">
        <f t="shared" ref="P332:P340" si="257">IF(ISBLANK(A332),"","WUHUANG CONSTRUCTION ET COMMERCE RDC SAS")</f>
        <v>WUHUANG CONSTRUCTION ET COMMERCE RDC SAS</v>
      </c>
      <c r="Q332" s="2" t="str">
        <f t="shared" ref="Q332:Q340" si="258">IF(ISBLANK(A332),"","陈陆")</f>
        <v>陈陆</v>
      </c>
      <c r="R332" s="2" t="str">
        <f t="shared" ref="R332:R340" si="259">IF(ISBLANK(A332),"","曹学能")</f>
        <v>曹学能</v>
      </c>
      <c r="S332" s="11" t="str">
        <f t="shared" ref="S332:S340" si="260">IF(ISBLANK(A332),"","鑫诚建设监理咨询有限公司")</f>
        <v>鑫诚建设监理咨询有限公司</v>
      </c>
      <c r="T332" s="11" t="str">
        <f>IF(ISBLANK(A332),"",VLOOKUP(表1[[#This Row],[分项工程名称]],模板!C:G,3,FALSE))</f>
        <v>低压电动机检查、接线检验批质量验收记录</v>
      </c>
      <c r="U332" s="2" t="str">
        <f t="shared" ref="U332:U340" si="261">IF(ISBLANK(A332),"","刚果（金）庞比铜钴矿项目")</f>
        <v>刚果（金）庞比铜钴矿项目</v>
      </c>
      <c r="V332" s="2" t="str">
        <f t="shared" ref="V332:V340" si="262">IF(ISBLANK(A332),"",_xlfn.CONCAT(U332,"   ",A332))</f>
        <v>刚果（金）庞比铜钴矿项目   磨矿分级</v>
      </c>
      <c r="W332" s="11" t="str">
        <f>IF(ISBLANK(A332),"",表1[[#This Row],[子项名称]]&amp;表1[[#This Row],[标题]]&amp;表1[[#This Row],[分项工程代号]])</f>
        <v>磨矿分级低压电动机检查、接线检验批质量验收记录4</v>
      </c>
      <c r="X332" s="11">
        <f>IF(ISBLANK(A332),"",COUNTIF(W:W,表1[[#This Row],[子项名称]]&amp;表1[[#This Row],[标题]]&amp;表1[[#This Row],[分项工程代号]]))</f>
        <v>2</v>
      </c>
      <c r="Y332" s="11" t="str">
        <f>IF(ISBLANK(A332),"",表1[[#This Row],[子项名称]]&amp;表1[[#This Row],[分项工程代号]]&amp;表1[[#This Row],[分项工程名称]])</f>
        <v>磨矿分级4低压电动机检查、接线</v>
      </c>
      <c r="Z332" s="11" t="b">
        <f>IF(ISBLANK(A332),"",IF(MATCH(表1[[#This Row],[子项名称]]&amp;表1[[#This Row],[分项工程代号]]&amp;表1[[#This Row],[分项工程名称]],Y:Y,0)=ROW(表1[[#This Row],[子项名称]]),TRUE,FALSE))</f>
        <v>0</v>
      </c>
      <c r="AA332" s="11" t="str">
        <f t="shared" ref="AA332:AA340" si="263">IF(ISBLANK(A332),"",_xlfn.CONCAT("《建筑电气工程施工验收规范》 GB50303-2015"))</f>
        <v>《建筑电气工程施工验收规范》 GB50303-2015</v>
      </c>
      <c r="AB332" s="11" t="str">
        <f>IF(ISBLANK(A332),"",VLOOKUP(表1[[#This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332" t="str">
        <f t="shared" ref="AC332:AC345" si="264">TEXT($G332,"yyyy年mm月dd日")</f>
        <v>2020年09月30日</v>
      </c>
    </row>
    <row r="333" customHeight="1" spans="1:29">
      <c r="A333" s="5" t="s">
        <v>53</v>
      </c>
      <c r="B333" s="5">
        <f ca="1" t="shared" si="253"/>
        <v>2</v>
      </c>
      <c r="C333" t="s">
        <v>102</v>
      </c>
      <c r="D333" s="5">
        <v>4</v>
      </c>
      <c r="E333" s="88" t="s">
        <v>171</v>
      </c>
      <c r="F333" s="7" t="s">
        <v>51</v>
      </c>
      <c r="G333" s="4">
        <v>44104</v>
      </c>
      <c r="H333" t="b">
        <v>1</v>
      </c>
      <c r="I333" s="88" t="s">
        <v>55</v>
      </c>
      <c r="J333" s="5"/>
      <c r="K333" s="11" t="str">
        <f>IF(ISBLANK(A333),"",VLOOKUP("S2"&amp;表1[[#This Row],[分项工程代号]]&amp;表1[[#This Row],[分项工程名称]],模板!D:F,3,FALSE))</f>
        <v>S2-04-C7-</v>
      </c>
      <c r="L333" s="2" t="str">
        <f ca="1">IF(ISBLANK(A333),"",表1[[#This Row],[编号]]&amp;TEXT(表1[[#This Row],[序号]],"000"))</f>
        <v>S2-04-C7-002</v>
      </c>
      <c r="M333" s="11" t="str">
        <f t="shared" si="254"/>
        <v>北方工程刚果（金）有限公司</v>
      </c>
      <c r="N333" s="11" t="str">
        <f t="shared" si="255"/>
        <v>李云松</v>
      </c>
      <c r="O333" s="11" t="str">
        <f t="shared" si="256"/>
        <v>黄必银</v>
      </c>
      <c r="P333" s="2" t="str">
        <f t="shared" si="257"/>
        <v>WUHUANG CONSTRUCTION ET COMMERCE RDC SAS</v>
      </c>
      <c r="Q333" s="2" t="str">
        <f t="shared" si="258"/>
        <v>陈陆</v>
      </c>
      <c r="R333" s="2" t="str">
        <f t="shared" si="259"/>
        <v>曹学能</v>
      </c>
      <c r="S333" s="11" t="str">
        <f t="shared" si="260"/>
        <v>鑫诚建设监理咨询有限公司</v>
      </c>
      <c r="T333" s="11" t="str">
        <f>IF(ISBLANK(A333),"",VLOOKUP(表1[[#This Row],[分项工程名称]],模板!C:G,3,FALSE))</f>
        <v>低压电气动力设备检测、试验和空载试运行检验批质量验收记录</v>
      </c>
      <c r="U333" s="2" t="str">
        <f t="shared" si="261"/>
        <v>刚果（金）庞比铜钴矿项目</v>
      </c>
      <c r="V333" s="2" t="str">
        <f t="shared" si="262"/>
        <v>刚果（金）庞比铜钴矿项目   磨矿分级</v>
      </c>
      <c r="W333" s="11" t="str">
        <f>IF(ISBLANK(A333),"",表1[[#This Row],[子项名称]]&amp;表1[[#This Row],[标题]]&amp;表1[[#This Row],[分项工程代号]])</f>
        <v>磨矿分级低压电气动力设备检测、试验和空载试运行检验批质量验收记录4</v>
      </c>
      <c r="X333" s="11">
        <f>IF(ISBLANK(A333),"",COUNTIF(W:W,表1[[#This Row],[子项名称]]&amp;表1[[#This Row],[标题]]&amp;表1[[#This Row],[分项工程代号]]))</f>
        <v>2</v>
      </c>
      <c r="Y333" s="11" t="str">
        <f>IF(ISBLANK(A333),"",表1[[#This Row],[子项名称]]&amp;表1[[#This Row],[分项工程代号]]&amp;表1[[#This Row],[分项工程名称]])</f>
        <v>磨矿分级4低压电气动力设备检测、试验和空载试运行</v>
      </c>
      <c r="Z333" s="11" t="b">
        <f>IF(ISBLANK(A333),"",IF(MATCH(表1[[#This Row],[子项名称]]&amp;表1[[#This Row],[分项工程代号]]&amp;表1[[#This Row],[分项工程名称]],Y:Y,0)=ROW(表1[[#This Row],[子项名称]]),TRUE,FALSE))</f>
        <v>0</v>
      </c>
      <c r="AA333" s="11" t="str">
        <f t="shared" si="263"/>
        <v>《建筑电气工程施工验收规范》 GB50303-2015</v>
      </c>
      <c r="AB333" s="11" t="str">
        <f>IF(ISBLANK(A333),"",VLOOKUP(表1[[#This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33" t="str">
        <f t="shared" si="264"/>
        <v>2020年09月30日</v>
      </c>
    </row>
    <row r="334" customHeight="1" spans="1:29">
      <c r="A334" s="5" t="s">
        <v>53</v>
      </c>
      <c r="B334" s="5">
        <f ca="1" t="shared" si="253"/>
        <v>2</v>
      </c>
      <c r="C334" t="s">
        <v>100</v>
      </c>
      <c r="D334" s="5">
        <v>4</v>
      </c>
      <c r="E334" s="88" t="s">
        <v>171</v>
      </c>
      <c r="F334" s="7" t="s">
        <v>51</v>
      </c>
      <c r="G334" s="4">
        <v>44104</v>
      </c>
      <c r="H334" t="b">
        <v>1</v>
      </c>
      <c r="I334" s="88" t="s">
        <v>55</v>
      </c>
      <c r="J334" s="5"/>
      <c r="K334" s="11" t="str">
        <f>IF(ISBLANK(A334),"",VLOOKUP("S2"&amp;表1[[#This Row],[分项工程代号]]&amp;表1[[#This Row],[分项工程名称]],模板!D:F,3,FALSE))</f>
        <v>S2-04-C7-</v>
      </c>
      <c r="L334" s="2" t="str">
        <f ca="1">IF(ISBLANK(A334),"",表1[[#This Row],[编号]]&amp;TEXT(表1[[#This Row],[序号]],"000"))</f>
        <v>S2-04-C7-002</v>
      </c>
      <c r="M334" s="11" t="str">
        <f t="shared" si="254"/>
        <v>北方工程刚果（金）有限公司</v>
      </c>
      <c r="N334" s="11" t="str">
        <f t="shared" si="255"/>
        <v>李云松</v>
      </c>
      <c r="O334" s="11" t="str">
        <f t="shared" si="256"/>
        <v>黄必银</v>
      </c>
      <c r="P334" s="2" t="str">
        <f t="shared" si="257"/>
        <v>WUHUANG CONSTRUCTION ET COMMERCE RDC SAS</v>
      </c>
      <c r="Q334" s="2" t="str">
        <f t="shared" si="258"/>
        <v>陈陆</v>
      </c>
      <c r="R334" s="2" t="str">
        <f t="shared" si="259"/>
        <v>曹学能</v>
      </c>
      <c r="S334" s="11" t="str">
        <f t="shared" si="260"/>
        <v>鑫诚建设监理咨询有限公司</v>
      </c>
      <c r="T334" s="11" t="str">
        <f>IF(ISBLANK(A334),"",VLOOKUP(表1[[#This Row],[分项工程名称]],模板!C:G,3,FALSE))</f>
        <v>成套配电柜、控制柜和动力配电箱安装检验批质量验收记录</v>
      </c>
      <c r="U334" s="2" t="str">
        <f t="shared" si="261"/>
        <v>刚果（金）庞比铜钴矿项目</v>
      </c>
      <c r="V334" s="2" t="str">
        <f t="shared" si="262"/>
        <v>刚果（金）庞比铜钴矿项目   磨矿分级</v>
      </c>
      <c r="W334" s="11" t="str">
        <f>IF(ISBLANK(A334),"",表1[[#This Row],[子项名称]]&amp;表1[[#This Row],[标题]]&amp;表1[[#This Row],[分项工程代号]])</f>
        <v>磨矿分级成套配电柜、控制柜和动力配电箱安装检验批质量验收记录4</v>
      </c>
      <c r="X334" s="11">
        <f>IF(ISBLANK(A334),"",COUNTIF(W:W,表1[[#This Row],[子项名称]]&amp;表1[[#This Row],[标题]]&amp;表1[[#This Row],[分项工程代号]]))</f>
        <v>2</v>
      </c>
      <c r="Y334" s="11" t="str">
        <f>IF(ISBLANK(A334),"",表1[[#This Row],[子项名称]]&amp;表1[[#This Row],[分项工程代号]]&amp;表1[[#This Row],[分项工程名称]])</f>
        <v>磨矿分级4成套配电柜、控制柜和动力配电箱安装</v>
      </c>
      <c r="Z334" s="11" t="b">
        <f>IF(ISBLANK(A334),"",IF(MATCH(表1[[#This Row],[子项名称]]&amp;表1[[#This Row],[分项工程代号]]&amp;表1[[#This Row],[分项工程名称]],Y:Y,0)=ROW(表1[[#This Row],[子项名称]]),TRUE,FALSE))</f>
        <v>0</v>
      </c>
      <c r="AA334" s="11" t="str">
        <f t="shared" si="263"/>
        <v>《建筑电气工程施工验收规范》 GB50303-2015</v>
      </c>
      <c r="AB334" s="11" t="str">
        <f>IF(ISBLANK(A334),"",VLOOKUP(表1[[#This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34" t="str">
        <f t="shared" si="264"/>
        <v>2020年09月30日</v>
      </c>
    </row>
    <row r="335" customHeight="1" spans="1:29">
      <c r="A335" s="5" t="s">
        <v>53</v>
      </c>
      <c r="B335" s="5">
        <f ca="1" t="shared" si="253"/>
        <v>2</v>
      </c>
      <c r="C335" t="s">
        <v>37</v>
      </c>
      <c r="D335" s="5">
        <v>4</v>
      </c>
      <c r="E335" s="88" t="s">
        <v>171</v>
      </c>
      <c r="F335" s="7" t="s">
        <v>51</v>
      </c>
      <c r="G335" s="4">
        <v>44104</v>
      </c>
      <c r="H335" t="b">
        <v>1</v>
      </c>
      <c r="I335" s="88" t="s">
        <v>55</v>
      </c>
      <c r="J335" s="5"/>
      <c r="K335" s="11" t="str">
        <f>IF(ISBLANK(A335),"",VLOOKUP("S2"&amp;表1[[#This Row],[分项工程代号]]&amp;表1[[#This Row],[分项工程名称]],模板!D:F,3,FALSE))</f>
        <v>S2-04-C7-</v>
      </c>
      <c r="L335" s="2" t="str">
        <f ca="1">IF(ISBLANK(A335),"",表1[[#This Row],[编号]]&amp;TEXT(表1[[#This Row],[序号]],"000"))</f>
        <v>S2-04-C7-002</v>
      </c>
      <c r="M335" s="11" t="str">
        <f t="shared" si="254"/>
        <v>北方工程刚果（金）有限公司</v>
      </c>
      <c r="N335" s="11" t="str">
        <f t="shared" si="255"/>
        <v>李云松</v>
      </c>
      <c r="O335" s="11" t="str">
        <f t="shared" si="256"/>
        <v>黄必银</v>
      </c>
      <c r="P335" s="2" t="str">
        <f t="shared" si="257"/>
        <v>WUHUANG CONSTRUCTION ET COMMERCE RDC SAS</v>
      </c>
      <c r="Q335" s="2" t="str">
        <f t="shared" si="258"/>
        <v>陈陆</v>
      </c>
      <c r="R335" s="2" t="str">
        <f t="shared" si="259"/>
        <v>曹学能</v>
      </c>
      <c r="S335" s="11" t="str">
        <f t="shared" si="260"/>
        <v>鑫诚建设监理咨询有限公司</v>
      </c>
      <c r="T335" s="11" t="str">
        <f>IF(ISBLANK(A335),"",VLOOKUP(表1[[#This Row],[分项工程名称]],模板!C:G,3,FALSE))</f>
        <v>桥架安装和桥架内电缆敷设检验批质量验收记录</v>
      </c>
      <c r="U335" s="2" t="str">
        <f t="shared" si="261"/>
        <v>刚果（金）庞比铜钴矿项目</v>
      </c>
      <c r="V335" s="2" t="str">
        <f t="shared" si="262"/>
        <v>刚果（金）庞比铜钴矿项目   磨矿分级</v>
      </c>
      <c r="W335" s="11" t="str">
        <f>IF(ISBLANK(A335),"",表1[[#This Row],[子项名称]]&amp;表1[[#This Row],[标题]]&amp;表1[[#This Row],[分项工程代号]])</f>
        <v>磨矿分级桥架安装和桥架内电缆敷设检验批质量验收记录4</v>
      </c>
      <c r="X335" s="11">
        <f>IF(ISBLANK(A335),"",COUNTIF(W:W,表1[[#This Row],[子项名称]]&amp;表1[[#This Row],[标题]]&amp;表1[[#This Row],[分项工程代号]]))</f>
        <v>2</v>
      </c>
      <c r="Y335" s="11" t="str">
        <f>IF(ISBLANK(A335),"",表1[[#This Row],[子项名称]]&amp;表1[[#This Row],[分项工程代号]]&amp;表1[[#This Row],[分项工程名称]])</f>
        <v>磨矿分级4桥架安装和桥架内电缆敷设</v>
      </c>
      <c r="Z335" s="11" t="b">
        <f>IF(ISBLANK(A335),"",IF(MATCH(表1[[#This Row],[子项名称]]&amp;表1[[#This Row],[分项工程代号]]&amp;表1[[#This Row],[分项工程名称]],Y:Y,0)=ROW(表1[[#This Row],[子项名称]]),TRUE,FALSE))</f>
        <v>0</v>
      </c>
      <c r="AA335" s="11" t="str">
        <f t="shared" si="263"/>
        <v>《建筑电气工程施工验收规范》 GB50303-2015</v>
      </c>
      <c r="AB335" s="11" t="str">
        <f>IF(ISBLANK(A335),"",VLOOKUP(表1[[#This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35" t="str">
        <f t="shared" si="264"/>
        <v>2020年09月30日</v>
      </c>
    </row>
    <row r="336" customHeight="1" spans="1:29">
      <c r="A336" s="5" t="s">
        <v>53</v>
      </c>
      <c r="B336" s="5">
        <f ca="1" t="shared" si="253"/>
        <v>2</v>
      </c>
      <c r="C336" t="s">
        <v>35</v>
      </c>
      <c r="D336" s="5">
        <v>4</v>
      </c>
      <c r="E336" s="88" t="s">
        <v>171</v>
      </c>
      <c r="F336" s="7" t="s">
        <v>51</v>
      </c>
      <c r="G336" s="4">
        <v>44104</v>
      </c>
      <c r="H336" t="b">
        <v>1</v>
      </c>
      <c r="I336" s="88" t="s">
        <v>55</v>
      </c>
      <c r="J336" s="5"/>
      <c r="K336" s="11" t="str">
        <f>IF(ISBLANK(A336),"",VLOOKUP("S2"&amp;表1[[#This Row],[分项工程代号]]&amp;表1[[#This Row],[分项工程名称]],模板!D:F,3,FALSE))</f>
        <v>S2-04-C7-</v>
      </c>
      <c r="L336" s="2" t="str">
        <f ca="1">IF(ISBLANK(A336),"",表1[[#This Row],[编号]]&amp;TEXT(表1[[#This Row],[序号]],"000"))</f>
        <v>S2-04-C7-002</v>
      </c>
      <c r="M336" s="11" t="str">
        <f t="shared" si="254"/>
        <v>北方工程刚果（金）有限公司</v>
      </c>
      <c r="N336" s="11" t="str">
        <f t="shared" si="255"/>
        <v>李云松</v>
      </c>
      <c r="O336" s="11" t="str">
        <f t="shared" si="256"/>
        <v>黄必银</v>
      </c>
      <c r="P336" s="2" t="str">
        <f t="shared" si="257"/>
        <v>WUHUANG CONSTRUCTION ET COMMERCE RDC SAS</v>
      </c>
      <c r="Q336" s="2" t="str">
        <f t="shared" si="258"/>
        <v>陈陆</v>
      </c>
      <c r="R336" s="2" t="str">
        <f t="shared" si="259"/>
        <v>曹学能</v>
      </c>
      <c r="S336" s="11" t="str">
        <f t="shared" si="260"/>
        <v>鑫诚建设监理咨询有限公司</v>
      </c>
      <c r="T336" s="11" t="str">
        <f>IF(ISBLANK(A336),"",VLOOKUP(表1[[#This Row],[分项工程名称]],模板!C:G,3,FALSE))</f>
        <v>电线、电缆导管和线槽敷设检验批质量验收记录</v>
      </c>
      <c r="U336" s="2" t="str">
        <f t="shared" si="261"/>
        <v>刚果（金）庞比铜钴矿项目</v>
      </c>
      <c r="V336" s="2" t="str">
        <f t="shared" si="262"/>
        <v>刚果（金）庞比铜钴矿项目   磨矿分级</v>
      </c>
      <c r="W336" s="11" t="str">
        <f>IF(ISBLANK(A336),"",表1[[#This Row],[子项名称]]&amp;表1[[#This Row],[标题]]&amp;表1[[#This Row],[分项工程代号]])</f>
        <v>磨矿分级电线、电缆导管和线槽敷设检验批质量验收记录4</v>
      </c>
      <c r="X336" s="11">
        <f>IF(ISBLANK(A336),"",COUNTIF(W:W,表1[[#This Row],[子项名称]]&amp;表1[[#This Row],[标题]]&amp;表1[[#This Row],[分项工程代号]]))</f>
        <v>2</v>
      </c>
      <c r="Y336" s="11" t="str">
        <f>IF(ISBLANK(A336),"",表1[[#This Row],[子项名称]]&amp;表1[[#This Row],[分项工程代号]]&amp;表1[[#This Row],[分项工程名称]])</f>
        <v>磨矿分级4电线、电缆导管和线槽敷设</v>
      </c>
      <c r="Z336" s="11" t="b">
        <f>IF(ISBLANK(A336),"",IF(MATCH(表1[[#This Row],[子项名称]]&amp;表1[[#This Row],[分项工程代号]]&amp;表1[[#This Row],[分项工程名称]],Y:Y,0)=ROW(表1[[#This Row],[子项名称]]),TRUE,FALSE))</f>
        <v>0</v>
      </c>
      <c r="AA336" s="11" t="str">
        <f t="shared" si="263"/>
        <v>《建筑电气工程施工验收规范》 GB50303-2015</v>
      </c>
      <c r="AB336" s="11" t="str">
        <f>IF(ISBLANK(A336),"",VLOOKUP(表1[[#This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36" t="str">
        <f t="shared" si="264"/>
        <v>2020年09月30日</v>
      </c>
    </row>
    <row r="337" customHeight="1" spans="1:29">
      <c r="A337" s="5" t="s">
        <v>53</v>
      </c>
      <c r="B337" s="5">
        <f ca="1" t="shared" si="253"/>
        <v>2</v>
      </c>
      <c r="C337" t="s">
        <v>30</v>
      </c>
      <c r="D337" s="5">
        <v>4</v>
      </c>
      <c r="E337" s="88" t="s">
        <v>171</v>
      </c>
      <c r="F337" s="7" t="s">
        <v>51</v>
      </c>
      <c r="G337" s="4">
        <v>44104</v>
      </c>
      <c r="H337" t="b">
        <v>1</v>
      </c>
      <c r="I337" s="88" t="s">
        <v>55</v>
      </c>
      <c r="J337" s="5"/>
      <c r="K337" s="11" t="str">
        <f>IF(ISBLANK(A337),"",VLOOKUP("S2"&amp;表1[[#This Row],[分项工程代号]]&amp;表1[[#This Row],[分项工程名称]],模板!D:F,3,FALSE))</f>
        <v>S2-04-C7-</v>
      </c>
      <c r="L337" s="2" t="str">
        <f ca="1">IF(ISBLANK(A337),"",表1[[#This Row],[编号]]&amp;TEXT(表1[[#This Row],[序号]],"000"))</f>
        <v>S2-04-C7-002</v>
      </c>
      <c r="M337" s="11" t="str">
        <f t="shared" si="254"/>
        <v>北方工程刚果（金）有限公司</v>
      </c>
      <c r="N337" s="11" t="str">
        <f t="shared" si="255"/>
        <v>李云松</v>
      </c>
      <c r="O337" s="11" t="str">
        <f t="shared" si="256"/>
        <v>黄必银</v>
      </c>
      <c r="P337" s="2" t="str">
        <f t="shared" si="257"/>
        <v>WUHUANG CONSTRUCTION ET COMMERCE RDC SAS</v>
      </c>
      <c r="Q337" s="2" t="str">
        <f t="shared" si="258"/>
        <v>陈陆</v>
      </c>
      <c r="R337" s="2" t="str">
        <f t="shared" si="259"/>
        <v>曹学能</v>
      </c>
      <c r="S337" s="11" t="str">
        <f t="shared" si="260"/>
        <v>鑫诚建设监理咨询有限公司</v>
      </c>
      <c r="T337" s="11" t="str">
        <f>IF(ISBLANK(A337),"",VLOOKUP(表1[[#This Row],[分项工程名称]],模板!C:G,3,FALSE))</f>
        <v>电线、电缆穿管和线槽敷设检验批质量验收记录</v>
      </c>
      <c r="U337" s="2" t="str">
        <f t="shared" si="261"/>
        <v>刚果（金）庞比铜钴矿项目</v>
      </c>
      <c r="V337" s="2" t="str">
        <f t="shared" si="262"/>
        <v>刚果（金）庞比铜钴矿项目   磨矿分级</v>
      </c>
      <c r="W337" s="11" t="str">
        <f>IF(ISBLANK(A337),"",表1[[#This Row],[子项名称]]&amp;表1[[#This Row],[标题]]&amp;表1[[#This Row],[分项工程代号]])</f>
        <v>磨矿分级电线、电缆穿管和线槽敷设检验批质量验收记录4</v>
      </c>
      <c r="X337" s="11">
        <f>IF(ISBLANK(A337),"",COUNTIF(W:W,表1[[#This Row],[子项名称]]&amp;表1[[#This Row],[标题]]&amp;表1[[#This Row],[分项工程代号]]))</f>
        <v>2</v>
      </c>
      <c r="Y337" s="11" t="str">
        <f>IF(ISBLANK(A337),"",表1[[#This Row],[子项名称]]&amp;表1[[#This Row],[分项工程代号]]&amp;表1[[#This Row],[分项工程名称]])</f>
        <v>磨矿分级4电线、电缆穿管和线槽敷设</v>
      </c>
      <c r="Z337" s="11" t="b">
        <f>IF(ISBLANK(A337),"",IF(MATCH(表1[[#This Row],[子项名称]]&amp;表1[[#This Row],[分项工程代号]]&amp;表1[[#This Row],[分项工程名称]],Y:Y,0)=ROW(表1[[#This Row],[子项名称]]),TRUE,FALSE))</f>
        <v>0</v>
      </c>
      <c r="AA337" s="11" t="str">
        <f t="shared" si="263"/>
        <v>《建筑电气工程施工验收规范》 GB50303-2015</v>
      </c>
      <c r="AB337" s="11" t="str">
        <f>IF(ISBLANK(A337),"",VLOOKUP(表1[[#This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37" t="str">
        <f t="shared" si="264"/>
        <v>2020年09月30日</v>
      </c>
    </row>
    <row r="338" customHeight="1" spans="1:29">
      <c r="A338" s="5" t="s">
        <v>53</v>
      </c>
      <c r="B338" s="5">
        <f ca="1" t="shared" si="253"/>
        <v>2</v>
      </c>
      <c r="C338" t="s">
        <v>81</v>
      </c>
      <c r="D338" s="5">
        <v>4</v>
      </c>
      <c r="E338" s="88" t="s">
        <v>171</v>
      </c>
      <c r="F338" s="7" t="s">
        <v>51</v>
      </c>
      <c r="G338" s="4">
        <v>44104</v>
      </c>
      <c r="H338" t="b">
        <v>1</v>
      </c>
      <c r="I338" s="88" t="s">
        <v>55</v>
      </c>
      <c r="J338" s="5"/>
      <c r="K338" s="11" t="str">
        <f>IF(ISBLANK(A338),"",VLOOKUP("S2"&amp;表1[[#This Row],[分项工程代号]]&amp;表1[[#This Row],[分项工程名称]],模板!D:F,3,FALSE))</f>
        <v>S2-04-C7-</v>
      </c>
      <c r="L338" s="2" t="str">
        <f ca="1">IF(ISBLANK(A338),"",表1[[#This Row],[编号]]&amp;TEXT(表1[[#This Row],[序号]],"000"))</f>
        <v>S2-04-C7-002</v>
      </c>
      <c r="M338" s="11" t="str">
        <f t="shared" si="254"/>
        <v>北方工程刚果（金）有限公司</v>
      </c>
      <c r="N338" s="11" t="str">
        <f t="shared" si="255"/>
        <v>李云松</v>
      </c>
      <c r="O338" s="11" t="str">
        <f t="shared" si="256"/>
        <v>黄必银</v>
      </c>
      <c r="P338" s="2" t="str">
        <f t="shared" si="257"/>
        <v>WUHUANG CONSTRUCTION ET COMMERCE RDC SAS</v>
      </c>
      <c r="Q338" s="2" t="str">
        <f t="shared" si="258"/>
        <v>陈陆</v>
      </c>
      <c r="R338" s="2" t="str">
        <f t="shared" si="259"/>
        <v>曹学能</v>
      </c>
      <c r="S338" s="11" t="str">
        <f t="shared" si="260"/>
        <v>鑫诚建设监理咨询有限公司</v>
      </c>
      <c r="T338" s="11" t="str">
        <f>IF(ISBLANK(A338),"",VLOOKUP(表1[[#This Row],[分项工程名称]],模板!C:G,3,FALSE))</f>
        <v>电缆头制作、导线连接和线路电气试验检验批质量验收记录</v>
      </c>
      <c r="U338" s="2" t="str">
        <f t="shared" si="261"/>
        <v>刚果（金）庞比铜钴矿项目</v>
      </c>
      <c r="V338" s="2" t="str">
        <f t="shared" si="262"/>
        <v>刚果（金）庞比铜钴矿项目   磨矿分级</v>
      </c>
      <c r="W338" s="11" t="str">
        <f>IF(ISBLANK(A338),"",表1[[#This Row],[子项名称]]&amp;表1[[#This Row],[标题]]&amp;表1[[#This Row],[分项工程代号]])</f>
        <v>磨矿分级电缆头制作、导线连接和线路电气试验检验批质量验收记录4</v>
      </c>
      <c r="X338" s="11">
        <f>IF(ISBLANK(A338),"",COUNTIF(W:W,表1[[#This Row],[子项名称]]&amp;表1[[#This Row],[标题]]&amp;表1[[#This Row],[分项工程代号]]))</f>
        <v>2</v>
      </c>
      <c r="Y338" s="11" t="str">
        <f>IF(ISBLANK(A338),"",表1[[#This Row],[子项名称]]&amp;表1[[#This Row],[分项工程代号]]&amp;表1[[#This Row],[分项工程名称]])</f>
        <v>磨矿分级4电缆头制作、导线连接和线路电气试验</v>
      </c>
      <c r="Z338" s="11" t="b">
        <f>IF(ISBLANK(A338),"",IF(MATCH(表1[[#This Row],[子项名称]]&amp;表1[[#This Row],[分项工程代号]]&amp;表1[[#This Row],[分项工程名称]],Y:Y,0)=ROW(表1[[#This Row],[子项名称]]),TRUE,FALSE))</f>
        <v>0</v>
      </c>
      <c r="AA338" s="11" t="str">
        <f t="shared" si="263"/>
        <v>《建筑电气工程施工验收规范》 GB50303-2015</v>
      </c>
      <c r="AB338" s="11" t="str">
        <f>IF(ISBLANK(A338),"",VLOOKUP(表1[[#This Row],[分项工程名称]],施工检查记录[#All],2,FALSE))</f>
        <v>1.低压电线和电缆绝缘电阻测试符合规范要求
2.电线、电缆接线符合规范要求
3.芯线与电器设备的连接符合规范要求</v>
      </c>
      <c r="AC338" t="str">
        <f t="shared" si="264"/>
        <v>2020年09月30日</v>
      </c>
    </row>
    <row r="339" customHeight="1" spans="1:29">
      <c r="A339" t="s">
        <v>53</v>
      </c>
      <c r="B339" s="5">
        <f ca="1" t="shared" si="253"/>
        <v>3</v>
      </c>
      <c r="C339" t="s">
        <v>35</v>
      </c>
      <c r="D339">
        <v>5</v>
      </c>
      <c r="E339" s="88" t="s">
        <v>172</v>
      </c>
      <c r="F339" t="s">
        <v>51</v>
      </c>
      <c r="G339" s="4">
        <v>44104</v>
      </c>
      <c r="H339" t="b">
        <v>1</v>
      </c>
      <c r="I339" s="88" t="s">
        <v>55</v>
      </c>
      <c r="J339" s="5"/>
      <c r="K339" s="11" t="str">
        <f>IF(ISBLANK(A339),"",VLOOKUP("S2"&amp;表1[[#This Row],[分项工程代号]]&amp;表1[[#This Row],[分项工程名称]],模板!D:F,3,FALSE))</f>
        <v>S2-05-C7-</v>
      </c>
      <c r="L339" s="2" t="str">
        <f ca="1">IF(ISBLANK(A339),"",表1[[#This Row],[编号]]&amp;TEXT(表1[[#This Row],[序号]],"000"))</f>
        <v>S2-05-C7-003</v>
      </c>
      <c r="M339" s="11" t="str">
        <f t="shared" si="254"/>
        <v>北方工程刚果（金）有限公司</v>
      </c>
      <c r="N339" s="11" t="str">
        <f t="shared" si="255"/>
        <v>李云松</v>
      </c>
      <c r="O339" s="11" t="str">
        <f t="shared" si="256"/>
        <v>黄必银</v>
      </c>
      <c r="P339" s="2" t="str">
        <f t="shared" si="257"/>
        <v>WUHUANG CONSTRUCTION ET COMMERCE RDC SAS</v>
      </c>
      <c r="Q339" s="2" t="str">
        <f t="shared" si="258"/>
        <v>陈陆</v>
      </c>
      <c r="R339" s="2" t="str">
        <f t="shared" si="259"/>
        <v>曹学能</v>
      </c>
      <c r="S339" s="11" t="str">
        <f t="shared" si="260"/>
        <v>鑫诚建设监理咨询有限公司</v>
      </c>
      <c r="T339" s="11" t="str">
        <f>IF(ISBLANK(A339),"",VLOOKUP(表1[[#This Row],[分项工程名称]],模板!C:G,3,FALSE))</f>
        <v>电线、电缆导管和线槽敷设检验批质量验收记录</v>
      </c>
      <c r="U339" s="2" t="str">
        <f t="shared" si="261"/>
        <v>刚果（金）庞比铜钴矿项目</v>
      </c>
      <c r="V339" s="2" t="str">
        <f t="shared" si="262"/>
        <v>刚果（金）庞比铜钴矿项目   磨矿分级</v>
      </c>
      <c r="W339" s="11" t="str">
        <f>IF(ISBLANK(A339),"",表1[[#This Row],[子项名称]]&amp;表1[[#This Row],[标题]]&amp;表1[[#This Row],[分项工程代号]])</f>
        <v>磨矿分级电线、电缆导管和线槽敷设检验批质量验收记录5</v>
      </c>
      <c r="X339" s="11">
        <f>IF(ISBLANK(A339),"",COUNTIF(W:W,表1[[#This Row],[子项名称]]&amp;表1[[#This Row],[标题]]&amp;表1[[#This Row],[分项工程代号]]))</f>
        <v>3</v>
      </c>
      <c r="Y339" s="11" t="str">
        <f>IF(ISBLANK(A339),"",表1[[#This Row],[子项名称]]&amp;表1[[#This Row],[分项工程代号]]&amp;表1[[#This Row],[分项工程名称]])</f>
        <v>磨矿分级5电线、电缆导管和线槽敷设</v>
      </c>
      <c r="Z339" s="11" t="b">
        <f>IF(ISBLANK(A339),"",IF(MATCH(表1[[#This Row],[子项名称]]&amp;表1[[#This Row],[分项工程代号]]&amp;表1[[#This Row],[分项工程名称]],Y:Y,0)=ROW(表1[[#This Row],[子项名称]]),TRUE,FALSE))</f>
        <v>0</v>
      </c>
      <c r="AA339" s="11" t="str">
        <f t="shared" si="263"/>
        <v>《建筑电气工程施工验收规范》 GB50303-2015</v>
      </c>
      <c r="AB339" s="11" t="str">
        <f>IF(ISBLANK(A339),"",VLOOKUP(表1[[#This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39" t="str">
        <f t="shared" si="264"/>
        <v>2020年09月30日</v>
      </c>
    </row>
    <row r="340" customHeight="1" spans="1:29">
      <c r="A340" t="s">
        <v>53</v>
      </c>
      <c r="B340" s="5">
        <f ca="1" t="shared" si="253"/>
        <v>3</v>
      </c>
      <c r="C340" t="s">
        <v>30</v>
      </c>
      <c r="D340">
        <v>5</v>
      </c>
      <c r="E340" s="88" t="s">
        <v>172</v>
      </c>
      <c r="F340" t="s">
        <v>51</v>
      </c>
      <c r="G340" s="4">
        <v>44104</v>
      </c>
      <c r="H340" t="b">
        <v>1</v>
      </c>
      <c r="I340" s="88" t="s">
        <v>55</v>
      </c>
      <c r="J340" s="5"/>
      <c r="K340" s="11" t="str">
        <f>IF(ISBLANK(A340),"",VLOOKUP("S2"&amp;表1[[#This Row],[分项工程代号]]&amp;表1[[#This Row],[分项工程名称]],模板!D:F,3,FALSE))</f>
        <v>S2-05-C7-</v>
      </c>
      <c r="L340" s="2" t="str">
        <f ca="1">IF(ISBLANK(A340),"",表1[[#This Row],[编号]]&amp;TEXT(表1[[#This Row],[序号]],"000"))</f>
        <v>S2-05-C7-003</v>
      </c>
      <c r="M340" s="11" t="str">
        <f t="shared" si="254"/>
        <v>北方工程刚果（金）有限公司</v>
      </c>
      <c r="N340" s="11" t="str">
        <f t="shared" si="255"/>
        <v>李云松</v>
      </c>
      <c r="O340" s="11" t="str">
        <f t="shared" si="256"/>
        <v>黄必银</v>
      </c>
      <c r="P340" s="2" t="str">
        <f t="shared" si="257"/>
        <v>WUHUANG CONSTRUCTION ET COMMERCE RDC SAS</v>
      </c>
      <c r="Q340" s="2" t="str">
        <f t="shared" si="258"/>
        <v>陈陆</v>
      </c>
      <c r="R340" s="2" t="str">
        <f t="shared" si="259"/>
        <v>曹学能</v>
      </c>
      <c r="S340" s="11" t="str">
        <f t="shared" si="260"/>
        <v>鑫诚建设监理咨询有限公司</v>
      </c>
      <c r="T340" s="11" t="str">
        <f>IF(ISBLANK(A340),"",VLOOKUP(表1[[#This Row],[分项工程名称]],模板!C:G,3,FALSE))</f>
        <v>电线、电缆穿管和线槽敷设检验批质量验收记录</v>
      </c>
      <c r="U340" s="2" t="str">
        <f t="shared" si="261"/>
        <v>刚果（金）庞比铜钴矿项目</v>
      </c>
      <c r="V340" s="2" t="str">
        <f t="shared" si="262"/>
        <v>刚果（金）庞比铜钴矿项目   磨矿分级</v>
      </c>
      <c r="W340" s="11" t="str">
        <f>IF(ISBLANK(A340),"",表1[[#This Row],[子项名称]]&amp;表1[[#This Row],[标题]]&amp;表1[[#This Row],[分项工程代号]])</f>
        <v>磨矿分级电线、电缆穿管和线槽敷设检验批质量验收记录5</v>
      </c>
      <c r="X340" s="11">
        <f>IF(ISBLANK(A340),"",COUNTIF(W:W,表1[[#This Row],[子项名称]]&amp;表1[[#This Row],[标题]]&amp;表1[[#This Row],[分项工程代号]]))</f>
        <v>3</v>
      </c>
      <c r="Y340" s="11" t="str">
        <f>IF(ISBLANK(A340),"",表1[[#This Row],[子项名称]]&amp;表1[[#This Row],[分项工程代号]]&amp;表1[[#This Row],[分项工程名称]])</f>
        <v>磨矿分级5电线、电缆穿管和线槽敷设</v>
      </c>
      <c r="Z340" s="11" t="b">
        <f>IF(ISBLANK(A340),"",IF(MATCH(表1[[#This Row],[子项名称]]&amp;表1[[#This Row],[分项工程代号]]&amp;表1[[#This Row],[分项工程名称]],Y:Y,0)=ROW(表1[[#This Row],[子项名称]]),TRUE,FALSE))</f>
        <v>0</v>
      </c>
      <c r="AA340" s="11" t="str">
        <f t="shared" si="263"/>
        <v>《建筑电气工程施工验收规范》 GB50303-2015</v>
      </c>
      <c r="AB340" s="11" t="str">
        <f>IF(ISBLANK(A340),"",VLOOKUP(表1[[#This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40" t="str">
        <f t="shared" si="264"/>
        <v>2020年09月30日</v>
      </c>
    </row>
    <row r="341" customHeight="1" spans="1:29">
      <c r="A341" s="5" t="s">
        <v>136</v>
      </c>
      <c r="B341" s="5">
        <f ca="1" t="shared" si="253"/>
        <v>2</v>
      </c>
      <c r="C341" s="82" t="s">
        <v>102</v>
      </c>
      <c r="D341" s="5">
        <v>4</v>
      </c>
      <c r="E341" s="5" t="s">
        <v>137</v>
      </c>
      <c r="F341" s="5" t="s">
        <v>32</v>
      </c>
      <c r="G341" s="85">
        <v>44028</v>
      </c>
      <c r="H341" t="b">
        <v>1</v>
      </c>
      <c r="I341" s="5" t="s">
        <v>138</v>
      </c>
      <c r="J341" s="5"/>
      <c r="K341" s="11" t="str">
        <f>IF(ISBLANK(A341),"",VLOOKUP("S2"&amp;表1[[#This Row],[分项工程代号]]&amp;表1[[#This Row],[分项工程名称]],模板!D:F,3,FALSE))</f>
        <v>S2-04-C7-</v>
      </c>
      <c r="L341" s="2" t="str">
        <f ca="1">IF(ISBLANK(A341),"",表1[[#This Row],[编号]]&amp;TEXT(表1[[#This Row],[序号]],"000"))</f>
        <v>S2-04-C7-002</v>
      </c>
      <c r="M341" s="11" t="str">
        <f t="shared" ref="M341:M365" si="265">IF(ISBLANK(A341),"","北方工程刚果（金）有限公司")</f>
        <v>北方工程刚果（金）有限公司</v>
      </c>
      <c r="N341" s="11" t="str">
        <f t="shared" ref="N341:N365" si="266">IF(ISBLANK(A341),"","李云松")</f>
        <v>李云松</v>
      </c>
      <c r="O341" s="11" t="str">
        <f t="shared" ref="O341:O365" si="267">IF(ISBLANK(A341),"","黄必银")</f>
        <v>黄必银</v>
      </c>
      <c r="P341" s="2" t="str">
        <f t="shared" ref="P341:P365" si="268">IF(ISBLANK(A341),"","WUHUANG CONSTRUCTION ET COMMERCE RDC SAS")</f>
        <v>WUHUANG CONSTRUCTION ET COMMERCE RDC SAS</v>
      </c>
      <c r="Q341" s="2" t="str">
        <f t="shared" ref="Q341:Q365" si="269">IF(ISBLANK(A341),"","陈陆")</f>
        <v>陈陆</v>
      </c>
      <c r="R341" s="2" t="str">
        <f t="shared" ref="R341:R365" si="270">IF(ISBLANK(A341),"","曹学能")</f>
        <v>曹学能</v>
      </c>
      <c r="S341" s="11" t="str">
        <f t="shared" ref="S341:S365" si="271">IF(ISBLANK(A341),"","鑫诚建设监理咨询有限公司")</f>
        <v>鑫诚建设监理咨询有限公司</v>
      </c>
      <c r="T341" s="11" t="str">
        <f>IF(ISBLANK(A341),"",VLOOKUP(表1[[#This Row],[分项工程名称]],模板!C:G,3,FALSE))</f>
        <v>低压电气动力设备检测、试验和空载试运行检验批质量验收记录</v>
      </c>
      <c r="U341" s="2" t="str">
        <f t="shared" ref="U341:U365" si="272">IF(ISBLANK(A341),"","刚果（金）庞比铜钴矿项目")</f>
        <v>刚果（金）庞比铜钴矿项目</v>
      </c>
      <c r="V341" s="2" t="str">
        <f t="shared" ref="V341:V365" si="273">IF(ISBLANK(A341),"",_xlfn.CONCAT(U341,"   ",A341))</f>
        <v>刚果（金）庞比铜钴矿项目   新水泵房及输送管线</v>
      </c>
      <c r="W341" s="11" t="str">
        <f>IF(ISBLANK(A341),"",表1[[#This Row],[子项名称]]&amp;表1[[#This Row],[标题]]&amp;表1[[#This Row],[分项工程代号]])</f>
        <v>新水泵房及输送管线低压电气动力设备检测、试验和空载试运行检验批质量验收记录4</v>
      </c>
      <c r="X341" s="11">
        <f>IF(ISBLANK(A341),"",COUNTIF(W:W,表1[[#This Row],[子项名称]]&amp;表1[[#This Row],[标题]]&amp;表1[[#This Row],[分项工程代号]]))</f>
        <v>3</v>
      </c>
      <c r="Y341" s="11" t="str">
        <f>IF(ISBLANK(A341),"",表1[[#This Row],[子项名称]]&amp;表1[[#This Row],[分项工程代号]]&amp;表1[[#This Row],[分项工程名称]])</f>
        <v>新水泵房及输送管线4低压电气动力设备检测、试验和空载试运行</v>
      </c>
      <c r="Z341" s="11" t="b">
        <f>IF(ISBLANK(A341),"",IF(MATCH(表1[[#This Row],[子项名称]]&amp;表1[[#This Row],[分项工程代号]]&amp;表1[[#This Row],[分项工程名称]],Y:Y,0)=ROW(表1[[#This Row],[子项名称]]),TRUE,FALSE))</f>
        <v>0</v>
      </c>
      <c r="AA341" s="11" t="str">
        <f t="shared" ref="AA341:AA365" si="274">IF(ISBLANK(A341),"",_xlfn.CONCAT("《建筑电气工程施工验收规范》 GB50303-2015"))</f>
        <v>《建筑电气工程施工验收规范》 GB50303-2015</v>
      </c>
      <c r="AB341" s="11" t="str">
        <f>IF(ISBLANK(A341),"",VLOOKUP(表1[[#This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41" t="str">
        <f t="shared" si="264"/>
        <v>2020年07月16日</v>
      </c>
    </row>
    <row r="342" customHeight="1" spans="1:29">
      <c r="A342" s="5" t="s">
        <v>136</v>
      </c>
      <c r="B342" s="5">
        <f ca="1" t="shared" si="253"/>
        <v>3</v>
      </c>
      <c r="C342" s="82" t="s">
        <v>102</v>
      </c>
      <c r="D342" s="5">
        <v>4</v>
      </c>
      <c r="E342" s="5" t="s">
        <v>139</v>
      </c>
      <c r="F342" s="5" t="s">
        <v>32</v>
      </c>
      <c r="G342" s="85">
        <v>44028</v>
      </c>
      <c r="H342" t="b">
        <v>1</v>
      </c>
      <c r="I342" s="5" t="s">
        <v>138</v>
      </c>
      <c r="J342" s="5"/>
      <c r="K342" s="11" t="str">
        <f>IF(ISBLANK(A342),"",VLOOKUP("S2"&amp;表1[[#This Row],[分项工程代号]]&amp;表1[[#This Row],[分项工程名称]],模板!D:F,3,FALSE))</f>
        <v>S2-04-C7-</v>
      </c>
      <c r="L342" s="2" t="str">
        <f ca="1">IF(ISBLANK(A342),"",表1[[#This Row],[编号]]&amp;TEXT(表1[[#This Row],[序号]],"000"))</f>
        <v>S2-04-C7-003</v>
      </c>
      <c r="M342" s="11" t="str">
        <f t="shared" si="265"/>
        <v>北方工程刚果（金）有限公司</v>
      </c>
      <c r="N342" s="11" t="str">
        <f t="shared" si="266"/>
        <v>李云松</v>
      </c>
      <c r="O342" s="11" t="str">
        <f t="shared" si="267"/>
        <v>黄必银</v>
      </c>
      <c r="P342" s="2" t="str">
        <f t="shared" si="268"/>
        <v>WUHUANG CONSTRUCTION ET COMMERCE RDC SAS</v>
      </c>
      <c r="Q342" s="2" t="str">
        <f t="shared" si="269"/>
        <v>陈陆</v>
      </c>
      <c r="R342" s="2" t="str">
        <f t="shared" si="270"/>
        <v>曹学能</v>
      </c>
      <c r="S342" s="11" t="str">
        <f t="shared" si="271"/>
        <v>鑫诚建设监理咨询有限公司</v>
      </c>
      <c r="T342" s="11" t="str">
        <f>IF(ISBLANK(A342),"",VLOOKUP(表1[[#This Row],[分项工程名称]],模板!C:G,3,FALSE))</f>
        <v>低压电气动力设备检测、试验和空载试运行检验批质量验收记录</v>
      </c>
      <c r="U342" s="2" t="str">
        <f t="shared" si="272"/>
        <v>刚果（金）庞比铜钴矿项目</v>
      </c>
      <c r="V342" s="2" t="str">
        <f t="shared" si="273"/>
        <v>刚果（金）庞比铜钴矿项目   新水泵房及输送管线</v>
      </c>
      <c r="W342" s="11" t="str">
        <f>IF(ISBLANK(A342),"",表1[[#This Row],[子项名称]]&amp;表1[[#This Row],[标题]]&amp;表1[[#This Row],[分项工程代号]])</f>
        <v>新水泵房及输送管线低压电气动力设备检测、试验和空载试运行检验批质量验收记录4</v>
      </c>
      <c r="X342" s="11">
        <f>IF(ISBLANK(A342),"",COUNTIF(W:W,表1[[#This Row],[子项名称]]&amp;表1[[#This Row],[标题]]&amp;表1[[#This Row],[分项工程代号]]))</f>
        <v>3</v>
      </c>
      <c r="Y342" s="11" t="str">
        <f>IF(ISBLANK(A342),"",表1[[#This Row],[子项名称]]&amp;表1[[#This Row],[分项工程代号]]&amp;表1[[#This Row],[分项工程名称]])</f>
        <v>新水泵房及输送管线4低压电气动力设备检测、试验和空载试运行</v>
      </c>
      <c r="Z342" s="11" t="b">
        <f>IF(ISBLANK(A342),"",IF(MATCH(表1[[#This Row],[子项名称]]&amp;表1[[#This Row],[分项工程代号]]&amp;表1[[#This Row],[分项工程名称]],Y:Y,0)=ROW(表1[[#This Row],[子项名称]]),TRUE,FALSE))</f>
        <v>0</v>
      </c>
      <c r="AA342" s="11" t="str">
        <f t="shared" si="274"/>
        <v>《建筑电气工程施工验收规范》 GB50303-2015</v>
      </c>
      <c r="AB342" s="11" t="str">
        <f>IF(ISBLANK(A342),"",VLOOKUP(表1[[#This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42" t="str">
        <f t="shared" si="264"/>
        <v>2020年07月16日</v>
      </c>
    </row>
    <row r="343" customHeight="1" spans="1:29">
      <c r="A343" s="5" t="s">
        <v>136</v>
      </c>
      <c r="B343" s="5">
        <f ca="1" t="shared" ref="B343:B369" si="275">IF(ISBLANK(A343),"",_xlfn.MAXIFS(INDIRECT(ADDRESS(2,2)&amp;":"&amp;ADDRESS(ROW(A343)-1,2)),INDIRECT(ADDRESS(2,1)&amp;":"&amp;ADDRESS(ROW(A343)-1,1)),A343,INDIRECT(ADDRESS(2,3)&amp;":"&amp;ADDRESS(ROW(A343)-1,3)),C343,INDIRECT(ADDRESS(2,4)&amp;":"&amp;ADDRESS(ROW(A343)-1,4)),D343)+1)</f>
        <v>2</v>
      </c>
      <c r="C343" s="5" t="s">
        <v>36</v>
      </c>
      <c r="D343" s="5">
        <v>5</v>
      </c>
      <c r="E343" s="5" t="s">
        <v>137</v>
      </c>
      <c r="F343" s="5" t="s">
        <v>32</v>
      </c>
      <c r="G343" s="85">
        <v>44028</v>
      </c>
      <c r="H343" t="b">
        <v>1</v>
      </c>
      <c r="I343" s="5" t="s">
        <v>138</v>
      </c>
      <c r="J343" s="5"/>
      <c r="K343" s="11" t="str">
        <f>IF(ISBLANK(A343),"",VLOOKUP("S2"&amp;表1[[#This Row],[分项工程代号]]&amp;表1[[#This Row],[分项工程名称]],模板!D:F,3,FALSE))</f>
        <v>S2-05-C7-</v>
      </c>
      <c r="L343" s="2" t="str">
        <f ca="1">IF(ISBLANK(A343),"",表1[[#This Row],[编号]]&amp;TEXT(表1[[#This Row],[序号]],"000"))</f>
        <v>S2-05-C7-002</v>
      </c>
      <c r="M343" s="11" t="str">
        <f t="shared" si="265"/>
        <v>北方工程刚果（金）有限公司</v>
      </c>
      <c r="N343" s="11" t="str">
        <f t="shared" si="266"/>
        <v>李云松</v>
      </c>
      <c r="O343" s="11" t="str">
        <f t="shared" si="267"/>
        <v>黄必银</v>
      </c>
      <c r="P343" s="2" t="str">
        <f t="shared" si="268"/>
        <v>WUHUANG CONSTRUCTION ET COMMERCE RDC SAS</v>
      </c>
      <c r="Q343" s="2" t="str">
        <f t="shared" si="269"/>
        <v>陈陆</v>
      </c>
      <c r="R343" s="2" t="str">
        <f t="shared" si="270"/>
        <v>曹学能</v>
      </c>
      <c r="S343" s="11" t="str">
        <f t="shared" si="271"/>
        <v>鑫诚建设监理咨询有限公司</v>
      </c>
      <c r="T343" s="11" t="str">
        <f>IF(ISBLANK(A343),"",VLOOKUP(表1[[#This Row],[分项工程名称]],模板!C:G,3,FALSE))</f>
        <v>普通灯具安装检验批质量验收记录</v>
      </c>
      <c r="U343" s="2" t="str">
        <f t="shared" si="272"/>
        <v>刚果（金）庞比铜钴矿项目</v>
      </c>
      <c r="V343" s="2" t="str">
        <f t="shared" si="273"/>
        <v>刚果（金）庞比铜钴矿项目   新水泵房及输送管线</v>
      </c>
      <c r="W343" s="11" t="str">
        <f>IF(ISBLANK(A343),"",表1[[#This Row],[子项名称]]&amp;表1[[#This Row],[标题]]&amp;表1[[#This Row],[分项工程代号]])</f>
        <v>新水泵房及输送管线普通灯具安装检验批质量验收记录5</v>
      </c>
      <c r="X343" s="11">
        <f>IF(ISBLANK(A343),"",COUNTIF(W:W,表1[[#This Row],[子项名称]]&amp;表1[[#This Row],[标题]]&amp;表1[[#This Row],[分项工程代号]]))</f>
        <v>3</v>
      </c>
      <c r="Y343" s="11" t="str">
        <f>IF(ISBLANK(A343),"",表1[[#This Row],[子项名称]]&amp;表1[[#This Row],[分项工程代号]]&amp;表1[[#This Row],[分项工程名称]])</f>
        <v>新水泵房及输送管线5普通灯具安装</v>
      </c>
      <c r="Z343" s="11" t="b">
        <f>IF(ISBLANK(A343),"",IF(MATCH(表1[[#This Row],[子项名称]]&amp;表1[[#This Row],[分项工程代号]]&amp;表1[[#This Row],[分项工程名称]],Y:Y,0)=ROW(表1[[#This Row],[子项名称]]),TRUE,FALSE))</f>
        <v>0</v>
      </c>
      <c r="AA343" s="11" t="str">
        <f t="shared" si="274"/>
        <v>《建筑电气工程施工验收规范》 GB50303-2015</v>
      </c>
      <c r="AB343" s="11" t="str">
        <f>IF(ISBLANK(A343),"",VLOOKUP(表1[[#This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43" t="str">
        <f t="shared" ref="AC343:AC348" si="276">TEXT($G343,"yyyy年mm月dd日")</f>
        <v>2020年07月16日</v>
      </c>
    </row>
    <row r="344" customHeight="1" spans="1:29">
      <c r="A344" s="5" t="s">
        <v>136</v>
      </c>
      <c r="B344" s="5">
        <f ca="1" t="shared" si="275"/>
        <v>3</v>
      </c>
      <c r="C344" s="5" t="s">
        <v>36</v>
      </c>
      <c r="D344" s="5">
        <v>5</v>
      </c>
      <c r="E344" s="5" t="s">
        <v>139</v>
      </c>
      <c r="F344" s="5" t="s">
        <v>32</v>
      </c>
      <c r="G344" s="85">
        <v>44028</v>
      </c>
      <c r="H344" t="b">
        <v>1</v>
      </c>
      <c r="I344" s="5" t="s">
        <v>138</v>
      </c>
      <c r="J344" s="5"/>
      <c r="K344" s="11" t="str">
        <f>IF(ISBLANK(A344),"",VLOOKUP("S2"&amp;表1[[#This Row],[分项工程代号]]&amp;表1[[#This Row],[分项工程名称]],模板!D:F,3,FALSE))</f>
        <v>S2-05-C7-</v>
      </c>
      <c r="L344" s="2" t="str">
        <f ca="1">IF(ISBLANK(A344),"",表1[[#This Row],[编号]]&amp;TEXT(表1[[#This Row],[序号]],"000"))</f>
        <v>S2-05-C7-003</v>
      </c>
      <c r="M344" s="11" t="str">
        <f t="shared" si="265"/>
        <v>北方工程刚果（金）有限公司</v>
      </c>
      <c r="N344" s="11" t="str">
        <f t="shared" si="266"/>
        <v>李云松</v>
      </c>
      <c r="O344" s="11" t="str">
        <f t="shared" si="267"/>
        <v>黄必银</v>
      </c>
      <c r="P344" s="2" t="str">
        <f t="shared" si="268"/>
        <v>WUHUANG CONSTRUCTION ET COMMERCE RDC SAS</v>
      </c>
      <c r="Q344" s="2" t="str">
        <f t="shared" si="269"/>
        <v>陈陆</v>
      </c>
      <c r="R344" s="2" t="str">
        <f t="shared" si="270"/>
        <v>曹学能</v>
      </c>
      <c r="S344" s="11" t="str">
        <f t="shared" si="271"/>
        <v>鑫诚建设监理咨询有限公司</v>
      </c>
      <c r="T344" s="11" t="str">
        <f>IF(ISBLANK(A344),"",VLOOKUP(表1[[#This Row],[分项工程名称]],模板!C:G,3,FALSE))</f>
        <v>普通灯具安装检验批质量验收记录</v>
      </c>
      <c r="U344" s="2" t="str">
        <f t="shared" si="272"/>
        <v>刚果（金）庞比铜钴矿项目</v>
      </c>
      <c r="V344" s="2" t="str">
        <f t="shared" si="273"/>
        <v>刚果（金）庞比铜钴矿项目   新水泵房及输送管线</v>
      </c>
      <c r="W344" s="11" t="str">
        <f>IF(ISBLANK(A344),"",表1[[#This Row],[子项名称]]&amp;表1[[#This Row],[标题]]&amp;表1[[#This Row],[分项工程代号]])</f>
        <v>新水泵房及输送管线普通灯具安装检验批质量验收记录5</v>
      </c>
      <c r="X344" s="11">
        <f>IF(ISBLANK(A344),"",COUNTIF(W:W,表1[[#This Row],[子项名称]]&amp;表1[[#This Row],[标题]]&amp;表1[[#This Row],[分项工程代号]]))</f>
        <v>3</v>
      </c>
      <c r="Y344" s="11" t="str">
        <f>IF(ISBLANK(A344),"",表1[[#This Row],[子项名称]]&amp;表1[[#This Row],[分项工程代号]]&amp;表1[[#This Row],[分项工程名称]])</f>
        <v>新水泵房及输送管线5普通灯具安装</v>
      </c>
      <c r="Z344" s="11" t="b">
        <f>IF(ISBLANK(A344),"",IF(MATCH(表1[[#This Row],[子项名称]]&amp;表1[[#This Row],[分项工程代号]]&amp;表1[[#This Row],[分项工程名称]],Y:Y,0)=ROW(表1[[#This Row],[子项名称]]),TRUE,FALSE))</f>
        <v>0</v>
      </c>
      <c r="AA344" s="11" t="str">
        <f t="shared" si="274"/>
        <v>《建筑电气工程施工验收规范》 GB50303-2015</v>
      </c>
      <c r="AB344" s="11" t="str">
        <f>IF(ISBLANK(A344),"",VLOOKUP(表1[[#This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44" t="str">
        <f t="shared" si="276"/>
        <v>2020年07月16日</v>
      </c>
    </row>
    <row r="345" customHeight="1" spans="1:29">
      <c r="A345" s="5" t="s">
        <v>136</v>
      </c>
      <c r="B345" s="5">
        <f ca="1" t="shared" si="275"/>
        <v>2</v>
      </c>
      <c r="C345" s="5" t="s">
        <v>35</v>
      </c>
      <c r="D345" s="5">
        <v>5</v>
      </c>
      <c r="E345" s="5" t="s">
        <v>137</v>
      </c>
      <c r="F345" s="5" t="s">
        <v>32</v>
      </c>
      <c r="G345" s="85">
        <v>44028</v>
      </c>
      <c r="H345" t="b">
        <v>1</v>
      </c>
      <c r="I345" s="5" t="s">
        <v>138</v>
      </c>
      <c r="J345" s="5"/>
      <c r="K345" s="11" t="str">
        <f>IF(ISBLANK(A345),"",VLOOKUP("S2"&amp;表1[[#This Row],[分项工程代号]]&amp;表1[[#This Row],[分项工程名称]],模板!D:F,3,FALSE))</f>
        <v>S2-05-C7-</v>
      </c>
      <c r="L345" s="2" t="str">
        <f ca="1">IF(ISBLANK(A345),"",表1[[#This Row],[编号]]&amp;TEXT(表1[[#This Row],[序号]],"000"))</f>
        <v>S2-05-C7-002</v>
      </c>
      <c r="M345" s="11" t="str">
        <f t="shared" si="265"/>
        <v>北方工程刚果（金）有限公司</v>
      </c>
      <c r="N345" s="11" t="str">
        <f t="shared" si="266"/>
        <v>李云松</v>
      </c>
      <c r="O345" s="11" t="str">
        <f t="shared" si="267"/>
        <v>黄必银</v>
      </c>
      <c r="P345" s="2" t="str">
        <f t="shared" si="268"/>
        <v>WUHUANG CONSTRUCTION ET COMMERCE RDC SAS</v>
      </c>
      <c r="Q345" s="2" t="str">
        <f t="shared" si="269"/>
        <v>陈陆</v>
      </c>
      <c r="R345" s="2" t="str">
        <f t="shared" si="270"/>
        <v>曹学能</v>
      </c>
      <c r="S345" s="11" t="str">
        <f t="shared" si="271"/>
        <v>鑫诚建设监理咨询有限公司</v>
      </c>
      <c r="T345" s="11" t="str">
        <f>IF(ISBLANK(A345),"",VLOOKUP(表1[[#This Row],[分项工程名称]],模板!C:G,3,FALSE))</f>
        <v>电线、电缆导管和线槽敷设检验批质量验收记录</v>
      </c>
      <c r="U345" s="2" t="str">
        <f t="shared" si="272"/>
        <v>刚果（金）庞比铜钴矿项目</v>
      </c>
      <c r="V345" s="2" t="str">
        <f t="shared" si="273"/>
        <v>刚果（金）庞比铜钴矿项目   新水泵房及输送管线</v>
      </c>
      <c r="W345" s="11" t="str">
        <f>IF(ISBLANK(A345),"",表1[[#This Row],[子项名称]]&amp;表1[[#This Row],[标题]]&amp;表1[[#This Row],[分项工程代号]])</f>
        <v>新水泵房及输送管线电线、电缆导管和线槽敷设检验批质量验收记录5</v>
      </c>
      <c r="X345" s="11">
        <f>IF(ISBLANK(A345),"",COUNTIF(W:W,表1[[#This Row],[子项名称]]&amp;表1[[#This Row],[标题]]&amp;表1[[#This Row],[分项工程代号]]))</f>
        <v>3</v>
      </c>
      <c r="Y345" s="11" t="str">
        <f>IF(ISBLANK(A345),"",表1[[#This Row],[子项名称]]&amp;表1[[#This Row],[分项工程代号]]&amp;表1[[#This Row],[分项工程名称]])</f>
        <v>新水泵房及输送管线5电线、电缆导管和线槽敷设</v>
      </c>
      <c r="Z345" s="11" t="b">
        <f>IF(ISBLANK(A345),"",IF(MATCH(表1[[#This Row],[子项名称]]&amp;表1[[#This Row],[分项工程代号]]&amp;表1[[#This Row],[分项工程名称]],Y:Y,0)=ROW(表1[[#This Row],[子项名称]]),TRUE,FALSE))</f>
        <v>0</v>
      </c>
      <c r="AA345" s="11" t="str">
        <f t="shared" si="274"/>
        <v>《建筑电气工程施工验收规范》 GB50303-2015</v>
      </c>
      <c r="AB345" s="11" t="str">
        <f>IF(ISBLANK(A345),"",VLOOKUP(表1[[#This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45" t="str">
        <f t="shared" si="276"/>
        <v>2020年07月16日</v>
      </c>
    </row>
    <row r="346" customHeight="1" spans="1:29">
      <c r="A346" s="5" t="s">
        <v>136</v>
      </c>
      <c r="B346" s="5">
        <f ca="1" t="shared" si="275"/>
        <v>3</v>
      </c>
      <c r="C346" s="5" t="s">
        <v>35</v>
      </c>
      <c r="D346" s="5">
        <v>5</v>
      </c>
      <c r="E346" s="5" t="s">
        <v>139</v>
      </c>
      <c r="F346" s="5" t="s">
        <v>32</v>
      </c>
      <c r="G346" s="85">
        <v>44028</v>
      </c>
      <c r="H346" t="b">
        <v>1</v>
      </c>
      <c r="I346" s="5" t="s">
        <v>138</v>
      </c>
      <c r="J346" s="5"/>
      <c r="K346" s="11" t="str">
        <f>IF(ISBLANK(A346),"",VLOOKUP("S2"&amp;表1[[#This Row],[分项工程代号]]&amp;表1[[#This Row],[分项工程名称]],模板!D:F,3,FALSE))</f>
        <v>S2-05-C7-</v>
      </c>
      <c r="L346" s="2" t="str">
        <f ca="1">IF(ISBLANK(A346),"",表1[[#This Row],[编号]]&amp;TEXT(表1[[#This Row],[序号]],"000"))</f>
        <v>S2-05-C7-003</v>
      </c>
      <c r="M346" s="11" t="str">
        <f t="shared" si="265"/>
        <v>北方工程刚果（金）有限公司</v>
      </c>
      <c r="N346" s="11" t="str">
        <f t="shared" si="266"/>
        <v>李云松</v>
      </c>
      <c r="O346" s="11" t="str">
        <f t="shared" si="267"/>
        <v>黄必银</v>
      </c>
      <c r="P346" s="2" t="str">
        <f t="shared" si="268"/>
        <v>WUHUANG CONSTRUCTION ET COMMERCE RDC SAS</v>
      </c>
      <c r="Q346" s="2" t="str">
        <f t="shared" si="269"/>
        <v>陈陆</v>
      </c>
      <c r="R346" s="2" t="str">
        <f t="shared" si="270"/>
        <v>曹学能</v>
      </c>
      <c r="S346" s="11" t="str">
        <f t="shared" si="271"/>
        <v>鑫诚建设监理咨询有限公司</v>
      </c>
      <c r="T346" s="11" t="str">
        <f>IF(ISBLANK(A346),"",VLOOKUP(表1[[#This Row],[分项工程名称]],模板!C:G,3,FALSE))</f>
        <v>电线、电缆导管和线槽敷设检验批质量验收记录</v>
      </c>
      <c r="U346" s="2" t="str">
        <f t="shared" si="272"/>
        <v>刚果（金）庞比铜钴矿项目</v>
      </c>
      <c r="V346" s="2" t="str">
        <f t="shared" si="273"/>
        <v>刚果（金）庞比铜钴矿项目   新水泵房及输送管线</v>
      </c>
      <c r="W346" s="11" t="str">
        <f>IF(ISBLANK(A346),"",表1[[#This Row],[子项名称]]&amp;表1[[#This Row],[标题]]&amp;表1[[#This Row],[分项工程代号]])</f>
        <v>新水泵房及输送管线电线、电缆导管和线槽敷设检验批质量验收记录5</v>
      </c>
      <c r="X346" s="11">
        <f>IF(ISBLANK(A346),"",COUNTIF(W:W,表1[[#This Row],[子项名称]]&amp;表1[[#This Row],[标题]]&amp;表1[[#This Row],[分项工程代号]]))</f>
        <v>3</v>
      </c>
      <c r="Y346" s="11" t="str">
        <f>IF(ISBLANK(A346),"",表1[[#This Row],[子项名称]]&amp;表1[[#This Row],[分项工程代号]]&amp;表1[[#This Row],[分项工程名称]])</f>
        <v>新水泵房及输送管线5电线、电缆导管和线槽敷设</v>
      </c>
      <c r="Z346" s="11" t="b">
        <f>IF(ISBLANK(A346),"",IF(MATCH(表1[[#This Row],[子项名称]]&amp;表1[[#This Row],[分项工程代号]]&amp;表1[[#This Row],[分项工程名称]],Y:Y,0)=ROW(表1[[#This Row],[子项名称]]),TRUE,FALSE))</f>
        <v>0</v>
      </c>
      <c r="AA346" s="11" t="str">
        <f t="shared" si="274"/>
        <v>《建筑电气工程施工验收规范》 GB50303-2015</v>
      </c>
      <c r="AB346" s="11" t="str">
        <f>IF(ISBLANK(A346),"",VLOOKUP(表1[[#This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46" t="str">
        <f t="shared" si="276"/>
        <v>2020年07月16日</v>
      </c>
    </row>
    <row r="347" customHeight="1" spans="1:29">
      <c r="A347" s="5" t="s">
        <v>136</v>
      </c>
      <c r="B347" s="5">
        <f ca="1" t="shared" si="275"/>
        <v>2</v>
      </c>
      <c r="C347" s="60" t="s">
        <v>30</v>
      </c>
      <c r="D347" s="5">
        <v>5</v>
      </c>
      <c r="E347" s="5" t="s">
        <v>137</v>
      </c>
      <c r="F347" s="5" t="s">
        <v>32</v>
      </c>
      <c r="G347" s="85">
        <v>44028</v>
      </c>
      <c r="H347" t="b">
        <v>1</v>
      </c>
      <c r="I347" s="5" t="s">
        <v>138</v>
      </c>
      <c r="J347" s="5"/>
      <c r="K347" s="11" t="str">
        <f>IF(ISBLANK(A347),"",VLOOKUP("S2"&amp;表1[[#This Row],[分项工程代号]]&amp;表1[[#This Row],[分项工程名称]],模板!D:F,3,FALSE))</f>
        <v>S2-05-C7-</v>
      </c>
      <c r="L347" s="2" t="str">
        <f ca="1">IF(ISBLANK(A347),"",表1[[#This Row],[编号]]&amp;TEXT(表1[[#This Row],[序号]],"000"))</f>
        <v>S2-05-C7-002</v>
      </c>
      <c r="M347" s="11" t="str">
        <f t="shared" si="265"/>
        <v>北方工程刚果（金）有限公司</v>
      </c>
      <c r="N347" s="11" t="str">
        <f t="shared" si="266"/>
        <v>李云松</v>
      </c>
      <c r="O347" s="11" t="str">
        <f t="shared" si="267"/>
        <v>黄必银</v>
      </c>
      <c r="P347" s="2" t="str">
        <f t="shared" si="268"/>
        <v>WUHUANG CONSTRUCTION ET COMMERCE RDC SAS</v>
      </c>
      <c r="Q347" s="2" t="str">
        <f t="shared" si="269"/>
        <v>陈陆</v>
      </c>
      <c r="R347" s="2" t="str">
        <f t="shared" si="270"/>
        <v>曹学能</v>
      </c>
      <c r="S347" s="11" t="str">
        <f t="shared" si="271"/>
        <v>鑫诚建设监理咨询有限公司</v>
      </c>
      <c r="T347" s="11" t="str">
        <f>IF(ISBLANK(A347),"",VLOOKUP(表1[[#This Row],[分项工程名称]],模板!C:G,3,FALSE))</f>
        <v>电线、电缆穿管和线槽敷设检验批质量验收记录</v>
      </c>
      <c r="U347" s="2" t="str">
        <f t="shared" si="272"/>
        <v>刚果（金）庞比铜钴矿项目</v>
      </c>
      <c r="V347" s="2" t="str">
        <f t="shared" si="273"/>
        <v>刚果（金）庞比铜钴矿项目   新水泵房及输送管线</v>
      </c>
      <c r="W347" s="11" t="str">
        <f>IF(ISBLANK(A347),"",表1[[#This Row],[子项名称]]&amp;表1[[#This Row],[标题]]&amp;表1[[#This Row],[分项工程代号]])</f>
        <v>新水泵房及输送管线电线、电缆穿管和线槽敷设检验批质量验收记录5</v>
      </c>
      <c r="X347" s="11">
        <f>IF(ISBLANK(A347),"",COUNTIF(W:W,表1[[#This Row],[子项名称]]&amp;表1[[#This Row],[标题]]&amp;表1[[#This Row],[分项工程代号]]))</f>
        <v>3</v>
      </c>
      <c r="Y347" s="11" t="str">
        <f>IF(ISBLANK(A347),"",表1[[#This Row],[子项名称]]&amp;表1[[#This Row],[分项工程代号]]&amp;表1[[#This Row],[分项工程名称]])</f>
        <v>新水泵房及输送管线5电线、电缆穿管和线槽敷设</v>
      </c>
      <c r="Z347" s="11" t="b">
        <f>IF(ISBLANK(A347),"",IF(MATCH(表1[[#This Row],[子项名称]]&amp;表1[[#This Row],[分项工程代号]]&amp;表1[[#This Row],[分项工程名称]],Y:Y,0)=ROW(表1[[#This Row],[子项名称]]),TRUE,FALSE))</f>
        <v>0</v>
      </c>
      <c r="AA347" s="11" t="str">
        <f t="shared" si="274"/>
        <v>《建筑电气工程施工验收规范》 GB50303-2015</v>
      </c>
      <c r="AB347" s="11" t="str">
        <f>IF(ISBLANK(A347),"",VLOOKUP(表1[[#This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47" t="str">
        <f t="shared" si="276"/>
        <v>2020年07月16日</v>
      </c>
    </row>
    <row r="348" customHeight="1" spans="1:29">
      <c r="A348" s="5" t="s">
        <v>136</v>
      </c>
      <c r="B348" s="5">
        <f ca="1" t="shared" si="275"/>
        <v>3</v>
      </c>
      <c r="C348" s="60" t="s">
        <v>30</v>
      </c>
      <c r="D348" s="5">
        <v>5</v>
      </c>
      <c r="E348" s="5" t="s">
        <v>139</v>
      </c>
      <c r="F348" s="5" t="s">
        <v>32</v>
      </c>
      <c r="G348" s="85">
        <v>44028</v>
      </c>
      <c r="H348" t="b">
        <v>1</v>
      </c>
      <c r="I348" s="5" t="s">
        <v>138</v>
      </c>
      <c r="J348" s="5"/>
      <c r="K348" s="11" t="str">
        <f>IF(ISBLANK(A348),"",VLOOKUP("S2"&amp;表1[[#This Row],[分项工程代号]]&amp;表1[[#This Row],[分项工程名称]],模板!D:F,3,FALSE))</f>
        <v>S2-05-C7-</v>
      </c>
      <c r="L348" s="2" t="str">
        <f ca="1">IF(ISBLANK(A348),"",表1[[#This Row],[编号]]&amp;TEXT(表1[[#This Row],[序号]],"000"))</f>
        <v>S2-05-C7-003</v>
      </c>
      <c r="M348" s="11" t="str">
        <f t="shared" si="265"/>
        <v>北方工程刚果（金）有限公司</v>
      </c>
      <c r="N348" s="11" t="str">
        <f t="shared" si="266"/>
        <v>李云松</v>
      </c>
      <c r="O348" s="11" t="str">
        <f t="shared" si="267"/>
        <v>黄必银</v>
      </c>
      <c r="P348" s="2" t="str">
        <f t="shared" si="268"/>
        <v>WUHUANG CONSTRUCTION ET COMMERCE RDC SAS</v>
      </c>
      <c r="Q348" s="2" t="str">
        <f t="shared" si="269"/>
        <v>陈陆</v>
      </c>
      <c r="R348" s="2" t="str">
        <f t="shared" si="270"/>
        <v>曹学能</v>
      </c>
      <c r="S348" s="11" t="str">
        <f t="shared" si="271"/>
        <v>鑫诚建设监理咨询有限公司</v>
      </c>
      <c r="T348" s="11" t="str">
        <f>IF(ISBLANK(A348),"",VLOOKUP(表1[[#This Row],[分项工程名称]],模板!C:G,3,FALSE))</f>
        <v>电线、电缆穿管和线槽敷设检验批质量验收记录</v>
      </c>
      <c r="U348" s="2" t="str">
        <f t="shared" si="272"/>
        <v>刚果（金）庞比铜钴矿项目</v>
      </c>
      <c r="V348" s="2" t="str">
        <f t="shared" si="273"/>
        <v>刚果（金）庞比铜钴矿项目   新水泵房及输送管线</v>
      </c>
      <c r="W348" s="11" t="str">
        <f>IF(ISBLANK(A348),"",表1[[#This Row],[子项名称]]&amp;表1[[#This Row],[标题]]&amp;表1[[#This Row],[分项工程代号]])</f>
        <v>新水泵房及输送管线电线、电缆穿管和线槽敷设检验批质量验收记录5</v>
      </c>
      <c r="X348" s="11">
        <f>IF(ISBLANK(A348),"",COUNTIF(W:W,表1[[#This Row],[子项名称]]&amp;表1[[#This Row],[标题]]&amp;表1[[#This Row],[分项工程代号]]))</f>
        <v>3</v>
      </c>
      <c r="Y348" s="11" t="str">
        <f>IF(ISBLANK(A348),"",表1[[#This Row],[子项名称]]&amp;表1[[#This Row],[分项工程代号]]&amp;表1[[#This Row],[分项工程名称]])</f>
        <v>新水泵房及输送管线5电线、电缆穿管和线槽敷设</v>
      </c>
      <c r="Z348" s="11" t="b">
        <f>IF(ISBLANK(A348),"",IF(MATCH(表1[[#This Row],[子项名称]]&amp;表1[[#This Row],[分项工程代号]]&amp;表1[[#This Row],[分项工程名称]],Y:Y,0)=ROW(表1[[#This Row],[子项名称]]),TRUE,FALSE))</f>
        <v>0</v>
      </c>
      <c r="AA348" s="11" t="str">
        <f t="shared" si="274"/>
        <v>《建筑电气工程施工验收规范》 GB50303-2015</v>
      </c>
      <c r="AB348" s="11" t="str">
        <f>IF(ISBLANK(A348),"",VLOOKUP(表1[[#This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48" t="str">
        <f t="shared" si="276"/>
        <v>2020年07月16日</v>
      </c>
    </row>
    <row r="349" customHeight="1" spans="1:29">
      <c r="A349" s="40" t="s">
        <v>71</v>
      </c>
      <c r="B349" s="5">
        <f ca="1" t="shared" si="275"/>
        <v>1</v>
      </c>
      <c r="C349" t="s">
        <v>100</v>
      </c>
      <c r="D349" s="5">
        <v>6</v>
      </c>
      <c r="E349" s="40" t="s">
        <v>173</v>
      </c>
      <c r="F349" s="40" t="s">
        <v>32</v>
      </c>
      <c r="G349" s="85">
        <v>43971</v>
      </c>
      <c r="H349" t="b">
        <v>1</v>
      </c>
      <c r="I349" s="40" t="s">
        <v>73</v>
      </c>
      <c r="J349" s="5"/>
      <c r="K349" s="11" t="str">
        <f>IF(ISBLANK(A349),"",VLOOKUP("S2"&amp;表1[[#This Row],[分项工程代号]]&amp;表1[[#This Row],[分项工程名称]],模板!D:F,3,FALSE))</f>
        <v>S2-06-C7-</v>
      </c>
      <c r="L349" s="2" t="str">
        <f ca="1">IF(ISBLANK(A349),"",表1[[#This Row],[编号]]&amp;TEXT(表1[[#This Row],[序号]],"000"))</f>
        <v>S2-06-C7-001</v>
      </c>
      <c r="M349" s="11" t="str">
        <f t="shared" si="265"/>
        <v>北方工程刚果（金）有限公司</v>
      </c>
      <c r="N349" s="11" t="str">
        <f t="shared" si="266"/>
        <v>李云松</v>
      </c>
      <c r="O349" s="11" t="str">
        <f t="shared" si="267"/>
        <v>黄必银</v>
      </c>
      <c r="P349" s="2" t="str">
        <f t="shared" si="268"/>
        <v>WUHUANG CONSTRUCTION ET COMMERCE RDC SAS</v>
      </c>
      <c r="Q349" s="2" t="str">
        <f t="shared" si="269"/>
        <v>陈陆</v>
      </c>
      <c r="R349" s="2" t="str">
        <f t="shared" si="270"/>
        <v>曹学能</v>
      </c>
      <c r="S349" s="11" t="str">
        <f t="shared" si="271"/>
        <v>鑫诚建设监理咨询有限公司</v>
      </c>
      <c r="T349" s="11" t="str">
        <f>IF(ISBLANK(A349),"",VLOOKUP(表1[[#This Row],[分项工程名称]],模板!C:G,3,FALSE))</f>
        <v>成套配电柜、控制柜和动力配电箱安装检验批质量验收记录</v>
      </c>
      <c r="U349" s="2" t="str">
        <f t="shared" si="272"/>
        <v>刚果（金）庞比铜钴矿项目</v>
      </c>
      <c r="V349" s="2" t="str">
        <f t="shared" si="273"/>
        <v>刚果（金）庞比铜钴矿项目   总降压变电站</v>
      </c>
      <c r="W349" s="11" t="str">
        <f>IF(ISBLANK(A349),"",表1[[#This Row],[子项名称]]&amp;表1[[#This Row],[标题]]&amp;表1[[#This Row],[分项工程代号]])</f>
        <v>总降压变电站成套配电柜、控制柜和动力配电箱安装检验批质量验收记录6</v>
      </c>
      <c r="X349" s="11">
        <f>IF(ISBLANK(A349),"",COUNTIF(W:W,表1[[#This Row],[子项名称]]&amp;表1[[#This Row],[标题]]&amp;表1[[#This Row],[分项工程代号]]))</f>
        <v>1</v>
      </c>
      <c r="Y349" s="11" t="str">
        <f>IF(ISBLANK(A349),"",表1[[#This Row],[子项名称]]&amp;表1[[#This Row],[分项工程代号]]&amp;表1[[#This Row],[分项工程名称]])</f>
        <v>总降压变电站6成套配电柜、控制柜和动力配电箱安装</v>
      </c>
      <c r="Z349" s="11" t="b">
        <f>IF(ISBLANK(A349),"",IF(MATCH(表1[[#This Row],[子项名称]]&amp;表1[[#This Row],[分项工程代号]]&amp;表1[[#This Row],[分项工程名称]],Y:Y,0)=ROW(表1[[#This Row],[子项名称]]),TRUE,FALSE))</f>
        <v>1</v>
      </c>
      <c r="AA349" s="11" t="str">
        <f t="shared" si="274"/>
        <v>《建筑电气工程施工验收规范》 GB50303-2015</v>
      </c>
      <c r="AB349" s="11" t="str">
        <f>IF(ISBLANK(A349),"",VLOOKUP(表1[[#This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49" t="str">
        <f t="shared" ref="AC349:AC358" si="277">TEXT($G349,"yyyy年mm月dd日")</f>
        <v>2020年05月20日</v>
      </c>
    </row>
    <row r="350" customHeight="1" spans="1:29">
      <c r="A350" s="40" t="s">
        <v>71</v>
      </c>
      <c r="B350" s="5">
        <f ca="1" t="shared" si="275"/>
        <v>1</v>
      </c>
      <c r="C350" t="s">
        <v>174</v>
      </c>
      <c r="D350" s="5">
        <v>6</v>
      </c>
      <c r="E350" s="40" t="s">
        <v>80</v>
      </c>
      <c r="F350" s="40" t="s">
        <v>32</v>
      </c>
      <c r="G350" s="85">
        <v>43971</v>
      </c>
      <c r="H350" t="b">
        <v>1</v>
      </c>
      <c r="I350" s="40" t="s">
        <v>73</v>
      </c>
      <c r="J350" s="5"/>
      <c r="K350" s="11" t="str">
        <f>IF(ISBLANK(A350),"",VLOOKUP("S2"&amp;表1[[#This Row],[分项工程代号]]&amp;表1[[#This Row],[分项工程名称]],模板!D:F,3,FALSE))</f>
        <v>S2-06-C7-</v>
      </c>
      <c r="L350" s="2" t="str">
        <f ca="1">IF(ISBLANK(A350),"",表1[[#This Row],[编号]]&amp;TEXT(表1[[#This Row],[序号]],"000"))</f>
        <v>S2-06-C7-001</v>
      </c>
      <c r="M350" s="11" t="str">
        <f t="shared" si="265"/>
        <v>北方工程刚果（金）有限公司</v>
      </c>
      <c r="N350" s="11" t="str">
        <f t="shared" si="266"/>
        <v>李云松</v>
      </c>
      <c r="O350" s="11" t="str">
        <f t="shared" si="267"/>
        <v>黄必银</v>
      </c>
      <c r="P350" s="2" t="str">
        <f t="shared" si="268"/>
        <v>WUHUANG CONSTRUCTION ET COMMERCE RDC SAS</v>
      </c>
      <c r="Q350" s="2" t="str">
        <f t="shared" si="269"/>
        <v>陈陆</v>
      </c>
      <c r="R350" s="2" t="str">
        <f t="shared" si="270"/>
        <v>曹学能</v>
      </c>
      <c r="S350" s="11" t="str">
        <f t="shared" si="271"/>
        <v>鑫诚建设监理咨询有限公司</v>
      </c>
      <c r="T350" s="11" t="str">
        <f>IF(ISBLANK(A350),"",VLOOKUP(表1[[#This Row],[分项工程名称]],模板!C:G,3,FALSE))</f>
        <v>柴油发电机组安装检验批质量验收记录</v>
      </c>
      <c r="U350" s="2" t="str">
        <f t="shared" si="272"/>
        <v>刚果（金）庞比铜钴矿项目</v>
      </c>
      <c r="V350" s="2" t="str">
        <f t="shared" si="273"/>
        <v>刚果（金）庞比铜钴矿项目   总降压变电站</v>
      </c>
      <c r="W350" s="11" t="str">
        <f>IF(ISBLANK(A350),"",表1[[#This Row],[子项名称]]&amp;表1[[#This Row],[标题]]&amp;表1[[#This Row],[分项工程代号]])</f>
        <v>总降压变电站柴油发电机组安装检验批质量验收记录6</v>
      </c>
      <c r="X350" s="11">
        <f>IF(ISBLANK(A350),"",COUNTIF(W:W,表1[[#This Row],[子项名称]]&amp;表1[[#This Row],[标题]]&amp;表1[[#This Row],[分项工程代号]]))</f>
        <v>1</v>
      </c>
      <c r="Y350" s="11" t="str">
        <f>IF(ISBLANK(A350),"",表1[[#This Row],[子项名称]]&amp;表1[[#This Row],[分项工程代号]]&amp;表1[[#This Row],[分项工程名称]])</f>
        <v>总降压变电站6柴油发电机组安装</v>
      </c>
      <c r="Z350" s="11" t="b">
        <f>IF(ISBLANK(A350),"",IF(MATCH(表1[[#This Row],[子项名称]]&amp;表1[[#This Row],[分项工程代号]]&amp;表1[[#This Row],[分项工程名称]],Y:Y,0)=ROW(表1[[#This Row],[子项名称]]),TRUE,FALSE))</f>
        <v>1</v>
      </c>
      <c r="AA350" s="11" t="str">
        <f t="shared" si="274"/>
        <v>《建筑电气工程施工验收规范》 GB50303-2015</v>
      </c>
      <c r="AB350" s="11" t="e">
        <f>IF(ISBLANK(A350),"",VLOOKUP(表1[[#This Row],[分项工程名称]],施工检查记录[#All],2,FALSE))</f>
        <v>#N/A</v>
      </c>
      <c r="AC350" t="str">
        <f t="shared" si="277"/>
        <v>2020年05月20日</v>
      </c>
    </row>
    <row r="351" customHeight="1" spans="1:29">
      <c r="A351" s="40" t="s">
        <v>71</v>
      </c>
      <c r="B351" s="5">
        <f ca="1" t="shared" si="275"/>
        <v>1</v>
      </c>
      <c r="C351" t="s">
        <v>81</v>
      </c>
      <c r="D351" s="5">
        <v>6</v>
      </c>
      <c r="E351" s="40" t="s">
        <v>173</v>
      </c>
      <c r="F351" s="40" t="s">
        <v>32</v>
      </c>
      <c r="G351" s="85">
        <v>43971</v>
      </c>
      <c r="H351" t="b">
        <v>1</v>
      </c>
      <c r="I351" s="40" t="s">
        <v>73</v>
      </c>
      <c r="J351" s="5"/>
      <c r="K351" s="11" t="str">
        <f>IF(ISBLANK(A351),"",VLOOKUP("S2"&amp;表1[[#This Row],[分项工程代号]]&amp;表1[[#This Row],[分项工程名称]],模板!D:F,3,FALSE))</f>
        <v>S2-06-C7-</v>
      </c>
      <c r="L351" s="2" t="str">
        <f ca="1">IF(ISBLANK(A351),"",表1[[#This Row],[编号]]&amp;TEXT(表1[[#This Row],[序号]],"000"))</f>
        <v>S2-06-C7-001</v>
      </c>
      <c r="M351" s="11" t="str">
        <f t="shared" si="265"/>
        <v>北方工程刚果（金）有限公司</v>
      </c>
      <c r="N351" s="11" t="str">
        <f t="shared" si="266"/>
        <v>李云松</v>
      </c>
      <c r="O351" s="11" t="str">
        <f t="shared" si="267"/>
        <v>黄必银</v>
      </c>
      <c r="P351" s="2" t="str">
        <f t="shared" si="268"/>
        <v>WUHUANG CONSTRUCTION ET COMMERCE RDC SAS</v>
      </c>
      <c r="Q351" s="2" t="str">
        <f t="shared" si="269"/>
        <v>陈陆</v>
      </c>
      <c r="R351" s="2" t="str">
        <f t="shared" si="270"/>
        <v>曹学能</v>
      </c>
      <c r="S351" s="11" t="str">
        <f t="shared" si="271"/>
        <v>鑫诚建设监理咨询有限公司</v>
      </c>
      <c r="T351" s="11" t="str">
        <f>IF(ISBLANK(A351),"",VLOOKUP(表1[[#This Row],[分项工程名称]],模板!C:G,3,FALSE))</f>
        <v>电缆头制作、导线连接和线路电气试验检验批质量验收记录</v>
      </c>
      <c r="U351" s="2" t="str">
        <f t="shared" si="272"/>
        <v>刚果（金）庞比铜钴矿项目</v>
      </c>
      <c r="V351" s="2" t="str">
        <f t="shared" si="273"/>
        <v>刚果（金）庞比铜钴矿项目   总降压变电站</v>
      </c>
      <c r="W351" s="11" t="str">
        <f>IF(ISBLANK(A351),"",表1[[#This Row],[子项名称]]&amp;表1[[#This Row],[标题]]&amp;表1[[#This Row],[分项工程代号]])</f>
        <v>总降压变电站电缆头制作、导线连接和线路电气试验检验批质量验收记录6</v>
      </c>
      <c r="X351" s="11">
        <f>IF(ISBLANK(A351),"",COUNTIF(W:W,表1[[#This Row],[子项名称]]&amp;表1[[#This Row],[标题]]&amp;表1[[#This Row],[分项工程代号]]))</f>
        <v>1</v>
      </c>
      <c r="Y351" s="11" t="str">
        <f>IF(ISBLANK(A351),"",表1[[#This Row],[子项名称]]&amp;表1[[#This Row],[分项工程代号]]&amp;表1[[#This Row],[分项工程名称]])</f>
        <v>总降压变电站6电缆头制作、导线连接和线路电气试验</v>
      </c>
      <c r="Z351" s="11" t="b">
        <f>IF(ISBLANK(A351),"",IF(MATCH(表1[[#This Row],[子项名称]]&amp;表1[[#This Row],[分项工程代号]]&amp;表1[[#This Row],[分项工程名称]],Y:Y,0)=ROW(表1[[#This Row],[子项名称]]),TRUE,FALSE))</f>
        <v>1</v>
      </c>
      <c r="AA351" s="11" t="str">
        <f t="shared" si="274"/>
        <v>《建筑电气工程施工验收规范》 GB50303-2015</v>
      </c>
      <c r="AB351" s="11" t="str">
        <f>IF(ISBLANK(A351),"",VLOOKUP(表1[[#This Row],[分项工程名称]],施工检查记录[#All],2,FALSE))</f>
        <v>1.低压电线和电缆绝缘电阻测试符合规范要求
2.电线、电缆接线符合规范要求
3.芯线与电器设备的连接符合规范要求</v>
      </c>
      <c r="AC351" t="str">
        <f t="shared" si="277"/>
        <v>2020年05月20日</v>
      </c>
    </row>
    <row r="352" customHeight="1" spans="1:29">
      <c r="A352" s="40" t="s">
        <v>53</v>
      </c>
      <c r="B352" s="5">
        <f ca="1" t="shared" si="275"/>
        <v>1</v>
      </c>
      <c r="C352" t="s">
        <v>100</v>
      </c>
      <c r="D352" s="5">
        <v>6</v>
      </c>
      <c r="E352" s="40" t="s">
        <v>173</v>
      </c>
      <c r="F352" s="40" t="s">
        <v>32</v>
      </c>
      <c r="G352" s="85">
        <v>43992</v>
      </c>
      <c r="H352" t="b">
        <v>1</v>
      </c>
      <c r="I352" s="88" t="s">
        <v>55</v>
      </c>
      <c r="J352" s="5"/>
      <c r="K352" s="11" t="str">
        <f>IF(ISBLANK(A352),"",VLOOKUP("S2"&amp;表1[[#This Row],[分项工程代号]]&amp;表1[[#This Row],[分项工程名称]],模板!D:F,3,FALSE))</f>
        <v>S2-06-C7-</v>
      </c>
      <c r="L352" s="2" t="str">
        <f ca="1">IF(ISBLANK(A352),"",表1[[#This Row],[编号]]&amp;TEXT(表1[[#This Row],[序号]],"000"))</f>
        <v>S2-06-C7-001</v>
      </c>
      <c r="M352" s="11" t="str">
        <f t="shared" si="265"/>
        <v>北方工程刚果（金）有限公司</v>
      </c>
      <c r="N352" s="11" t="str">
        <f t="shared" si="266"/>
        <v>李云松</v>
      </c>
      <c r="O352" s="11" t="str">
        <f t="shared" si="267"/>
        <v>黄必银</v>
      </c>
      <c r="P352" s="2" t="str">
        <f t="shared" si="268"/>
        <v>WUHUANG CONSTRUCTION ET COMMERCE RDC SAS</v>
      </c>
      <c r="Q352" s="2" t="str">
        <f t="shared" si="269"/>
        <v>陈陆</v>
      </c>
      <c r="R352" s="2" t="str">
        <f t="shared" si="270"/>
        <v>曹学能</v>
      </c>
      <c r="S352" s="11" t="str">
        <f t="shared" si="271"/>
        <v>鑫诚建设监理咨询有限公司</v>
      </c>
      <c r="T352" s="11" t="str">
        <f>IF(ISBLANK(A352),"",VLOOKUP(表1[[#This Row],[分项工程名称]],模板!C:G,3,FALSE))</f>
        <v>成套配电柜、控制柜和动力配电箱安装检验批质量验收记录</v>
      </c>
      <c r="U352" s="2" t="str">
        <f t="shared" si="272"/>
        <v>刚果（金）庞比铜钴矿项目</v>
      </c>
      <c r="V352" s="2" t="str">
        <f t="shared" si="273"/>
        <v>刚果（金）庞比铜钴矿项目   磨矿分级</v>
      </c>
      <c r="W352" s="11" t="str">
        <f>IF(ISBLANK(A352),"",表1[[#This Row],[子项名称]]&amp;表1[[#This Row],[标题]]&amp;表1[[#This Row],[分项工程代号]])</f>
        <v>磨矿分级成套配电柜、控制柜和动力配电箱安装检验批质量验收记录6</v>
      </c>
      <c r="X352" s="11">
        <f>IF(ISBLANK(A352),"",COUNTIF(W:W,表1[[#This Row],[子项名称]]&amp;表1[[#This Row],[标题]]&amp;表1[[#This Row],[分项工程代号]]))</f>
        <v>1</v>
      </c>
      <c r="Y352" s="11" t="str">
        <f>IF(ISBLANK(A352),"",表1[[#This Row],[子项名称]]&amp;表1[[#This Row],[分项工程代号]]&amp;表1[[#This Row],[分项工程名称]])</f>
        <v>磨矿分级6成套配电柜、控制柜和动力配电箱安装</v>
      </c>
      <c r="Z352" s="11" t="b">
        <f>IF(ISBLANK(A352),"",IF(MATCH(表1[[#This Row],[子项名称]]&amp;表1[[#This Row],[分项工程代号]]&amp;表1[[#This Row],[分项工程名称]],Y:Y,0)=ROW(表1[[#This Row],[子项名称]]),TRUE,FALSE))</f>
        <v>1</v>
      </c>
      <c r="AA352" s="11" t="str">
        <f t="shared" si="274"/>
        <v>《建筑电气工程施工验收规范》 GB50303-2015</v>
      </c>
      <c r="AB352" s="11" t="str">
        <f>IF(ISBLANK(A352),"",VLOOKUP(表1[[#This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52" t="str">
        <f t="shared" si="277"/>
        <v>2020年06月10日</v>
      </c>
    </row>
    <row r="353" customHeight="1" spans="1:29">
      <c r="A353" s="40" t="s">
        <v>53</v>
      </c>
      <c r="B353" s="5">
        <f ca="1" t="shared" si="275"/>
        <v>1</v>
      </c>
      <c r="C353" t="s">
        <v>81</v>
      </c>
      <c r="D353" s="5">
        <v>6</v>
      </c>
      <c r="E353" s="40" t="s">
        <v>173</v>
      </c>
      <c r="F353" s="40" t="s">
        <v>32</v>
      </c>
      <c r="G353" s="85">
        <v>43992</v>
      </c>
      <c r="H353" t="b">
        <v>1</v>
      </c>
      <c r="I353" s="88" t="s">
        <v>55</v>
      </c>
      <c r="J353" s="5"/>
      <c r="K353" s="11" t="str">
        <f>IF(ISBLANK(A353),"",VLOOKUP("S2"&amp;表1[[#This Row],[分项工程代号]]&amp;表1[[#This Row],[分项工程名称]],模板!D:F,3,FALSE))</f>
        <v>S2-06-C7-</v>
      </c>
      <c r="L353" s="2" t="str">
        <f ca="1">IF(ISBLANK(A353),"",表1[[#This Row],[编号]]&amp;TEXT(表1[[#This Row],[序号]],"000"))</f>
        <v>S2-06-C7-001</v>
      </c>
      <c r="M353" s="11" t="str">
        <f t="shared" si="265"/>
        <v>北方工程刚果（金）有限公司</v>
      </c>
      <c r="N353" s="11" t="str">
        <f t="shared" si="266"/>
        <v>李云松</v>
      </c>
      <c r="O353" s="11" t="str">
        <f t="shared" si="267"/>
        <v>黄必银</v>
      </c>
      <c r="P353" s="2" t="str">
        <f t="shared" si="268"/>
        <v>WUHUANG CONSTRUCTION ET COMMERCE RDC SAS</v>
      </c>
      <c r="Q353" s="2" t="str">
        <f t="shared" si="269"/>
        <v>陈陆</v>
      </c>
      <c r="R353" s="2" t="str">
        <f t="shared" si="270"/>
        <v>曹学能</v>
      </c>
      <c r="S353" s="11" t="str">
        <f t="shared" si="271"/>
        <v>鑫诚建设监理咨询有限公司</v>
      </c>
      <c r="T353" s="11" t="str">
        <f>IF(ISBLANK(A353),"",VLOOKUP(表1[[#This Row],[分项工程名称]],模板!C:G,3,FALSE))</f>
        <v>电缆头制作、导线连接和线路电气试验检验批质量验收记录</v>
      </c>
      <c r="U353" s="2" t="str">
        <f t="shared" si="272"/>
        <v>刚果（金）庞比铜钴矿项目</v>
      </c>
      <c r="V353" s="2" t="str">
        <f t="shared" si="273"/>
        <v>刚果（金）庞比铜钴矿项目   磨矿分级</v>
      </c>
      <c r="W353" s="11" t="str">
        <f>IF(ISBLANK(A353),"",表1[[#This Row],[子项名称]]&amp;表1[[#This Row],[标题]]&amp;表1[[#This Row],[分项工程代号]])</f>
        <v>磨矿分级电缆头制作、导线连接和线路电气试验检验批质量验收记录6</v>
      </c>
      <c r="X353" s="11">
        <f>IF(ISBLANK(A353),"",COUNTIF(W:W,表1[[#This Row],[子项名称]]&amp;表1[[#This Row],[标题]]&amp;表1[[#This Row],[分项工程代号]]))</f>
        <v>1</v>
      </c>
      <c r="Y353" s="11" t="str">
        <f>IF(ISBLANK(A353),"",表1[[#This Row],[子项名称]]&amp;表1[[#This Row],[分项工程代号]]&amp;表1[[#This Row],[分项工程名称]])</f>
        <v>磨矿分级6电缆头制作、导线连接和线路电气试验</v>
      </c>
      <c r="Z353" s="11" t="b">
        <f>IF(ISBLANK(A353),"",IF(MATCH(表1[[#This Row],[子项名称]]&amp;表1[[#This Row],[分项工程代号]]&amp;表1[[#This Row],[分项工程名称]],Y:Y,0)=ROW(表1[[#This Row],[子项名称]]),TRUE,FALSE))</f>
        <v>1</v>
      </c>
      <c r="AA353" s="11" t="str">
        <f t="shared" si="274"/>
        <v>《建筑电气工程施工验收规范》 GB50303-2015</v>
      </c>
      <c r="AB353" s="11" t="str">
        <f>IF(ISBLANK(A353),"",VLOOKUP(表1[[#This Row],[分项工程名称]],施工检查记录[#All],2,FALSE))</f>
        <v>1.低压电线和电缆绝缘电阻测试符合规范要求
2.电线、电缆接线符合规范要求
3.芯线与电器设备的连接符合规范要求</v>
      </c>
      <c r="AC353" t="str">
        <f t="shared" si="277"/>
        <v>2020年06月10日</v>
      </c>
    </row>
    <row r="354" customHeight="1" spans="1:29">
      <c r="A354" s="5" t="s">
        <v>71</v>
      </c>
      <c r="B354" s="5">
        <f ca="1" t="shared" si="275"/>
        <v>1</v>
      </c>
      <c r="C354" s="5" t="s">
        <v>157</v>
      </c>
      <c r="D354" s="5">
        <v>5</v>
      </c>
      <c r="E354" s="5" t="s">
        <v>82</v>
      </c>
      <c r="F354" s="40" t="s">
        <v>32</v>
      </c>
      <c r="G354" s="85">
        <v>44104</v>
      </c>
      <c r="H354" t="b">
        <v>1</v>
      </c>
      <c r="I354" s="40" t="s">
        <v>73</v>
      </c>
      <c r="J354" s="5"/>
      <c r="K354" s="11" t="str">
        <f>IF(ISBLANK(A354),"",VLOOKUP("S2"&amp;表1[[#This Row],[分项工程代号]]&amp;表1[[#This Row],[分项工程名称]],模板!D:F,3,FALSE))</f>
        <v>S2-05-C7-</v>
      </c>
      <c r="L354" s="2" t="str">
        <f ca="1">IF(ISBLANK(A354),"",表1[[#This Row],[编号]]&amp;TEXT(表1[[#This Row],[序号]],"000"))</f>
        <v>S2-05-C7-001</v>
      </c>
      <c r="M354" s="11" t="str">
        <f t="shared" si="265"/>
        <v>北方工程刚果（金）有限公司</v>
      </c>
      <c r="N354" s="11" t="str">
        <f t="shared" si="266"/>
        <v>李云松</v>
      </c>
      <c r="O354" s="11" t="str">
        <f t="shared" si="267"/>
        <v>黄必银</v>
      </c>
      <c r="P354" s="2" t="str">
        <f t="shared" si="268"/>
        <v>WUHUANG CONSTRUCTION ET COMMERCE RDC SAS</v>
      </c>
      <c r="Q354" s="2" t="str">
        <f t="shared" si="269"/>
        <v>陈陆</v>
      </c>
      <c r="R354" s="2" t="str">
        <f t="shared" si="270"/>
        <v>曹学能</v>
      </c>
      <c r="S354" s="11" t="str">
        <f t="shared" si="271"/>
        <v>鑫诚建设监理咨询有限公司</v>
      </c>
      <c r="T354" s="11" t="str">
        <f>IF(ISBLANK(A354),"",VLOOKUP(表1[[#This Row],[分项工程名称]],模板!C:G,3,FALSE))</f>
        <v>照明配电箱（盘）安装检验批质量验收记录</v>
      </c>
      <c r="U354" s="2" t="str">
        <f t="shared" si="272"/>
        <v>刚果（金）庞比铜钴矿项目</v>
      </c>
      <c r="V354" s="2" t="str">
        <f t="shared" si="273"/>
        <v>刚果（金）庞比铜钴矿项目   总降压变电站</v>
      </c>
      <c r="W354" s="11" t="str">
        <f>IF(ISBLANK(A354),"",表1[[#This Row],[子项名称]]&amp;表1[[#This Row],[标题]]&amp;表1[[#This Row],[分项工程代号]])</f>
        <v>总降压变电站照明配电箱（盘）安装检验批质量验收记录5</v>
      </c>
      <c r="X354" s="11">
        <f>IF(ISBLANK(A354),"",COUNTIF(W:W,表1[[#This Row],[子项名称]]&amp;表1[[#This Row],[标题]]&amp;表1[[#This Row],[分项工程代号]]))</f>
        <v>2</v>
      </c>
      <c r="Y354" s="11" t="str">
        <f>IF(ISBLANK(A354),"",表1[[#This Row],[子项名称]]&amp;表1[[#This Row],[分项工程代号]]&amp;表1[[#This Row],[分项工程名称]])</f>
        <v>总降压变电站5照明配电箱（盘）安装</v>
      </c>
      <c r="Z354" s="11" t="b">
        <f>IF(ISBLANK(A354),"",IF(MATCH(表1[[#This Row],[子项名称]]&amp;表1[[#This Row],[分项工程代号]]&amp;表1[[#This Row],[分项工程名称]],Y:Y,0)=ROW(表1[[#This Row],[子项名称]]),TRUE,FALSE))</f>
        <v>1</v>
      </c>
      <c r="AA354" s="11" t="str">
        <f t="shared" si="274"/>
        <v>《建筑电气工程施工验收规范》 GB50303-2015</v>
      </c>
      <c r="AB354" s="11" t="str">
        <f>IF(ISBLANK(A354),"",VLOOKUP(表1[[#This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354" t="str">
        <f t="shared" si="277"/>
        <v>2020年09月30日</v>
      </c>
    </row>
    <row r="355" customHeight="1" spans="1:29">
      <c r="A355" s="5" t="s">
        <v>71</v>
      </c>
      <c r="B355" s="5">
        <f ca="1" t="shared" si="275"/>
        <v>2</v>
      </c>
      <c r="C355" s="5" t="s">
        <v>157</v>
      </c>
      <c r="D355" s="5">
        <v>5</v>
      </c>
      <c r="E355" s="5" t="s">
        <v>84</v>
      </c>
      <c r="F355" s="40" t="s">
        <v>32</v>
      </c>
      <c r="G355" s="85">
        <v>44104</v>
      </c>
      <c r="H355" t="b">
        <v>1</v>
      </c>
      <c r="I355" s="40" t="s">
        <v>73</v>
      </c>
      <c r="J355" s="5"/>
      <c r="K355" s="11" t="str">
        <f>IF(ISBLANK(A355),"",VLOOKUP("S2"&amp;表1[[#This Row],[分项工程代号]]&amp;表1[[#This Row],[分项工程名称]],模板!D:F,3,FALSE))</f>
        <v>S2-05-C7-</v>
      </c>
      <c r="L355" s="2" t="str">
        <f ca="1">IF(ISBLANK(A355),"",表1[[#This Row],[编号]]&amp;TEXT(表1[[#This Row],[序号]],"000"))</f>
        <v>S2-05-C7-002</v>
      </c>
      <c r="M355" s="11" t="str">
        <f t="shared" si="265"/>
        <v>北方工程刚果（金）有限公司</v>
      </c>
      <c r="N355" s="11" t="str">
        <f t="shared" si="266"/>
        <v>李云松</v>
      </c>
      <c r="O355" s="11" t="str">
        <f t="shared" si="267"/>
        <v>黄必银</v>
      </c>
      <c r="P355" s="2" t="str">
        <f t="shared" si="268"/>
        <v>WUHUANG CONSTRUCTION ET COMMERCE RDC SAS</v>
      </c>
      <c r="Q355" s="2" t="str">
        <f t="shared" si="269"/>
        <v>陈陆</v>
      </c>
      <c r="R355" s="2" t="str">
        <f t="shared" si="270"/>
        <v>曹学能</v>
      </c>
      <c r="S355" s="11" t="str">
        <f t="shared" si="271"/>
        <v>鑫诚建设监理咨询有限公司</v>
      </c>
      <c r="T355" s="11" t="str">
        <f>IF(ISBLANK(A355),"",VLOOKUP(表1[[#This Row],[分项工程名称]],模板!C:G,3,FALSE))</f>
        <v>照明配电箱（盘）安装检验批质量验收记录</v>
      </c>
      <c r="U355" s="2" t="str">
        <f t="shared" si="272"/>
        <v>刚果（金）庞比铜钴矿项目</v>
      </c>
      <c r="V355" s="2" t="str">
        <f t="shared" si="273"/>
        <v>刚果（金）庞比铜钴矿项目   总降压变电站</v>
      </c>
      <c r="W355" s="11" t="str">
        <f>IF(ISBLANK(A355),"",表1[[#This Row],[子项名称]]&amp;表1[[#This Row],[标题]]&amp;表1[[#This Row],[分项工程代号]])</f>
        <v>总降压变电站照明配电箱（盘）安装检验批质量验收记录5</v>
      </c>
      <c r="X355" s="11">
        <f>IF(ISBLANK(A355),"",COUNTIF(W:W,表1[[#This Row],[子项名称]]&amp;表1[[#This Row],[标题]]&amp;表1[[#This Row],[分项工程代号]]))</f>
        <v>2</v>
      </c>
      <c r="Y355" s="11" t="str">
        <f>IF(ISBLANK(A355),"",表1[[#This Row],[子项名称]]&amp;表1[[#This Row],[分项工程代号]]&amp;表1[[#This Row],[分项工程名称]])</f>
        <v>总降压变电站5照明配电箱（盘）安装</v>
      </c>
      <c r="Z355" s="11" t="b">
        <f>IF(ISBLANK(A355),"",IF(MATCH(表1[[#This Row],[子项名称]]&amp;表1[[#This Row],[分项工程代号]]&amp;表1[[#This Row],[分项工程名称]],Y:Y,0)=ROW(表1[[#This Row],[子项名称]]),TRUE,FALSE))</f>
        <v>0</v>
      </c>
      <c r="AA355" s="11" t="str">
        <f t="shared" si="274"/>
        <v>《建筑电气工程施工验收规范》 GB50303-2015</v>
      </c>
      <c r="AB355" s="11" t="str">
        <f>IF(ISBLANK(A355),"",VLOOKUP(表1[[#This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355" t="str">
        <f t="shared" si="277"/>
        <v>2020年09月30日</v>
      </c>
    </row>
    <row r="356" customHeight="1" spans="1:29">
      <c r="A356" s="5" t="s">
        <v>68</v>
      </c>
      <c r="B356" s="5">
        <f ca="1" t="shared" si="275"/>
        <v>1</v>
      </c>
      <c r="C356" t="s">
        <v>86</v>
      </c>
      <c r="D356" s="5">
        <v>5</v>
      </c>
      <c r="E356" t="s">
        <v>69</v>
      </c>
      <c r="F356" t="s">
        <v>51</v>
      </c>
      <c r="G356" s="85">
        <v>44003</v>
      </c>
      <c r="H356" t="b">
        <v>1</v>
      </c>
      <c r="I356" t="s">
        <v>70</v>
      </c>
      <c r="J356" s="5"/>
      <c r="K356" s="11" t="str">
        <f>IF(ISBLANK(A356),"",VLOOKUP("S2"&amp;表1[[#This Row],[分项工程代号]]&amp;表1[[#This Row],[分项工程名称]],模板!D:F,3,FALSE))</f>
        <v>S2-05-C7-</v>
      </c>
      <c r="L356" s="2" t="str">
        <f ca="1">IF(ISBLANK(A356),"",表1[[#This Row],[编号]]&amp;TEXT(表1[[#This Row],[序号]],"000"))</f>
        <v>S2-05-C7-001</v>
      </c>
      <c r="M356" s="11" t="str">
        <f t="shared" si="265"/>
        <v>北方工程刚果（金）有限公司</v>
      </c>
      <c r="N356" s="11" t="str">
        <f t="shared" si="266"/>
        <v>李云松</v>
      </c>
      <c r="O356" s="11" t="str">
        <f t="shared" si="267"/>
        <v>黄必银</v>
      </c>
      <c r="P356" s="2" t="str">
        <f t="shared" si="268"/>
        <v>WUHUANG CONSTRUCTION ET COMMERCE RDC SAS</v>
      </c>
      <c r="Q356" s="2" t="str">
        <f t="shared" si="269"/>
        <v>陈陆</v>
      </c>
      <c r="R356" s="2" t="str">
        <f t="shared" si="270"/>
        <v>曹学能</v>
      </c>
      <c r="S356" s="11" t="str">
        <f t="shared" si="271"/>
        <v>鑫诚建设监理咨询有限公司</v>
      </c>
      <c r="T356" s="11" t="str">
        <f>IF(ISBLANK(A356),"",VLOOKUP(表1[[#This Row],[分项工程名称]],模板!C:G,3,FALSE))</f>
        <v>建筑照明通电试运行检验批质量验收记录</v>
      </c>
      <c r="U356" s="2" t="str">
        <f t="shared" si="272"/>
        <v>刚果（金）庞比铜钴矿项目</v>
      </c>
      <c r="V356" s="2" t="str">
        <f t="shared" si="273"/>
        <v>刚果（金）庞比铜钴矿项目   原矿脱水及搅拌浸出</v>
      </c>
      <c r="W356" s="11" t="str">
        <f>IF(ISBLANK(A356),"",表1[[#This Row],[子项名称]]&amp;表1[[#This Row],[标题]]&amp;表1[[#This Row],[分项工程代号]])</f>
        <v>原矿脱水及搅拌浸出建筑照明通电试运行检验批质量验收记录5</v>
      </c>
      <c r="X356" s="11">
        <f>IF(ISBLANK(A356),"",COUNTIF(W:W,表1[[#This Row],[子项名称]]&amp;表1[[#This Row],[标题]]&amp;表1[[#This Row],[分项工程代号]]))</f>
        <v>3</v>
      </c>
      <c r="Y356" s="11" t="str">
        <f>IF(ISBLANK(A356),"",表1[[#This Row],[子项名称]]&amp;表1[[#This Row],[分项工程代号]]&amp;表1[[#This Row],[分项工程名称]])</f>
        <v>原矿脱水及搅拌浸出5建筑照明通电试运行</v>
      </c>
      <c r="Z356" s="11" t="b">
        <f>IF(ISBLANK(A356),"",IF(MATCH(表1[[#This Row],[子项名称]]&amp;表1[[#This Row],[分项工程代号]]&amp;表1[[#This Row],[分项工程名称]],Y:Y,0)=ROW(表1[[#This Row],[子项名称]]),TRUE,FALSE))</f>
        <v>1</v>
      </c>
      <c r="AA356" s="11" t="str">
        <f t="shared" si="274"/>
        <v>《建筑电气工程施工验收规范》 GB50303-2015</v>
      </c>
      <c r="AB356" s="11" t="str">
        <f>IF(ISBLANK(A356),"",VLOOKUP(表1[[#This Row],[分项工程名称]],施工检查记录[#All],2,FALSE))</f>
        <v>1.应与照明配电箱及回路的标识应与照明配电箱的回路及标识一致
2.开关与灯具控制顺序相对应
3.所有照明灯具应开启</v>
      </c>
      <c r="AC356" t="str">
        <f t="shared" si="277"/>
        <v>2020年06月21日</v>
      </c>
    </row>
    <row r="357" customHeight="1" spans="1:29">
      <c r="A357" s="5" t="s">
        <v>68</v>
      </c>
      <c r="B357" s="5">
        <f ca="1" t="shared" si="275"/>
        <v>1</v>
      </c>
      <c r="C357" t="s">
        <v>36</v>
      </c>
      <c r="D357" s="5">
        <v>5</v>
      </c>
      <c r="E357" t="s">
        <v>69</v>
      </c>
      <c r="F357" t="s">
        <v>51</v>
      </c>
      <c r="G357" s="85">
        <v>43999</v>
      </c>
      <c r="H357" t="b">
        <v>1</v>
      </c>
      <c r="I357" t="s">
        <v>70</v>
      </c>
      <c r="J357" s="5"/>
      <c r="K357" s="11" t="str">
        <f>IF(ISBLANK(A357),"",VLOOKUP("S2"&amp;表1[[#This Row],[分项工程代号]]&amp;表1[[#This Row],[分项工程名称]],模板!D:F,3,FALSE))</f>
        <v>S2-05-C7-</v>
      </c>
      <c r="L357" s="2" t="str">
        <f ca="1">IF(ISBLANK(A357),"",表1[[#This Row],[编号]]&amp;TEXT(表1[[#This Row],[序号]],"000"))</f>
        <v>S2-05-C7-001</v>
      </c>
      <c r="M357" s="11" t="str">
        <f t="shared" si="265"/>
        <v>北方工程刚果（金）有限公司</v>
      </c>
      <c r="N357" s="11" t="str">
        <f t="shared" si="266"/>
        <v>李云松</v>
      </c>
      <c r="O357" s="11" t="str">
        <f t="shared" si="267"/>
        <v>黄必银</v>
      </c>
      <c r="P357" s="2" t="str">
        <f t="shared" si="268"/>
        <v>WUHUANG CONSTRUCTION ET COMMERCE RDC SAS</v>
      </c>
      <c r="Q357" s="2" t="str">
        <f t="shared" si="269"/>
        <v>陈陆</v>
      </c>
      <c r="R357" s="2" t="str">
        <f t="shared" si="270"/>
        <v>曹学能</v>
      </c>
      <c r="S357" s="11" t="str">
        <f t="shared" si="271"/>
        <v>鑫诚建设监理咨询有限公司</v>
      </c>
      <c r="T357" s="11" t="str">
        <f>IF(ISBLANK(A357),"",VLOOKUP(表1[[#This Row],[分项工程名称]],模板!C:G,3,FALSE))</f>
        <v>普通灯具安装检验批质量验收记录</v>
      </c>
      <c r="U357" s="2" t="str">
        <f t="shared" si="272"/>
        <v>刚果（金）庞比铜钴矿项目</v>
      </c>
      <c r="V357" s="2" t="str">
        <f t="shared" si="273"/>
        <v>刚果（金）庞比铜钴矿项目   原矿脱水及搅拌浸出</v>
      </c>
      <c r="W357" s="11" t="str">
        <f>IF(ISBLANK(A357),"",表1[[#This Row],[子项名称]]&amp;表1[[#This Row],[标题]]&amp;表1[[#This Row],[分项工程代号]])</f>
        <v>原矿脱水及搅拌浸出普通灯具安装检验批质量验收记录5</v>
      </c>
      <c r="X357" s="11">
        <f>IF(ISBLANK(A357),"",COUNTIF(W:W,表1[[#This Row],[子项名称]]&amp;表1[[#This Row],[标题]]&amp;表1[[#This Row],[分项工程代号]]))</f>
        <v>3</v>
      </c>
      <c r="Y357" s="11" t="str">
        <f>IF(ISBLANK(A357),"",表1[[#This Row],[子项名称]]&amp;表1[[#This Row],[分项工程代号]]&amp;表1[[#This Row],[分项工程名称]])</f>
        <v>原矿脱水及搅拌浸出5普通灯具安装</v>
      </c>
      <c r="Z357" s="11" t="b">
        <f>IF(ISBLANK(A357),"",IF(MATCH(表1[[#This Row],[子项名称]]&amp;表1[[#This Row],[分项工程代号]]&amp;表1[[#This Row],[分项工程名称]],Y:Y,0)=ROW(表1[[#This Row],[子项名称]]),TRUE,FALSE))</f>
        <v>1</v>
      </c>
      <c r="AA357" s="11" t="str">
        <f t="shared" si="274"/>
        <v>《建筑电气工程施工验收规范》 GB50303-2015</v>
      </c>
      <c r="AB357" s="11" t="str">
        <f>IF(ISBLANK(A357),"",VLOOKUP(表1[[#This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57" t="str">
        <f t="shared" si="277"/>
        <v>2020年06月17日</v>
      </c>
    </row>
    <row r="358" customHeight="1" spans="1:29">
      <c r="A358" s="5" t="s">
        <v>68</v>
      </c>
      <c r="B358" s="5">
        <f ca="1" t="shared" si="275"/>
        <v>1</v>
      </c>
      <c r="C358" t="s">
        <v>81</v>
      </c>
      <c r="D358" s="5">
        <v>5</v>
      </c>
      <c r="E358" t="s">
        <v>69</v>
      </c>
      <c r="F358" t="s">
        <v>51</v>
      </c>
      <c r="G358" s="85">
        <v>44001</v>
      </c>
      <c r="H358" t="b">
        <v>1</v>
      </c>
      <c r="I358" t="s">
        <v>70</v>
      </c>
      <c r="J358" s="5"/>
      <c r="K358" s="11" t="str">
        <f>IF(ISBLANK(A358),"",VLOOKUP("S2"&amp;表1[[#This Row],[分项工程代号]]&amp;表1[[#This Row],[分项工程名称]],模板!D:F,3,FALSE))</f>
        <v>S2-05-C7-</v>
      </c>
      <c r="L358" s="2" t="str">
        <f ca="1">IF(ISBLANK(A358),"",表1[[#This Row],[编号]]&amp;TEXT(表1[[#This Row],[序号]],"000"))</f>
        <v>S2-05-C7-001</v>
      </c>
      <c r="M358" s="11" t="str">
        <f t="shared" si="265"/>
        <v>北方工程刚果（金）有限公司</v>
      </c>
      <c r="N358" s="11" t="str">
        <f t="shared" si="266"/>
        <v>李云松</v>
      </c>
      <c r="O358" s="11" t="str">
        <f t="shared" si="267"/>
        <v>黄必银</v>
      </c>
      <c r="P358" s="2" t="str">
        <f t="shared" si="268"/>
        <v>WUHUANG CONSTRUCTION ET COMMERCE RDC SAS</v>
      </c>
      <c r="Q358" s="2" t="str">
        <f t="shared" si="269"/>
        <v>陈陆</v>
      </c>
      <c r="R358" s="2" t="str">
        <f t="shared" si="270"/>
        <v>曹学能</v>
      </c>
      <c r="S358" s="11" t="str">
        <f t="shared" si="271"/>
        <v>鑫诚建设监理咨询有限公司</v>
      </c>
      <c r="T358" s="11" t="str">
        <f>IF(ISBLANK(A358),"",VLOOKUP(表1[[#This Row],[分项工程名称]],模板!C:G,3,FALSE))</f>
        <v>电缆头制作、导线连接和线路电气试验检验批质量验收记录</v>
      </c>
      <c r="U358" s="2" t="str">
        <f t="shared" si="272"/>
        <v>刚果（金）庞比铜钴矿项目</v>
      </c>
      <c r="V358" s="2" t="str">
        <f t="shared" si="273"/>
        <v>刚果（金）庞比铜钴矿项目   原矿脱水及搅拌浸出</v>
      </c>
      <c r="W358" s="11" t="str">
        <f>IF(ISBLANK(A358),"",表1[[#This Row],[子项名称]]&amp;表1[[#This Row],[标题]]&amp;表1[[#This Row],[分项工程代号]])</f>
        <v>原矿脱水及搅拌浸出电缆头制作、导线连接和线路电气试验检验批质量验收记录5</v>
      </c>
      <c r="X358" s="11">
        <f>IF(ISBLANK(A358),"",COUNTIF(W:W,表1[[#This Row],[子项名称]]&amp;表1[[#This Row],[标题]]&amp;表1[[#This Row],[分项工程代号]]))</f>
        <v>3</v>
      </c>
      <c r="Y358" s="11" t="str">
        <f>IF(ISBLANK(A358),"",表1[[#This Row],[子项名称]]&amp;表1[[#This Row],[分项工程代号]]&amp;表1[[#This Row],[分项工程名称]])</f>
        <v>原矿脱水及搅拌浸出5电缆头制作、导线连接和线路电气试验</v>
      </c>
      <c r="Z358" s="11" t="b">
        <f>IF(ISBLANK(A358),"",IF(MATCH(表1[[#This Row],[子项名称]]&amp;表1[[#This Row],[分项工程代号]]&amp;表1[[#This Row],[分项工程名称]],Y:Y,0)=ROW(表1[[#This Row],[子项名称]]),TRUE,FALSE))</f>
        <v>1</v>
      </c>
      <c r="AA358" s="11" t="str">
        <f t="shared" si="274"/>
        <v>《建筑电气工程施工验收规范》 GB50303-2015</v>
      </c>
      <c r="AB358" s="11" t="str">
        <f>IF(ISBLANK(A358),"",VLOOKUP(表1[[#This Row],[分项工程名称]],施工检查记录[#All],2,FALSE))</f>
        <v>1.低压电线和电缆绝缘电阻测试符合规范要求
2.电线、电缆接线符合规范要求
3.芯线与电器设备的连接符合规范要求</v>
      </c>
      <c r="AC358" t="str">
        <f t="shared" si="277"/>
        <v>2020年06月19日</v>
      </c>
    </row>
    <row r="359" customHeight="1" spans="1:29">
      <c r="A359" s="5" t="s">
        <v>68</v>
      </c>
      <c r="B359" s="5">
        <f ca="1" t="shared" si="275"/>
        <v>2</v>
      </c>
      <c r="C359" t="s">
        <v>86</v>
      </c>
      <c r="D359" s="5">
        <v>5</v>
      </c>
      <c r="E359" s="5" t="s">
        <v>149</v>
      </c>
      <c r="F359" t="s">
        <v>51</v>
      </c>
      <c r="G359" s="85">
        <v>44022</v>
      </c>
      <c r="H359" t="b">
        <v>1</v>
      </c>
      <c r="I359" t="s">
        <v>70</v>
      </c>
      <c r="J359" s="5"/>
      <c r="K359" s="11" t="str">
        <f>IF(ISBLANK(A359),"",VLOOKUP("S2"&amp;表1[[#This Row],[分项工程代号]]&amp;表1[[#This Row],[分项工程名称]],模板!D:F,3,FALSE))</f>
        <v>S2-05-C7-</v>
      </c>
      <c r="L359" s="2" t="str">
        <f ca="1">IF(ISBLANK(A359),"",表1[[#This Row],[编号]]&amp;TEXT(表1[[#This Row],[序号]],"000"))</f>
        <v>S2-05-C7-002</v>
      </c>
      <c r="M359" s="11" t="str">
        <f t="shared" si="265"/>
        <v>北方工程刚果（金）有限公司</v>
      </c>
      <c r="N359" s="11" t="str">
        <f t="shared" si="266"/>
        <v>李云松</v>
      </c>
      <c r="O359" s="11" t="str">
        <f t="shared" si="267"/>
        <v>黄必银</v>
      </c>
      <c r="P359" s="2" t="str">
        <f t="shared" si="268"/>
        <v>WUHUANG CONSTRUCTION ET COMMERCE RDC SAS</v>
      </c>
      <c r="Q359" s="2" t="str">
        <f t="shared" si="269"/>
        <v>陈陆</v>
      </c>
      <c r="R359" s="2" t="str">
        <f t="shared" si="270"/>
        <v>曹学能</v>
      </c>
      <c r="S359" s="11" t="str">
        <f t="shared" si="271"/>
        <v>鑫诚建设监理咨询有限公司</v>
      </c>
      <c r="T359" s="11" t="str">
        <f>IF(ISBLANK(A359),"",VLOOKUP(表1[[#This Row],[分项工程名称]],模板!C:G,3,FALSE))</f>
        <v>建筑照明通电试运行检验批质量验收记录</v>
      </c>
      <c r="U359" s="2" t="str">
        <f t="shared" si="272"/>
        <v>刚果（金）庞比铜钴矿项目</v>
      </c>
      <c r="V359" s="2" t="str">
        <f t="shared" si="273"/>
        <v>刚果（金）庞比铜钴矿项目   原矿脱水及搅拌浸出</v>
      </c>
      <c r="W359" s="11" t="str">
        <f>IF(ISBLANK(A359),"",表1[[#This Row],[子项名称]]&amp;表1[[#This Row],[标题]]&amp;表1[[#This Row],[分项工程代号]])</f>
        <v>原矿脱水及搅拌浸出建筑照明通电试运行检验批质量验收记录5</v>
      </c>
      <c r="X359" s="11">
        <f>IF(ISBLANK(A359),"",COUNTIF(W:W,表1[[#This Row],[子项名称]]&amp;表1[[#This Row],[标题]]&amp;表1[[#This Row],[分项工程代号]]))</f>
        <v>3</v>
      </c>
      <c r="Y359" s="11" t="str">
        <f>IF(ISBLANK(A359),"",表1[[#This Row],[子项名称]]&amp;表1[[#This Row],[分项工程代号]]&amp;表1[[#This Row],[分项工程名称]])</f>
        <v>原矿脱水及搅拌浸出5建筑照明通电试运行</v>
      </c>
      <c r="Z359" s="11" t="b">
        <f>IF(ISBLANK(A359),"",IF(MATCH(表1[[#This Row],[子项名称]]&amp;表1[[#This Row],[分项工程代号]]&amp;表1[[#This Row],[分项工程名称]],Y:Y,0)=ROW(表1[[#This Row],[子项名称]]),TRUE,FALSE))</f>
        <v>0</v>
      </c>
      <c r="AA359" s="11" t="str">
        <f t="shared" si="274"/>
        <v>《建筑电气工程施工验收规范》 GB50303-2015</v>
      </c>
      <c r="AB359" s="11" t="str">
        <f>IF(ISBLANK(A359),"",VLOOKUP(表1[[#This Row],[分项工程名称]],施工检查记录[#All],2,FALSE))</f>
        <v>1.应与照明配电箱及回路的标识应与照明配电箱的回路及标识一致
2.开关与灯具控制顺序相对应
3.所有照明灯具应开启</v>
      </c>
      <c r="AC359" t="str">
        <f t="shared" ref="AC359:AC368" si="278">TEXT($G359,"yyyy年mm月dd日")</f>
        <v>2020年07月10日</v>
      </c>
    </row>
    <row r="360" customHeight="1" spans="1:29">
      <c r="A360" s="5" t="s">
        <v>68</v>
      </c>
      <c r="B360" s="5">
        <f ca="1" t="shared" si="275"/>
        <v>2</v>
      </c>
      <c r="C360" t="s">
        <v>36</v>
      </c>
      <c r="D360" s="5">
        <v>5</v>
      </c>
      <c r="E360" s="5" t="s">
        <v>149</v>
      </c>
      <c r="F360" t="s">
        <v>51</v>
      </c>
      <c r="G360" s="85">
        <v>44006</v>
      </c>
      <c r="H360" t="b">
        <v>1</v>
      </c>
      <c r="I360" t="s">
        <v>70</v>
      </c>
      <c r="J360" s="5"/>
      <c r="K360" s="11" t="str">
        <f>IF(ISBLANK(A360),"",VLOOKUP("S2"&amp;表1[[#This Row],[分项工程代号]]&amp;表1[[#This Row],[分项工程名称]],模板!D:F,3,FALSE))</f>
        <v>S2-05-C7-</v>
      </c>
      <c r="L360" s="2" t="str">
        <f ca="1">IF(ISBLANK(A360),"",表1[[#This Row],[编号]]&amp;TEXT(表1[[#This Row],[序号]],"000"))</f>
        <v>S2-05-C7-002</v>
      </c>
      <c r="M360" s="11" t="str">
        <f t="shared" si="265"/>
        <v>北方工程刚果（金）有限公司</v>
      </c>
      <c r="N360" s="11" t="str">
        <f t="shared" si="266"/>
        <v>李云松</v>
      </c>
      <c r="O360" s="11" t="str">
        <f t="shared" si="267"/>
        <v>黄必银</v>
      </c>
      <c r="P360" s="2" t="str">
        <f t="shared" si="268"/>
        <v>WUHUANG CONSTRUCTION ET COMMERCE RDC SAS</v>
      </c>
      <c r="Q360" s="2" t="str">
        <f t="shared" si="269"/>
        <v>陈陆</v>
      </c>
      <c r="R360" s="2" t="str">
        <f t="shared" si="270"/>
        <v>曹学能</v>
      </c>
      <c r="S360" s="11" t="str">
        <f t="shared" si="271"/>
        <v>鑫诚建设监理咨询有限公司</v>
      </c>
      <c r="T360" s="11" t="str">
        <f>IF(ISBLANK(A360),"",VLOOKUP(表1[[#This Row],[分项工程名称]],模板!C:G,3,FALSE))</f>
        <v>普通灯具安装检验批质量验收记录</v>
      </c>
      <c r="U360" s="2" t="str">
        <f t="shared" si="272"/>
        <v>刚果（金）庞比铜钴矿项目</v>
      </c>
      <c r="V360" s="2" t="str">
        <f t="shared" si="273"/>
        <v>刚果（金）庞比铜钴矿项目   原矿脱水及搅拌浸出</v>
      </c>
      <c r="W360" s="11" t="str">
        <f>IF(ISBLANK(A360),"",表1[[#This Row],[子项名称]]&amp;表1[[#This Row],[标题]]&amp;表1[[#This Row],[分项工程代号]])</f>
        <v>原矿脱水及搅拌浸出普通灯具安装检验批质量验收记录5</v>
      </c>
      <c r="X360" s="11">
        <f>IF(ISBLANK(A360),"",COUNTIF(W:W,表1[[#This Row],[子项名称]]&amp;表1[[#This Row],[标题]]&amp;表1[[#This Row],[分项工程代号]]))</f>
        <v>3</v>
      </c>
      <c r="Y360" s="11" t="str">
        <f>IF(ISBLANK(A360),"",表1[[#This Row],[子项名称]]&amp;表1[[#This Row],[分项工程代号]]&amp;表1[[#This Row],[分项工程名称]])</f>
        <v>原矿脱水及搅拌浸出5普通灯具安装</v>
      </c>
      <c r="Z360" s="11" t="b">
        <f>IF(ISBLANK(A360),"",IF(MATCH(表1[[#This Row],[子项名称]]&amp;表1[[#This Row],[分项工程代号]]&amp;表1[[#This Row],[分项工程名称]],Y:Y,0)=ROW(表1[[#This Row],[子项名称]]),TRUE,FALSE))</f>
        <v>0</v>
      </c>
      <c r="AA360" s="11" t="str">
        <f t="shared" si="274"/>
        <v>《建筑电气工程施工验收规范》 GB50303-2015</v>
      </c>
      <c r="AB360" s="11" t="str">
        <f>IF(ISBLANK(A360),"",VLOOKUP(表1[[#This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60" t="str">
        <f t="shared" si="278"/>
        <v>2020年06月24日</v>
      </c>
    </row>
    <row r="361" customHeight="1" spans="1:29">
      <c r="A361" s="5" t="s">
        <v>68</v>
      </c>
      <c r="B361" s="5">
        <f ca="1" t="shared" si="275"/>
        <v>2</v>
      </c>
      <c r="C361" t="s">
        <v>35</v>
      </c>
      <c r="D361" s="5">
        <v>5</v>
      </c>
      <c r="E361" s="5" t="s">
        <v>149</v>
      </c>
      <c r="F361" t="s">
        <v>51</v>
      </c>
      <c r="G361" s="85">
        <v>44000</v>
      </c>
      <c r="H361" t="b">
        <v>1</v>
      </c>
      <c r="I361" t="s">
        <v>70</v>
      </c>
      <c r="J361" s="5"/>
      <c r="K361" s="11" t="str">
        <f>IF(ISBLANK(A361),"",VLOOKUP("S2"&amp;表1[[#This Row],[分项工程代号]]&amp;表1[[#This Row],[分项工程名称]],模板!D:F,3,FALSE))</f>
        <v>S2-05-C7-</v>
      </c>
      <c r="L361" s="2" t="str">
        <f ca="1">IF(ISBLANK(A361),"",表1[[#This Row],[编号]]&amp;TEXT(表1[[#This Row],[序号]],"000"))</f>
        <v>S2-05-C7-002</v>
      </c>
      <c r="M361" s="11" t="str">
        <f t="shared" si="265"/>
        <v>北方工程刚果（金）有限公司</v>
      </c>
      <c r="N361" s="11" t="str">
        <f t="shared" si="266"/>
        <v>李云松</v>
      </c>
      <c r="O361" s="11" t="str">
        <f t="shared" si="267"/>
        <v>黄必银</v>
      </c>
      <c r="P361" s="2" t="str">
        <f t="shared" si="268"/>
        <v>WUHUANG CONSTRUCTION ET COMMERCE RDC SAS</v>
      </c>
      <c r="Q361" s="2" t="str">
        <f t="shared" si="269"/>
        <v>陈陆</v>
      </c>
      <c r="R361" s="2" t="str">
        <f t="shared" si="270"/>
        <v>曹学能</v>
      </c>
      <c r="S361" s="11" t="str">
        <f t="shared" si="271"/>
        <v>鑫诚建设监理咨询有限公司</v>
      </c>
      <c r="T361" s="11" t="str">
        <f>IF(ISBLANK(A361),"",VLOOKUP(表1[[#This Row],[分项工程名称]],模板!C:G,3,FALSE))</f>
        <v>电线、电缆导管和线槽敷设检验批质量验收记录</v>
      </c>
      <c r="U361" s="2" t="str">
        <f t="shared" si="272"/>
        <v>刚果（金）庞比铜钴矿项目</v>
      </c>
      <c r="V361" s="2" t="str">
        <f t="shared" si="273"/>
        <v>刚果（金）庞比铜钴矿项目   原矿脱水及搅拌浸出</v>
      </c>
      <c r="W361" s="11" t="str">
        <f>IF(ISBLANK(A361),"",表1[[#This Row],[子项名称]]&amp;表1[[#This Row],[标题]]&amp;表1[[#This Row],[分项工程代号]])</f>
        <v>原矿脱水及搅拌浸出电线、电缆导管和线槽敷设检验批质量验收记录5</v>
      </c>
      <c r="X361" s="11">
        <f>IF(ISBLANK(A361),"",COUNTIF(W:W,表1[[#This Row],[子项名称]]&amp;表1[[#This Row],[标题]]&amp;表1[[#This Row],[分项工程代号]]))</f>
        <v>3</v>
      </c>
      <c r="Y361" s="11" t="str">
        <f>IF(ISBLANK(A361),"",表1[[#This Row],[子项名称]]&amp;表1[[#This Row],[分项工程代号]]&amp;表1[[#This Row],[分项工程名称]])</f>
        <v>原矿脱水及搅拌浸出5电线、电缆导管和线槽敷设</v>
      </c>
      <c r="Z361" s="11" t="b">
        <f>IF(ISBLANK(A361),"",IF(MATCH(表1[[#This Row],[子项名称]]&amp;表1[[#This Row],[分项工程代号]]&amp;表1[[#This Row],[分项工程名称]],Y:Y,0)=ROW(表1[[#This Row],[子项名称]]),TRUE,FALSE))</f>
        <v>0</v>
      </c>
      <c r="AA361" s="11" t="str">
        <f t="shared" si="274"/>
        <v>《建筑电气工程施工验收规范》 GB50303-2015</v>
      </c>
      <c r="AB361" s="11" t="str">
        <f>IF(ISBLANK(A361),"",VLOOKUP(表1[[#This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61" t="str">
        <f t="shared" si="278"/>
        <v>2020年06月18日</v>
      </c>
    </row>
    <row r="362" customHeight="1" spans="1:29">
      <c r="A362" s="5" t="s">
        <v>68</v>
      </c>
      <c r="B362" s="5">
        <f ca="1" t="shared" si="275"/>
        <v>2</v>
      </c>
      <c r="C362" t="s">
        <v>30</v>
      </c>
      <c r="D362" s="5">
        <v>5</v>
      </c>
      <c r="E362" s="5" t="s">
        <v>149</v>
      </c>
      <c r="F362" t="s">
        <v>51</v>
      </c>
      <c r="G362" s="85">
        <v>44003</v>
      </c>
      <c r="H362" t="b">
        <v>1</v>
      </c>
      <c r="I362" t="s">
        <v>70</v>
      </c>
      <c r="J362" s="5"/>
      <c r="K362" s="11" t="str">
        <f>IF(ISBLANK(A362),"",VLOOKUP("S2"&amp;表1[[#This Row],[分项工程代号]]&amp;表1[[#This Row],[分项工程名称]],模板!D:F,3,FALSE))</f>
        <v>S2-05-C7-</v>
      </c>
      <c r="L362" s="2" t="str">
        <f ca="1">IF(ISBLANK(A362),"",表1[[#This Row],[编号]]&amp;TEXT(表1[[#This Row],[序号]],"000"))</f>
        <v>S2-05-C7-002</v>
      </c>
      <c r="M362" s="11" t="str">
        <f t="shared" si="265"/>
        <v>北方工程刚果（金）有限公司</v>
      </c>
      <c r="N362" s="11" t="str">
        <f t="shared" si="266"/>
        <v>李云松</v>
      </c>
      <c r="O362" s="11" t="str">
        <f t="shared" si="267"/>
        <v>黄必银</v>
      </c>
      <c r="P362" s="2" t="str">
        <f t="shared" si="268"/>
        <v>WUHUANG CONSTRUCTION ET COMMERCE RDC SAS</v>
      </c>
      <c r="Q362" s="2" t="str">
        <f t="shared" si="269"/>
        <v>陈陆</v>
      </c>
      <c r="R362" s="2" t="str">
        <f t="shared" si="270"/>
        <v>曹学能</v>
      </c>
      <c r="S362" s="11" t="str">
        <f t="shared" si="271"/>
        <v>鑫诚建设监理咨询有限公司</v>
      </c>
      <c r="T362" s="11" t="str">
        <f>IF(ISBLANK(A362),"",VLOOKUP(表1[[#This Row],[分项工程名称]],模板!C:G,3,FALSE))</f>
        <v>电线、电缆穿管和线槽敷设检验批质量验收记录</v>
      </c>
      <c r="U362" s="2" t="str">
        <f t="shared" si="272"/>
        <v>刚果（金）庞比铜钴矿项目</v>
      </c>
      <c r="V362" s="2" t="str">
        <f t="shared" si="273"/>
        <v>刚果（金）庞比铜钴矿项目   原矿脱水及搅拌浸出</v>
      </c>
      <c r="W362" s="11" t="str">
        <f>IF(ISBLANK(A362),"",表1[[#This Row],[子项名称]]&amp;表1[[#This Row],[标题]]&amp;表1[[#This Row],[分项工程代号]])</f>
        <v>原矿脱水及搅拌浸出电线、电缆穿管和线槽敷设检验批质量验收记录5</v>
      </c>
      <c r="X362" s="11">
        <f>IF(ISBLANK(A362),"",COUNTIF(W:W,表1[[#This Row],[子项名称]]&amp;表1[[#This Row],[标题]]&amp;表1[[#This Row],[分项工程代号]]))</f>
        <v>3</v>
      </c>
      <c r="Y362" s="11" t="str">
        <f>IF(ISBLANK(A362),"",表1[[#This Row],[子项名称]]&amp;表1[[#This Row],[分项工程代号]]&amp;表1[[#This Row],[分项工程名称]])</f>
        <v>原矿脱水及搅拌浸出5电线、电缆穿管和线槽敷设</v>
      </c>
      <c r="Z362" s="11" t="b">
        <f>IF(ISBLANK(A362),"",IF(MATCH(表1[[#This Row],[子项名称]]&amp;表1[[#This Row],[分项工程代号]]&amp;表1[[#This Row],[分项工程名称]],Y:Y,0)=ROW(表1[[#This Row],[子项名称]]),TRUE,FALSE))</f>
        <v>0</v>
      </c>
      <c r="AA362" s="11" t="str">
        <f t="shared" si="274"/>
        <v>《建筑电气工程施工验收规范》 GB50303-2015</v>
      </c>
      <c r="AB362" s="11" t="str">
        <f>IF(ISBLANK(A362),"",VLOOKUP(表1[[#This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62" t="str">
        <f t="shared" si="278"/>
        <v>2020年06月21日</v>
      </c>
    </row>
    <row r="363" customHeight="1" spans="1:29">
      <c r="A363" s="5" t="s">
        <v>68</v>
      </c>
      <c r="B363" s="5">
        <f ca="1" t="shared" si="275"/>
        <v>2</v>
      </c>
      <c r="C363" t="s">
        <v>81</v>
      </c>
      <c r="D363" s="5">
        <v>5</v>
      </c>
      <c r="E363" s="5" t="s">
        <v>149</v>
      </c>
      <c r="F363" t="s">
        <v>51</v>
      </c>
      <c r="G363" s="85">
        <v>44004</v>
      </c>
      <c r="H363" t="b">
        <v>1</v>
      </c>
      <c r="I363" t="s">
        <v>70</v>
      </c>
      <c r="J363" s="5"/>
      <c r="K363" s="11" t="str">
        <f>IF(ISBLANK(A363),"",VLOOKUP("S2"&amp;表1[[#This Row],[分项工程代号]]&amp;表1[[#This Row],[分项工程名称]],模板!D:F,3,FALSE))</f>
        <v>S2-05-C7-</v>
      </c>
      <c r="L363" s="2" t="str">
        <f ca="1">IF(ISBLANK(A363),"",表1[[#This Row],[编号]]&amp;TEXT(表1[[#This Row],[序号]],"000"))</f>
        <v>S2-05-C7-002</v>
      </c>
      <c r="M363" s="11" t="str">
        <f t="shared" si="265"/>
        <v>北方工程刚果（金）有限公司</v>
      </c>
      <c r="N363" s="11" t="str">
        <f t="shared" si="266"/>
        <v>李云松</v>
      </c>
      <c r="O363" s="11" t="str">
        <f t="shared" si="267"/>
        <v>黄必银</v>
      </c>
      <c r="P363" s="2" t="str">
        <f t="shared" si="268"/>
        <v>WUHUANG CONSTRUCTION ET COMMERCE RDC SAS</v>
      </c>
      <c r="Q363" s="2" t="str">
        <f t="shared" si="269"/>
        <v>陈陆</v>
      </c>
      <c r="R363" s="2" t="str">
        <f t="shared" si="270"/>
        <v>曹学能</v>
      </c>
      <c r="S363" s="11" t="str">
        <f t="shared" si="271"/>
        <v>鑫诚建设监理咨询有限公司</v>
      </c>
      <c r="T363" s="11" t="str">
        <f>IF(ISBLANK(A363),"",VLOOKUP(表1[[#This Row],[分项工程名称]],模板!C:G,3,FALSE))</f>
        <v>电缆头制作、导线连接和线路电气试验检验批质量验收记录</v>
      </c>
      <c r="U363" s="2" t="str">
        <f t="shared" si="272"/>
        <v>刚果（金）庞比铜钴矿项目</v>
      </c>
      <c r="V363" s="2" t="str">
        <f t="shared" si="273"/>
        <v>刚果（金）庞比铜钴矿项目   原矿脱水及搅拌浸出</v>
      </c>
      <c r="W363" s="11" t="str">
        <f>IF(ISBLANK(A363),"",表1[[#This Row],[子项名称]]&amp;表1[[#This Row],[标题]]&amp;表1[[#This Row],[分项工程代号]])</f>
        <v>原矿脱水及搅拌浸出电缆头制作、导线连接和线路电气试验检验批质量验收记录5</v>
      </c>
      <c r="X363" s="11">
        <f>IF(ISBLANK(A363),"",COUNTIF(W:W,表1[[#This Row],[子项名称]]&amp;表1[[#This Row],[标题]]&amp;表1[[#This Row],[分项工程代号]]))</f>
        <v>3</v>
      </c>
      <c r="Y363" s="11" t="str">
        <f>IF(ISBLANK(A363),"",表1[[#This Row],[子项名称]]&amp;表1[[#This Row],[分项工程代号]]&amp;表1[[#This Row],[分项工程名称]])</f>
        <v>原矿脱水及搅拌浸出5电缆头制作、导线连接和线路电气试验</v>
      </c>
      <c r="Z363" s="11" t="b">
        <f>IF(ISBLANK(A363),"",IF(MATCH(表1[[#This Row],[子项名称]]&amp;表1[[#This Row],[分项工程代号]]&amp;表1[[#This Row],[分项工程名称]],Y:Y,0)=ROW(表1[[#This Row],[子项名称]]),TRUE,FALSE))</f>
        <v>0</v>
      </c>
      <c r="AA363" s="11" t="str">
        <f t="shared" si="274"/>
        <v>《建筑电气工程施工验收规范》 GB50303-2015</v>
      </c>
      <c r="AB363" s="11" t="str">
        <f>IF(ISBLANK(A363),"",VLOOKUP(表1[[#This Row],[分项工程名称]],施工检查记录[#All],2,FALSE))</f>
        <v>1.低压电线和电缆绝缘电阻测试符合规范要求
2.电线、电缆接线符合规范要求
3.芯线与电器设备的连接符合规范要求</v>
      </c>
      <c r="AC363" t="str">
        <f t="shared" si="278"/>
        <v>2020年06月22日</v>
      </c>
    </row>
    <row r="364" customHeight="1" spans="1:29">
      <c r="A364" s="5" t="s">
        <v>68</v>
      </c>
      <c r="B364" s="5">
        <f ca="1" t="shared" si="275"/>
        <v>3</v>
      </c>
      <c r="C364" t="s">
        <v>86</v>
      </c>
      <c r="D364" s="5">
        <v>5</v>
      </c>
      <c r="E364" s="5" t="s">
        <v>175</v>
      </c>
      <c r="F364" t="s">
        <v>51</v>
      </c>
      <c r="G364" s="85">
        <v>44022</v>
      </c>
      <c r="H364" t="b">
        <v>1</v>
      </c>
      <c r="I364" t="s">
        <v>70</v>
      </c>
      <c r="J364" s="5"/>
      <c r="K364" s="11" t="str">
        <f>IF(ISBLANK(A364),"",VLOOKUP("S2"&amp;表1[[#This Row],[分项工程代号]]&amp;表1[[#This Row],[分项工程名称]],模板!D:F,3,FALSE))</f>
        <v>S2-05-C7-</v>
      </c>
      <c r="L364" s="2" t="str">
        <f ca="1">IF(ISBLANK(A364),"",表1[[#This Row],[编号]]&amp;TEXT(表1[[#This Row],[序号]],"000"))</f>
        <v>S2-05-C7-003</v>
      </c>
      <c r="M364" s="11" t="str">
        <f t="shared" si="265"/>
        <v>北方工程刚果（金）有限公司</v>
      </c>
      <c r="N364" s="11" t="str">
        <f t="shared" si="266"/>
        <v>李云松</v>
      </c>
      <c r="O364" s="11" t="str">
        <f t="shared" si="267"/>
        <v>黄必银</v>
      </c>
      <c r="P364" s="2" t="str">
        <f t="shared" si="268"/>
        <v>WUHUANG CONSTRUCTION ET COMMERCE RDC SAS</v>
      </c>
      <c r="Q364" s="2" t="str">
        <f t="shared" si="269"/>
        <v>陈陆</v>
      </c>
      <c r="R364" s="2" t="str">
        <f t="shared" si="270"/>
        <v>曹学能</v>
      </c>
      <c r="S364" s="11" t="str">
        <f t="shared" si="271"/>
        <v>鑫诚建设监理咨询有限公司</v>
      </c>
      <c r="T364" s="11" t="str">
        <f>IF(ISBLANK(A364),"",VLOOKUP(表1[[#This Row],[分项工程名称]],模板!C:G,3,FALSE))</f>
        <v>建筑照明通电试运行检验批质量验收记录</v>
      </c>
      <c r="U364" s="2" t="str">
        <f t="shared" si="272"/>
        <v>刚果（金）庞比铜钴矿项目</v>
      </c>
      <c r="V364" s="2" t="str">
        <f t="shared" si="273"/>
        <v>刚果（金）庞比铜钴矿项目   原矿脱水及搅拌浸出</v>
      </c>
      <c r="W364" s="11" t="str">
        <f>IF(ISBLANK(A364),"",表1[[#This Row],[子项名称]]&amp;表1[[#This Row],[标题]]&amp;表1[[#This Row],[分项工程代号]])</f>
        <v>原矿脱水及搅拌浸出建筑照明通电试运行检验批质量验收记录5</v>
      </c>
      <c r="X364" s="11">
        <f>IF(ISBLANK(A364),"",COUNTIF(W:W,表1[[#This Row],[子项名称]]&amp;表1[[#This Row],[标题]]&amp;表1[[#This Row],[分项工程代号]]))</f>
        <v>3</v>
      </c>
      <c r="Y364" s="11" t="str">
        <f>IF(ISBLANK(A364),"",表1[[#This Row],[子项名称]]&amp;表1[[#This Row],[分项工程代号]]&amp;表1[[#This Row],[分项工程名称]])</f>
        <v>原矿脱水及搅拌浸出5建筑照明通电试运行</v>
      </c>
      <c r="Z364" s="11" t="b">
        <f>IF(ISBLANK(A364),"",IF(MATCH(表1[[#This Row],[子项名称]]&amp;表1[[#This Row],[分项工程代号]]&amp;表1[[#This Row],[分项工程名称]],Y:Y,0)=ROW(表1[[#This Row],[子项名称]]),TRUE,FALSE))</f>
        <v>0</v>
      </c>
      <c r="AA364" s="11" t="str">
        <f t="shared" si="274"/>
        <v>《建筑电气工程施工验收规范》 GB50303-2015</v>
      </c>
      <c r="AB364" s="11" t="str">
        <f>IF(ISBLANK(A364),"",VLOOKUP(表1[[#This Row],[分项工程名称]],施工检查记录[#All],2,FALSE))</f>
        <v>1.应与照明配电箱及回路的标识应与照明配电箱的回路及标识一致
2.开关与灯具控制顺序相对应
3.所有照明灯具应开启</v>
      </c>
      <c r="AC364" t="str">
        <f t="shared" si="278"/>
        <v>2020年07月10日</v>
      </c>
    </row>
    <row r="365" customHeight="1" spans="1:29">
      <c r="A365" s="5" t="s">
        <v>68</v>
      </c>
      <c r="B365" s="5">
        <f ca="1" t="shared" si="275"/>
        <v>3</v>
      </c>
      <c r="C365" t="s">
        <v>36</v>
      </c>
      <c r="D365" s="5">
        <v>5</v>
      </c>
      <c r="E365" s="5" t="s">
        <v>175</v>
      </c>
      <c r="F365" t="s">
        <v>51</v>
      </c>
      <c r="G365" s="85">
        <v>44006</v>
      </c>
      <c r="H365" t="b">
        <v>1</v>
      </c>
      <c r="I365" t="s">
        <v>70</v>
      </c>
      <c r="J365" s="5"/>
      <c r="K365" s="11" t="str">
        <f>IF(ISBLANK(A365),"",VLOOKUP("S2"&amp;表1[[#This Row],[分项工程代号]]&amp;表1[[#This Row],[分项工程名称]],模板!D:F,3,FALSE))</f>
        <v>S2-05-C7-</v>
      </c>
      <c r="L365" s="2" t="str">
        <f ca="1">IF(ISBLANK(A365),"",表1[[#This Row],[编号]]&amp;TEXT(表1[[#This Row],[序号]],"000"))</f>
        <v>S2-05-C7-003</v>
      </c>
      <c r="M365" s="11" t="str">
        <f t="shared" si="265"/>
        <v>北方工程刚果（金）有限公司</v>
      </c>
      <c r="N365" s="11" t="str">
        <f t="shared" si="266"/>
        <v>李云松</v>
      </c>
      <c r="O365" s="11" t="str">
        <f t="shared" si="267"/>
        <v>黄必银</v>
      </c>
      <c r="P365" s="2" t="str">
        <f t="shared" si="268"/>
        <v>WUHUANG CONSTRUCTION ET COMMERCE RDC SAS</v>
      </c>
      <c r="Q365" s="2" t="str">
        <f t="shared" si="269"/>
        <v>陈陆</v>
      </c>
      <c r="R365" s="2" t="str">
        <f t="shared" si="270"/>
        <v>曹学能</v>
      </c>
      <c r="S365" s="11" t="str">
        <f t="shared" si="271"/>
        <v>鑫诚建设监理咨询有限公司</v>
      </c>
      <c r="T365" s="11" t="str">
        <f>IF(ISBLANK(A365),"",VLOOKUP(表1[[#This Row],[分项工程名称]],模板!C:G,3,FALSE))</f>
        <v>普通灯具安装检验批质量验收记录</v>
      </c>
      <c r="U365" s="2" t="str">
        <f t="shared" si="272"/>
        <v>刚果（金）庞比铜钴矿项目</v>
      </c>
      <c r="V365" s="2" t="str">
        <f t="shared" si="273"/>
        <v>刚果（金）庞比铜钴矿项目   原矿脱水及搅拌浸出</v>
      </c>
      <c r="W365" s="11" t="str">
        <f>IF(ISBLANK(A365),"",表1[[#This Row],[子项名称]]&amp;表1[[#This Row],[标题]]&amp;表1[[#This Row],[分项工程代号]])</f>
        <v>原矿脱水及搅拌浸出普通灯具安装检验批质量验收记录5</v>
      </c>
      <c r="X365" s="11">
        <f>IF(ISBLANK(A365),"",COUNTIF(W:W,表1[[#This Row],[子项名称]]&amp;表1[[#This Row],[标题]]&amp;表1[[#This Row],[分项工程代号]]))</f>
        <v>3</v>
      </c>
      <c r="Y365" s="11" t="str">
        <f>IF(ISBLANK(A365),"",表1[[#This Row],[子项名称]]&amp;表1[[#This Row],[分项工程代号]]&amp;表1[[#This Row],[分项工程名称]])</f>
        <v>原矿脱水及搅拌浸出5普通灯具安装</v>
      </c>
      <c r="Z365" s="11" t="b">
        <f>IF(ISBLANK(A365),"",IF(MATCH(表1[[#This Row],[子项名称]]&amp;表1[[#This Row],[分项工程代号]]&amp;表1[[#This Row],[分项工程名称]],Y:Y,0)=ROW(表1[[#This Row],[子项名称]]),TRUE,FALSE))</f>
        <v>0</v>
      </c>
      <c r="AA365" s="11" t="str">
        <f t="shared" si="274"/>
        <v>《建筑电气工程施工验收规范》 GB50303-2015</v>
      </c>
      <c r="AB365" s="11" t="str">
        <f>IF(ISBLANK(A365),"",VLOOKUP(表1[[#This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65" t="str">
        <f t="shared" si="278"/>
        <v>2020年06月24日</v>
      </c>
    </row>
    <row r="366" customHeight="1" spans="1:29">
      <c r="A366" s="5" t="s">
        <v>68</v>
      </c>
      <c r="B366" s="5">
        <f ca="1" t="shared" si="275"/>
        <v>3</v>
      </c>
      <c r="C366" t="s">
        <v>35</v>
      </c>
      <c r="D366" s="5">
        <v>5</v>
      </c>
      <c r="E366" s="5" t="s">
        <v>175</v>
      </c>
      <c r="F366" t="s">
        <v>51</v>
      </c>
      <c r="G366" s="85">
        <v>44000</v>
      </c>
      <c r="H366" t="b">
        <v>1</v>
      </c>
      <c r="I366" t="s">
        <v>70</v>
      </c>
      <c r="J366" s="5"/>
      <c r="K366" s="11" t="str">
        <f>IF(ISBLANK(A366),"",VLOOKUP("S2"&amp;表1[[#This Row],[分项工程代号]]&amp;表1[[#This Row],[分项工程名称]],模板!D:F,3,FALSE))</f>
        <v>S2-05-C7-</v>
      </c>
      <c r="L366" s="2" t="str">
        <f ca="1">IF(ISBLANK(A366),"",表1[[#This Row],[编号]]&amp;TEXT(表1[[#This Row],[序号]],"000"))</f>
        <v>S2-05-C7-003</v>
      </c>
      <c r="M366" s="11" t="str">
        <f t="shared" ref="M366:M419" si="279">IF(ISBLANK(A366),"","北方工程刚果（金）有限公司")</f>
        <v>北方工程刚果（金）有限公司</v>
      </c>
      <c r="N366" s="11" t="str">
        <f t="shared" ref="N366:N419" si="280">IF(ISBLANK(A366),"","李云松")</f>
        <v>李云松</v>
      </c>
      <c r="O366" s="11" t="str">
        <f t="shared" ref="O366:O419" si="281">IF(ISBLANK(A366),"","黄必银")</f>
        <v>黄必银</v>
      </c>
      <c r="P366" s="2" t="str">
        <f t="shared" ref="P366:P419" si="282">IF(ISBLANK(A366),"","WUHUANG CONSTRUCTION ET COMMERCE RDC SAS")</f>
        <v>WUHUANG CONSTRUCTION ET COMMERCE RDC SAS</v>
      </c>
      <c r="Q366" s="2" t="str">
        <f t="shared" ref="Q366:Q419" si="283">IF(ISBLANK(A366),"","陈陆")</f>
        <v>陈陆</v>
      </c>
      <c r="R366" s="2" t="str">
        <f t="shared" ref="R366:R419" si="284">IF(ISBLANK(A366),"","曹学能")</f>
        <v>曹学能</v>
      </c>
      <c r="S366" s="11" t="str">
        <f t="shared" ref="S366:S419" si="285">IF(ISBLANK(A366),"","鑫诚建设监理咨询有限公司")</f>
        <v>鑫诚建设监理咨询有限公司</v>
      </c>
      <c r="T366" s="11" t="str">
        <f>IF(ISBLANK(A366),"",VLOOKUP(表1[[#This Row],[分项工程名称]],模板!C:G,3,FALSE))</f>
        <v>电线、电缆导管和线槽敷设检验批质量验收记录</v>
      </c>
      <c r="U366" s="2" t="str">
        <f t="shared" ref="U366:U419" si="286">IF(ISBLANK(A366),"","刚果（金）庞比铜钴矿项目")</f>
        <v>刚果（金）庞比铜钴矿项目</v>
      </c>
      <c r="V366" s="2" t="str">
        <f t="shared" ref="V366:V419" si="287">IF(ISBLANK(A366),"",_xlfn.CONCAT(U366,"   ",A366))</f>
        <v>刚果（金）庞比铜钴矿项目   原矿脱水及搅拌浸出</v>
      </c>
      <c r="W366" s="11" t="str">
        <f>IF(ISBLANK(A366),"",表1[[#This Row],[子项名称]]&amp;表1[[#This Row],[标题]]&amp;表1[[#This Row],[分项工程代号]])</f>
        <v>原矿脱水及搅拌浸出电线、电缆导管和线槽敷设检验批质量验收记录5</v>
      </c>
      <c r="X366" s="11">
        <f>IF(ISBLANK(A366),"",COUNTIF(W:W,表1[[#This Row],[子项名称]]&amp;表1[[#This Row],[标题]]&amp;表1[[#This Row],[分项工程代号]]))</f>
        <v>3</v>
      </c>
      <c r="Y366" s="11" t="str">
        <f>IF(ISBLANK(A366),"",表1[[#This Row],[子项名称]]&amp;表1[[#This Row],[分项工程代号]]&amp;表1[[#This Row],[分项工程名称]])</f>
        <v>原矿脱水及搅拌浸出5电线、电缆导管和线槽敷设</v>
      </c>
      <c r="Z366" s="11" t="b">
        <f>IF(ISBLANK(A366),"",IF(MATCH(表1[[#This Row],[子项名称]]&amp;表1[[#This Row],[分项工程代号]]&amp;表1[[#This Row],[分项工程名称]],Y:Y,0)=ROW(表1[[#This Row],[子项名称]]),TRUE,FALSE))</f>
        <v>0</v>
      </c>
      <c r="AA366" s="11" t="str">
        <f t="shared" ref="AA366:AA419" si="288">IF(ISBLANK(A366),"",_xlfn.CONCAT("《建筑电气工程施工验收规范》 GB50303-2015"))</f>
        <v>《建筑电气工程施工验收规范》 GB50303-2015</v>
      </c>
      <c r="AB366" s="11" t="str">
        <f>IF(ISBLANK(A366),"",VLOOKUP(表1[[#This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66" t="str">
        <f t="shared" si="278"/>
        <v>2020年06月18日</v>
      </c>
    </row>
    <row r="367" customHeight="1" spans="1:29">
      <c r="A367" s="5" t="s">
        <v>68</v>
      </c>
      <c r="B367" s="5">
        <f ca="1" t="shared" si="275"/>
        <v>3</v>
      </c>
      <c r="C367" t="s">
        <v>30</v>
      </c>
      <c r="D367" s="5">
        <v>5</v>
      </c>
      <c r="E367" s="5" t="s">
        <v>175</v>
      </c>
      <c r="F367" t="s">
        <v>51</v>
      </c>
      <c r="G367" s="85">
        <v>44003</v>
      </c>
      <c r="H367" t="b">
        <v>1</v>
      </c>
      <c r="I367" t="s">
        <v>70</v>
      </c>
      <c r="J367" s="5"/>
      <c r="K367" s="11" t="str">
        <f>IF(ISBLANK(A367),"",VLOOKUP("S2"&amp;表1[[#This Row],[分项工程代号]]&amp;表1[[#This Row],[分项工程名称]],模板!D:F,3,FALSE))</f>
        <v>S2-05-C7-</v>
      </c>
      <c r="L367" s="2" t="str">
        <f ca="1">IF(ISBLANK(A367),"",表1[[#This Row],[编号]]&amp;TEXT(表1[[#This Row],[序号]],"000"))</f>
        <v>S2-05-C7-003</v>
      </c>
      <c r="M367" s="11" t="str">
        <f t="shared" si="279"/>
        <v>北方工程刚果（金）有限公司</v>
      </c>
      <c r="N367" s="11" t="str">
        <f t="shared" si="280"/>
        <v>李云松</v>
      </c>
      <c r="O367" s="11" t="str">
        <f t="shared" si="281"/>
        <v>黄必银</v>
      </c>
      <c r="P367" s="2" t="str">
        <f t="shared" si="282"/>
        <v>WUHUANG CONSTRUCTION ET COMMERCE RDC SAS</v>
      </c>
      <c r="Q367" s="2" t="str">
        <f t="shared" si="283"/>
        <v>陈陆</v>
      </c>
      <c r="R367" s="2" t="str">
        <f t="shared" si="284"/>
        <v>曹学能</v>
      </c>
      <c r="S367" s="11" t="str">
        <f t="shared" si="285"/>
        <v>鑫诚建设监理咨询有限公司</v>
      </c>
      <c r="T367" s="11" t="str">
        <f>IF(ISBLANK(A367),"",VLOOKUP(表1[[#This Row],[分项工程名称]],模板!C:G,3,FALSE))</f>
        <v>电线、电缆穿管和线槽敷设检验批质量验收记录</v>
      </c>
      <c r="U367" s="2" t="str">
        <f t="shared" si="286"/>
        <v>刚果（金）庞比铜钴矿项目</v>
      </c>
      <c r="V367" s="2" t="str">
        <f t="shared" si="287"/>
        <v>刚果（金）庞比铜钴矿项目   原矿脱水及搅拌浸出</v>
      </c>
      <c r="W367" s="11" t="str">
        <f>IF(ISBLANK(A367),"",表1[[#This Row],[子项名称]]&amp;表1[[#This Row],[标题]]&amp;表1[[#This Row],[分项工程代号]])</f>
        <v>原矿脱水及搅拌浸出电线、电缆穿管和线槽敷设检验批质量验收记录5</v>
      </c>
      <c r="X367" s="11">
        <f>IF(ISBLANK(A367),"",COUNTIF(W:W,表1[[#This Row],[子项名称]]&amp;表1[[#This Row],[标题]]&amp;表1[[#This Row],[分项工程代号]]))</f>
        <v>3</v>
      </c>
      <c r="Y367" s="11" t="str">
        <f>IF(ISBLANK(A367),"",表1[[#This Row],[子项名称]]&amp;表1[[#This Row],[分项工程代号]]&amp;表1[[#This Row],[分项工程名称]])</f>
        <v>原矿脱水及搅拌浸出5电线、电缆穿管和线槽敷设</v>
      </c>
      <c r="Z367" s="11" t="b">
        <f>IF(ISBLANK(A367),"",IF(MATCH(表1[[#This Row],[子项名称]]&amp;表1[[#This Row],[分项工程代号]]&amp;表1[[#This Row],[分项工程名称]],Y:Y,0)=ROW(表1[[#This Row],[子项名称]]),TRUE,FALSE))</f>
        <v>0</v>
      </c>
      <c r="AA367" s="11" t="str">
        <f t="shared" si="288"/>
        <v>《建筑电气工程施工验收规范》 GB50303-2015</v>
      </c>
      <c r="AB367" s="11" t="str">
        <f>IF(ISBLANK(A367),"",VLOOKUP(表1[[#This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67" t="str">
        <f t="shared" si="278"/>
        <v>2020年06月21日</v>
      </c>
    </row>
    <row r="368" customHeight="1" spans="1:29">
      <c r="A368" s="5" t="s">
        <v>68</v>
      </c>
      <c r="B368" s="5">
        <f ca="1" t="shared" si="275"/>
        <v>3</v>
      </c>
      <c r="C368" t="s">
        <v>81</v>
      </c>
      <c r="D368" s="5">
        <v>5</v>
      </c>
      <c r="E368" s="5" t="s">
        <v>175</v>
      </c>
      <c r="F368" t="s">
        <v>51</v>
      </c>
      <c r="G368" s="85">
        <v>44004</v>
      </c>
      <c r="H368" t="b">
        <v>1</v>
      </c>
      <c r="I368" t="s">
        <v>70</v>
      </c>
      <c r="J368" s="5"/>
      <c r="K368" s="11" t="str">
        <f>IF(ISBLANK(A368),"",VLOOKUP("S2"&amp;表1[[#This Row],[分项工程代号]]&amp;表1[[#This Row],[分项工程名称]],模板!D:F,3,FALSE))</f>
        <v>S2-05-C7-</v>
      </c>
      <c r="L368" s="2" t="str">
        <f ca="1">IF(ISBLANK(A368),"",表1[[#This Row],[编号]]&amp;TEXT(表1[[#This Row],[序号]],"000"))</f>
        <v>S2-05-C7-003</v>
      </c>
      <c r="M368" s="11" t="str">
        <f t="shared" si="279"/>
        <v>北方工程刚果（金）有限公司</v>
      </c>
      <c r="N368" s="11" t="str">
        <f t="shared" si="280"/>
        <v>李云松</v>
      </c>
      <c r="O368" s="11" t="str">
        <f t="shared" si="281"/>
        <v>黄必银</v>
      </c>
      <c r="P368" s="2" t="str">
        <f t="shared" si="282"/>
        <v>WUHUANG CONSTRUCTION ET COMMERCE RDC SAS</v>
      </c>
      <c r="Q368" s="2" t="str">
        <f t="shared" si="283"/>
        <v>陈陆</v>
      </c>
      <c r="R368" s="2" t="str">
        <f t="shared" si="284"/>
        <v>曹学能</v>
      </c>
      <c r="S368" s="11" t="str">
        <f t="shared" si="285"/>
        <v>鑫诚建设监理咨询有限公司</v>
      </c>
      <c r="T368" s="11" t="str">
        <f>IF(ISBLANK(A368),"",VLOOKUP(表1[[#This Row],[分项工程名称]],模板!C:G,3,FALSE))</f>
        <v>电缆头制作、导线连接和线路电气试验检验批质量验收记录</v>
      </c>
      <c r="U368" s="2" t="str">
        <f t="shared" si="286"/>
        <v>刚果（金）庞比铜钴矿项目</v>
      </c>
      <c r="V368" s="2" t="str">
        <f t="shared" si="287"/>
        <v>刚果（金）庞比铜钴矿项目   原矿脱水及搅拌浸出</v>
      </c>
      <c r="W368" s="11" t="str">
        <f>IF(ISBLANK(A368),"",表1[[#This Row],[子项名称]]&amp;表1[[#This Row],[标题]]&amp;表1[[#This Row],[分项工程代号]])</f>
        <v>原矿脱水及搅拌浸出电缆头制作、导线连接和线路电气试验检验批质量验收记录5</v>
      </c>
      <c r="X368" s="11">
        <f>IF(ISBLANK(A368),"",COUNTIF(W:W,表1[[#This Row],[子项名称]]&amp;表1[[#This Row],[标题]]&amp;表1[[#This Row],[分项工程代号]]))</f>
        <v>3</v>
      </c>
      <c r="Y368" s="11" t="str">
        <f>IF(ISBLANK(A368),"",表1[[#This Row],[子项名称]]&amp;表1[[#This Row],[分项工程代号]]&amp;表1[[#This Row],[分项工程名称]])</f>
        <v>原矿脱水及搅拌浸出5电缆头制作、导线连接和线路电气试验</v>
      </c>
      <c r="Z368" s="11" t="b">
        <f>IF(ISBLANK(A368),"",IF(MATCH(表1[[#This Row],[子项名称]]&amp;表1[[#This Row],[分项工程代号]]&amp;表1[[#This Row],[分项工程名称]],Y:Y,0)=ROW(表1[[#This Row],[子项名称]]),TRUE,FALSE))</f>
        <v>0</v>
      </c>
      <c r="AA368" s="11" t="str">
        <f t="shared" si="288"/>
        <v>《建筑电气工程施工验收规范》 GB50303-2015</v>
      </c>
      <c r="AB368" s="11" t="str">
        <f>IF(ISBLANK(A368),"",VLOOKUP(表1[[#This Row],[分项工程名称]],施工检查记录[#All],2,FALSE))</f>
        <v>1.低压电线和电缆绝缘电阻测试符合规范要求
2.电线、电缆接线符合规范要求
3.芯线与电器设备的连接符合规范要求</v>
      </c>
      <c r="AC368" t="str">
        <f t="shared" si="278"/>
        <v>2020年06月22日</v>
      </c>
    </row>
    <row r="369" customHeight="1" spans="1:29">
      <c r="A369" s="5" t="s">
        <v>176</v>
      </c>
      <c r="B369" s="5">
        <f ca="1" t="shared" si="275"/>
        <v>1</v>
      </c>
      <c r="C369" s="5" t="s">
        <v>42</v>
      </c>
      <c r="D369" s="5">
        <v>2</v>
      </c>
      <c r="E369" s="5" t="s">
        <v>177</v>
      </c>
      <c r="F369" s="5" t="s">
        <v>51</v>
      </c>
      <c r="G369" s="85">
        <v>44039</v>
      </c>
      <c r="H369" t="b">
        <v>1</v>
      </c>
      <c r="I369" t="s">
        <v>178</v>
      </c>
      <c r="J369" s="5"/>
      <c r="K369" s="11" t="str">
        <f>IF(ISBLANK(A369),"",VLOOKUP("S2"&amp;表1[[#This Row],[分项工程代号]]&amp;表1[[#This Row],[分项工程名称]],模板!D:F,3,FALSE))</f>
        <v>S2-02-C7-</v>
      </c>
      <c r="L369" s="2" t="str">
        <f ca="1">IF(ISBLANK(A369),"",表1[[#This Row],[编号]]&amp;TEXT(表1[[#This Row],[序号]],"000"))</f>
        <v>S2-02-C7-001</v>
      </c>
      <c r="M369" s="11" t="str">
        <f t="shared" si="279"/>
        <v>北方工程刚果（金）有限公司</v>
      </c>
      <c r="N369" s="11" t="str">
        <f t="shared" si="280"/>
        <v>李云松</v>
      </c>
      <c r="O369" s="11" t="str">
        <f t="shared" si="281"/>
        <v>黄必银</v>
      </c>
      <c r="P369" s="2" t="str">
        <f t="shared" si="282"/>
        <v>WUHUANG CONSTRUCTION ET COMMERCE RDC SAS</v>
      </c>
      <c r="Q369" s="2" t="str">
        <f t="shared" si="283"/>
        <v>陈陆</v>
      </c>
      <c r="R369" s="2" t="str">
        <f t="shared" si="284"/>
        <v>曹学能</v>
      </c>
      <c r="S369" s="11" t="str">
        <f t="shared" si="285"/>
        <v>鑫诚建设监理咨询有限公司</v>
      </c>
      <c r="T369" s="11" t="str">
        <f>IF(ISBLANK(A369),"",VLOOKUP(表1[[#This Row],[分项工程名称]],模板!C:G,3,FALSE))</f>
        <v>成套配电柜、控制柜安装检验批质量验收记录</v>
      </c>
      <c r="U369" s="2" t="str">
        <f t="shared" si="286"/>
        <v>刚果（金）庞比铜钴矿项目</v>
      </c>
      <c r="V369" s="2" t="str">
        <f t="shared" si="287"/>
        <v>刚果（金）庞比铜钴矿项目   空压机站</v>
      </c>
      <c r="W369" s="11" t="str">
        <f>IF(ISBLANK(A369),"",表1[[#This Row],[子项名称]]&amp;表1[[#This Row],[标题]]&amp;表1[[#This Row],[分项工程代号]])</f>
        <v>空压机站成套配电柜、控制柜安装检验批质量验收记录2</v>
      </c>
      <c r="X369" s="11">
        <f>IF(ISBLANK(A369),"",COUNTIF(W:W,表1[[#This Row],[子项名称]]&amp;表1[[#This Row],[标题]]&amp;表1[[#This Row],[分项工程代号]]))</f>
        <v>1</v>
      </c>
      <c r="Y369" s="11" t="str">
        <f>IF(ISBLANK(A369),"",表1[[#This Row],[子项名称]]&amp;表1[[#This Row],[分项工程代号]]&amp;表1[[#This Row],[分项工程名称]])</f>
        <v>空压机站2成套配电柜、控制柜安装</v>
      </c>
      <c r="Z369" s="11" t="b">
        <f>IF(ISBLANK(A369),"",IF(MATCH(表1[[#This Row],[子项名称]]&amp;表1[[#This Row],[分项工程代号]]&amp;表1[[#This Row],[分项工程名称]],Y:Y,0)=ROW(表1[[#This Row],[子项名称]]),TRUE,FALSE))</f>
        <v>1</v>
      </c>
      <c r="AA369" s="11" t="str">
        <f t="shared" si="288"/>
        <v>《建筑电气工程施工验收规范》 GB50303-2015</v>
      </c>
      <c r="AB369" s="11" t="str">
        <f>IF(ISBLANK(A369),"",VLOOKUP(表1[[#This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69" t="str">
        <f t="shared" ref="AC369:AC385" si="289">TEXT($G369,"yyyy年mm月dd日")</f>
        <v>2020年07月27日</v>
      </c>
    </row>
    <row r="370" customHeight="1" spans="1:29">
      <c r="A370" s="5" t="s">
        <v>176</v>
      </c>
      <c r="B370" s="5">
        <f ca="1" t="shared" ref="B370:B377" si="290">IF(ISBLANK(A370),"",_xlfn.MAXIFS(INDIRECT(ADDRESS(2,2)&amp;":"&amp;ADDRESS(ROW(A370)-1,2)),INDIRECT(ADDRESS(2,1)&amp;":"&amp;ADDRESS(ROW(A370)-1,1)),A370,INDIRECT(ADDRESS(2,3)&amp;":"&amp;ADDRESS(ROW(A370)-1,3)),C370,INDIRECT(ADDRESS(2,4)&amp;":"&amp;ADDRESS(ROW(A370)-1,4)),D370)+1)</f>
        <v>1</v>
      </c>
      <c r="C370" t="s">
        <v>101</v>
      </c>
      <c r="D370" s="5">
        <v>4</v>
      </c>
      <c r="E370" s="5" t="s">
        <v>179</v>
      </c>
      <c r="F370" s="5" t="s">
        <v>51</v>
      </c>
      <c r="G370" s="85">
        <v>44045</v>
      </c>
      <c r="H370" t="b">
        <v>1</v>
      </c>
      <c r="I370" t="s">
        <v>178</v>
      </c>
      <c r="J370" s="5"/>
      <c r="K370" s="11" t="str">
        <f>IF(ISBLANK(A370),"",VLOOKUP("S2"&amp;表1[[#This Row],[分项工程代号]]&amp;表1[[#This Row],[分项工程名称]],模板!D:F,3,FALSE))</f>
        <v>S2-04-C7-</v>
      </c>
      <c r="L370" s="2" t="str">
        <f ca="1">IF(ISBLANK(A370),"",表1[[#This Row],[编号]]&amp;TEXT(表1[[#This Row],[序号]],"000"))</f>
        <v>S2-04-C7-001</v>
      </c>
      <c r="M370" s="11" t="str">
        <f t="shared" si="279"/>
        <v>北方工程刚果（金）有限公司</v>
      </c>
      <c r="N370" s="11" t="str">
        <f t="shared" si="280"/>
        <v>李云松</v>
      </c>
      <c r="O370" s="11" t="str">
        <f t="shared" si="281"/>
        <v>黄必银</v>
      </c>
      <c r="P370" s="2" t="str">
        <f t="shared" si="282"/>
        <v>WUHUANG CONSTRUCTION ET COMMERCE RDC SAS</v>
      </c>
      <c r="Q370" s="2" t="str">
        <f t="shared" si="283"/>
        <v>陈陆</v>
      </c>
      <c r="R370" s="2" t="str">
        <f t="shared" si="284"/>
        <v>曹学能</v>
      </c>
      <c r="S370" s="11" t="str">
        <f t="shared" si="285"/>
        <v>鑫诚建设监理咨询有限公司</v>
      </c>
      <c r="T370" s="11" t="str">
        <f>IF(ISBLANK(A370),"",VLOOKUP(表1[[#This Row],[分项工程名称]],模板!C:G,3,FALSE))</f>
        <v>低压电动机检查、接线检验批质量验收记录</v>
      </c>
      <c r="U370" s="2" t="str">
        <f t="shared" si="286"/>
        <v>刚果（金）庞比铜钴矿项目</v>
      </c>
      <c r="V370" s="2" t="str">
        <f t="shared" si="287"/>
        <v>刚果（金）庞比铜钴矿项目   空压机站</v>
      </c>
      <c r="W370" s="11" t="str">
        <f>IF(ISBLANK(A370),"",表1[[#This Row],[子项名称]]&amp;表1[[#This Row],[标题]]&amp;表1[[#This Row],[分项工程代号]])</f>
        <v>空压机站低压电动机检查、接线检验批质量验收记录4</v>
      </c>
      <c r="X370" s="11">
        <f>IF(ISBLANK(A370),"",COUNTIF(W:W,表1[[#This Row],[子项名称]]&amp;表1[[#This Row],[标题]]&amp;表1[[#This Row],[分项工程代号]]))</f>
        <v>2</v>
      </c>
      <c r="Y370" s="11" t="str">
        <f>IF(ISBLANK(A370),"",表1[[#This Row],[子项名称]]&amp;表1[[#This Row],[分项工程代号]]&amp;表1[[#This Row],[分项工程名称]])</f>
        <v>空压机站4低压电动机检查、接线</v>
      </c>
      <c r="Z370" s="11" t="b">
        <f>IF(ISBLANK(A370),"",IF(MATCH(表1[[#This Row],[子项名称]]&amp;表1[[#This Row],[分项工程代号]]&amp;表1[[#This Row],[分项工程名称]],Y:Y,0)=ROW(表1[[#This Row],[子项名称]]),TRUE,FALSE))</f>
        <v>1</v>
      </c>
      <c r="AA370" s="11" t="str">
        <f t="shared" si="288"/>
        <v>《建筑电气工程施工验收规范》 GB50303-2015</v>
      </c>
      <c r="AB370" s="11" t="str">
        <f>IF(ISBLANK(A370),"",VLOOKUP(表1[[#This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370" t="str">
        <f t="shared" si="289"/>
        <v>2020年08月02日</v>
      </c>
    </row>
    <row r="371" customHeight="1" spans="1:29">
      <c r="A371" s="5" t="s">
        <v>176</v>
      </c>
      <c r="B371" s="5">
        <f ca="1" t="shared" si="290"/>
        <v>1</v>
      </c>
      <c r="C371" t="s">
        <v>102</v>
      </c>
      <c r="D371" s="5">
        <v>4</v>
      </c>
      <c r="E371" s="5" t="s">
        <v>179</v>
      </c>
      <c r="F371" s="5" t="s">
        <v>51</v>
      </c>
      <c r="G371" s="85">
        <v>44045</v>
      </c>
      <c r="H371" t="b">
        <v>1</v>
      </c>
      <c r="I371" t="s">
        <v>178</v>
      </c>
      <c r="J371" s="5"/>
      <c r="K371" s="11" t="str">
        <f>IF(ISBLANK(A371),"",VLOOKUP("S2"&amp;表1[[#This Row],[分项工程代号]]&amp;表1[[#This Row],[分项工程名称]],模板!D:F,3,FALSE))</f>
        <v>S2-04-C7-</v>
      </c>
      <c r="L371" s="2" t="str">
        <f ca="1">IF(ISBLANK(A371),"",表1[[#This Row],[编号]]&amp;TEXT(表1[[#This Row],[序号]],"000"))</f>
        <v>S2-04-C7-001</v>
      </c>
      <c r="M371" s="11" t="str">
        <f t="shared" si="279"/>
        <v>北方工程刚果（金）有限公司</v>
      </c>
      <c r="N371" s="11" t="str">
        <f t="shared" si="280"/>
        <v>李云松</v>
      </c>
      <c r="O371" s="11" t="str">
        <f t="shared" si="281"/>
        <v>黄必银</v>
      </c>
      <c r="P371" s="2" t="str">
        <f t="shared" si="282"/>
        <v>WUHUANG CONSTRUCTION ET COMMERCE RDC SAS</v>
      </c>
      <c r="Q371" s="2" t="str">
        <f t="shared" si="283"/>
        <v>陈陆</v>
      </c>
      <c r="R371" s="2" t="str">
        <f t="shared" si="284"/>
        <v>曹学能</v>
      </c>
      <c r="S371" s="11" t="str">
        <f t="shared" si="285"/>
        <v>鑫诚建设监理咨询有限公司</v>
      </c>
      <c r="T371" s="11" t="str">
        <f>IF(ISBLANK(A371),"",VLOOKUP(表1[[#This Row],[分项工程名称]],模板!C:G,3,FALSE))</f>
        <v>低压电气动力设备检测、试验和空载试运行检验批质量验收记录</v>
      </c>
      <c r="U371" s="2" t="str">
        <f t="shared" si="286"/>
        <v>刚果（金）庞比铜钴矿项目</v>
      </c>
      <c r="V371" s="2" t="str">
        <f t="shared" si="287"/>
        <v>刚果（金）庞比铜钴矿项目   空压机站</v>
      </c>
      <c r="W371" s="11" t="str">
        <f>IF(ISBLANK(A371),"",表1[[#This Row],[子项名称]]&amp;表1[[#This Row],[标题]]&amp;表1[[#This Row],[分项工程代号]])</f>
        <v>空压机站低压电气动力设备检测、试验和空载试运行检验批质量验收记录4</v>
      </c>
      <c r="X371" s="11">
        <f>IF(ISBLANK(A371),"",COUNTIF(W:W,表1[[#This Row],[子项名称]]&amp;表1[[#This Row],[标题]]&amp;表1[[#This Row],[分项工程代号]]))</f>
        <v>2</v>
      </c>
      <c r="Y371" s="11" t="str">
        <f>IF(ISBLANK(A371),"",表1[[#This Row],[子项名称]]&amp;表1[[#This Row],[分项工程代号]]&amp;表1[[#This Row],[分项工程名称]])</f>
        <v>空压机站4低压电气动力设备检测、试验和空载试运行</v>
      </c>
      <c r="Z371" s="11" t="b">
        <f>IF(ISBLANK(A371),"",IF(MATCH(表1[[#This Row],[子项名称]]&amp;表1[[#This Row],[分项工程代号]]&amp;表1[[#This Row],[分项工程名称]],Y:Y,0)=ROW(表1[[#This Row],[子项名称]]),TRUE,FALSE))</f>
        <v>1</v>
      </c>
      <c r="AA371" s="11" t="str">
        <f t="shared" si="288"/>
        <v>《建筑电气工程施工验收规范》 GB50303-2015</v>
      </c>
      <c r="AB371" s="11" t="str">
        <f>IF(ISBLANK(A371),"",VLOOKUP(表1[[#This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71" t="str">
        <f t="shared" si="289"/>
        <v>2020年08月02日</v>
      </c>
    </row>
    <row r="372" customHeight="1" spans="1:29">
      <c r="A372" s="5" t="s">
        <v>176</v>
      </c>
      <c r="B372" s="5">
        <f ca="1" t="shared" si="290"/>
        <v>1</v>
      </c>
      <c r="C372" t="s">
        <v>100</v>
      </c>
      <c r="D372" s="5">
        <v>4</v>
      </c>
      <c r="E372" s="5" t="s">
        <v>179</v>
      </c>
      <c r="F372" s="5" t="s">
        <v>51</v>
      </c>
      <c r="G372" s="85">
        <v>44045</v>
      </c>
      <c r="H372" t="b">
        <v>1</v>
      </c>
      <c r="I372" t="s">
        <v>178</v>
      </c>
      <c r="J372" s="5"/>
      <c r="K372" s="11" t="str">
        <f>IF(ISBLANK(A372),"",VLOOKUP("S2"&amp;表1[[#This Row],[分项工程代号]]&amp;表1[[#This Row],[分项工程名称]],模板!D:F,3,FALSE))</f>
        <v>S2-04-C7-</v>
      </c>
      <c r="L372" s="2" t="str">
        <f ca="1">IF(ISBLANK(A372),"",表1[[#This Row],[编号]]&amp;TEXT(表1[[#This Row],[序号]],"000"))</f>
        <v>S2-04-C7-001</v>
      </c>
      <c r="M372" s="11" t="str">
        <f t="shared" si="279"/>
        <v>北方工程刚果（金）有限公司</v>
      </c>
      <c r="N372" s="11" t="str">
        <f t="shared" si="280"/>
        <v>李云松</v>
      </c>
      <c r="O372" s="11" t="str">
        <f t="shared" si="281"/>
        <v>黄必银</v>
      </c>
      <c r="P372" s="2" t="str">
        <f t="shared" si="282"/>
        <v>WUHUANG CONSTRUCTION ET COMMERCE RDC SAS</v>
      </c>
      <c r="Q372" s="2" t="str">
        <f t="shared" si="283"/>
        <v>陈陆</v>
      </c>
      <c r="R372" s="2" t="str">
        <f t="shared" si="284"/>
        <v>曹学能</v>
      </c>
      <c r="S372" s="11" t="str">
        <f t="shared" si="285"/>
        <v>鑫诚建设监理咨询有限公司</v>
      </c>
      <c r="T372" s="11" t="str">
        <f>IF(ISBLANK(A372),"",VLOOKUP(表1[[#This Row],[分项工程名称]],模板!C:G,3,FALSE))</f>
        <v>成套配电柜、控制柜和动力配电箱安装检验批质量验收记录</v>
      </c>
      <c r="U372" s="2" t="str">
        <f t="shared" si="286"/>
        <v>刚果（金）庞比铜钴矿项目</v>
      </c>
      <c r="V372" s="2" t="str">
        <f t="shared" si="287"/>
        <v>刚果（金）庞比铜钴矿项目   空压机站</v>
      </c>
      <c r="W372" s="11" t="str">
        <f>IF(ISBLANK(A372),"",表1[[#This Row],[子项名称]]&amp;表1[[#This Row],[标题]]&amp;表1[[#This Row],[分项工程代号]])</f>
        <v>空压机站成套配电柜、控制柜和动力配电箱安装检验批质量验收记录4</v>
      </c>
      <c r="X372" s="11">
        <f>IF(ISBLANK(A372),"",COUNTIF(W:W,表1[[#This Row],[子项名称]]&amp;表1[[#This Row],[标题]]&amp;表1[[#This Row],[分项工程代号]]))</f>
        <v>2</v>
      </c>
      <c r="Y372" s="11" t="str">
        <f>IF(ISBLANK(A372),"",表1[[#This Row],[子项名称]]&amp;表1[[#This Row],[分项工程代号]]&amp;表1[[#This Row],[分项工程名称]])</f>
        <v>空压机站4成套配电柜、控制柜和动力配电箱安装</v>
      </c>
      <c r="Z372" s="11" t="b">
        <f>IF(ISBLANK(A372),"",IF(MATCH(表1[[#This Row],[子项名称]]&amp;表1[[#This Row],[分项工程代号]]&amp;表1[[#This Row],[分项工程名称]],Y:Y,0)=ROW(表1[[#This Row],[子项名称]]),TRUE,FALSE))</f>
        <v>1</v>
      </c>
      <c r="AA372" s="11" t="str">
        <f t="shared" si="288"/>
        <v>《建筑电气工程施工验收规范》 GB50303-2015</v>
      </c>
      <c r="AB372" s="11" t="str">
        <f>IF(ISBLANK(A372),"",VLOOKUP(表1[[#This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72" t="str">
        <f t="shared" si="289"/>
        <v>2020年08月02日</v>
      </c>
    </row>
    <row r="373" customHeight="1" spans="1:29">
      <c r="A373" s="5" t="s">
        <v>176</v>
      </c>
      <c r="B373" s="5">
        <f ca="1" t="shared" si="290"/>
        <v>1</v>
      </c>
      <c r="C373" t="s">
        <v>75</v>
      </c>
      <c r="D373" s="5">
        <v>4</v>
      </c>
      <c r="E373" s="5" t="s">
        <v>179</v>
      </c>
      <c r="F373" s="5" t="s">
        <v>51</v>
      </c>
      <c r="G373" s="85">
        <v>44045</v>
      </c>
      <c r="H373" t="b">
        <v>1</v>
      </c>
      <c r="I373" t="s">
        <v>178</v>
      </c>
      <c r="J373" s="5"/>
      <c r="K373" s="11" t="str">
        <f>IF(ISBLANK(A373),"",VLOOKUP("S2"&amp;表1[[#This Row],[分项工程代号]]&amp;表1[[#This Row],[分项工程名称]],模板!D:F,3,FALSE))</f>
        <v>S2-04-C7-</v>
      </c>
      <c r="L373" s="2" t="str">
        <f ca="1">IF(ISBLANK(A373),"",表1[[#This Row],[编号]]&amp;TEXT(表1[[#This Row],[序号]],"000"))</f>
        <v>S2-04-C7-001</v>
      </c>
      <c r="M373" s="11" t="str">
        <f t="shared" si="279"/>
        <v>北方工程刚果（金）有限公司</v>
      </c>
      <c r="N373" s="11" t="str">
        <f t="shared" si="280"/>
        <v>李云松</v>
      </c>
      <c r="O373" s="11" t="str">
        <f t="shared" si="281"/>
        <v>黄必银</v>
      </c>
      <c r="P373" s="2" t="str">
        <f t="shared" si="282"/>
        <v>WUHUANG CONSTRUCTION ET COMMERCE RDC SAS</v>
      </c>
      <c r="Q373" s="2" t="str">
        <f t="shared" si="283"/>
        <v>陈陆</v>
      </c>
      <c r="R373" s="2" t="str">
        <f t="shared" si="284"/>
        <v>曹学能</v>
      </c>
      <c r="S373" s="11" t="str">
        <f t="shared" si="285"/>
        <v>鑫诚建设监理咨询有限公司</v>
      </c>
      <c r="T373" s="11" t="str">
        <f>IF(ISBLANK(A373),"",VLOOKUP(表1[[#This Row],[分项工程名称]],模板!C:G,3,FALSE))</f>
        <v>插座、开关安装检验批质量验收记录</v>
      </c>
      <c r="U373" s="2" t="str">
        <f t="shared" si="286"/>
        <v>刚果（金）庞比铜钴矿项目</v>
      </c>
      <c r="V373" s="2" t="str">
        <f t="shared" si="287"/>
        <v>刚果（金）庞比铜钴矿项目   空压机站</v>
      </c>
      <c r="W373" s="11" t="str">
        <f>IF(ISBLANK(A373),"",表1[[#This Row],[子项名称]]&amp;表1[[#This Row],[标题]]&amp;表1[[#This Row],[分项工程代号]])</f>
        <v>空压机站插座、开关安装检验批质量验收记录4</v>
      </c>
      <c r="X373" s="11">
        <f>IF(ISBLANK(A373),"",COUNTIF(W:W,表1[[#This Row],[子项名称]]&amp;表1[[#This Row],[标题]]&amp;表1[[#This Row],[分项工程代号]]))</f>
        <v>2</v>
      </c>
      <c r="Y373" s="11" t="str">
        <f>IF(ISBLANK(A373),"",表1[[#This Row],[子项名称]]&amp;表1[[#This Row],[分项工程代号]]&amp;表1[[#This Row],[分项工程名称]])</f>
        <v>空压机站4插座、开关安装</v>
      </c>
      <c r="Z373" s="11" t="b">
        <f>IF(ISBLANK(A373),"",IF(MATCH(表1[[#This Row],[子项名称]]&amp;表1[[#This Row],[分项工程代号]]&amp;表1[[#This Row],[分项工程名称]],Y:Y,0)=ROW(表1[[#This Row],[子项名称]]),TRUE,FALSE))</f>
        <v>1</v>
      </c>
      <c r="AA373" s="11" t="str">
        <f t="shared" si="288"/>
        <v>《建筑电气工程施工验收规范》 GB50303-2015</v>
      </c>
      <c r="AB373" s="11" t="str">
        <f>IF(ISBLANK(A373),"",VLOOKUP(表1[[#This Row],[分项工程名称]],施工检查记录[#All],2,FALSE))</f>
        <v>1.交直流在同一现场安装时必须选择不同的结构
2.开关的通断位置一致，操作灵活、接触可靠
3.车间及试（实）验室的插座距地面不小于0.3m</v>
      </c>
      <c r="AC373" t="str">
        <f t="shared" si="289"/>
        <v>2020年08月02日</v>
      </c>
    </row>
    <row r="374" customHeight="1" spans="1:29">
      <c r="A374" s="5" t="s">
        <v>176</v>
      </c>
      <c r="B374" s="5">
        <f ca="1" t="shared" si="290"/>
        <v>1</v>
      </c>
      <c r="C374" t="s">
        <v>37</v>
      </c>
      <c r="D374" s="5">
        <v>4</v>
      </c>
      <c r="E374" s="5" t="s">
        <v>179</v>
      </c>
      <c r="F374" s="5" t="s">
        <v>51</v>
      </c>
      <c r="G374" s="85">
        <v>44045</v>
      </c>
      <c r="H374" t="b">
        <v>1</v>
      </c>
      <c r="I374" t="s">
        <v>178</v>
      </c>
      <c r="J374" s="5"/>
      <c r="K374" s="11" t="str">
        <f>IF(ISBLANK(A374),"",VLOOKUP("S2"&amp;表1[[#This Row],[分项工程代号]]&amp;表1[[#This Row],[分项工程名称]],模板!D:F,3,FALSE))</f>
        <v>S2-04-C7-</v>
      </c>
      <c r="L374" s="2" t="str">
        <f ca="1">IF(ISBLANK(A374),"",表1[[#This Row],[编号]]&amp;TEXT(表1[[#This Row],[序号]],"000"))</f>
        <v>S2-04-C7-001</v>
      </c>
      <c r="M374" s="11" t="str">
        <f t="shared" si="279"/>
        <v>北方工程刚果（金）有限公司</v>
      </c>
      <c r="N374" s="11" t="str">
        <f t="shared" si="280"/>
        <v>李云松</v>
      </c>
      <c r="O374" s="11" t="str">
        <f t="shared" si="281"/>
        <v>黄必银</v>
      </c>
      <c r="P374" s="2" t="str">
        <f t="shared" si="282"/>
        <v>WUHUANG CONSTRUCTION ET COMMERCE RDC SAS</v>
      </c>
      <c r="Q374" s="2" t="str">
        <f t="shared" si="283"/>
        <v>陈陆</v>
      </c>
      <c r="R374" s="2" t="str">
        <f t="shared" si="284"/>
        <v>曹学能</v>
      </c>
      <c r="S374" s="11" t="str">
        <f t="shared" si="285"/>
        <v>鑫诚建设监理咨询有限公司</v>
      </c>
      <c r="T374" s="11" t="str">
        <f>IF(ISBLANK(A374),"",VLOOKUP(表1[[#This Row],[分项工程名称]],模板!C:G,3,FALSE))</f>
        <v>桥架安装和桥架内电缆敷设检验批质量验收记录</v>
      </c>
      <c r="U374" s="2" t="str">
        <f t="shared" si="286"/>
        <v>刚果（金）庞比铜钴矿项目</v>
      </c>
      <c r="V374" s="2" t="str">
        <f t="shared" si="287"/>
        <v>刚果（金）庞比铜钴矿项目   空压机站</v>
      </c>
      <c r="W374" s="11" t="str">
        <f>IF(ISBLANK(A374),"",表1[[#This Row],[子项名称]]&amp;表1[[#This Row],[标题]]&amp;表1[[#This Row],[分项工程代号]])</f>
        <v>空压机站桥架安装和桥架内电缆敷设检验批质量验收记录4</v>
      </c>
      <c r="X374" s="11">
        <f>IF(ISBLANK(A374),"",COUNTIF(W:W,表1[[#This Row],[子项名称]]&amp;表1[[#This Row],[标题]]&amp;表1[[#This Row],[分项工程代号]]))</f>
        <v>2</v>
      </c>
      <c r="Y374" s="11" t="str">
        <f>IF(ISBLANK(A374),"",表1[[#This Row],[子项名称]]&amp;表1[[#This Row],[分项工程代号]]&amp;表1[[#This Row],[分项工程名称]])</f>
        <v>空压机站4桥架安装和桥架内电缆敷设</v>
      </c>
      <c r="Z374" s="11" t="b">
        <f>IF(ISBLANK(A374),"",IF(MATCH(表1[[#This Row],[子项名称]]&amp;表1[[#This Row],[分项工程代号]]&amp;表1[[#This Row],[分项工程名称]],Y:Y,0)=ROW(表1[[#This Row],[子项名称]]),TRUE,FALSE))</f>
        <v>1</v>
      </c>
      <c r="AA374" s="11" t="str">
        <f t="shared" si="288"/>
        <v>《建筑电气工程施工验收规范》 GB50303-2015</v>
      </c>
      <c r="AB374" s="11" t="str">
        <f>IF(ISBLANK(A374),"",VLOOKUP(表1[[#This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74" t="str">
        <f t="shared" si="289"/>
        <v>2020年08月02日</v>
      </c>
    </row>
    <row r="375" customHeight="1" spans="1:29">
      <c r="A375" s="5" t="s">
        <v>176</v>
      </c>
      <c r="B375" s="5">
        <f ca="1" t="shared" si="290"/>
        <v>1</v>
      </c>
      <c r="C375" t="s">
        <v>35</v>
      </c>
      <c r="D375" s="5">
        <v>4</v>
      </c>
      <c r="E375" s="5" t="s">
        <v>179</v>
      </c>
      <c r="F375" s="5" t="s">
        <v>51</v>
      </c>
      <c r="G375" s="85">
        <v>44045</v>
      </c>
      <c r="H375" t="b">
        <v>1</v>
      </c>
      <c r="I375" t="s">
        <v>178</v>
      </c>
      <c r="J375" s="5"/>
      <c r="K375" s="11" t="str">
        <f>IF(ISBLANK(A375),"",VLOOKUP("S2"&amp;表1[[#This Row],[分项工程代号]]&amp;表1[[#This Row],[分项工程名称]],模板!D:F,3,FALSE))</f>
        <v>S2-04-C7-</v>
      </c>
      <c r="L375" s="2" t="str">
        <f ca="1">IF(ISBLANK(A375),"",表1[[#This Row],[编号]]&amp;TEXT(表1[[#This Row],[序号]],"000"))</f>
        <v>S2-04-C7-001</v>
      </c>
      <c r="M375" s="11" t="str">
        <f t="shared" si="279"/>
        <v>北方工程刚果（金）有限公司</v>
      </c>
      <c r="N375" s="11" t="str">
        <f t="shared" si="280"/>
        <v>李云松</v>
      </c>
      <c r="O375" s="11" t="str">
        <f t="shared" si="281"/>
        <v>黄必银</v>
      </c>
      <c r="P375" s="2" t="str">
        <f t="shared" si="282"/>
        <v>WUHUANG CONSTRUCTION ET COMMERCE RDC SAS</v>
      </c>
      <c r="Q375" s="2" t="str">
        <f t="shared" si="283"/>
        <v>陈陆</v>
      </c>
      <c r="R375" s="2" t="str">
        <f t="shared" si="284"/>
        <v>曹学能</v>
      </c>
      <c r="S375" s="11" t="str">
        <f t="shared" si="285"/>
        <v>鑫诚建设监理咨询有限公司</v>
      </c>
      <c r="T375" s="11" t="str">
        <f>IF(ISBLANK(A375),"",VLOOKUP(表1[[#This Row],[分项工程名称]],模板!C:G,3,FALSE))</f>
        <v>电线、电缆导管和线槽敷设检验批质量验收记录</v>
      </c>
      <c r="U375" s="2" t="str">
        <f t="shared" si="286"/>
        <v>刚果（金）庞比铜钴矿项目</v>
      </c>
      <c r="V375" s="2" t="str">
        <f t="shared" si="287"/>
        <v>刚果（金）庞比铜钴矿项目   空压机站</v>
      </c>
      <c r="W375" s="11" t="str">
        <f>IF(ISBLANK(A375),"",表1[[#This Row],[子项名称]]&amp;表1[[#This Row],[标题]]&amp;表1[[#This Row],[分项工程代号]])</f>
        <v>空压机站电线、电缆导管和线槽敷设检验批质量验收记录4</v>
      </c>
      <c r="X375" s="11">
        <f>IF(ISBLANK(A375),"",COUNTIF(W:W,表1[[#This Row],[子项名称]]&amp;表1[[#This Row],[标题]]&amp;表1[[#This Row],[分项工程代号]]))</f>
        <v>2</v>
      </c>
      <c r="Y375" s="11" t="str">
        <f>IF(ISBLANK(A375),"",表1[[#This Row],[子项名称]]&amp;表1[[#This Row],[分项工程代号]]&amp;表1[[#This Row],[分项工程名称]])</f>
        <v>空压机站4电线、电缆导管和线槽敷设</v>
      </c>
      <c r="Z375" s="11" t="b">
        <f>IF(ISBLANK(A375),"",IF(MATCH(表1[[#This Row],[子项名称]]&amp;表1[[#This Row],[分项工程代号]]&amp;表1[[#This Row],[分项工程名称]],Y:Y,0)=ROW(表1[[#This Row],[子项名称]]),TRUE,FALSE))</f>
        <v>1</v>
      </c>
      <c r="AA375" s="11" t="str">
        <f t="shared" si="288"/>
        <v>《建筑电气工程施工验收规范》 GB50303-2015</v>
      </c>
      <c r="AB375" s="11" t="str">
        <f>IF(ISBLANK(A375),"",VLOOKUP(表1[[#This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75" t="str">
        <f t="shared" si="289"/>
        <v>2020年08月02日</v>
      </c>
    </row>
    <row r="376" customHeight="1" spans="1:29">
      <c r="A376" s="5" t="s">
        <v>176</v>
      </c>
      <c r="B376" s="5">
        <f ca="1" t="shared" si="290"/>
        <v>1</v>
      </c>
      <c r="C376" t="s">
        <v>30</v>
      </c>
      <c r="D376" s="5">
        <v>4</v>
      </c>
      <c r="E376" s="5" t="s">
        <v>179</v>
      </c>
      <c r="F376" s="5" t="s">
        <v>51</v>
      </c>
      <c r="G376" s="85">
        <v>44045</v>
      </c>
      <c r="H376" t="b">
        <v>1</v>
      </c>
      <c r="I376" t="s">
        <v>178</v>
      </c>
      <c r="J376" s="5"/>
      <c r="K376" s="11" t="str">
        <f>IF(ISBLANK(A376),"",VLOOKUP("S2"&amp;表1[[#This Row],[分项工程代号]]&amp;表1[[#This Row],[分项工程名称]],模板!D:F,3,FALSE))</f>
        <v>S2-04-C7-</v>
      </c>
      <c r="L376" s="2" t="str">
        <f ca="1">IF(ISBLANK(A376),"",表1[[#This Row],[编号]]&amp;TEXT(表1[[#This Row],[序号]],"000"))</f>
        <v>S2-04-C7-001</v>
      </c>
      <c r="M376" s="11" t="str">
        <f t="shared" si="279"/>
        <v>北方工程刚果（金）有限公司</v>
      </c>
      <c r="N376" s="11" t="str">
        <f t="shared" si="280"/>
        <v>李云松</v>
      </c>
      <c r="O376" s="11" t="str">
        <f t="shared" si="281"/>
        <v>黄必银</v>
      </c>
      <c r="P376" s="2" t="str">
        <f t="shared" si="282"/>
        <v>WUHUANG CONSTRUCTION ET COMMERCE RDC SAS</v>
      </c>
      <c r="Q376" s="2" t="str">
        <f t="shared" si="283"/>
        <v>陈陆</v>
      </c>
      <c r="R376" s="2" t="str">
        <f t="shared" si="284"/>
        <v>曹学能</v>
      </c>
      <c r="S376" s="11" t="str">
        <f t="shared" si="285"/>
        <v>鑫诚建设监理咨询有限公司</v>
      </c>
      <c r="T376" s="11" t="str">
        <f>IF(ISBLANK(A376),"",VLOOKUP(表1[[#This Row],[分项工程名称]],模板!C:G,3,FALSE))</f>
        <v>电线、电缆穿管和线槽敷设检验批质量验收记录</v>
      </c>
      <c r="U376" s="2" t="str">
        <f t="shared" si="286"/>
        <v>刚果（金）庞比铜钴矿项目</v>
      </c>
      <c r="V376" s="2" t="str">
        <f t="shared" si="287"/>
        <v>刚果（金）庞比铜钴矿项目   空压机站</v>
      </c>
      <c r="W376" s="11" t="str">
        <f>IF(ISBLANK(A376),"",表1[[#This Row],[子项名称]]&amp;表1[[#This Row],[标题]]&amp;表1[[#This Row],[分项工程代号]])</f>
        <v>空压机站电线、电缆穿管和线槽敷设检验批质量验收记录4</v>
      </c>
      <c r="X376" s="11">
        <f>IF(ISBLANK(A376),"",COUNTIF(W:W,表1[[#This Row],[子项名称]]&amp;表1[[#This Row],[标题]]&amp;表1[[#This Row],[分项工程代号]]))</f>
        <v>2</v>
      </c>
      <c r="Y376" s="11" t="str">
        <f>IF(ISBLANK(A376),"",表1[[#This Row],[子项名称]]&amp;表1[[#This Row],[分项工程代号]]&amp;表1[[#This Row],[分项工程名称]])</f>
        <v>空压机站4电线、电缆穿管和线槽敷设</v>
      </c>
      <c r="Z376" s="11" t="b">
        <f>IF(ISBLANK(A376),"",IF(MATCH(表1[[#This Row],[子项名称]]&amp;表1[[#This Row],[分项工程代号]]&amp;表1[[#This Row],[分项工程名称]],Y:Y,0)=ROW(表1[[#This Row],[子项名称]]),TRUE,FALSE))</f>
        <v>1</v>
      </c>
      <c r="AA376" s="11" t="str">
        <f t="shared" si="288"/>
        <v>《建筑电气工程施工验收规范》 GB50303-2015</v>
      </c>
      <c r="AB376" s="11" t="str">
        <f>IF(ISBLANK(A376),"",VLOOKUP(表1[[#This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76" t="str">
        <f t="shared" si="289"/>
        <v>2020年08月02日</v>
      </c>
    </row>
    <row r="377" customHeight="1" spans="1:29">
      <c r="A377" s="5" t="s">
        <v>176</v>
      </c>
      <c r="B377" s="5">
        <f ca="1" t="shared" si="290"/>
        <v>1</v>
      </c>
      <c r="C377" t="s">
        <v>81</v>
      </c>
      <c r="D377" s="5">
        <v>4</v>
      </c>
      <c r="E377" s="5" t="s">
        <v>179</v>
      </c>
      <c r="F377" s="5" t="s">
        <v>51</v>
      </c>
      <c r="G377" s="85">
        <v>44045</v>
      </c>
      <c r="H377" t="b">
        <v>1</v>
      </c>
      <c r="I377" t="s">
        <v>178</v>
      </c>
      <c r="J377" s="5"/>
      <c r="K377" s="11" t="str">
        <f>IF(ISBLANK(A377),"",VLOOKUP("S2"&amp;表1[[#This Row],[分项工程代号]]&amp;表1[[#This Row],[分项工程名称]],模板!D:F,3,FALSE))</f>
        <v>S2-04-C7-</v>
      </c>
      <c r="L377" s="2" t="str">
        <f ca="1">IF(ISBLANK(A377),"",表1[[#This Row],[编号]]&amp;TEXT(表1[[#This Row],[序号]],"000"))</f>
        <v>S2-04-C7-001</v>
      </c>
      <c r="M377" s="11" t="str">
        <f t="shared" si="279"/>
        <v>北方工程刚果（金）有限公司</v>
      </c>
      <c r="N377" s="11" t="str">
        <f t="shared" si="280"/>
        <v>李云松</v>
      </c>
      <c r="O377" s="11" t="str">
        <f t="shared" si="281"/>
        <v>黄必银</v>
      </c>
      <c r="P377" s="2" t="str">
        <f t="shared" si="282"/>
        <v>WUHUANG CONSTRUCTION ET COMMERCE RDC SAS</v>
      </c>
      <c r="Q377" s="2" t="str">
        <f t="shared" si="283"/>
        <v>陈陆</v>
      </c>
      <c r="R377" s="2" t="str">
        <f t="shared" si="284"/>
        <v>曹学能</v>
      </c>
      <c r="S377" s="11" t="str">
        <f t="shared" si="285"/>
        <v>鑫诚建设监理咨询有限公司</v>
      </c>
      <c r="T377" s="11" t="str">
        <f>IF(ISBLANK(A377),"",VLOOKUP(表1[[#This Row],[分项工程名称]],模板!C:G,3,FALSE))</f>
        <v>电缆头制作、导线连接和线路电气试验检验批质量验收记录</v>
      </c>
      <c r="U377" s="2" t="str">
        <f t="shared" si="286"/>
        <v>刚果（金）庞比铜钴矿项目</v>
      </c>
      <c r="V377" s="2" t="str">
        <f t="shared" si="287"/>
        <v>刚果（金）庞比铜钴矿项目   空压机站</v>
      </c>
      <c r="W377" s="11" t="str">
        <f>IF(ISBLANK(A377),"",表1[[#This Row],[子项名称]]&amp;表1[[#This Row],[标题]]&amp;表1[[#This Row],[分项工程代号]])</f>
        <v>空压机站电缆头制作、导线连接和线路电气试验检验批质量验收记录4</v>
      </c>
      <c r="X377" s="11">
        <f>IF(ISBLANK(A377),"",COUNTIF(W:W,表1[[#This Row],[子项名称]]&amp;表1[[#This Row],[标题]]&amp;表1[[#This Row],[分项工程代号]]))</f>
        <v>2</v>
      </c>
      <c r="Y377" s="11" t="str">
        <f>IF(ISBLANK(A377),"",表1[[#This Row],[子项名称]]&amp;表1[[#This Row],[分项工程代号]]&amp;表1[[#This Row],[分项工程名称]])</f>
        <v>空压机站4电缆头制作、导线连接和线路电气试验</v>
      </c>
      <c r="Z377" s="11" t="b">
        <f>IF(ISBLANK(A377),"",IF(MATCH(表1[[#This Row],[子项名称]]&amp;表1[[#This Row],[分项工程代号]]&amp;表1[[#This Row],[分项工程名称]],Y:Y,0)=ROW(表1[[#This Row],[子项名称]]),TRUE,FALSE))</f>
        <v>1</v>
      </c>
      <c r="AA377" s="11" t="str">
        <f t="shared" si="288"/>
        <v>《建筑电气工程施工验收规范》 GB50303-2015</v>
      </c>
      <c r="AB377" s="11" t="str">
        <f>IF(ISBLANK(A377),"",VLOOKUP(表1[[#This Row],[分项工程名称]],施工检查记录[#All],2,FALSE))</f>
        <v>1.低压电线和电缆绝缘电阻测试符合规范要求
2.电线、电缆接线符合规范要求
3.芯线与电器设备的连接符合规范要求</v>
      </c>
      <c r="AC377" t="str">
        <f t="shared" si="289"/>
        <v>2020年08月02日</v>
      </c>
    </row>
    <row r="378" customHeight="1" spans="1:29">
      <c r="A378" s="5" t="s">
        <v>176</v>
      </c>
      <c r="B378" s="5">
        <f ca="1" t="shared" ref="B378:B385" si="291">IF(ISBLANK(A378),"",_xlfn.MAXIFS(INDIRECT(ADDRESS(2,2)&amp;":"&amp;ADDRESS(ROW(A378)-1,2)),INDIRECT(ADDRESS(2,1)&amp;":"&amp;ADDRESS(ROW(A378)-1,1)),A378,INDIRECT(ADDRESS(2,3)&amp;":"&amp;ADDRESS(ROW(A378)-1,3)),C378,INDIRECT(ADDRESS(2,4)&amp;":"&amp;ADDRESS(ROW(A378)-1,4)),D378)+1)</f>
        <v>2</v>
      </c>
      <c r="C378" t="s">
        <v>101</v>
      </c>
      <c r="D378" s="5">
        <v>4</v>
      </c>
      <c r="E378" s="5" t="s">
        <v>180</v>
      </c>
      <c r="F378" s="5" t="s">
        <v>51</v>
      </c>
      <c r="G378" s="85">
        <v>44045</v>
      </c>
      <c r="H378" t="b">
        <v>1</v>
      </c>
      <c r="I378" t="s">
        <v>178</v>
      </c>
      <c r="J378" s="5"/>
      <c r="K378" s="11" t="str">
        <f>IF(ISBLANK(A378),"",VLOOKUP("S2"&amp;表1[[#This Row],[分项工程代号]]&amp;表1[[#This Row],[分项工程名称]],模板!D:F,3,FALSE))</f>
        <v>S2-04-C7-</v>
      </c>
      <c r="L378" s="2" t="str">
        <f ca="1">IF(ISBLANK(A378),"",表1[[#This Row],[编号]]&amp;TEXT(表1[[#This Row],[序号]],"000"))</f>
        <v>S2-04-C7-002</v>
      </c>
      <c r="M378" s="11" t="str">
        <f t="shared" si="279"/>
        <v>北方工程刚果（金）有限公司</v>
      </c>
      <c r="N378" s="11" t="str">
        <f t="shared" si="280"/>
        <v>李云松</v>
      </c>
      <c r="O378" s="11" t="str">
        <f t="shared" si="281"/>
        <v>黄必银</v>
      </c>
      <c r="P378" s="2" t="str">
        <f t="shared" si="282"/>
        <v>WUHUANG CONSTRUCTION ET COMMERCE RDC SAS</v>
      </c>
      <c r="Q378" s="2" t="str">
        <f t="shared" si="283"/>
        <v>陈陆</v>
      </c>
      <c r="R378" s="2" t="str">
        <f t="shared" si="284"/>
        <v>曹学能</v>
      </c>
      <c r="S378" s="11" t="str">
        <f t="shared" si="285"/>
        <v>鑫诚建设监理咨询有限公司</v>
      </c>
      <c r="T378" s="11" t="str">
        <f>IF(ISBLANK(A378),"",VLOOKUP(表1[[#This Row],[分项工程名称]],模板!C:G,3,FALSE))</f>
        <v>低压电动机检查、接线检验批质量验收记录</v>
      </c>
      <c r="U378" s="2" t="str">
        <f t="shared" si="286"/>
        <v>刚果（金）庞比铜钴矿项目</v>
      </c>
      <c r="V378" s="2" t="str">
        <f t="shared" si="287"/>
        <v>刚果（金）庞比铜钴矿项目   空压机站</v>
      </c>
      <c r="W378" s="11" t="str">
        <f>IF(ISBLANK(A378),"",表1[[#This Row],[子项名称]]&amp;表1[[#This Row],[标题]]&amp;表1[[#This Row],[分项工程代号]])</f>
        <v>空压机站低压电动机检查、接线检验批质量验收记录4</v>
      </c>
      <c r="X378" s="11">
        <f>IF(ISBLANK(A378),"",COUNTIF(W:W,表1[[#This Row],[子项名称]]&amp;表1[[#This Row],[标题]]&amp;表1[[#This Row],[分项工程代号]]))</f>
        <v>2</v>
      </c>
      <c r="Y378" s="11" t="str">
        <f>IF(ISBLANK(A378),"",表1[[#This Row],[子项名称]]&amp;表1[[#This Row],[分项工程代号]]&amp;表1[[#This Row],[分项工程名称]])</f>
        <v>空压机站4低压电动机检查、接线</v>
      </c>
      <c r="Z378" s="11" t="b">
        <f>IF(ISBLANK(A378),"",IF(MATCH(表1[[#This Row],[子项名称]]&amp;表1[[#This Row],[分项工程代号]]&amp;表1[[#This Row],[分项工程名称]],Y:Y,0)=ROW(表1[[#This Row],[子项名称]]),TRUE,FALSE))</f>
        <v>0</v>
      </c>
      <c r="AA378" s="11" t="str">
        <f t="shared" si="288"/>
        <v>《建筑电气工程施工验收规范》 GB50303-2015</v>
      </c>
      <c r="AB378" s="11" t="str">
        <f>IF(ISBLANK(A378),"",VLOOKUP(表1[[#This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378" t="str">
        <f t="shared" si="289"/>
        <v>2020年08月02日</v>
      </c>
    </row>
    <row r="379" customHeight="1" spans="1:29">
      <c r="A379" s="5" t="s">
        <v>176</v>
      </c>
      <c r="B379" s="5">
        <f ca="1" t="shared" si="291"/>
        <v>2</v>
      </c>
      <c r="C379" t="s">
        <v>102</v>
      </c>
      <c r="D379" s="5">
        <v>4</v>
      </c>
      <c r="E379" s="5" t="s">
        <v>180</v>
      </c>
      <c r="F379" s="5" t="s">
        <v>51</v>
      </c>
      <c r="G379" s="85">
        <v>44045</v>
      </c>
      <c r="H379" t="b">
        <v>1</v>
      </c>
      <c r="I379" t="s">
        <v>178</v>
      </c>
      <c r="J379" s="5"/>
      <c r="K379" s="11" t="str">
        <f>IF(ISBLANK(A379),"",VLOOKUP("S2"&amp;表1[[#This Row],[分项工程代号]]&amp;表1[[#This Row],[分项工程名称]],模板!D:F,3,FALSE))</f>
        <v>S2-04-C7-</v>
      </c>
      <c r="L379" s="2" t="str">
        <f ca="1">IF(ISBLANK(A379),"",表1[[#This Row],[编号]]&amp;TEXT(表1[[#This Row],[序号]],"000"))</f>
        <v>S2-04-C7-002</v>
      </c>
      <c r="M379" s="11" t="str">
        <f t="shared" si="279"/>
        <v>北方工程刚果（金）有限公司</v>
      </c>
      <c r="N379" s="11" t="str">
        <f t="shared" si="280"/>
        <v>李云松</v>
      </c>
      <c r="O379" s="11" t="str">
        <f t="shared" si="281"/>
        <v>黄必银</v>
      </c>
      <c r="P379" s="2" t="str">
        <f t="shared" si="282"/>
        <v>WUHUANG CONSTRUCTION ET COMMERCE RDC SAS</v>
      </c>
      <c r="Q379" s="2" t="str">
        <f t="shared" si="283"/>
        <v>陈陆</v>
      </c>
      <c r="R379" s="2" t="str">
        <f t="shared" si="284"/>
        <v>曹学能</v>
      </c>
      <c r="S379" s="11" t="str">
        <f t="shared" si="285"/>
        <v>鑫诚建设监理咨询有限公司</v>
      </c>
      <c r="T379" s="11" t="str">
        <f>IF(ISBLANK(A379),"",VLOOKUP(表1[[#This Row],[分项工程名称]],模板!C:G,3,FALSE))</f>
        <v>低压电气动力设备检测、试验和空载试运行检验批质量验收记录</v>
      </c>
      <c r="U379" s="2" t="str">
        <f t="shared" si="286"/>
        <v>刚果（金）庞比铜钴矿项目</v>
      </c>
      <c r="V379" s="2" t="str">
        <f t="shared" si="287"/>
        <v>刚果（金）庞比铜钴矿项目   空压机站</v>
      </c>
      <c r="W379" s="11" t="str">
        <f>IF(ISBLANK(A379),"",表1[[#This Row],[子项名称]]&amp;表1[[#This Row],[标题]]&amp;表1[[#This Row],[分项工程代号]])</f>
        <v>空压机站低压电气动力设备检测、试验和空载试运行检验批质量验收记录4</v>
      </c>
      <c r="X379" s="11">
        <f>IF(ISBLANK(A379),"",COUNTIF(W:W,表1[[#This Row],[子项名称]]&amp;表1[[#This Row],[标题]]&amp;表1[[#This Row],[分项工程代号]]))</f>
        <v>2</v>
      </c>
      <c r="Y379" s="11" t="str">
        <f>IF(ISBLANK(A379),"",表1[[#This Row],[子项名称]]&amp;表1[[#This Row],[分项工程代号]]&amp;表1[[#This Row],[分项工程名称]])</f>
        <v>空压机站4低压电气动力设备检测、试验和空载试运行</v>
      </c>
      <c r="Z379" s="11" t="b">
        <f>IF(ISBLANK(A379),"",IF(MATCH(表1[[#This Row],[子项名称]]&amp;表1[[#This Row],[分项工程代号]]&amp;表1[[#This Row],[分项工程名称]],Y:Y,0)=ROW(表1[[#This Row],[子项名称]]),TRUE,FALSE))</f>
        <v>0</v>
      </c>
      <c r="AA379" s="11" t="str">
        <f t="shared" si="288"/>
        <v>《建筑电气工程施工验收规范》 GB50303-2015</v>
      </c>
      <c r="AB379" s="11" t="str">
        <f>IF(ISBLANK(A379),"",VLOOKUP(表1[[#This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379" t="str">
        <f t="shared" si="289"/>
        <v>2020年08月02日</v>
      </c>
    </row>
    <row r="380" customHeight="1" spans="1:29">
      <c r="A380" s="5" t="s">
        <v>176</v>
      </c>
      <c r="B380" s="5">
        <f ca="1" t="shared" si="291"/>
        <v>2</v>
      </c>
      <c r="C380" t="s">
        <v>100</v>
      </c>
      <c r="D380" s="5">
        <v>4</v>
      </c>
      <c r="E380" s="5" t="s">
        <v>180</v>
      </c>
      <c r="F380" s="5" t="s">
        <v>51</v>
      </c>
      <c r="G380" s="85">
        <v>44045</v>
      </c>
      <c r="H380" t="b">
        <v>1</v>
      </c>
      <c r="I380" t="s">
        <v>178</v>
      </c>
      <c r="J380" s="5"/>
      <c r="K380" s="11" t="str">
        <f>IF(ISBLANK(A380),"",VLOOKUP("S2"&amp;表1[[#This Row],[分项工程代号]]&amp;表1[[#This Row],[分项工程名称]],模板!D:F,3,FALSE))</f>
        <v>S2-04-C7-</v>
      </c>
      <c r="L380" s="2" t="str">
        <f ca="1">IF(ISBLANK(A380),"",表1[[#This Row],[编号]]&amp;TEXT(表1[[#This Row],[序号]],"000"))</f>
        <v>S2-04-C7-002</v>
      </c>
      <c r="M380" s="11" t="str">
        <f t="shared" si="279"/>
        <v>北方工程刚果（金）有限公司</v>
      </c>
      <c r="N380" s="11" t="str">
        <f t="shared" si="280"/>
        <v>李云松</v>
      </c>
      <c r="O380" s="11" t="str">
        <f t="shared" si="281"/>
        <v>黄必银</v>
      </c>
      <c r="P380" s="2" t="str">
        <f t="shared" si="282"/>
        <v>WUHUANG CONSTRUCTION ET COMMERCE RDC SAS</v>
      </c>
      <c r="Q380" s="2" t="str">
        <f t="shared" si="283"/>
        <v>陈陆</v>
      </c>
      <c r="R380" s="2" t="str">
        <f t="shared" si="284"/>
        <v>曹学能</v>
      </c>
      <c r="S380" s="11" t="str">
        <f t="shared" si="285"/>
        <v>鑫诚建设监理咨询有限公司</v>
      </c>
      <c r="T380" s="11" t="str">
        <f>IF(ISBLANK(A380),"",VLOOKUP(表1[[#This Row],[分项工程名称]],模板!C:G,3,FALSE))</f>
        <v>成套配电柜、控制柜和动力配电箱安装检验批质量验收记录</v>
      </c>
      <c r="U380" s="2" t="str">
        <f t="shared" si="286"/>
        <v>刚果（金）庞比铜钴矿项目</v>
      </c>
      <c r="V380" s="2" t="str">
        <f t="shared" si="287"/>
        <v>刚果（金）庞比铜钴矿项目   空压机站</v>
      </c>
      <c r="W380" s="11" t="str">
        <f>IF(ISBLANK(A380),"",表1[[#This Row],[子项名称]]&amp;表1[[#This Row],[标题]]&amp;表1[[#This Row],[分项工程代号]])</f>
        <v>空压机站成套配电柜、控制柜和动力配电箱安装检验批质量验收记录4</v>
      </c>
      <c r="X380" s="11">
        <f>IF(ISBLANK(A380),"",COUNTIF(W:W,表1[[#This Row],[子项名称]]&amp;表1[[#This Row],[标题]]&amp;表1[[#This Row],[分项工程代号]]))</f>
        <v>2</v>
      </c>
      <c r="Y380" s="11" t="str">
        <f>IF(ISBLANK(A380),"",表1[[#This Row],[子项名称]]&amp;表1[[#This Row],[分项工程代号]]&amp;表1[[#This Row],[分项工程名称]])</f>
        <v>空压机站4成套配电柜、控制柜和动力配电箱安装</v>
      </c>
      <c r="Z380" s="11" t="b">
        <f>IF(ISBLANK(A380),"",IF(MATCH(表1[[#This Row],[子项名称]]&amp;表1[[#This Row],[分项工程代号]]&amp;表1[[#This Row],[分项工程名称]],Y:Y,0)=ROW(表1[[#This Row],[子项名称]]),TRUE,FALSE))</f>
        <v>0</v>
      </c>
      <c r="AA380" s="11" t="str">
        <f t="shared" si="288"/>
        <v>《建筑电气工程施工验收规范》 GB50303-2015</v>
      </c>
      <c r="AB380" s="11" t="str">
        <f>IF(ISBLANK(A380),"",VLOOKUP(表1[[#This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380" t="str">
        <f t="shared" si="289"/>
        <v>2020年08月02日</v>
      </c>
    </row>
    <row r="381" customHeight="1" spans="1:29">
      <c r="A381" s="5" t="s">
        <v>176</v>
      </c>
      <c r="B381" s="5">
        <f ca="1" t="shared" si="291"/>
        <v>2</v>
      </c>
      <c r="C381" t="s">
        <v>75</v>
      </c>
      <c r="D381" s="5">
        <v>4</v>
      </c>
      <c r="E381" s="5" t="s">
        <v>180</v>
      </c>
      <c r="F381" s="5" t="s">
        <v>51</v>
      </c>
      <c r="G381" s="85">
        <v>44045</v>
      </c>
      <c r="H381" t="b">
        <v>1</v>
      </c>
      <c r="I381" t="s">
        <v>178</v>
      </c>
      <c r="J381" s="5"/>
      <c r="K381" s="11" t="str">
        <f>IF(ISBLANK(A381),"",VLOOKUP("S2"&amp;表1[[#This Row],[分项工程代号]]&amp;表1[[#This Row],[分项工程名称]],模板!D:F,3,FALSE))</f>
        <v>S2-04-C7-</v>
      </c>
      <c r="L381" s="2" t="str">
        <f ca="1">IF(ISBLANK(A381),"",表1[[#This Row],[编号]]&amp;TEXT(表1[[#This Row],[序号]],"000"))</f>
        <v>S2-04-C7-002</v>
      </c>
      <c r="M381" s="11" t="str">
        <f t="shared" si="279"/>
        <v>北方工程刚果（金）有限公司</v>
      </c>
      <c r="N381" s="11" t="str">
        <f t="shared" si="280"/>
        <v>李云松</v>
      </c>
      <c r="O381" s="11" t="str">
        <f t="shared" si="281"/>
        <v>黄必银</v>
      </c>
      <c r="P381" s="2" t="str">
        <f t="shared" si="282"/>
        <v>WUHUANG CONSTRUCTION ET COMMERCE RDC SAS</v>
      </c>
      <c r="Q381" s="2" t="str">
        <f t="shared" si="283"/>
        <v>陈陆</v>
      </c>
      <c r="R381" s="2" t="str">
        <f t="shared" si="284"/>
        <v>曹学能</v>
      </c>
      <c r="S381" s="11" t="str">
        <f t="shared" si="285"/>
        <v>鑫诚建设监理咨询有限公司</v>
      </c>
      <c r="T381" s="11" t="str">
        <f>IF(ISBLANK(A381),"",VLOOKUP(表1[[#This Row],[分项工程名称]],模板!C:G,3,FALSE))</f>
        <v>插座、开关安装检验批质量验收记录</v>
      </c>
      <c r="U381" s="2" t="str">
        <f t="shared" si="286"/>
        <v>刚果（金）庞比铜钴矿项目</v>
      </c>
      <c r="V381" s="2" t="str">
        <f t="shared" si="287"/>
        <v>刚果（金）庞比铜钴矿项目   空压机站</v>
      </c>
      <c r="W381" s="11" t="str">
        <f>IF(ISBLANK(A381),"",表1[[#This Row],[子项名称]]&amp;表1[[#This Row],[标题]]&amp;表1[[#This Row],[分项工程代号]])</f>
        <v>空压机站插座、开关安装检验批质量验收记录4</v>
      </c>
      <c r="X381" s="11">
        <f>IF(ISBLANK(A381),"",COUNTIF(W:W,表1[[#This Row],[子项名称]]&amp;表1[[#This Row],[标题]]&amp;表1[[#This Row],[分项工程代号]]))</f>
        <v>2</v>
      </c>
      <c r="Y381" s="11" t="str">
        <f>IF(ISBLANK(A381),"",表1[[#This Row],[子项名称]]&amp;表1[[#This Row],[分项工程代号]]&amp;表1[[#This Row],[分项工程名称]])</f>
        <v>空压机站4插座、开关安装</v>
      </c>
      <c r="Z381" s="11" t="b">
        <f>IF(ISBLANK(A381),"",IF(MATCH(表1[[#This Row],[子项名称]]&amp;表1[[#This Row],[分项工程代号]]&amp;表1[[#This Row],[分项工程名称]],Y:Y,0)=ROW(表1[[#This Row],[子项名称]]),TRUE,FALSE))</f>
        <v>0</v>
      </c>
      <c r="AA381" s="11" t="str">
        <f t="shared" si="288"/>
        <v>《建筑电气工程施工验收规范》 GB50303-2015</v>
      </c>
      <c r="AB381" s="11" t="str">
        <f>IF(ISBLANK(A381),"",VLOOKUP(表1[[#This Row],[分项工程名称]],施工检查记录[#All],2,FALSE))</f>
        <v>1.交直流在同一现场安装时必须选择不同的结构
2.开关的通断位置一致，操作灵活、接触可靠
3.车间及试（实）验室的插座距地面不小于0.3m</v>
      </c>
      <c r="AC381" t="str">
        <f t="shared" si="289"/>
        <v>2020年08月02日</v>
      </c>
    </row>
    <row r="382" customHeight="1" spans="1:29">
      <c r="A382" s="5" t="s">
        <v>176</v>
      </c>
      <c r="B382" s="5">
        <f ca="1" t="shared" si="291"/>
        <v>2</v>
      </c>
      <c r="C382" t="s">
        <v>37</v>
      </c>
      <c r="D382" s="5">
        <v>4</v>
      </c>
      <c r="E382" s="5" t="s">
        <v>180</v>
      </c>
      <c r="F382" s="5" t="s">
        <v>51</v>
      </c>
      <c r="G382" s="85">
        <v>44045</v>
      </c>
      <c r="H382" t="b">
        <v>1</v>
      </c>
      <c r="I382" t="s">
        <v>178</v>
      </c>
      <c r="J382" s="5"/>
      <c r="K382" s="11" t="str">
        <f>IF(ISBLANK(A382),"",VLOOKUP("S2"&amp;表1[[#This Row],[分项工程代号]]&amp;表1[[#This Row],[分项工程名称]],模板!D:F,3,FALSE))</f>
        <v>S2-04-C7-</v>
      </c>
      <c r="L382" s="2" t="str">
        <f ca="1">IF(ISBLANK(A382),"",表1[[#This Row],[编号]]&amp;TEXT(表1[[#This Row],[序号]],"000"))</f>
        <v>S2-04-C7-002</v>
      </c>
      <c r="M382" s="11" t="str">
        <f t="shared" si="279"/>
        <v>北方工程刚果（金）有限公司</v>
      </c>
      <c r="N382" s="11" t="str">
        <f t="shared" si="280"/>
        <v>李云松</v>
      </c>
      <c r="O382" s="11" t="str">
        <f t="shared" si="281"/>
        <v>黄必银</v>
      </c>
      <c r="P382" s="2" t="str">
        <f t="shared" si="282"/>
        <v>WUHUANG CONSTRUCTION ET COMMERCE RDC SAS</v>
      </c>
      <c r="Q382" s="2" t="str">
        <f t="shared" si="283"/>
        <v>陈陆</v>
      </c>
      <c r="R382" s="2" t="str">
        <f t="shared" si="284"/>
        <v>曹学能</v>
      </c>
      <c r="S382" s="11" t="str">
        <f t="shared" si="285"/>
        <v>鑫诚建设监理咨询有限公司</v>
      </c>
      <c r="T382" s="11" t="str">
        <f>IF(ISBLANK(A382),"",VLOOKUP(表1[[#This Row],[分项工程名称]],模板!C:G,3,FALSE))</f>
        <v>桥架安装和桥架内电缆敷设检验批质量验收记录</v>
      </c>
      <c r="U382" s="2" t="str">
        <f t="shared" si="286"/>
        <v>刚果（金）庞比铜钴矿项目</v>
      </c>
      <c r="V382" s="2" t="str">
        <f t="shared" si="287"/>
        <v>刚果（金）庞比铜钴矿项目   空压机站</v>
      </c>
      <c r="W382" s="11" t="str">
        <f>IF(ISBLANK(A382),"",表1[[#This Row],[子项名称]]&amp;表1[[#This Row],[标题]]&amp;表1[[#This Row],[分项工程代号]])</f>
        <v>空压机站桥架安装和桥架内电缆敷设检验批质量验收记录4</v>
      </c>
      <c r="X382" s="11">
        <f>IF(ISBLANK(A382),"",COUNTIF(W:W,表1[[#This Row],[子项名称]]&amp;表1[[#This Row],[标题]]&amp;表1[[#This Row],[分项工程代号]]))</f>
        <v>2</v>
      </c>
      <c r="Y382" s="11" t="str">
        <f>IF(ISBLANK(A382),"",表1[[#This Row],[子项名称]]&amp;表1[[#This Row],[分项工程代号]]&amp;表1[[#This Row],[分项工程名称]])</f>
        <v>空压机站4桥架安装和桥架内电缆敷设</v>
      </c>
      <c r="Z382" s="11" t="b">
        <f>IF(ISBLANK(A382),"",IF(MATCH(表1[[#This Row],[子项名称]]&amp;表1[[#This Row],[分项工程代号]]&amp;表1[[#This Row],[分项工程名称]],Y:Y,0)=ROW(表1[[#This Row],[子项名称]]),TRUE,FALSE))</f>
        <v>0</v>
      </c>
      <c r="AA382" s="11" t="str">
        <f t="shared" si="288"/>
        <v>《建筑电气工程施工验收规范》 GB50303-2015</v>
      </c>
      <c r="AB382" s="11" t="str">
        <f>IF(ISBLANK(A382),"",VLOOKUP(表1[[#This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382" t="str">
        <f t="shared" si="289"/>
        <v>2020年08月02日</v>
      </c>
    </row>
    <row r="383" customHeight="1" spans="1:29">
      <c r="A383" s="5" t="s">
        <v>176</v>
      </c>
      <c r="B383" s="5">
        <f ca="1" t="shared" si="291"/>
        <v>2</v>
      </c>
      <c r="C383" t="s">
        <v>35</v>
      </c>
      <c r="D383" s="5">
        <v>4</v>
      </c>
      <c r="E383" s="5" t="s">
        <v>180</v>
      </c>
      <c r="F383" s="5" t="s">
        <v>51</v>
      </c>
      <c r="G383" s="85">
        <v>44045</v>
      </c>
      <c r="H383" t="b">
        <v>1</v>
      </c>
      <c r="I383" t="s">
        <v>178</v>
      </c>
      <c r="J383" s="5"/>
      <c r="K383" s="11" t="str">
        <f>IF(ISBLANK(A383),"",VLOOKUP("S2"&amp;表1[[#This Row],[分项工程代号]]&amp;表1[[#This Row],[分项工程名称]],模板!D:F,3,FALSE))</f>
        <v>S2-04-C7-</v>
      </c>
      <c r="L383" s="2" t="str">
        <f ca="1">IF(ISBLANK(A383),"",表1[[#This Row],[编号]]&amp;TEXT(表1[[#This Row],[序号]],"000"))</f>
        <v>S2-04-C7-002</v>
      </c>
      <c r="M383" s="11" t="str">
        <f t="shared" si="279"/>
        <v>北方工程刚果（金）有限公司</v>
      </c>
      <c r="N383" s="11" t="str">
        <f t="shared" si="280"/>
        <v>李云松</v>
      </c>
      <c r="O383" s="11" t="str">
        <f t="shared" si="281"/>
        <v>黄必银</v>
      </c>
      <c r="P383" s="2" t="str">
        <f t="shared" si="282"/>
        <v>WUHUANG CONSTRUCTION ET COMMERCE RDC SAS</v>
      </c>
      <c r="Q383" s="2" t="str">
        <f t="shared" si="283"/>
        <v>陈陆</v>
      </c>
      <c r="R383" s="2" t="str">
        <f t="shared" si="284"/>
        <v>曹学能</v>
      </c>
      <c r="S383" s="11" t="str">
        <f t="shared" si="285"/>
        <v>鑫诚建设监理咨询有限公司</v>
      </c>
      <c r="T383" s="11" t="str">
        <f>IF(ISBLANK(A383),"",VLOOKUP(表1[[#This Row],[分项工程名称]],模板!C:G,3,FALSE))</f>
        <v>电线、电缆导管和线槽敷设检验批质量验收记录</v>
      </c>
      <c r="U383" s="2" t="str">
        <f t="shared" si="286"/>
        <v>刚果（金）庞比铜钴矿项目</v>
      </c>
      <c r="V383" s="2" t="str">
        <f t="shared" si="287"/>
        <v>刚果（金）庞比铜钴矿项目   空压机站</v>
      </c>
      <c r="W383" s="11" t="str">
        <f>IF(ISBLANK(A383),"",表1[[#This Row],[子项名称]]&amp;表1[[#This Row],[标题]]&amp;表1[[#This Row],[分项工程代号]])</f>
        <v>空压机站电线、电缆导管和线槽敷设检验批质量验收记录4</v>
      </c>
      <c r="X383" s="11">
        <f>IF(ISBLANK(A383),"",COUNTIF(W:W,表1[[#This Row],[子项名称]]&amp;表1[[#This Row],[标题]]&amp;表1[[#This Row],[分项工程代号]]))</f>
        <v>2</v>
      </c>
      <c r="Y383" s="11" t="str">
        <f>IF(ISBLANK(A383),"",表1[[#This Row],[子项名称]]&amp;表1[[#This Row],[分项工程代号]]&amp;表1[[#This Row],[分项工程名称]])</f>
        <v>空压机站4电线、电缆导管和线槽敷设</v>
      </c>
      <c r="Z383" s="11" t="b">
        <f>IF(ISBLANK(A383),"",IF(MATCH(表1[[#This Row],[子项名称]]&amp;表1[[#This Row],[分项工程代号]]&amp;表1[[#This Row],[分项工程名称]],Y:Y,0)=ROW(表1[[#This Row],[子项名称]]),TRUE,FALSE))</f>
        <v>0</v>
      </c>
      <c r="AA383" s="11" t="str">
        <f t="shared" si="288"/>
        <v>《建筑电气工程施工验收规范》 GB50303-2015</v>
      </c>
      <c r="AB383" s="11" t="str">
        <f>IF(ISBLANK(A383),"",VLOOKUP(表1[[#This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83" t="str">
        <f t="shared" si="289"/>
        <v>2020年08月02日</v>
      </c>
    </row>
    <row r="384" customHeight="1" spans="1:29">
      <c r="A384" s="5" t="s">
        <v>176</v>
      </c>
      <c r="B384" s="5">
        <f ca="1" t="shared" si="291"/>
        <v>2</v>
      </c>
      <c r="C384" t="s">
        <v>30</v>
      </c>
      <c r="D384" s="5">
        <v>4</v>
      </c>
      <c r="E384" s="5" t="s">
        <v>180</v>
      </c>
      <c r="F384" s="5" t="s">
        <v>51</v>
      </c>
      <c r="G384" s="85">
        <v>44045</v>
      </c>
      <c r="H384" t="b">
        <v>1</v>
      </c>
      <c r="I384" t="s">
        <v>178</v>
      </c>
      <c r="J384" s="5"/>
      <c r="K384" s="11" t="str">
        <f>IF(ISBLANK(A384),"",VLOOKUP("S2"&amp;表1[[#This Row],[分项工程代号]]&amp;表1[[#This Row],[分项工程名称]],模板!D:F,3,FALSE))</f>
        <v>S2-04-C7-</v>
      </c>
      <c r="L384" s="2" t="str">
        <f ca="1">IF(ISBLANK(A384),"",表1[[#This Row],[编号]]&amp;TEXT(表1[[#This Row],[序号]],"000"))</f>
        <v>S2-04-C7-002</v>
      </c>
      <c r="M384" s="11" t="str">
        <f t="shared" si="279"/>
        <v>北方工程刚果（金）有限公司</v>
      </c>
      <c r="N384" s="11" t="str">
        <f t="shared" si="280"/>
        <v>李云松</v>
      </c>
      <c r="O384" s="11" t="str">
        <f t="shared" si="281"/>
        <v>黄必银</v>
      </c>
      <c r="P384" s="2" t="str">
        <f t="shared" si="282"/>
        <v>WUHUANG CONSTRUCTION ET COMMERCE RDC SAS</v>
      </c>
      <c r="Q384" s="2" t="str">
        <f t="shared" si="283"/>
        <v>陈陆</v>
      </c>
      <c r="R384" s="2" t="str">
        <f t="shared" si="284"/>
        <v>曹学能</v>
      </c>
      <c r="S384" s="11" t="str">
        <f t="shared" si="285"/>
        <v>鑫诚建设监理咨询有限公司</v>
      </c>
      <c r="T384" s="11" t="str">
        <f>IF(ISBLANK(A384),"",VLOOKUP(表1[[#This Row],[分项工程名称]],模板!C:G,3,FALSE))</f>
        <v>电线、电缆穿管和线槽敷设检验批质量验收记录</v>
      </c>
      <c r="U384" s="2" t="str">
        <f t="shared" si="286"/>
        <v>刚果（金）庞比铜钴矿项目</v>
      </c>
      <c r="V384" s="2" t="str">
        <f t="shared" si="287"/>
        <v>刚果（金）庞比铜钴矿项目   空压机站</v>
      </c>
      <c r="W384" s="11" t="str">
        <f>IF(ISBLANK(A384),"",表1[[#This Row],[子项名称]]&amp;表1[[#This Row],[标题]]&amp;表1[[#This Row],[分项工程代号]])</f>
        <v>空压机站电线、电缆穿管和线槽敷设检验批质量验收记录4</v>
      </c>
      <c r="X384" s="11">
        <f>IF(ISBLANK(A384),"",COUNTIF(W:W,表1[[#This Row],[子项名称]]&amp;表1[[#This Row],[标题]]&amp;表1[[#This Row],[分项工程代号]]))</f>
        <v>2</v>
      </c>
      <c r="Y384" s="11" t="str">
        <f>IF(ISBLANK(A384),"",表1[[#This Row],[子项名称]]&amp;表1[[#This Row],[分项工程代号]]&amp;表1[[#This Row],[分项工程名称]])</f>
        <v>空压机站4电线、电缆穿管和线槽敷设</v>
      </c>
      <c r="Z384" s="11" t="b">
        <f>IF(ISBLANK(A384),"",IF(MATCH(表1[[#This Row],[子项名称]]&amp;表1[[#This Row],[分项工程代号]]&amp;表1[[#This Row],[分项工程名称]],Y:Y,0)=ROW(表1[[#This Row],[子项名称]]),TRUE,FALSE))</f>
        <v>0</v>
      </c>
      <c r="AA384" s="11" t="str">
        <f t="shared" si="288"/>
        <v>《建筑电气工程施工验收规范》 GB50303-2015</v>
      </c>
      <c r="AB384" s="11" t="str">
        <f>IF(ISBLANK(A384),"",VLOOKUP(表1[[#This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84" t="str">
        <f t="shared" si="289"/>
        <v>2020年08月02日</v>
      </c>
    </row>
    <row r="385" customHeight="1" spans="1:29">
      <c r="A385" s="5" t="s">
        <v>176</v>
      </c>
      <c r="B385" s="5">
        <f ca="1" t="shared" si="291"/>
        <v>2</v>
      </c>
      <c r="C385" t="s">
        <v>81</v>
      </c>
      <c r="D385" s="5">
        <v>4</v>
      </c>
      <c r="E385" s="5" t="s">
        <v>180</v>
      </c>
      <c r="F385" s="5" t="s">
        <v>51</v>
      </c>
      <c r="G385" s="85">
        <v>44045</v>
      </c>
      <c r="H385" t="b">
        <v>1</v>
      </c>
      <c r="I385" t="s">
        <v>178</v>
      </c>
      <c r="J385" s="5"/>
      <c r="K385" s="11" t="str">
        <f>IF(ISBLANK(A385),"",VLOOKUP("S2"&amp;表1[[#This Row],[分项工程代号]]&amp;表1[[#This Row],[分项工程名称]],模板!D:F,3,FALSE))</f>
        <v>S2-04-C7-</v>
      </c>
      <c r="L385" s="2" t="str">
        <f ca="1">IF(ISBLANK(A385),"",表1[[#This Row],[编号]]&amp;TEXT(表1[[#This Row],[序号]],"000"))</f>
        <v>S2-04-C7-002</v>
      </c>
      <c r="M385" s="11" t="str">
        <f t="shared" si="279"/>
        <v>北方工程刚果（金）有限公司</v>
      </c>
      <c r="N385" s="11" t="str">
        <f t="shared" si="280"/>
        <v>李云松</v>
      </c>
      <c r="O385" s="11" t="str">
        <f t="shared" si="281"/>
        <v>黄必银</v>
      </c>
      <c r="P385" s="2" t="str">
        <f t="shared" si="282"/>
        <v>WUHUANG CONSTRUCTION ET COMMERCE RDC SAS</v>
      </c>
      <c r="Q385" s="2" t="str">
        <f t="shared" si="283"/>
        <v>陈陆</v>
      </c>
      <c r="R385" s="2" t="str">
        <f t="shared" si="284"/>
        <v>曹学能</v>
      </c>
      <c r="S385" s="11" t="str">
        <f t="shared" si="285"/>
        <v>鑫诚建设监理咨询有限公司</v>
      </c>
      <c r="T385" s="11" t="str">
        <f>IF(ISBLANK(A385),"",VLOOKUP(表1[[#This Row],[分项工程名称]],模板!C:G,3,FALSE))</f>
        <v>电缆头制作、导线连接和线路电气试验检验批质量验收记录</v>
      </c>
      <c r="U385" s="2" t="str">
        <f t="shared" si="286"/>
        <v>刚果（金）庞比铜钴矿项目</v>
      </c>
      <c r="V385" s="2" t="str">
        <f t="shared" si="287"/>
        <v>刚果（金）庞比铜钴矿项目   空压机站</v>
      </c>
      <c r="W385" s="11" t="str">
        <f>IF(ISBLANK(A385),"",表1[[#This Row],[子项名称]]&amp;表1[[#This Row],[标题]]&amp;表1[[#This Row],[分项工程代号]])</f>
        <v>空压机站电缆头制作、导线连接和线路电气试验检验批质量验收记录4</v>
      </c>
      <c r="X385" s="11">
        <f>IF(ISBLANK(A385),"",COUNTIF(W:W,表1[[#This Row],[子项名称]]&amp;表1[[#This Row],[标题]]&amp;表1[[#This Row],[分项工程代号]]))</f>
        <v>2</v>
      </c>
      <c r="Y385" s="11" t="str">
        <f>IF(ISBLANK(A385),"",表1[[#This Row],[子项名称]]&amp;表1[[#This Row],[分项工程代号]]&amp;表1[[#This Row],[分项工程名称]])</f>
        <v>空压机站4电缆头制作、导线连接和线路电气试验</v>
      </c>
      <c r="Z385" s="11" t="b">
        <f>IF(ISBLANK(A385),"",IF(MATCH(表1[[#This Row],[子项名称]]&amp;表1[[#This Row],[分项工程代号]]&amp;表1[[#This Row],[分项工程名称]],Y:Y,0)=ROW(表1[[#This Row],[子项名称]]),TRUE,FALSE))</f>
        <v>0</v>
      </c>
      <c r="AA385" s="11" t="str">
        <f t="shared" si="288"/>
        <v>《建筑电气工程施工验收规范》 GB50303-2015</v>
      </c>
      <c r="AB385" s="11" t="str">
        <f>IF(ISBLANK(A385),"",VLOOKUP(表1[[#This Row],[分项工程名称]],施工检查记录[#All],2,FALSE))</f>
        <v>1.低压电线和电缆绝缘电阻测试符合规范要求
2.电线、电缆接线符合规范要求
3.芯线与电器设备的连接符合规范要求</v>
      </c>
      <c r="AC385" t="str">
        <f t="shared" si="289"/>
        <v>2020年08月02日</v>
      </c>
    </row>
    <row r="386" customHeight="1" spans="1:29">
      <c r="A386" s="5" t="s">
        <v>176</v>
      </c>
      <c r="B386" s="5">
        <f ca="1" t="shared" ref="B386:B404" si="292">IF(ISBLANK(A386),"",_xlfn.MAXIFS(INDIRECT(ADDRESS(2,2)&amp;":"&amp;ADDRESS(ROW(A386)-1,2)),INDIRECT(ADDRESS(2,1)&amp;":"&amp;ADDRESS(ROW(A386)-1,1)),A386,INDIRECT(ADDRESS(2,3)&amp;":"&amp;ADDRESS(ROW(A386)-1,3)),C386,INDIRECT(ADDRESS(2,4)&amp;":"&amp;ADDRESS(ROW(A386)-1,4)),D386)+1)</f>
        <v>1</v>
      </c>
      <c r="C386" t="s">
        <v>86</v>
      </c>
      <c r="D386" s="5">
        <v>5</v>
      </c>
      <c r="E386" s="5" t="s">
        <v>179</v>
      </c>
      <c r="F386" s="5" t="s">
        <v>51</v>
      </c>
      <c r="G386" s="85">
        <v>44049</v>
      </c>
      <c r="H386" t="b">
        <v>1</v>
      </c>
      <c r="I386" t="s">
        <v>178</v>
      </c>
      <c r="J386" s="5"/>
      <c r="K386" s="11" t="str">
        <f>IF(ISBLANK(A386),"",VLOOKUP("S2"&amp;表1[[#This Row],[分项工程代号]]&amp;表1[[#This Row],[分项工程名称]],模板!D:F,3,FALSE))</f>
        <v>S2-05-C7-</v>
      </c>
      <c r="L386" s="2" t="str">
        <f ca="1">IF(ISBLANK(A386),"",表1[[#This Row],[编号]]&amp;TEXT(表1[[#This Row],[序号]],"000"))</f>
        <v>S2-05-C7-001</v>
      </c>
      <c r="M386" s="11" t="str">
        <f t="shared" si="279"/>
        <v>北方工程刚果（金）有限公司</v>
      </c>
      <c r="N386" s="11" t="str">
        <f t="shared" si="280"/>
        <v>李云松</v>
      </c>
      <c r="O386" s="11" t="str">
        <f t="shared" si="281"/>
        <v>黄必银</v>
      </c>
      <c r="P386" s="2" t="str">
        <f t="shared" si="282"/>
        <v>WUHUANG CONSTRUCTION ET COMMERCE RDC SAS</v>
      </c>
      <c r="Q386" s="2" t="str">
        <f t="shared" si="283"/>
        <v>陈陆</v>
      </c>
      <c r="R386" s="2" t="str">
        <f t="shared" si="284"/>
        <v>曹学能</v>
      </c>
      <c r="S386" s="11" t="str">
        <f t="shared" si="285"/>
        <v>鑫诚建设监理咨询有限公司</v>
      </c>
      <c r="T386" s="11" t="str">
        <f>IF(ISBLANK(A386),"",VLOOKUP(表1[[#This Row],[分项工程名称]],模板!C:G,3,FALSE))</f>
        <v>建筑照明通电试运行检验批质量验收记录</v>
      </c>
      <c r="U386" s="2" t="str">
        <f t="shared" si="286"/>
        <v>刚果（金）庞比铜钴矿项目</v>
      </c>
      <c r="V386" s="2" t="str">
        <f t="shared" si="287"/>
        <v>刚果（金）庞比铜钴矿项目   空压机站</v>
      </c>
      <c r="W386" s="11" t="str">
        <f>IF(ISBLANK(A386),"",表1[[#This Row],[子项名称]]&amp;表1[[#This Row],[标题]]&amp;表1[[#This Row],[分项工程代号]])</f>
        <v>空压机站建筑照明通电试运行检验批质量验收记录5</v>
      </c>
      <c r="X386" s="11">
        <f>IF(ISBLANK(A386),"",COUNTIF(W:W,表1[[#This Row],[子项名称]]&amp;表1[[#This Row],[标题]]&amp;表1[[#This Row],[分项工程代号]]))</f>
        <v>2</v>
      </c>
      <c r="Y386" s="11" t="str">
        <f>IF(ISBLANK(A386),"",表1[[#This Row],[子项名称]]&amp;表1[[#This Row],[分项工程代号]]&amp;表1[[#This Row],[分项工程名称]])</f>
        <v>空压机站5建筑照明通电试运行</v>
      </c>
      <c r="Z386" s="11" t="b">
        <f>IF(ISBLANK(A386),"",IF(MATCH(表1[[#This Row],[子项名称]]&amp;表1[[#This Row],[分项工程代号]]&amp;表1[[#This Row],[分项工程名称]],Y:Y,0)=ROW(表1[[#This Row],[子项名称]]),TRUE,FALSE))</f>
        <v>1</v>
      </c>
      <c r="AA386" s="11" t="str">
        <f t="shared" si="288"/>
        <v>《建筑电气工程施工验收规范》 GB50303-2015</v>
      </c>
      <c r="AB386" s="11" t="str">
        <f>IF(ISBLANK(A386),"",VLOOKUP(表1[[#This Row],[分项工程名称]],施工检查记录[#All],2,FALSE))</f>
        <v>1.应与照明配电箱及回路的标识应与照明配电箱的回路及标识一致
2.开关与灯具控制顺序相对应
3.所有照明灯具应开启</v>
      </c>
      <c r="AC386" t="str">
        <f t="shared" ref="AC386:AC404" si="293">TEXT($G386,"yyyy年mm月dd日")</f>
        <v>2020年08月06日</v>
      </c>
    </row>
    <row r="387" customHeight="1" spans="1:29">
      <c r="A387" s="5" t="s">
        <v>176</v>
      </c>
      <c r="B387" s="5">
        <f ca="1" t="shared" si="292"/>
        <v>1</v>
      </c>
      <c r="C387" t="s">
        <v>36</v>
      </c>
      <c r="D387" s="5">
        <v>5</v>
      </c>
      <c r="E387" s="5" t="s">
        <v>179</v>
      </c>
      <c r="F387" s="5" t="s">
        <v>51</v>
      </c>
      <c r="G387" s="85">
        <v>44049</v>
      </c>
      <c r="H387" t="b">
        <v>1</v>
      </c>
      <c r="I387" t="s">
        <v>178</v>
      </c>
      <c r="J387" s="5"/>
      <c r="K387" s="11" t="str">
        <f>IF(ISBLANK(A387),"",VLOOKUP("S2"&amp;表1[[#This Row],[分项工程代号]]&amp;表1[[#This Row],[分项工程名称]],模板!D:F,3,FALSE))</f>
        <v>S2-05-C7-</v>
      </c>
      <c r="L387" s="2" t="str">
        <f ca="1">IF(ISBLANK(A387),"",表1[[#This Row],[编号]]&amp;TEXT(表1[[#This Row],[序号]],"000"))</f>
        <v>S2-05-C7-001</v>
      </c>
      <c r="M387" s="11" t="str">
        <f t="shared" si="279"/>
        <v>北方工程刚果（金）有限公司</v>
      </c>
      <c r="N387" s="11" t="str">
        <f t="shared" si="280"/>
        <v>李云松</v>
      </c>
      <c r="O387" s="11" t="str">
        <f t="shared" si="281"/>
        <v>黄必银</v>
      </c>
      <c r="P387" s="2" t="str">
        <f t="shared" si="282"/>
        <v>WUHUANG CONSTRUCTION ET COMMERCE RDC SAS</v>
      </c>
      <c r="Q387" s="2" t="str">
        <f t="shared" si="283"/>
        <v>陈陆</v>
      </c>
      <c r="R387" s="2" t="str">
        <f t="shared" si="284"/>
        <v>曹学能</v>
      </c>
      <c r="S387" s="11" t="str">
        <f t="shared" si="285"/>
        <v>鑫诚建设监理咨询有限公司</v>
      </c>
      <c r="T387" s="11" t="str">
        <f>IF(ISBLANK(A387),"",VLOOKUP(表1[[#This Row],[分项工程名称]],模板!C:G,3,FALSE))</f>
        <v>普通灯具安装检验批质量验收记录</v>
      </c>
      <c r="U387" s="2" t="str">
        <f t="shared" si="286"/>
        <v>刚果（金）庞比铜钴矿项目</v>
      </c>
      <c r="V387" s="2" t="str">
        <f t="shared" si="287"/>
        <v>刚果（金）庞比铜钴矿项目   空压机站</v>
      </c>
      <c r="W387" s="11" t="str">
        <f>IF(ISBLANK(A387),"",表1[[#This Row],[子项名称]]&amp;表1[[#This Row],[标题]]&amp;表1[[#This Row],[分项工程代号]])</f>
        <v>空压机站普通灯具安装检验批质量验收记录5</v>
      </c>
      <c r="X387" s="11">
        <f>IF(ISBLANK(A387),"",COUNTIF(W:W,表1[[#This Row],[子项名称]]&amp;表1[[#This Row],[标题]]&amp;表1[[#This Row],[分项工程代号]]))</f>
        <v>2</v>
      </c>
      <c r="Y387" s="11" t="str">
        <f>IF(ISBLANK(A387),"",表1[[#This Row],[子项名称]]&amp;表1[[#This Row],[分项工程代号]]&amp;表1[[#This Row],[分项工程名称]])</f>
        <v>空压机站5普通灯具安装</v>
      </c>
      <c r="Z387" s="11" t="b">
        <f>IF(ISBLANK(A387),"",IF(MATCH(表1[[#This Row],[子项名称]]&amp;表1[[#This Row],[分项工程代号]]&amp;表1[[#This Row],[分项工程名称]],Y:Y,0)=ROW(表1[[#This Row],[子项名称]]),TRUE,FALSE))</f>
        <v>1</v>
      </c>
      <c r="AA387" s="11" t="str">
        <f t="shared" si="288"/>
        <v>《建筑电气工程施工验收规范》 GB50303-2015</v>
      </c>
      <c r="AB387" s="11" t="str">
        <f>IF(ISBLANK(A387),"",VLOOKUP(表1[[#This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87" t="str">
        <f t="shared" si="293"/>
        <v>2020年08月06日</v>
      </c>
    </row>
    <row r="388" customHeight="1" spans="1:29">
      <c r="A388" s="5" t="s">
        <v>176</v>
      </c>
      <c r="B388" s="5">
        <f ca="1" t="shared" si="292"/>
        <v>1</v>
      </c>
      <c r="C388" t="s">
        <v>157</v>
      </c>
      <c r="D388" s="5">
        <v>5</v>
      </c>
      <c r="E388" s="5" t="s">
        <v>179</v>
      </c>
      <c r="F388" s="5" t="s">
        <v>51</v>
      </c>
      <c r="G388" s="85">
        <v>44049</v>
      </c>
      <c r="H388" t="b">
        <v>1</v>
      </c>
      <c r="I388" t="s">
        <v>178</v>
      </c>
      <c r="J388" s="5"/>
      <c r="K388" s="11" t="str">
        <f>IF(ISBLANK(A388),"",VLOOKUP("S2"&amp;表1[[#This Row],[分项工程代号]]&amp;表1[[#This Row],[分项工程名称]],模板!D:F,3,FALSE))</f>
        <v>S2-05-C7-</v>
      </c>
      <c r="L388" s="2" t="str">
        <f ca="1">IF(ISBLANK(A388),"",表1[[#This Row],[编号]]&amp;TEXT(表1[[#This Row],[序号]],"000"))</f>
        <v>S2-05-C7-001</v>
      </c>
      <c r="M388" s="11" t="str">
        <f t="shared" si="279"/>
        <v>北方工程刚果（金）有限公司</v>
      </c>
      <c r="N388" s="11" t="str">
        <f t="shared" si="280"/>
        <v>李云松</v>
      </c>
      <c r="O388" s="11" t="str">
        <f t="shared" si="281"/>
        <v>黄必银</v>
      </c>
      <c r="P388" s="2" t="str">
        <f t="shared" si="282"/>
        <v>WUHUANG CONSTRUCTION ET COMMERCE RDC SAS</v>
      </c>
      <c r="Q388" s="2" t="str">
        <f t="shared" si="283"/>
        <v>陈陆</v>
      </c>
      <c r="R388" s="2" t="str">
        <f t="shared" si="284"/>
        <v>曹学能</v>
      </c>
      <c r="S388" s="11" t="str">
        <f t="shared" si="285"/>
        <v>鑫诚建设监理咨询有限公司</v>
      </c>
      <c r="T388" s="11" t="str">
        <f>IF(ISBLANK(A388),"",VLOOKUP(表1[[#This Row],[分项工程名称]],模板!C:G,3,FALSE))</f>
        <v>照明配电箱（盘）安装检验批质量验收记录</v>
      </c>
      <c r="U388" s="2" t="str">
        <f t="shared" si="286"/>
        <v>刚果（金）庞比铜钴矿项目</v>
      </c>
      <c r="V388" s="2" t="str">
        <f t="shared" si="287"/>
        <v>刚果（金）庞比铜钴矿项目   空压机站</v>
      </c>
      <c r="W388" s="11" t="str">
        <f>IF(ISBLANK(A388),"",表1[[#This Row],[子项名称]]&amp;表1[[#This Row],[标题]]&amp;表1[[#This Row],[分项工程代号]])</f>
        <v>空压机站照明配电箱（盘）安装检验批质量验收记录5</v>
      </c>
      <c r="X388" s="11">
        <f>IF(ISBLANK(A388),"",COUNTIF(W:W,表1[[#This Row],[子项名称]]&amp;表1[[#This Row],[标题]]&amp;表1[[#This Row],[分项工程代号]]))</f>
        <v>2</v>
      </c>
      <c r="Y388" s="11" t="str">
        <f>IF(ISBLANK(A388),"",表1[[#This Row],[子项名称]]&amp;表1[[#This Row],[分项工程代号]]&amp;表1[[#This Row],[分项工程名称]])</f>
        <v>空压机站5照明配电箱（盘）安装</v>
      </c>
      <c r="Z388" s="11" t="b">
        <f>IF(ISBLANK(A388),"",IF(MATCH(表1[[#This Row],[子项名称]]&amp;表1[[#This Row],[分项工程代号]]&amp;表1[[#This Row],[分项工程名称]],Y:Y,0)=ROW(表1[[#This Row],[子项名称]]),TRUE,FALSE))</f>
        <v>1</v>
      </c>
      <c r="AA388" s="11" t="str">
        <f t="shared" si="288"/>
        <v>《建筑电气工程施工验收规范》 GB50303-2015</v>
      </c>
      <c r="AB388" s="11" t="str">
        <f>IF(ISBLANK(A388),"",VLOOKUP(表1[[#This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388" t="str">
        <f t="shared" si="293"/>
        <v>2020年08月06日</v>
      </c>
    </row>
    <row r="389" customHeight="1" spans="1:29">
      <c r="A389" s="5" t="s">
        <v>176</v>
      </c>
      <c r="B389" s="5">
        <f ca="1" t="shared" si="292"/>
        <v>1</v>
      </c>
      <c r="C389" t="s">
        <v>35</v>
      </c>
      <c r="D389" s="5">
        <v>5</v>
      </c>
      <c r="E389" s="5" t="s">
        <v>179</v>
      </c>
      <c r="F389" s="5" t="s">
        <v>51</v>
      </c>
      <c r="G389" s="85">
        <v>44049</v>
      </c>
      <c r="H389" t="b">
        <v>1</v>
      </c>
      <c r="I389" t="s">
        <v>178</v>
      </c>
      <c r="J389" s="5"/>
      <c r="K389" s="11" t="str">
        <f>IF(ISBLANK(A389),"",VLOOKUP("S2"&amp;表1[[#This Row],[分项工程代号]]&amp;表1[[#This Row],[分项工程名称]],模板!D:F,3,FALSE))</f>
        <v>S2-05-C7-</v>
      </c>
      <c r="L389" s="2" t="str">
        <f ca="1">IF(ISBLANK(A389),"",表1[[#This Row],[编号]]&amp;TEXT(表1[[#This Row],[序号]],"000"))</f>
        <v>S2-05-C7-001</v>
      </c>
      <c r="M389" s="11" t="str">
        <f t="shared" si="279"/>
        <v>北方工程刚果（金）有限公司</v>
      </c>
      <c r="N389" s="11" t="str">
        <f t="shared" si="280"/>
        <v>李云松</v>
      </c>
      <c r="O389" s="11" t="str">
        <f t="shared" si="281"/>
        <v>黄必银</v>
      </c>
      <c r="P389" s="2" t="str">
        <f t="shared" si="282"/>
        <v>WUHUANG CONSTRUCTION ET COMMERCE RDC SAS</v>
      </c>
      <c r="Q389" s="2" t="str">
        <f t="shared" si="283"/>
        <v>陈陆</v>
      </c>
      <c r="R389" s="2" t="str">
        <f t="shared" si="284"/>
        <v>曹学能</v>
      </c>
      <c r="S389" s="11" t="str">
        <f t="shared" si="285"/>
        <v>鑫诚建设监理咨询有限公司</v>
      </c>
      <c r="T389" s="11" t="str">
        <f>IF(ISBLANK(A389),"",VLOOKUP(表1[[#This Row],[分项工程名称]],模板!C:G,3,FALSE))</f>
        <v>电线、电缆导管和线槽敷设检验批质量验收记录</v>
      </c>
      <c r="U389" s="2" t="str">
        <f t="shared" si="286"/>
        <v>刚果（金）庞比铜钴矿项目</v>
      </c>
      <c r="V389" s="2" t="str">
        <f t="shared" si="287"/>
        <v>刚果（金）庞比铜钴矿项目   空压机站</v>
      </c>
      <c r="W389" s="11" t="str">
        <f>IF(ISBLANK(A389),"",表1[[#This Row],[子项名称]]&amp;表1[[#This Row],[标题]]&amp;表1[[#This Row],[分项工程代号]])</f>
        <v>空压机站电线、电缆导管和线槽敷设检验批质量验收记录5</v>
      </c>
      <c r="X389" s="11">
        <f>IF(ISBLANK(A389),"",COUNTIF(W:W,表1[[#This Row],[子项名称]]&amp;表1[[#This Row],[标题]]&amp;表1[[#This Row],[分项工程代号]]))</f>
        <v>2</v>
      </c>
      <c r="Y389" s="11" t="str">
        <f>IF(ISBLANK(A389),"",表1[[#This Row],[子项名称]]&amp;表1[[#This Row],[分项工程代号]]&amp;表1[[#This Row],[分项工程名称]])</f>
        <v>空压机站5电线、电缆导管和线槽敷设</v>
      </c>
      <c r="Z389" s="11" t="b">
        <f>IF(ISBLANK(A389),"",IF(MATCH(表1[[#This Row],[子项名称]]&amp;表1[[#This Row],[分项工程代号]]&amp;表1[[#This Row],[分项工程名称]],Y:Y,0)=ROW(表1[[#This Row],[子项名称]]),TRUE,FALSE))</f>
        <v>1</v>
      </c>
      <c r="AA389" s="11" t="str">
        <f t="shared" si="288"/>
        <v>《建筑电气工程施工验收规范》 GB50303-2015</v>
      </c>
      <c r="AB389" s="11" t="str">
        <f>IF(ISBLANK(A389),"",VLOOKUP(表1[[#This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89" t="str">
        <f t="shared" si="293"/>
        <v>2020年08月06日</v>
      </c>
    </row>
    <row r="390" customHeight="1" spans="1:29">
      <c r="A390" s="5" t="s">
        <v>176</v>
      </c>
      <c r="B390" s="5">
        <f ca="1" t="shared" si="292"/>
        <v>1</v>
      </c>
      <c r="C390" t="s">
        <v>30</v>
      </c>
      <c r="D390" s="5">
        <v>5</v>
      </c>
      <c r="E390" s="5" t="s">
        <v>179</v>
      </c>
      <c r="F390" s="5" t="s">
        <v>51</v>
      </c>
      <c r="G390" s="85">
        <v>44049</v>
      </c>
      <c r="H390" t="b">
        <v>1</v>
      </c>
      <c r="I390" t="s">
        <v>178</v>
      </c>
      <c r="J390" s="5"/>
      <c r="K390" s="11" t="str">
        <f>IF(ISBLANK(A390),"",VLOOKUP("S2"&amp;表1[[#This Row],[分项工程代号]]&amp;表1[[#This Row],[分项工程名称]],模板!D:F,3,FALSE))</f>
        <v>S2-05-C7-</v>
      </c>
      <c r="L390" s="2" t="str">
        <f ca="1">IF(ISBLANK(A390),"",表1[[#This Row],[编号]]&amp;TEXT(表1[[#This Row],[序号]],"000"))</f>
        <v>S2-05-C7-001</v>
      </c>
      <c r="M390" s="11" t="str">
        <f t="shared" si="279"/>
        <v>北方工程刚果（金）有限公司</v>
      </c>
      <c r="N390" s="11" t="str">
        <f t="shared" si="280"/>
        <v>李云松</v>
      </c>
      <c r="O390" s="11" t="str">
        <f t="shared" si="281"/>
        <v>黄必银</v>
      </c>
      <c r="P390" s="2" t="str">
        <f t="shared" si="282"/>
        <v>WUHUANG CONSTRUCTION ET COMMERCE RDC SAS</v>
      </c>
      <c r="Q390" s="2" t="str">
        <f t="shared" si="283"/>
        <v>陈陆</v>
      </c>
      <c r="R390" s="2" t="str">
        <f t="shared" si="284"/>
        <v>曹学能</v>
      </c>
      <c r="S390" s="11" t="str">
        <f t="shared" si="285"/>
        <v>鑫诚建设监理咨询有限公司</v>
      </c>
      <c r="T390" s="11" t="str">
        <f>IF(ISBLANK(A390),"",VLOOKUP(表1[[#This Row],[分项工程名称]],模板!C:G,3,FALSE))</f>
        <v>电线、电缆穿管和线槽敷设检验批质量验收记录</v>
      </c>
      <c r="U390" s="2" t="str">
        <f t="shared" si="286"/>
        <v>刚果（金）庞比铜钴矿项目</v>
      </c>
      <c r="V390" s="2" t="str">
        <f t="shared" si="287"/>
        <v>刚果（金）庞比铜钴矿项目   空压机站</v>
      </c>
      <c r="W390" s="11" t="str">
        <f>IF(ISBLANK(A390),"",表1[[#This Row],[子项名称]]&amp;表1[[#This Row],[标题]]&amp;表1[[#This Row],[分项工程代号]])</f>
        <v>空压机站电线、电缆穿管和线槽敷设检验批质量验收记录5</v>
      </c>
      <c r="X390" s="11">
        <f>IF(ISBLANK(A390),"",COUNTIF(W:W,表1[[#This Row],[子项名称]]&amp;表1[[#This Row],[标题]]&amp;表1[[#This Row],[分项工程代号]]))</f>
        <v>2</v>
      </c>
      <c r="Y390" s="11" t="str">
        <f>IF(ISBLANK(A390),"",表1[[#This Row],[子项名称]]&amp;表1[[#This Row],[分项工程代号]]&amp;表1[[#This Row],[分项工程名称]])</f>
        <v>空压机站5电线、电缆穿管和线槽敷设</v>
      </c>
      <c r="Z390" s="11" t="b">
        <f>IF(ISBLANK(A390),"",IF(MATCH(表1[[#This Row],[子项名称]]&amp;表1[[#This Row],[分项工程代号]]&amp;表1[[#This Row],[分项工程名称]],Y:Y,0)=ROW(表1[[#This Row],[子项名称]]),TRUE,FALSE))</f>
        <v>1</v>
      </c>
      <c r="AA390" s="11" t="str">
        <f t="shared" si="288"/>
        <v>《建筑电气工程施工验收规范》 GB50303-2015</v>
      </c>
      <c r="AB390" s="11" t="str">
        <f>IF(ISBLANK(A390),"",VLOOKUP(表1[[#This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90" t="str">
        <f t="shared" si="293"/>
        <v>2020年08月06日</v>
      </c>
    </row>
    <row r="391" customHeight="1" spans="1:29">
      <c r="A391" s="5" t="s">
        <v>176</v>
      </c>
      <c r="B391" s="5">
        <f ca="1" t="shared" si="292"/>
        <v>1</v>
      </c>
      <c r="C391" t="s">
        <v>81</v>
      </c>
      <c r="D391" s="5">
        <v>5</v>
      </c>
      <c r="E391" s="5" t="s">
        <v>179</v>
      </c>
      <c r="F391" s="5" t="s">
        <v>51</v>
      </c>
      <c r="G391" s="85">
        <v>44049</v>
      </c>
      <c r="H391" t="b">
        <v>1</v>
      </c>
      <c r="I391" t="s">
        <v>178</v>
      </c>
      <c r="J391" s="5"/>
      <c r="K391" s="11" t="str">
        <f>IF(ISBLANK(A391),"",VLOOKUP("S2"&amp;表1[[#This Row],[分项工程代号]]&amp;表1[[#This Row],[分项工程名称]],模板!D:F,3,FALSE))</f>
        <v>S2-05-C7-</v>
      </c>
      <c r="L391" s="2" t="str">
        <f ca="1">IF(ISBLANK(A391),"",表1[[#This Row],[编号]]&amp;TEXT(表1[[#This Row],[序号]],"000"))</f>
        <v>S2-05-C7-001</v>
      </c>
      <c r="M391" s="11" t="str">
        <f t="shared" si="279"/>
        <v>北方工程刚果（金）有限公司</v>
      </c>
      <c r="N391" s="11" t="str">
        <f t="shared" si="280"/>
        <v>李云松</v>
      </c>
      <c r="O391" s="11" t="str">
        <f t="shared" si="281"/>
        <v>黄必银</v>
      </c>
      <c r="P391" s="2" t="str">
        <f t="shared" si="282"/>
        <v>WUHUANG CONSTRUCTION ET COMMERCE RDC SAS</v>
      </c>
      <c r="Q391" s="2" t="str">
        <f t="shared" si="283"/>
        <v>陈陆</v>
      </c>
      <c r="R391" s="2" t="str">
        <f t="shared" si="284"/>
        <v>曹学能</v>
      </c>
      <c r="S391" s="11" t="str">
        <f t="shared" si="285"/>
        <v>鑫诚建设监理咨询有限公司</v>
      </c>
      <c r="T391" s="11" t="str">
        <f>IF(ISBLANK(A391),"",VLOOKUP(表1[[#This Row],[分项工程名称]],模板!C:G,3,FALSE))</f>
        <v>电缆头制作、导线连接和线路电气试验检验批质量验收记录</v>
      </c>
      <c r="U391" s="2" t="str">
        <f t="shared" si="286"/>
        <v>刚果（金）庞比铜钴矿项目</v>
      </c>
      <c r="V391" s="2" t="str">
        <f t="shared" si="287"/>
        <v>刚果（金）庞比铜钴矿项目   空压机站</v>
      </c>
      <c r="W391" s="11" t="str">
        <f>IF(ISBLANK(A391),"",表1[[#This Row],[子项名称]]&amp;表1[[#This Row],[标题]]&amp;表1[[#This Row],[分项工程代号]])</f>
        <v>空压机站电缆头制作、导线连接和线路电气试验检验批质量验收记录5</v>
      </c>
      <c r="X391" s="11">
        <f>IF(ISBLANK(A391),"",COUNTIF(W:W,表1[[#This Row],[子项名称]]&amp;表1[[#This Row],[标题]]&amp;表1[[#This Row],[分项工程代号]]))</f>
        <v>2</v>
      </c>
      <c r="Y391" s="11" t="str">
        <f>IF(ISBLANK(A391),"",表1[[#This Row],[子项名称]]&amp;表1[[#This Row],[分项工程代号]]&amp;表1[[#This Row],[分项工程名称]])</f>
        <v>空压机站5电缆头制作、导线连接和线路电气试验</v>
      </c>
      <c r="Z391" s="11" t="b">
        <f>IF(ISBLANK(A391),"",IF(MATCH(表1[[#This Row],[子项名称]]&amp;表1[[#This Row],[分项工程代号]]&amp;表1[[#This Row],[分项工程名称]],Y:Y,0)=ROW(表1[[#This Row],[子项名称]]),TRUE,FALSE))</f>
        <v>1</v>
      </c>
      <c r="AA391" s="11" t="str">
        <f t="shared" si="288"/>
        <v>《建筑电气工程施工验收规范》 GB50303-2015</v>
      </c>
      <c r="AB391" s="11" t="str">
        <f>IF(ISBLANK(A391),"",VLOOKUP(表1[[#This Row],[分项工程名称]],施工检查记录[#All],2,FALSE))</f>
        <v>1.低压电线和电缆绝缘电阻测试符合规范要求
2.电线、电缆接线符合规范要求
3.芯线与电器设备的连接符合规范要求</v>
      </c>
      <c r="AC391" t="str">
        <f t="shared" si="293"/>
        <v>2020年08月06日</v>
      </c>
    </row>
    <row r="392" customHeight="1" spans="1:29">
      <c r="A392" s="5" t="s">
        <v>176</v>
      </c>
      <c r="B392" s="5">
        <f ca="1" t="shared" si="292"/>
        <v>2</v>
      </c>
      <c r="C392" t="s">
        <v>86</v>
      </c>
      <c r="D392" s="5">
        <v>5</v>
      </c>
      <c r="E392" s="5" t="s">
        <v>180</v>
      </c>
      <c r="F392" s="5" t="s">
        <v>51</v>
      </c>
      <c r="G392" s="85">
        <v>44049</v>
      </c>
      <c r="H392" t="b">
        <v>1</v>
      </c>
      <c r="I392" t="s">
        <v>178</v>
      </c>
      <c r="J392" s="5"/>
      <c r="K392" s="11" t="str">
        <f>IF(ISBLANK(A392),"",VLOOKUP("S2"&amp;表1[[#This Row],[分项工程代号]]&amp;表1[[#This Row],[分项工程名称]],模板!D:F,3,FALSE))</f>
        <v>S2-05-C7-</v>
      </c>
      <c r="L392" s="2" t="str">
        <f ca="1">IF(ISBLANK(A392),"",表1[[#This Row],[编号]]&amp;TEXT(表1[[#This Row],[序号]],"000"))</f>
        <v>S2-05-C7-002</v>
      </c>
      <c r="M392" s="11" t="str">
        <f t="shared" si="279"/>
        <v>北方工程刚果（金）有限公司</v>
      </c>
      <c r="N392" s="11" t="str">
        <f t="shared" si="280"/>
        <v>李云松</v>
      </c>
      <c r="O392" s="11" t="str">
        <f t="shared" si="281"/>
        <v>黄必银</v>
      </c>
      <c r="P392" s="2" t="str">
        <f t="shared" si="282"/>
        <v>WUHUANG CONSTRUCTION ET COMMERCE RDC SAS</v>
      </c>
      <c r="Q392" s="2" t="str">
        <f t="shared" si="283"/>
        <v>陈陆</v>
      </c>
      <c r="R392" s="2" t="str">
        <f t="shared" si="284"/>
        <v>曹学能</v>
      </c>
      <c r="S392" s="11" t="str">
        <f t="shared" si="285"/>
        <v>鑫诚建设监理咨询有限公司</v>
      </c>
      <c r="T392" s="11" t="str">
        <f>IF(ISBLANK(A392),"",VLOOKUP(表1[[#This Row],[分项工程名称]],模板!C:G,3,FALSE))</f>
        <v>建筑照明通电试运行检验批质量验收记录</v>
      </c>
      <c r="U392" s="2" t="str">
        <f t="shared" si="286"/>
        <v>刚果（金）庞比铜钴矿项目</v>
      </c>
      <c r="V392" s="2" t="str">
        <f t="shared" si="287"/>
        <v>刚果（金）庞比铜钴矿项目   空压机站</v>
      </c>
      <c r="W392" s="11" t="str">
        <f>IF(ISBLANK(A392),"",表1[[#This Row],[子项名称]]&amp;表1[[#This Row],[标题]]&amp;表1[[#This Row],[分项工程代号]])</f>
        <v>空压机站建筑照明通电试运行检验批质量验收记录5</v>
      </c>
      <c r="X392" s="11">
        <f>IF(ISBLANK(A392),"",COUNTIF(W:W,表1[[#This Row],[子项名称]]&amp;表1[[#This Row],[标题]]&amp;表1[[#This Row],[分项工程代号]]))</f>
        <v>2</v>
      </c>
      <c r="Y392" s="11" t="str">
        <f>IF(ISBLANK(A392),"",表1[[#This Row],[子项名称]]&amp;表1[[#This Row],[分项工程代号]]&amp;表1[[#This Row],[分项工程名称]])</f>
        <v>空压机站5建筑照明通电试运行</v>
      </c>
      <c r="Z392" s="11" t="b">
        <f>IF(ISBLANK(A392),"",IF(MATCH(表1[[#This Row],[子项名称]]&amp;表1[[#This Row],[分项工程代号]]&amp;表1[[#This Row],[分项工程名称]],Y:Y,0)=ROW(表1[[#This Row],[子项名称]]),TRUE,FALSE))</f>
        <v>0</v>
      </c>
      <c r="AA392" s="11" t="str">
        <f t="shared" si="288"/>
        <v>《建筑电气工程施工验收规范》 GB50303-2015</v>
      </c>
      <c r="AB392" s="11" t="str">
        <f>IF(ISBLANK(A392),"",VLOOKUP(表1[[#This Row],[分项工程名称]],施工检查记录[#All],2,FALSE))</f>
        <v>1.应与照明配电箱及回路的标识应与照明配电箱的回路及标识一致
2.开关与灯具控制顺序相对应
3.所有照明灯具应开启</v>
      </c>
      <c r="AC392" t="str">
        <f t="shared" si="293"/>
        <v>2020年08月06日</v>
      </c>
    </row>
    <row r="393" customHeight="1" spans="1:29">
      <c r="A393" s="5" t="s">
        <v>176</v>
      </c>
      <c r="B393" s="5">
        <f ca="1" t="shared" si="292"/>
        <v>2</v>
      </c>
      <c r="C393" t="s">
        <v>36</v>
      </c>
      <c r="D393" s="5">
        <v>5</v>
      </c>
      <c r="E393" s="5" t="s">
        <v>180</v>
      </c>
      <c r="F393" s="5" t="s">
        <v>51</v>
      </c>
      <c r="G393" s="85">
        <v>44049</v>
      </c>
      <c r="H393" t="b">
        <v>1</v>
      </c>
      <c r="I393" t="s">
        <v>178</v>
      </c>
      <c r="J393" s="5"/>
      <c r="K393" s="11" t="str">
        <f>IF(ISBLANK(A393),"",VLOOKUP("S2"&amp;表1[[#This Row],[分项工程代号]]&amp;表1[[#This Row],[分项工程名称]],模板!D:F,3,FALSE))</f>
        <v>S2-05-C7-</v>
      </c>
      <c r="L393" s="2" t="str">
        <f ca="1">IF(ISBLANK(A393),"",表1[[#This Row],[编号]]&amp;TEXT(表1[[#This Row],[序号]],"000"))</f>
        <v>S2-05-C7-002</v>
      </c>
      <c r="M393" s="11" t="str">
        <f t="shared" si="279"/>
        <v>北方工程刚果（金）有限公司</v>
      </c>
      <c r="N393" s="11" t="str">
        <f t="shared" si="280"/>
        <v>李云松</v>
      </c>
      <c r="O393" s="11" t="str">
        <f t="shared" si="281"/>
        <v>黄必银</v>
      </c>
      <c r="P393" s="2" t="str">
        <f t="shared" si="282"/>
        <v>WUHUANG CONSTRUCTION ET COMMERCE RDC SAS</v>
      </c>
      <c r="Q393" s="2" t="str">
        <f t="shared" si="283"/>
        <v>陈陆</v>
      </c>
      <c r="R393" s="2" t="str">
        <f t="shared" si="284"/>
        <v>曹学能</v>
      </c>
      <c r="S393" s="11" t="str">
        <f t="shared" si="285"/>
        <v>鑫诚建设监理咨询有限公司</v>
      </c>
      <c r="T393" s="11" t="str">
        <f>IF(ISBLANK(A393),"",VLOOKUP(表1[[#This Row],[分项工程名称]],模板!C:G,3,FALSE))</f>
        <v>普通灯具安装检验批质量验收记录</v>
      </c>
      <c r="U393" s="2" t="str">
        <f t="shared" si="286"/>
        <v>刚果（金）庞比铜钴矿项目</v>
      </c>
      <c r="V393" s="2" t="str">
        <f t="shared" si="287"/>
        <v>刚果（金）庞比铜钴矿项目   空压机站</v>
      </c>
      <c r="W393" s="11" t="str">
        <f>IF(ISBLANK(A393),"",表1[[#This Row],[子项名称]]&amp;表1[[#This Row],[标题]]&amp;表1[[#This Row],[分项工程代号]])</f>
        <v>空压机站普通灯具安装检验批质量验收记录5</v>
      </c>
      <c r="X393" s="11">
        <f>IF(ISBLANK(A393),"",COUNTIF(W:W,表1[[#This Row],[子项名称]]&amp;表1[[#This Row],[标题]]&amp;表1[[#This Row],[分项工程代号]]))</f>
        <v>2</v>
      </c>
      <c r="Y393" s="11" t="str">
        <f>IF(ISBLANK(A393),"",表1[[#This Row],[子项名称]]&amp;表1[[#This Row],[分项工程代号]]&amp;表1[[#This Row],[分项工程名称]])</f>
        <v>空压机站5普通灯具安装</v>
      </c>
      <c r="Z393" s="11" t="b">
        <f>IF(ISBLANK(A393),"",IF(MATCH(表1[[#This Row],[子项名称]]&amp;表1[[#This Row],[分项工程代号]]&amp;表1[[#This Row],[分项工程名称]],Y:Y,0)=ROW(表1[[#This Row],[子项名称]]),TRUE,FALSE))</f>
        <v>0</v>
      </c>
      <c r="AA393" s="11" t="str">
        <f t="shared" si="288"/>
        <v>《建筑电气工程施工验收规范》 GB50303-2015</v>
      </c>
      <c r="AB393" s="11" t="str">
        <f>IF(ISBLANK(A393),"",VLOOKUP(表1[[#This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93" t="str">
        <f t="shared" si="293"/>
        <v>2020年08月06日</v>
      </c>
    </row>
    <row r="394" customHeight="1" spans="1:29">
      <c r="A394" s="5" t="s">
        <v>176</v>
      </c>
      <c r="B394" s="5">
        <f ca="1" t="shared" si="292"/>
        <v>2</v>
      </c>
      <c r="C394" t="s">
        <v>157</v>
      </c>
      <c r="D394" s="5">
        <v>5</v>
      </c>
      <c r="E394" s="5" t="s">
        <v>180</v>
      </c>
      <c r="F394" s="5" t="s">
        <v>51</v>
      </c>
      <c r="G394" s="85">
        <v>44049</v>
      </c>
      <c r="H394" t="b">
        <v>1</v>
      </c>
      <c r="I394" t="s">
        <v>178</v>
      </c>
      <c r="J394" s="5"/>
      <c r="K394" s="11" t="str">
        <f>IF(ISBLANK(A394),"",VLOOKUP("S2"&amp;表1[[#This Row],[分项工程代号]]&amp;表1[[#This Row],[分项工程名称]],模板!D:F,3,FALSE))</f>
        <v>S2-05-C7-</v>
      </c>
      <c r="L394" s="2" t="str">
        <f ca="1">IF(ISBLANK(A394),"",表1[[#This Row],[编号]]&amp;TEXT(表1[[#This Row],[序号]],"000"))</f>
        <v>S2-05-C7-002</v>
      </c>
      <c r="M394" s="11" t="str">
        <f t="shared" si="279"/>
        <v>北方工程刚果（金）有限公司</v>
      </c>
      <c r="N394" s="11" t="str">
        <f t="shared" si="280"/>
        <v>李云松</v>
      </c>
      <c r="O394" s="11" t="str">
        <f t="shared" si="281"/>
        <v>黄必银</v>
      </c>
      <c r="P394" s="2" t="str">
        <f t="shared" si="282"/>
        <v>WUHUANG CONSTRUCTION ET COMMERCE RDC SAS</v>
      </c>
      <c r="Q394" s="2" t="str">
        <f t="shared" si="283"/>
        <v>陈陆</v>
      </c>
      <c r="R394" s="2" t="str">
        <f t="shared" si="284"/>
        <v>曹学能</v>
      </c>
      <c r="S394" s="11" t="str">
        <f t="shared" si="285"/>
        <v>鑫诚建设监理咨询有限公司</v>
      </c>
      <c r="T394" s="11" t="str">
        <f>IF(ISBLANK(A394),"",VLOOKUP(表1[[#This Row],[分项工程名称]],模板!C:G,3,FALSE))</f>
        <v>照明配电箱（盘）安装检验批质量验收记录</v>
      </c>
      <c r="U394" s="2" t="str">
        <f t="shared" si="286"/>
        <v>刚果（金）庞比铜钴矿项目</v>
      </c>
      <c r="V394" s="2" t="str">
        <f t="shared" si="287"/>
        <v>刚果（金）庞比铜钴矿项目   空压机站</v>
      </c>
      <c r="W394" s="11" t="str">
        <f>IF(ISBLANK(A394),"",表1[[#This Row],[子项名称]]&amp;表1[[#This Row],[标题]]&amp;表1[[#This Row],[分项工程代号]])</f>
        <v>空压机站照明配电箱（盘）安装检验批质量验收记录5</v>
      </c>
      <c r="X394" s="11">
        <f>IF(ISBLANK(A394),"",COUNTIF(W:W,表1[[#This Row],[子项名称]]&amp;表1[[#This Row],[标题]]&amp;表1[[#This Row],[分项工程代号]]))</f>
        <v>2</v>
      </c>
      <c r="Y394" s="11" t="str">
        <f>IF(ISBLANK(A394),"",表1[[#This Row],[子项名称]]&amp;表1[[#This Row],[分项工程代号]]&amp;表1[[#This Row],[分项工程名称]])</f>
        <v>空压机站5照明配电箱（盘）安装</v>
      </c>
      <c r="Z394" s="11" t="b">
        <f>IF(ISBLANK(A394),"",IF(MATCH(表1[[#This Row],[子项名称]]&amp;表1[[#This Row],[分项工程代号]]&amp;表1[[#This Row],[分项工程名称]],Y:Y,0)=ROW(表1[[#This Row],[子项名称]]),TRUE,FALSE))</f>
        <v>0</v>
      </c>
      <c r="AA394" s="11" t="str">
        <f t="shared" si="288"/>
        <v>《建筑电气工程施工验收规范》 GB50303-2015</v>
      </c>
      <c r="AB394" s="11" t="str">
        <f>IF(ISBLANK(A394),"",VLOOKUP(表1[[#This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394" t="str">
        <f t="shared" si="293"/>
        <v>2020年08月06日</v>
      </c>
    </row>
    <row r="395" customHeight="1" spans="1:29">
      <c r="A395" s="5" t="s">
        <v>176</v>
      </c>
      <c r="B395" s="5">
        <f ca="1" t="shared" si="292"/>
        <v>2</v>
      </c>
      <c r="C395" t="s">
        <v>35</v>
      </c>
      <c r="D395" s="5">
        <v>5</v>
      </c>
      <c r="E395" s="5" t="s">
        <v>180</v>
      </c>
      <c r="F395" s="5" t="s">
        <v>51</v>
      </c>
      <c r="G395" s="85">
        <v>44049</v>
      </c>
      <c r="H395" t="b">
        <v>1</v>
      </c>
      <c r="I395" t="s">
        <v>178</v>
      </c>
      <c r="J395" s="5"/>
      <c r="K395" s="11" t="str">
        <f>IF(ISBLANK(A395),"",VLOOKUP("S2"&amp;表1[[#This Row],[分项工程代号]]&amp;表1[[#This Row],[分项工程名称]],模板!D:F,3,FALSE))</f>
        <v>S2-05-C7-</v>
      </c>
      <c r="L395" s="2" t="str">
        <f ca="1">IF(ISBLANK(A395),"",表1[[#This Row],[编号]]&amp;TEXT(表1[[#This Row],[序号]],"000"))</f>
        <v>S2-05-C7-002</v>
      </c>
      <c r="M395" s="11" t="str">
        <f t="shared" si="279"/>
        <v>北方工程刚果（金）有限公司</v>
      </c>
      <c r="N395" s="11" t="str">
        <f t="shared" si="280"/>
        <v>李云松</v>
      </c>
      <c r="O395" s="11" t="str">
        <f t="shared" si="281"/>
        <v>黄必银</v>
      </c>
      <c r="P395" s="2" t="str">
        <f t="shared" si="282"/>
        <v>WUHUANG CONSTRUCTION ET COMMERCE RDC SAS</v>
      </c>
      <c r="Q395" s="2" t="str">
        <f t="shared" si="283"/>
        <v>陈陆</v>
      </c>
      <c r="R395" s="2" t="str">
        <f t="shared" si="284"/>
        <v>曹学能</v>
      </c>
      <c r="S395" s="11" t="str">
        <f t="shared" si="285"/>
        <v>鑫诚建设监理咨询有限公司</v>
      </c>
      <c r="T395" s="11" t="str">
        <f>IF(ISBLANK(A395),"",VLOOKUP(表1[[#This Row],[分项工程名称]],模板!C:G,3,FALSE))</f>
        <v>电线、电缆导管和线槽敷设检验批质量验收记录</v>
      </c>
      <c r="U395" s="2" t="str">
        <f t="shared" si="286"/>
        <v>刚果（金）庞比铜钴矿项目</v>
      </c>
      <c r="V395" s="2" t="str">
        <f t="shared" si="287"/>
        <v>刚果（金）庞比铜钴矿项目   空压机站</v>
      </c>
      <c r="W395" s="11" t="str">
        <f>IF(ISBLANK(A395),"",表1[[#This Row],[子项名称]]&amp;表1[[#This Row],[标题]]&amp;表1[[#This Row],[分项工程代号]])</f>
        <v>空压机站电线、电缆导管和线槽敷设检验批质量验收记录5</v>
      </c>
      <c r="X395" s="11">
        <f>IF(ISBLANK(A395),"",COUNTIF(W:W,表1[[#This Row],[子项名称]]&amp;表1[[#This Row],[标题]]&amp;表1[[#This Row],[分项工程代号]]))</f>
        <v>2</v>
      </c>
      <c r="Y395" s="11" t="str">
        <f>IF(ISBLANK(A395),"",表1[[#This Row],[子项名称]]&amp;表1[[#This Row],[分项工程代号]]&amp;表1[[#This Row],[分项工程名称]])</f>
        <v>空压机站5电线、电缆导管和线槽敷设</v>
      </c>
      <c r="Z395" s="11" t="b">
        <f>IF(ISBLANK(A395),"",IF(MATCH(表1[[#This Row],[子项名称]]&amp;表1[[#This Row],[分项工程代号]]&amp;表1[[#This Row],[分项工程名称]],Y:Y,0)=ROW(表1[[#This Row],[子项名称]]),TRUE,FALSE))</f>
        <v>0</v>
      </c>
      <c r="AA395" s="11" t="str">
        <f t="shared" si="288"/>
        <v>《建筑电气工程施工验收规范》 GB50303-2015</v>
      </c>
      <c r="AB395" s="11" t="str">
        <f>IF(ISBLANK(A395),"",VLOOKUP(表1[[#This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395" t="str">
        <f t="shared" si="293"/>
        <v>2020年08月06日</v>
      </c>
    </row>
    <row r="396" customHeight="1" spans="1:29">
      <c r="A396" s="5" t="s">
        <v>176</v>
      </c>
      <c r="B396" s="5">
        <f ca="1" t="shared" si="292"/>
        <v>2</v>
      </c>
      <c r="C396" t="s">
        <v>30</v>
      </c>
      <c r="D396" s="5">
        <v>5</v>
      </c>
      <c r="E396" s="5" t="s">
        <v>180</v>
      </c>
      <c r="F396" s="5" t="s">
        <v>51</v>
      </c>
      <c r="G396" s="85">
        <v>44049</v>
      </c>
      <c r="H396" t="b">
        <v>1</v>
      </c>
      <c r="I396" t="s">
        <v>178</v>
      </c>
      <c r="J396" s="5"/>
      <c r="K396" s="11" t="str">
        <f>IF(ISBLANK(A396),"",VLOOKUP("S2"&amp;表1[[#This Row],[分项工程代号]]&amp;表1[[#This Row],[分项工程名称]],模板!D:F,3,FALSE))</f>
        <v>S2-05-C7-</v>
      </c>
      <c r="L396" s="2" t="str">
        <f ca="1">IF(ISBLANK(A396),"",表1[[#This Row],[编号]]&amp;TEXT(表1[[#This Row],[序号]],"000"))</f>
        <v>S2-05-C7-002</v>
      </c>
      <c r="M396" s="11" t="str">
        <f t="shared" si="279"/>
        <v>北方工程刚果（金）有限公司</v>
      </c>
      <c r="N396" s="11" t="str">
        <f t="shared" si="280"/>
        <v>李云松</v>
      </c>
      <c r="O396" s="11" t="str">
        <f t="shared" si="281"/>
        <v>黄必银</v>
      </c>
      <c r="P396" s="2" t="str">
        <f t="shared" si="282"/>
        <v>WUHUANG CONSTRUCTION ET COMMERCE RDC SAS</v>
      </c>
      <c r="Q396" s="2" t="str">
        <f t="shared" si="283"/>
        <v>陈陆</v>
      </c>
      <c r="R396" s="2" t="str">
        <f t="shared" si="284"/>
        <v>曹学能</v>
      </c>
      <c r="S396" s="11" t="str">
        <f t="shared" si="285"/>
        <v>鑫诚建设监理咨询有限公司</v>
      </c>
      <c r="T396" s="11" t="str">
        <f>IF(ISBLANK(A396),"",VLOOKUP(表1[[#This Row],[分项工程名称]],模板!C:G,3,FALSE))</f>
        <v>电线、电缆穿管和线槽敷设检验批质量验收记录</v>
      </c>
      <c r="U396" s="2" t="str">
        <f t="shared" si="286"/>
        <v>刚果（金）庞比铜钴矿项目</v>
      </c>
      <c r="V396" s="2" t="str">
        <f t="shared" si="287"/>
        <v>刚果（金）庞比铜钴矿项目   空压机站</v>
      </c>
      <c r="W396" s="11" t="str">
        <f>IF(ISBLANK(A396),"",表1[[#This Row],[子项名称]]&amp;表1[[#This Row],[标题]]&amp;表1[[#This Row],[分项工程代号]])</f>
        <v>空压机站电线、电缆穿管和线槽敷设检验批质量验收记录5</v>
      </c>
      <c r="X396" s="11">
        <f>IF(ISBLANK(A396),"",COUNTIF(W:W,表1[[#This Row],[子项名称]]&amp;表1[[#This Row],[标题]]&amp;表1[[#This Row],[分项工程代号]]))</f>
        <v>2</v>
      </c>
      <c r="Y396" s="11" t="str">
        <f>IF(ISBLANK(A396),"",表1[[#This Row],[子项名称]]&amp;表1[[#This Row],[分项工程代号]]&amp;表1[[#This Row],[分项工程名称]])</f>
        <v>空压机站5电线、电缆穿管和线槽敷设</v>
      </c>
      <c r="Z396" s="11" t="b">
        <f>IF(ISBLANK(A396),"",IF(MATCH(表1[[#This Row],[子项名称]]&amp;表1[[#This Row],[分项工程代号]]&amp;表1[[#This Row],[分项工程名称]],Y:Y,0)=ROW(表1[[#This Row],[子项名称]]),TRUE,FALSE))</f>
        <v>0</v>
      </c>
      <c r="AA396" s="11" t="str">
        <f t="shared" si="288"/>
        <v>《建筑电气工程施工验收规范》 GB50303-2015</v>
      </c>
      <c r="AB396" s="11" t="str">
        <f>IF(ISBLANK(A396),"",VLOOKUP(表1[[#This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396" t="str">
        <f t="shared" si="293"/>
        <v>2020年08月06日</v>
      </c>
    </row>
    <row r="397" customHeight="1" spans="1:29">
      <c r="A397" s="5" t="s">
        <v>176</v>
      </c>
      <c r="B397" s="5">
        <f ca="1" t="shared" si="292"/>
        <v>2</v>
      </c>
      <c r="C397" t="s">
        <v>81</v>
      </c>
      <c r="D397" s="5">
        <v>5</v>
      </c>
      <c r="E397" s="5" t="s">
        <v>180</v>
      </c>
      <c r="F397" s="5" t="s">
        <v>51</v>
      </c>
      <c r="G397" s="85">
        <v>44049</v>
      </c>
      <c r="H397" t="b">
        <v>1</v>
      </c>
      <c r="I397" t="s">
        <v>178</v>
      </c>
      <c r="J397" s="5"/>
      <c r="K397" s="11" t="str">
        <f>IF(ISBLANK(A397),"",VLOOKUP("S2"&amp;表1[[#This Row],[分项工程代号]]&amp;表1[[#This Row],[分项工程名称]],模板!D:F,3,FALSE))</f>
        <v>S2-05-C7-</v>
      </c>
      <c r="L397" s="2" t="str">
        <f ca="1">IF(ISBLANK(A397),"",表1[[#This Row],[编号]]&amp;TEXT(表1[[#This Row],[序号]],"000"))</f>
        <v>S2-05-C7-002</v>
      </c>
      <c r="M397" s="11" t="str">
        <f t="shared" si="279"/>
        <v>北方工程刚果（金）有限公司</v>
      </c>
      <c r="N397" s="11" t="str">
        <f t="shared" si="280"/>
        <v>李云松</v>
      </c>
      <c r="O397" s="11" t="str">
        <f t="shared" si="281"/>
        <v>黄必银</v>
      </c>
      <c r="P397" s="2" t="str">
        <f t="shared" si="282"/>
        <v>WUHUANG CONSTRUCTION ET COMMERCE RDC SAS</v>
      </c>
      <c r="Q397" s="2" t="str">
        <f t="shared" si="283"/>
        <v>陈陆</v>
      </c>
      <c r="R397" s="2" t="str">
        <f t="shared" si="284"/>
        <v>曹学能</v>
      </c>
      <c r="S397" s="11" t="str">
        <f t="shared" si="285"/>
        <v>鑫诚建设监理咨询有限公司</v>
      </c>
      <c r="T397" s="11" t="str">
        <f>IF(ISBLANK(A397),"",VLOOKUP(表1[[#This Row],[分项工程名称]],模板!C:G,3,FALSE))</f>
        <v>电缆头制作、导线连接和线路电气试验检验批质量验收记录</v>
      </c>
      <c r="U397" s="2" t="str">
        <f t="shared" si="286"/>
        <v>刚果（金）庞比铜钴矿项目</v>
      </c>
      <c r="V397" s="2" t="str">
        <f t="shared" si="287"/>
        <v>刚果（金）庞比铜钴矿项目   空压机站</v>
      </c>
      <c r="W397" s="11" t="str">
        <f>IF(ISBLANK(A397),"",表1[[#This Row],[子项名称]]&amp;表1[[#This Row],[标题]]&amp;表1[[#This Row],[分项工程代号]])</f>
        <v>空压机站电缆头制作、导线连接和线路电气试验检验批质量验收记录5</v>
      </c>
      <c r="X397" s="11">
        <f>IF(ISBLANK(A397),"",COUNTIF(W:W,表1[[#This Row],[子项名称]]&amp;表1[[#This Row],[标题]]&amp;表1[[#This Row],[分项工程代号]]))</f>
        <v>2</v>
      </c>
      <c r="Y397" s="11" t="str">
        <f>IF(ISBLANK(A397),"",表1[[#This Row],[子项名称]]&amp;表1[[#This Row],[分项工程代号]]&amp;表1[[#This Row],[分项工程名称]])</f>
        <v>空压机站5电缆头制作、导线连接和线路电气试验</v>
      </c>
      <c r="Z397" s="11" t="b">
        <f>IF(ISBLANK(A397),"",IF(MATCH(表1[[#This Row],[子项名称]]&amp;表1[[#This Row],[分项工程代号]]&amp;表1[[#This Row],[分项工程名称]],Y:Y,0)=ROW(表1[[#This Row],[子项名称]]),TRUE,FALSE))</f>
        <v>0</v>
      </c>
      <c r="AA397" s="11" t="str">
        <f t="shared" si="288"/>
        <v>《建筑电气工程施工验收规范》 GB50303-2015</v>
      </c>
      <c r="AB397" s="11" t="str">
        <f>IF(ISBLANK(A397),"",VLOOKUP(表1[[#This Row],[分项工程名称]],施工检查记录[#All],2,FALSE))</f>
        <v>1.低压电线和电缆绝缘电阻测试符合规范要求
2.电线、电缆接线符合规范要求
3.芯线与电器设备的连接符合规范要求</v>
      </c>
      <c r="AC397" t="str">
        <f t="shared" si="293"/>
        <v>2020年08月06日</v>
      </c>
    </row>
    <row r="398" customHeight="1" spans="1:29">
      <c r="A398" s="5" t="s">
        <v>62</v>
      </c>
      <c r="B398" s="5">
        <f ca="1" t="shared" si="292"/>
        <v>1</v>
      </c>
      <c r="C398" t="s">
        <v>86</v>
      </c>
      <c r="D398" s="5">
        <v>5</v>
      </c>
      <c r="E398" s="5" t="s">
        <v>63</v>
      </c>
      <c r="F398" s="5" t="s">
        <v>51</v>
      </c>
      <c r="G398" s="85">
        <v>44010</v>
      </c>
      <c r="H398" t="b">
        <v>1</v>
      </c>
      <c r="I398" t="s">
        <v>64</v>
      </c>
      <c r="J398" s="5"/>
      <c r="K398" s="11" t="str">
        <f>IF(ISBLANK(A398),"",VLOOKUP("S2"&amp;表1[[#This Row],[分项工程代号]]&amp;表1[[#This Row],[分项工程名称]],模板!D:F,3,FALSE))</f>
        <v>S2-05-C7-</v>
      </c>
      <c r="L398" s="2" t="str">
        <f ca="1">IF(ISBLANK(A398),"",表1[[#This Row],[编号]]&amp;TEXT(表1[[#This Row],[序号]],"000"))</f>
        <v>S2-05-C7-001</v>
      </c>
      <c r="M398" s="11" t="str">
        <f t="shared" si="279"/>
        <v>北方工程刚果（金）有限公司</v>
      </c>
      <c r="N398" s="11" t="str">
        <f t="shared" si="280"/>
        <v>李云松</v>
      </c>
      <c r="O398" s="11" t="str">
        <f t="shared" si="281"/>
        <v>黄必银</v>
      </c>
      <c r="P398" s="2" t="str">
        <f t="shared" si="282"/>
        <v>WUHUANG CONSTRUCTION ET COMMERCE RDC SAS</v>
      </c>
      <c r="Q398" s="2" t="str">
        <f t="shared" si="283"/>
        <v>陈陆</v>
      </c>
      <c r="R398" s="2" t="str">
        <f t="shared" si="284"/>
        <v>曹学能</v>
      </c>
      <c r="S398" s="11" t="str">
        <f t="shared" si="285"/>
        <v>鑫诚建设监理咨询有限公司</v>
      </c>
      <c r="T398" s="11" t="str">
        <f>IF(ISBLANK(A398),"",VLOOKUP(表1[[#This Row],[分项工程名称]],模板!C:G,3,FALSE))</f>
        <v>建筑照明通电试运行检验批质量验收记录</v>
      </c>
      <c r="U398" s="2" t="str">
        <f t="shared" si="286"/>
        <v>刚果（金）庞比铜钴矿项目</v>
      </c>
      <c r="V398" s="2" t="str">
        <f t="shared" si="287"/>
        <v>刚果（金）庞比铜钴矿项目   铜萃取</v>
      </c>
      <c r="W398" s="11" t="str">
        <f>IF(ISBLANK(A398),"",表1[[#This Row],[子项名称]]&amp;表1[[#This Row],[标题]]&amp;表1[[#This Row],[分项工程代号]])</f>
        <v>铜萃取建筑照明通电试运行检验批质量验收记录5</v>
      </c>
      <c r="X398" s="11">
        <f>IF(ISBLANK(A398),"",COUNTIF(W:W,表1[[#This Row],[子项名称]]&amp;表1[[#This Row],[标题]]&amp;表1[[#This Row],[分项工程代号]]))</f>
        <v>1</v>
      </c>
      <c r="Y398" s="11" t="str">
        <f>IF(ISBLANK(A398),"",表1[[#This Row],[子项名称]]&amp;表1[[#This Row],[分项工程代号]]&amp;表1[[#This Row],[分项工程名称]])</f>
        <v>铜萃取5建筑照明通电试运行</v>
      </c>
      <c r="Z398" s="11" t="b">
        <f>IF(ISBLANK(A398),"",IF(MATCH(表1[[#This Row],[子项名称]]&amp;表1[[#This Row],[分项工程代号]]&amp;表1[[#This Row],[分项工程名称]],Y:Y,0)=ROW(表1[[#This Row],[子项名称]]),TRUE,FALSE))</f>
        <v>1</v>
      </c>
      <c r="AA398" s="11" t="str">
        <f t="shared" si="288"/>
        <v>《建筑电气工程施工验收规范》 GB50303-2015</v>
      </c>
      <c r="AB398" s="11" t="str">
        <f>IF(ISBLANK(A398),"",VLOOKUP(表1[[#This Row],[分项工程名称]],施工检查记录[#All],2,FALSE))</f>
        <v>1.应与照明配电箱及回路的标识应与照明配电箱的回路及标识一致
2.开关与灯具控制顺序相对应
3.所有照明灯具应开启</v>
      </c>
      <c r="AC398" t="str">
        <f t="shared" si="293"/>
        <v>2020年06月28日</v>
      </c>
    </row>
    <row r="399" customHeight="1" spans="1:29">
      <c r="A399" s="5" t="s">
        <v>62</v>
      </c>
      <c r="B399" s="5">
        <f ca="1" t="shared" si="292"/>
        <v>1</v>
      </c>
      <c r="C399" t="s">
        <v>36</v>
      </c>
      <c r="D399" s="5">
        <v>5</v>
      </c>
      <c r="E399" s="5" t="s">
        <v>63</v>
      </c>
      <c r="F399" s="5" t="s">
        <v>51</v>
      </c>
      <c r="G399" s="85">
        <v>44009</v>
      </c>
      <c r="H399" t="b">
        <v>1</v>
      </c>
      <c r="I399" t="s">
        <v>64</v>
      </c>
      <c r="J399" s="5"/>
      <c r="K399" s="11" t="str">
        <f>IF(ISBLANK(A399),"",VLOOKUP("S2"&amp;表1[[#This Row],[分项工程代号]]&amp;表1[[#This Row],[分项工程名称]],模板!D:F,3,FALSE))</f>
        <v>S2-05-C7-</v>
      </c>
      <c r="L399" s="2" t="str">
        <f ca="1">IF(ISBLANK(A399),"",表1[[#This Row],[编号]]&amp;TEXT(表1[[#This Row],[序号]],"000"))</f>
        <v>S2-05-C7-001</v>
      </c>
      <c r="M399" s="11" t="str">
        <f t="shared" si="279"/>
        <v>北方工程刚果（金）有限公司</v>
      </c>
      <c r="N399" s="11" t="str">
        <f t="shared" si="280"/>
        <v>李云松</v>
      </c>
      <c r="O399" s="11" t="str">
        <f t="shared" si="281"/>
        <v>黄必银</v>
      </c>
      <c r="P399" s="2" t="str">
        <f t="shared" si="282"/>
        <v>WUHUANG CONSTRUCTION ET COMMERCE RDC SAS</v>
      </c>
      <c r="Q399" s="2" t="str">
        <f t="shared" si="283"/>
        <v>陈陆</v>
      </c>
      <c r="R399" s="2" t="str">
        <f t="shared" si="284"/>
        <v>曹学能</v>
      </c>
      <c r="S399" s="11" t="str">
        <f t="shared" si="285"/>
        <v>鑫诚建设监理咨询有限公司</v>
      </c>
      <c r="T399" s="11" t="str">
        <f>IF(ISBLANK(A399),"",VLOOKUP(表1[[#This Row],[分项工程名称]],模板!C:G,3,FALSE))</f>
        <v>普通灯具安装检验批质量验收记录</v>
      </c>
      <c r="U399" s="2" t="str">
        <f t="shared" si="286"/>
        <v>刚果（金）庞比铜钴矿项目</v>
      </c>
      <c r="V399" s="2" t="str">
        <f t="shared" si="287"/>
        <v>刚果（金）庞比铜钴矿项目   铜萃取</v>
      </c>
      <c r="W399" s="11" t="str">
        <f>IF(ISBLANK(A399),"",表1[[#This Row],[子项名称]]&amp;表1[[#This Row],[标题]]&amp;表1[[#This Row],[分项工程代号]])</f>
        <v>铜萃取普通灯具安装检验批质量验收记录5</v>
      </c>
      <c r="X399" s="11">
        <f>IF(ISBLANK(A399),"",COUNTIF(W:W,表1[[#This Row],[子项名称]]&amp;表1[[#This Row],[标题]]&amp;表1[[#This Row],[分项工程代号]]))</f>
        <v>1</v>
      </c>
      <c r="Y399" s="11" t="str">
        <f>IF(ISBLANK(A399),"",表1[[#This Row],[子项名称]]&amp;表1[[#This Row],[分项工程代号]]&amp;表1[[#This Row],[分项工程名称]])</f>
        <v>铜萃取5普通灯具安装</v>
      </c>
      <c r="Z399" s="11" t="b">
        <f>IF(ISBLANK(A399),"",IF(MATCH(表1[[#This Row],[子项名称]]&amp;表1[[#This Row],[分项工程代号]]&amp;表1[[#This Row],[分项工程名称]],Y:Y,0)=ROW(表1[[#This Row],[子项名称]]),TRUE,FALSE))</f>
        <v>1</v>
      </c>
      <c r="AA399" s="11" t="str">
        <f t="shared" si="288"/>
        <v>《建筑电气工程施工验收规范》 GB50303-2015</v>
      </c>
      <c r="AB399" s="11" t="str">
        <f>IF(ISBLANK(A399),"",VLOOKUP(表1[[#This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399" t="str">
        <f t="shared" si="293"/>
        <v>2020年06月27日</v>
      </c>
    </row>
    <row r="400" customHeight="1" spans="1:29">
      <c r="A400" s="5" t="s">
        <v>62</v>
      </c>
      <c r="B400" s="5">
        <f ca="1" t="shared" si="292"/>
        <v>1</v>
      </c>
      <c r="C400" t="s">
        <v>157</v>
      </c>
      <c r="D400" s="5">
        <v>5</v>
      </c>
      <c r="E400" s="5" t="s">
        <v>63</v>
      </c>
      <c r="F400" s="5" t="s">
        <v>51</v>
      </c>
      <c r="G400" s="85">
        <v>44009</v>
      </c>
      <c r="H400" t="b">
        <v>1</v>
      </c>
      <c r="I400" t="s">
        <v>64</v>
      </c>
      <c r="J400" s="5"/>
      <c r="K400" s="11" t="str">
        <f>IF(ISBLANK(A400),"",VLOOKUP("S2"&amp;表1[[#This Row],[分项工程代号]]&amp;表1[[#This Row],[分项工程名称]],模板!D:F,3,FALSE))</f>
        <v>S2-05-C7-</v>
      </c>
      <c r="L400" s="2" t="str">
        <f ca="1">IF(ISBLANK(A400),"",表1[[#This Row],[编号]]&amp;TEXT(表1[[#This Row],[序号]],"000"))</f>
        <v>S2-05-C7-001</v>
      </c>
      <c r="M400" s="11" t="str">
        <f t="shared" si="279"/>
        <v>北方工程刚果（金）有限公司</v>
      </c>
      <c r="N400" s="11" t="str">
        <f t="shared" si="280"/>
        <v>李云松</v>
      </c>
      <c r="O400" s="11" t="str">
        <f t="shared" si="281"/>
        <v>黄必银</v>
      </c>
      <c r="P400" s="2" t="str">
        <f t="shared" si="282"/>
        <v>WUHUANG CONSTRUCTION ET COMMERCE RDC SAS</v>
      </c>
      <c r="Q400" s="2" t="str">
        <f t="shared" si="283"/>
        <v>陈陆</v>
      </c>
      <c r="R400" s="2" t="str">
        <f t="shared" si="284"/>
        <v>曹学能</v>
      </c>
      <c r="S400" s="11" t="str">
        <f t="shared" si="285"/>
        <v>鑫诚建设监理咨询有限公司</v>
      </c>
      <c r="T400" s="11" t="str">
        <f>IF(ISBLANK(A400),"",VLOOKUP(表1[[#This Row],[分项工程名称]],模板!C:G,3,FALSE))</f>
        <v>照明配电箱（盘）安装检验批质量验收记录</v>
      </c>
      <c r="U400" s="2" t="str">
        <f t="shared" si="286"/>
        <v>刚果（金）庞比铜钴矿项目</v>
      </c>
      <c r="V400" s="2" t="str">
        <f t="shared" si="287"/>
        <v>刚果（金）庞比铜钴矿项目   铜萃取</v>
      </c>
      <c r="W400" s="11" t="str">
        <f>IF(ISBLANK(A400),"",表1[[#This Row],[子项名称]]&amp;表1[[#This Row],[标题]]&amp;表1[[#This Row],[分项工程代号]])</f>
        <v>铜萃取照明配电箱（盘）安装检验批质量验收记录5</v>
      </c>
      <c r="X400" s="11">
        <f>IF(ISBLANK(A400),"",COUNTIF(W:W,表1[[#This Row],[子项名称]]&amp;表1[[#This Row],[标题]]&amp;表1[[#This Row],[分项工程代号]]))</f>
        <v>1</v>
      </c>
      <c r="Y400" s="11" t="str">
        <f>IF(ISBLANK(A400),"",表1[[#This Row],[子项名称]]&amp;表1[[#This Row],[分项工程代号]]&amp;表1[[#This Row],[分项工程名称]])</f>
        <v>铜萃取5照明配电箱（盘）安装</v>
      </c>
      <c r="Z400" s="11" t="b">
        <f>IF(ISBLANK(A400),"",IF(MATCH(表1[[#This Row],[子项名称]]&amp;表1[[#This Row],[分项工程代号]]&amp;表1[[#This Row],[分项工程名称]],Y:Y,0)=ROW(表1[[#This Row],[子项名称]]),TRUE,FALSE))</f>
        <v>1</v>
      </c>
      <c r="AA400" s="11" t="str">
        <f t="shared" si="288"/>
        <v>《建筑电气工程施工验收规范》 GB50303-2015</v>
      </c>
      <c r="AB400" s="11" t="str">
        <f>IF(ISBLANK(A400),"",VLOOKUP(表1[[#This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400" t="str">
        <f t="shared" si="293"/>
        <v>2020年06月27日</v>
      </c>
    </row>
    <row r="401" customHeight="1" spans="1:29">
      <c r="A401" s="5" t="s">
        <v>62</v>
      </c>
      <c r="B401" s="5">
        <f ca="1" t="shared" si="292"/>
        <v>1</v>
      </c>
      <c r="C401" t="s">
        <v>81</v>
      </c>
      <c r="D401" s="5">
        <v>5</v>
      </c>
      <c r="E401" s="5" t="s">
        <v>63</v>
      </c>
      <c r="F401" s="5" t="s">
        <v>51</v>
      </c>
      <c r="G401" s="85">
        <v>44009</v>
      </c>
      <c r="H401" t="b">
        <v>1</v>
      </c>
      <c r="I401" t="s">
        <v>64</v>
      </c>
      <c r="J401" s="5"/>
      <c r="K401" s="11" t="str">
        <f>IF(ISBLANK(A401),"",VLOOKUP("S2"&amp;表1[[#This Row],[分项工程代号]]&amp;表1[[#This Row],[分项工程名称]],模板!D:F,3,FALSE))</f>
        <v>S2-05-C7-</v>
      </c>
      <c r="L401" s="2" t="str">
        <f ca="1">IF(ISBLANK(A401),"",表1[[#This Row],[编号]]&amp;TEXT(表1[[#This Row],[序号]],"000"))</f>
        <v>S2-05-C7-001</v>
      </c>
      <c r="M401" s="11" t="str">
        <f t="shared" si="279"/>
        <v>北方工程刚果（金）有限公司</v>
      </c>
      <c r="N401" s="11" t="str">
        <f t="shared" si="280"/>
        <v>李云松</v>
      </c>
      <c r="O401" s="11" t="str">
        <f t="shared" si="281"/>
        <v>黄必银</v>
      </c>
      <c r="P401" s="2" t="str">
        <f t="shared" si="282"/>
        <v>WUHUANG CONSTRUCTION ET COMMERCE RDC SAS</v>
      </c>
      <c r="Q401" s="2" t="str">
        <f t="shared" si="283"/>
        <v>陈陆</v>
      </c>
      <c r="R401" s="2" t="str">
        <f t="shared" si="284"/>
        <v>曹学能</v>
      </c>
      <c r="S401" s="11" t="str">
        <f t="shared" si="285"/>
        <v>鑫诚建设监理咨询有限公司</v>
      </c>
      <c r="T401" s="11" t="str">
        <f>IF(ISBLANK(A401),"",VLOOKUP(表1[[#This Row],[分项工程名称]],模板!C:G,3,FALSE))</f>
        <v>电缆头制作、导线连接和线路电气试验检验批质量验收记录</v>
      </c>
      <c r="U401" s="2" t="str">
        <f t="shared" si="286"/>
        <v>刚果（金）庞比铜钴矿项目</v>
      </c>
      <c r="V401" s="2" t="str">
        <f t="shared" si="287"/>
        <v>刚果（金）庞比铜钴矿项目   铜萃取</v>
      </c>
      <c r="W401" s="11" t="str">
        <f>IF(ISBLANK(A401),"",表1[[#This Row],[子项名称]]&amp;表1[[#This Row],[标题]]&amp;表1[[#This Row],[分项工程代号]])</f>
        <v>铜萃取电缆头制作、导线连接和线路电气试验检验批质量验收记录5</v>
      </c>
      <c r="X401" s="11">
        <f>IF(ISBLANK(A401),"",COUNTIF(W:W,表1[[#This Row],[子项名称]]&amp;表1[[#This Row],[标题]]&amp;表1[[#This Row],[分项工程代号]]))</f>
        <v>1</v>
      </c>
      <c r="Y401" s="11" t="str">
        <f>IF(ISBLANK(A401),"",表1[[#This Row],[子项名称]]&amp;表1[[#This Row],[分项工程代号]]&amp;表1[[#This Row],[分项工程名称]])</f>
        <v>铜萃取5电缆头制作、导线连接和线路电气试验</v>
      </c>
      <c r="Z401" s="11" t="b">
        <f>IF(ISBLANK(A401),"",IF(MATCH(表1[[#This Row],[子项名称]]&amp;表1[[#This Row],[分项工程代号]]&amp;表1[[#This Row],[分项工程名称]],Y:Y,0)=ROW(表1[[#This Row],[子项名称]]),TRUE,FALSE))</f>
        <v>1</v>
      </c>
      <c r="AA401" s="11" t="str">
        <f t="shared" si="288"/>
        <v>《建筑电气工程施工验收规范》 GB50303-2015</v>
      </c>
      <c r="AB401" s="11" t="str">
        <f>IF(ISBLANK(A401),"",VLOOKUP(表1[[#This Row],[分项工程名称]],施工检查记录[#All],2,FALSE))</f>
        <v>1.低压电线和电缆绝缘电阻测试符合规范要求
2.电线、电缆接线符合规范要求
3.芯线与电器设备的连接符合规范要求</v>
      </c>
      <c r="AC401" t="str">
        <f t="shared" si="293"/>
        <v>2020年06月27日</v>
      </c>
    </row>
    <row r="402" customHeight="1" spans="1:29">
      <c r="A402" s="5" t="s">
        <v>65</v>
      </c>
      <c r="B402" s="5">
        <f ca="1" t="shared" si="292"/>
        <v>1</v>
      </c>
      <c r="C402" t="s">
        <v>86</v>
      </c>
      <c r="D402" s="5">
        <v>5</v>
      </c>
      <c r="E402" s="5" t="s">
        <v>66</v>
      </c>
      <c r="F402" s="5" t="s">
        <v>51</v>
      </c>
      <c r="G402" s="85">
        <v>44000</v>
      </c>
      <c r="H402" t="b">
        <v>1</v>
      </c>
      <c r="I402" t="s">
        <v>64</v>
      </c>
      <c r="J402" s="5"/>
      <c r="K402" s="11" t="str">
        <f>IF(ISBLANK(A402),"",VLOOKUP("S2"&amp;表1[[#This Row],[分项工程代号]]&amp;表1[[#This Row],[分项工程名称]],模板!D:F,3,FALSE))</f>
        <v>S2-05-C7-</v>
      </c>
      <c r="L402" s="2" t="str">
        <f ca="1">IF(ISBLANK(A402),"",表1[[#This Row],[编号]]&amp;TEXT(表1[[#This Row],[序号]],"000"))</f>
        <v>S2-05-C7-001</v>
      </c>
      <c r="M402" s="11" t="str">
        <f t="shared" si="279"/>
        <v>北方工程刚果（金）有限公司</v>
      </c>
      <c r="N402" s="11" t="str">
        <f t="shared" si="280"/>
        <v>李云松</v>
      </c>
      <c r="O402" s="11" t="str">
        <f t="shared" si="281"/>
        <v>黄必银</v>
      </c>
      <c r="P402" s="2" t="str">
        <f t="shared" si="282"/>
        <v>WUHUANG CONSTRUCTION ET COMMERCE RDC SAS</v>
      </c>
      <c r="Q402" s="2" t="str">
        <f t="shared" si="283"/>
        <v>陈陆</v>
      </c>
      <c r="R402" s="2" t="str">
        <f t="shared" si="284"/>
        <v>曹学能</v>
      </c>
      <c r="S402" s="11" t="str">
        <f t="shared" si="285"/>
        <v>鑫诚建设监理咨询有限公司</v>
      </c>
      <c r="T402" s="11" t="str">
        <f>IF(ISBLANK(A402),"",VLOOKUP(表1[[#This Row],[分项工程名称]],模板!C:G,3,FALSE))</f>
        <v>建筑照明通电试运行检验批质量验收记录</v>
      </c>
      <c r="U402" s="2" t="str">
        <f t="shared" si="286"/>
        <v>刚果（金）庞比铜钴矿项目</v>
      </c>
      <c r="V402" s="2" t="str">
        <f t="shared" si="287"/>
        <v>刚果（金）庞比铜钴矿项目   铜电积</v>
      </c>
      <c r="W402" s="11" t="str">
        <f>IF(ISBLANK(A402),"",表1[[#This Row],[子项名称]]&amp;表1[[#This Row],[标题]]&amp;表1[[#This Row],[分项工程代号]])</f>
        <v>铜电积建筑照明通电试运行检验批质量验收记录5</v>
      </c>
      <c r="X402" s="11">
        <f>IF(ISBLANK(A402),"",COUNTIF(W:W,表1[[#This Row],[子项名称]]&amp;表1[[#This Row],[标题]]&amp;表1[[#This Row],[分项工程代号]]))</f>
        <v>1</v>
      </c>
      <c r="Y402" s="11" t="str">
        <f>IF(ISBLANK(A402),"",表1[[#This Row],[子项名称]]&amp;表1[[#This Row],[分项工程代号]]&amp;表1[[#This Row],[分项工程名称]])</f>
        <v>铜电积5建筑照明通电试运行</v>
      </c>
      <c r="Z402" s="11" t="b">
        <f>IF(ISBLANK(A402),"",IF(MATCH(表1[[#This Row],[子项名称]]&amp;表1[[#This Row],[分项工程代号]]&amp;表1[[#This Row],[分项工程名称]],Y:Y,0)=ROW(表1[[#This Row],[子项名称]]),TRUE,FALSE))</f>
        <v>1</v>
      </c>
      <c r="AA402" s="11" t="str">
        <f t="shared" si="288"/>
        <v>《建筑电气工程施工验收规范》 GB50303-2015</v>
      </c>
      <c r="AB402" s="11" t="str">
        <f>IF(ISBLANK(A402),"",VLOOKUP(表1[[#This Row],[分项工程名称]],施工检查记录[#All],2,FALSE))</f>
        <v>1.应与照明配电箱及回路的标识应与照明配电箱的回路及标识一致
2.开关与灯具控制顺序相对应
3.所有照明灯具应开启</v>
      </c>
      <c r="AC402" t="str">
        <f t="shared" si="293"/>
        <v>2020年06月18日</v>
      </c>
    </row>
    <row r="403" customHeight="1" spans="1:29">
      <c r="A403" s="5" t="s">
        <v>65</v>
      </c>
      <c r="B403" s="5">
        <f ca="1" t="shared" si="292"/>
        <v>1</v>
      </c>
      <c r="C403" t="s">
        <v>36</v>
      </c>
      <c r="D403" s="5">
        <v>5</v>
      </c>
      <c r="E403" s="5" t="s">
        <v>66</v>
      </c>
      <c r="F403" s="5" t="s">
        <v>51</v>
      </c>
      <c r="G403" s="85">
        <v>43997</v>
      </c>
      <c r="H403" t="b">
        <v>1</v>
      </c>
      <c r="I403" t="s">
        <v>64</v>
      </c>
      <c r="J403" s="5"/>
      <c r="K403" s="11" t="str">
        <f>IF(ISBLANK(A403),"",VLOOKUP("S2"&amp;表1[[#This Row],[分项工程代号]]&amp;表1[[#This Row],[分项工程名称]],模板!D:F,3,FALSE))</f>
        <v>S2-05-C7-</v>
      </c>
      <c r="L403" s="2" t="str">
        <f ca="1">IF(ISBLANK(A403),"",表1[[#This Row],[编号]]&amp;TEXT(表1[[#This Row],[序号]],"000"))</f>
        <v>S2-05-C7-001</v>
      </c>
      <c r="M403" s="11" t="str">
        <f t="shared" si="279"/>
        <v>北方工程刚果（金）有限公司</v>
      </c>
      <c r="N403" s="11" t="str">
        <f t="shared" si="280"/>
        <v>李云松</v>
      </c>
      <c r="O403" s="11" t="str">
        <f t="shared" si="281"/>
        <v>黄必银</v>
      </c>
      <c r="P403" s="2" t="str">
        <f t="shared" si="282"/>
        <v>WUHUANG CONSTRUCTION ET COMMERCE RDC SAS</v>
      </c>
      <c r="Q403" s="2" t="str">
        <f t="shared" si="283"/>
        <v>陈陆</v>
      </c>
      <c r="R403" s="2" t="str">
        <f t="shared" si="284"/>
        <v>曹学能</v>
      </c>
      <c r="S403" s="11" t="str">
        <f t="shared" si="285"/>
        <v>鑫诚建设监理咨询有限公司</v>
      </c>
      <c r="T403" s="11" t="str">
        <f>IF(ISBLANK(A403),"",VLOOKUP(表1[[#This Row],[分项工程名称]],模板!C:G,3,FALSE))</f>
        <v>普通灯具安装检验批质量验收记录</v>
      </c>
      <c r="U403" s="2" t="str">
        <f t="shared" si="286"/>
        <v>刚果（金）庞比铜钴矿项目</v>
      </c>
      <c r="V403" s="2" t="str">
        <f t="shared" si="287"/>
        <v>刚果（金）庞比铜钴矿项目   铜电积</v>
      </c>
      <c r="W403" s="11" t="str">
        <f>IF(ISBLANK(A403),"",表1[[#This Row],[子项名称]]&amp;表1[[#This Row],[标题]]&amp;表1[[#This Row],[分项工程代号]])</f>
        <v>铜电积普通灯具安装检验批质量验收记录5</v>
      </c>
      <c r="X403" s="11">
        <f>IF(ISBLANK(A403),"",COUNTIF(W:W,表1[[#This Row],[子项名称]]&amp;表1[[#This Row],[标题]]&amp;表1[[#This Row],[分项工程代号]]))</f>
        <v>1</v>
      </c>
      <c r="Y403" s="11" t="str">
        <f>IF(ISBLANK(A403),"",表1[[#This Row],[子项名称]]&amp;表1[[#This Row],[分项工程代号]]&amp;表1[[#This Row],[分项工程名称]])</f>
        <v>铜电积5普通灯具安装</v>
      </c>
      <c r="Z403" s="11" t="b">
        <f>IF(ISBLANK(A403),"",IF(MATCH(表1[[#This Row],[子项名称]]&amp;表1[[#This Row],[分项工程代号]]&amp;表1[[#This Row],[分项工程名称]],Y:Y,0)=ROW(表1[[#This Row],[子项名称]]),TRUE,FALSE))</f>
        <v>1</v>
      </c>
      <c r="AA403" s="11" t="str">
        <f t="shared" si="288"/>
        <v>《建筑电气工程施工验收规范》 GB50303-2015</v>
      </c>
      <c r="AB403" s="11" t="str">
        <f>IF(ISBLANK(A403),"",VLOOKUP(表1[[#This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403" t="str">
        <f t="shared" si="293"/>
        <v>2020年06月15日</v>
      </c>
    </row>
    <row r="404" customHeight="1" spans="1:29">
      <c r="A404" s="5" t="s">
        <v>65</v>
      </c>
      <c r="B404" s="5">
        <f ca="1" t="shared" si="292"/>
        <v>1</v>
      </c>
      <c r="C404" t="s">
        <v>81</v>
      </c>
      <c r="D404" s="5">
        <v>5</v>
      </c>
      <c r="E404" s="5" t="s">
        <v>66</v>
      </c>
      <c r="F404" s="5" t="s">
        <v>51</v>
      </c>
      <c r="G404" s="85">
        <v>43997</v>
      </c>
      <c r="H404" t="b">
        <v>1</v>
      </c>
      <c r="I404" t="s">
        <v>64</v>
      </c>
      <c r="J404" s="5"/>
      <c r="K404" s="11" t="str">
        <f>IF(ISBLANK(A404),"",VLOOKUP("S2"&amp;表1[[#This Row],[分项工程代号]]&amp;表1[[#This Row],[分项工程名称]],模板!D:F,3,FALSE))</f>
        <v>S2-05-C7-</v>
      </c>
      <c r="L404" s="2" t="str">
        <f ca="1">IF(ISBLANK(A404),"",表1[[#This Row],[编号]]&amp;TEXT(表1[[#This Row],[序号]],"000"))</f>
        <v>S2-05-C7-001</v>
      </c>
      <c r="M404" s="11" t="str">
        <f t="shared" si="279"/>
        <v>北方工程刚果（金）有限公司</v>
      </c>
      <c r="N404" s="11" t="str">
        <f t="shared" si="280"/>
        <v>李云松</v>
      </c>
      <c r="O404" s="11" t="str">
        <f t="shared" si="281"/>
        <v>黄必银</v>
      </c>
      <c r="P404" s="2" t="str">
        <f t="shared" si="282"/>
        <v>WUHUANG CONSTRUCTION ET COMMERCE RDC SAS</v>
      </c>
      <c r="Q404" s="2" t="str">
        <f t="shared" si="283"/>
        <v>陈陆</v>
      </c>
      <c r="R404" s="2" t="str">
        <f t="shared" si="284"/>
        <v>曹学能</v>
      </c>
      <c r="S404" s="11" t="str">
        <f t="shared" si="285"/>
        <v>鑫诚建设监理咨询有限公司</v>
      </c>
      <c r="T404" s="11" t="str">
        <f>IF(ISBLANK(A404),"",VLOOKUP(表1[[#This Row],[分项工程名称]],模板!C:G,3,FALSE))</f>
        <v>电缆头制作、导线连接和线路电气试验检验批质量验收记录</v>
      </c>
      <c r="U404" s="2" t="str">
        <f t="shared" si="286"/>
        <v>刚果（金）庞比铜钴矿项目</v>
      </c>
      <c r="V404" s="2" t="str">
        <f t="shared" si="287"/>
        <v>刚果（金）庞比铜钴矿项目   铜电积</v>
      </c>
      <c r="W404" s="11" t="str">
        <f>IF(ISBLANK(A404),"",表1[[#This Row],[子项名称]]&amp;表1[[#This Row],[标题]]&amp;表1[[#This Row],[分项工程代号]])</f>
        <v>铜电积电缆头制作、导线连接和线路电气试验检验批质量验收记录5</v>
      </c>
      <c r="X404" s="11">
        <f>IF(ISBLANK(A404),"",COUNTIF(W:W,表1[[#This Row],[子项名称]]&amp;表1[[#This Row],[标题]]&amp;表1[[#This Row],[分项工程代号]]))</f>
        <v>1</v>
      </c>
      <c r="Y404" s="11" t="str">
        <f>IF(ISBLANK(A404),"",表1[[#This Row],[子项名称]]&amp;表1[[#This Row],[分项工程代号]]&amp;表1[[#This Row],[分项工程名称]])</f>
        <v>铜电积5电缆头制作、导线连接和线路电气试验</v>
      </c>
      <c r="Z404" s="11" t="b">
        <f>IF(ISBLANK(A404),"",IF(MATCH(表1[[#This Row],[子项名称]]&amp;表1[[#This Row],[分项工程代号]]&amp;表1[[#This Row],[分项工程名称]],Y:Y,0)=ROW(表1[[#This Row],[子项名称]]),TRUE,FALSE))</f>
        <v>1</v>
      </c>
      <c r="AA404" s="11" t="str">
        <f t="shared" si="288"/>
        <v>《建筑电气工程施工验收规范》 GB50303-2015</v>
      </c>
      <c r="AB404" s="11" t="str">
        <f>IF(ISBLANK(A404),"",VLOOKUP(表1[[#This Row],[分项工程名称]],施工检查记录[#All],2,FALSE))</f>
        <v>1.低压电线和电缆绝缘电阻测试符合规范要求
2.电线、电缆接线符合规范要求
3.芯线与电器设备的连接符合规范要求</v>
      </c>
      <c r="AC404" t="str">
        <f t="shared" si="293"/>
        <v>2020年06月15日</v>
      </c>
    </row>
    <row r="405" customHeight="1" spans="1:29">
      <c r="A405" s="5" t="s">
        <v>181</v>
      </c>
      <c r="B405" s="5">
        <f ca="1" t="shared" ref="B405:B412" si="294">IF(ISBLANK(A405),"",_xlfn.MAXIFS(INDIRECT(ADDRESS(2,2)&amp;":"&amp;ADDRESS(ROW(A405)-1,2)),INDIRECT(ADDRESS(2,1)&amp;":"&amp;ADDRESS(ROW(A405)-1,1)),A405,INDIRECT(ADDRESS(2,3)&amp;":"&amp;ADDRESS(ROW(A405)-1,3)),C405,INDIRECT(ADDRESS(2,4)&amp;":"&amp;ADDRESS(ROW(A405)-1,4)),D405)+1)</f>
        <v>1</v>
      </c>
      <c r="C405" t="s">
        <v>101</v>
      </c>
      <c r="D405" s="5">
        <v>4</v>
      </c>
      <c r="E405" s="5" t="s">
        <v>182</v>
      </c>
      <c r="F405" s="5" t="s">
        <v>51</v>
      </c>
      <c r="G405" s="85">
        <v>44114</v>
      </c>
      <c r="H405" t="b">
        <v>1</v>
      </c>
      <c r="I405" s="5" t="s">
        <v>52</v>
      </c>
      <c r="J405" s="5"/>
      <c r="K405" s="11" t="str">
        <f>IF(ISBLANK(A405),"",VLOOKUP("S2"&amp;表1[[#This Row],[分项工程代号]]&amp;表1[[#This Row],[分项工程名称]],模板!D:F,3,FALSE))</f>
        <v>S2-04-C7-</v>
      </c>
      <c r="L405" s="2" t="str">
        <f ca="1">IF(ISBLANK(A405),"",表1[[#This Row],[编号]]&amp;TEXT(表1[[#This Row],[序号]],"000"))</f>
        <v>S2-04-C7-001</v>
      </c>
      <c r="M405" s="11" t="str">
        <f t="shared" si="279"/>
        <v>北方工程刚果（金）有限公司</v>
      </c>
      <c r="N405" s="11" t="str">
        <f t="shared" si="280"/>
        <v>李云松</v>
      </c>
      <c r="O405" s="11" t="str">
        <f t="shared" si="281"/>
        <v>黄必银</v>
      </c>
      <c r="P405" s="2" t="str">
        <f t="shared" si="282"/>
        <v>WUHUANG CONSTRUCTION ET COMMERCE RDC SAS</v>
      </c>
      <c r="Q405" s="2" t="str">
        <f t="shared" si="283"/>
        <v>陈陆</v>
      </c>
      <c r="R405" s="2" t="str">
        <f t="shared" si="284"/>
        <v>曹学能</v>
      </c>
      <c r="S405" s="11" t="str">
        <f t="shared" si="285"/>
        <v>鑫诚建设监理咨询有限公司</v>
      </c>
      <c r="T405" s="11" t="str">
        <f>IF(ISBLANK(A405),"",VLOOKUP(表1[[#This Row],[分项工程名称]],模板!C:G,3,FALSE))</f>
        <v>低压电动机检查、接线检验批质量验收记录</v>
      </c>
      <c r="U405" s="2" t="str">
        <f t="shared" si="286"/>
        <v>刚果（金）庞比铜钴矿项目</v>
      </c>
      <c r="V405" s="2" t="str">
        <f t="shared" si="287"/>
        <v>刚果（金）庞比铜钴矿项目   溶液精滤</v>
      </c>
      <c r="W405" s="11" t="str">
        <f>IF(ISBLANK(A405),"",表1[[#This Row],[子项名称]]&amp;表1[[#This Row],[标题]]&amp;表1[[#This Row],[分项工程代号]])</f>
        <v>溶液精滤低压电动机检查、接线检验批质量验收记录4</v>
      </c>
      <c r="X405" s="11">
        <f>IF(ISBLANK(A405),"",COUNTIF(W:W,表1[[#This Row],[子项名称]]&amp;表1[[#This Row],[标题]]&amp;表1[[#This Row],[分项工程代号]]))</f>
        <v>1</v>
      </c>
      <c r="Y405" s="11" t="str">
        <f>IF(ISBLANK(A405),"",表1[[#This Row],[子项名称]]&amp;表1[[#This Row],[分项工程代号]]&amp;表1[[#This Row],[分项工程名称]])</f>
        <v>溶液精滤4低压电动机检查、接线</v>
      </c>
      <c r="Z405" s="11" t="b">
        <f>IF(ISBLANK(A405),"",IF(MATCH(表1[[#This Row],[子项名称]]&amp;表1[[#This Row],[分项工程代号]]&amp;表1[[#This Row],[分项工程名称]],Y:Y,0)=ROW(表1[[#This Row],[子项名称]]),TRUE,FALSE))</f>
        <v>1</v>
      </c>
      <c r="AA405" s="11" t="str">
        <f t="shared" si="288"/>
        <v>《建筑电气工程施工验收规范》 GB50303-2015</v>
      </c>
      <c r="AB405" s="11" t="str">
        <f>IF(ISBLANK(A405),"",VLOOKUP(表1[[#This Row],[分项工程名称]],施工检查记录[#All],2,FALSE))</f>
        <v>1.电机的型号、规格、质量必须符合设计要求. 电机的试验调整结果必须符合施工规范规定。
2.可接近的裸露导体接地或接零必须可靠。
3.电机接线端子与导线端子必须连接紧密, 不受外力, 连接用紧固件的锁紧装置完整齐全. 在电机接线盒内, 裸露的不同相的导线间和导线对地间最小距离必须符合施工规范规定。</v>
      </c>
      <c r="AC405" t="str">
        <f t="shared" ref="AC405:AC412" si="295">TEXT($G405,"yyyy年mm月dd日")</f>
        <v>2020年10月10日</v>
      </c>
    </row>
    <row r="406" customHeight="1" spans="1:29">
      <c r="A406" s="5" t="s">
        <v>181</v>
      </c>
      <c r="B406" s="5">
        <f ca="1" t="shared" si="294"/>
        <v>1</v>
      </c>
      <c r="C406" t="s">
        <v>102</v>
      </c>
      <c r="D406" s="5">
        <v>4</v>
      </c>
      <c r="E406" s="5" t="s">
        <v>182</v>
      </c>
      <c r="F406" s="5" t="s">
        <v>51</v>
      </c>
      <c r="G406" s="85">
        <v>44119</v>
      </c>
      <c r="H406" t="b">
        <v>1</v>
      </c>
      <c r="I406" s="5" t="s">
        <v>52</v>
      </c>
      <c r="J406" s="5"/>
      <c r="K406" s="11" t="str">
        <f>IF(ISBLANK(A406),"",VLOOKUP("S2"&amp;表1[[#This Row],[分项工程代号]]&amp;表1[[#This Row],[分项工程名称]],模板!D:F,3,FALSE))</f>
        <v>S2-04-C7-</v>
      </c>
      <c r="L406" s="2" t="str">
        <f ca="1">IF(ISBLANK(A406),"",表1[[#This Row],[编号]]&amp;TEXT(表1[[#This Row],[序号]],"000"))</f>
        <v>S2-04-C7-001</v>
      </c>
      <c r="M406" s="11" t="str">
        <f t="shared" si="279"/>
        <v>北方工程刚果（金）有限公司</v>
      </c>
      <c r="N406" s="11" t="str">
        <f t="shared" si="280"/>
        <v>李云松</v>
      </c>
      <c r="O406" s="11" t="str">
        <f t="shared" si="281"/>
        <v>黄必银</v>
      </c>
      <c r="P406" s="2" t="str">
        <f t="shared" si="282"/>
        <v>WUHUANG CONSTRUCTION ET COMMERCE RDC SAS</v>
      </c>
      <c r="Q406" s="2" t="str">
        <f t="shared" si="283"/>
        <v>陈陆</v>
      </c>
      <c r="R406" s="2" t="str">
        <f t="shared" si="284"/>
        <v>曹学能</v>
      </c>
      <c r="S406" s="11" t="str">
        <f t="shared" si="285"/>
        <v>鑫诚建设监理咨询有限公司</v>
      </c>
      <c r="T406" s="11" t="str">
        <f>IF(ISBLANK(A406),"",VLOOKUP(表1[[#This Row],[分项工程名称]],模板!C:G,3,FALSE))</f>
        <v>低压电气动力设备检测、试验和空载试运行检验批质量验收记录</v>
      </c>
      <c r="U406" s="2" t="str">
        <f t="shared" si="286"/>
        <v>刚果（金）庞比铜钴矿项目</v>
      </c>
      <c r="V406" s="2" t="str">
        <f t="shared" si="287"/>
        <v>刚果（金）庞比铜钴矿项目   溶液精滤</v>
      </c>
      <c r="W406" s="11" t="str">
        <f>IF(ISBLANK(A406),"",表1[[#This Row],[子项名称]]&amp;表1[[#This Row],[标题]]&amp;表1[[#This Row],[分项工程代号]])</f>
        <v>溶液精滤低压电气动力设备检测、试验和空载试运行检验批质量验收记录4</v>
      </c>
      <c r="X406" s="11">
        <f>IF(ISBLANK(A406),"",COUNTIF(W:W,表1[[#This Row],[子项名称]]&amp;表1[[#This Row],[标题]]&amp;表1[[#This Row],[分项工程代号]]))</f>
        <v>1</v>
      </c>
      <c r="Y406" s="11" t="str">
        <f>IF(ISBLANK(A406),"",表1[[#This Row],[子项名称]]&amp;表1[[#This Row],[分项工程代号]]&amp;表1[[#This Row],[分项工程名称]])</f>
        <v>溶液精滤4低压电气动力设备检测、试验和空载试运行</v>
      </c>
      <c r="Z406" s="11" t="b">
        <f>IF(ISBLANK(A406),"",IF(MATCH(表1[[#This Row],[子项名称]]&amp;表1[[#This Row],[分项工程代号]]&amp;表1[[#This Row],[分项工程名称]],Y:Y,0)=ROW(表1[[#This Row],[子项名称]]),TRUE,FALSE))</f>
        <v>1</v>
      </c>
      <c r="AA406" s="11" t="str">
        <f t="shared" si="288"/>
        <v>《建筑电气工程施工验收规范》 GB50303-2015</v>
      </c>
      <c r="AB406" s="11" t="str">
        <f>IF(ISBLANK(A406),"",VLOOKUP(表1[[#This Row],[分项工程名称]],施工检查记录[#All],2,FALSE))</f>
        <v>1.试运行前，相关电气设备和线路的试验符合GB50303-2015的规定
2.现场单独安装的低压电器交接试验符合GB50303-2015的规定
3.检查转向和机械转动应无异常情况；可空载试运的电动机，时间一般为2h，记录空载电流，且检查机身和轴承的温升</v>
      </c>
      <c r="AC406" t="str">
        <f t="shared" si="295"/>
        <v>2020年10月15日</v>
      </c>
    </row>
    <row r="407" customHeight="1" spans="1:29">
      <c r="A407" s="5" t="s">
        <v>181</v>
      </c>
      <c r="B407" s="5">
        <f ca="1" t="shared" si="294"/>
        <v>1</v>
      </c>
      <c r="C407" t="s">
        <v>100</v>
      </c>
      <c r="D407" s="5">
        <v>4</v>
      </c>
      <c r="E407" s="5" t="s">
        <v>182</v>
      </c>
      <c r="F407" s="5" t="s">
        <v>51</v>
      </c>
      <c r="G407" s="85">
        <v>44113</v>
      </c>
      <c r="H407" t="b">
        <v>1</v>
      </c>
      <c r="I407" s="5" t="s">
        <v>52</v>
      </c>
      <c r="J407" s="5"/>
      <c r="K407" s="11" t="str">
        <f>IF(ISBLANK(A407),"",VLOOKUP("S2"&amp;表1[[#This Row],[分项工程代号]]&amp;表1[[#This Row],[分项工程名称]],模板!D:F,3,FALSE))</f>
        <v>S2-04-C7-</v>
      </c>
      <c r="L407" s="2" t="str">
        <f ca="1">IF(ISBLANK(A407),"",表1[[#This Row],[编号]]&amp;TEXT(表1[[#This Row],[序号]],"000"))</f>
        <v>S2-04-C7-001</v>
      </c>
      <c r="M407" s="11" t="str">
        <f t="shared" si="279"/>
        <v>北方工程刚果（金）有限公司</v>
      </c>
      <c r="N407" s="11" t="str">
        <f t="shared" si="280"/>
        <v>李云松</v>
      </c>
      <c r="O407" s="11" t="str">
        <f t="shared" si="281"/>
        <v>黄必银</v>
      </c>
      <c r="P407" s="2" t="str">
        <f t="shared" si="282"/>
        <v>WUHUANG CONSTRUCTION ET COMMERCE RDC SAS</v>
      </c>
      <c r="Q407" s="2" t="str">
        <f t="shared" si="283"/>
        <v>陈陆</v>
      </c>
      <c r="R407" s="2" t="str">
        <f t="shared" si="284"/>
        <v>曹学能</v>
      </c>
      <c r="S407" s="11" t="str">
        <f t="shared" si="285"/>
        <v>鑫诚建设监理咨询有限公司</v>
      </c>
      <c r="T407" s="11" t="str">
        <f>IF(ISBLANK(A407),"",VLOOKUP(表1[[#This Row],[分项工程名称]],模板!C:G,3,FALSE))</f>
        <v>成套配电柜、控制柜和动力配电箱安装检验批质量验收记录</v>
      </c>
      <c r="U407" s="2" t="str">
        <f t="shared" si="286"/>
        <v>刚果（金）庞比铜钴矿项目</v>
      </c>
      <c r="V407" s="2" t="str">
        <f t="shared" si="287"/>
        <v>刚果（金）庞比铜钴矿项目   溶液精滤</v>
      </c>
      <c r="W407" s="11" t="str">
        <f>IF(ISBLANK(A407),"",表1[[#This Row],[子项名称]]&amp;表1[[#This Row],[标题]]&amp;表1[[#This Row],[分项工程代号]])</f>
        <v>溶液精滤成套配电柜、控制柜和动力配电箱安装检验批质量验收记录4</v>
      </c>
      <c r="X407" s="11">
        <f>IF(ISBLANK(A407),"",COUNTIF(W:W,表1[[#This Row],[子项名称]]&amp;表1[[#This Row],[标题]]&amp;表1[[#This Row],[分项工程代号]]))</f>
        <v>1</v>
      </c>
      <c r="Y407" s="11" t="str">
        <f>IF(ISBLANK(A407),"",表1[[#This Row],[子项名称]]&amp;表1[[#This Row],[分项工程代号]]&amp;表1[[#This Row],[分项工程名称]])</f>
        <v>溶液精滤4成套配电柜、控制柜和动力配电箱安装</v>
      </c>
      <c r="Z407" s="11" t="b">
        <f>IF(ISBLANK(A407),"",IF(MATCH(表1[[#This Row],[子项名称]]&amp;表1[[#This Row],[分项工程代号]]&amp;表1[[#This Row],[分项工程名称]],Y:Y,0)=ROW(表1[[#This Row],[子项名称]]),TRUE,FALSE))</f>
        <v>1</v>
      </c>
      <c r="AA407" s="11" t="str">
        <f t="shared" si="288"/>
        <v>《建筑电气工程施工验收规范》 GB50303-2015</v>
      </c>
      <c r="AB407" s="11" t="str">
        <f>IF(ISBLANK(A407),"",VLOOKUP(表1[[#This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407" t="str">
        <f t="shared" si="295"/>
        <v>2020年10月09日</v>
      </c>
    </row>
    <row r="408" customHeight="1" spans="1:29">
      <c r="A408" s="5" t="s">
        <v>181</v>
      </c>
      <c r="B408" s="5">
        <f ca="1" t="shared" si="294"/>
        <v>1</v>
      </c>
      <c r="C408" t="s">
        <v>75</v>
      </c>
      <c r="D408" s="5">
        <v>4</v>
      </c>
      <c r="E408" s="5" t="s">
        <v>182</v>
      </c>
      <c r="F408" s="5" t="s">
        <v>51</v>
      </c>
      <c r="G408" s="85">
        <v>44113</v>
      </c>
      <c r="H408" t="b">
        <v>1</v>
      </c>
      <c r="I408" s="5" t="s">
        <v>52</v>
      </c>
      <c r="J408" s="5"/>
      <c r="K408" s="11" t="str">
        <f>IF(ISBLANK(A408),"",VLOOKUP("S2"&amp;表1[[#This Row],[分项工程代号]]&amp;表1[[#This Row],[分项工程名称]],模板!D:F,3,FALSE))</f>
        <v>S2-04-C7-</v>
      </c>
      <c r="L408" s="2" t="str">
        <f ca="1">IF(ISBLANK(A408),"",表1[[#This Row],[编号]]&amp;TEXT(表1[[#This Row],[序号]],"000"))</f>
        <v>S2-04-C7-001</v>
      </c>
      <c r="M408" s="11" t="str">
        <f t="shared" si="279"/>
        <v>北方工程刚果（金）有限公司</v>
      </c>
      <c r="N408" s="11" t="str">
        <f t="shared" si="280"/>
        <v>李云松</v>
      </c>
      <c r="O408" s="11" t="str">
        <f t="shared" si="281"/>
        <v>黄必银</v>
      </c>
      <c r="P408" s="2" t="str">
        <f t="shared" si="282"/>
        <v>WUHUANG CONSTRUCTION ET COMMERCE RDC SAS</v>
      </c>
      <c r="Q408" s="2" t="str">
        <f t="shared" si="283"/>
        <v>陈陆</v>
      </c>
      <c r="R408" s="2" t="str">
        <f t="shared" si="284"/>
        <v>曹学能</v>
      </c>
      <c r="S408" s="11" t="str">
        <f t="shared" si="285"/>
        <v>鑫诚建设监理咨询有限公司</v>
      </c>
      <c r="T408" s="11" t="str">
        <f>IF(ISBLANK(A408),"",VLOOKUP(表1[[#This Row],[分项工程名称]],模板!C:G,3,FALSE))</f>
        <v>插座、开关安装检验批质量验收记录</v>
      </c>
      <c r="U408" s="2" t="str">
        <f t="shared" si="286"/>
        <v>刚果（金）庞比铜钴矿项目</v>
      </c>
      <c r="V408" s="2" t="str">
        <f t="shared" si="287"/>
        <v>刚果（金）庞比铜钴矿项目   溶液精滤</v>
      </c>
      <c r="W408" s="11" t="str">
        <f>IF(ISBLANK(A408),"",表1[[#This Row],[子项名称]]&amp;表1[[#This Row],[标题]]&amp;表1[[#This Row],[分项工程代号]])</f>
        <v>溶液精滤插座、开关安装检验批质量验收记录4</v>
      </c>
      <c r="X408" s="11">
        <f>IF(ISBLANK(A408),"",COUNTIF(W:W,表1[[#This Row],[子项名称]]&amp;表1[[#This Row],[标题]]&amp;表1[[#This Row],[分项工程代号]]))</f>
        <v>1</v>
      </c>
      <c r="Y408" s="11" t="str">
        <f>IF(ISBLANK(A408),"",表1[[#This Row],[子项名称]]&amp;表1[[#This Row],[分项工程代号]]&amp;表1[[#This Row],[分项工程名称]])</f>
        <v>溶液精滤4插座、开关安装</v>
      </c>
      <c r="Z408" s="11" t="b">
        <f>IF(ISBLANK(A408),"",IF(MATCH(表1[[#This Row],[子项名称]]&amp;表1[[#This Row],[分项工程代号]]&amp;表1[[#This Row],[分项工程名称]],Y:Y,0)=ROW(表1[[#This Row],[子项名称]]),TRUE,FALSE))</f>
        <v>1</v>
      </c>
      <c r="AA408" s="11" t="str">
        <f t="shared" si="288"/>
        <v>《建筑电气工程施工验收规范》 GB50303-2015</v>
      </c>
      <c r="AB408" s="11" t="str">
        <f>IF(ISBLANK(A408),"",VLOOKUP(表1[[#This Row],[分项工程名称]],施工检查记录[#All],2,FALSE))</f>
        <v>1.交直流在同一现场安装时必须选择不同的结构
2.开关的通断位置一致，操作灵活、接触可靠
3.车间及试（实）验室的插座距地面不小于0.3m</v>
      </c>
      <c r="AC408" t="str">
        <f t="shared" si="295"/>
        <v>2020年10月09日</v>
      </c>
    </row>
    <row r="409" customHeight="1" spans="1:29">
      <c r="A409" s="5" t="s">
        <v>181</v>
      </c>
      <c r="B409" s="5">
        <f ca="1" t="shared" si="294"/>
        <v>1</v>
      </c>
      <c r="C409" t="s">
        <v>37</v>
      </c>
      <c r="D409" s="5">
        <v>4</v>
      </c>
      <c r="E409" s="5" t="s">
        <v>182</v>
      </c>
      <c r="F409" s="5" t="s">
        <v>51</v>
      </c>
      <c r="G409" s="85">
        <v>44108</v>
      </c>
      <c r="H409" t="b">
        <v>1</v>
      </c>
      <c r="I409" s="5" t="s">
        <v>52</v>
      </c>
      <c r="J409" s="5"/>
      <c r="K409" s="11" t="str">
        <f>IF(ISBLANK(A409),"",VLOOKUP("S2"&amp;表1[[#This Row],[分项工程代号]]&amp;表1[[#This Row],[分项工程名称]],模板!D:F,3,FALSE))</f>
        <v>S2-04-C7-</v>
      </c>
      <c r="L409" s="2" t="str">
        <f ca="1">IF(ISBLANK(A409),"",表1[[#This Row],[编号]]&amp;TEXT(表1[[#This Row],[序号]],"000"))</f>
        <v>S2-04-C7-001</v>
      </c>
      <c r="M409" s="11" t="str">
        <f t="shared" si="279"/>
        <v>北方工程刚果（金）有限公司</v>
      </c>
      <c r="N409" s="11" t="str">
        <f t="shared" si="280"/>
        <v>李云松</v>
      </c>
      <c r="O409" s="11" t="str">
        <f t="shared" si="281"/>
        <v>黄必银</v>
      </c>
      <c r="P409" s="2" t="str">
        <f t="shared" si="282"/>
        <v>WUHUANG CONSTRUCTION ET COMMERCE RDC SAS</v>
      </c>
      <c r="Q409" s="2" t="str">
        <f t="shared" si="283"/>
        <v>陈陆</v>
      </c>
      <c r="R409" s="2" t="str">
        <f t="shared" si="284"/>
        <v>曹学能</v>
      </c>
      <c r="S409" s="11" t="str">
        <f t="shared" si="285"/>
        <v>鑫诚建设监理咨询有限公司</v>
      </c>
      <c r="T409" s="11" t="str">
        <f>IF(ISBLANK(A409),"",VLOOKUP(表1[[#This Row],[分项工程名称]],模板!C:G,3,FALSE))</f>
        <v>桥架安装和桥架内电缆敷设检验批质量验收记录</v>
      </c>
      <c r="U409" s="2" t="str">
        <f t="shared" si="286"/>
        <v>刚果（金）庞比铜钴矿项目</v>
      </c>
      <c r="V409" s="2" t="str">
        <f t="shared" si="287"/>
        <v>刚果（金）庞比铜钴矿项目   溶液精滤</v>
      </c>
      <c r="W409" s="11" t="str">
        <f>IF(ISBLANK(A409),"",表1[[#This Row],[子项名称]]&amp;表1[[#This Row],[标题]]&amp;表1[[#This Row],[分项工程代号]])</f>
        <v>溶液精滤桥架安装和桥架内电缆敷设检验批质量验收记录4</v>
      </c>
      <c r="X409" s="11">
        <f>IF(ISBLANK(A409),"",COUNTIF(W:W,表1[[#This Row],[子项名称]]&amp;表1[[#This Row],[标题]]&amp;表1[[#This Row],[分项工程代号]]))</f>
        <v>1</v>
      </c>
      <c r="Y409" s="11" t="str">
        <f>IF(ISBLANK(A409),"",表1[[#This Row],[子项名称]]&amp;表1[[#This Row],[分项工程代号]]&amp;表1[[#This Row],[分项工程名称]])</f>
        <v>溶液精滤4桥架安装和桥架内电缆敷设</v>
      </c>
      <c r="Z409" s="11" t="b">
        <f>IF(ISBLANK(A409),"",IF(MATCH(表1[[#This Row],[子项名称]]&amp;表1[[#This Row],[分项工程代号]]&amp;表1[[#This Row],[分项工程名称]],Y:Y,0)=ROW(表1[[#This Row],[子项名称]]),TRUE,FALSE))</f>
        <v>1</v>
      </c>
      <c r="AA409" s="11" t="str">
        <f t="shared" si="288"/>
        <v>《建筑电气工程施工验收规范》 GB50303-2015</v>
      </c>
      <c r="AB409" s="11" t="str">
        <f>IF(ISBLANK(A409),"",VLOOKUP(表1[[#This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c r="AC409" t="str">
        <f t="shared" si="295"/>
        <v>2020年10月04日</v>
      </c>
    </row>
    <row r="410" customHeight="1" spans="1:29">
      <c r="A410" s="5" t="s">
        <v>181</v>
      </c>
      <c r="B410" s="5">
        <f ca="1" t="shared" si="294"/>
        <v>1</v>
      </c>
      <c r="C410" t="s">
        <v>35</v>
      </c>
      <c r="D410" s="5">
        <v>4</v>
      </c>
      <c r="E410" s="5" t="s">
        <v>182</v>
      </c>
      <c r="F410" s="5" t="s">
        <v>51</v>
      </c>
      <c r="G410" s="85">
        <v>44110</v>
      </c>
      <c r="H410" t="b">
        <v>1</v>
      </c>
      <c r="I410" s="5" t="s">
        <v>52</v>
      </c>
      <c r="J410" s="5"/>
      <c r="K410" s="11" t="str">
        <f>IF(ISBLANK(A410),"",VLOOKUP("S2"&amp;表1[[#This Row],[分项工程代号]]&amp;表1[[#This Row],[分项工程名称]],模板!D:F,3,FALSE))</f>
        <v>S2-04-C7-</v>
      </c>
      <c r="L410" s="2" t="str">
        <f ca="1">IF(ISBLANK(A410),"",表1[[#This Row],[编号]]&amp;TEXT(表1[[#This Row],[序号]],"000"))</f>
        <v>S2-04-C7-001</v>
      </c>
      <c r="M410" s="11" t="str">
        <f t="shared" si="279"/>
        <v>北方工程刚果（金）有限公司</v>
      </c>
      <c r="N410" s="11" t="str">
        <f t="shared" si="280"/>
        <v>李云松</v>
      </c>
      <c r="O410" s="11" t="str">
        <f t="shared" si="281"/>
        <v>黄必银</v>
      </c>
      <c r="P410" s="2" t="str">
        <f t="shared" si="282"/>
        <v>WUHUANG CONSTRUCTION ET COMMERCE RDC SAS</v>
      </c>
      <c r="Q410" s="2" t="str">
        <f t="shared" si="283"/>
        <v>陈陆</v>
      </c>
      <c r="R410" s="2" t="str">
        <f t="shared" si="284"/>
        <v>曹学能</v>
      </c>
      <c r="S410" s="11" t="str">
        <f t="shared" si="285"/>
        <v>鑫诚建设监理咨询有限公司</v>
      </c>
      <c r="T410" s="11" t="str">
        <f>IF(ISBLANK(A410),"",VLOOKUP(表1[[#This Row],[分项工程名称]],模板!C:G,3,FALSE))</f>
        <v>电线、电缆导管和线槽敷设检验批质量验收记录</v>
      </c>
      <c r="U410" s="2" t="str">
        <f t="shared" si="286"/>
        <v>刚果（金）庞比铜钴矿项目</v>
      </c>
      <c r="V410" s="2" t="str">
        <f t="shared" si="287"/>
        <v>刚果（金）庞比铜钴矿项目   溶液精滤</v>
      </c>
      <c r="W410" s="11" t="str">
        <f>IF(ISBLANK(A410),"",表1[[#This Row],[子项名称]]&amp;表1[[#This Row],[标题]]&amp;表1[[#This Row],[分项工程代号]])</f>
        <v>溶液精滤电线、电缆导管和线槽敷设检验批质量验收记录4</v>
      </c>
      <c r="X410" s="11">
        <f>IF(ISBLANK(A410),"",COUNTIF(W:W,表1[[#This Row],[子项名称]]&amp;表1[[#This Row],[标题]]&amp;表1[[#This Row],[分项工程代号]]))</f>
        <v>1</v>
      </c>
      <c r="Y410" s="11" t="str">
        <f>IF(ISBLANK(A410),"",表1[[#This Row],[子项名称]]&amp;表1[[#This Row],[分项工程代号]]&amp;表1[[#This Row],[分项工程名称]])</f>
        <v>溶液精滤4电线、电缆导管和线槽敷设</v>
      </c>
      <c r="Z410" s="11" t="b">
        <f>IF(ISBLANK(A410),"",IF(MATCH(表1[[#This Row],[子项名称]]&amp;表1[[#This Row],[分项工程代号]]&amp;表1[[#This Row],[分项工程名称]],Y:Y,0)=ROW(表1[[#This Row],[子项名称]]),TRUE,FALSE))</f>
        <v>1</v>
      </c>
      <c r="AA410" s="11" t="str">
        <f t="shared" si="288"/>
        <v>《建筑电气工程施工验收规范》 GB50303-2015</v>
      </c>
      <c r="AB410" s="11" t="str">
        <f>IF(ISBLANK(A410),"",VLOOKUP(表1[[#This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410" t="str">
        <f t="shared" si="295"/>
        <v>2020年10月06日</v>
      </c>
    </row>
    <row r="411" customHeight="1" spans="1:29">
      <c r="A411" s="5" t="s">
        <v>181</v>
      </c>
      <c r="B411" s="5">
        <f ca="1" t="shared" si="294"/>
        <v>1</v>
      </c>
      <c r="C411" t="s">
        <v>30</v>
      </c>
      <c r="D411" s="5">
        <v>4</v>
      </c>
      <c r="E411" s="5" t="s">
        <v>182</v>
      </c>
      <c r="F411" s="5" t="s">
        <v>51</v>
      </c>
      <c r="G411" s="85">
        <v>44110</v>
      </c>
      <c r="H411" t="b">
        <v>1</v>
      </c>
      <c r="I411" s="5" t="s">
        <v>52</v>
      </c>
      <c r="J411" s="5"/>
      <c r="K411" s="11" t="str">
        <f>IF(ISBLANK(A411),"",VLOOKUP("S2"&amp;表1[[#This Row],[分项工程代号]]&amp;表1[[#This Row],[分项工程名称]],模板!D:F,3,FALSE))</f>
        <v>S2-04-C7-</v>
      </c>
      <c r="L411" s="2" t="str">
        <f ca="1">IF(ISBLANK(A411),"",表1[[#This Row],[编号]]&amp;TEXT(表1[[#This Row],[序号]],"000"))</f>
        <v>S2-04-C7-001</v>
      </c>
      <c r="M411" s="11" t="str">
        <f t="shared" si="279"/>
        <v>北方工程刚果（金）有限公司</v>
      </c>
      <c r="N411" s="11" t="str">
        <f t="shared" si="280"/>
        <v>李云松</v>
      </c>
      <c r="O411" s="11" t="str">
        <f t="shared" si="281"/>
        <v>黄必银</v>
      </c>
      <c r="P411" s="2" t="str">
        <f t="shared" si="282"/>
        <v>WUHUANG CONSTRUCTION ET COMMERCE RDC SAS</v>
      </c>
      <c r="Q411" s="2" t="str">
        <f t="shared" si="283"/>
        <v>陈陆</v>
      </c>
      <c r="R411" s="2" t="str">
        <f t="shared" si="284"/>
        <v>曹学能</v>
      </c>
      <c r="S411" s="11" t="str">
        <f t="shared" si="285"/>
        <v>鑫诚建设监理咨询有限公司</v>
      </c>
      <c r="T411" s="11" t="str">
        <f>IF(ISBLANK(A411),"",VLOOKUP(表1[[#This Row],[分项工程名称]],模板!C:G,3,FALSE))</f>
        <v>电线、电缆穿管和线槽敷设检验批质量验收记录</v>
      </c>
      <c r="U411" s="2" t="str">
        <f t="shared" si="286"/>
        <v>刚果（金）庞比铜钴矿项目</v>
      </c>
      <c r="V411" s="2" t="str">
        <f t="shared" si="287"/>
        <v>刚果（金）庞比铜钴矿项目   溶液精滤</v>
      </c>
      <c r="W411" s="11" t="str">
        <f>IF(ISBLANK(A411),"",表1[[#This Row],[子项名称]]&amp;表1[[#This Row],[标题]]&amp;表1[[#This Row],[分项工程代号]])</f>
        <v>溶液精滤电线、电缆穿管和线槽敷设检验批质量验收记录4</v>
      </c>
      <c r="X411" s="11">
        <f>IF(ISBLANK(A411),"",COUNTIF(W:W,表1[[#This Row],[子项名称]]&amp;表1[[#This Row],[标题]]&amp;表1[[#This Row],[分项工程代号]]))</f>
        <v>1</v>
      </c>
      <c r="Y411" s="11" t="str">
        <f>IF(ISBLANK(A411),"",表1[[#This Row],[子项名称]]&amp;表1[[#This Row],[分项工程代号]]&amp;表1[[#This Row],[分项工程名称]])</f>
        <v>溶液精滤4电线、电缆穿管和线槽敷设</v>
      </c>
      <c r="Z411" s="11" t="b">
        <f>IF(ISBLANK(A411),"",IF(MATCH(表1[[#This Row],[子项名称]]&amp;表1[[#This Row],[分项工程代号]]&amp;表1[[#This Row],[分项工程名称]],Y:Y,0)=ROW(表1[[#This Row],[子项名称]]),TRUE,FALSE))</f>
        <v>1</v>
      </c>
      <c r="AA411" s="11" t="str">
        <f t="shared" si="288"/>
        <v>《建筑电气工程施工验收规范》 GB50303-2015</v>
      </c>
      <c r="AB411" s="11" t="str">
        <f>IF(ISBLANK(A411),"",VLOOKUP(表1[[#This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411" t="str">
        <f t="shared" si="295"/>
        <v>2020年10月06日</v>
      </c>
    </row>
    <row r="412" customHeight="1" spans="1:29">
      <c r="A412" s="5" t="s">
        <v>181</v>
      </c>
      <c r="B412" s="5">
        <f ca="1" t="shared" si="294"/>
        <v>1</v>
      </c>
      <c r="C412" t="s">
        <v>81</v>
      </c>
      <c r="D412" s="5">
        <v>4</v>
      </c>
      <c r="E412" s="5" t="s">
        <v>182</v>
      </c>
      <c r="F412" s="5" t="s">
        <v>51</v>
      </c>
      <c r="G412" s="85">
        <v>44111</v>
      </c>
      <c r="H412" t="b">
        <v>1</v>
      </c>
      <c r="I412" s="5" t="s">
        <v>52</v>
      </c>
      <c r="J412" s="5"/>
      <c r="K412" s="11" t="str">
        <f>IF(ISBLANK(A412),"",VLOOKUP("S2"&amp;表1[[#This Row],[分项工程代号]]&amp;表1[[#This Row],[分项工程名称]],模板!D:F,3,FALSE))</f>
        <v>S2-04-C7-</v>
      </c>
      <c r="L412" s="2" t="str">
        <f ca="1">IF(ISBLANK(A412),"",表1[[#This Row],[编号]]&amp;TEXT(表1[[#This Row],[序号]],"000"))</f>
        <v>S2-04-C7-001</v>
      </c>
      <c r="M412" s="11" t="str">
        <f t="shared" si="279"/>
        <v>北方工程刚果（金）有限公司</v>
      </c>
      <c r="N412" s="11" t="str">
        <f t="shared" si="280"/>
        <v>李云松</v>
      </c>
      <c r="O412" s="11" t="str">
        <f t="shared" si="281"/>
        <v>黄必银</v>
      </c>
      <c r="P412" s="2" t="str">
        <f t="shared" si="282"/>
        <v>WUHUANG CONSTRUCTION ET COMMERCE RDC SAS</v>
      </c>
      <c r="Q412" s="2" t="str">
        <f t="shared" si="283"/>
        <v>陈陆</v>
      </c>
      <c r="R412" s="2" t="str">
        <f t="shared" si="284"/>
        <v>曹学能</v>
      </c>
      <c r="S412" s="11" t="str">
        <f t="shared" si="285"/>
        <v>鑫诚建设监理咨询有限公司</v>
      </c>
      <c r="T412" s="11" t="str">
        <f>IF(ISBLANK(A412),"",VLOOKUP(表1[[#This Row],[分项工程名称]],模板!C:G,3,FALSE))</f>
        <v>电缆头制作、导线连接和线路电气试验检验批质量验收记录</v>
      </c>
      <c r="U412" s="2" t="str">
        <f t="shared" si="286"/>
        <v>刚果（金）庞比铜钴矿项目</v>
      </c>
      <c r="V412" s="2" t="str">
        <f t="shared" si="287"/>
        <v>刚果（金）庞比铜钴矿项目   溶液精滤</v>
      </c>
      <c r="W412" s="11" t="str">
        <f>IF(ISBLANK(A412),"",表1[[#This Row],[子项名称]]&amp;表1[[#This Row],[标题]]&amp;表1[[#This Row],[分项工程代号]])</f>
        <v>溶液精滤电缆头制作、导线连接和线路电气试验检验批质量验收记录4</v>
      </c>
      <c r="X412" s="11">
        <f>IF(ISBLANK(A412),"",COUNTIF(W:W,表1[[#This Row],[子项名称]]&amp;表1[[#This Row],[标题]]&amp;表1[[#This Row],[分项工程代号]]))</f>
        <v>1</v>
      </c>
      <c r="Y412" s="11" t="str">
        <f>IF(ISBLANK(A412),"",表1[[#This Row],[子项名称]]&amp;表1[[#This Row],[分项工程代号]]&amp;表1[[#This Row],[分项工程名称]])</f>
        <v>溶液精滤4电缆头制作、导线连接和线路电气试验</v>
      </c>
      <c r="Z412" s="11" t="b">
        <f>IF(ISBLANK(A412),"",IF(MATCH(表1[[#This Row],[子项名称]]&amp;表1[[#This Row],[分项工程代号]]&amp;表1[[#This Row],[分项工程名称]],Y:Y,0)=ROW(表1[[#This Row],[子项名称]]),TRUE,FALSE))</f>
        <v>1</v>
      </c>
      <c r="AA412" s="11" t="str">
        <f t="shared" si="288"/>
        <v>《建筑电气工程施工验收规范》 GB50303-2015</v>
      </c>
      <c r="AB412" s="11" t="str">
        <f>IF(ISBLANK(A412),"",VLOOKUP(表1[[#This Row],[分项工程名称]],施工检查记录[#All],2,FALSE))</f>
        <v>1.低压电线和电缆绝缘电阻测试符合规范要求
2.电线、电缆接线符合规范要求
3.芯线与电器设备的连接符合规范要求</v>
      </c>
      <c r="AC412" t="str">
        <f t="shared" si="295"/>
        <v>2020年10月07日</v>
      </c>
    </row>
    <row r="413" customHeight="1" spans="1:29">
      <c r="A413" s="5" t="s">
        <v>181</v>
      </c>
      <c r="B413" s="5">
        <f ca="1" t="shared" ref="B413:B418" si="296">IF(ISBLANK(A413),"",_xlfn.MAXIFS(INDIRECT(ADDRESS(2,2)&amp;":"&amp;ADDRESS(ROW(A413)-1,2)),INDIRECT(ADDRESS(2,1)&amp;":"&amp;ADDRESS(ROW(A413)-1,1)),A413,INDIRECT(ADDRESS(2,3)&amp;":"&amp;ADDRESS(ROW(A413)-1,3)),C413,INDIRECT(ADDRESS(2,4)&amp;":"&amp;ADDRESS(ROW(A413)-1,4)),D413)+1)</f>
        <v>1</v>
      </c>
      <c r="C413" t="s">
        <v>86</v>
      </c>
      <c r="D413" s="5">
        <v>5</v>
      </c>
      <c r="E413" s="5" t="s">
        <v>182</v>
      </c>
      <c r="F413" s="5" t="s">
        <v>51</v>
      </c>
      <c r="G413" s="85">
        <v>44113</v>
      </c>
      <c r="H413" t="b">
        <v>1</v>
      </c>
      <c r="I413" s="5" t="s">
        <v>52</v>
      </c>
      <c r="J413" s="5"/>
      <c r="K413" s="11" t="str">
        <f>IF(ISBLANK(A413),"",VLOOKUP("S2"&amp;表1[[#This Row],[分项工程代号]]&amp;表1[[#This Row],[分项工程名称]],模板!D:F,3,FALSE))</f>
        <v>S2-05-C7-</v>
      </c>
      <c r="L413" s="2" t="str">
        <f ca="1">IF(ISBLANK(A413),"",表1[[#This Row],[编号]]&amp;TEXT(表1[[#This Row],[序号]],"000"))</f>
        <v>S2-05-C7-001</v>
      </c>
      <c r="M413" s="11" t="str">
        <f t="shared" si="279"/>
        <v>北方工程刚果（金）有限公司</v>
      </c>
      <c r="N413" s="11" t="str">
        <f t="shared" si="280"/>
        <v>李云松</v>
      </c>
      <c r="O413" s="11" t="str">
        <f t="shared" si="281"/>
        <v>黄必银</v>
      </c>
      <c r="P413" s="2" t="str">
        <f t="shared" si="282"/>
        <v>WUHUANG CONSTRUCTION ET COMMERCE RDC SAS</v>
      </c>
      <c r="Q413" s="2" t="str">
        <f t="shared" si="283"/>
        <v>陈陆</v>
      </c>
      <c r="R413" s="2" t="str">
        <f t="shared" si="284"/>
        <v>曹学能</v>
      </c>
      <c r="S413" s="11" t="str">
        <f t="shared" si="285"/>
        <v>鑫诚建设监理咨询有限公司</v>
      </c>
      <c r="T413" s="11" t="str">
        <f>IF(ISBLANK(A413),"",VLOOKUP(表1[[#This Row],[分项工程名称]],模板!C:G,3,FALSE))</f>
        <v>建筑照明通电试运行检验批质量验收记录</v>
      </c>
      <c r="U413" s="2" t="str">
        <f t="shared" si="286"/>
        <v>刚果（金）庞比铜钴矿项目</v>
      </c>
      <c r="V413" s="2" t="str">
        <f t="shared" si="287"/>
        <v>刚果（金）庞比铜钴矿项目   溶液精滤</v>
      </c>
      <c r="W413" s="11" t="str">
        <f>IF(ISBLANK(A413),"",表1[[#This Row],[子项名称]]&amp;表1[[#This Row],[标题]]&amp;表1[[#This Row],[分项工程代号]])</f>
        <v>溶液精滤建筑照明通电试运行检验批质量验收记录5</v>
      </c>
      <c r="X413" s="11">
        <f>IF(ISBLANK(A413),"",COUNTIF(W:W,表1[[#This Row],[子项名称]]&amp;表1[[#This Row],[标题]]&amp;表1[[#This Row],[分项工程代号]]))</f>
        <v>1</v>
      </c>
      <c r="Y413" s="11" t="str">
        <f>IF(ISBLANK(A413),"",表1[[#This Row],[子项名称]]&amp;表1[[#This Row],[分项工程代号]]&amp;表1[[#This Row],[分项工程名称]])</f>
        <v>溶液精滤5建筑照明通电试运行</v>
      </c>
      <c r="Z413" s="11" t="b">
        <f>IF(ISBLANK(A413),"",IF(MATCH(表1[[#This Row],[子项名称]]&amp;表1[[#This Row],[分项工程代号]]&amp;表1[[#This Row],[分项工程名称]],Y:Y,0)=ROW(表1[[#This Row],[子项名称]]),TRUE,FALSE))</f>
        <v>1</v>
      </c>
      <c r="AA413" s="11" t="str">
        <f t="shared" si="288"/>
        <v>《建筑电气工程施工验收规范》 GB50303-2015</v>
      </c>
      <c r="AB413" s="11" t="str">
        <f>IF(ISBLANK(A413),"",VLOOKUP(表1[[#This Row],[分项工程名称]],施工检查记录[#All],2,FALSE))</f>
        <v>1.应与照明配电箱及回路的标识应与照明配电箱的回路及标识一致
2.开关与灯具控制顺序相对应
3.所有照明灯具应开启</v>
      </c>
      <c r="AC413" t="str">
        <f t="shared" ref="AC413:AC427" si="297">TEXT($G413,"yyyy年mm月dd日")</f>
        <v>2020年10月09日</v>
      </c>
    </row>
    <row r="414" customHeight="1" spans="1:29">
      <c r="A414" s="5" t="s">
        <v>181</v>
      </c>
      <c r="B414" s="5">
        <f ca="1" t="shared" si="296"/>
        <v>1</v>
      </c>
      <c r="C414" t="s">
        <v>36</v>
      </c>
      <c r="D414" s="5">
        <v>5</v>
      </c>
      <c r="E414" s="5" t="s">
        <v>182</v>
      </c>
      <c r="F414" s="5" t="s">
        <v>51</v>
      </c>
      <c r="G414" s="85">
        <v>44111</v>
      </c>
      <c r="H414" t="b">
        <v>1</v>
      </c>
      <c r="I414" s="5" t="s">
        <v>52</v>
      </c>
      <c r="J414" s="5"/>
      <c r="K414" s="11" t="str">
        <f>IF(ISBLANK(A414),"",VLOOKUP("S2"&amp;表1[[#This Row],[分项工程代号]]&amp;表1[[#This Row],[分项工程名称]],模板!D:F,3,FALSE))</f>
        <v>S2-05-C7-</v>
      </c>
      <c r="L414" s="2" t="str">
        <f ca="1">IF(ISBLANK(A414),"",表1[[#This Row],[编号]]&amp;TEXT(表1[[#This Row],[序号]],"000"))</f>
        <v>S2-05-C7-001</v>
      </c>
      <c r="M414" s="11" t="str">
        <f t="shared" si="279"/>
        <v>北方工程刚果（金）有限公司</v>
      </c>
      <c r="N414" s="11" t="str">
        <f t="shared" si="280"/>
        <v>李云松</v>
      </c>
      <c r="O414" s="11" t="str">
        <f t="shared" si="281"/>
        <v>黄必银</v>
      </c>
      <c r="P414" s="2" t="str">
        <f t="shared" si="282"/>
        <v>WUHUANG CONSTRUCTION ET COMMERCE RDC SAS</v>
      </c>
      <c r="Q414" s="2" t="str">
        <f t="shared" si="283"/>
        <v>陈陆</v>
      </c>
      <c r="R414" s="2" t="str">
        <f t="shared" si="284"/>
        <v>曹学能</v>
      </c>
      <c r="S414" s="11" t="str">
        <f t="shared" si="285"/>
        <v>鑫诚建设监理咨询有限公司</v>
      </c>
      <c r="T414" s="11" t="str">
        <f>IF(ISBLANK(A414),"",VLOOKUP(表1[[#This Row],[分项工程名称]],模板!C:G,3,FALSE))</f>
        <v>普通灯具安装检验批质量验收记录</v>
      </c>
      <c r="U414" s="2" t="str">
        <f t="shared" si="286"/>
        <v>刚果（金）庞比铜钴矿项目</v>
      </c>
      <c r="V414" s="2" t="str">
        <f t="shared" si="287"/>
        <v>刚果（金）庞比铜钴矿项目   溶液精滤</v>
      </c>
      <c r="W414" s="11" t="str">
        <f>IF(ISBLANK(A414),"",表1[[#This Row],[子项名称]]&amp;表1[[#This Row],[标题]]&amp;表1[[#This Row],[分项工程代号]])</f>
        <v>溶液精滤普通灯具安装检验批质量验收记录5</v>
      </c>
      <c r="X414" s="11">
        <f>IF(ISBLANK(A414),"",COUNTIF(W:W,表1[[#This Row],[子项名称]]&amp;表1[[#This Row],[标题]]&amp;表1[[#This Row],[分项工程代号]]))</f>
        <v>1</v>
      </c>
      <c r="Y414" s="11" t="str">
        <f>IF(ISBLANK(A414),"",表1[[#This Row],[子项名称]]&amp;表1[[#This Row],[分项工程代号]]&amp;表1[[#This Row],[分项工程名称]])</f>
        <v>溶液精滤5普通灯具安装</v>
      </c>
      <c r="Z414" s="11" t="b">
        <f>IF(ISBLANK(A414),"",IF(MATCH(表1[[#This Row],[子项名称]]&amp;表1[[#This Row],[分项工程代号]]&amp;表1[[#This Row],[分项工程名称]],Y:Y,0)=ROW(表1[[#This Row],[子项名称]]),TRUE,FALSE))</f>
        <v>1</v>
      </c>
      <c r="AA414" s="11" t="str">
        <f t="shared" si="288"/>
        <v>《建筑电气工程施工验收规范》 GB50303-2015</v>
      </c>
      <c r="AB414" s="11" t="str">
        <f>IF(ISBLANK(A414),"",VLOOKUP(表1[[#This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c r="AC414" t="str">
        <f t="shared" si="297"/>
        <v>2020年10月07日</v>
      </c>
    </row>
    <row r="415" customHeight="1" spans="1:29">
      <c r="A415" s="5" t="s">
        <v>181</v>
      </c>
      <c r="B415" s="5">
        <f ca="1" t="shared" si="296"/>
        <v>1</v>
      </c>
      <c r="C415" t="s">
        <v>157</v>
      </c>
      <c r="D415" s="5">
        <v>5</v>
      </c>
      <c r="E415" s="5" t="s">
        <v>182</v>
      </c>
      <c r="F415" s="5" t="s">
        <v>51</v>
      </c>
      <c r="G415" s="85">
        <v>44111</v>
      </c>
      <c r="H415" t="b">
        <v>1</v>
      </c>
      <c r="I415" s="5" t="s">
        <v>52</v>
      </c>
      <c r="J415" s="5"/>
      <c r="K415" s="11" t="str">
        <f>IF(ISBLANK(A415),"",VLOOKUP("S2"&amp;表1[[#This Row],[分项工程代号]]&amp;表1[[#This Row],[分项工程名称]],模板!D:F,3,FALSE))</f>
        <v>S2-05-C7-</v>
      </c>
      <c r="L415" s="2" t="str">
        <f ca="1">IF(ISBLANK(A415),"",表1[[#This Row],[编号]]&amp;TEXT(表1[[#This Row],[序号]],"000"))</f>
        <v>S2-05-C7-001</v>
      </c>
      <c r="M415" s="11" t="str">
        <f t="shared" si="279"/>
        <v>北方工程刚果（金）有限公司</v>
      </c>
      <c r="N415" s="11" t="str">
        <f t="shared" si="280"/>
        <v>李云松</v>
      </c>
      <c r="O415" s="11" t="str">
        <f t="shared" si="281"/>
        <v>黄必银</v>
      </c>
      <c r="P415" s="2" t="str">
        <f t="shared" si="282"/>
        <v>WUHUANG CONSTRUCTION ET COMMERCE RDC SAS</v>
      </c>
      <c r="Q415" s="2" t="str">
        <f t="shared" si="283"/>
        <v>陈陆</v>
      </c>
      <c r="R415" s="2" t="str">
        <f t="shared" si="284"/>
        <v>曹学能</v>
      </c>
      <c r="S415" s="11" t="str">
        <f t="shared" si="285"/>
        <v>鑫诚建设监理咨询有限公司</v>
      </c>
      <c r="T415" s="11" t="str">
        <f>IF(ISBLANK(A415),"",VLOOKUP(表1[[#This Row],[分项工程名称]],模板!C:G,3,FALSE))</f>
        <v>照明配电箱（盘）安装检验批质量验收记录</v>
      </c>
      <c r="U415" s="2" t="str">
        <f t="shared" si="286"/>
        <v>刚果（金）庞比铜钴矿项目</v>
      </c>
      <c r="V415" s="2" t="str">
        <f t="shared" si="287"/>
        <v>刚果（金）庞比铜钴矿项目   溶液精滤</v>
      </c>
      <c r="W415" s="11" t="str">
        <f>IF(ISBLANK(A415),"",表1[[#This Row],[子项名称]]&amp;表1[[#This Row],[标题]]&amp;表1[[#This Row],[分项工程代号]])</f>
        <v>溶液精滤照明配电箱（盘）安装检验批质量验收记录5</v>
      </c>
      <c r="X415" s="11">
        <f>IF(ISBLANK(A415),"",COUNTIF(W:W,表1[[#This Row],[子项名称]]&amp;表1[[#This Row],[标题]]&amp;表1[[#This Row],[分项工程代号]]))</f>
        <v>1</v>
      </c>
      <c r="Y415" s="11" t="str">
        <f>IF(ISBLANK(A415),"",表1[[#This Row],[子项名称]]&amp;表1[[#This Row],[分项工程代号]]&amp;表1[[#This Row],[分项工程名称]])</f>
        <v>溶液精滤5照明配电箱（盘）安装</v>
      </c>
      <c r="Z415" s="11" t="b">
        <f>IF(ISBLANK(A415),"",IF(MATCH(表1[[#This Row],[子项名称]]&amp;表1[[#This Row],[分项工程代号]]&amp;表1[[#This Row],[分项工程名称]],Y:Y,0)=ROW(表1[[#This Row],[子项名称]]),TRUE,FALSE))</f>
        <v>1</v>
      </c>
      <c r="AA415" s="11" t="str">
        <f t="shared" si="288"/>
        <v>《建筑电气工程施工验收规范》 GB50303-2015</v>
      </c>
      <c r="AB415" s="11" t="str">
        <f>IF(ISBLANK(A415),"",VLOOKUP(表1[[#This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415" t="str">
        <f t="shared" si="297"/>
        <v>2020年10月07日</v>
      </c>
    </row>
    <row r="416" customHeight="1" spans="1:29">
      <c r="A416" s="5" t="s">
        <v>181</v>
      </c>
      <c r="B416" s="5">
        <f ca="1" t="shared" si="296"/>
        <v>1</v>
      </c>
      <c r="C416" t="s">
        <v>35</v>
      </c>
      <c r="D416" s="5">
        <v>5</v>
      </c>
      <c r="E416" s="5" t="s">
        <v>182</v>
      </c>
      <c r="F416" s="5" t="s">
        <v>51</v>
      </c>
      <c r="G416" s="85">
        <v>44110</v>
      </c>
      <c r="H416" t="b">
        <v>1</v>
      </c>
      <c r="I416" s="5" t="s">
        <v>52</v>
      </c>
      <c r="J416" s="5"/>
      <c r="K416" s="11" t="str">
        <f>IF(ISBLANK(A416),"",VLOOKUP("S2"&amp;表1[[#This Row],[分项工程代号]]&amp;表1[[#This Row],[分项工程名称]],模板!D:F,3,FALSE))</f>
        <v>S2-05-C7-</v>
      </c>
      <c r="L416" s="2" t="str">
        <f ca="1">IF(ISBLANK(A416),"",表1[[#This Row],[编号]]&amp;TEXT(表1[[#This Row],[序号]],"000"))</f>
        <v>S2-05-C7-001</v>
      </c>
      <c r="M416" s="11" t="str">
        <f t="shared" si="279"/>
        <v>北方工程刚果（金）有限公司</v>
      </c>
      <c r="N416" s="11" t="str">
        <f t="shared" si="280"/>
        <v>李云松</v>
      </c>
      <c r="O416" s="11" t="str">
        <f t="shared" si="281"/>
        <v>黄必银</v>
      </c>
      <c r="P416" s="2" t="str">
        <f t="shared" si="282"/>
        <v>WUHUANG CONSTRUCTION ET COMMERCE RDC SAS</v>
      </c>
      <c r="Q416" s="2" t="str">
        <f t="shared" si="283"/>
        <v>陈陆</v>
      </c>
      <c r="R416" s="2" t="str">
        <f t="shared" si="284"/>
        <v>曹学能</v>
      </c>
      <c r="S416" s="11" t="str">
        <f t="shared" si="285"/>
        <v>鑫诚建设监理咨询有限公司</v>
      </c>
      <c r="T416" s="11" t="str">
        <f>IF(ISBLANK(A416),"",VLOOKUP(表1[[#This Row],[分项工程名称]],模板!C:G,3,FALSE))</f>
        <v>电线、电缆导管和线槽敷设检验批质量验收记录</v>
      </c>
      <c r="U416" s="2" t="str">
        <f t="shared" si="286"/>
        <v>刚果（金）庞比铜钴矿项目</v>
      </c>
      <c r="V416" s="2" t="str">
        <f t="shared" si="287"/>
        <v>刚果（金）庞比铜钴矿项目   溶液精滤</v>
      </c>
      <c r="W416" s="11" t="str">
        <f>IF(ISBLANK(A416),"",表1[[#This Row],[子项名称]]&amp;表1[[#This Row],[标题]]&amp;表1[[#This Row],[分项工程代号]])</f>
        <v>溶液精滤电线、电缆导管和线槽敷设检验批质量验收记录5</v>
      </c>
      <c r="X416" s="11">
        <f>IF(ISBLANK(A416),"",COUNTIF(W:W,表1[[#This Row],[子项名称]]&amp;表1[[#This Row],[标题]]&amp;表1[[#This Row],[分项工程代号]]))</f>
        <v>1</v>
      </c>
      <c r="Y416" s="11" t="str">
        <f>IF(ISBLANK(A416),"",表1[[#This Row],[子项名称]]&amp;表1[[#This Row],[分项工程代号]]&amp;表1[[#This Row],[分项工程名称]])</f>
        <v>溶液精滤5电线、电缆导管和线槽敷设</v>
      </c>
      <c r="Z416" s="11" t="b">
        <f>IF(ISBLANK(A416),"",IF(MATCH(表1[[#This Row],[子项名称]]&amp;表1[[#This Row],[分项工程代号]]&amp;表1[[#This Row],[分项工程名称]],Y:Y,0)=ROW(表1[[#This Row],[子项名称]]),TRUE,FALSE))</f>
        <v>1</v>
      </c>
      <c r="AA416" s="11" t="str">
        <f t="shared" si="288"/>
        <v>《建筑电气工程施工验收规范》 GB50303-2015</v>
      </c>
      <c r="AB416" s="11" t="str">
        <f>IF(ISBLANK(A416),"",VLOOKUP(表1[[#This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c r="AC416" t="str">
        <f t="shared" si="297"/>
        <v>2020年10月06日</v>
      </c>
    </row>
    <row r="417" customHeight="1" spans="1:29">
      <c r="A417" s="5" t="s">
        <v>181</v>
      </c>
      <c r="B417" s="5">
        <f ca="1" t="shared" si="296"/>
        <v>1</v>
      </c>
      <c r="C417" t="s">
        <v>30</v>
      </c>
      <c r="D417" s="5">
        <v>5</v>
      </c>
      <c r="E417" s="5" t="s">
        <v>182</v>
      </c>
      <c r="F417" s="5" t="s">
        <v>51</v>
      </c>
      <c r="G417" s="85">
        <v>44110</v>
      </c>
      <c r="H417" t="b">
        <v>1</v>
      </c>
      <c r="I417" s="5" t="s">
        <v>52</v>
      </c>
      <c r="J417" s="5"/>
      <c r="K417" s="11" t="str">
        <f>IF(ISBLANK(A417),"",VLOOKUP("S2"&amp;表1[[#This Row],[分项工程代号]]&amp;表1[[#This Row],[分项工程名称]],模板!D:F,3,FALSE))</f>
        <v>S2-05-C7-</v>
      </c>
      <c r="L417" s="2" t="str">
        <f ca="1">IF(ISBLANK(A417),"",表1[[#This Row],[编号]]&amp;TEXT(表1[[#This Row],[序号]],"000"))</f>
        <v>S2-05-C7-001</v>
      </c>
      <c r="M417" s="11" t="str">
        <f t="shared" si="279"/>
        <v>北方工程刚果（金）有限公司</v>
      </c>
      <c r="N417" s="11" t="str">
        <f t="shared" si="280"/>
        <v>李云松</v>
      </c>
      <c r="O417" s="11" t="str">
        <f t="shared" si="281"/>
        <v>黄必银</v>
      </c>
      <c r="P417" s="2" t="str">
        <f t="shared" si="282"/>
        <v>WUHUANG CONSTRUCTION ET COMMERCE RDC SAS</v>
      </c>
      <c r="Q417" s="2" t="str">
        <f t="shared" si="283"/>
        <v>陈陆</v>
      </c>
      <c r="R417" s="2" t="str">
        <f t="shared" si="284"/>
        <v>曹学能</v>
      </c>
      <c r="S417" s="11" t="str">
        <f t="shared" si="285"/>
        <v>鑫诚建设监理咨询有限公司</v>
      </c>
      <c r="T417" s="11" t="str">
        <f>IF(ISBLANK(A417),"",VLOOKUP(表1[[#This Row],[分项工程名称]],模板!C:G,3,FALSE))</f>
        <v>电线、电缆穿管和线槽敷设检验批质量验收记录</v>
      </c>
      <c r="U417" s="2" t="str">
        <f t="shared" si="286"/>
        <v>刚果（金）庞比铜钴矿项目</v>
      </c>
      <c r="V417" s="2" t="str">
        <f t="shared" si="287"/>
        <v>刚果（金）庞比铜钴矿项目   溶液精滤</v>
      </c>
      <c r="W417" s="11" t="str">
        <f>IF(ISBLANK(A417),"",表1[[#This Row],[子项名称]]&amp;表1[[#This Row],[标题]]&amp;表1[[#This Row],[分项工程代号]])</f>
        <v>溶液精滤电线、电缆穿管和线槽敷设检验批质量验收记录5</v>
      </c>
      <c r="X417" s="11">
        <f>IF(ISBLANK(A417),"",COUNTIF(W:W,表1[[#This Row],[子项名称]]&amp;表1[[#This Row],[标题]]&amp;表1[[#This Row],[分项工程代号]]))</f>
        <v>1</v>
      </c>
      <c r="Y417" s="11" t="str">
        <f>IF(ISBLANK(A417),"",表1[[#This Row],[子项名称]]&amp;表1[[#This Row],[分项工程代号]]&amp;表1[[#This Row],[分项工程名称]])</f>
        <v>溶液精滤5电线、电缆穿管和线槽敷设</v>
      </c>
      <c r="Z417" s="11" t="b">
        <f>IF(ISBLANK(A417),"",IF(MATCH(表1[[#This Row],[子项名称]]&amp;表1[[#This Row],[分项工程代号]]&amp;表1[[#This Row],[分项工程名称]],Y:Y,0)=ROW(表1[[#This Row],[子项名称]]),TRUE,FALSE))</f>
        <v>1</v>
      </c>
      <c r="AA417" s="11" t="str">
        <f t="shared" si="288"/>
        <v>《建筑电气工程施工验收规范》 GB50303-2015</v>
      </c>
      <c r="AB417" s="11" t="str">
        <f>IF(ISBLANK(A417),"",VLOOKUP(表1[[#This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c r="AC417" t="str">
        <f t="shared" si="297"/>
        <v>2020年10月06日</v>
      </c>
    </row>
    <row r="418" customHeight="1" spans="1:29">
      <c r="A418" s="5" t="s">
        <v>181</v>
      </c>
      <c r="B418" s="5">
        <f ca="1" t="shared" si="296"/>
        <v>1</v>
      </c>
      <c r="C418" t="s">
        <v>81</v>
      </c>
      <c r="D418" s="5">
        <v>5</v>
      </c>
      <c r="E418" s="5" t="s">
        <v>182</v>
      </c>
      <c r="F418" s="5" t="s">
        <v>51</v>
      </c>
      <c r="G418" s="85">
        <v>44111</v>
      </c>
      <c r="H418" t="b">
        <v>1</v>
      </c>
      <c r="I418" s="5" t="s">
        <v>52</v>
      </c>
      <c r="J418" s="5"/>
      <c r="K418" s="11" t="str">
        <f>IF(ISBLANK(A418),"",VLOOKUP("S2"&amp;表1[[#This Row],[分项工程代号]]&amp;表1[[#This Row],[分项工程名称]],模板!D:F,3,FALSE))</f>
        <v>S2-05-C7-</v>
      </c>
      <c r="L418" s="2" t="str">
        <f ca="1">IF(ISBLANK(A418),"",表1[[#This Row],[编号]]&amp;TEXT(表1[[#This Row],[序号]],"000"))</f>
        <v>S2-05-C7-001</v>
      </c>
      <c r="M418" s="11" t="str">
        <f t="shared" si="279"/>
        <v>北方工程刚果（金）有限公司</v>
      </c>
      <c r="N418" s="11" t="str">
        <f t="shared" si="280"/>
        <v>李云松</v>
      </c>
      <c r="O418" s="11" t="str">
        <f t="shared" si="281"/>
        <v>黄必银</v>
      </c>
      <c r="P418" s="2" t="str">
        <f t="shared" si="282"/>
        <v>WUHUANG CONSTRUCTION ET COMMERCE RDC SAS</v>
      </c>
      <c r="Q418" s="2" t="str">
        <f t="shared" si="283"/>
        <v>陈陆</v>
      </c>
      <c r="R418" s="2" t="str">
        <f t="shared" si="284"/>
        <v>曹学能</v>
      </c>
      <c r="S418" s="11" t="str">
        <f t="shared" si="285"/>
        <v>鑫诚建设监理咨询有限公司</v>
      </c>
      <c r="T418" s="11" t="str">
        <f>IF(ISBLANK(A418),"",VLOOKUP(表1[[#This Row],[分项工程名称]],模板!C:G,3,FALSE))</f>
        <v>电缆头制作、导线连接和线路电气试验检验批质量验收记录</v>
      </c>
      <c r="U418" s="2" t="str">
        <f t="shared" si="286"/>
        <v>刚果（金）庞比铜钴矿项目</v>
      </c>
      <c r="V418" s="2" t="str">
        <f t="shared" si="287"/>
        <v>刚果（金）庞比铜钴矿项目   溶液精滤</v>
      </c>
      <c r="W418" s="11" t="str">
        <f>IF(ISBLANK(A418),"",表1[[#This Row],[子项名称]]&amp;表1[[#This Row],[标题]]&amp;表1[[#This Row],[分项工程代号]])</f>
        <v>溶液精滤电缆头制作、导线连接和线路电气试验检验批质量验收记录5</v>
      </c>
      <c r="X418" s="11">
        <f>IF(ISBLANK(A418),"",COUNTIF(W:W,表1[[#This Row],[子项名称]]&amp;表1[[#This Row],[标题]]&amp;表1[[#This Row],[分项工程代号]]))</f>
        <v>1</v>
      </c>
      <c r="Y418" s="11" t="str">
        <f>IF(ISBLANK(A418),"",表1[[#This Row],[子项名称]]&amp;表1[[#This Row],[分项工程代号]]&amp;表1[[#This Row],[分项工程名称]])</f>
        <v>溶液精滤5电缆头制作、导线连接和线路电气试验</v>
      </c>
      <c r="Z418" s="11" t="b">
        <f>IF(ISBLANK(A418),"",IF(MATCH(表1[[#This Row],[子项名称]]&amp;表1[[#This Row],[分项工程代号]]&amp;表1[[#This Row],[分项工程名称]],Y:Y,0)=ROW(表1[[#This Row],[子项名称]]),TRUE,FALSE))</f>
        <v>1</v>
      </c>
      <c r="AA418" s="11" t="str">
        <f t="shared" si="288"/>
        <v>《建筑电气工程施工验收规范》 GB50303-2015</v>
      </c>
      <c r="AB418" s="11" t="str">
        <f>IF(ISBLANK(A418),"",VLOOKUP(表1[[#This Row],[分项工程名称]],施工检查记录[#All],2,FALSE))</f>
        <v>1.低压电线和电缆绝缘电阻测试符合规范要求
2.电线、电缆接线符合规范要求
3.芯线与电器设备的连接符合规范要求</v>
      </c>
      <c r="AC418" t="str">
        <f t="shared" si="297"/>
        <v>2020年10月07日</v>
      </c>
    </row>
    <row r="419" customHeight="1" spans="1:29">
      <c r="A419" t="s">
        <v>62</v>
      </c>
      <c r="B419" s="5">
        <f ca="1" t="shared" ref="B419:B427" si="298">IF(ISBLANK(A419),"",_xlfn.MAXIFS(INDIRECT(ADDRESS(2,2)&amp;":"&amp;ADDRESS(ROW(A419)-1,2)),INDIRECT(ADDRESS(2,1)&amp;":"&amp;ADDRESS(ROW(A419)-1,1)),A419,INDIRECT(ADDRESS(2,3)&amp;":"&amp;ADDRESS(ROW(A419)-1,3)),C419,INDIRECT(ADDRESS(2,4)&amp;":"&amp;ADDRESS(ROW(A419)-1,4)),D419)+1)</f>
        <v>1</v>
      </c>
      <c r="C419" s="5" t="s">
        <v>39</v>
      </c>
      <c r="D419" s="5">
        <v>2</v>
      </c>
      <c r="E419" s="5" t="s">
        <v>183</v>
      </c>
      <c r="F419" t="s">
        <v>32</v>
      </c>
      <c r="G419" s="85">
        <v>44020</v>
      </c>
      <c r="H419" t="b">
        <v>1</v>
      </c>
      <c r="I419" t="s">
        <v>64</v>
      </c>
      <c r="J419" s="5"/>
      <c r="K419" s="11" t="str">
        <f>IF(ISBLANK(A419),"",VLOOKUP("S2"&amp;表1[[#This Row],[分项工程代号]]&amp;表1[[#This Row],[分项工程名称]],模板!D:F,3,FALSE))</f>
        <v>S2-02-C7-</v>
      </c>
      <c r="L419" s="2" t="str">
        <f ca="1">IF(ISBLANK(A419),"",表1[[#This Row],[编号]]&amp;TEXT(表1[[#This Row],[序号]],"000"))</f>
        <v>S2-02-C7-001</v>
      </c>
      <c r="M419" s="11" t="str">
        <f t="shared" ref="M419:M424" si="299">IF(ISBLANK(A419),"","北方工程刚果（金）有限公司")</f>
        <v>北方工程刚果（金）有限公司</v>
      </c>
      <c r="N419" s="11" t="str">
        <f t="shared" ref="N419:N424" si="300">IF(ISBLANK(A419),"","李云松")</f>
        <v>李云松</v>
      </c>
      <c r="O419" s="11" t="str">
        <f t="shared" ref="O419:O424" si="301">IF(ISBLANK(A419),"","黄必银")</f>
        <v>黄必银</v>
      </c>
      <c r="P419" s="2" t="str">
        <f t="shared" ref="P419:P424" si="302">IF(ISBLANK(A419),"","WUHUANG CONSTRUCTION ET COMMERCE RDC SAS")</f>
        <v>WUHUANG CONSTRUCTION ET COMMERCE RDC SAS</v>
      </c>
      <c r="Q419" s="2" t="str">
        <f t="shared" ref="Q419:Q424" si="303">IF(ISBLANK(A419),"","陈陆")</f>
        <v>陈陆</v>
      </c>
      <c r="R419" s="2" t="str">
        <f t="shared" ref="R419:R424" si="304">IF(ISBLANK(A419),"","曹学能")</f>
        <v>曹学能</v>
      </c>
      <c r="S419" s="11" t="str">
        <f t="shared" ref="S419:S424" si="305">IF(ISBLANK(A419),"","鑫诚建设监理咨询有限公司")</f>
        <v>鑫诚建设监理咨询有限公司</v>
      </c>
      <c r="T419" s="11" t="str">
        <f>IF(ISBLANK(A419),"",VLOOKUP(表1[[#This Row],[分项工程名称]],模板!C:G,3,FALSE))</f>
        <v>变压器安装检验批质量验收记录</v>
      </c>
      <c r="U419" s="2" t="str">
        <f t="shared" ref="U419:U424" si="306">IF(ISBLANK(A419),"","刚果（金）庞比铜钴矿项目")</f>
        <v>刚果（金）庞比铜钴矿项目</v>
      </c>
      <c r="V419" s="2" t="str">
        <f t="shared" ref="V419:V424" si="307">IF(ISBLANK(A419),"",_xlfn.CONCAT(U419,"   ",A419))</f>
        <v>刚果（金）庞比铜钴矿项目   铜萃取</v>
      </c>
      <c r="W419" s="11" t="str">
        <f>IF(ISBLANK(A419),"",表1[[#This Row],[子项名称]]&amp;表1[[#This Row],[标题]]&amp;表1[[#This Row],[分项工程代号]])</f>
        <v>铜萃取变压器安装检验批质量验收记录2</v>
      </c>
      <c r="X419" s="11">
        <f>IF(ISBLANK(A419),"",COUNTIF(W:W,表1[[#This Row],[子项名称]]&amp;表1[[#This Row],[标题]]&amp;表1[[#This Row],[分项工程代号]]))</f>
        <v>2</v>
      </c>
      <c r="Y419" s="11" t="str">
        <f>IF(ISBLANK(A419),"",表1[[#This Row],[子项名称]]&amp;表1[[#This Row],[分项工程代号]]&amp;表1[[#This Row],[分项工程名称]])</f>
        <v>铜萃取2变压器安装</v>
      </c>
      <c r="Z419" s="11" t="b">
        <f>IF(ISBLANK(A419),"",IF(MATCH(表1[[#This Row],[子项名称]]&amp;表1[[#This Row],[分项工程代号]]&amp;表1[[#This Row],[分项工程名称]],Y:Y,0)=ROW(表1[[#This Row],[子项名称]]),TRUE,FALSE))</f>
        <v>1</v>
      </c>
      <c r="AA419" s="11" t="str">
        <f t="shared" ref="AA419:AA424" si="308">IF(ISBLANK(A419),"",_xlfn.CONCAT("《建筑电气工程施工验收规范》 GB50303-2015"))</f>
        <v>《建筑电气工程施工验收规范》 GB50303-2015</v>
      </c>
      <c r="AB419" s="11" t="str">
        <f>IF(ISBLANK(A419),"",VLOOKUP(表1[[#This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419" t="str">
        <f t="shared" si="297"/>
        <v>2020年07月08日</v>
      </c>
    </row>
    <row r="420" customHeight="1" spans="1:29">
      <c r="A420" t="s">
        <v>62</v>
      </c>
      <c r="B420" s="5">
        <f ca="1" t="shared" si="298"/>
        <v>2</v>
      </c>
      <c r="C420" s="5" t="s">
        <v>39</v>
      </c>
      <c r="D420" s="5">
        <v>2</v>
      </c>
      <c r="E420" s="5" t="s">
        <v>184</v>
      </c>
      <c r="F420" t="s">
        <v>32</v>
      </c>
      <c r="G420" s="85">
        <v>44020</v>
      </c>
      <c r="H420" t="b">
        <v>1</v>
      </c>
      <c r="I420" t="s">
        <v>64</v>
      </c>
      <c r="J420" s="5"/>
      <c r="K420" s="11" t="str">
        <f>IF(ISBLANK(A420),"",VLOOKUP("S2"&amp;表1[[#This Row],[分项工程代号]]&amp;表1[[#This Row],[分项工程名称]],模板!D:F,3,FALSE))</f>
        <v>S2-02-C7-</v>
      </c>
      <c r="L420" s="2" t="str">
        <f ca="1">IF(ISBLANK(A420),"",表1[[#This Row],[编号]]&amp;TEXT(表1[[#This Row],[序号]],"000"))</f>
        <v>S2-02-C7-002</v>
      </c>
      <c r="M420" s="11" t="str">
        <f t="shared" si="299"/>
        <v>北方工程刚果（金）有限公司</v>
      </c>
      <c r="N420" s="11" t="str">
        <f t="shared" si="300"/>
        <v>李云松</v>
      </c>
      <c r="O420" s="11" t="str">
        <f t="shared" si="301"/>
        <v>黄必银</v>
      </c>
      <c r="P420" s="2" t="str">
        <f t="shared" si="302"/>
        <v>WUHUANG CONSTRUCTION ET COMMERCE RDC SAS</v>
      </c>
      <c r="Q420" s="2" t="str">
        <f t="shared" si="303"/>
        <v>陈陆</v>
      </c>
      <c r="R420" s="2" t="str">
        <f t="shared" si="304"/>
        <v>曹学能</v>
      </c>
      <c r="S420" s="11" t="str">
        <f t="shared" si="305"/>
        <v>鑫诚建设监理咨询有限公司</v>
      </c>
      <c r="T420" s="11" t="str">
        <f>IF(ISBLANK(A420),"",VLOOKUP(表1[[#This Row],[分项工程名称]],模板!C:G,3,FALSE))</f>
        <v>变压器安装检验批质量验收记录</v>
      </c>
      <c r="U420" s="2" t="str">
        <f t="shared" si="306"/>
        <v>刚果（金）庞比铜钴矿项目</v>
      </c>
      <c r="V420" s="2" t="str">
        <f t="shared" si="307"/>
        <v>刚果（金）庞比铜钴矿项目   铜萃取</v>
      </c>
      <c r="W420" s="11" t="str">
        <f>IF(ISBLANK(A420),"",表1[[#This Row],[子项名称]]&amp;表1[[#This Row],[标题]]&amp;表1[[#This Row],[分项工程代号]])</f>
        <v>铜萃取变压器安装检验批质量验收记录2</v>
      </c>
      <c r="X420" s="11">
        <f>IF(ISBLANK(A420),"",COUNTIF(W:W,表1[[#This Row],[子项名称]]&amp;表1[[#This Row],[标题]]&amp;表1[[#This Row],[分项工程代号]]))</f>
        <v>2</v>
      </c>
      <c r="Y420" s="11" t="str">
        <f>IF(ISBLANK(A420),"",表1[[#This Row],[子项名称]]&amp;表1[[#This Row],[分项工程代号]]&amp;表1[[#This Row],[分项工程名称]])</f>
        <v>铜萃取2变压器安装</v>
      </c>
      <c r="Z420" s="11" t="b">
        <f>IF(ISBLANK(A420),"",IF(MATCH(表1[[#This Row],[子项名称]]&amp;表1[[#This Row],[分项工程代号]]&amp;表1[[#This Row],[分项工程名称]],Y:Y,0)=ROW(表1[[#This Row],[子项名称]]),TRUE,FALSE))</f>
        <v>0</v>
      </c>
      <c r="AA420" s="11" t="str">
        <f t="shared" si="308"/>
        <v>《建筑电气工程施工验收规范》 GB50303-2015</v>
      </c>
      <c r="AB420" s="11" t="str">
        <f>IF(ISBLANK(A420),"",VLOOKUP(表1[[#This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420" t="str">
        <f t="shared" si="297"/>
        <v>2020年07月08日</v>
      </c>
    </row>
    <row r="421" customHeight="1" spans="1:29">
      <c r="A421" s="5" t="s">
        <v>185</v>
      </c>
      <c r="B421" s="5">
        <f ca="1" t="shared" si="298"/>
        <v>1</v>
      </c>
      <c r="C421" s="5" t="s">
        <v>39</v>
      </c>
      <c r="D421" s="5">
        <v>2</v>
      </c>
      <c r="E421" s="5" t="s">
        <v>186</v>
      </c>
      <c r="F421" t="s">
        <v>32</v>
      </c>
      <c r="G421" s="85">
        <v>44210</v>
      </c>
      <c r="H421" s="5" t="b">
        <v>0</v>
      </c>
      <c r="I421" t="s">
        <v>187</v>
      </c>
      <c r="J421" s="5"/>
      <c r="K421" s="11" t="str">
        <f>IF(ISBLANK(A421),"",VLOOKUP("S2"&amp;表1[[#This Row],[分项工程代号]]&amp;表1[[#This Row],[分项工程名称]],模板!D:F,3,FALSE))</f>
        <v>S2-02-C7-</v>
      </c>
      <c r="L421" s="2" t="str">
        <f ca="1">IF(ISBLANK(A421),"",表1[[#This Row],[编号]]&amp;TEXT(表1[[#This Row],[序号]],"000"))</f>
        <v>S2-02-C7-001</v>
      </c>
      <c r="M421" s="11" t="str">
        <f t="shared" si="299"/>
        <v>北方工程刚果（金）有限公司</v>
      </c>
      <c r="N421" s="11" t="str">
        <f t="shared" si="300"/>
        <v>李云松</v>
      </c>
      <c r="O421" s="11" t="str">
        <f t="shared" si="301"/>
        <v>黄必银</v>
      </c>
      <c r="P421" s="2" t="str">
        <f t="shared" si="302"/>
        <v>WUHUANG CONSTRUCTION ET COMMERCE RDC SAS</v>
      </c>
      <c r="Q421" s="2" t="str">
        <f t="shared" si="303"/>
        <v>陈陆</v>
      </c>
      <c r="R421" s="2" t="str">
        <f t="shared" si="304"/>
        <v>曹学能</v>
      </c>
      <c r="S421" s="11" t="str">
        <f t="shared" si="305"/>
        <v>鑫诚建设监理咨询有限公司</v>
      </c>
      <c r="T421" s="11" t="str">
        <f>IF(ISBLANK(A421),"",VLOOKUP(表1[[#This Row],[分项工程名称]],模板!C:G,3,FALSE))</f>
        <v>变压器安装检验批质量验收记录</v>
      </c>
      <c r="U421" s="2" t="str">
        <f t="shared" si="306"/>
        <v>刚果（金）庞比铜钴矿项目</v>
      </c>
      <c r="V421" s="2" t="str">
        <f t="shared" si="307"/>
        <v>刚果（金）庞比铜钴矿项目   钴回收</v>
      </c>
      <c r="W421" s="11" t="str">
        <f>IF(ISBLANK(A421),"",表1[[#This Row],[子项名称]]&amp;表1[[#This Row],[标题]]&amp;表1[[#This Row],[分项工程代号]])</f>
        <v>钴回收变压器安装检验批质量验收记录2</v>
      </c>
      <c r="X421" s="11">
        <f>IF(ISBLANK(A421),"",COUNTIF(W:W,表1[[#This Row],[子项名称]]&amp;表1[[#This Row],[标题]]&amp;表1[[#This Row],[分项工程代号]]))</f>
        <v>2</v>
      </c>
      <c r="Y421" s="11" t="str">
        <f>IF(ISBLANK(A421),"",表1[[#This Row],[子项名称]]&amp;表1[[#This Row],[分项工程代号]]&amp;表1[[#This Row],[分项工程名称]])</f>
        <v>钴回收2变压器安装</v>
      </c>
      <c r="Z421" s="11" t="b">
        <f>IF(ISBLANK(A421),"",IF(MATCH(表1[[#This Row],[子项名称]]&amp;表1[[#This Row],[分项工程代号]]&amp;表1[[#This Row],[分项工程名称]],Y:Y,0)=ROW(表1[[#This Row],[子项名称]]),TRUE,FALSE))</f>
        <v>1</v>
      </c>
      <c r="AA421" s="11" t="str">
        <f t="shared" si="308"/>
        <v>《建筑电气工程施工验收规范》 GB50303-2015</v>
      </c>
      <c r="AB421" s="11" t="str">
        <f>IF(ISBLANK(A421),"",VLOOKUP(表1[[#This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421" t="str">
        <f t="shared" si="297"/>
        <v>2021年01月14日</v>
      </c>
    </row>
    <row r="422" customHeight="1" spans="1:29">
      <c r="A422" s="5" t="s">
        <v>185</v>
      </c>
      <c r="B422" s="5">
        <f ca="1" t="shared" si="298"/>
        <v>2</v>
      </c>
      <c r="C422" s="5" t="s">
        <v>39</v>
      </c>
      <c r="D422" s="5">
        <v>2</v>
      </c>
      <c r="E422" s="5" t="s">
        <v>188</v>
      </c>
      <c r="F422" t="s">
        <v>32</v>
      </c>
      <c r="G422" s="85">
        <v>44210</v>
      </c>
      <c r="H422" s="5" t="b">
        <v>0</v>
      </c>
      <c r="I422" t="s">
        <v>187</v>
      </c>
      <c r="J422" s="5"/>
      <c r="K422" s="11" t="str">
        <f>IF(ISBLANK(A422),"",VLOOKUP("S2"&amp;表1[[#This Row],[分项工程代号]]&amp;表1[[#This Row],[分项工程名称]],模板!D:F,3,FALSE))</f>
        <v>S2-02-C7-</v>
      </c>
      <c r="L422" s="2" t="str">
        <f ca="1">IF(ISBLANK(A422),"",表1[[#This Row],[编号]]&amp;TEXT(表1[[#This Row],[序号]],"000"))</f>
        <v>S2-02-C7-002</v>
      </c>
      <c r="M422" s="11" t="str">
        <f t="shared" si="299"/>
        <v>北方工程刚果（金）有限公司</v>
      </c>
      <c r="N422" s="11" t="str">
        <f t="shared" si="300"/>
        <v>李云松</v>
      </c>
      <c r="O422" s="11" t="str">
        <f t="shared" si="301"/>
        <v>黄必银</v>
      </c>
      <c r="P422" s="2" t="str">
        <f t="shared" si="302"/>
        <v>WUHUANG CONSTRUCTION ET COMMERCE RDC SAS</v>
      </c>
      <c r="Q422" s="2" t="str">
        <f t="shared" si="303"/>
        <v>陈陆</v>
      </c>
      <c r="R422" s="2" t="str">
        <f t="shared" si="304"/>
        <v>曹学能</v>
      </c>
      <c r="S422" s="11" t="str">
        <f t="shared" si="305"/>
        <v>鑫诚建设监理咨询有限公司</v>
      </c>
      <c r="T422" s="11" t="str">
        <f>IF(ISBLANK(A422),"",VLOOKUP(表1[[#This Row],[分项工程名称]],模板!C:G,3,FALSE))</f>
        <v>变压器安装检验批质量验收记录</v>
      </c>
      <c r="U422" s="2" t="str">
        <f t="shared" si="306"/>
        <v>刚果（金）庞比铜钴矿项目</v>
      </c>
      <c r="V422" s="2" t="str">
        <f t="shared" si="307"/>
        <v>刚果（金）庞比铜钴矿项目   钴回收</v>
      </c>
      <c r="W422" s="11" t="str">
        <f>IF(ISBLANK(A422),"",表1[[#This Row],[子项名称]]&amp;表1[[#This Row],[标题]]&amp;表1[[#This Row],[分项工程代号]])</f>
        <v>钴回收变压器安装检验批质量验收记录2</v>
      </c>
      <c r="X422" s="11">
        <f>IF(ISBLANK(A422),"",COUNTIF(W:W,表1[[#This Row],[子项名称]]&amp;表1[[#This Row],[标题]]&amp;表1[[#This Row],[分项工程代号]]))</f>
        <v>2</v>
      </c>
      <c r="Y422" s="11" t="str">
        <f>IF(ISBLANK(A422),"",表1[[#This Row],[子项名称]]&amp;表1[[#This Row],[分项工程代号]]&amp;表1[[#This Row],[分项工程名称]])</f>
        <v>钴回收2变压器安装</v>
      </c>
      <c r="Z422" s="11" t="b">
        <f>IF(ISBLANK(A422),"",IF(MATCH(表1[[#This Row],[子项名称]]&amp;表1[[#This Row],[分项工程代号]]&amp;表1[[#This Row],[分项工程名称]],Y:Y,0)=ROW(表1[[#This Row],[子项名称]]),TRUE,FALSE))</f>
        <v>0</v>
      </c>
      <c r="AA422" s="11" t="str">
        <f t="shared" si="308"/>
        <v>《建筑电气工程施工验收规范》 GB50303-2015</v>
      </c>
      <c r="AB422" s="11" t="str">
        <f>IF(ISBLANK(A422),"",VLOOKUP(表1[[#This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c r="AC422" t="str">
        <f t="shared" si="297"/>
        <v>2021年01月14日</v>
      </c>
    </row>
    <row r="423" customHeight="1" spans="1:29">
      <c r="A423" s="5" t="s">
        <v>185</v>
      </c>
      <c r="B423" s="5">
        <f ca="1" t="shared" si="298"/>
        <v>1</v>
      </c>
      <c r="C423" t="s">
        <v>42</v>
      </c>
      <c r="D423" s="5">
        <v>2</v>
      </c>
      <c r="E423" s="5" t="s">
        <v>189</v>
      </c>
      <c r="F423" t="s">
        <v>32</v>
      </c>
      <c r="G423" s="85">
        <v>44210</v>
      </c>
      <c r="H423" s="5" t="b">
        <v>0</v>
      </c>
      <c r="I423" t="s">
        <v>187</v>
      </c>
      <c r="J423" s="5"/>
      <c r="K423" s="11" t="str">
        <f>IF(ISBLANK(A423),"",VLOOKUP("S2"&amp;表1[[#This Row],[分项工程代号]]&amp;表1[[#This Row],[分项工程名称]],模板!D:F,3,FALSE))</f>
        <v>S2-02-C7-</v>
      </c>
      <c r="L423" s="2" t="str">
        <f ca="1">IF(ISBLANK(A423),"",表1[[#This Row],[编号]]&amp;TEXT(表1[[#This Row],[序号]],"000"))</f>
        <v>S2-02-C7-001</v>
      </c>
      <c r="M423" s="11" t="str">
        <f t="shared" si="299"/>
        <v>北方工程刚果（金）有限公司</v>
      </c>
      <c r="N423" s="11" t="str">
        <f t="shared" si="300"/>
        <v>李云松</v>
      </c>
      <c r="O423" s="11" t="str">
        <f t="shared" si="301"/>
        <v>黄必银</v>
      </c>
      <c r="P423" s="2" t="str">
        <f t="shared" si="302"/>
        <v>WUHUANG CONSTRUCTION ET COMMERCE RDC SAS</v>
      </c>
      <c r="Q423" s="2" t="str">
        <f t="shared" si="303"/>
        <v>陈陆</v>
      </c>
      <c r="R423" s="2" t="str">
        <f t="shared" si="304"/>
        <v>曹学能</v>
      </c>
      <c r="S423" s="11" t="str">
        <f t="shared" si="305"/>
        <v>鑫诚建设监理咨询有限公司</v>
      </c>
      <c r="T423" s="11" t="str">
        <f>IF(ISBLANK(A423),"",VLOOKUP(表1[[#This Row],[分项工程名称]],模板!C:G,3,FALSE))</f>
        <v>成套配电柜、控制柜安装检验批质量验收记录</v>
      </c>
      <c r="U423" s="2" t="str">
        <f t="shared" si="306"/>
        <v>刚果（金）庞比铜钴矿项目</v>
      </c>
      <c r="V423" s="2" t="str">
        <f t="shared" si="307"/>
        <v>刚果（金）庞比铜钴矿项目   钴回收</v>
      </c>
      <c r="W423" s="11" t="str">
        <f>IF(ISBLANK(A423),"",表1[[#This Row],[子项名称]]&amp;表1[[#This Row],[标题]]&amp;表1[[#This Row],[分项工程代号]])</f>
        <v>钴回收成套配电柜、控制柜安装检验批质量验收记录2</v>
      </c>
      <c r="X423" s="11">
        <f>IF(ISBLANK(A423),"",COUNTIF(W:W,表1[[#This Row],[子项名称]]&amp;表1[[#This Row],[标题]]&amp;表1[[#This Row],[分项工程代号]]))</f>
        <v>2</v>
      </c>
      <c r="Y423" s="11" t="str">
        <f>IF(ISBLANK(A423),"",表1[[#This Row],[子项名称]]&amp;表1[[#This Row],[分项工程代号]]&amp;表1[[#This Row],[分项工程名称]])</f>
        <v>钴回收2成套配电柜、控制柜安装</v>
      </c>
      <c r="Z423" s="11" t="b">
        <f>IF(ISBLANK(A423),"",IF(MATCH(表1[[#This Row],[子项名称]]&amp;表1[[#This Row],[分项工程代号]]&amp;表1[[#This Row],[分项工程名称]],Y:Y,0)=ROW(表1[[#This Row],[子项名称]]),TRUE,FALSE))</f>
        <v>1</v>
      </c>
      <c r="AA423" s="11" t="str">
        <f t="shared" si="308"/>
        <v>《建筑电气工程施工验收规范》 GB50303-2015</v>
      </c>
      <c r="AB423" s="11" t="str">
        <f>IF(ISBLANK(A423),"",VLOOKUP(表1[[#This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423" t="str">
        <f t="shared" si="297"/>
        <v>2021年01月14日</v>
      </c>
    </row>
    <row r="424" customHeight="1" spans="1:29">
      <c r="A424" s="5" t="s">
        <v>185</v>
      </c>
      <c r="B424" s="5">
        <f ca="1" t="shared" si="298"/>
        <v>2</v>
      </c>
      <c r="C424" t="s">
        <v>42</v>
      </c>
      <c r="D424" s="5">
        <v>2</v>
      </c>
      <c r="E424" s="5" t="s">
        <v>190</v>
      </c>
      <c r="F424" t="s">
        <v>32</v>
      </c>
      <c r="G424" s="85">
        <v>44210</v>
      </c>
      <c r="H424" s="5" t="b">
        <v>0</v>
      </c>
      <c r="I424" t="s">
        <v>187</v>
      </c>
      <c r="J424" s="5"/>
      <c r="K424" s="11" t="str">
        <f>IF(ISBLANK(A424),"",VLOOKUP("S2"&amp;表1[[#This Row],[分项工程代号]]&amp;表1[[#This Row],[分项工程名称]],模板!D:F,3,FALSE))</f>
        <v>S2-02-C7-</v>
      </c>
      <c r="L424" s="2" t="str">
        <f ca="1">IF(ISBLANK(A424),"",表1[[#This Row],[编号]]&amp;TEXT(表1[[#This Row],[序号]],"000"))</f>
        <v>S2-02-C7-002</v>
      </c>
      <c r="M424" s="11" t="str">
        <f t="shared" si="299"/>
        <v>北方工程刚果（金）有限公司</v>
      </c>
      <c r="N424" s="11" t="str">
        <f t="shared" si="300"/>
        <v>李云松</v>
      </c>
      <c r="O424" s="11" t="str">
        <f t="shared" si="301"/>
        <v>黄必银</v>
      </c>
      <c r="P424" s="2" t="str">
        <f t="shared" si="302"/>
        <v>WUHUANG CONSTRUCTION ET COMMERCE RDC SAS</v>
      </c>
      <c r="Q424" s="2" t="str">
        <f t="shared" si="303"/>
        <v>陈陆</v>
      </c>
      <c r="R424" s="2" t="str">
        <f t="shared" si="304"/>
        <v>曹学能</v>
      </c>
      <c r="S424" s="11" t="str">
        <f t="shared" si="305"/>
        <v>鑫诚建设监理咨询有限公司</v>
      </c>
      <c r="T424" s="11" t="str">
        <f>IF(ISBLANK(A424),"",VLOOKUP(表1[[#This Row],[分项工程名称]],模板!C:G,3,FALSE))</f>
        <v>成套配电柜、控制柜安装检验批质量验收记录</v>
      </c>
      <c r="U424" s="2" t="str">
        <f t="shared" si="306"/>
        <v>刚果（金）庞比铜钴矿项目</v>
      </c>
      <c r="V424" s="2" t="str">
        <f t="shared" si="307"/>
        <v>刚果（金）庞比铜钴矿项目   钴回收</v>
      </c>
      <c r="W424" s="11" t="str">
        <f>IF(ISBLANK(A424),"",表1[[#This Row],[子项名称]]&amp;表1[[#This Row],[标题]]&amp;表1[[#This Row],[分项工程代号]])</f>
        <v>钴回收成套配电柜、控制柜安装检验批质量验收记录2</v>
      </c>
      <c r="X424" s="11">
        <f>IF(ISBLANK(A424),"",COUNTIF(W:W,表1[[#This Row],[子项名称]]&amp;表1[[#This Row],[标题]]&amp;表1[[#This Row],[分项工程代号]]))</f>
        <v>2</v>
      </c>
      <c r="Y424" s="11" t="str">
        <f>IF(ISBLANK(A424),"",表1[[#This Row],[子项名称]]&amp;表1[[#This Row],[分项工程代号]]&amp;表1[[#This Row],[分项工程名称]])</f>
        <v>钴回收2成套配电柜、控制柜安装</v>
      </c>
      <c r="Z424" s="11" t="b">
        <f>IF(ISBLANK(A424),"",IF(MATCH(表1[[#This Row],[子项名称]]&amp;表1[[#This Row],[分项工程代号]]&amp;表1[[#This Row],[分项工程名称]],Y:Y,0)=ROW(表1[[#This Row],[子项名称]]),TRUE,FALSE))</f>
        <v>0</v>
      </c>
      <c r="AA424" s="11" t="str">
        <f t="shared" si="308"/>
        <v>《建筑电气工程施工验收规范》 GB50303-2015</v>
      </c>
      <c r="AB424" s="11" t="str">
        <f>IF(ISBLANK(A424),"",VLOOKUP(表1[[#This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c r="AC424" t="str">
        <f t="shared" si="297"/>
        <v>2021年01月14日</v>
      </c>
    </row>
    <row r="425" customHeight="1" spans="1:29">
      <c r="A425" s="5" t="s">
        <v>185</v>
      </c>
      <c r="B425" s="5">
        <f ca="1" t="shared" si="298"/>
        <v>1</v>
      </c>
      <c r="C425" t="s">
        <v>157</v>
      </c>
      <c r="D425" s="5">
        <v>2</v>
      </c>
      <c r="E425" s="5" t="s">
        <v>191</v>
      </c>
      <c r="F425" t="s">
        <v>32</v>
      </c>
      <c r="G425" s="85">
        <v>44210</v>
      </c>
      <c r="H425" s="5" t="b">
        <v>0</v>
      </c>
      <c r="I425" t="s">
        <v>187</v>
      </c>
      <c r="J425" s="5"/>
      <c r="K425" s="11" t="str">
        <f>IF(ISBLANK(A425),"",VLOOKUP("S2"&amp;表1[[#This Row],[分项工程代号]]&amp;表1[[#This Row],[分项工程名称]],模板!D:F,3,FALSE))</f>
        <v>S2-02-C7-</v>
      </c>
      <c r="L425" s="2" t="str">
        <f ca="1">IF(ISBLANK(A425),"",表1[[#This Row],[编号]]&amp;TEXT(表1[[#This Row],[序号]],"000"))</f>
        <v>S2-02-C7-001</v>
      </c>
      <c r="M425" s="11" t="str">
        <f t="shared" ref="M425:M472" si="309">IF(ISBLANK(A425),"","北方工程刚果（金）有限公司")</f>
        <v>北方工程刚果（金）有限公司</v>
      </c>
      <c r="N425" s="11" t="str">
        <f t="shared" ref="N425:N472" si="310">IF(ISBLANK(A425),"","李云松")</f>
        <v>李云松</v>
      </c>
      <c r="O425" s="11" t="str">
        <f t="shared" ref="O425:O472" si="311">IF(ISBLANK(A425),"","黄必银")</f>
        <v>黄必银</v>
      </c>
      <c r="P425" s="2" t="str">
        <f t="shared" ref="P425:P472" si="312">IF(ISBLANK(A425),"","WUHUANG CONSTRUCTION ET COMMERCE RDC SAS")</f>
        <v>WUHUANG CONSTRUCTION ET COMMERCE RDC SAS</v>
      </c>
      <c r="Q425" s="2" t="str">
        <f t="shared" ref="Q425:Q472" si="313">IF(ISBLANK(A425),"","陈陆")</f>
        <v>陈陆</v>
      </c>
      <c r="R425" s="2" t="str">
        <f t="shared" ref="R425:R472" si="314">IF(ISBLANK(A425),"","曹学能")</f>
        <v>曹学能</v>
      </c>
      <c r="S425" s="11" t="str">
        <f t="shared" ref="S425:S472" si="315">IF(ISBLANK(A425),"","鑫诚建设监理咨询有限公司")</f>
        <v>鑫诚建设监理咨询有限公司</v>
      </c>
      <c r="T425" s="11" t="str">
        <f>IF(ISBLANK(A425),"",VLOOKUP(表1[[#This Row],[分项工程名称]],模板!C:G,3,FALSE))</f>
        <v>照明配电箱（盘）安装检验批质量验收记录</v>
      </c>
      <c r="U425" s="2" t="str">
        <f t="shared" ref="U425:U472" si="316">IF(ISBLANK(A425),"","刚果（金）庞比铜钴矿项目")</f>
        <v>刚果（金）庞比铜钴矿项目</v>
      </c>
      <c r="V425" s="2" t="str">
        <f t="shared" ref="V425:V472" si="317">IF(ISBLANK(A425),"",_xlfn.CONCAT(U425,"   ",A425))</f>
        <v>刚果（金）庞比铜钴矿项目   钴回收</v>
      </c>
      <c r="W425" s="11" t="str">
        <f>IF(ISBLANK(A425),"",表1[[#This Row],[子项名称]]&amp;表1[[#This Row],[标题]]&amp;表1[[#This Row],[分项工程代号]])</f>
        <v>钴回收照明配电箱（盘）安装检验批质量验收记录2</v>
      </c>
      <c r="X425" s="11">
        <f>IF(ISBLANK(A425),"",COUNTIF(W:W,表1[[#This Row],[子项名称]]&amp;表1[[#This Row],[标题]]&amp;表1[[#This Row],[分项工程代号]]))</f>
        <v>1</v>
      </c>
      <c r="Y425" s="11" t="str">
        <f>IF(ISBLANK(A425),"",表1[[#This Row],[子项名称]]&amp;表1[[#This Row],[分项工程代号]]&amp;表1[[#This Row],[分项工程名称]])</f>
        <v>钴回收2照明配电箱（盘）安装</v>
      </c>
      <c r="Z425" s="11" t="b">
        <f>IF(ISBLANK(A425),"",IF(MATCH(表1[[#This Row],[子项名称]]&amp;表1[[#This Row],[分项工程代号]]&amp;表1[[#This Row],[分项工程名称]],Y:Y,0)=ROW(表1[[#This Row],[子项名称]]),TRUE,FALSE))</f>
        <v>1</v>
      </c>
      <c r="AA425" s="11" t="str">
        <f t="shared" ref="AA425:AA472" si="318">IF(ISBLANK(A425),"",_xlfn.CONCAT("《建筑电气工程施工验收规范》 GB50303-2015"))</f>
        <v>《建筑电气工程施工验收规范》 GB50303-2015</v>
      </c>
      <c r="AB425" s="11" t="str">
        <f>IF(ISBLANK(A425),"",VLOOKUP(表1[[#This Row],[分项工程名称]],施工检查记录[#All],2,FALSE))</f>
        <v>1.金属框架及基础型钢接地可靠，导通良好。
2.位置正确，部件齐全，箱体开孔与导管管径适配，暗装配电箱盖紧贴墙面，箱（盘）涂层完整
3.配线齐全，无绞接现象，导线连接紧密，不伤芯，不断股。垫圈下螺丝两侧压的导线截面相同，同一端子上导线连接不多于两根，防松零件齐全</v>
      </c>
      <c r="AC425" t="str">
        <f t="shared" si="297"/>
        <v>2021年01月14日</v>
      </c>
    </row>
    <row r="426" customHeight="1" spans="1:29">
      <c r="A426" s="5" t="s">
        <v>185</v>
      </c>
      <c r="B426" s="5">
        <f ca="1" t="shared" si="298"/>
        <v>1</v>
      </c>
      <c r="C426" t="s">
        <v>81</v>
      </c>
      <c r="D426" s="5">
        <v>2</v>
      </c>
      <c r="E426" s="5" t="s">
        <v>191</v>
      </c>
      <c r="F426" t="s">
        <v>32</v>
      </c>
      <c r="G426" s="85">
        <v>44210</v>
      </c>
      <c r="H426" s="5" t="b">
        <v>0</v>
      </c>
      <c r="I426" t="s">
        <v>187</v>
      </c>
      <c r="J426" s="5"/>
      <c r="K426" s="11" t="str">
        <f>IF(ISBLANK(A426),"",VLOOKUP("S2"&amp;表1[[#This Row],[分项工程代号]]&amp;表1[[#This Row],[分项工程名称]],模板!D:F,3,FALSE))</f>
        <v>S2-02-C7-</v>
      </c>
      <c r="L426" s="2" t="str">
        <f ca="1">IF(ISBLANK(A426),"",表1[[#This Row],[编号]]&amp;TEXT(表1[[#This Row],[序号]],"000"))</f>
        <v>S2-02-C7-001</v>
      </c>
      <c r="M426" s="11" t="str">
        <f t="shared" si="309"/>
        <v>北方工程刚果（金）有限公司</v>
      </c>
      <c r="N426" s="11" t="str">
        <f t="shared" si="310"/>
        <v>李云松</v>
      </c>
      <c r="O426" s="11" t="str">
        <f t="shared" si="311"/>
        <v>黄必银</v>
      </c>
      <c r="P426" s="2" t="str">
        <f t="shared" si="312"/>
        <v>WUHUANG CONSTRUCTION ET COMMERCE RDC SAS</v>
      </c>
      <c r="Q426" s="2" t="str">
        <f t="shared" si="313"/>
        <v>陈陆</v>
      </c>
      <c r="R426" s="2" t="str">
        <f t="shared" si="314"/>
        <v>曹学能</v>
      </c>
      <c r="S426" s="11" t="str">
        <f t="shared" si="315"/>
        <v>鑫诚建设监理咨询有限公司</v>
      </c>
      <c r="T426" s="11" t="str">
        <f>IF(ISBLANK(A426),"",VLOOKUP(表1[[#This Row],[分项工程名称]],模板!C:G,3,FALSE))</f>
        <v>电缆头制作、导线连接和线路电气试验检验批质量验收记录</v>
      </c>
      <c r="U426" s="2" t="str">
        <f t="shared" si="316"/>
        <v>刚果（金）庞比铜钴矿项目</v>
      </c>
      <c r="V426" s="2" t="str">
        <f t="shared" si="317"/>
        <v>刚果（金）庞比铜钴矿项目   钴回收</v>
      </c>
      <c r="W426" s="11" t="str">
        <f>IF(ISBLANK(A426),"",表1[[#This Row],[子项名称]]&amp;表1[[#This Row],[标题]]&amp;表1[[#This Row],[分项工程代号]])</f>
        <v>钴回收电缆头制作、导线连接和线路电气试验检验批质量验收记录2</v>
      </c>
      <c r="X426" s="11">
        <f>IF(ISBLANK(A426),"",COUNTIF(W:W,表1[[#This Row],[子项名称]]&amp;表1[[#This Row],[标题]]&amp;表1[[#This Row],[分项工程代号]]))</f>
        <v>1</v>
      </c>
      <c r="Y426" s="11" t="str">
        <f>IF(ISBLANK(A426),"",表1[[#This Row],[子项名称]]&amp;表1[[#This Row],[分项工程代号]]&amp;表1[[#This Row],[分项工程名称]])</f>
        <v>钴回收2电缆头制作、导线连接和线路电气试验</v>
      </c>
      <c r="Z426" s="11" t="b">
        <f>IF(ISBLANK(A426),"",IF(MATCH(表1[[#This Row],[子项名称]]&amp;表1[[#This Row],[分项工程代号]]&amp;表1[[#This Row],[分项工程名称]],Y:Y,0)=ROW(表1[[#This Row],[子项名称]]),TRUE,FALSE))</f>
        <v>1</v>
      </c>
      <c r="AA426" s="11" t="str">
        <f t="shared" si="318"/>
        <v>《建筑电气工程施工验收规范》 GB50303-2015</v>
      </c>
      <c r="AB426" s="11" t="str">
        <f>IF(ISBLANK(A426),"",VLOOKUP(表1[[#This Row],[分项工程名称]],施工检查记录[#All],2,FALSE))</f>
        <v>1.低压电线和电缆绝缘电阻测试符合规范要求
2.电线、电缆接线符合规范要求
3.芯线与电器设备的连接符合规范要求</v>
      </c>
      <c r="AC426" t="str">
        <f t="shared" si="297"/>
        <v>2021年01月14日</v>
      </c>
    </row>
    <row r="427" customHeight="1" spans="1:29">
      <c r="A427" s="5" t="s">
        <v>185</v>
      </c>
      <c r="B427" s="5">
        <f ca="1" t="shared" si="298"/>
        <v>1</v>
      </c>
      <c r="C427" t="s">
        <v>45</v>
      </c>
      <c r="D427" s="5">
        <v>2</v>
      </c>
      <c r="E427" s="5" t="s">
        <v>191</v>
      </c>
      <c r="F427" t="s">
        <v>32</v>
      </c>
      <c r="G427" s="85">
        <v>44210</v>
      </c>
      <c r="H427" s="5" t="b">
        <v>0</v>
      </c>
      <c r="I427" t="s">
        <v>187</v>
      </c>
      <c r="J427" s="5"/>
      <c r="K427" s="11" t="str">
        <f>IF(ISBLANK(A427),"",VLOOKUP("S2"&amp;表1[[#This Row],[分项工程代号]]&amp;表1[[#This Row],[分项工程名称]],模板!D:F,3,FALSE))</f>
        <v>S2-02-C7-</v>
      </c>
      <c r="L427" s="2" t="str">
        <f ca="1">IF(ISBLANK(A427),"",表1[[#This Row],[编号]]&amp;TEXT(表1[[#This Row],[序号]],"000"))</f>
        <v>S2-02-C7-001</v>
      </c>
      <c r="M427" s="11" t="str">
        <f t="shared" si="309"/>
        <v>北方工程刚果（金）有限公司</v>
      </c>
      <c r="N427" s="11" t="str">
        <f t="shared" si="310"/>
        <v>李云松</v>
      </c>
      <c r="O427" s="11" t="str">
        <f t="shared" si="311"/>
        <v>黄必银</v>
      </c>
      <c r="P427" s="2" t="str">
        <f t="shared" si="312"/>
        <v>WUHUANG CONSTRUCTION ET COMMERCE RDC SAS</v>
      </c>
      <c r="Q427" s="2" t="str">
        <f t="shared" si="313"/>
        <v>陈陆</v>
      </c>
      <c r="R427" s="2" t="str">
        <f t="shared" si="314"/>
        <v>曹学能</v>
      </c>
      <c r="S427" s="11" t="str">
        <f t="shared" si="315"/>
        <v>鑫诚建设监理咨询有限公司</v>
      </c>
      <c r="T427" s="11" t="str">
        <f>IF(ISBLANK(A427),"",VLOOKUP(表1[[#This Row],[分项工程名称]],模板!C:G,3,FALSE))</f>
        <v>裸母线、封闭母线、插接式母线安装检验批质量验收记录</v>
      </c>
      <c r="U427" s="2" t="str">
        <f t="shared" si="316"/>
        <v>刚果（金）庞比铜钴矿项目</v>
      </c>
      <c r="V427" s="2" t="str">
        <f t="shared" si="317"/>
        <v>刚果（金）庞比铜钴矿项目   钴回收</v>
      </c>
      <c r="W427" s="11" t="str">
        <f>IF(ISBLANK(A427),"",表1[[#This Row],[子项名称]]&amp;表1[[#This Row],[标题]]&amp;表1[[#This Row],[分项工程代号]])</f>
        <v>钴回收裸母线、封闭母线、插接式母线安装检验批质量验收记录2</v>
      </c>
      <c r="X427" s="11">
        <f>IF(ISBLANK(A427),"",COUNTIF(W:W,表1[[#This Row],[子项名称]]&amp;表1[[#This Row],[标题]]&amp;表1[[#This Row],[分项工程代号]]))</f>
        <v>1</v>
      </c>
      <c r="Y427" s="11" t="str">
        <f>IF(ISBLANK(A427),"",表1[[#This Row],[子项名称]]&amp;表1[[#This Row],[分项工程代号]]&amp;表1[[#This Row],[分项工程名称]])</f>
        <v>钴回收2裸母线、封闭母线、插接式母线安装</v>
      </c>
      <c r="Z427" s="11" t="b">
        <f>IF(ISBLANK(A427),"",IF(MATCH(表1[[#This Row],[子项名称]]&amp;表1[[#This Row],[分项工程代号]]&amp;表1[[#This Row],[分项工程名称]],Y:Y,0)=ROW(表1[[#This Row],[子项名称]]),TRUE,FALSE))</f>
        <v>1</v>
      </c>
      <c r="AA427" s="11" t="str">
        <f t="shared" si="318"/>
        <v>《建筑电气工程施工验收规范》 GB50303-2015</v>
      </c>
      <c r="AB427" s="11" t="str">
        <f>IF(ISBLANK(A427),"",VLOOKUP(表1[[#This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c r="AC427" t="str">
        <f t="shared" si="297"/>
        <v>2021年01月14日</v>
      </c>
    </row>
    <row r="428" customHeight="1" spans="1:29">
      <c r="A428" s="5"/>
      <c r="B428" s="5"/>
      <c r="C428" s="5"/>
      <c r="D428" s="5"/>
      <c r="E428" s="5"/>
      <c r="F428" s="5"/>
      <c r="G428" s="5"/>
      <c r="H428" s="5"/>
      <c r="I428" s="5"/>
      <c r="J428" s="5"/>
      <c r="K428" s="11" t="str">
        <f>IF(ISBLANK(A428),"",VLOOKUP("S2"&amp;表1[[#This Row],[分项工程代号]]&amp;表1[[#This Row],[分项工程名称]],模板!D:F,3,FALSE))</f>
        <v/>
      </c>
      <c r="L428" s="2" t="str">
        <f>IF(ISBLANK(A428),"",表1[[#This Row],[编号]]&amp;TEXT(表1[[#This Row],[序号]],"000"))</f>
        <v/>
      </c>
      <c r="M428" s="11" t="str">
        <f t="shared" si="309"/>
        <v/>
      </c>
      <c r="N428" s="11" t="str">
        <f t="shared" si="310"/>
        <v/>
      </c>
      <c r="O428" s="11" t="str">
        <f t="shared" si="311"/>
        <v/>
      </c>
      <c r="P428" s="2" t="str">
        <f t="shared" si="312"/>
        <v/>
      </c>
      <c r="Q428" s="2" t="str">
        <f t="shared" si="313"/>
        <v/>
      </c>
      <c r="R428" s="2" t="str">
        <f t="shared" si="314"/>
        <v/>
      </c>
      <c r="S428" s="11" t="str">
        <f t="shared" si="315"/>
        <v/>
      </c>
      <c r="T428" s="11" t="str">
        <f>IF(ISBLANK(A428),"",VLOOKUP(表1[[#This Row],[分项工程名称]],模板!C:G,3,FALSE))</f>
        <v/>
      </c>
      <c r="U428" s="2" t="str">
        <f t="shared" si="316"/>
        <v/>
      </c>
      <c r="V428" s="2" t="str">
        <f t="shared" si="317"/>
        <v/>
      </c>
      <c r="W428" s="11" t="str">
        <f>IF(ISBLANK(A428),"",表1[[#This Row],[子项名称]]&amp;表1[[#This Row],[标题]]&amp;表1[[#This Row],[分项工程代号]])</f>
        <v/>
      </c>
      <c r="X428" s="11" t="str">
        <f>IF(ISBLANK(A428),"",COUNTIF(W:W,表1[[#This Row],[子项名称]]&amp;表1[[#This Row],[标题]]&amp;表1[[#This Row],[分项工程代号]]))</f>
        <v/>
      </c>
      <c r="Y428" s="11" t="str">
        <f>IF(ISBLANK(A428),"",表1[[#This Row],[子项名称]]&amp;表1[[#This Row],[分项工程代号]]&amp;表1[[#This Row],[分项工程名称]])</f>
        <v/>
      </c>
      <c r="Z428" s="11" t="str">
        <f>IF(ISBLANK(A428),"",IF(MATCH(表1[[#This Row],[子项名称]]&amp;表1[[#This Row],[分项工程代号]]&amp;表1[[#This Row],[分项工程名称]],Y:Y,0)=ROW(表1[[#This Row],[子项名称]]),TRUE,FALSE))</f>
        <v/>
      </c>
      <c r="AA428" s="11" t="str">
        <f t="shared" si="318"/>
        <v/>
      </c>
      <c r="AB428" s="11" t="str">
        <f>IF(ISBLANK(A428),"",VLOOKUP(表1[[#This Row],[分项工程名称]],施工检查记录[#All],2,FALSE))</f>
        <v/>
      </c>
      <c r="AC428" s="5"/>
    </row>
    <row r="429" customHeight="1" spans="1:29">
      <c r="A429" s="5"/>
      <c r="B429" s="5"/>
      <c r="C429" s="5"/>
      <c r="D429" s="5"/>
      <c r="E429" s="5"/>
      <c r="F429" s="5"/>
      <c r="G429" s="5"/>
      <c r="H429" s="5"/>
      <c r="I429" s="5"/>
      <c r="J429" s="5"/>
      <c r="K429" s="11" t="str">
        <f>IF(ISBLANK(A429),"",VLOOKUP("S2"&amp;表1[[#This Row],[分项工程代号]]&amp;表1[[#This Row],[分项工程名称]],模板!D:F,3,FALSE))</f>
        <v/>
      </c>
      <c r="L429" s="2" t="str">
        <f>IF(ISBLANK(A429),"",表1[[#This Row],[编号]]&amp;TEXT(表1[[#This Row],[序号]],"000"))</f>
        <v/>
      </c>
      <c r="M429" s="11" t="str">
        <f t="shared" si="309"/>
        <v/>
      </c>
      <c r="N429" s="11" t="str">
        <f t="shared" si="310"/>
        <v/>
      </c>
      <c r="O429" s="11" t="str">
        <f t="shared" si="311"/>
        <v/>
      </c>
      <c r="P429" s="2" t="str">
        <f t="shared" si="312"/>
        <v/>
      </c>
      <c r="Q429" s="2" t="str">
        <f t="shared" si="313"/>
        <v/>
      </c>
      <c r="R429" s="2" t="str">
        <f t="shared" si="314"/>
        <v/>
      </c>
      <c r="S429" s="11" t="str">
        <f t="shared" si="315"/>
        <v/>
      </c>
      <c r="T429" s="11" t="str">
        <f>IF(ISBLANK(A429),"",VLOOKUP(表1[[#This Row],[分项工程名称]],模板!C:G,3,FALSE))</f>
        <v/>
      </c>
      <c r="U429" s="2" t="str">
        <f t="shared" si="316"/>
        <v/>
      </c>
      <c r="V429" s="2" t="str">
        <f t="shared" si="317"/>
        <v/>
      </c>
      <c r="W429" s="11" t="str">
        <f>IF(ISBLANK(A429),"",表1[[#This Row],[子项名称]]&amp;表1[[#This Row],[标题]]&amp;表1[[#This Row],[分项工程代号]])</f>
        <v/>
      </c>
      <c r="X429" s="11" t="str">
        <f>IF(ISBLANK(A429),"",COUNTIF(W:W,表1[[#This Row],[子项名称]]&amp;表1[[#This Row],[标题]]&amp;表1[[#This Row],[分项工程代号]]))</f>
        <v/>
      </c>
      <c r="Y429" s="11" t="str">
        <f>IF(ISBLANK(A429),"",表1[[#This Row],[子项名称]]&amp;表1[[#This Row],[分项工程代号]]&amp;表1[[#This Row],[分项工程名称]])</f>
        <v/>
      </c>
      <c r="Z429" s="11" t="str">
        <f>IF(ISBLANK(A429),"",IF(MATCH(表1[[#This Row],[子项名称]]&amp;表1[[#This Row],[分项工程代号]]&amp;表1[[#This Row],[分项工程名称]],Y:Y,0)=ROW(表1[[#This Row],[子项名称]]),TRUE,FALSE))</f>
        <v/>
      </c>
      <c r="AA429" s="11" t="str">
        <f t="shared" si="318"/>
        <v/>
      </c>
      <c r="AB429" s="11" t="str">
        <f>IF(ISBLANK(A429),"",VLOOKUP(表1[[#This Row],[分项工程名称]],施工检查记录[#All],2,FALSE))</f>
        <v/>
      </c>
      <c r="AC429" s="5"/>
    </row>
    <row r="430" customHeight="1" spans="1:29">
      <c r="A430" s="5"/>
      <c r="B430" s="5"/>
      <c r="C430" s="5"/>
      <c r="D430" s="5"/>
      <c r="E430" s="5"/>
      <c r="F430" s="5"/>
      <c r="G430" s="5"/>
      <c r="H430" s="5"/>
      <c r="I430" s="5"/>
      <c r="J430" s="5"/>
      <c r="K430" s="11" t="str">
        <f>IF(ISBLANK(A430),"",VLOOKUP("S2"&amp;表1[[#This Row],[分项工程代号]]&amp;表1[[#This Row],[分项工程名称]],模板!D:F,3,FALSE))</f>
        <v/>
      </c>
      <c r="L430" s="2" t="str">
        <f>IF(ISBLANK(A430),"",表1[[#This Row],[编号]]&amp;TEXT(表1[[#This Row],[序号]],"000"))</f>
        <v/>
      </c>
      <c r="M430" s="11" t="str">
        <f t="shared" si="309"/>
        <v/>
      </c>
      <c r="N430" s="11" t="str">
        <f t="shared" si="310"/>
        <v/>
      </c>
      <c r="O430" s="11" t="str">
        <f t="shared" si="311"/>
        <v/>
      </c>
      <c r="P430" s="2" t="str">
        <f t="shared" si="312"/>
        <v/>
      </c>
      <c r="Q430" s="2" t="str">
        <f t="shared" si="313"/>
        <v/>
      </c>
      <c r="R430" s="2" t="str">
        <f t="shared" si="314"/>
        <v/>
      </c>
      <c r="S430" s="11" t="str">
        <f t="shared" si="315"/>
        <v/>
      </c>
      <c r="T430" s="11" t="str">
        <f>IF(ISBLANK(A430),"",VLOOKUP(表1[[#This Row],[分项工程名称]],模板!C:G,3,FALSE))</f>
        <v/>
      </c>
      <c r="U430" s="2" t="str">
        <f t="shared" si="316"/>
        <v/>
      </c>
      <c r="V430" s="2" t="str">
        <f t="shared" si="317"/>
        <v/>
      </c>
      <c r="W430" s="11" t="str">
        <f>IF(ISBLANK(A430),"",表1[[#This Row],[子项名称]]&amp;表1[[#This Row],[标题]]&amp;表1[[#This Row],[分项工程代号]])</f>
        <v/>
      </c>
      <c r="X430" s="11" t="str">
        <f>IF(ISBLANK(A430),"",COUNTIF(W:W,表1[[#This Row],[子项名称]]&amp;表1[[#This Row],[标题]]&amp;表1[[#This Row],[分项工程代号]]))</f>
        <v/>
      </c>
      <c r="Y430" s="11" t="str">
        <f>IF(ISBLANK(A430),"",表1[[#This Row],[子项名称]]&amp;表1[[#This Row],[分项工程代号]]&amp;表1[[#This Row],[分项工程名称]])</f>
        <v/>
      </c>
      <c r="Z430" s="11" t="str">
        <f>IF(ISBLANK(A430),"",IF(MATCH(表1[[#This Row],[子项名称]]&amp;表1[[#This Row],[分项工程代号]]&amp;表1[[#This Row],[分项工程名称]],Y:Y,0)=ROW(表1[[#This Row],[子项名称]]),TRUE,FALSE))</f>
        <v/>
      </c>
      <c r="AA430" s="11" t="str">
        <f t="shared" si="318"/>
        <v/>
      </c>
      <c r="AB430" s="11" t="str">
        <f>IF(ISBLANK(A430),"",VLOOKUP(表1[[#This Row],[分项工程名称]],施工检查记录[#All],2,FALSE))</f>
        <v/>
      </c>
      <c r="AC430" s="5"/>
    </row>
    <row r="431" customHeight="1" spans="1:29">
      <c r="A431" s="5"/>
      <c r="B431" s="5"/>
      <c r="C431" s="5"/>
      <c r="D431" s="5"/>
      <c r="E431" s="5"/>
      <c r="F431" s="5"/>
      <c r="G431" s="5"/>
      <c r="H431" s="5"/>
      <c r="I431" s="5"/>
      <c r="J431" s="5"/>
      <c r="K431" s="11" t="str">
        <f>IF(ISBLANK(A431),"",VLOOKUP("S2"&amp;表1[[#This Row],[分项工程代号]]&amp;表1[[#This Row],[分项工程名称]],模板!D:F,3,FALSE))</f>
        <v/>
      </c>
      <c r="L431" s="2" t="str">
        <f>IF(ISBLANK(A431),"",表1[[#This Row],[编号]]&amp;TEXT(表1[[#This Row],[序号]],"000"))</f>
        <v/>
      </c>
      <c r="M431" s="11" t="str">
        <f t="shared" si="309"/>
        <v/>
      </c>
      <c r="N431" s="11" t="str">
        <f t="shared" si="310"/>
        <v/>
      </c>
      <c r="O431" s="11" t="str">
        <f t="shared" si="311"/>
        <v/>
      </c>
      <c r="P431" s="2" t="str">
        <f t="shared" si="312"/>
        <v/>
      </c>
      <c r="Q431" s="2" t="str">
        <f t="shared" si="313"/>
        <v/>
      </c>
      <c r="R431" s="2" t="str">
        <f t="shared" si="314"/>
        <v/>
      </c>
      <c r="S431" s="11" t="str">
        <f t="shared" si="315"/>
        <v/>
      </c>
      <c r="T431" s="11" t="str">
        <f>IF(ISBLANK(A431),"",VLOOKUP(表1[[#This Row],[分项工程名称]],模板!C:G,3,FALSE))</f>
        <v/>
      </c>
      <c r="U431" s="2" t="str">
        <f t="shared" si="316"/>
        <v/>
      </c>
      <c r="V431" s="2" t="str">
        <f t="shared" si="317"/>
        <v/>
      </c>
      <c r="W431" s="11" t="str">
        <f>IF(ISBLANK(A431),"",表1[[#This Row],[子项名称]]&amp;表1[[#This Row],[标题]]&amp;表1[[#This Row],[分项工程代号]])</f>
        <v/>
      </c>
      <c r="X431" s="11" t="str">
        <f>IF(ISBLANK(A431),"",COUNTIF(W:W,表1[[#This Row],[子项名称]]&amp;表1[[#This Row],[标题]]&amp;表1[[#This Row],[分项工程代号]]))</f>
        <v/>
      </c>
      <c r="Y431" s="11" t="str">
        <f>IF(ISBLANK(A431),"",表1[[#This Row],[子项名称]]&amp;表1[[#This Row],[分项工程代号]]&amp;表1[[#This Row],[分项工程名称]])</f>
        <v/>
      </c>
      <c r="Z431" s="11" t="str">
        <f>IF(ISBLANK(A431),"",IF(MATCH(表1[[#This Row],[子项名称]]&amp;表1[[#This Row],[分项工程代号]]&amp;表1[[#This Row],[分项工程名称]],Y:Y,0)=ROW(表1[[#This Row],[子项名称]]),TRUE,FALSE))</f>
        <v/>
      </c>
      <c r="AA431" s="11" t="str">
        <f t="shared" si="318"/>
        <v/>
      </c>
      <c r="AB431" s="11" t="str">
        <f>IF(ISBLANK(A431),"",VLOOKUP(表1[[#This Row],[分项工程名称]],施工检查记录[#All],2,FALSE))</f>
        <v/>
      </c>
      <c r="AC431" s="5"/>
    </row>
    <row r="432" customHeight="1" spans="1:29">
      <c r="A432" s="5"/>
      <c r="B432" s="5"/>
      <c r="C432" s="5"/>
      <c r="D432" s="5"/>
      <c r="E432" s="5"/>
      <c r="F432" s="5"/>
      <c r="G432" s="5"/>
      <c r="H432" s="5"/>
      <c r="I432" s="5"/>
      <c r="J432" s="5"/>
      <c r="K432" s="11" t="str">
        <f>IF(ISBLANK(A432),"",VLOOKUP("S2"&amp;表1[[#This Row],[分项工程代号]]&amp;表1[[#This Row],[分项工程名称]],模板!D:F,3,FALSE))</f>
        <v/>
      </c>
      <c r="L432" s="2" t="str">
        <f>IF(ISBLANK(A432),"",表1[[#This Row],[编号]]&amp;TEXT(表1[[#This Row],[序号]],"000"))</f>
        <v/>
      </c>
      <c r="M432" s="11" t="str">
        <f t="shared" si="309"/>
        <v/>
      </c>
      <c r="N432" s="11" t="str">
        <f t="shared" si="310"/>
        <v/>
      </c>
      <c r="O432" s="11" t="str">
        <f t="shared" si="311"/>
        <v/>
      </c>
      <c r="P432" s="2" t="str">
        <f t="shared" si="312"/>
        <v/>
      </c>
      <c r="Q432" s="2" t="str">
        <f t="shared" si="313"/>
        <v/>
      </c>
      <c r="R432" s="2" t="str">
        <f t="shared" si="314"/>
        <v/>
      </c>
      <c r="S432" s="11" t="str">
        <f t="shared" si="315"/>
        <v/>
      </c>
      <c r="T432" s="11" t="str">
        <f>IF(ISBLANK(A432),"",VLOOKUP(表1[[#This Row],[分项工程名称]],模板!C:G,3,FALSE))</f>
        <v/>
      </c>
      <c r="U432" s="2" t="str">
        <f t="shared" si="316"/>
        <v/>
      </c>
      <c r="V432" s="2" t="str">
        <f t="shared" si="317"/>
        <v/>
      </c>
      <c r="W432" s="11" t="str">
        <f>IF(ISBLANK(A432),"",表1[[#This Row],[子项名称]]&amp;表1[[#This Row],[标题]]&amp;表1[[#This Row],[分项工程代号]])</f>
        <v/>
      </c>
      <c r="X432" s="11" t="str">
        <f>IF(ISBLANK(A432),"",COUNTIF(W:W,表1[[#This Row],[子项名称]]&amp;表1[[#This Row],[标题]]&amp;表1[[#This Row],[分项工程代号]]))</f>
        <v/>
      </c>
      <c r="Y432" s="11" t="str">
        <f>IF(ISBLANK(A432),"",表1[[#This Row],[子项名称]]&amp;表1[[#This Row],[分项工程代号]]&amp;表1[[#This Row],[分项工程名称]])</f>
        <v/>
      </c>
      <c r="Z432" s="11" t="str">
        <f>IF(ISBLANK(A432),"",IF(MATCH(表1[[#This Row],[子项名称]]&amp;表1[[#This Row],[分项工程代号]]&amp;表1[[#This Row],[分项工程名称]],Y:Y,0)=ROW(表1[[#This Row],[子项名称]]),TRUE,FALSE))</f>
        <v/>
      </c>
      <c r="AA432" s="11" t="str">
        <f t="shared" si="318"/>
        <v/>
      </c>
      <c r="AB432" s="11" t="str">
        <f>IF(ISBLANK(A432),"",VLOOKUP(表1[[#This Row],[分项工程名称]],施工检查记录[#All],2,FALSE))</f>
        <v/>
      </c>
      <c r="AC432" s="5"/>
    </row>
    <row r="433" customHeight="1" spans="1:29">
      <c r="A433" s="5"/>
      <c r="B433" s="5"/>
      <c r="C433" s="5"/>
      <c r="D433" s="5"/>
      <c r="E433" s="5"/>
      <c r="F433" s="5"/>
      <c r="G433" s="5"/>
      <c r="H433" s="5"/>
      <c r="I433" s="5"/>
      <c r="J433" s="5"/>
      <c r="K433" s="11" t="str">
        <f>IF(ISBLANK(A433),"",VLOOKUP("S2"&amp;表1[[#This Row],[分项工程代号]]&amp;表1[[#This Row],[分项工程名称]],模板!D:F,3,FALSE))</f>
        <v/>
      </c>
      <c r="L433" s="2" t="str">
        <f>IF(ISBLANK(A433),"",表1[[#This Row],[编号]]&amp;TEXT(表1[[#This Row],[序号]],"000"))</f>
        <v/>
      </c>
      <c r="M433" s="11" t="str">
        <f t="shared" si="309"/>
        <v/>
      </c>
      <c r="N433" s="11" t="str">
        <f t="shared" si="310"/>
        <v/>
      </c>
      <c r="O433" s="11" t="str">
        <f t="shared" si="311"/>
        <v/>
      </c>
      <c r="P433" s="2" t="str">
        <f t="shared" si="312"/>
        <v/>
      </c>
      <c r="Q433" s="2" t="str">
        <f t="shared" si="313"/>
        <v/>
      </c>
      <c r="R433" s="2" t="str">
        <f t="shared" si="314"/>
        <v/>
      </c>
      <c r="S433" s="11" t="str">
        <f t="shared" si="315"/>
        <v/>
      </c>
      <c r="T433" s="11" t="str">
        <f>IF(ISBLANK(A433),"",VLOOKUP(表1[[#This Row],[分项工程名称]],模板!C:G,3,FALSE))</f>
        <v/>
      </c>
      <c r="U433" s="2" t="str">
        <f t="shared" si="316"/>
        <v/>
      </c>
      <c r="V433" s="2" t="str">
        <f t="shared" si="317"/>
        <v/>
      </c>
      <c r="W433" s="11" t="str">
        <f>IF(ISBLANK(A433),"",表1[[#This Row],[子项名称]]&amp;表1[[#This Row],[标题]]&amp;表1[[#This Row],[分项工程代号]])</f>
        <v/>
      </c>
      <c r="X433" s="11" t="str">
        <f>IF(ISBLANK(A433),"",COUNTIF(W:W,表1[[#This Row],[子项名称]]&amp;表1[[#This Row],[标题]]&amp;表1[[#This Row],[分项工程代号]]))</f>
        <v/>
      </c>
      <c r="Y433" s="11" t="str">
        <f>IF(ISBLANK(A433),"",表1[[#This Row],[子项名称]]&amp;表1[[#This Row],[分项工程代号]]&amp;表1[[#This Row],[分项工程名称]])</f>
        <v/>
      </c>
      <c r="Z433" s="11" t="str">
        <f>IF(ISBLANK(A433),"",IF(MATCH(表1[[#This Row],[子项名称]]&amp;表1[[#This Row],[分项工程代号]]&amp;表1[[#This Row],[分项工程名称]],Y:Y,0)=ROW(表1[[#This Row],[子项名称]]),TRUE,FALSE))</f>
        <v/>
      </c>
      <c r="AA433" s="11" t="str">
        <f t="shared" si="318"/>
        <v/>
      </c>
      <c r="AB433" s="11" t="str">
        <f>IF(ISBLANK(A433),"",VLOOKUP(表1[[#This Row],[分项工程名称]],施工检查记录[#All],2,FALSE))</f>
        <v/>
      </c>
      <c r="AC433" s="5"/>
    </row>
    <row r="434" customHeight="1" spans="1:29">
      <c r="A434" s="5"/>
      <c r="B434" s="5"/>
      <c r="C434" s="5"/>
      <c r="D434" s="5"/>
      <c r="E434" s="5"/>
      <c r="F434" s="5"/>
      <c r="G434" s="5"/>
      <c r="H434" s="5"/>
      <c r="I434" s="5"/>
      <c r="J434" s="5"/>
      <c r="K434" s="11" t="str">
        <f>IF(ISBLANK(A434),"",VLOOKUP("S2"&amp;表1[[#This Row],[分项工程代号]]&amp;表1[[#This Row],[分项工程名称]],模板!D:F,3,FALSE))</f>
        <v/>
      </c>
      <c r="L434" s="2" t="str">
        <f>IF(ISBLANK(A434),"",表1[[#This Row],[编号]]&amp;TEXT(表1[[#This Row],[序号]],"000"))</f>
        <v/>
      </c>
      <c r="M434" s="11" t="str">
        <f t="shared" si="309"/>
        <v/>
      </c>
      <c r="N434" s="11" t="str">
        <f t="shared" si="310"/>
        <v/>
      </c>
      <c r="O434" s="11" t="str">
        <f t="shared" si="311"/>
        <v/>
      </c>
      <c r="P434" s="2" t="str">
        <f t="shared" si="312"/>
        <v/>
      </c>
      <c r="Q434" s="2" t="str">
        <f t="shared" si="313"/>
        <v/>
      </c>
      <c r="R434" s="2" t="str">
        <f t="shared" si="314"/>
        <v/>
      </c>
      <c r="S434" s="11" t="str">
        <f t="shared" si="315"/>
        <v/>
      </c>
      <c r="T434" s="11" t="str">
        <f>IF(ISBLANK(A434),"",VLOOKUP(表1[[#This Row],[分项工程名称]],模板!C:G,3,FALSE))</f>
        <v/>
      </c>
      <c r="U434" s="2" t="str">
        <f t="shared" si="316"/>
        <v/>
      </c>
      <c r="V434" s="2" t="str">
        <f t="shared" si="317"/>
        <v/>
      </c>
      <c r="W434" s="11" t="str">
        <f>IF(ISBLANK(A434),"",表1[[#This Row],[子项名称]]&amp;表1[[#This Row],[标题]]&amp;表1[[#This Row],[分项工程代号]])</f>
        <v/>
      </c>
      <c r="X434" s="11" t="str">
        <f>IF(ISBLANK(A434),"",COUNTIF(W:W,表1[[#This Row],[子项名称]]&amp;表1[[#This Row],[标题]]&amp;表1[[#This Row],[分项工程代号]]))</f>
        <v/>
      </c>
      <c r="Y434" s="11" t="str">
        <f>IF(ISBLANK(A434),"",表1[[#This Row],[子项名称]]&amp;表1[[#This Row],[分项工程代号]]&amp;表1[[#This Row],[分项工程名称]])</f>
        <v/>
      </c>
      <c r="Z434" s="11" t="str">
        <f>IF(ISBLANK(A434),"",IF(MATCH(表1[[#This Row],[子项名称]]&amp;表1[[#This Row],[分项工程代号]]&amp;表1[[#This Row],[分项工程名称]],Y:Y,0)=ROW(表1[[#This Row],[子项名称]]),TRUE,FALSE))</f>
        <v/>
      </c>
      <c r="AA434" s="11" t="str">
        <f t="shared" si="318"/>
        <v/>
      </c>
      <c r="AB434" s="11" t="str">
        <f>IF(ISBLANK(A434),"",VLOOKUP(表1[[#This Row],[分项工程名称]],施工检查记录[#All],2,FALSE))</f>
        <v/>
      </c>
      <c r="AC434" s="5"/>
    </row>
    <row r="435" customHeight="1" spans="1:29">
      <c r="A435" s="5"/>
      <c r="B435" s="5"/>
      <c r="C435" s="5"/>
      <c r="D435" s="5"/>
      <c r="E435" s="5"/>
      <c r="F435" s="5"/>
      <c r="G435" s="5"/>
      <c r="H435" s="5"/>
      <c r="I435" s="5"/>
      <c r="J435" s="5"/>
      <c r="K435" s="11" t="str">
        <f>IF(ISBLANK(A435),"",VLOOKUP("S2"&amp;表1[[#This Row],[分项工程代号]]&amp;表1[[#This Row],[分项工程名称]],模板!D:F,3,FALSE))</f>
        <v/>
      </c>
      <c r="L435" s="2" t="str">
        <f>IF(ISBLANK(A435),"",表1[[#This Row],[编号]]&amp;TEXT(表1[[#This Row],[序号]],"000"))</f>
        <v/>
      </c>
      <c r="M435" s="11" t="str">
        <f t="shared" si="309"/>
        <v/>
      </c>
      <c r="N435" s="11" t="str">
        <f t="shared" si="310"/>
        <v/>
      </c>
      <c r="O435" s="11" t="str">
        <f t="shared" si="311"/>
        <v/>
      </c>
      <c r="P435" s="2" t="str">
        <f t="shared" si="312"/>
        <v/>
      </c>
      <c r="Q435" s="2" t="str">
        <f t="shared" si="313"/>
        <v/>
      </c>
      <c r="R435" s="2" t="str">
        <f t="shared" si="314"/>
        <v/>
      </c>
      <c r="S435" s="11" t="str">
        <f t="shared" si="315"/>
        <v/>
      </c>
      <c r="T435" s="11" t="str">
        <f>IF(ISBLANK(A435),"",VLOOKUP(表1[[#This Row],[分项工程名称]],模板!C:G,3,FALSE))</f>
        <v/>
      </c>
      <c r="U435" s="2" t="str">
        <f t="shared" si="316"/>
        <v/>
      </c>
      <c r="V435" s="2" t="str">
        <f t="shared" si="317"/>
        <v/>
      </c>
      <c r="W435" s="11" t="str">
        <f>IF(ISBLANK(A435),"",表1[[#This Row],[子项名称]]&amp;表1[[#This Row],[标题]]&amp;表1[[#This Row],[分项工程代号]])</f>
        <v/>
      </c>
      <c r="X435" s="11" t="str">
        <f>IF(ISBLANK(A435),"",COUNTIF(W:W,表1[[#This Row],[子项名称]]&amp;表1[[#This Row],[标题]]&amp;表1[[#This Row],[分项工程代号]]))</f>
        <v/>
      </c>
      <c r="Y435" s="11" t="str">
        <f>IF(ISBLANK(A435),"",表1[[#This Row],[子项名称]]&amp;表1[[#This Row],[分项工程代号]]&amp;表1[[#This Row],[分项工程名称]])</f>
        <v/>
      </c>
      <c r="Z435" s="11" t="str">
        <f>IF(ISBLANK(A435),"",IF(MATCH(表1[[#This Row],[子项名称]]&amp;表1[[#This Row],[分项工程代号]]&amp;表1[[#This Row],[分项工程名称]],Y:Y,0)=ROW(表1[[#This Row],[子项名称]]),TRUE,FALSE))</f>
        <v/>
      </c>
      <c r="AA435" s="11" t="str">
        <f t="shared" si="318"/>
        <v/>
      </c>
      <c r="AB435" s="11" t="str">
        <f>IF(ISBLANK(A435),"",VLOOKUP(表1[[#This Row],[分项工程名称]],施工检查记录[#All],2,FALSE))</f>
        <v/>
      </c>
      <c r="AC435" s="5"/>
    </row>
    <row r="436" customHeight="1" spans="1:29">
      <c r="A436" s="5"/>
      <c r="B436" s="5"/>
      <c r="C436" s="5"/>
      <c r="D436" s="5"/>
      <c r="E436" s="5"/>
      <c r="F436" s="5"/>
      <c r="G436" s="5"/>
      <c r="H436" s="5"/>
      <c r="I436" s="5"/>
      <c r="J436" s="5"/>
      <c r="K436" s="11" t="str">
        <f>IF(ISBLANK(A436),"",VLOOKUP("S2"&amp;表1[[#This Row],[分项工程代号]]&amp;表1[[#This Row],[分项工程名称]],模板!D:F,3,FALSE))</f>
        <v/>
      </c>
      <c r="L436" s="2" t="str">
        <f>IF(ISBLANK(A436),"",表1[[#This Row],[编号]]&amp;TEXT(表1[[#This Row],[序号]],"000"))</f>
        <v/>
      </c>
      <c r="M436" s="11" t="str">
        <f t="shared" si="309"/>
        <v/>
      </c>
      <c r="N436" s="11" t="str">
        <f t="shared" si="310"/>
        <v/>
      </c>
      <c r="O436" s="11" t="str">
        <f t="shared" si="311"/>
        <v/>
      </c>
      <c r="P436" s="2" t="str">
        <f t="shared" si="312"/>
        <v/>
      </c>
      <c r="Q436" s="2" t="str">
        <f t="shared" si="313"/>
        <v/>
      </c>
      <c r="R436" s="2" t="str">
        <f t="shared" si="314"/>
        <v/>
      </c>
      <c r="S436" s="11" t="str">
        <f t="shared" si="315"/>
        <v/>
      </c>
      <c r="T436" s="11" t="str">
        <f>IF(ISBLANK(A436),"",VLOOKUP(表1[[#This Row],[分项工程名称]],模板!C:G,3,FALSE))</f>
        <v/>
      </c>
      <c r="U436" s="2" t="str">
        <f t="shared" si="316"/>
        <v/>
      </c>
      <c r="V436" s="2" t="str">
        <f t="shared" si="317"/>
        <v/>
      </c>
      <c r="W436" s="11" t="str">
        <f>IF(ISBLANK(A436),"",表1[[#This Row],[子项名称]]&amp;表1[[#This Row],[标题]]&amp;表1[[#This Row],[分项工程代号]])</f>
        <v/>
      </c>
      <c r="X436" s="11" t="str">
        <f>IF(ISBLANK(A436),"",COUNTIF(W:W,表1[[#This Row],[子项名称]]&amp;表1[[#This Row],[标题]]&amp;表1[[#This Row],[分项工程代号]]))</f>
        <v/>
      </c>
      <c r="Y436" s="11" t="str">
        <f>IF(ISBLANK(A436),"",表1[[#This Row],[子项名称]]&amp;表1[[#This Row],[分项工程代号]]&amp;表1[[#This Row],[分项工程名称]])</f>
        <v/>
      </c>
      <c r="Z436" s="11" t="str">
        <f>IF(ISBLANK(A436),"",IF(MATCH(表1[[#This Row],[子项名称]]&amp;表1[[#This Row],[分项工程代号]]&amp;表1[[#This Row],[分项工程名称]],Y:Y,0)=ROW(表1[[#This Row],[子项名称]]),TRUE,FALSE))</f>
        <v/>
      </c>
      <c r="AA436" s="11" t="str">
        <f t="shared" si="318"/>
        <v/>
      </c>
      <c r="AB436" s="11" t="str">
        <f>IF(ISBLANK(A436),"",VLOOKUP(表1[[#This Row],[分项工程名称]],施工检查记录[#All],2,FALSE))</f>
        <v/>
      </c>
      <c r="AC436" s="5"/>
    </row>
    <row r="437" customHeight="1" spans="1:29">
      <c r="A437" s="5"/>
      <c r="B437" s="5"/>
      <c r="C437" s="5"/>
      <c r="D437" s="5"/>
      <c r="E437" s="5"/>
      <c r="F437" s="5"/>
      <c r="G437" s="5"/>
      <c r="H437" s="5"/>
      <c r="I437" s="5"/>
      <c r="J437" s="5"/>
      <c r="K437" s="11" t="str">
        <f>IF(ISBLANK(A437),"",VLOOKUP("S2"&amp;表1[[#This Row],[分项工程代号]]&amp;表1[[#This Row],[分项工程名称]],模板!D:F,3,FALSE))</f>
        <v/>
      </c>
      <c r="L437" s="2" t="str">
        <f>IF(ISBLANK(A437),"",表1[[#This Row],[编号]]&amp;TEXT(表1[[#This Row],[序号]],"000"))</f>
        <v/>
      </c>
      <c r="M437" s="11" t="str">
        <f t="shared" si="309"/>
        <v/>
      </c>
      <c r="N437" s="11" t="str">
        <f t="shared" si="310"/>
        <v/>
      </c>
      <c r="O437" s="11" t="str">
        <f t="shared" si="311"/>
        <v/>
      </c>
      <c r="P437" s="2" t="str">
        <f t="shared" si="312"/>
        <v/>
      </c>
      <c r="Q437" s="2" t="str">
        <f t="shared" si="313"/>
        <v/>
      </c>
      <c r="R437" s="2" t="str">
        <f t="shared" si="314"/>
        <v/>
      </c>
      <c r="S437" s="11" t="str">
        <f t="shared" si="315"/>
        <v/>
      </c>
      <c r="T437" s="11" t="str">
        <f>IF(ISBLANK(A437),"",VLOOKUP(表1[[#This Row],[分项工程名称]],模板!C:G,3,FALSE))</f>
        <v/>
      </c>
      <c r="U437" s="2" t="str">
        <f t="shared" si="316"/>
        <v/>
      </c>
      <c r="V437" s="2" t="str">
        <f t="shared" si="317"/>
        <v/>
      </c>
      <c r="W437" s="11" t="str">
        <f>IF(ISBLANK(A437),"",表1[[#This Row],[子项名称]]&amp;表1[[#This Row],[标题]]&amp;表1[[#This Row],[分项工程代号]])</f>
        <v/>
      </c>
      <c r="X437" s="11" t="str">
        <f>IF(ISBLANK(A437),"",COUNTIF(W:W,表1[[#This Row],[子项名称]]&amp;表1[[#This Row],[标题]]&amp;表1[[#This Row],[分项工程代号]]))</f>
        <v/>
      </c>
      <c r="Y437" s="11" t="str">
        <f>IF(ISBLANK(A437),"",表1[[#This Row],[子项名称]]&amp;表1[[#This Row],[分项工程代号]]&amp;表1[[#This Row],[分项工程名称]])</f>
        <v/>
      </c>
      <c r="Z437" s="11" t="str">
        <f>IF(ISBLANK(A437),"",IF(MATCH(表1[[#This Row],[子项名称]]&amp;表1[[#This Row],[分项工程代号]]&amp;表1[[#This Row],[分项工程名称]],Y:Y,0)=ROW(表1[[#This Row],[子项名称]]),TRUE,FALSE))</f>
        <v/>
      </c>
      <c r="AA437" s="11" t="str">
        <f t="shared" si="318"/>
        <v/>
      </c>
      <c r="AB437" s="11" t="str">
        <f>IF(ISBLANK(A437),"",VLOOKUP(表1[[#This Row],[分项工程名称]],施工检查记录[#All],2,FALSE))</f>
        <v/>
      </c>
      <c r="AC437" s="5"/>
    </row>
    <row r="438" customHeight="1" spans="1:29">
      <c r="A438" s="5"/>
      <c r="B438" s="5"/>
      <c r="C438" s="5"/>
      <c r="D438" s="5"/>
      <c r="E438" s="5"/>
      <c r="F438" s="5"/>
      <c r="G438" s="5"/>
      <c r="H438" s="5"/>
      <c r="I438" s="5"/>
      <c r="J438" s="5"/>
      <c r="K438" s="11" t="str">
        <f>IF(ISBLANK(A438),"",VLOOKUP("S2"&amp;表1[[#This Row],[分项工程代号]]&amp;表1[[#This Row],[分项工程名称]],模板!D:F,3,FALSE))</f>
        <v/>
      </c>
      <c r="L438" s="2" t="str">
        <f>IF(ISBLANK(A438),"",表1[[#This Row],[编号]]&amp;TEXT(表1[[#This Row],[序号]],"000"))</f>
        <v/>
      </c>
      <c r="M438" s="11" t="str">
        <f t="shared" si="309"/>
        <v/>
      </c>
      <c r="N438" s="11" t="str">
        <f t="shared" si="310"/>
        <v/>
      </c>
      <c r="O438" s="11" t="str">
        <f t="shared" si="311"/>
        <v/>
      </c>
      <c r="P438" s="2" t="str">
        <f t="shared" si="312"/>
        <v/>
      </c>
      <c r="Q438" s="2" t="str">
        <f t="shared" si="313"/>
        <v/>
      </c>
      <c r="R438" s="2" t="str">
        <f t="shared" si="314"/>
        <v/>
      </c>
      <c r="S438" s="11" t="str">
        <f t="shared" si="315"/>
        <v/>
      </c>
      <c r="T438" s="11" t="str">
        <f>IF(ISBLANK(A438),"",VLOOKUP(表1[[#This Row],[分项工程名称]],模板!C:G,3,FALSE))</f>
        <v/>
      </c>
      <c r="U438" s="2" t="str">
        <f t="shared" si="316"/>
        <v/>
      </c>
      <c r="V438" s="2" t="str">
        <f t="shared" si="317"/>
        <v/>
      </c>
      <c r="W438" s="11" t="str">
        <f>IF(ISBLANK(A438),"",表1[[#This Row],[子项名称]]&amp;表1[[#This Row],[标题]]&amp;表1[[#This Row],[分项工程代号]])</f>
        <v/>
      </c>
      <c r="X438" s="11" t="str">
        <f>IF(ISBLANK(A438),"",COUNTIF(W:W,表1[[#This Row],[子项名称]]&amp;表1[[#This Row],[标题]]&amp;表1[[#This Row],[分项工程代号]]))</f>
        <v/>
      </c>
      <c r="Y438" s="11" t="str">
        <f>IF(ISBLANK(A438),"",表1[[#This Row],[子项名称]]&amp;表1[[#This Row],[分项工程代号]]&amp;表1[[#This Row],[分项工程名称]])</f>
        <v/>
      </c>
      <c r="Z438" s="11" t="str">
        <f>IF(ISBLANK(A438),"",IF(MATCH(表1[[#This Row],[子项名称]]&amp;表1[[#This Row],[分项工程代号]]&amp;表1[[#This Row],[分项工程名称]],Y:Y,0)=ROW(表1[[#This Row],[子项名称]]),TRUE,FALSE))</f>
        <v/>
      </c>
      <c r="AA438" s="11" t="str">
        <f t="shared" si="318"/>
        <v/>
      </c>
      <c r="AB438" s="11" t="str">
        <f>IF(ISBLANK(A438),"",VLOOKUP(表1[[#This Row],[分项工程名称]],施工检查记录[#All],2,FALSE))</f>
        <v/>
      </c>
      <c r="AC438" s="5"/>
    </row>
    <row r="439" customHeight="1" spans="1:29">
      <c r="A439" s="5"/>
      <c r="B439" s="5"/>
      <c r="C439" s="5"/>
      <c r="D439" s="5"/>
      <c r="E439" s="5"/>
      <c r="F439" s="5"/>
      <c r="G439" s="5"/>
      <c r="H439" s="5"/>
      <c r="I439" s="5"/>
      <c r="J439" s="5"/>
      <c r="K439" s="11" t="str">
        <f>IF(ISBLANK(A439),"",VLOOKUP("S2"&amp;表1[[#This Row],[分项工程代号]]&amp;表1[[#This Row],[分项工程名称]],模板!D:F,3,FALSE))</f>
        <v/>
      </c>
      <c r="L439" s="2" t="str">
        <f>IF(ISBLANK(A439),"",表1[[#This Row],[编号]]&amp;TEXT(表1[[#This Row],[序号]],"000"))</f>
        <v/>
      </c>
      <c r="M439" s="11" t="str">
        <f t="shared" si="309"/>
        <v/>
      </c>
      <c r="N439" s="11" t="str">
        <f t="shared" si="310"/>
        <v/>
      </c>
      <c r="O439" s="11" t="str">
        <f t="shared" si="311"/>
        <v/>
      </c>
      <c r="P439" s="2" t="str">
        <f t="shared" si="312"/>
        <v/>
      </c>
      <c r="Q439" s="2" t="str">
        <f t="shared" si="313"/>
        <v/>
      </c>
      <c r="R439" s="2" t="str">
        <f t="shared" si="314"/>
        <v/>
      </c>
      <c r="S439" s="11" t="str">
        <f t="shared" si="315"/>
        <v/>
      </c>
      <c r="T439" s="11" t="str">
        <f>IF(ISBLANK(A439),"",VLOOKUP(表1[[#This Row],[分项工程名称]],模板!C:G,3,FALSE))</f>
        <v/>
      </c>
      <c r="U439" s="2" t="str">
        <f t="shared" si="316"/>
        <v/>
      </c>
      <c r="V439" s="2" t="str">
        <f t="shared" si="317"/>
        <v/>
      </c>
      <c r="W439" s="11" t="str">
        <f>IF(ISBLANK(A439),"",表1[[#This Row],[子项名称]]&amp;表1[[#This Row],[标题]]&amp;表1[[#This Row],[分项工程代号]])</f>
        <v/>
      </c>
      <c r="X439" s="11" t="str">
        <f>IF(ISBLANK(A439),"",COUNTIF(W:W,表1[[#This Row],[子项名称]]&amp;表1[[#This Row],[标题]]&amp;表1[[#This Row],[分项工程代号]]))</f>
        <v/>
      </c>
      <c r="Y439" s="11" t="str">
        <f>IF(ISBLANK(A439),"",表1[[#This Row],[子项名称]]&amp;表1[[#This Row],[分项工程代号]]&amp;表1[[#This Row],[分项工程名称]])</f>
        <v/>
      </c>
      <c r="Z439" s="11" t="str">
        <f>IF(ISBLANK(A439),"",IF(MATCH(表1[[#This Row],[子项名称]]&amp;表1[[#This Row],[分项工程代号]]&amp;表1[[#This Row],[分项工程名称]],Y:Y,0)=ROW(表1[[#This Row],[子项名称]]),TRUE,FALSE))</f>
        <v/>
      </c>
      <c r="AA439" s="11" t="str">
        <f t="shared" si="318"/>
        <v/>
      </c>
      <c r="AB439" s="11" t="str">
        <f>IF(ISBLANK(A439),"",VLOOKUP(表1[[#This Row],[分项工程名称]],施工检查记录[#All],2,FALSE))</f>
        <v/>
      </c>
      <c r="AC439" s="5"/>
    </row>
    <row r="440" customHeight="1" spans="1:29">
      <c r="A440" s="5"/>
      <c r="B440" s="5"/>
      <c r="C440" s="5"/>
      <c r="D440" s="5"/>
      <c r="E440" s="5"/>
      <c r="F440" s="5"/>
      <c r="G440" s="5"/>
      <c r="H440" s="5"/>
      <c r="I440" s="5"/>
      <c r="J440" s="5"/>
      <c r="K440" s="11" t="str">
        <f>IF(ISBLANK(A440),"",VLOOKUP("S2"&amp;表1[[#This Row],[分项工程代号]]&amp;表1[[#This Row],[分项工程名称]],模板!D:F,3,FALSE))</f>
        <v/>
      </c>
      <c r="L440" s="2" t="str">
        <f>IF(ISBLANK(A440),"",表1[[#This Row],[编号]]&amp;TEXT(表1[[#This Row],[序号]],"000"))</f>
        <v/>
      </c>
      <c r="M440" s="11" t="str">
        <f t="shared" si="309"/>
        <v/>
      </c>
      <c r="N440" s="11" t="str">
        <f t="shared" si="310"/>
        <v/>
      </c>
      <c r="O440" s="11" t="str">
        <f t="shared" si="311"/>
        <v/>
      </c>
      <c r="P440" s="2" t="str">
        <f t="shared" si="312"/>
        <v/>
      </c>
      <c r="Q440" s="2" t="str">
        <f t="shared" si="313"/>
        <v/>
      </c>
      <c r="R440" s="2" t="str">
        <f t="shared" si="314"/>
        <v/>
      </c>
      <c r="S440" s="11" t="str">
        <f t="shared" si="315"/>
        <v/>
      </c>
      <c r="T440" s="11" t="str">
        <f>IF(ISBLANK(A440),"",VLOOKUP(表1[[#This Row],[分项工程名称]],模板!C:G,3,FALSE))</f>
        <v/>
      </c>
      <c r="U440" s="2" t="str">
        <f t="shared" si="316"/>
        <v/>
      </c>
      <c r="V440" s="2" t="str">
        <f t="shared" si="317"/>
        <v/>
      </c>
      <c r="W440" s="11" t="str">
        <f>IF(ISBLANK(A440),"",表1[[#This Row],[子项名称]]&amp;表1[[#This Row],[标题]]&amp;表1[[#This Row],[分项工程代号]])</f>
        <v/>
      </c>
      <c r="X440" s="11" t="str">
        <f>IF(ISBLANK(A440),"",COUNTIF(W:W,表1[[#This Row],[子项名称]]&amp;表1[[#This Row],[标题]]&amp;表1[[#This Row],[分项工程代号]]))</f>
        <v/>
      </c>
      <c r="Y440" s="11" t="str">
        <f>IF(ISBLANK(A440),"",表1[[#This Row],[子项名称]]&amp;表1[[#This Row],[分项工程代号]]&amp;表1[[#This Row],[分项工程名称]])</f>
        <v/>
      </c>
      <c r="Z440" s="11" t="str">
        <f>IF(ISBLANK(A440),"",IF(MATCH(表1[[#This Row],[子项名称]]&amp;表1[[#This Row],[分项工程代号]]&amp;表1[[#This Row],[分项工程名称]],Y:Y,0)=ROW(表1[[#This Row],[子项名称]]),TRUE,FALSE))</f>
        <v/>
      </c>
      <c r="AA440" s="11" t="str">
        <f t="shared" si="318"/>
        <v/>
      </c>
      <c r="AB440" s="11" t="str">
        <f>IF(ISBLANK(A440),"",VLOOKUP(表1[[#This Row],[分项工程名称]],施工检查记录[#All],2,FALSE))</f>
        <v/>
      </c>
      <c r="AC440" s="5"/>
    </row>
    <row r="441" customHeight="1" spans="1:29">
      <c r="A441" s="5"/>
      <c r="B441" s="5"/>
      <c r="C441" s="5"/>
      <c r="D441" s="5"/>
      <c r="E441" s="5"/>
      <c r="F441" s="5"/>
      <c r="G441" s="5"/>
      <c r="H441" s="5"/>
      <c r="I441" s="5"/>
      <c r="J441" s="5"/>
      <c r="K441" s="11" t="str">
        <f>IF(ISBLANK(A441),"",VLOOKUP("S2"&amp;表1[[#This Row],[分项工程代号]]&amp;表1[[#This Row],[分项工程名称]],模板!D:F,3,FALSE))</f>
        <v/>
      </c>
      <c r="L441" s="2" t="str">
        <f>IF(ISBLANK(A441),"",表1[[#This Row],[编号]]&amp;TEXT(表1[[#This Row],[序号]],"000"))</f>
        <v/>
      </c>
      <c r="M441" s="11" t="str">
        <f t="shared" si="309"/>
        <v/>
      </c>
      <c r="N441" s="11" t="str">
        <f t="shared" si="310"/>
        <v/>
      </c>
      <c r="O441" s="11" t="str">
        <f t="shared" si="311"/>
        <v/>
      </c>
      <c r="P441" s="2" t="str">
        <f t="shared" si="312"/>
        <v/>
      </c>
      <c r="Q441" s="2" t="str">
        <f t="shared" si="313"/>
        <v/>
      </c>
      <c r="R441" s="2" t="str">
        <f t="shared" si="314"/>
        <v/>
      </c>
      <c r="S441" s="11" t="str">
        <f t="shared" si="315"/>
        <v/>
      </c>
      <c r="T441" s="11" t="str">
        <f>IF(ISBLANK(A441),"",VLOOKUP(表1[[#This Row],[分项工程名称]],模板!C:G,3,FALSE))</f>
        <v/>
      </c>
      <c r="U441" s="2" t="str">
        <f t="shared" si="316"/>
        <v/>
      </c>
      <c r="V441" s="2" t="str">
        <f t="shared" si="317"/>
        <v/>
      </c>
      <c r="W441" s="11" t="str">
        <f>IF(ISBLANK(A441),"",表1[[#This Row],[子项名称]]&amp;表1[[#This Row],[标题]]&amp;表1[[#This Row],[分项工程代号]])</f>
        <v/>
      </c>
      <c r="X441" s="11" t="str">
        <f>IF(ISBLANK(A441),"",COUNTIF(W:W,表1[[#This Row],[子项名称]]&amp;表1[[#This Row],[标题]]&amp;表1[[#This Row],[分项工程代号]]))</f>
        <v/>
      </c>
      <c r="Y441" s="11" t="str">
        <f>IF(ISBLANK(A441),"",表1[[#This Row],[子项名称]]&amp;表1[[#This Row],[分项工程代号]]&amp;表1[[#This Row],[分项工程名称]])</f>
        <v/>
      </c>
      <c r="Z441" s="11" t="str">
        <f>IF(ISBLANK(A441),"",IF(MATCH(表1[[#This Row],[子项名称]]&amp;表1[[#This Row],[分项工程代号]]&amp;表1[[#This Row],[分项工程名称]],Y:Y,0)=ROW(表1[[#This Row],[子项名称]]),TRUE,FALSE))</f>
        <v/>
      </c>
      <c r="AA441" s="11" t="str">
        <f t="shared" si="318"/>
        <v/>
      </c>
      <c r="AB441" s="11" t="str">
        <f>IF(ISBLANK(A441),"",VLOOKUP(表1[[#This Row],[分项工程名称]],施工检查记录[#All],2,FALSE))</f>
        <v/>
      </c>
      <c r="AC441" s="5"/>
    </row>
    <row r="442" customHeight="1" spans="1:29">
      <c r="A442" s="5"/>
      <c r="B442" s="5"/>
      <c r="C442" s="5"/>
      <c r="D442" s="5"/>
      <c r="E442" s="5"/>
      <c r="F442" s="5"/>
      <c r="G442" s="5"/>
      <c r="H442" s="5"/>
      <c r="I442" s="5"/>
      <c r="J442" s="5"/>
      <c r="K442" s="11" t="str">
        <f>IF(ISBLANK(A442),"",VLOOKUP("S2"&amp;表1[[#This Row],[分项工程代号]]&amp;表1[[#This Row],[分项工程名称]],模板!D:F,3,FALSE))</f>
        <v/>
      </c>
      <c r="L442" s="2" t="str">
        <f>IF(ISBLANK(A442),"",表1[[#This Row],[编号]]&amp;TEXT(表1[[#This Row],[序号]],"000"))</f>
        <v/>
      </c>
      <c r="M442" s="11" t="str">
        <f t="shared" si="309"/>
        <v/>
      </c>
      <c r="N442" s="11" t="str">
        <f t="shared" si="310"/>
        <v/>
      </c>
      <c r="O442" s="11" t="str">
        <f t="shared" si="311"/>
        <v/>
      </c>
      <c r="P442" s="2" t="str">
        <f t="shared" si="312"/>
        <v/>
      </c>
      <c r="Q442" s="2" t="str">
        <f t="shared" si="313"/>
        <v/>
      </c>
      <c r="R442" s="2" t="str">
        <f t="shared" si="314"/>
        <v/>
      </c>
      <c r="S442" s="11" t="str">
        <f t="shared" si="315"/>
        <v/>
      </c>
      <c r="T442" s="11" t="str">
        <f>IF(ISBLANK(A442),"",VLOOKUP(表1[[#This Row],[分项工程名称]],模板!C:G,3,FALSE))</f>
        <v/>
      </c>
      <c r="U442" s="2" t="str">
        <f t="shared" si="316"/>
        <v/>
      </c>
      <c r="V442" s="2" t="str">
        <f t="shared" si="317"/>
        <v/>
      </c>
      <c r="W442" s="11" t="str">
        <f>IF(ISBLANK(A442),"",表1[[#This Row],[子项名称]]&amp;表1[[#This Row],[标题]]&amp;表1[[#This Row],[分项工程代号]])</f>
        <v/>
      </c>
      <c r="X442" s="11" t="str">
        <f>IF(ISBLANK(A442),"",COUNTIF(W:W,表1[[#This Row],[子项名称]]&amp;表1[[#This Row],[标题]]&amp;表1[[#This Row],[分项工程代号]]))</f>
        <v/>
      </c>
      <c r="Y442" s="11" t="str">
        <f>IF(ISBLANK(A442),"",表1[[#This Row],[子项名称]]&amp;表1[[#This Row],[分项工程代号]]&amp;表1[[#This Row],[分项工程名称]])</f>
        <v/>
      </c>
      <c r="Z442" s="11" t="str">
        <f>IF(ISBLANK(A442),"",IF(MATCH(表1[[#This Row],[子项名称]]&amp;表1[[#This Row],[分项工程代号]]&amp;表1[[#This Row],[分项工程名称]],Y:Y,0)=ROW(表1[[#This Row],[子项名称]]),TRUE,FALSE))</f>
        <v/>
      </c>
      <c r="AA442" s="11" t="str">
        <f t="shared" si="318"/>
        <v/>
      </c>
      <c r="AB442" s="11" t="str">
        <f>IF(ISBLANK(A442),"",VLOOKUP(表1[[#This Row],[分项工程名称]],施工检查记录[#All],2,FALSE))</f>
        <v/>
      </c>
      <c r="AC442" s="5"/>
    </row>
    <row r="443" customHeight="1" spans="1:29">
      <c r="A443" s="5"/>
      <c r="B443" s="5"/>
      <c r="C443" s="5"/>
      <c r="D443" s="5"/>
      <c r="E443" s="5"/>
      <c r="F443" s="5"/>
      <c r="G443" s="5"/>
      <c r="H443" s="5"/>
      <c r="I443" s="5"/>
      <c r="J443" s="5"/>
      <c r="K443" s="11" t="str">
        <f>IF(ISBLANK(A443),"",VLOOKUP("S2"&amp;表1[[#This Row],[分项工程代号]]&amp;表1[[#This Row],[分项工程名称]],模板!D:F,3,FALSE))</f>
        <v/>
      </c>
      <c r="L443" s="2" t="str">
        <f>IF(ISBLANK(A443),"",表1[[#This Row],[编号]]&amp;TEXT(表1[[#This Row],[序号]],"000"))</f>
        <v/>
      </c>
      <c r="M443" s="11" t="str">
        <f t="shared" si="309"/>
        <v/>
      </c>
      <c r="N443" s="11" t="str">
        <f t="shared" si="310"/>
        <v/>
      </c>
      <c r="O443" s="11" t="str">
        <f t="shared" si="311"/>
        <v/>
      </c>
      <c r="P443" s="2" t="str">
        <f t="shared" si="312"/>
        <v/>
      </c>
      <c r="Q443" s="2" t="str">
        <f t="shared" si="313"/>
        <v/>
      </c>
      <c r="R443" s="2" t="str">
        <f t="shared" si="314"/>
        <v/>
      </c>
      <c r="S443" s="11" t="str">
        <f t="shared" si="315"/>
        <v/>
      </c>
      <c r="T443" s="11" t="str">
        <f>IF(ISBLANK(A443),"",VLOOKUP(表1[[#This Row],[分项工程名称]],模板!C:G,3,FALSE))</f>
        <v/>
      </c>
      <c r="U443" s="2" t="str">
        <f t="shared" si="316"/>
        <v/>
      </c>
      <c r="V443" s="2" t="str">
        <f t="shared" si="317"/>
        <v/>
      </c>
      <c r="W443" s="11" t="str">
        <f>IF(ISBLANK(A443),"",表1[[#This Row],[子项名称]]&amp;表1[[#This Row],[标题]]&amp;表1[[#This Row],[分项工程代号]])</f>
        <v/>
      </c>
      <c r="X443" s="11" t="str">
        <f>IF(ISBLANK(A443),"",COUNTIF(W:W,表1[[#This Row],[子项名称]]&amp;表1[[#This Row],[标题]]&amp;表1[[#This Row],[分项工程代号]]))</f>
        <v/>
      </c>
      <c r="Y443" s="11" t="str">
        <f>IF(ISBLANK(A443),"",表1[[#This Row],[子项名称]]&amp;表1[[#This Row],[分项工程代号]]&amp;表1[[#This Row],[分项工程名称]])</f>
        <v/>
      </c>
      <c r="Z443" s="11" t="str">
        <f>IF(ISBLANK(A443),"",IF(MATCH(表1[[#This Row],[子项名称]]&amp;表1[[#This Row],[分项工程代号]]&amp;表1[[#This Row],[分项工程名称]],Y:Y,0)=ROW(表1[[#This Row],[子项名称]]),TRUE,FALSE))</f>
        <v/>
      </c>
      <c r="AA443" s="11" t="str">
        <f t="shared" si="318"/>
        <v/>
      </c>
      <c r="AB443" s="11" t="str">
        <f>IF(ISBLANK(A443),"",VLOOKUP(表1[[#This Row],[分项工程名称]],施工检查记录[#All],2,FALSE))</f>
        <v/>
      </c>
      <c r="AC443" s="5"/>
    </row>
    <row r="444" customHeight="1" spans="1:29">
      <c r="A444" s="5"/>
      <c r="B444" s="5"/>
      <c r="C444" s="5"/>
      <c r="D444" s="5"/>
      <c r="E444" s="5"/>
      <c r="F444" s="5"/>
      <c r="G444" s="5"/>
      <c r="H444" s="5"/>
      <c r="I444" s="5"/>
      <c r="J444" s="5"/>
      <c r="K444" s="11" t="str">
        <f>IF(ISBLANK(A444),"",VLOOKUP("S2"&amp;表1[[#This Row],[分项工程代号]]&amp;表1[[#This Row],[分项工程名称]],模板!D:F,3,FALSE))</f>
        <v/>
      </c>
      <c r="L444" s="2" t="str">
        <f>IF(ISBLANK(A444),"",表1[[#This Row],[编号]]&amp;TEXT(表1[[#This Row],[序号]],"000"))</f>
        <v/>
      </c>
      <c r="M444" s="11" t="str">
        <f t="shared" si="309"/>
        <v/>
      </c>
      <c r="N444" s="11" t="str">
        <f t="shared" si="310"/>
        <v/>
      </c>
      <c r="O444" s="11" t="str">
        <f t="shared" si="311"/>
        <v/>
      </c>
      <c r="P444" s="2" t="str">
        <f t="shared" si="312"/>
        <v/>
      </c>
      <c r="Q444" s="2" t="str">
        <f t="shared" si="313"/>
        <v/>
      </c>
      <c r="R444" s="2" t="str">
        <f t="shared" si="314"/>
        <v/>
      </c>
      <c r="S444" s="11" t="str">
        <f t="shared" si="315"/>
        <v/>
      </c>
      <c r="T444" s="11" t="str">
        <f>IF(ISBLANK(A444),"",VLOOKUP(表1[[#This Row],[分项工程名称]],模板!C:G,3,FALSE))</f>
        <v/>
      </c>
      <c r="U444" s="2" t="str">
        <f t="shared" si="316"/>
        <v/>
      </c>
      <c r="V444" s="2" t="str">
        <f t="shared" si="317"/>
        <v/>
      </c>
      <c r="W444" s="11" t="str">
        <f>IF(ISBLANK(A444),"",表1[[#This Row],[子项名称]]&amp;表1[[#This Row],[标题]]&amp;表1[[#This Row],[分项工程代号]])</f>
        <v/>
      </c>
      <c r="X444" s="11" t="str">
        <f>IF(ISBLANK(A444),"",COUNTIF(W:W,表1[[#This Row],[子项名称]]&amp;表1[[#This Row],[标题]]&amp;表1[[#This Row],[分项工程代号]]))</f>
        <v/>
      </c>
      <c r="Y444" s="11" t="str">
        <f>IF(ISBLANK(A444),"",表1[[#This Row],[子项名称]]&amp;表1[[#This Row],[分项工程代号]]&amp;表1[[#This Row],[分项工程名称]])</f>
        <v/>
      </c>
      <c r="Z444" s="11" t="str">
        <f>IF(ISBLANK(A444),"",IF(MATCH(表1[[#This Row],[子项名称]]&amp;表1[[#This Row],[分项工程代号]]&amp;表1[[#This Row],[分项工程名称]],Y:Y,0)=ROW(表1[[#This Row],[子项名称]]),TRUE,FALSE))</f>
        <v/>
      </c>
      <c r="AA444" s="11" t="str">
        <f t="shared" si="318"/>
        <v/>
      </c>
      <c r="AB444" s="11" t="str">
        <f>IF(ISBLANK(A444),"",VLOOKUP(表1[[#This Row],[分项工程名称]],施工检查记录[#All],2,FALSE))</f>
        <v/>
      </c>
      <c r="AC444" s="5"/>
    </row>
    <row r="445" customHeight="1" spans="1:29">
      <c r="A445" s="5"/>
      <c r="B445" s="5"/>
      <c r="C445" s="5"/>
      <c r="D445" s="5"/>
      <c r="E445" s="5"/>
      <c r="F445" s="5"/>
      <c r="G445" s="5"/>
      <c r="H445" s="5"/>
      <c r="I445" s="5"/>
      <c r="J445" s="5"/>
      <c r="K445" s="11" t="str">
        <f>IF(ISBLANK(A445),"",VLOOKUP("S2"&amp;表1[[#This Row],[分项工程代号]]&amp;表1[[#This Row],[分项工程名称]],模板!D:F,3,FALSE))</f>
        <v/>
      </c>
      <c r="L445" s="2" t="str">
        <f>IF(ISBLANK(A445),"",表1[[#This Row],[编号]]&amp;TEXT(表1[[#This Row],[序号]],"000"))</f>
        <v/>
      </c>
      <c r="M445" s="11" t="str">
        <f t="shared" si="309"/>
        <v/>
      </c>
      <c r="N445" s="11" t="str">
        <f t="shared" si="310"/>
        <v/>
      </c>
      <c r="O445" s="11" t="str">
        <f t="shared" si="311"/>
        <v/>
      </c>
      <c r="P445" s="2" t="str">
        <f t="shared" si="312"/>
        <v/>
      </c>
      <c r="Q445" s="2" t="str">
        <f t="shared" si="313"/>
        <v/>
      </c>
      <c r="R445" s="2" t="str">
        <f t="shared" si="314"/>
        <v/>
      </c>
      <c r="S445" s="11" t="str">
        <f t="shared" si="315"/>
        <v/>
      </c>
      <c r="T445" s="11" t="str">
        <f>IF(ISBLANK(A445),"",VLOOKUP(表1[[#This Row],[分项工程名称]],模板!C:G,3,FALSE))</f>
        <v/>
      </c>
      <c r="U445" s="2" t="str">
        <f t="shared" si="316"/>
        <v/>
      </c>
      <c r="V445" s="2" t="str">
        <f t="shared" si="317"/>
        <v/>
      </c>
      <c r="W445" s="11" t="str">
        <f>IF(ISBLANK(A445),"",表1[[#This Row],[子项名称]]&amp;表1[[#This Row],[标题]]&amp;表1[[#This Row],[分项工程代号]])</f>
        <v/>
      </c>
      <c r="X445" s="11" t="str">
        <f>IF(ISBLANK(A445),"",COUNTIF(W:W,表1[[#This Row],[子项名称]]&amp;表1[[#This Row],[标题]]&amp;表1[[#This Row],[分项工程代号]]))</f>
        <v/>
      </c>
      <c r="Y445" s="11" t="str">
        <f>IF(ISBLANK(A445),"",表1[[#This Row],[子项名称]]&amp;表1[[#This Row],[分项工程代号]]&amp;表1[[#This Row],[分项工程名称]])</f>
        <v/>
      </c>
      <c r="Z445" s="11" t="str">
        <f>IF(ISBLANK(A445),"",IF(MATCH(表1[[#This Row],[子项名称]]&amp;表1[[#This Row],[分项工程代号]]&amp;表1[[#This Row],[分项工程名称]],Y:Y,0)=ROW(表1[[#This Row],[子项名称]]),TRUE,FALSE))</f>
        <v/>
      </c>
      <c r="AA445" s="11" t="str">
        <f t="shared" si="318"/>
        <v/>
      </c>
      <c r="AB445" s="11" t="str">
        <f>IF(ISBLANK(A445),"",VLOOKUP(表1[[#This Row],[分项工程名称]],施工检查记录[#All],2,FALSE))</f>
        <v/>
      </c>
      <c r="AC445" s="5"/>
    </row>
    <row r="446" customHeight="1" spans="1:29">
      <c r="A446" s="5"/>
      <c r="B446" s="5"/>
      <c r="C446" s="5"/>
      <c r="D446" s="5"/>
      <c r="E446" s="5"/>
      <c r="F446" s="5"/>
      <c r="G446" s="5"/>
      <c r="H446" s="5"/>
      <c r="I446" s="5"/>
      <c r="J446" s="5"/>
      <c r="K446" s="11" t="str">
        <f>IF(ISBLANK(A446),"",VLOOKUP("S2"&amp;表1[[#This Row],[分项工程代号]]&amp;表1[[#This Row],[分项工程名称]],模板!D:F,3,FALSE))</f>
        <v/>
      </c>
      <c r="L446" s="2" t="str">
        <f>IF(ISBLANK(A446),"",表1[[#This Row],[编号]]&amp;TEXT(表1[[#This Row],[序号]],"000"))</f>
        <v/>
      </c>
      <c r="M446" s="11" t="str">
        <f t="shared" si="309"/>
        <v/>
      </c>
      <c r="N446" s="11" t="str">
        <f t="shared" si="310"/>
        <v/>
      </c>
      <c r="O446" s="11" t="str">
        <f t="shared" si="311"/>
        <v/>
      </c>
      <c r="P446" s="2" t="str">
        <f t="shared" si="312"/>
        <v/>
      </c>
      <c r="Q446" s="2" t="str">
        <f t="shared" si="313"/>
        <v/>
      </c>
      <c r="R446" s="2" t="str">
        <f t="shared" si="314"/>
        <v/>
      </c>
      <c r="S446" s="11" t="str">
        <f t="shared" si="315"/>
        <v/>
      </c>
      <c r="T446" s="11" t="str">
        <f>IF(ISBLANK(A446),"",VLOOKUP(表1[[#This Row],[分项工程名称]],模板!C:G,3,FALSE))</f>
        <v/>
      </c>
      <c r="U446" s="2" t="str">
        <f t="shared" si="316"/>
        <v/>
      </c>
      <c r="V446" s="2" t="str">
        <f t="shared" si="317"/>
        <v/>
      </c>
      <c r="W446" s="11" t="str">
        <f>IF(ISBLANK(A446),"",表1[[#This Row],[子项名称]]&amp;表1[[#This Row],[标题]]&amp;表1[[#This Row],[分项工程代号]])</f>
        <v/>
      </c>
      <c r="X446" s="11" t="str">
        <f>IF(ISBLANK(A446),"",COUNTIF(W:W,表1[[#This Row],[子项名称]]&amp;表1[[#This Row],[标题]]&amp;表1[[#This Row],[分项工程代号]]))</f>
        <v/>
      </c>
      <c r="Y446" s="11" t="str">
        <f>IF(ISBLANK(A446),"",表1[[#This Row],[子项名称]]&amp;表1[[#This Row],[分项工程代号]]&amp;表1[[#This Row],[分项工程名称]])</f>
        <v/>
      </c>
      <c r="Z446" s="11" t="str">
        <f>IF(ISBLANK(A446),"",IF(MATCH(表1[[#This Row],[子项名称]]&amp;表1[[#This Row],[分项工程代号]]&amp;表1[[#This Row],[分项工程名称]],Y:Y,0)=ROW(表1[[#This Row],[子项名称]]),TRUE,FALSE))</f>
        <v/>
      </c>
      <c r="AA446" s="11" t="str">
        <f t="shared" si="318"/>
        <v/>
      </c>
      <c r="AB446" s="11" t="str">
        <f>IF(ISBLANK(A446),"",VLOOKUP(表1[[#This Row],[分项工程名称]],施工检查记录[#All],2,FALSE))</f>
        <v/>
      </c>
      <c r="AC446" s="5"/>
    </row>
    <row r="447" customHeight="1" spans="1:29">
      <c r="A447" s="5"/>
      <c r="B447" s="5"/>
      <c r="C447" s="5"/>
      <c r="D447" s="5"/>
      <c r="E447" s="5"/>
      <c r="F447" s="5"/>
      <c r="G447" s="5"/>
      <c r="H447" s="5"/>
      <c r="I447" s="5"/>
      <c r="J447" s="5"/>
      <c r="K447" s="11" t="str">
        <f>IF(ISBLANK(A447),"",VLOOKUP("S2"&amp;表1[[#This Row],[分项工程代号]]&amp;表1[[#This Row],[分项工程名称]],模板!D:F,3,FALSE))</f>
        <v/>
      </c>
      <c r="L447" s="2" t="str">
        <f>IF(ISBLANK(A447),"",表1[[#This Row],[编号]]&amp;TEXT(表1[[#This Row],[序号]],"000"))</f>
        <v/>
      </c>
      <c r="M447" s="11" t="str">
        <f t="shared" si="309"/>
        <v/>
      </c>
      <c r="N447" s="11" t="str">
        <f t="shared" si="310"/>
        <v/>
      </c>
      <c r="O447" s="11" t="str">
        <f t="shared" si="311"/>
        <v/>
      </c>
      <c r="P447" s="2" t="str">
        <f t="shared" si="312"/>
        <v/>
      </c>
      <c r="Q447" s="2" t="str">
        <f t="shared" si="313"/>
        <v/>
      </c>
      <c r="R447" s="2" t="str">
        <f t="shared" si="314"/>
        <v/>
      </c>
      <c r="S447" s="11" t="str">
        <f t="shared" si="315"/>
        <v/>
      </c>
      <c r="T447" s="11" t="str">
        <f>IF(ISBLANK(A447),"",VLOOKUP(表1[[#This Row],[分项工程名称]],模板!C:G,3,FALSE))</f>
        <v/>
      </c>
      <c r="U447" s="2" t="str">
        <f t="shared" si="316"/>
        <v/>
      </c>
      <c r="V447" s="2" t="str">
        <f t="shared" si="317"/>
        <v/>
      </c>
      <c r="W447" s="11" t="str">
        <f>IF(ISBLANK(A447),"",表1[[#This Row],[子项名称]]&amp;表1[[#This Row],[标题]]&amp;表1[[#This Row],[分项工程代号]])</f>
        <v/>
      </c>
      <c r="X447" s="11" t="str">
        <f>IF(ISBLANK(A447),"",COUNTIF(W:W,表1[[#This Row],[子项名称]]&amp;表1[[#This Row],[标题]]&amp;表1[[#This Row],[分项工程代号]]))</f>
        <v/>
      </c>
      <c r="Y447" s="11" t="str">
        <f>IF(ISBLANK(A447),"",表1[[#This Row],[子项名称]]&amp;表1[[#This Row],[分项工程代号]]&amp;表1[[#This Row],[分项工程名称]])</f>
        <v/>
      </c>
      <c r="Z447" s="11" t="str">
        <f>IF(ISBLANK(A447),"",IF(MATCH(表1[[#This Row],[子项名称]]&amp;表1[[#This Row],[分项工程代号]]&amp;表1[[#This Row],[分项工程名称]],Y:Y,0)=ROW(表1[[#This Row],[子项名称]]),TRUE,FALSE))</f>
        <v/>
      </c>
      <c r="AA447" s="11" t="str">
        <f t="shared" si="318"/>
        <v/>
      </c>
      <c r="AB447" s="11" t="str">
        <f>IF(ISBLANK(A447),"",VLOOKUP(表1[[#This Row],[分项工程名称]],施工检查记录[#All],2,FALSE))</f>
        <v/>
      </c>
      <c r="AC447" s="5"/>
    </row>
    <row r="448" customHeight="1" spans="1:29">
      <c r="A448" s="5"/>
      <c r="B448" s="5"/>
      <c r="C448" s="5"/>
      <c r="D448" s="5"/>
      <c r="E448" s="5"/>
      <c r="F448" s="5"/>
      <c r="G448" s="5"/>
      <c r="H448" s="5"/>
      <c r="I448" s="5"/>
      <c r="J448" s="5"/>
      <c r="K448" s="11" t="str">
        <f>IF(ISBLANK(A448),"",VLOOKUP("S2"&amp;表1[[#This Row],[分项工程代号]]&amp;表1[[#This Row],[分项工程名称]],模板!D:F,3,FALSE))</f>
        <v/>
      </c>
      <c r="L448" s="2" t="str">
        <f>IF(ISBLANK(A448),"",表1[[#This Row],[编号]]&amp;TEXT(表1[[#This Row],[序号]],"000"))</f>
        <v/>
      </c>
      <c r="M448" s="11" t="str">
        <f t="shared" si="309"/>
        <v/>
      </c>
      <c r="N448" s="11" t="str">
        <f t="shared" si="310"/>
        <v/>
      </c>
      <c r="O448" s="11" t="str">
        <f t="shared" si="311"/>
        <v/>
      </c>
      <c r="P448" s="2" t="str">
        <f t="shared" si="312"/>
        <v/>
      </c>
      <c r="Q448" s="2" t="str">
        <f t="shared" si="313"/>
        <v/>
      </c>
      <c r="R448" s="2" t="str">
        <f t="shared" si="314"/>
        <v/>
      </c>
      <c r="S448" s="11" t="str">
        <f t="shared" si="315"/>
        <v/>
      </c>
      <c r="T448" s="11" t="str">
        <f>IF(ISBLANK(A448),"",VLOOKUP(表1[[#This Row],[分项工程名称]],模板!C:G,3,FALSE))</f>
        <v/>
      </c>
      <c r="U448" s="2" t="str">
        <f t="shared" si="316"/>
        <v/>
      </c>
      <c r="V448" s="2" t="str">
        <f t="shared" si="317"/>
        <v/>
      </c>
      <c r="W448" s="11" t="str">
        <f>IF(ISBLANK(A448),"",表1[[#This Row],[子项名称]]&amp;表1[[#This Row],[标题]]&amp;表1[[#This Row],[分项工程代号]])</f>
        <v/>
      </c>
      <c r="X448" s="11" t="str">
        <f>IF(ISBLANK(A448),"",COUNTIF(W:W,表1[[#This Row],[子项名称]]&amp;表1[[#This Row],[标题]]&amp;表1[[#This Row],[分项工程代号]]))</f>
        <v/>
      </c>
      <c r="Y448" s="11" t="str">
        <f>IF(ISBLANK(A448),"",表1[[#This Row],[子项名称]]&amp;表1[[#This Row],[分项工程代号]]&amp;表1[[#This Row],[分项工程名称]])</f>
        <v/>
      </c>
      <c r="Z448" s="11" t="str">
        <f>IF(ISBLANK(A448),"",IF(MATCH(表1[[#This Row],[子项名称]]&amp;表1[[#This Row],[分项工程代号]]&amp;表1[[#This Row],[分项工程名称]],Y:Y,0)=ROW(表1[[#This Row],[子项名称]]),TRUE,FALSE))</f>
        <v/>
      </c>
      <c r="AA448" s="11" t="str">
        <f t="shared" si="318"/>
        <v/>
      </c>
      <c r="AB448" s="11" t="str">
        <f>IF(ISBLANK(A448),"",VLOOKUP(表1[[#This Row],[分项工程名称]],施工检查记录[#All],2,FALSE))</f>
        <v/>
      </c>
      <c r="AC448" s="5"/>
    </row>
    <row r="449" customHeight="1" spans="1:29">
      <c r="A449" s="5"/>
      <c r="B449" s="5"/>
      <c r="C449" s="5"/>
      <c r="D449" s="5"/>
      <c r="E449" s="5"/>
      <c r="F449" s="5"/>
      <c r="G449" s="5"/>
      <c r="H449" s="5"/>
      <c r="I449" s="5"/>
      <c r="J449" s="5"/>
      <c r="K449" s="11" t="str">
        <f>IF(ISBLANK(A449),"",VLOOKUP("S2"&amp;表1[[#This Row],[分项工程代号]]&amp;表1[[#This Row],[分项工程名称]],模板!D:F,3,FALSE))</f>
        <v/>
      </c>
      <c r="L449" s="2" t="str">
        <f>IF(ISBLANK(A449),"",表1[[#This Row],[编号]]&amp;TEXT(表1[[#This Row],[序号]],"000"))</f>
        <v/>
      </c>
      <c r="M449" s="11" t="str">
        <f t="shared" si="309"/>
        <v/>
      </c>
      <c r="N449" s="11" t="str">
        <f t="shared" si="310"/>
        <v/>
      </c>
      <c r="O449" s="11" t="str">
        <f t="shared" si="311"/>
        <v/>
      </c>
      <c r="P449" s="2" t="str">
        <f t="shared" si="312"/>
        <v/>
      </c>
      <c r="Q449" s="2" t="str">
        <f t="shared" si="313"/>
        <v/>
      </c>
      <c r="R449" s="2" t="str">
        <f t="shared" si="314"/>
        <v/>
      </c>
      <c r="S449" s="11" t="str">
        <f t="shared" si="315"/>
        <v/>
      </c>
      <c r="T449" s="11" t="str">
        <f>IF(ISBLANK(A449),"",VLOOKUP(表1[[#This Row],[分项工程名称]],模板!C:G,3,FALSE))</f>
        <v/>
      </c>
      <c r="U449" s="2" t="str">
        <f t="shared" si="316"/>
        <v/>
      </c>
      <c r="V449" s="2" t="str">
        <f t="shared" si="317"/>
        <v/>
      </c>
      <c r="W449" s="11" t="str">
        <f>IF(ISBLANK(A449),"",表1[[#This Row],[子项名称]]&amp;表1[[#This Row],[标题]]&amp;表1[[#This Row],[分项工程代号]])</f>
        <v/>
      </c>
      <c r="X449" s="11" t="str">
        <f>IF(ISBLANK(A449),"",COUNTIF(W:W,表1[[#This Row],[子项名称]]&amp;表1[[#This Row],[标题]]&amp;表1[[#This Row],[分项工程代号]]))</f>
        <v/>
      </c>
      <c r="Y449" s="11" t="str">
        <f>IF(ISBLANK(A449),"",表1[[#This Row],[子项名称]]&amp;表1[[#This Row],[分项工程代号]]&amp;表1[[#This Row],[分项工程名称]])</f>
        <v/>
      </c>
      <c r="Z449" s="11" t="str">
        <f>IF(ISBLANK(A449),"",IF(MATCH(表1[[#This Row],[子项名称]]&amp;表1[[#This Row],[分项工程代号]]&amp;表1[[#This Row],[分项工程名称]],Y:Y,0)=ROW(表1[[#This Row],[子项名称]]),TRUE,FALSE))</f>
        <v/>
      </c>
      <c r="AA449" s="11" t="str">
        <f t="shared" si="318"/>
        <v/>
      </c>
      <c r="AB449" s="11" t="str">
        <f>IF(ISBLANK(A449),"",VLOOKUP(表1[[#This Row],[分项工程名称]],施工检查记录[#All],2,FALSE))</f>
        <v/>
      </c>
      <c r="AC449" s="5"/>
    </row>
    <row r="450" customHeight="1" spans="1:29">
      <c r="A450" s="5"/>
      <c r="B450" s="5"/>
      <c r="C450" s="5"/>
      <c r="D450" s="5"/>
      <c r="E450" s="5"/>
      <c r="F450" s="5"/>
      <c r="G450" s="5"/>
      <c r="H450" s="5"/>
      <c r="I450" s="5"/>
      <c r="J450" s="5"/>
      <c r="K450" s="11" t="str">
        <f>IF(ISBLANK(A450),"",VLOOKUP("S2"&amp;表1[[#This Row],[分项工程代号]]&amp;表1[[#This Row],[分项工程名称]],模板!D:F,3,FALSE))</f>
        <v/>
      </c>
      <c r="L450" s="2" t="str">
        <f>IF(ISBLANK(A450),"",表1[[#This Row],[编号]]&amp;TEXT(表1[[#This Row],[序号]],"000"))</f>
        <v/>
      </c>
      <c r="M450" s="11" t="str">
        <f t="shared" si="309"/>
        <v/>
      </c>
      <c r="N450" s="11" t="str">
        <f t="shared" si="310"/>
        <v/>
      </c>
      <c r="O450" s="11" t="str">
        <f t="shared" si="311"/>
        <v/>
      </c>
      <c r="P450" s="2" t="str">
        <f t="shared" si="312"/>
        <v/>
      </c>
      <c r="Q450" s="2" t="str">
        <f t="shared" si="313"/>
        <v/>
      </c>
      <c r="R450" s="2" t="str">
        <f t="shared" si="314"/>
        <v/>
      </c>
      <c r="S450" s="11" t="str">
        <f t="shared" si="315"/>
        <v/>
      </c>
      <c r="T450" s="11" t="str">
        <f>IF(ISBLANK(A450),"",VLOOKUP(表1[[#This Row],[分项工程名称]],模板!C:G,3,FALSE))</f>
        <v/>
      </c>
      <c r="U450" s="2" t="str">
        <f t="shared" si="316"/>
        <v/>
      </c>
      <c r="V450" s="2" t="str">
        <f t="shared" si="317"/>
        <v/>
      </c>
      <c r="W450" s="11" t="str">
        <f>IF(ISBLANK(A450),"",表1[[#This Row],[子项名称]]&amp;表1[[#This Row],[标题]]&amp;表1[[#This Row],[分项工程代号]])</f>
        <v/>
      </c>
      <c r="X450" s="11" t="str">
        <f>IF(ISBLANK(A450),"",COUNTIF(W:W,表1[[#This Row],[子项名称]]&amp;表1[[#This Row],[标题]]&amp;表1[[#This Row],[分项工程代号]]))</f>
        <v/>
      </c>
      <c r="Y450" s="11" t="str">
        <f>IF(ISBLANK(A450),"",表1[[#This Row],[子项名称]]&amp;表1[[#This Row],[分项工程代号]]&amp;表1[[#This Row],[分项工程名称]])</f>
        <v/>
      </c>
      <c r="Z450" s="11" t="str">
        <f>IF(ISBLANK(A450),"",IF(MATCH(表1[[#This Row],[子项名称]]&amp;表1[[#This Row],[分项工程代号]]&amp;表1[[#This Row],[分项工程名称]],Y:Y,0)=ROW(表1[[#This Row],[子项名称]]),TRUE,FALSE))</f>
        <v/>
      </c>
      <c r="AA450" s="11" t="str">
        <f t="shared" si="318"/>
        <v/>
      </c>
      <c r="AB450" s="11" t="str">
        <f>IF(ISBLANK(A450),"",VLOOKUP(表1[[#This Row],[分项工程名称]],施工检查记录[#All],2,FALSE))</f>
        <v/>
      </c>
      <c r="AC450" s="5"/>
    </row>
    <row r="451" customHeight="1" spans="1:29">
      <c r="A451" s="5"/>
      <c r="B451" s="5"/>
      <c r="C451" s="5"/>
      <c r="D451" s="5"/>
      <c r="E451" s="5"/>
      <c r="F451" s="5"/>
      <c r="G451" s="5"/>
      <c r="H451" s="5"/>
      <c r="I451" s="5"/>
      <c r="J451" s="5"/>
      <c r="K451" s="11" t="str">
        <f>IF(ISBLANK(A451),"",VLOOKUP("S2"&amp;表1[[#This Row],[分项工程代号]]&amp;表1[[#This Row],[分项工程名称]],模板!D:F,3,FALSE))</f>
        <v/>
      </c>
      <c r="L451" s="2" t="str">
        <f>IF(ISBLANK(A451),"",表1[[#This Row],[编号]]&amp;TEXT(表1[[#This Row],[序号]],"000"))</f>
        <v/>
      </c>
      <c r="M451" s="11" t="str">
        <f t="shared" si="309"/>
        <v/>
      </c>
      <c r="N451" s="11" t="str">
        <f t="shared" si="310"/>
        <v/>
      </c>
      <c r="O451" s="11" t="str">
        <f t="shared" si="311"/>
        <v/>
      </c>
      <c r="P451" s="2" t="str">
        <f t="shared" si="312"/>
        <v/>
      </c>
      <c r="Q451" s="2" t="str">
        <f t="shared" si="313"/>
        <v/>
      </c>
      <c r="R451" s="2" t="str">
        <f t="shared" si="314"/>
        <v/>
      </c>
      <c r="S451" s="11" t="str">
        <f t="shared" si="315"/>
        <v/>
      </c>
      <c r="T451" s="11" t="str">
        <f>IF(ISBLANK(A451),"",VLOOKUP(表1[[#This Row],[分项工程名称]],模板!C:G,3,FALSE))</f>
        <v/>
      </c>
      <c r="U451" s="2" t="str">
        <f t="shared" si="316"/>
        <v/>
      </c>
      <c r="V451" s="2" t="str">
        <f t="shared" si="317"/>
        <v/>
      </c>
      <c r="W451" s="11" t="str">
        <f>IF(ISBLANK(A451),"",表1[[#This Row],[子项名称]]&amp;表1[[#This Row],[标题]]&amp;表1[[#This Row],[分项工程代号]])</f>
        <v/>
      </c>
      <c r="X451" s="11" t="str">
        <f>IF(ISBLANK(A451),"",COUNTIF(W:W,表1[[#This Row],[子项名称]]&amp;表1[[#This Row],[标题]]&amp;表1[[#This Row],[分项工程代号]]))</f>
        <v/>
      </c>
      <c r="Y451" s="11" t="str">
        <f>IF(ISBLANK(A451),"",表1[[#This Row],[子项名称]]&amp;表1[[#This Row],[分项工程代号]]&amp;表1[[#This Row],[分项工程名称]])</f>
        <v/>
      </c>
      <c r="Z451" s="11" t="str">
        <f>IF(ISBLANK(A451),"",IF(MATCH(表1[[#This Row],[子项名称]]&amp;表1[[#This Row],[分项工程代号]]&amp;表1[[#This Row],[分项工程名称]],Y:Y,0)=ROW(表1[[#This Row],[子项名称]]),TRUE,FALSE))</f>
        <v/>
      </c>
      <c r="AA451" s="11" t="str">
        <f t="shared" si="318"/>
        <v/>
      </c>
      <c r="AB451" s="11" t="str">
        <f>IF(ISBLANK(A451),"",VLOOKUP(表1[[#This Row],[分项工程名称]],施工检查记录[#All],2,FALSE))</f>
        <v/>
      </c>
      <c r="AC451" s="5"/>
    </row>
    <row r="452" customHeight="1" spans="1:29">
      <c r="A452" s="5"/>
      <c r="B452" s="5"/>
      <c r="C452" s="5"/>
      <c r="D452" s="5"/>
      <c r="E452" s="5"/>
      <c r="F452" s="5"/>
      <c r="G452" s="5"/>
      <c r="H452" s="5"/>
      <c r="I452" s="5"/>
      <c r="J452" s="5"/>
      <c r="K452" s="11" t="str">
        <f>IF(ISBLANK(A452),"",VLOOKUP("S2"&amp;表1[[#This Row],[分项工程代号]]&amp;表1[[#This Row],[分项工程名称]],模板!D:F,3,FALSE))</f>
        <v/>
      </c>
      <c r="L452" s="2" t="str">
        <f>IF(ISBLANK(A452),"",表1[[#This Row],[编号]]&amp;TEXT(表1[[#This Row],[序号]],"000"))</f>
        <v/>
      </c>
      <c r="M452" s="11" t="str">
        <f t="shared" si="309"/>
        <v/>
      </c>
      <c r="N452" s="11" t="str">
        <f t="shared" si="310"/>
        <v/>
      </c>
      <c r="O452" s="11" t="str">
        <f t="shared" si="311"/>
        <v/>
      </c>
      <c r="P452" s="2" t="str">
        <f t="shared" si="312"/>
        <v/>
      </c>
      <c r="Q452" s="2" t="str">
        <f t="shared" si="313"/>
        <v/>
      </c>
      <c r="R452" s="2" t="str">
        <f t="shared" si="314"/>
        <v/>
      </c>
      <c r="S452" s="11" t="str">
        <f t="shared" si="315"/>
        <v/>
      </c>
      <c r="T452" s="11" t="str">
        <f>IF(ISBLANK(A452),"",VLOOKUP(表1[[#This Row],[分项工程名称]],模板!C:G,3,FALSE))</f>
        <v/>
      </c>
      <c r="U452" s="2" t="str">
        <f t="shared" si="316"/>
        <v/>
      </c>
      <c r="V452" s="2" t="str">
        <f t="shared" si="317"/>
        <v/>
      </c>
      <c r="W452" s="11" t="str">
        <f>IF(ISBLANK(A452),"",表1[[#This Row],[子项名称]]&amp;表1[[#This Row],[标题]]&amp;表1[[#This Row],[分项工程代号]])</f>
        <v/>
      </c>
      <c r="X452" s="11" t="str">
        <f>IF(ISBLANK(A452),"",COUNTIF(W:W,表1[[#This Row],[子项名称]]&amp;表1[[#This Row],[标题]]&amp;表1[[#This Row],[分项工程代号]]))</f>
        <v/>
      </c>
      <c r="Y452" s="11" t="str">
        <f>IF(ISBLANK(A452),"",表1[[#This Row],[子项名称]]&amp;表1[[#This Row],[分项工程代号]]&amp;表1[[#This Row],[分项工程名称]])</f>
        <v/>
      </c>
      <c r="Z452" s="11" t="str">
        <f>IF(ISBLANK(A452),"",IF(MATCH(表1[[#This Row],[子项名称]]&amp;表1[[#This Row],[分项工程代号]]&amp;表1[[#This Row],[分项工程名称]],Y:Y,0)=ROW(表1[[#This Row],[子项名称]]),TRUE,FALSE))</f>
        <v/>
      </c>
      <c r="AA452" s="11" t="str">
        <f t="shared" si="318"/>
        <v/>
      </c>
      <c r="AB452" s="11" t="str">
        <f>IF(ISBLANK(A452),"",VLOOKUP(表1[[#This Row],[分项工程名称]],施工检查记录[#All],2,FALSE))</f>
        <v/>
      </c>
      <c r="AC452" s="5"/>
    </row>
    <row r="453" customHeight="1" spans="1:29">
      <c r="A453" s="5"/>
      <c r="B453" s="5"/>
      <c r="C453" s="5"/>
      <c r="D453" s="5"/>
      <c r="E453" s="5"/>
      <c r="F453" s="5"/>
      <c r="G453" s="5"/>
      <c r="H453" s="5"/>
      <c r="I453" s="5"/>
      <c r="J453" s="5"/>
      <c r="K453" s="11" t="str">
        <f>IF(ISBLANK(A453),"",VLOOKUP("S2"&amp;表1[[#This Row],[分项工程代号]]&amp;表1[[#This Row],[分项工程名称]],模板!D:F,3,FALSE))</f>
        <v/>
      </c>
      <c r="L453" s="2" t="str">
        <f>IF(ISBLANK(A453),"",表1[[#This Row],[编号]]&amp;TEXT(表1[[#This Row],[序号]],"000"))</f>
        <v/>
      </c>
      <c r="M453" s="11" t="str">
        <f t="shared" si="309"/>
        <v/>
      </c>
      <c r="N453" s="11" t="str">
        <f t="shared" si="310"/>
        <v/>
      </c>
      <c r="O453" s="11" t="str">
        <f t="shared" si="311"/>
        <v/>
      </c>
      <c r="P453" s="2" t="str">
        <f t="shared" si="312"/>
        <v/>
      </c>
      <c r="Q453" s="2" t="str">
        <f t="shared" si="313"/>
        <v/>
      </c>
      <c r="R453" s="2" t="str">
        <f t="shared" si="314"/>
        <v/>
      </c>
      <c r="S453" s="11" t="str">
        <f t="shared" si="315"/>
        <v/>
      </c>
      <c r="T453" s="11" t="str">
        <f>IF(ISBLANK(A453),"",VLOOKUP(表1[[#This Row],[分项工程名称]],模板!C:G,3,FALSE))</f>
        <v/>
      </c>
      <c r="U453" s="2" t="str">
        <f t="shared" si="316"/>
        <v/>
      </c>
      <c r="V453" s="2" t="str">
        <f t="shared" si="317"/>
        <v/>
      </c>
      <c r="W453" s="11" t="str">
        <f>IF(ISBLANK(A453),"",表1[[#This Row],[子项名称]]&amp;表1[[#This Row],[标题]]&amp;表1[[#This Row],[分项工程代号]])</f>
        <v/>
      </c>
      <c r="X453" s="11" t="str">
        <f>IF(ISBLANK(A453),"",COUNTIF(W:W,表1[[#This Row],[子项名称]]&amp;表1[[#This Row],[标题]]&amp;表1[[#This Row],[分项工程代号]]))</f>
        <v/>
      </c>
      <c r="Y453" s="11" t="str">
        <f>IF(ISBLANK(A453),"",表1[[#This Row],[子项名称]]&amp;表1[[#This Row],[分项工程代号]]&amp;表1[[#This Row],[分项工程名称]])</f>
        <v/>
      </c>
      <c r="Z453" s="11" t="str">
        <f>IF(ISBLANK(A453),"",IF(MATCH(表1[[#This Row],[子项名称]]&amp;表1[[#This Row],[分项工程代号]]&amp;表1[[#This Row],[分项工程名称]],Y:Y,0)=ROW(表1[[#This Row],[子项名称]]),TRUE,FALSE))</f>
        <v/>
      </c>
      <c r="AA453" s="11" t="str">
        <f t="shared" si="318"/>
        <v/>
      </c>
      <c r="AB453" s="11" t="str">
        <f>IF(ISBLANK(A453),"",VLOOKUP(表1[[#This Row],[分项工程名称]],施工检查记录[#All],2,FALSE))</f>
        <v/>
      </c>
      <c r="AC453" s="5"/>
    </row>
    <row r="454" customHeight="1" spans="1:29">
      <c r="A454" s="5"/>
      <c r="B454" s="5"/>
      <c r="C454" s="5"/>
      <c r="D454" s="5"/>
      <c r="E454" s="5"/>
      <c r="F454" s="5"/>
      <c r="G454" s="5"/>
      <c r="H454" s="5"/>
      <c r="I454" s="5"/>
      <c r="J454" s="5"/>
      <c r="K454" s="11" t="str">
        <f>IF(ISBLANK(A454),"",VLOOKUP("S2"&amp;表1[[#This Row],[分项工程代号]]&amp;表1[[#This Row],[分项工程名称]],模板!D:F,3,FALSE))</f>
        <v/>
      </c>
      <c r="L454" s="2" t="str">
        <f>IF(ISBLANK(A454),"",表1[[#This Row],[编号]]&amp;TEXT(表1[[#This Row],[序号]],"000"))</f>
        <v/>
      </c>
      <c r="M454" s="11" t="str">
        <f t="shared" si="309"/>
        <v/>
      </c>
      <c r="N454" s="11" t="str">
        <f t="shared" si="310"/>
        <v/>
      </c>
      <c r="O454" s="11" t="str">
        <f t="shared" si="311"/>
        <v/>
      </c>
      <c r="P454" s="2" t="str">
        <f t="shared" si="312"/>
        <v/>
      </c>
      <c r="Q454" s="2" t="str">
        <f t="shared" si="313"/>
        <v/>
      </c>
      <c r="R454" s="2" t="str">
        <f t="shared" si="314"/>
        <v/>
      </c>
      <c r="S454" s="11" t="str">
        <f t="shared" si="315"/>
        <v/>
      </c>
      <c r="T454" s="11" t="str">
        <f>IF(ISBLANK(A454),"",VLOOKUP(表1[[#This Row],[分项工程名称]],模板!C:G,3,FALSE))</f>
        <v/>
      </c>
      <c r="U454" s="2" t="str">
        <f t="shared" si="316"/>
        <v/>
      </c>
      <c r="V454" s="2" t="str">
        <f t="shared" si="317"/>
        <v/>
      </c>
      <c r="W454" s="11" t="str">
        <f>IF(ISBLANK(A454),"",表1[[#This Row],[子项名称]]&amp;表1[[#This Row],[标题]]&amp;表1[[#This Row],[分项工程代号]])</f>
        <v/>
      </c>
      <c r="X454" s="11" t="str">
        <f>IF(ISBLANK(A454),"",COUNTIF(W:W,表1[[#This Row],[子项名称]]&amp;表1[[#This Row],[标题]]&amp;表1[[#This Row],[分项工程代号]]))</f>
        <v/>
      </c>
      <c r="Y454" s="11" t="str">
        <f>IF(ISBLANK(A454),"",表1[[#This Row],[子项名称]]&amp;表1[[#This Row],[分项工程代号]]&amp;表1[[#This Row],[分项工程名称]])</f>
        <v/>
      </c>
      <c r="Z454" s="11" t="str">
        <f>IF(ISBLANK(A454),"",IF(MATCH(表1[[#This Row],[子项名称]]&amp;表1[[#This Row],[分项工程代号]]&amp;表1[[#This Row],[分项工程名称]],Y:Y,0)=ROW(表1[[#This Row],[子项名称]]),TRUE,FALSE))</f>
        <v/>
      </c>
      <c r="AA454" s="11" t="str">
        <f t="shared" si="318"/>
        <v/>
      </c>
      <c r="AB454" s="11" t="str">
        <f>IF(ISBLANK(A454),"",VLOOKUP(表1[[#This Row],[分项工程名称]],施工检查记录[#All],2,FALSE))</f>
        <v/>
      </c>
      <c r="AC454" s="5"/>
    </row>
    <row r="455" customHeight="1" spans="1:29">
      <c r="A455" s="5"/>
      <c r="B455" s="5"/>
      <c r="C455" s="5"/>
      <c r="D455" s="5"/>
      <c r="E455" s="5"/>
      <c r="F455" s="5"/>
      <c r="G455" s="5"/>
      <c r="H455" s="5"/>
      <c r="I455" s="5"/>
      <c r="J455" s="5"/>
      <c r="K455" s="11" t="str">
        <f>IF(ISBLANK(A455),"",VLOOKUP("S2"&amp;表1[[#This Row],[分项工程代号]]&amp;表1[[#This Row],[分项工程名称]],模板!D:F,3,FALSE))</f>
        <v/>
      </c>
      <c r="L455" s="2" t="str">
        <f>IF(ISBLANK(A455),"",表1[[#This Row],[编号]]&amp;TEXT(表1[[#This Row],[序号]],"000"))</f>
        <v/>
      </c>
      <c r="M455" s="11" t="str">
        <f t="shared" si="309"/>
        <v/>
      </c>
      <c r="N455" s="11" t="str">
        <f t="shared" si="310"/>
        <v/>
      </c>
      <c r="O455" s="11" t="str">
        <f t="shared" si="311"/>
        <v/>
      </c>
      <c r="P455" s="2" t="str">
        <f t="shared" si="312"/>
        <v/>
      </c>
      <c r="Q455" s="2" t="str">
        <f t="shared" si="313"/>
        <v/>
      </c>
      <c r="R455" s="2" t="str">
        <f t="shared" si="314"/>
        <v/>
      </c>
      <c r="S455" s="11" t="str">
        <f t="shared" si="315"/>
        <v/>
      </c>
      <c r="T455" s="11" t="str">
        <f>IF(ISBLANK(A455),"",VLOOKUP(表1[[#This Row],[分项工程名称]],模板!C:G,3,FALSE))</f>
        <v/>
      </c>
      <c r="U455" s="2" t="str">
        <f t="shared" si="316"/>
        <v/>
      </c>
      <c r="V455" s="2" t="str">
        <f t="shared" si="317"/>
        <v/>
      </c>
      <c r="W455" s="11" t="str">
        <f>IF(ISBLANK(A455),"",表1[[#This Row],[子项名称]]&amp;表1[[#This Row],[标题]]&amp;表1[[#This Row],[分项工程代号]])</f>
        <v/>
      </c>
      <c r="X455" s="11" t="str">
        <f>IF(ISBLANK(A455),"",COUNTIF(W:W,表1[[#This Row],[子项名称]]&amp;表1[[#This Row],[标题]]&amp;表1[[#This Row],[分项工程代号]]))</f>
        <v/>
      </c>
      <c r="Y455" s="11" t="str">
        <f>IF(ISBLANK(A455),"",表1[[#This Row],[子项名称]]&amp;表1[[#This Row],[分项工程代号]]&amp;表1[[#This Row],[分项工程名称]])</f>
        <v/>
      </c>
      <c r="Z455" s="11" t="str">
        <f>IF(ISBLANK(A455),"",IF(MATCH(表1[[#This Row],[子项名称]]&amp;表1[[#This Row],[分项工程代号]]&amp;表1[[#This Row],[分项工程名称]],Y:Y,0)=ROW(表1[[#This Row],[子项名称]]),TRUE,FALSE))</f>
        <v/>
      </c>
      <c r="AA455" s="11" t="str">
        <f t="shared" si="318"/>
        <v/>
      </c>
      <c r="AB455" s="11" t="str">
        <f>IF(ISBLANK(A455),"",VLOOKUP(表1[[#This Row],[分项工程名称]],施工检查记录[#All],2,FALSE))</f>
        <v/>
      </c>
      <c r="AC455" s="5"/>
    </row>
    <row r="456" customHeight="1" spans="1:29">
      <c r="A456" s="5"/>
      <c r="B456" s="5"/>
      <c r="C456" s="5"/>
      <c r="D456" s="5"/>
      <c r="E456" s="5"/>
      <c r="F456" s="5"/>
      <c r="G456" s="5"/>
      <c r="H456" s="5"/>
      <c r="I456" s="5"/>
      <c r="J456" s="5"/>
      <c r="K456" s="11" t="str">
        <f>IF(ISBLANK(A456),"",VLOOKUP("S2"&amp;表1[[#This Row],[分项工程代号]]&amp;表1[[#This Row],[分项工程名称]],模板!D:F,3,FALSE))</f>
        <v/>
      </c>
      <c r="L456" s="2" t="str">
        <f>IF(ISBLANK(A456),"",表1[[#This Row],[编号]]&amp;TEXT(表1[[#This Row],[序号]],"000"))</f>
        <v/>
      </c>
      <c r="M456" s="11" t="str">
        <f t="shared" si="309"/>
        <v/>
      </c>
      <c r="N456" s="11" t="str">
        <f t="shared" si="310"/>
        <v/>
      </c>
      <c r="O456" s="11" t="str">
        <f t="shared" si="311"/>
        <v/>
      </c>
      <c r="P456" s="2" t="str">
        <f t="shared" si="312"/>
        <v/>
      </c>
      <c r="Q456" s="2" t="str">
        <f t="shared" si="313"/>
        <v/>
      </c>
      <c r="R456" s="2" t="str">
        <f t="shared" si="314"/>
        <v/>
      </c>
      <c r="S456" s="11" t="str">
        <f t="shared" si="315"/>
        <v/>
      </c>
      <c r="T456" s="11" t="str">
        <f>IF(ISBLANK(A456),"",VLOOKUP(表1[[#This Row],[分项工程名称]],模板!C:G,3,FALSE))</f>
        <v/>
      </c>
      <c r="U456" s="2" t="str">
        <f t="shared" si="316"/>
        <v/>
      </c>
      <c r="V456" s="2" t="str">
        <f t="shared" si="317"/>
        <v/>
      </c>
      <c r="W456" s="11" t="str">
        <f>IF(ISBLANK(A456),"",表1[[#This Row],[子项名称]]&amp;表1[[#This Row],[标题]]&amp;表1[[#This Row],[分项工程代号]])</f>
        <v/>
      </c>
      <c r="X456" s="11" t="str">
        <f>IF(ISBLANK(A456),"",COUNTIF(W:W,表1[[#This Row],[子项名称]]&amp;表1[[#This Row],[标题]]&amp;表1[[#This Row],[分项工程代号]]))</f>
        <v/>
      </c>
      <c r="Y456" s="11" t="str">
        <f>IF(ISBLANK(A456),"",表1[[#This Row],[子项名称]]&amp;表1[[#This Row],[分项工程代号]]&amp;表1[[#This Row],[分项工程名称]])</f>
        <v/>
      </c>
      <c r="Z456" s="11" t="str">
        <f>IF(ISBLANK(A456),"",IF(MATCH(表1[[#This Row],[子项名称]]&amp;表1[[#This Row],[分项工程代号]]&amp;表1[[#This Row],[分项工程名称]],Y:Y,0)=ROW(表1[[#This Row],[子项名称]]),TRUE,FALSE))</f>
        <v/>
      </c>
      <c r="AA456" s="11" t="str">
        <f t="shared" si="318"/>
        <v/>
      </c>
      <c r="AB456" s="11" t="str">
        <f>IF(ISBLANK(A456),"",VLOOKUP(表1[[#This Row],[分项工程名称]],施工检查记录[#All],2,FALSE))</f>
        <v/>
      </c>
      <c r="AC456" s="5"/>
    </row>
    <row r="457" customHeight="1" spans="1:29">
      <c r="A457" s="5"/>
      <c r="B457" s="5"/>
      <c r="C457" s="5"/>
      <c r="D457" s="5"/>
      <c r="E457" s="5"/>
      <c r="F457" s="5"/>
      <c r="G457" s="5"/>
      <c r="H457" s="5"/>
      <c r="I457" s="5"/>
      <c r="J457" s="5"/>
      <c r="K457" s="11" t="str">
        <f>IF(ISBLANK(A457),"",VLOOKUP("S2"&amp;表1[[#This Row],[分项工程代号]]&amp;表1[[#This Row],[分项工程名称]],模板!D:F,3,FALSE))</f>
        <v/>
      </c>
      <c r="L457" s="2" t="str">
        <f>IF(ISBLANK(A457),"",表1[[#This Row],[编号]]&amp;TEXT(表1[[#This Row],[序号]],"000"))</f>
        <v/>
      </c>
      <c r="M457" s="11" t="str">
        <f t="shared" si="309"/>
        <v/>
      </c>
      <c r="N457" s="11" t="str">
        <f t="shared" si="310"/>
        <v/>
      </c>
      <c r="O457" s="11" t="str">
        <f t="shared" si="311"/>
        <v/>
      </c>
      <c r="P457" s="2" t="str">
        <f t="shared" si="312"/>
        <v/>
      </c>
      <c r="Q457" s="2" t="str">
        <f t="shared" si="313"/>
        <v/>
      </c>
      <c r="R457" s="2" t="str">
        <f t="shared" si="314"/>
        <v/>
      </c>
      <c r="S457" s="11" t="str">
        <f t="shared" si="315"/>
        <v/>
      </c>
      <c r="T457" s="11" t="str">
        <f>IF(ISBLANK(A457),"",VLOOKUP(表1[[#This Row],[分项工程名称]],模板!C:G,3,FALSE))</f>
        <v/>
      </c>
      <c r="U457" s="2" t="str">
        <f t="shared" si="316"/>
        <v/>
      </c>
      <c r="V457" s="2" t="str">
        <f t="shared" si="317"/>
        <v/>
      </c>
      <c r="W457" s="11" t="str">
        <f>IF(ISBLANK(A457),"",表1[[#This Row],[子项名称]]&amp;表1[[#This Row],[标题]]&amp;表1[[#This Row],[分项工程代号]])</f>
        <v/>
      </c>
      <c r="X457" s="11" t="str">
        <f>IF(ISBLANK(A457),"",COUNTIF(W:W,表1[[#This Row],[子项名称]]&amp;表1[[#This Row],[标题]]&amp;表1[[#This Row],[分项工程代号]]))</f>
        <v/>
      </c>
      <c r="Y457" s="11" t="str">
        <f>IF(ISBLANK(A457),"",表1[[#This Row],[子项名称]]&amp;表1[[#This Row],[分项工程代号]]&amp;表1[[#This Row],[分项工程名称]])</f>
        <v/>
      </c>
      <c r="Z457" s="11" t="str">
        <f>IF(ISBLANK(A457),"",IF(MATCH(表1[[#This Row],[子项名称]]&amp;表1[[#This Row],[分项工程代号]]&amp;表1[[#This Row],[分项工程名称]],Y:Y,0)=ROW(表1[[#This Row],[子项名称]]),TRUE,FALSE))</f>
        <v/>
      </c>
      <c r="AA457" s="11" t="str">
        <f t="shared" si="318"/>
        <v/>
      </c>
      <c r="AB457" s="11" t="str">
        <f>IF(ISBLANK(A457),"",VLOOKUP(表1[[#This Row],[分项工程名称]],施工检查记录[#All],2,FALSE))</f>
        <v/>
      </c>
      <c r="AC457" s="5"/>
    </row>
    <row r="458" customHeight="1" spans="1:29">
      <c r="A458" s="5"/>
      <c r="B458" s="5"/>
      <c r="C458" s="5"/>
      <c r="D458" s="5"/>
      <c r="E458" s="5"/>
      <c r="F458" s="5"/>
      <c r="G458" s="5"/>
      <c r="H458" s="5"/>
      <c r="I458" s="5"/>
      <c r="J458" s="5"/>
      <c r="K458" s="11" t="str">
        <f>IF(ISBLANK(A458),"",VLOOKUP("S2"&amp;表1[[#This Row],[分项工程代号]]&amp;表1[[#This Row],[分项工程名称]],模板!D:F,3,FALSE))</f>
        <v/>
      </c>
      <c r="L458" s="2" t="str">
        <f>IF(ISBLANK(A458),"",表1[[#This Row],[编号]]&amp;TEXT(表1[[#This Row],[序号]],"000"))</f>
        <v/>
      </c>
      <c r="M458" s="11" t="str">
        <f t="shared" si="309"/>
        <v/>
      </c>
      <c r="N458" s="11" t="str">
        <f t="shared" si="310"/>
        <v/>
      </c>
      <c r="O458" s="11" t="str">
        <f t="shared" si="311"/>
        <v/>
      </c>
      <c r="P458" s="2" t="str">
        <f t="shared" si="312"/>
        <v/>
      </c>
      <c r="Q458" s="2" t="str">
        <f t="shared" si="313"/>
        <v/>
      </c>
      <c r="R458" s="2" t="str">
        <f t="shared" si="314"/>
        <v/>
      </c>
      <c r="S458" s="11" t="str">
        <f t="shared" si="315"/>
        <v/>
      </c>
      <c r="T458" s="11" t="str">
        <f>IF(ISBLANK(A458),"",VLOOKUP(表1[[#This Row],[分项工程名称]],模板!C:G,3,FALSE))</f>
        <v/>
      </c>
      <c r="U458" s="2" t="str">
        <f t="shared" si="316"/>
        <v/>
      </c>
      <c r="V458" s="2" t="str">
        <f t="shared" si="317"/>
        <v/>
      </c>
      <c r="W458" s="11" t="str">
        <f>IF(ISBLANK(A458),"",表1[[#This Row],[子项名称]]&amp;表1[[#This Row],[标题]]&amp;表1[[#This Row],[分项工程代号]])</f>
        <v/>
      </c>
      <c r="X458" s="11" t="str">
        <f>IF(ISBLANK(A458),"",COUNTIF(W:W,表1[[#This Row],[子项名称]]&amp;表1[[#This Row],[标题]]&amp;表1[[#This Row],[分项工程代号]]))</f>
        <v/>
      </c>
      <c r="Y458" s="11" t="str">
        <f>IF(ISBLANK(A458),"",表1[[#This Row],[子项名称]]&amp;表1[[#This Row],[分项工程代号]]&amp;表1[[#This Row],[分项工程名称]])</f>
        <v/>
      </c>
      <c r="Z458" s="11" t="str">
        <f>IF(ISBLANK(A458),"",IF(MATCH(表1[[#This Row],[子项名称]]&amp;表1[[#This Row],[分项工程代号]]&amp;表1[[#This Row],[分项工程名称]],Y:Y,0)=ROW(表1[[#This Row],[子项名称]]),TRUE,FALSE))</f>
        <v/>
      </c>
      <c r="AA458" s="11" t="str">
        <f t="shared" si="318"/>
        <v/>
      </c>
      <c r="AB458" s="11" t="str">
        <f>IF(ISBLANK(A458),"",VLOOKUP(表1[[#This Row],[分项工程名称]],施工检查记录[#All],2,FALSE))</f>
        <v/>
      </c>
      <c r="AC458" s="5"/>
    </row>
    <row r="459" customHeight="1" spans="1:29">
      <c r="A459" s="5"/>
      <c r="B459" s="5"/>
      <c r="C459" s="5"/>
      <c r="D459" s="5"/>
      <c r="E459" s="5"/>
      <c r="F459" s="5"/>
      <c r="G459" s="5"/>
      <c r="H459" s="5"/>
      <c r="I459" s="5"/>
      <c r="J459" s="5"/>
      <c r="K459" s="11" t="str">
        <f>IF(ISBLANK(A459),"",VLOOKUP("S2"&amp;表1[[#This Row],[分项工程代号]]&amp;表1[[#This Row],[分项工程名称]],模板!D:F,3,FALSE))</f>
        <v/>
      </c>
      <c r="L459" s="2" t="str">
        <f>IF(ISBLANK(A459),"",表1[[#This Row],[编号]]&amp;TEXT(表1[[#This Row],[序号]],"000"))</f>
        <v/>
      </c>
      <c r="M459" s="11" t="str">
        <f t="shared" si="309"/>
        <v/>
      </c>
      <c r="N459" s="11" t="str">
        <f t="shared" si="310"/>
        <v/>
      </c>
      <c r="O459" s="11" t="str">
        <f t="shared" si="311"/>
        <v/>
      </c>
      <c r="P459" s="2" t="str">
        <f t="shared" si="312"/>
        <v/>
      </c>
      <c r="Q459" s="2" t="str">
        <f t="shared" si="313"/>
        <v/>
      </c>
      <c r="R459" s="2" t="str">
        <f t="shared" si="314"/>
        <v/>
      </c>
      <c r="S459" s="11" t="str">
        <f t="shared" si="315"/>
        <v/>
      </c>
      <c r="T459" s="11" t="str">
        <f>IF(ISBLANK(A459),"",VLOOKUP(表1[[#This Row],[分项工程名称]],模板!C:G,3,FALSE))</f>
        <v/>
      </c>
      <c r="U459" s="2" t="str">
        <f t="shared" si="316"/>
        <v/>
      </c>
      <c r="V459" s="2" t="str">
        <f t="shared" si="317"/>
        <v/>
      </c>
      <c r="W459" s="11" t="str">
        <f>IF(ISBLANK(A459),"",表1[[#This Row],[子项名称]]&amp;表1[[#This Row],[标题]]&amp;表1[[#This Row],[分项工程代号]])</f>
        <v/>
      </c>
      <c r="X459" s="11" t="str">
        <f>IF(ISBLANK(A459),"",COUNTIF(W:W,表1[[#This Row],[子项名称]]&amp;表1[[#This Row],[标题]]&amp;表1[[#This Row],[分项工程代号]]))</f>
        <v/>
      </c>
      <c r="Y459" s="11" t="str">
        <f>IF(ISBLANK(A459),"",表1[[#This Row],[子项名称]]&amp;表1[[#This Row],[分项工程代号]]&amp;表1[[#This Row],[分项工程名称]])</f>
        <v/>
      </c>
      <c r="Z459" s="11" t="str">
        <f>IF(ISBLANK(A459),"",IF(MATCH(表1[[#This Row],[子项名称]]&amp;表1[[#This Row],[分项工程代号]]&amp;表1[[#This Row],[分项工程名称]],Y:Y,0)=ROW(表1[[#This Row],[子项名称]]),TRUE,FALSE))</f>
        <v/>
      </c>
      <c r="AA459" s="11" t="str">
        <f t="shared" si="318"/>
        <v/>
      </c>
      <c r="AB459" s="11" t="str">
        <f>IF(ISBLANK(A459),"",VLOOKUP(表1[[#This Row],[分项工程名称]],施工检查记录[#All],2,FALSE))</f>
        <v/>
      </c>
      <c r="AC459" s="5"/>
    </row>
    <row r="460" customHeight="1" spans="1:29">
      <c r="A460" s="5"/>
      <c r="B460" s="5"/>
      <c r="C460" s="5"/>
      <c r="D460" s="5"/>
      <c r="E460" s="5"/>
      <c r="F460" s="5"/>
      <c r="G460" s="5"/>
      <c r="H460" s="5"/>
      <c r="I460" s="5"/>
      <c r="J460" s="5"/>
      <c r="K460" s="11" t="str">
        <f>IF(ISBLANK(A460),"",VLOOKUP("S2"&amp;表1[[#This Row],[分项工程代号]]&amp;表1[[#This Row],[分项工程名称]],模板!D:F,3,FALSE))</f>
        <v/>
      </c>
      <c r="L460" s="2" t="str">
        <f>IF(ISBLANK(A460),"",表1[[#This Row],[编号]]&amp;TEXT(表1[[#This Row],[序号]],"000"))</f>
        <v/>
      </c>
      <c r="M460" s="11" t="str">
        <f t="shared" si="309"/>
        <v/>
      </c>
      <c r="N460" s="11" t="str">
        <f t="shared" si="310"/>
        <v/>
      </c>
      <c r="O460" s="11" t="str">
        <f t="shared" si="311"/>
        <v/>
      </c>
      <c r="P460" s="2" t="str">
        <f t="shared" si="312"/>
        <v/>
      </c>
      <c r="Q460" s="2" t="str">
        <f t="shared" si="313"/>
        <v/>
      </c>
      <c r="R460" s="2" t="str">
        <f t="shared" si="314"/>
        <v/>
      </c>
      <c r="S460" s="11" t="str">
        <f t="shared" si="315"/>
        <v/>
      </c>
      <c r="T460" s="11" t="str">
        <f>IF(ISBLANK(A460),"",VLOOKUP(表1[[#This Row],[分项工程名称]],模板!C:G,3,FALSE))</f>
        <v/>
      </c>
      <c r="U460" s="2" t="str">
        <f t="shared" si="316"/>
        <v/>
      </c>
      <c r="V460" s="2" t="str">
        <f t="shared" si="317"/>
        <v/>
      </c>
      <c r="W460" s="11" t="str">
        <f>IF(ISBLANK(A460),"",表1[[#This Row],[子项名称]]&amp;表1[[#This Row],[标题]]&amp;表1[[#This Row],[分项工程代号]])</f>
        <v/>
      </c>
      <c r="X460" s="11" t="str">
        <f>IF(ISBLANK(A460),"",COUNTIF(W:W,表1[[#This Row],[子项名称]]&amp;表1[[#This Row],[标题]]&amp;表1[[#This Row],[分项工程代号]]))</f>
        <v/>
      </c>
      <c r="Y460" s="11" t="str">
        <f>IF(ISBLANK(A460),"",表1[[#This Row],[子项名称]]&amp;表1[[#This Row],[分项工程代号]]&amp;表1[[#This Row],[分项工程名称]])</f>
        <v/>
      </c>
      <c r="Z460" s="11" t="str">
        <f>IF(ISBLANK(A460),"",IF(MATCH(表1[[#This Row],[子项名称]]&amp;表1[[#This Row],[分项工程代号]]&amp;表1[[#This Row],[分项工程名称]],Y:Y,0)=ROW(表1[[#This Row],[子项名称]]),TRUE,FALSE))</f>
        <v/>
      </c>
      <c r="AA460" s="11" t="str">
        <f t="shared" si="318"/>
        <v/>
      </c>
      <c r="AB460" s="11" t="str">
        <f>IF(ISBLANK(A460),"",VLOOKUP(表1[[#This Row],[分项工程名称]],施工检查记录[#All],2,FALSE))</f>
        <v/>
      </c>
      <c r="AC460" s="5"/>
    </row>
    <row r="461" customHeight="1" spans="1:29">
      <c r="A461" s="5"/>
      <c r="B461" s="5"/>
      <c r="C461" s="5"/>
      <c r="D461" s="5"/>
      <c r="E461" s="5"/>
      <c r="F461" s="5"/>
      <c r="G461" s="5"/>
      <c r="H461" s="5"/>
      <c r="I461" s="5"/>
      <c r="J461" s="5"/>
      <c r="K461" s="11" t="str">
        <f>IF(ISBLANK(A461),"",VLOOKUP("S2"&amp;表1[[#This Row],[分项工程代号]]&amp;表1[[#This Row],[分项工程名称]],模板!D:F,3,FALSE))</f>
        <v/>
      </c>
      <c r="L461" s="2" t="str">
        <f>IF(ISBLANK(A461),"",表1[[#This Row],[编号]]&amp;TEXT(表1[[#This Row],[序号]],"000"))</f>
        <v/>
      </c>
      <c r="M461" s="11" t="str">
        <f t="shared" si="309"/>
        <v/>
      </c>
      <c r="N461" s="11" t="str">
        <f t="shared" si="310"/>
        <v/>
      </c>
      <c r="O461" s="11" t="str">
        <f t="shared" si="311"/>
        <v/>
      </c>
      <c r="P461" s="2" t="str">
        <f t="shared" si="312"/>
        <v/>
      </c>
      <c r="Q461" s="2" t="str">
        <f t="shared" si="313"/>
        <v/>
      </c>
      <c r="R461" s="2" t="str">
        <f t="shared" si="314"/>
        <v/>
      </c>
      <c r="S461" s="11" t="str">
        <f t="shared" si="315"/>
        <v/>
      </c>
      <c r="T461" s="11" t="str">
        <f>IF(ISBLANK(A461),"",VLOOKUP(表1[[#This Row],[分项工程名称]],模板!C:G,3,FALSE))</f>
        <v/>
      </c>
      <c r="U461" s="2" t="str">
        <f t="shared" si="316"/>
        <v/>
      </c>
      <c r="V461" s="2" t="str">
        <f t="shared" si="317"/>
        <v/>
      </c>
      <c r="W461" s="11" t="str">
        <f>IF(ISBLANK(A461),"",表1[[#This Row],[子项名称]]&amp;表1[[#This Row],[标题]]&amp;表1[[#This Row],[分项工程代号]])</f>
        <v/>
      </c>
      <c r="X461" s="11" t="str">
        <f>IF(ISBLANK(A461),"",COUNTIF(W:W,表1[[#This Row],[子项名称]]&amp;表1[[#This Row],[标题]]&amp;表1[[#This Row],[分项工程代号]]))</f>
        <v/>
      </c>
      <c r="Y461" s="11" t="str">
        <f>IF(ISBLANK(A461),"",表1[[#This Row],[子项名称]]&amp;表1[[#This Row],[分项工程代号]]&amp;表1[[#This Row],[分项工程名称]])</f>
        <v/>
      </c>
      <c r="Z461" s="11" t="str">
        <f>IF(ISBLANK(A461),"",IF(MATCH(表1[[#This Row],[子项名称]]&amp;表1[[#This Row],[分项工程代号]]&amp;表1[[#This Row],[分项工程名称]],Y:Y,0)=ROW(表1[[#This Row],[子项名称]]),TRUE,FALSE))</f>
        <v/>
      </c>
      <c r="AA461" s="11" t="str">
        <f t="shared" si="318"/>
        <v/>
      </c>
      <c r="AB461" s="11" t="str">
        <f>IF(ISBLANK(A461),"",VLOOKUP(表1[[#This Row],[分项工程名称]],施工检查记录[#All],2,FALSE))</f>
        <v/>
      </c>
      <c r="AC461" s="5"/>
    </row>
    <row r="462" customHeight="1" spans="1:29">
      <c r="A462" s="5"/>
      <c r="B462" s="5"/>
      <c r="C462" s="5"/>
      <c r="D462" s="5"/>
      <c r="E462" s="5"/>
      <c r="F462" s="5"/>
      <c r="G462" s="5"/>
      <c r="H462" s="5"/>
      <c r="I462" s="5"/>
      <c r="J462" s="5"/>
      <c r="K462" s="11" t="str">
        <f>IF(ISBLANK(A462),"",VLOOKUP("S2"&amp;表1[[#This Row],[分项工程代号]]&amp;表1[[#This Row],[分项工程名称]],模板!D:F,3,FALSE))</f>
        <v/>
      </c>
      <c r="L462" s="2" t="str">
        <f>IF(ISBLANK(A462),"",表1[[#This Row],[编号]]&amp;TEXT(表1[[#This Row],[序号]],"000"))</f>
        <v/>
      </c>
      <c r="M462" s="11" t="str">
        <f t="shared" si="309"/>
        <v/>
      </c>
      <c r="N462" s="11" t="str">
        <f t="shared" si="310"/>
        <v/>
      </c>
      <c r="O462" s="11" t="str">
        <f t="shared" si="311"/>
        <v/>
      </c>
      <c r="P462" s="2" t="str">
        <f t="shared" si="312"/>
        <v/>
      </c>
      <c r="Q462" s="2" t="str">
        <f t="shared" si="313"/>
        <v/>
      </c>
      <c r="R462" s="2" t="str">
        <f t="shared" si="314"/>
        <v/>
      </c>
      <c r="S462" s="11" t="str">
        <f t="shared" si="315"/>
        <v/>
      </c>
      <c r="T462" s="11" t="str">
        <f>IF(ISBLANK(A462),"",VLOOKUP(表1[[#This Row],[分项工程名称]],模板!C:G,3,FALSE))</f>
        <v/>
      </c>
      <c r="U462" s="2" t="str">
        <f t="shared" si="316"/>
        <v/>
      </c>
      <c r="V462" s="2" t="str">
        <f t="shared" si="317"/>
        <v/>
      </c>
      <c r="W462" s="11" t="str">
        <f>IF(ISBLANK(A462),"",表1[[#This Row],[子项名称]]&amp;表1[[#This Row],[标题]]&amp;表1[[#This Row],[分项工程代号]])</f>
        <v/>
      </c>
      <c r="X462" s="11" t="str">
        <f>IF(ISBLANK(A462),"",COUNTIF(W:W,表1[[#This Row],[子项名称]]&amp;表1[[#This Row],[标题]]&amp;表1[[#This Row],[分项工程代号]]))</f>
        <v/>
      </c>
      <c r="Y462" s="11" t="str">
        <f>IF(ISBLANK(A462),"",表1[[#This Row],[子项名称]]&amp;表1[[#This Row],[分项工程代号]]&amp;表1[[#This Row],[分项工程名称]])</f>
        <v/>
      </c>
      <c r="Z462" s="11" t="str">
        <f>IF(ISBLANK(A462),"",IF(MATCH(表1[[#This Row],[子项名称]]&amp;表1[[#This Row],[分项工程代号]]&amp;表1[[#This Row],[分项工程名称]],Y:Y,0)=ROW(表1[[#This Row],[子项名称]]),TRUE,FALSE))</f>
        <v/>
      </c>
      <c r="AA462" s="11" t="str">
        <f t="shared" si="318"/>
        <v/>
      </c>
      <c r="AB462" s="11" t="str">
        <f>IF(ISBLANK(A462),"",VLOOKUP(表1[[#This Row],[分项工程名称]],施工检查记录[#All],2,FALSE))</f>
        <v/>
      </c>
      <c r="AC462" s="5"/>
    </row>
    <row r="463" customHeight="1" spans="1:29">
      <c r="A463" s="5"/>
      <c r="B463" s="5"/>
      <c r="C463" s="5"/>
      <c r="D463" s="5"/>
      <c r="E463" s="5"/>
      <c r="F463" s="5"/>
      <c r="G463" s="5"/>
      <c r="H463" s="5"/>
      <c r="I463" s="5"/>
      <c r="J463" s="5"/>
      <c r="K463" s="11" t="str">
        <f>IF(ISBLANK(A463),"",VLOOKUP("S2"&amp;表1[[#This Row],[分项工程代号]]&amp;表1[[#This Row],[分项工程名称]],模板!D:F,3,FALSE))</f>
        <v/>
      </c>
      <c r="L463" s="2" t="str">
        <f>IF(ISBLANK(A463),"",表1[[#This Row],[编号]]&amp;TEXT(表1[[#This Row],[序号]],"000"))</f>
        <v/>
      </c>
      <c r="M463" s="11" t="str">
        <f t="shared" si="309"/>
        <v/>
      </c>
      <c r="N463" s="11" t="str">
        <f t="shared" si="310"/>
        <v/>
      </c>
      <c r="O463" s="11" t="str">
        <f t="shared" si="311"/>
        <v/>
      </c>
      <c r="P463" s="2" t="str">
        <f t="shared" si="312"/>
        <v/>
      </c>
      <c r="Q463" s="2" t="str">
        <f t="shared" si="313"/>
        <v/>
      </c>
      <c r="R463" s="2" t="str">
        <f t="shared" si="314"/>
        <v/>
      </c>
      <c r="S463" s="11" t="str">
        <f t="shared" si="315"/>
        <v/>
      </c>
      <c r="T463" s="11" t="str">
        <f>IF(ISBLANK(A463),"",VLOOKUP(表1[[#This Row],[分项工程名称]],模板!C:G,3,FALSE))</f>
        <v/>
      </c>
      <c r="U463" s="2" t="str">
        <f t="shared" si="316"/>
        <v/>
      </c>
      <c r="V463" s="2" t="str">
        <f t="shared" si="317"/>
        <v/>
      </c>
      <c r="W463" s="11" t="str">
        <f>IF(ISBLANK(A463),"",表1[[#This Row],[子项名称]]&amp;表1[[#This Row],[标题]]&amp;表1[[#This Row],[分项工程代号]])</f>
        <v/>
      </c>
      <c r="X463" s="11" t="str">
        <f>IF(ISBLANK(A463),"",COUNTIF(W:W,表1[[#This Row],[子项名称]]&amp;表1[[#This Row],[标题]]&amp;表1[[#This Row],[分项工程代号]]))</f>
        <v/>
      </c>
      <c r="Y463" s="11" t="str">
        <f>IF(ISBLANK(A463),"",表1[[#This Row],[子项名称]]&amp;表1[[#This Row],[分项工程代号]]&amp;表1[[#This Row],[分项工程名称]])</f>
        <v/>
      </c>
      <c r="Z463" s="11" t="str">
        <f>IF(ISBLANK(A463),"",IF(MATCH(表1[[#This Row],[子项名称]]&amp;表1[[#This Row],[分项工程代号]]&amp;表1[[#This Row],[分项工程名称]],Y:Y,0)=ROW(表1[[#This Row],[子项名称]]),TRUE,FALSE))</f>
        <v/>
      </c>
      <c r="AA463" s="11" t="str">
        <f t="shared" si="318"/>
        <v/>
      </c>
      <c r="AB463" s="11" t="str">
        <f>IF(ISBLANK(A463),"",VLOOKUP(表1[[#This Row],[分项工程名称]],施工检查记录[#All],2,FALSE))</f>
        <v/>
      </c>
      <c r="AC463" s="5"/>
    </row>
    <row r="464" customHeight="1" spans="1:29">
      <c r="A464" s="5"/>
      <c r="B464" s="5"/>
      <c r="C464" s="5"/>
      <c r="D464" s="5"/>
      <c r="E464" s="5"/>
      <c r="F464" s="5"/>
      <c r="G464" s="5"/>
      <c r="H464" s="5"/>
      <c r="I464" s="5"/>
      <c r="J464" s="5"/>
      <c r="K464" s="11" t="str">
        <f>IF(ISBLANK(A464),"",VLOOKUP("S2"&amp;表1[[#This Row],[分项工程代号]]&amp;表1[[#This Row],[分项工程名称]],模板!D:F,3,FALSE))</f>
        <v/>
      </c>
      <c r="L464" s="2" t="str">
        <f>IF(ISBLANK(A464),"",表1[[#This Row],[编号]]&amp;TEXT(表1[[#This Row],[序号]],"000"))</f>
        <v/>
      </c>
      <c r="M464" s="11" t="str">
        <f t="shared" si="309"/>
        <v/>
      </c>
      <c r="N464" s="11" t="str">
        <f t="shared" si="310"/>
        <v/>
      </c>
      <c r="O464" s="11" t="str">
        <f t="shared" si="311"/>
        <v/>
      </c>
      <c r="P464" s="2" t="str">
        <f t="shared" si="312"/>
        <v/>
      </c>
      <c r="Q464" s="2" t="str">
        <f t="shared" si="313"/>
        <v/>
      </c>
      <c r="R464" s="2" t="str">
        <f t="shared" si="314"/>
        <v/>
      </c>
      <c r="S464" s="11" t="str">
        <f t="shared" si="315"/>
        <v/>
      </c>
      <c r="T464" s="11" t="str">
        <f>IF(ISBLANK(A464),"",VLOOKUP(表1[[#This Row],[分项工程名称]],模板!C:G,3,FALSE))</f>
        <v/>
      </c>
      <c r="U464" s="2" t="str">
        <f t="shared" si="316"/>
        <v/>
      </c>
      <c r="V464" s="2" t="str">
        <f t="shared" si="317"/>
        <v/>
      </c>
      <c r="W464" s="11" t="str">
        <f>IF(ISBLANK(A464),"",表1[[#This Row],[子项名称]]&amp;表1[[#This Row],[标题]]&amp;表1[[#This Row],[分项工程代号]])</f>
        <v/>
      </c>
      <c r="X464" s="11" t="str">
        <f>IF(ISBLANK(A464),"",COUNTIF(W:W,表1[[#This Row],[子项名称]]&amp;表1[[#This Row],[标题]]&amp;表1[[#This Row],[分项工程代号]]))</f>
        <v/>
      </c>
      <c r="Y464" s="11" t="str">
        <f>IF(ISBLANK(A464),"",表1[[#This Row],[子项名称]]&amp;表1[[#This Row],[分项工程代号]]&amp;表1[[#This Row],[分项工程名称]])</f>
        <v/>
      </c>
      <c r="Z464" s="11" t="str">
        <f>IF(ISBLANK(A464),"",IF(MATCH(表1[[#This Row],[子项名称]]&amp;表1[[#This Row],[分项工程代号]]&amp;表1[[#This Row],[分项工程名称]],Y:Y,0)=ROW(表1[[#This Row],[子项名称]]),TRUE,FALSE))</f>
        <v/>
      </c>
      <c r="AA464" s="11" t="str">
        <f t="shared" si="318"/>
        <v/>
      </c>
      <c r="AB464" s="11" t="str">
        <f>IF(ISBLANK(A464),"",VLOOKUP(表1[[#This Row],[分项工程名称]],施工检查记录[#All],2,FALSE))</f>
        <v/>
      </c>
      <c r="AC464" s="5"/>
    </row>
    <row r="465" customHeight="1" spans="1:29">
      <c r="A465" s="5"/>
      <c r="B465" s="5"/>
      <c r="C465" s="5"/>
      <c r="D465" s="5"/>
      <c r="E465" s="5"/>
      <c r="F465" s="5"/>
      <c r="G465" s="5"/>
      <c r="H465" s="5"/>
      <c r="I465" s="5"/>
      <c r="J465" s="5"/>
      <c r="K465" s="11" t="str">
        <f>IF(ISBLANK(A465),"",VLOOKUP("S2"&amp;表1[[#This Row],[分项工程代号]]&amp;表1[[#This Row],[分项工程名称]],模板!D:F,3,FALSE))</f>
        <v/>
      </c>
      <c r="L465" s="2" t="str">
        <f>IF(ISBLANK(A465),"",表1[[#This Row],[编号]]&amp;TEXT(表1[[#This Row],[序号]],"000"))</f>
        <v/>
      </c>
      <c r="M465" s="11" t="str">
        <f t="shared" si="309"/>
        <v/>
      </c>
      <c r="N465" s="11" t="str">
        <f t="shared" si="310"/>
        <v/>
      </c>
      <c r="O465" s="11" t="str">
        <f t="shared" si="311"/>
        <v/>
      </c>
      <c r="P465" s="2" t="str">
        <f t="shared" si="312"/>
        <v/>
      </c>
      <c r="Q465" s="2" t="str">
        <f t="shared" si="313"/>
        <v/>
      </c>
      <c r="R465" s="2" t="str">
        <f t="shared" si="314"/>
        <v/>
      </c>
      <c r="S465" s="11" t="str">
        <f t="shared" si="315"/>
        <v/>
      </c>
      <c r="T465" s="11" t="str">
        <f>IF(ISBLANK(A465),"",VLOOKUP(表1[[#This Row],[分项工程名称]],模板!C:G,3,FALSE))</f>
        <v/>
      </c>
      <c r="U465" s="2" t="str">
        <f t="shared" si="316"/>
        <v/>
      </c>
      <c r="V465" s="2" t="str">
        <f t="shared" si="317"/>
        <v/>
      </c>
      <c r="W465" s="11" t="str">
        <f>IF(ISBLANK(A465),"",表1[[#This Row],[子项名称]]&amp;表1[[#This Row],[标题]]&amp;表1[[#This Row],[分项工程代号]])</f>
        <v/>
      </c>
      <c r="X465" s="11" t="str">
        <f>IF(ISBLANK(A465),"",COUNTIF(W:W,表1[[#This Row],[子项名称]]&amp;表1[[#This Row],[标题]]&amp;表1[[#This Row],[分项工程代号]]))</f>
        <v/>
      </c>
      <c r="Y465" s="11" t="str">
        <f>IF(ISBLANK(A465),"",表1[[#This Row],[子项名称]]&amp;表1[[#This Row],[分项工程代号]]&amp;表1[[#This Row],[分项工程名称]])</f>
        <v/>
      </c>
      <c r="Z465" s="11" t="str">
        <f>IF(ISBLANK(A465),"",IF(MATCH(表1[[#This Row],[子项名称]]&amp;表1[[#This Row],[分项工程代号]]&amp;表1[[#This Row],[分项工程名称]],Y:Y,0)=ROW(表1[[#This Row],[子项名称]]),TRUE,FALSE))</f>
        <v/>
      </c>
      <c r="AA465" s="11" t="str">
        <f t="shared" si="318"/>
        <v/>
      </c>
      <c r="AB465" s="11" t="str">
        <f>IF(ISBLANK(A465),"",VLOOKUP(表1[[#This Row],[分项工程名称]],施工检查记录[#All],2,FALSE))</f>
        <v/>
      </c>
      <c r="AC465" s="5"/>
    </row>
    <row r="466" customHeight="1" spans="1:29">
      <c r="A466" s="5"/>
      <c r="B466" s="5"/>
      <c r="C466" s="5"/>
      <c r="D466" s="5"/>
      <c r="E466" s="5"/>
      <c r="F466" s="5"/>
      <c r="G466" s="5"/>
      <c r="H466" s="5"/>
      <c r="I466" s="5"/>
      <c r="J466" s="5"/>
      <c r="K466" s="11" t="str">
        <f>IF(ISBLANK(A466),"",VLOOKUP("S2"&amp;表1[[#This Row],[分项工程代号]]&amp;表1[[#This Row],[分项工程名称]],模板!D:F,3,FALSE))</f>
        <v/>
      </c>
      <c r="L466" s="2" t="str">
        <f>IF(ISBLANK(A466),"",表1[[#This Row],[编号]]&amp;TEXT(表1[[#This Row],[序号]],"000"))</f>
        <v/>
      </c>
      <c r="M466" s="11" t="str">
        <f t="shared" si="309"/>
        <v/>
      </c>
      <c r="N466" s="11" t="str">
        <f t="shared" si="310"/>
        <v/>
      </c>
      <c r="O466" s="11" t="str">
        <f t="shared" si="311"/>
        <v/>
      </c>
      <c r="P466" s="2" t="str">
        <f t="shared" si="312"/>
        <v/>
      </c>
      <c r="Q466" s="2" t="str">
        <f t="shared" si="313"/>
        <v/>
      </c>
      <c r="R466" s="2" t="str">
        <f t="shared" si="314"/>
        <v/>
      </c>
      <c r="S466" s="11" t="str">
        <f t="shared" si="315"/>
        <v/>
      </c>
      <c r="T466" s="11" t="str">
        <f>IF(ISBLANK(A466),"",VLOOKUP(表1[[#This Row],[分项工程名称]],模板!C:G,3,FALSE))</f>
        <v/>
      </c>
      <c r="U466" s="2" t="str">
        <f t="shared" si="316"/>
        <v/>
      </c>
      <c r="V466" s="2" t="str">
        <f t="shared" si="317"/>
        <v/>
      </c>
      <c r="W466" s="11" t="str">
        <f>IF(ISBLANK(A466),"",表1[[#This Row],[子项名称]]&amp;表1[[#This Row],[标题]]&amp;表1[[#This Row],[分项工程代号]])</f>
        <v/>
      </c>
      <c r="X466" s="11" t="str">
        <f>IF(ISBLANK(A466),"",COUNTIF(W:W,表1[[#This Row],[子项名称]]&amp;表1[[#This Row],[标题]]&amp;表1[[#This Row],[分项工程代号]]))</f>
        <v/>
      </c>
      <c r="Y466" s="11" t="str">
        <f>IF(ISBLANK(A466),"",表1[[#This Row],[子项名称]]&amp;表1[[#This Row],[分项工程代号]]&amp;表1[[#This Row],[分项工程名称]])</f>
        <v/>
      </c>
      <c r="Z466" s="11" t="str">
        <f>IF(ISBLANK(A466),"",IF(MATCH(表1[[#This Row],[子项名称]]&amp;表1[[#This Row],[分项工程代号]]&amp;表1[[#This Row],[分项工程名称]],Y:Y,0)=ROW(表1[[#This Row],[子项名称]]),TRUE,FALSE))</f>
        <v/>
      </c>
      <c r="AA466" s="11" t="str">
        <f t="shared" si="318"/>
        <v/>
      </c>
      <c r="AB466" s="11" t="str">
        <f>IF(ISBLANK(A466),"",VLOOKUP(表1[[#This Row],[分项工程名称]],施工检查记录[#All],2,FALSE))</f>
        <v/>
      </c>
      <c r="AC466" s="5"/>
    </row>
    <row r="467" customHeight="1" spans="1:29">
      <c r="A467" s="5"/>
      <c r="B467" s="5"/>
      <c r="C467" s="5"/>
      <c r="D467" s="5"/>
      <c r="E467" s="5"/>
      <c r="F467" s="5"/>
      <c r="G467" s="5"/>
      <c r="H467" s="5"/>
      <c r="I467" s="5"/>
      <c r="J467" s="5"/>
      <c r="K467" s="11" t="str">
        <f>IF(ISBLANK(A467),"",VLOOKUP("S2"&amp;表1[[#This Row],[分项工程代号]]&amp;表1[[#This Row],[分项工程名称]],模板!D:F,3,FALSE))</f>
        <v/>
      </c>
      <c r="L467" s="2" t="str">
        <f>IF(ISBLANK(A467),"",表1[[#This Row],[编号]]&amp;TEXT(表1[[#This Row],[序号]],"000"))</f>
        <v/>
      </c>
      <c r="M467" s="11" t="str">
        <f t="shared" si="309"/>
        <v/>
      </c>
      <c r="N467" s="11" t="str">
        <f t="shared" si="310"/>
        <v/>
      </c>
      <c r="O467" s="11" t="str">
        <f t="shared" si="311"/>
        <v/>
      </c>
      <c r="P467" s="2" t="str">
        <f t="shared" si="312"/>
        <v/>
      </c>
      <c r="Q467" s="2" t="str">
        <f t="shared" si="313"/>
        <v/>
      </c>
      <c r="R467" s="2" t="str">
        <f t="shared" si="314"/>
        <v/>
      </c>
      <c r="S467" s="11" t="str">
        <f t="shared" si="315"/>
        <v/>
      </c>
      <c r="T467" s="11" t="str">
        <f>IF(ISBLANK(A467),"",VLOOKUP(表1[[#This Row],[分项工程名称]],模板!C:G,3,FALSE))</f>
        <v/>
      </c>
      <c r="U467" s="2" t="str">
        <f t="shared" si="316"/>
        <v/>
      </c>
      <c r="V467" s="2" t="str">
        <f t="shared" si="317"/>
        <v/>
      </c>
      <c r="W467" s="11" t="str">
        <f>IF(ISBLANK(A467),"",表1[[#This Row],[子项名称]]&amp;表1[[#This Row],[标题]]&amp;表1[[#This Row],[分项工程代号]])</f>
        <v/>
      </c>
      <c r="X467" s="11" t="str">
        <f>IF(ISBLANK(A467),"",COUNTIF(W:W,表1[[#This Row],[子项名称]]&amp;表1[[#This Row],[标题]]&amp;表1[[#This Row],[分项工程代号]]))</f>
        <v/>
      </c>
      <c r="Y467" s="11" t="str">
        <f>IF(ISBLANK(A467),"",表1[[#This Row],[子项名称]]&amp;表1[[#This Row],[分项工程代号]]&amp;表1[[#This Row],[分项工程名称]])</f>
        <v/>
      </c>
      <c r="Z467" s="11" t="str">
        <f>IF(ISBLANK(A467),"",IF(MATCH(表1[[#This Row],[子项名称]]&amp;表1[[#This Row],[分项工程代号]]&amp;表1[[#This Row],[分项工程名称]],Y:Y,0)=ROW(表1[[#This Row],[子项名称]]),TRUE,FALSE))</f>
        <v/>
      </c>
      <c r="AA467" s="11" t="str">
        <f t="shared" si="318"/>
        <v/>
      </c>
      <c r="AB467" s="11" t="str">
        <f>IF(ISBLANK(A467),"",VLOOKUP(表1[[#This Row],[分项工程名称]],施工检查记录[#All],2,FALSE))</f>
        <v/>
      </c>
      <c r="AC467" s="5"/>
    </row>
    <row r="468" customHeight="1" spans="1:29">
      <c r="A468" s="5"/>
      <c r="B468" s="5"/>
      <c r="C468" s="5"/>
      <c r="D468" s="5"/>
      <c r="E468" s="5"/>
      <c r="F468" s="5"/>
      <c r="G468" s="5"/>
      <c r="H468" s="5"/>
      <c r="I468" s="5"/>
      <c r="J468" s="5"/>
      <c r="K468" s="11" t="str">
        <f>IF(ISBLANK(A468),"",VLOOKUP("S2"&amp;表1[[#This Row],[分项工程代号]]&amp;表1[[#This Row],[分项工程名称]],模板!D:F,3,FALSE))</f>
        <v/>
      </c>
      <c r="L468" s="2" t="str">
        <f>IF(ISBLANK(A468),"",表1[[#This Row],[编号]]&amp;TEXT(表1[[#This Row],[序号]],"000"))</f>
        <v/>
      </c>
      <c r="M468" s="11" t="str">
        <f t="shared" si="309"/>
        <v/>
      </c>
      <c r="N468" s="11" t="str">
        <f t="shared" si="310"/>
        <v/>
      </c>
      <c r="O468" s="11" t="str">
        <f t="shared" si="311"/>
        <v/>
      </c>
      <c r="P468" s="2" t="str">
        <f t="shared" si="312"/>
        <v/>
      </c>
      <c r="Q468" s="2" t="str">
        <f t="shared" si="313"/>
        <v/>
      </c>
      <c r="R468" s="2" t="str">
        <f t="shared" si="314"/>
        <v/>
      </c>
      <c r="S468" s="11" t="str">
        <f t="shared" si="315"/>
        <v/>
      </c>
      <c r="T468" s="11" t="str">
        <f>IF(ISBLANK(A468),"",VLOOKUP(表1[[#This Row],[分项工程名称]],模板!C:G,3,FALSE))</f>
        <v/>
      </c>
      <c r="U468" s="2" t="str">
        <f t="shared" si="316"/>
        <v/>
      </c>
      <c r="V468" s="2" t="str">
        <f t="shared" si="317"/>
        <v/>
      </c>
      <c r="W468" s="11" t="str">
        <f>IF(ISBLANK(A468),"",表1[[#This Row],[子项名称]]&amp;表1[[#This Row],[标题]]&amp;表1[[#This Row],[分项工程代号]])</f>
        <v/>
      </c>
      <c r="X468" s="11" t="str">
        <f>IF(ISBLANK(A468),"",COUNTIF(W:W,表1[[#This Row],[子项名称]]&amp;表1[[#This Row],[标题]]&amp;表1[[#This Row],[分项工程代号]]))</f>
        <v/>
      </c>
      <c r="Y468" s="11" t="str">
        <f>IF(ISBLANK(A468),"",表1[[#This Row],[子项名称]]&amp;表1[[#This Row],[分项工程代号]]&amp;表1[[#This Row],[分项工程名称]])</f>
        <v/>
      </c>
      <c r="Z468" s="11" t="str">
        <f>IF(ISBLANK(A468),"",IF(MATCH(表1[[#This Row],[子项名称]]&amp;表1[[#This Row],[分项工程代号]]&amp;表1[[#This Row],[分项工程名称]],Y:Y,0)=ROW(表1[[#This Row],[子项名称]]),TRUE,FALSE))</f>
        <v/>
      </c>
      <c r="AA468" s="11" t="str">
        <f t="shared" si="318"/>
        <v/>
      </c>
      <c r="AB468" s="11" t="str">
        <f>IF(ISBLANK(A468),"",VLOOKUP(表1[[#This Row],[分项工程名称]],施工检查记录[#All],2,FALSE))</f>
        <v/>
      </c>
      <c r="AC468" s="5"/>
    </row>
    <row r="469" customHeight="1" spans="1:29">
      <c r="A469" s="5"/>
      <c r="B469" s="5"/>
      <c r="C469" s="5"/>
      <c r="D469" s="5"/>
      <c r="E469" s="5"/>
      <c r="F469" s="5"/>
      <c r="G469" s="5"/>
      <c r="H469" s="5"/>
      <c r="I469" s="5"/>
      <c r="J469" s="5"/>
      <c r="K469" s="11" t="str">
        <f>IF(ISBLANK(A469),"",VLOOKUP("S2"&amp;表1[[#This Row],[分项工程代号]]&amp;表1[[#This Row],[分项工程名称]],模板!D:F,3,FALSE))</f>
        <v/>
      </c>
      <c r="L469" s="2" t="str">
        <f>IF(ISBLANK(A469),"",表1[[#This Row],[编号]]&amp;TEXT(表1[[#This Row],[序号]],"000"))</f>
        <v/>
      </c>
      <c r="M469" s="11" t="str">
        <f t="shared" si="309"/>
        <v/>
      </c>
      <c r="N469" s="11" t="str">
        <f t="shared" si="310"/>
        <v/>
      </c>
      <c r="O469" s="11" t="str">
        <f t="shared" si="311"/>
        <v/>
      </c>
      <c r="P469" s="2" t="str">
        <f t="shared" si="312"/>
        <v/>
      </c>
      <c r="Q469" s="2" t="str">
        <f t="shared" si="313"/>
        <v/>
      </c>
      <c r="R469" s="2" t="str">
        <f t="shared" si="314"/>
        <v/>
      </c>
      <c r="S469" s="11" t="str">
        <f t="shared" si="315"/>
        <v/>
      </c>
      <c r="T469" s="11" t="str">
        <f>IF(ISBLANK(A469),"",VLOOKUP(表1[[#This Row],[分项工程名称]],模板!C:G,3,FALSE))</f>
        <v/>
      </c>
      <c r="U469" s="2" t="str">
        <f t="shared" si="316"/>
        <v/>
      </c>
      <c r="V469" s="2" t="str">
        <f t="shared" si="317"/>
        <v/>
      </c>
      <c r="W469" s="11" t="str">
        <f>IF(ISBLANK(A469),"",表1[[#This Row],[子项名称]]&amp;表1[[#This Row],[标题]]&amp;表1[[#This Row],[分项工程代号]])</f>
        <v/>
      </c>
      <c r="X469" s="11" t="str">
        <f>IF(ISBLANK(A469),"",COUNTIF(W:W,表1[[#This Row],[子项名称]]&amp;表1[[#This Row],[标题]]&amp;表1[[#This Row],[分项工程代号]]))</f>
        <v/>
      </c>
      <c r="Y469" s="11" t="str">
        <f>IF(ISBLANK(A469),"",表1[[#This Row],[子项名称]]&amp;表1[[#This Row],[分项工程代号]]&amp;表1[[#This Row],[分项工程名称]])</f>
        <v/>
      </c>
      <c r="Z469" s="11" t="str">
        <f>IF(ISBLANK(A469),"",IF(MATCH(表1[[#This Row],[子项名称]]&amp;表1[[#This Row],[分项工程代号]]&amp;表1[[#This Row],[分项工程名称]],Y:Y,0)=ROW(表1[[#This Row],[子项名称]]),TRUE,FALSE))</f>
        <v/>
      </c>
      <c r="AA469" s="11" t="str">
        <f t="shared" si="318"/>
        <v/>
      </c>
      <c r="AB469" s="11" t="str">
        <f>IF(ISBLANK(A469),"",VLOOKUP(表1[[#This Row],[分项工程名称]],施工检查记录[#All],2,FALSE))</f>
        <v/>
      </c>
      <c r="AC469" s="5"/>
    </row>
    <row r="470" customHeight="1" spans="1:29">
      <c r="A470" s="5"/>
      <c r="B470" s="5"/>
      <c r="C470" s="5"/>
      <c r="D470" s="5"/>
      <c r="E470" s="5"/>
      <c r="F470" s="5"/>
      <c r="G470" s="5"/>
      <c r="H470" s="5"/>
      <c r="I470" s="5"/>
      <c r="J470" s="5"/>
      <c r="K470" s="11" t="str">
        <f>IF(ISBLANK(A470),"",VLOOKUP("S2"&amp;表1[[#This Row],[分项工程代号]]&amp;表1[[#This Row],[分项工程名称]],模板!D:F,3,FALSE))</f>
        <v/>
      </c>
      <c r="L470" s="2" t="str">
        <f>IF(ISBLANK(A470),"",表1[[#This Row],[编号]]&amp;TEXT(表1[[#This Row],[序号]],"000"))</f>
        <v/>
      </c>
      <c r="M470" s="11" t="str">
        <f t="shared" si="309"/>
        <v/>
      </c>
      <c r="N470" s="11" t="str">
        <f t="shared" si="310"/>
        <v/>
      </c>
      <c r="O470" s="11" t="str">
        <f t="shared" si="311"/>
        <v/>
      </c>
      <c r="P470" s="2" t="str">
        <f t="shared" si="312"/>
        <v/>
      </c>
      <c r="Q470" s="2" t="str">
        <f t="shared" si="313"/>
        <v/>
      </c>
      <c r="R470" s="2" t="str">
        <f t="shared" si="314"/>
        <v/>
      </c>
      <c r="S470" s="11" t="str">
        <f t="shared" si="315"/>
        <v/>
      </c>
      <c r="T470" s="11" t="str">
        <f>IF(ISBLANK(A470),"",VLOOKUP(表1[[#This Row],[分项工程名称]],模板!C:G,3,FALSE))</f>
        <v/>
      </c>
      <c r="U470" s="2" t="str">
        <f t="shared" si="316"/>
        <v/>
      </c>
      <c r="V470" s="2" t="str">
        <f t="shared" si="317"/>
        <v/>
      </c>
      <c r="W470" s="11" t="str">
        <f>IF(ISBLANK(A470),"",表1[[#This Row],[子项名称]]&amp;表1[[#This Row],[标题]]&amp;表1[[#This Row],[分项工程代号]])</f>
        <v/>
      </c>
      <c r="X470" s="11" t="str">
        <f>IF(ISBLANK(A470),"",COUNTIF(W:W,表1[[#This Row],[子项名称]]&amp;表1[[#This Row],[标题]]&amp;表1[[#This Row],[分项工程代号]]))</f>
        <v/>
      </c>
      <c r="Y470" s="11" t="str">
        <f>IF(ISBLANK(A470),"",表1[[#This Row],[子项名称]]&amp;表1[[#This Row],[分项工程代号]]&amp;表1[[#This Row],[分项工程名称]])</f>
        <v/>
      </c>
      <c r="Z470" s="11" t="str">
        <f>IF(ISBLANK(A470),"",IF(MATCH(表1[[#This Row],[子项名称]]&amp;表1[[#This Row],[分项工程代号]]&amp;表1[[#This Row],[分项工程名称]],Y:Y,0)=ROW(表1[[#This Row],[子项名称]]),TRUE,FALSE))</f>
        <v/>
      </c>
      <c r="AA470" s="11" t="str">
        <f t="shared" si="318"/>
        <v/>
      </c>
      <c r="AB470" s="11" t="str">
        <f>IF(ISBLANK(A470),"",VLOOKUP(表1[[#This Row],[分项工程名称]],施工检查记录[#All],2,FALSE))</f>
        <v/>
      </c>
      <c r="AC470" s="5"/>
    </row>
    <row r="471" customHeight="1" spans="1:29">
      <c r="A471" s="5"/>
      <c r="B471" s="5"/>
      <c r="C471" s="5"/>
      <c r="D471" s="5"/>
      <c r="E471" s="5"/>
      <c r="F471" s="5"/>
      <c r="G471" s="5"/>
      <c r="H471" s="5"/>
      <c r="I471" s="5"/>
      <c r="J471" s="5"/>
      <c r="K471" s="11" t="str">
        <f>IF(ISBLANK(A471),"",VLOOKUP("S2"&amp;表1[[#This Row],[分项工程代号]]&amp;表1[[#This Row],[分项工程名称]],模板!D:F,3,FALSE))</f>
        <v/>
      </c>
      <c r="L471" s="2" t="str">
        <f>IF(ISBLANK(A471),"",表1[[#This Row],[编号]]&amp;TEXT(表1[[#This Row],[序号]],"000"))</f>
        <v/>
      </c>
      <c r="M471" s="11" t="str">
        <f t="shared" si="309"/>
        <v/>
      </c>
      <c r="N471" s="11" t="str">
        <f t="shared" si="310"/>
        <v/>
      </c>
      <c r="O471" s="11" t="str">
        <f t="shared" si="311"/>
        <v/>
      </c>
      <c r="P471" s="2" t="str">
        <f t="shared" si="312"/>
        <v/>
      </c>
      <c r="Q471" s="2" t="str">
        <f t="shared" si="313"/>
        <v/>
      </c>
      <c r="R471" s="2" t="str">
        <f t="shared" si="314"/>
        <v/>
      </c>
      <c r="S471" s="11" t="str">
        <f t="shared" si="315"/>
        <v/>
      </c>
      <c r="T471" s="11" t="str">
        <f>IF(ISBLANK(A471),"",VLOOKUP(表1[[#This Row],[分项工程名称]],模板!C:G,3,FALSE))</f>
        <v/>
      </c>
      <c r="U471" s="2" t="str">
        <f t="shared" si="316"/>
        <v/>
      </c>
      <c r="V471" s="2" t="str">
        <f t="shared" si="317"/>
        <v/>
      </c>
      <c r="W471" s="11" t="str">
        <f>IF(ISBLANK(A471),"",表1[[#This Row],[子项名称]]&amp;表1[[#This Row],[标题]]&amp;表1[[#This Row],[分项工程代号]])</f>
        <v/>
      </c>
      <c r="X471" s="11" t="str">
        <f>IF(ISBLANK(A471),"",COUNTIF(W:W,表1[[#This Row],[子项名称]]&amp;表1[[#This Row],[标题]]&amp;表1[[#This Row],[分项工程代号]]))</f>
        <v/>
      </c>
      <c r="Y471" s="11" t="str">
        <f>IF(ISBLANK(A471),"",表1[[#This Row],[子项名称]]&amp;表1[[#This Row],[分项工程代号]]&amp;表1[[#This Row],[分项工程名称]])</f>
        <v/>
      </c>
      <c r="Z471" s="11" t="str">
        <f>IF(ISBLANK(A471),"",IF(MATCH(表1[[#This Row],[子项名称]]&amp;表1[[#This Row],[分项工程代号]]&amp;表1[[#This Row],[分项工程名称]],Y:Y,0)=ROW(表1[[#This Row],[子项名称]]),TRUE,FALSE))</f>
        <v/>
      </c>
      <c r="AA471" s="11" t="str">
        <f t="shared" si="318"/>
        <v/>
      </c>
      <c r="AB471" s="11" t="str">
        <f>IF(ISBLANK(A471),"",VLOOKUP(表1[[#This Row],[分项工程名称]],施工检查记录[#All],2,FALSE))</f>
        <v/>
      </c>
      <c r="AC471" s="5"/>
    </row>
    <row r="472" customHeight="1" spans="1:29">
      <c r="A472" s="5"/>
      <c r="B472" s="5"/>
      <c r="C472" s="5"/>
      <c r="D472" s="5"/>
      <c r="E472" s="5"/>
      <c r="F472" s="5"/>
      <c r="G472" s="5"/>
      <c r="H472" s="5"/>
      <c r="I472" s="5"/>
      <c r="J472" s="5"/>
      <c r="K472" s="11" t="str">
        <f>IF(ISBLANK(A472),"",VLOOKUP("S2"&amp;表1[[#This Row],[分项工程代号]]&amp;表1[[#This Row],[分项工程名称]],模板!D:F,3,FALSE))</f>
        <v/>
      </c>
      <c r="L472" s="2" t="str">
        <f>IF(ISBLANK(A472),"",表1[[#This Row],[编号]]&amp;TEXT(表1[[#This Row],[序号]],"000"))</f>
        <v/>
      </c>
      <c r="M472" s="11" t="str">
        <f t="shared" si="309"/>
        <v/>
      </c>
      <c r="N472" s="11" t="str">
        <f t="shared" si="310"/>
        <v/>
      </c>
      <c r="O472" s="11" t="str">
        <f t="shared" si="311"/>
        <v/>
      </c>
      <c r="P472" s="2" t="str">
        <f t="shared" si="312"/>
        <v/>
      </c>
      <c r="Q472" s="2" t="str">
        <f t="shared" si="313"/>
        <v/>
      </c>
      <c r="R472" s="2" t="str">
        <f t="shared" si="314"/>
        <v/>
      </c>
      <c r="S472" s="11" t="str">
        <f t="shared" si="315"/>
        <v/>
      </c>
      <c r="T472" s="11" t="str">
        <f>IF(ISBLANK(A472),"",VLOOKUP(表1[[#This Row],[分项工程名称]],模板!C:G,3,FALSE))</f>
        <v/>
      </c>
      <c r="U472" s="2" t="str">
        <f t="shared" si="316"/>
        <v/>
      </c>
      <c r="V472" s="2" t="str">
        <f t="shared" si="317"/>
        <v/>
      </c>
      <c r="W472" s="11" t="str">
        <f>IF(ISBLANK(A472),"",表1[[#This Row],[子项名称]]&amp;表1[[#This Row],[标题]]&amp;表1[[#This Row],[分项工程代号]])</f>
        <v/>
      </c>
      <c r="X472" s="11" t="str">
        <f>IF(ISBLANK(A472),"",COUNTIF(W:W,表1[[#This Row],[子项名称]]&amp;表1[[#This Row],[标题]]&amp;表1[[#This Row],[分项工程代号]]))</f>
        <v/>
      </c>
      <c r="Y472" s="11" t="str">
        <f>IF(ISBLANK(A472),"",表1[[#This Row],[子项名称]]&amp;表1[[#This Row],[分项工程代号]]&amp;表1[[#This Row],[分项工程名称]])</f>
        <v/>
      </c>
      <c r="Z472" s="11" t="str">
        <f>IF(ISBLANK(A472),"",IF(MATCH(表1[[#This Row],[子项名称]]&amp;表1[[#This Row],[分项工程代号]]&amp;表1[[#This Row],[分项工程名称]],Y:Y,0)=ROW(表1[[#This Row],[子项名称]]),TRUE,FALSE))</f>
        <v/>
      </c>
      <c r="AA472" s="11" t="str">
        <f t="shared" si="318"/>
        <v/>
      </c>
      <c r="AB472" s="11" t="str">
        <f>IF(ISBLANK(A472),"",VLOOKUP(表1[[#This Row],[分项工程名称]],施工检查记录[#All],2,FALSE))</f>
        <v/>
      </c>
      <c r="AC472" s="5"/>
    </row>
    <row r="473" customHeight="1" spans="1:29">
      <c r="A473" s="5"/>
      <c r="B473" s="5"/>
      <c r="C473" s="5"/>
      <c r="D473" s="5"/>
      <c r="E473" s="5"/>
      <c r="F473" s="5"/>
      <c r="G473" s="5"/>
      <c r="H473" s="5"/>
      <c r="I473" s="5"/>
      <c r="J473" s="5"/>
      <c r="K473" s="11" t="str">
        <f>IF(ISBLANK(A473),"",VLOOKUP("S2"&amp;表1[[#This Row],[分项工程代号]]&amp;表1[[#This Row],[分项工程名称]],模板!D:F,3,FALSE))</f>
        <v/>
      </c>
      <c r="L473" s="2" t="str">
        <f>IF(ISBLANK(A473),"",表1[[#This Row],[编号]]&amp;TEXT(表1[[#This Row],[序号]],"000"))</f>
        <v/>
      </c>
      <c r="M473" s="11" t="str">
        <f t="shared" ref="M473:M536" si="319">IF(ISBLANK(A473),"","北方工程刚果（金）有限公司")</f>
        <v/>
      </c>
      <c r="N473" s="11" t="str">
        <f t="shared" ref="N473:N536" si="320">IF(ISBLANK(A473),"","李云松")</f>
        <v/>
      </c>
      <c r="O473" s="11" t="str">
        <f t="shared" ref="O473:O536" si="321">IF(ISBLANK(A473),"","黄必银")</f>
        <v/>
      </c>
      <c r="P473" s="2" t="str">
        <f t="shared" ref="P473:P536" si="322">IF(ISBLANK(A473),"","WUHUANG CONSTRUCTION ET COMMERCE RDC SAS")</f>
        <v/>
      </c>
      <c r="Q473" s="2" t="str">
        <f t="shared" ref="Q473:Q536" si="323">IF(ISBLANK(A473),"","陈陆")</f>
        <v/>
      </c>
      <c r="R473" s="2" t="str">
        <f t="shared" ref="R473:R536" si="324">IF(ISBLANK(A473),"","曹学能")</f>
        <v/>
      </c>
      <c r="S473" s="11" t="str">
        <f t="shared" ref="S473:S536" si="325">IF(ISBLANK(A473),"","鑫诚建设监理咨询有限公司")</f>
        <v/>
      </c>
      <c r="T473" s="11" t="str">
        <f>IF(ISBLANK(A473),"",VLOOKUP(表1[[#This Row],[分项工程名称]],模板!C:G,3,FALSE))</f>
        <v/>
      </c>
      <c r="U473" s="2" t="str">
        <f t="shared" ref="U473:U536" si="326">IF(ISBLANK(A473),"","刚果（金）庞比铜钴矿项目")</f>
        <v/>
      </c>
      <c r="V473" s="2" t="str">
        <f t="shared" ref="V473:V536" si="327">IF(ISBLANK(A473),"",_xlfn.CONCAT(U473,"   ",A473))</f>
        <v/>
      </c>
      <c r="W473" s="11" t="str">
        <f>IF(ISBLANK(A473),"",表1[[#This Row],[子项名称]]&amp;表1[[#This Row],[标题]]&amp;表1[[#This Row],[分项工程代号]])</f>
        <v/>
      </c>
      <c r="X473" s="11" t="str">
        <f>IF(ISBLANK(A473),"",COUNTIF(W:W,表1[[#This Row],[子项名称]]&amp;表1[[#This Row],[标题]]&amp;表1[[#This Row],[分项工程代号]]))</f>
        <v/>
      </c>
      <c r="Y473" s="11" t="str">
        <f>IF(ISBLANK(A473),"",表1[[#This Row],[子项名称]]&amp;表1[[#This Row],[分项工程代号]]&amp;表1[[#This Row],[分项工程名称]])</f>
        <v/>
      </c>
      <c r="Z473" s="11" t="str">
        <f>IF(ISBLANK(A473),"",IF(MATCH(表1[[#This Row],[子项名称]]&amp;表1[[#This Row],[分项工程代号]]&amp;表1[[#This Row],[分项工程名称]],Y:Y,0)=ROW(表1[[#This Row],[子项名称]]),TRUE,FALSE))</f>
        <v/>
      </c>
      <c r="AA473" s="11" t="str">
        <f t="shared" ref="AA473:AA536" si="328">IF(ISBLANK(A473),"",_xlfn.CONCAT("《建筑电气工程施工验收规范》 GB50303-2015"))</f>
        <v/>
      </c>
      <c r="AB473" s="11" t="str">
        <f>IF(ISBLANK(A473),"",VLOOKUP(表1[[#This Row],[分项工程名称]],施工检查记录[#All],2,FALSE))</f>
        <v/>
      </c>
      <c r="AC473" s="5"/>
    </row>
    <row r="474" customHeight="1" spans="1:29">
      <c r="A474" s="5"/>
      <c r="B474" s="5"/>
      <c r="C474" s="5"/>
      <c r="D474" s="5"/>
      <c r="E474" s="5"/>
      <c r="F474" s="5"/>
      <c r="G474" s="5"/>
      <c r="H474" s="5"/>
      <c r="I474" s="5"/>
      <c r="J474" s="5"/>
      <c r="K474" s="11" t="str">
        <f>IF(ISBLANK(A474),"",VLOOKUP("S2"&amp;表1[[#This Row],[分项工程代号]]&amp;表1[[#This Row],[分项工程名称]],模板!D:F,3,FALSE))</f>
        <v/>
      </c>
      <c r="L474" s="2" t="str">
        <f>IF(ISBLANK(A474),"",表1[[#This Row],[编号]]&amp;TEXT(表1[[#This Row],[序号]],"000"))</f>
        <v/>
      </c>
      <c r="M474" s="11" t="str">
        <f t="shared" si="319"/>
        <v/>
      </c>
      <c r="N474" s="11" t="str">
        <f t="shared" si="320"/>
        <v/>
      </c>
      <c r="O474" s="11" t="str">
        <f t="shared" si="321"/>
        <v/>
      </c>
      <c r="P474" s="2" t="str">
        <f t="shared" si="322"/>
        <v/>
      </c>
      <c r="Q474" s="2" t="str">
        <f t="shared" si="323"/>
        <v/>
      </c>
      <c r="R474" s="2" t="str">
        <f t="shared" si="324"/>
        <v/>
      </c>
      <c r="S474" s="11" t="str">
        <f t="shared" si="325"/>
        <v/>
      </c>
      <c r="T474" s="11" t="str">
        <f>IF(ISBLANK(A474),"",VLOOKUP(表1[[#This Row],[分项工程名称]],模板!C:G,3,FALSE))</f>
        <v/>
      </c>
      <c r="U474" s="2" t="str">
        <f t="shared" si="326"/>
        <v/>
      </c>
      <c r="V474" s="2" t="str">
        <f t="shared" si="327"/>
        <v/>
      </c>
      <c r="W474" s="11" t="str">
        <f>IF(ISBLANK(A474),"",表1[[#This Row],[子项名称]]&amp;表1[[#This Row],[标题]]&amp;表1[[#This Row],[分项工程代号]])</f>
        <v/>
      </c>
      <c r="X474" s="11" t="str">
        <f>IF(ISBLANK(A474),"",COUNTIF(W:W,表1[[#This Row],[子项名称]]&amp;表1[[#This Row],[标题]]&amp;表1[[#This Row],[分项工程代号]]))</f>
        <v/>
      </c>
      <c r="Y474" s="11" t="str">
        <f>IF(ISBLANK(A474),"",表1[[#This Row],[子项名称]]&amp;表1[[#This Row],[分项工程代号]]&amp;表1[[#This Row],[分项工程名称]])</f>
        <v/>
      </c>
      <c r="Z474" s="11" t="str">
        <f>IF(ISBLANK(A474),"",IF(MATCH(表1[[#This Row],[子项名称]]&amp;表1[[#This Row],[分项工程代号]]&amp;表1[[#This Row],[分项工程名称]],Y:Y,0)=ROW(表1[[#This Row],[子项名称]]),TRUE,FALSE))</f>
        <v/>
      </c>
      <c r="AA474" s="11" t="str">
        <f t="shared" si="328"/>
        <v/>
      </c>
      <c r="AB474" s="11" t="str">
        <f>IF(ISBLANK(A474),"",VLOOKUP(表1[[#This Row],[分项工程名称]],施工检查记录[#All],2,FALSE))</f>
        <v/>
      </c>
      <c r="AC474" s="5"/>
    </row>
    <row r="475" customHeight="1" spans="1:29">
      <c r="A475" s="5"/>
      <c r="B475" s="5"/>
      <c r="C475" s="5"/>
      <c r="D475" s="5"/>
      <c r="E475" s="5"/>
      <c r="F475" s="5"/>
      <c r="G475" s="5"/>
      <c r="H475" s="5"/>
      <c r="I475" s="5"/>
      <c r="J475" s="5"/>
      <c r="K475" s="11" t="str">
        <f>IF(ISBLANK(A475),"",VLOOKUP("S2"&amp;表1[[#This Row],[分项工程代号]]&amp;表1[[#This Row],[分项工程名称]],模板!D:F,3,FALSE))</f>
        <v/>
      </c>
      <c r="L475" s="2" t="str">
        <f>IF(ISBLANK(A475),"",表1[[#This Row],[编号]]&amp;TEXT(表1[[#This Row],[序号]],"000"))</f>
        <v/>
      </c>
      <c r="M475" s="11" t="str">
        <f t="shared" si="319"/>
        <v/>
      </c>
      <c r="N475" s="11" t="str">
        <f t="shared" si="320"/>
        <v/>
      </c>
      <c r="O475" s="11" t="str">
        <f t="shared" si="321"/>
        <v/>
      </c>
      <c r="P475" s="2" t="str">
        <f t="shared" si="322"/>
        <v/>
      </c>
      <c r="Q475" s="2" t="str">
        <f t="shared" si="323"/>
        <v/>
      </c>
      <c r="R475" s="2" t="str">
        <f t="shared" si="324"/>
        <v/>
      </c>
      <c r="S475" s="11" t="str">
        <f t="shared" si="325"/>
        <v/>
      </c>
      <c r="T475" s="11" t="str">
        <f>IF(ISBLANK(A475),"",VLOOKUP(表1[[#This Row],[分项工程名称]],模板!C:G,3,FALSE))</f>
        <v/>
      </c>
      <c r="U475" s="2" t="str">
        <f t="shared" si="326"/>
        <v/>
      </c>
      <c r="V475" s="2" t="str">
        <f t="shared" si="327"/>
        <v/>
      </c>
      <c r="W475" s="11" t="str">
        <f>IF(ISBLANK(A475),"",表1[[#This Row],[子项名称]]&amp;表1[[#This Row],[标题]]&amp;表1[[#This Row],[分项工程代号]])</f>
        <v/>
      </c>
      <c r="X475" s="11" t="str">
        <f>IF(ISBLANK(A475),"",COUNTIF(W:W,表1[[#This Row],[子项名称]]&amp;表1[[#This Row],[标题]]&amp;表1[[#This Row],[分项工程代号]]))</f>
        <v/>
      </c>
      <c r="Y475" s="11" t="str">
        <f>IF(ISBLANK(A475),"",表1[[#This Row],[子项名称]]&amp;表1[[#This Row],[分项工程代号]]&amp;表1[[#This Row],[分项工程名称]])</f>
        <v/>
      </c>
      <c r="Z475" s="11" t="str">
        <f>IF(ISBLANK(A475),"",IF(MATCH(表1[[#This Row],[子项名称]]&amp;表1[[#This Row],[分项工程代号]]&amp;表1[[#This Row],[分项工程名称]],Y:Y,0)=ROW(表1[[#This Row],[子项名称]]),TRUE,FALSE))</f>
        <v/>
      </c>
      <c r="AA475" s="11" t="str">
        <f t="shared" si="328"/>
        <v/>
      </c>
      <c r="AB475" s="11" t="str">
        <f>IF(ISBLANK(A475),"",VLOOKUP(表1[[#This Row],[分项工程名称]],施工检查记录[#All],2,FALSE))</f>
        <v/>
      </c>
      <c r="AC475" s="5"/>
    </row>
    <row r="476" customHeight="1" spans="1:29">
      <c r="A476" s="5"/>
      <c r="B476" s="5"/>
      <c r="C476" s="5"/>
      <c r="D476" s="5"/>
      <c r="E476" s="5"/>
      <c r="F476" s="5"/>
      <c r="G476" s="5"/>
      <c r="H476" s="5"/>
      <c r="I476" s="5"/>
      <c r="J476" s="5"/>
      <c r="K476" s="11" t="str">
        <f>IF(ISBLANK(A476),"",VLOOKUP("S2"&amp;表1[[#This Row],[分项工程代号]]&amp;表1[[#This Row],[分项工程名称]],模板!D:F,3,FALSE))</f>
        <v/>
      </c>
      <c r="L476" s="2" t="str">
        <f>IF(ISBLANK(A476),"",表1[[#This Row],[编号]]&amp;TEXT(表1[[#This Row],[序号]],"000"))</f>
        <v/>
      </c>
      <c r="M476" s="11" t="str">
        <f t="shared" si="319"/>
        <v/>
      </c>
      <c r="N476" s="11" t="str">
        <f t="shared" si="320"/>
        <v/>
      </c>
      <c r="O476" s="11" t="str">
        <f t="shared" si="321"/>
        <v/>
      </c>
      <c r="P476" s="2" t="str">
        <f t="shared" si="322"/>
        <v/>
      </c>
      <c r="Q476" s="2" t="str">
        <f t="shared" si="323"/>
        <v/>
      </c>
      <c r="R476" s="2" t="str">
        <f t="shared" si="324"/>
        <v/>
      </c>
      <c r="S476" s="11" t="str">
        <f t="shared" si="325"/>
        <v/>
      </c>
      <c r="T476" s="11" t="str">
        <f>IF(ISBLANK(A476),"",VLOOKUP(表1[[#This Row],[分项工程名称]],模板!C:G,3,FALSE))</f>
        <v/>
      </c>
      <c r="U476" s="2" t="str">
        <f t="shared" si="326"/>
        <v/>
      </c>
      <c r="V476" s="2" t="str">
        <f t="shared" si="327"/>
        <v/>
      </c>
      <c r="W476" s="11" t="str">
        <f>IF(ISBLANK(A476),"",表1[[#This Row],[子项名称]]&amp;表1[[#This Row],[标题]]&amp;表1[[#This Row],[分项工程代号]])</f>
        <v/>
      </c>
      <c r="X476" s="11" t="str">
        <f>IF(ISBLANK(A476),"",COUNTIF(W:W,表1[[#This Row],[子项名称]]&amp;表1[[#This Row],[标题]]&amp;表1[[#This Row],[分项工程代号]]))</f>
        <v/>
      </c>
      <c r="Y476" s="11" t="str">
        <f>IF(ISBLANK(A476),"",表1[[#This Row],[子项名称]]&amp;表1[[#This Row],[分项工程代号]]&amp;表1[[#This Row],[分项工程名称]])</f>
        <v/>
      </c>
      <c r="Z476" s="11" t="str">
        <f>IF(ISBLANK(A476),"",IF(MATCH(表1[[#This Row],[子项名称]]&amp;表1[[#This Row],[分项工程代号]]&amp;表1[[#This Row],[分项工程名称]],Y:Y,0)=ROW(表1[[#This Row],[子项名称]]),TRUE,FALSE))</f>
        <v/>
      </c>
      <c r="AA476" s="11" t="str">
        <f t="shared" si="328"/>
        <v/>
      </c>
      <c r="AB476" s="11" t="str">
        <f>IF(ISBLANK(A476),"",VLOOKUP(表1[[#This Row],[分项工程名称]],施工检查记录[#All],2,FALSE))</f>
        <v/>
      </c>
      <c r="AC476" s="5"/>
    </row>
    <row r="477" customHeight="1" spans="1:29">
      <c r="A477" s="5"/>
      <c r="B477" s="5"/>
      <c r="C477" s="5"/>
      <c r="D477" s="5"/>
      <c r="E477" s="5"/>
      <c r="F477" s="5"/>
      <c r="G477" s="5"/>
      <c r="H477" s="5"/>
      <c r="I477" s="5"/>
      <c r="J477" s="5"/>
      <c r="K477" s="11" t="str">
        <f>IF(ISBLANK(A477),"",VLOOKUP("S2"&amp;表1[[#This Row],[分项工程代号]]&amp;表1[[#This Row],[分项工程名称]],模板!D:F,3,FALSE))</f>
        <v/>
      </c>
      <c r="L477" s="2" t="str">
        <f>IF(ISBLANK(A477),"",表1[[#This Row],[编号]]&amp;TEXT(表1[[#This Row],[序号]],"000"))</f>
        <v/>
      </c>
      <c r="M477" s="11" t="str">
        <f t="shared" si="319"/>
        <v/>
      </c>
      <c r="N477" s="11" t="str">
        <f t="shared" si="320"/>
        <v/>
      </c>
      <c r="O477" s="11" t="str">
        <f t="shared" si="321"/>
        <v/>
      </c>
      <c r="P477" s="2" t="str">
        <f t="shared" si="322"/>
        <v/>
      </c>
      <c r="Q477" s="2" t="str">
        <f t="shared" si="323"/>
        <v/>
      </c>
      <c r="R477" s="2" t="str">
        <f t="shared" si="324"/>
        <v/>
      </c>
      <c r="S477" s="11" t="str">
        <f t="shared" si="325"/>
        <v/>
      </c>
      <c r="T477" s="11" t="str">
        <f>IF(ISBLANK(A477),"",VLOOKUP(表1[[#This Row],[分项工程名称]],模板!C:G,3,FALSE))</f>
        <v/>
      </c>
      <c r="U477" s="2" t="str">
        <f t="shared" si="326"/>
        <v/>
      </c>
      <c r="V477" s="2" t="str">
        <f t="shared" si="327"/>
        <v/>
      </c>
      <c r="W477" s="11" t="str">
        <f>IF(ISBLANK(A477),"",表1[[#This Row],[子项名称]]&amp;表1[[#This Row],[标题]]&amp;表1[[#This Row],[分项工程代号]])</f>
        <v/>
      </c>
      <c r="X477" s="11" t="str">
        <f>IF(ISBLANK(A477),"",COUNTIF(W:W,表1[[#This Row],[子项名称]]&amp;表1[[#This Row],[标题]]&amp;表1[[#This Row],[分项工程代号]]))</f>
        <v/>
      </c>
      <c r="Y477" s="11" t="str">
        <f>IF(ISBLANK(A477),"",表1[[#This Row],[子项名称]]&amp;表1[[#This Row],[分项工程代号]]&amp;表1[[#This Row],[分项工程名称]])</f>
        <v/>
      </c>
      <c r="Z477" s="11" t="str">
        <f>IF(ISBLANK(A477),"",IF(MATCH(表1[[#This Row],[子项名称]]&amp;表1[[#This Row],[分项工程代号]]&amp;表1[[#This Row],[分项工程名称]],Y:Y,0)=ROW(表1[[#This Row],[子项名称]]),TRUE,FALSE))</f>
        <v/>
      </c>
      <c r="AA477" s="11" t="str">
        <f t="shared" si="328"/>
        <v/>
      </c>
      <c r="AB477" s="11" t="str">
        <f>IF(ISBLANK(A477),"",VLOOKUP(表1[[#This Row],[分项工程名称]],施工检查记录[#All],2,FALSE))</f>
        <v/>
      </c>
      <c r="AC477" s="5"/>
    </row>
    <row r="478" customHeight="1" spans="1:29">
      <c r="A478" s="5"/>
      <c r="B478" s="5"/>
      <c r="C478" s="5"/>
      <c r="D478" s="5"/>
      <c r="E478" s="5"/>
      <c r="F478" s="5"/>
      <c r="G478" s="5"/>
      <c r="H478" s="5"/>
      <c r="I478" s="5"/>
      <c r="J478" s="5"/>
      <c r="K478" s="11" t="str">
        <f>IF(ISBLANK(A478),"",VLOOKUP("S2"&amp;表1[[#This Row],[分项工程代号]]&amp;表1[[#This Row],[分项工程名称]],模板!D:F,3,FALSE))</f>
        <v/>
      </c>
      <c r="L478" s="2" t="str">
        <f>IF(ISBLANK(A478),"",表1[[#This Row],[编号]]&amp;TEXT(表1[[#This Row],[序号]],"000"))</f>
        <v/>
      </c>
      <c r="M478" s="11" t="str">
        <f t="shared" si="319"/>
        <v/>
      </c>
      <c r="N478" s="11" t="str">
        <f t="shared" si="320"/>
        <v/>
      </c>
      <c r="O478" s="11" t="str">
        <f t="shared" si="321"/>
        <v/>
      </c>
      <c r="P478" s="2" t="str">
        <f t="shared" si="322"/>
        <v/>
      </c>
      <c r="Q478" s="2" t="str">
        <f t="shared" si="323"/>
        <v/>
      </c>
      <c r="R478" s="2" t="str">
        <f t="shared" si="324"/>
        <v/>
      </c>
      <c r="S478" s="11" t="str">
        <f t="shared" si="325"/>
        <v/>
      </c>
      <c r="T478" s="11" t="str">
        <f>IF(ISBLANK(A478),"",VLOOKUP(表1[[#This Row],[分项工程名称]],模板!C:G,3,FALSE))</f>
        <v/>
      </c>
      <c r="U478" s="2" t="str">
        <f t="shared" si="326"/>
        <v/>
      </c>
      <c r="V478" s="2" t="str">
        <f t="shared" si="327"/>
        <v/>
      </c>
      <c r="W478" s="11" t="str">
        <f>IF(ISBLANK(A478),"",表1[[#This Row],[子项名称]]&amp;表1[[#This Row],[标题]]&amp;表1[[#This Row],[分项工程代号]])</f>
        <v/>
      </c>
      <c r="X478" s="11" t="str">
        <f>IF(ISBLANK(A478),"",COUNTIF(W:W,表1[[#This Row],[子项名称]]&amp;表1[[#This Row],[标题]]&amp;表1[[#This Row],[分项工程代号]]))</f>
        <v/>
      </c>
      <c r="Y478" s="11" t="str">
        <f>IF(ISBLANK(A478),"",表1[[#This Row],[子项名称]]&amp;表1[[#This Row],[分项工程代号]]&amp;表1[[#This Row],[分项工程名称]])</f>
        <v/>
      </c>
      <c r="Z478" s="11" t="str">
        <f>IF(ISBLANK(A478),"",IF(MATCH(表1[[#This Row],[子项名称]]&amp;表1[[#This Row],[分项工程代号]]&amp;表1[[#This Row],[分项工程名称]],Y:Y,0)=ROW(表1[[#This Row],[子项名称]]),TRUE,FALSE))</f>
        <v/>
      </c>
      <c r="AA478" s="11" t="str">
        <f t="shared" si="328"/>
        <v/>
      </c>
      <c r="AB478" s="11" t="str">
        <f>IF(ISBLANK(A478),"",VLOOKUP(表1[[#This Row],[分项工程名称]],施工检查记录[#All],2,FALSE))</f>
        <v/>
      </c>
      <c r="AC478" s="5"/>
    </row>
    <row r="479" customHeight="1" spans="1:29">
      <c r="A479" s="5"/>
      <c r="B479" s="5"/>
      <c r="C479" s="5"/>
      <c r="D479" s="5"/>
      <c r="E479" s="5"/>
      <c r="F479" s="5"/>
      <c r="G479" s="5"/>
      <c r="H479" s="5"/>
      <c r="I479" s="5"/>
      <c r="J479" s="5"/>
      <c r="K479" s="11" t="str">
        <f>IF(ISBLANK(A479),"",VLOOKUP("S2"&amp;表1[[#This Row],[分项工程代号]]&amp;表1[[#This Row],[分项工程名称]],模板!D:F,3,FALSE))</f>
        <v/>
      </c>
      <c r="L479" s="2" t="str">
        <f>IF(ISBLANK(A479),"",表1[[#This Row],[编号]]&amp;TEXT(表1[[#This Row],[序号]],"000"))</f>
        <v/>
      </c>
      <c r="M479" s="11" t="str">
        <f t="shared" si="319"/>
        <v/>
      </c>
      <c r="N479" s="11" t="str">
        <f t="shared" si="320"/>
        <v/>
      </c>
      <c r="O479" s="11" t="str">
        <f t="shared" si="321"/>
        <v/>
      </c>
      <c r="P479" s="2" t="str">
        <f t="shared" si="322"/>
        <v/>
      </c>
      <c r="Q479" s="2" t="str">
        <f t="shared" si="323"/>
        <v/>
      </c>
      <c r="R479" s="2" t="str">
        <f t="shared" si="324"/>
        <v/>
      </c>
      <c r="S479" s="11" t="str">
        <f t="shared" si="325"/>
        <v/>
      </c>
      <c r="T479" s="11" t="str">
        <f>IF(ISBLANK(A479),"",VLOOKUP(表1[[#This Row],[分项工程名称]],模板!C:G,3,FALSE))</f>
        <v/>
      </c>
      <c r="U479" s="2" t="str">
        <f t="shared" si="326"/>
        <v/>
      </c>
      <c r="V479" s="2" t="str">
        <f t="shared" si="327"/>
        <v/>
      </c>
      <c r="W479" s="11" t="str">
        <f>IF(ISBLANK(A479),"",表1[[#This Row],[子项名称]]&amp;表1[[#This Row],[标题]]&amp;表1[[#This Row],[分项工程代号]])</f>
        <v/>
      </c>
      <c r="X479" s="11" t="str">
        <f>IF(ISBLANK(A479),"",COUNTIF(W:W,表1[[#This Row],[子项名称]]&amp;表1[[#This Row],[标题]]&amp;表1[[#This Row],[分项工程代号]]))</f>
        <v/>
      </c>
      <c r="Y479" s="11" t="str">
        <f>IF(ISBLANK(A479),"",表1[[#This Row],[子项名称]]&amp;表1[[#This Row],[分项工程代号]]&amp;表1[[#This Row],[分项工程名称]])</f>
        <v/>
      </c>
      <c r="Z479" s="11" t="str">
        <f>IF(ISBLANK(A479),"",IF(MATCH(表1[[#This Row],[子项名称]]&amp;表1[[#This Row],[分项工程代号]]&amp;表1[[#This Row],[分项工程名称]],Y:Y,0)=ROW(表1[[#This Row],[子项名称]]),TRUE,FALSE))</f>
        <v/>
      </c>
      <c r="AA479" s="11" t="str">
        <f t="shared" si="328"/>
        <v/>
      </c>
      <c r="AB479" s="11" t="str">
        <f>IF(ISBLANK(A479),"",VLOOKUP(表1[[#This Row],[分项工程名称]],施工检查记录[#All],2,FALSE))</f>
        <v/>
      </c>
      <c r="AC479" s="5"/>
    </row>
    <row r="480" customHeight="1" spans="1:29">
      <c r="A480" s="5"/>
      <c r="B480" s="5"/>
      <c r="C480" s="5"/>
      <c r="D480" s="5"/>
      <c r="E480" s="5"/>
      <c r="F480" s="5"/>
      <c r="G480" s="5"/>
      <c r="H480" s="5"/>
      <c r="I480" s="5"/>
      <c r="J480" s="5"/>
      <c r="K480" s="11" t="str">
        <f>IF(ISBLANK(A480),"",VLOOKUP("S2"&amp;表1[[#This Row],[分项工程代号]]&amp;表1[[#This Row],[分项工程名称]],模板!D:F,3,FALSE))</f>
        <v/>
      </c>
      <c r="L480" s="2" t="str">
        <f>IF(ISBLANK(A480),"",表1[[#This Row],[编号]]&amp;TEXT(表1[[#This Row],[序号]],"000"))</f>
        <v/>
      </c>
      <c r="M480" s="11" t="str">
        <f t="shared" si="319"/>
        <v/>
      </c>
      <c r="N480" s="11" t="str">
        <f t="shared" si="320"/>
        <v/>
      </c>
      <c r="O480" s="11" t="str">
        <f t="shared" si="321"/>
        <v/>
      </c>
      <c r="P480" s="2" t="str">
        <f t="shared" si="322"/>
        <v/>
      </c>
      <c r="Q480" s="2" t="str">
        <f t="shared" si="323"/>
        <v/>
      </c>
      <c r="R480" s="2" t="str">
        <f t="shared" si="324"/>
        <v/>
      </c>
      <c r="S480" s="11" t="str">
        <f t="shared" si="325"/>
        <v/>
      </c>
      <c r="T480" s="11" t="str">
        <f>IF(ISBLANK(A480),"",VLOOKUP(表1[[#This Row],[分项工程名称]],模板!C:G,3,FALSE))</f>
        <v/>
      </c>
      <c r="U480" s="2" t="str">
        <f t="shared" si="326"/>
        <v/>
      </c>
      <c r="V480" s="2" t="str">
        <f t="shared" si="327"/>
        <v/>
      </c>
      <c r="W480" s="11" t="str">
        <f>IF(ISBLANK(A480),"",表1[[#This Row],[子项名称]]&amp;表1[[#This Row],[标题]]&amp;表1[[#This Row],[分项工程代号]])</f>
        <v/>
      </c>
      <c r="X480" s="11" t="str">
        <f>IF(ISBLANK(A480),"",COUNTIF(W:W,表1[[#This Row],[子项名称]]&amp;表1[[#This Row],[标题]]&amp;表1[[#This Row],[分项工程代号]]))</f>
        <v/>
      </c>
      <c r="Y480" s="11" t="str">
        <f>IF(ISBLANK(A480),"",表1[[#This Row],[子项名称]]&amp;表1[[#This Row],[分项工程代号]]&amp;表1[[#This Row],[分项工程名称]])</f>
        <v/>
      </c>
      <c r="Z480" s="11" t="str">
        <f>IF(ISBLANK(A480),"",IF(MATCH(表1[[#This Row],[子项名称]]&amp;表1[[#This Row],[分项工程代号]]&amp;表1[[#This Row],[分项工程名称]],Y:Y,0)=ROW(表1[[#This Row],[子项名称]]),TRUE,FALSE))</f>
        <v/>
      </c>
      <c r="AA480" s="11" t="str">
        <f t="shared" si="328"/>
        <v/>
      </c>
      <c r="AB480" s="11" t="str">
        <f>IF(ISBLANK(A480),"",VLOOKUP(表1[[#This Row],[分项工程名称]],施工检查记录[#All],2,FALSE))</f>
        <v/>
      </c>
      <c r="AC480" s="5"/>
    </row>
    <row r="481" customHeight="1" spans="1:29">
      <c r="A481" s="5"/>
      <c r="B481" s="5"/>
      <c r="C481" s="5"/>
      <c r="D481" s="5"/>
      <c r="E481" s="5"/>
      <c r="F481" s="5"/>
      <c r="G481" s="5"/>
      <c r="H481" s="5"/>
      <c r="I481" s="5"/>
      <c r="J481" s="5"/>
      <c r="K481" s="11" t="str">
        <f>IF(ISBLANK(A481),"",VLOOKUP("S2"&amp;表1[[#This Row],[分项工程代号]]&amp;表1[[#This Row],[分项工程名称]],模板!D:F,3,FALSE))</f>
        <v/>
      </c>
      <c r="L481" s="2" t="str">
        <f>IF(ISBLANK(A481),"",表1[[#This Row],[编号]]&amp;TEXT(表1[[#This Row],[序号]],"000"))</f>
        <v/>
      </c>
      <c r="M481" s="11" t="str">
        <f t="shared" si="319"/>
        <v/>
      </c>
      <c r="N481" s="11" t="str">
        <f t="shared" si="320"/>
        <v/>
      </c>
      <c r="O481" s="11" t="str">
        <f t="shared" si="321"/>
        <v/>
      </c>
      <c r="P481" s="2" t="str">
        <f t="shared" si="322"/>
        <v/>
      </c>
      <c r="Q481" s="2" t="str">
        <f t="shared" si="323"/>
        <v/>
      </c>
      <c r="R481" s="2" t="str">
        <f t="shared" si="324"/>
        <v/>
      </c>
      <c r="S481" s="11" t="str">
        <f t="shared" si="325"/>
        <v/>
      </c>
      <c r="T481" s="11" t="str">
        <f>IF(ISBLANK(A481),"",VLOOKUP(表1[[#This Row],[分项工程名称]],模板!C:G,3,FALSE))</f>
        <v/>
      </c>
      <c r="U481" s="2" t="str">
        <f t="shared" si="326"/>
        <v/>
      </c>
      <c r="V481" s="2" t="str">
        <f t="shared" si="327"/>
        <v/>
      </c>
      <c r="W481" s="11" t="str">
        <f>IF(ISBLANK(A481),"",表1[[#This Row],[子项名称]]&amp;表1[[#This Row],[标题]]&amp;表1[[#This Row],[分项工程代号]])</f>
        <v/>
      </c>
      <c r="X481" s="11" t="str">
        <f>IF(ISBLANK(A481),"",COUNTIF(W:W,表1[[#This Row],[子项名称]]&amp;表1[[#This Row],[标题]]&amp;表1[[#This Row],[分项工程代号]]))</f>
        <v/>
      </c>
      <c r="Y481" s="11" t="str">
        <f>IF(ISBLANK(A481),"",表1[[#This Row],[子项名称]]&amp;表1[[#This Row],[分项工程代号]]&amp;表1[[#This Row],[分项工程名称]])</f>
        <v/>
      </c>
      <c r="Z481" s="11" t="str">
        <f>IF(ISBLANK(A481),"",IF(MATCH(表1[[#This Row],[子项名称]]&amp;表1[[#This Row],[分项工程代号]]&amp;表1[[#This Row],[分项工程名称]],Y:Y,0)=ROW(表1[[#This Row],[子项名称]]),TRUE,FALSE))</f>
        <v/>
      </c>
      <c r="AA481" s="11" t="str">
        <f t="shared" si="328"/>
        <v/>
      </c>
      <c r="AB481" s="11" t="str">
        <f>IF(ISBLANK(A481),"",VLOOKUP(表1[[#This Row],[分项工程名称]],施工检查记录[#All],2,FALSE))</f>
        <v/>
      </c>
      <c r="AC481" s="5"/>
    </row>
    <row r="482" customHeight="1" spans="1:29">
      <c r="A482" s="5"/>
      <c r="B482" s="5"/>
      <c r="C482" s="5"/>
      <c r="D482" s="5"/>
      <c r="E482" s="5"/>
      <c r="F482" s="5"/>
      <c r="G482" s="5"/>
      <c r="H482" s="5"/>
      <c r="I482" s="5"/>
      <c r="J482" s="5"/>
      <c r="K482" s="11" t="str">
        <f>IF(ISBLANK(A482),"",VLOOKUP("S2"&amp;表1[[#This Row],[分项工程代号]]&amp;表1[[#This Row],[分项工程名称]],模板!D:F,3,FALSE))</f>
        <v/>
      </c>
      <c r="L482" s="2" t="str">
        <f>IF(ISBLANK(A482),"",表1[[#This Row],[编号]]&amp;TEXT(表1[[#This Row],[序号]],"000"))</f>
        <v/>
      </c>
      <c r="M482" s="11" t="str">
        <f t="shared" si="319"/>
        <v/>
      </c>
      <c r="N482" s="11" t="str">
        <f t="shared" si="320"/>
        <v/>
      </c>
      <c r="O482" s="11" t="str">
        <f t="shared" si="321"/>
        <v/>
      </c>
      <c r="P482" s="2" t="str">
        <f t="shared" si="322"/>
        <v/>
      </c>
      <c r="Q482" s="2" t="str">
        <f t="shared" si="323"/>
        <v/>
      </c>
      <c r="R482" s="2" t="str">
        <f t="shared" si="324"/>
        <v/>
      </c>
      <c r="S482" s="11" t="str">
        <f t="shared" si="325"/>
        <v/>
      </c>
      <c r="T482" s="11" t="str">
        <f>IF(ISBLANK(A482),"",VLOOKUP(表1[[#This Row],[分项工程名称]],模板!C:G,3,FALSE))</f>
        <v/>
      </c>
      <c r="U482" s="2" t="str">
        <f t="shared" si="326"/>
        <v/>
      </c>
      <c r="V482" s="2" t="str">
        <f t="shared" si="327"/>
        <v/>
      </c>
      <c r="W482" s="11" t="str">
        <f>IF(ISBLANK(A482),"",表1[[#This Row],[子项名称]]&amp;表1[[#This Row],[标题]]&amp;表1[[#This Row],[分项工程代号]])</f>
        <v/>
      </c>
      <c r="X482" s="11" t="str">
        <f>IF(ISBLANK(A482),"",COUNTIF(W:W,表1[[#This Row],[子项名称]]&amp;表1[[#This Row],[标题]]&amp;表1[[#This Row],[分项工程代号]]))</f>
        <v/>
      </c>
      <c r="Y482" s="11" t="str">
        <f>IF(ISBLANK(A482),"",表1[[#This Row],[子项名称]]&amp;表1[[#This Row],[分项工程代号]]&amp;表1[[#This Row],[分项工程名称]])</f>
        <v/>
      </c>
      <c r="Z482" s="11" t="str">
        <f>IF(ISBLANK(A482),"",IF(MATCH(表1[[#This Row],[子项名称]]&amp;表1[[#This Row],[分项工程代号]]&amp;表1[[#This Row],[分项工程名称]],Y:Y,0)=ROW(表1[[#This Row],[子项名称]]),TRUE,FALSE))</f>
        <v/>
      </c>
      <c r="AA482" s="11" t="str">
        <f t="shared" si="328"/>
        <v/>
      </c>
      <c r="AB482" s="11" t="str">
        <f>IF(ISBLANK(A482),"",VLOOKUP(表1[[#This Row],[分项工程名称]],施工检查记录[#All],2,FALSE))</f>
        <v/>
      </c>
      <c r="AC482" s="5"/>
    </row>
    <row r="483" customHeight="1" spans="1:29">
      <c r="A483" s="5"/>
      <c r="B483" s="5"/>
      <c r="C483" s="5"/>
      <c r="D483" s="5"/>
      <c r="E483" s="5"/>
      <c r="F483" s="5"/>
      <c r="G483" s="5"/>
      <c r="H483" s="5"/>
      <c r="I483" s="5"/>
      <c r="J483" s="5"/>
      <c r="K483" s="11" t="str">
        <f>IF(ISBLANK(A483),"",VLOOKUP("S2"&amp;表1[[#This Row],[分项工程代号]]&amp;表1[[#This Row],[分项工程名称]],模板!D:F,3,FALSE))</f>
        <v/>
      </c>
      <c r="L483" s="2" t="str">
        <f>IF(ISBLANK(A483),"",表1[[#This Row],[编号]]&amp;TEXT(表1[[#This Row],[序号]],"000"))</f>
        <v/>
      </c>
      <c r="M483" s="11" t="str">
        <f t="shared" si="319"/>
        <v/>
      </c>
      <c r="N483" s="11" t="str">
        <f t="shared" si="320"/>
        <v/>
      </c>
      <c r="O483" s="11" t="str">
        <f t="shared" si="321"/>
        <v/>
      </c>
      <c r="P483" s="2" t="str">
        <f t="shared" si="322"/>
        <v/>
      </c>
      <c r="Q483" s="2" t="str">
        <f t="shared" si="323"/>
        <v/>
      </c>
      <c r="R483" s="2" t="str">
        <f t="shared" si="324"/>
        <v/>
      </c>
      <c r="S483" s="11" t="str">
        <f t="shared" si="325"/>
        <v/>
      </c>
      <c r="T483" s="11" t="str">
        <f>IF(ISBLANK(A483),"",VLOOKUP(表1[[#This Row],[分项工程名称]],模板!C:G,3,FALSE))</f>
        <v/>
      </c>
      <c r="U483" s="2" t="str">
        <f t="shared" si="326"/>
        <v/>
      </c>
      <c r="V483" s="2" t="str">
        <f t="shared" si="327"/>
        <v/>
      </c>
      <c r="W483" s="11" t="str">
        <f>IF(ISBLANK(A483),"",表1[[#This Row],[子项名称]]&amp;表1[[#This Row],[标题]]&amp;表1[[#This Row],[分项工程代号]])</f>
        <v/>
      </c>
      <c r="X483" s="11" t="str">
        <f>IF(ISBLANK(A483),"",COUNTIF(W:W,表1[[#This Row],[子项名称]]&amp;表1[[#This Row],[标题]]&amp;表1[[#This Row],[分项工程代号]]))</f>
        <v/>
      </c>
      <c r="Y483" s="11" t="str">
        <f>IF(ISBLANK(A483),"",表1[[#This Row],[子项名称]]&amp;表1[[#This Row],[分项工程代号]]&amp;表1[[#This Row],[分项工程名称]])</f>
        <v/>
      </c>
      <c r="Z483" s="11" t="str">
        <f>IF(ISBLANK(A483),"",IF(MATCH(表1[[#This Row],[子项名称]]&amp;表1[[#This Row],[分项工程代号]]&amp;表1[[#This Row],[分项工程名称]],Y:Y,0)=ROW(表1[[#This Row],[子项名称]]),TRUE,FALSE))</f>
        <v/>
      </c>
      <c r="AA483" s="11" t="str">
        <f t="shared" si="328"/>
        <v/>
      </c>
      <c r="AB483" s="11" t="str">
        <f>IF(ISBLANK(A483),"",VLOOKUP(表1[[#This Row],[分项工程名称]],施工检查记录[#All],2,FALSE))</f>
        <v/>
      </c>
      <c r="AC483" s="5"/>
    </row>
    <row r="484" customHeight="1" spans="1:29">
      <c r="A484" s="5"/>
      <c r="B484" s="5"/>
      <c r="C484" s="5"/>
      <c r="D484" s="5"/>
      <c r="E484" s="5"/>
      <c r="F484" s="5"/>
      <c r="G484" s="5"/>
      <c r="H484" s="5"/>
      <c r="I484" s="5"/>
      <c r="J484" s="5"/>
      <c r="K484" s="11" t="str">
        <f>IF(ISBLANK(A484),"",VLOOKUP("S2"&amp;表1[[#This Row],[分项工程代号]]&amp;表1[[#This Row],[分项工程名称]],模板!D:F,3,FALSE))</f>
        <v/>
      </c>
      <c r="L484" s="2" t="str">
        <f>IF(ISBLANK(A484),"",表1[[#This Row],[编号]]&amp;TEXT(表1[[#This Row],[序号]],"000"))</f>
        <v/>
      </c>
      <c r="M484" s="11" t="str">
        <f t="shared" si="319"/>
        <v/>
      </c>
      <c r="N484" s="11" t="str">
        <f t="shared" si="320"/>
        <v/>
      </c>
      <c r="O484" s="11" t="str">
        <f t="shared" si="321"/>
        <v/>
      </c>
      <c r="P484" s="2" t="str">
        <f t="shared" si="322"/>
        <v/>
      </c>
      <c r="Q484" s="2" t="str">
        <f t="shared" si="323"/>
        <v/>
      </c>
      <c r="R484" s="2" t="str">
        <f t="shared" si="324"/>
        <v/>
      </c>
      <c r="S484" s="11" t="str">
        <f t="shared" si="325"/>
        <v/>
      </c>
      <c r="T484" s="11" t="str">
        <f>IF(ISBLANK(A484),"",VLOOKUP(表1[[#This Row],[分项工程名称]],模板!C:G,3,FALSE))</f>
        <v/>
      </c>
      <c r="U484" s="2" t="str">
        <f t="shared" si="326"/>
        <v/>
      </c>
      <c r="V484" s="2" t="str">
        <f t="shared" si="327"/>
        <v/>
      </c>
      <c r="W484" s="11" t="str">
        <f>IF(ISBLANK(A484),"",表1[[#This Row],[子项名称]]&amp;表1[[#This Row],[标题]]&amp;表1[[#This Row],[分项工程代号]])</f>
        <v/>
      </c>
      <c r="X484" s="11" t="str">
        <f>IF(ISBLANK(A484),"",COUNTIF(W:W,表1[[#This Row],[子项名称]]&amp;表1[[#This Row],[标题]]&amp;表1[[#This Row],[分项工程代号]]))</f>
        <v/>
      </c>
      <c r="Y484" s="11" t="str">
        <f>IF(ISBLANK(A484),"",表1[[#This Row],[子项名称]]&amp;表1[[#This Row],[分项工程代号]]&amp;表1[[#This Row],[分项工程名称]])</f>
        <v/>
      </c>
      <c r="Z484" s="11" t="str">
        <f>IF(ISBLANK(A484),"",IF(MATCH(表1[[#This Row],[子项名称]]&amp;表1[[#This Row],[分项工程代号]]&amp;表1[[#This Row],[分项工程名称]],Y:Y,0)=ROW(表1[[#This Row],[子项名称]]),TRUE,FALSE))</f>
        <v/>
      </c>
      <c r="AA484" s="11" t="str">
        <f t="shared" si="328"/>
        <v/>
      </c>
      <c r="AB484" s="11" t="str">
        <f>IF(ISBLANK(A484),"",VLOOKUP(表1[[#This Row],[分项工程名称]],施工检查记录[#All],2,FALSE))</f>
        <v/>
      </c>
      <c r="AC484" s="5"/>
    </row>
    <row r="485" customHeight="1" spans="1:29">
      <c r="A485" s="5"/>
      <c r="B485" s="5"/>
      <c r="C485" s="5"/>
      <c r="D485" s="5"/>
      <c r="E485" s="5"/>
      <c r="F485" s="5"/>
      <c r="G485" s="5"/>
      <c r="H485" s="5"/>
      <c r="I485" s="5"/>
      <c r="J485" s="5"/>
      <c r="K485" s="11" t="str">
        <f>IF(ISBLANK(A485),"",VLOOKUP("S2"&amp;表1[[#This Row],[分项工程代号]]&amp;表1[[#This Row],[分项工程名称]],模板!D:F,3,FALSE))</f>
        <v/>
      </c>
      <c r="L485" s="2" t="str">
        <f>IF(ISBLANK(A485),"",表1[[#This Row],[编号]]&amp;TEXT(表1[[#This Row],[序号]],"000"))</f>
        <v/>
      </c>
      <c r="M485" s="11" t="str">
        <f t="shared" si="319"/>
        <v/>
      </c>
      <c r="N485" s="11" t="str">
        <f t="shared" si="320"/>
        <v/>
      </c>
      <c r="O485" s="11" t="str">
        <f t="shared" si="321"/>
        <v/>
      </c>
      <c r="P485" s="2" t="str">
        <f t="shared" si="322"/>
        <v/>
      </c>
      <c r="Q485" s="2" t="str">
        <f t="shared" si="323"/>
        <v/>
      </c>
      <c r="R485" s="2" t="str">
        <f t="shared" si="324"/>
        <v/>
      </c>
      <c r="S485" s="11" t="str">
        <f t="shared" si="325"/>
        <v/>
      </c>
      <c r="T485" s="11" t="str">
        <f>IF(ISBLANK(A485),"",VLOOKUP(表1[[#This Row],[分项工程名称]],模板!C:G,3,FALSE))</f>
        <v/>
      </c>
      <c r="U485" s="2" t="str">
        <f t="shared" si="326"/>
        <v/>
      </c>
      <c r="V485" s="2" t="str">
        <f t="shared" si="327"/>
        <v/>
      </c>
      <c r="W485" s="11" t="str">
        <f>IF(ISBLANK(A485),"",表1[[#This Row],[子项名称]]&amp;表1[[#This Row],[标题]]&amp;表1[[#This Row],[分项工程代号]])</f>
        <v/>
      </c>
      <c r="X485" s="11" t="str">
        <f>IF(ISBLANK(A485),"",COUNTIF(W:W,表1[[#This Row],[子项名称]]&amp;表1[[#This Row],[标题]]&amp;表1[[#This Row],[分项工程代号]]))</f>
        <v/>
      </c>
      <c r="Y485" s="11" t="str">
        <f>IF(ISBLANK(A485),"",表1[[#This Row],[子项名称]]&amp;表1[[#This Row],[分项工程代号]]&amp;表1[[#This Row],[分项工程名称]])</f>
        <v/>
      </c>
      <c r="Z485" s="11" t="str">
        <f>IF(ISBLANK(A485),"",IF(MATCH(表1[[#This Row],[子项名称]]&amp;表1[[#This Row],[分项工程代号]]&amp;表1[[#This Row],[分项工程名称]],Y:Y,0)=ROW(表1[[#This Row],[子项名称]]),TRUE,FALSE))</f>
        <v/>
      </c>
      <c r="AA485" s="11" t="str">
        <f t="shared" si="328"/>
        <v/>
      </c>
      <c r="AB485" s="11" t="str">
        <f>IF(ISBLANK(A485),"",VLOOKUP(表1[[#This Row],[分项工程名称]],施工检查记录[#All],2,FALSE))</f>
        <v/>
      </c>
      <c r="AC485" s="5"/>
    </row>
    <row r="486" customHeight="1" spans="1:29">
      <c r="A486" s="5"/>
      <c r="B486" s="5"/>
      <c r="C486" s="5"/>
      <c r="D486" s="5"/>
      <c r="E486" s="5"/>
      <c r="F486" s="5"/>
      <c r="G486" s="5"/>
      <c r="H486" s="5"/>
      <c r="I486" s="5"/>
      <c r="J486" s="5"/>
      <c r="K486" s="11" t="str">
        <f>IF(ISBLANK(A486),"",VLOOKUP("S2"&amp;表1[[#This Row],[分项工程代号]]&amp;表1[[#This Row],[分项工程名称]],模板!D:F,3,FALSE))</f>
        <v/>
      </c>
      <c r="L486" s="2" t="str">
        <f>IF(ISBLANK(A486),"",表1[[#This Row],[编号]]&amp;TEXT(表1[[#This Row],[序号]],"000"))</f>
        <v/>
      </c>
      <c r="M486" s="11" t="str">
        <f t="shared" si="319"/>
        <v/>
      </c>
      <c r="N486" s="11" t="str">
        <f t="shared" si="320"/>
        <v/>
      </c>
      <c r="O486" s="11" t="str">
        <f t="shared" si="321"/>
        <v/>
      </c>
      <c r="P486" s="2" t="str">
        <f t="shared" si="322"/>
        <v/>
      </c>
      <c r="Q486" s="2" t="str">
        <f t="shared" si="323"/>
        <v/>
      </c>
      <c r="R486" s="2" t="str">
        <f t="shared" si="324"/>
        <v/>
      </c>
      <c r="S486" s="11" t="str">
        <f t="shared" si="325"/>
        <v/>
      </c>
      <c r="T486" s="11" t="str">
        <f>IF(ISBLANK(A486),"",VLOOKUP(表1[[#This Row],[分项工程名称]],模板!C:G,3,FALSE))</f>
        <v/>
      </c>
      <c r="U486" s="2" t="str">
        <f t="shared" si="326"/>
        <v/>
      </c>
      <c r="V486" s="2" t="str">
        <f t="shared" si="327"/>
        <v/>
      </c>
      <c r="W486" s="11" t="str">
        <f>IF(ISBLANK(A486),"",表1[[#This Row],[子项名称]]&amp;表1[[#This Row],[标题]]&amp;表1[[#This Row],[分项工程代号]])</f>
        <v/>
      </c>
      <c r="X486" s="11" t="str">
        <f>IF(ISBLANK(A486),"",COUNTIF(W:W,表1[[#This Row],[子项名称]]&amp;表1[[#This Row],[标题]]&amp;表1[[#This Row],[分项工程代号]]))</f>
        <v/>
      </c>
      <c r="Y486" s="11" t="str">
        <f>IF(ISBLANK(A486),"",表1[[#This Row],[子项名称]]&amp;表1[[#This Row],[分项工程代号]]&amp;表1[[#This Row],[分项工程名称]])</f>
        <v/>
      </c>
      <c r="Z486" s="11" t="str">
        <f>IF(ISBLANK(A486),"",IF(MATCH(表1[[#This Row],[子项名称]]&amp;表1[[#This Row],[分项工程代号]]&amp;表1[[#This Row],[分项工程名称]],Y:Y,0)=ROW(表1[[#This Row],[子项名称]]),TRUE,FALSE))</f>
        <v/>
      </c>
      <c r="AA486" s="11" t="str">
        <f t="shared" si="328"/>
        <v/>
      </c>
      <c r="AB486" s="11" t="str">
        <f>IF(ISBLANK(A486),"",VLOOKUP(表1[[#This Row],[分项工程名称]],施工检查记录[#All],2,FALSE))</f>
        <v/>
      </c>
      <c r="AC486" s="5"/>
    </row>
    <row r="487" customHeight="1" spans="1:29">
      <c r="A487" s="5"/>
      <c r="B487" s="5"/>
      <c r="C487" s="5"/>
      <c r="D487" s="5"/>
      <c r="E487" s="5"/>
      <c r="F487" s="5"/>
      <c r="G487" s="5"/>
      <c r="H487" s="5"/>
      <c r="I487" s="5"/>
      <c r="J487" s="5"/>
      <c r="K487" s="11" t="str">
        <f>IF(ISBLANK(A487),"",VLOOKUP("S2"&amp;表1[[#This Row],[分项工程代号]]&amp;表1[[#This Row],[分项工程名称]],模板!D:F,3,FALSE))</f>
        <v/>
      </c>
      <c r="L487" s="2" t="str">
        <f>IF(ISBLANK(A487),"",表1[[#This Row],[编号]]&amp;TEXT(表1[[#This Row],[序号]],"000"))</f>
        <v/>
      </c>
      <c r="M487" s="11" t="str">
        <f t="shared" si="319"/>
        <v/>
      </c>
      <c r="N487" s="11" t="str">
        <f t="shared" si="320"/>
        <v/>
      </c>
      <c r="O487" s="11" t="str">
        <f t="shared" si="321"/>
        <v/>
      </c>
      <c r="P487" s="2" t="str">
        <f t="shared" si="322"/>
        <v/>
      </c>
      <c r="Q487" s="2" t="str">
        <f t="shared" si="323"/>
        <v/>
      </c>
      <c r="R487" s="2" t="str">
        <f t="shared" si="324"/>
        <v/>
      </c>
      <c r="S487" s="11" t="str">
        <f t="shared" si="325"/>
        <v/>
      </c>
      <c r="T487" s="11" t="str">
        <f>IF(ISBLANK(A487),"",VLOOKUP(表1[[#This Row],[分项工程名称]],模板!C:G,3,FALSE))</f>
        <v/>
      </c>
      <c r="U487" s="2" t="str">
        <f t="shared" si="326"/>
        <v/>
      </c>
      <c r="V487" s="2" t="str">
        <f t="shared" si="327"/>
        <v/>
      </c>
      <c r="W487" s="11" t="str">
        <f>IF(ISBLANK(A487),"",表1[[#This Row],[子项名称]]&amp;表1[[#This Row],[标题]]&amp;表1[[#This Row],[分项工程代号]])</f>
        <v/>
      </c>
      <c r="X487" s="11" t="str">
        <f>IF(ISBLANK(A487),"",COUNTIF(W:W,表1[[#This Row],[子项名称]]&amp;表1[[#This Row],[标题]]&amp;表1[[#This Row],[分项工程代号]]))</f>
        <v/>
      </c>
      <c r="Y487" s="11" t="str">
        <f>IF(ISBLANK(A487),"",表1[[#This Row],[子项名称]]&amp;表1[[#This Row],[分项工程代号]]&amp;表1[[#This Row],[分项工程名称]])</f>
        <v/>
      </c>
      <c r="Z487" s="11" t="str">
        <f>IF(ISBLANK(A487),"",IF(MATCH(表1[[#This Row],[子项名称]]&amp;表1[[#This Row],[分项工程代号]]&amp;表1[[#This Row],[分项工程名称]],Y:Y,0)=ROW(表1[[#This Row],[子项名称]]),TRUE,FALSE))</f>
        <v/>
      </c>
      <c r="AA487" s="11" t="str">
        <f t="shared" si="328"/>
        <v/>
      </c>
      <c r="AB487" s="11" t="str">
        <f>IF(ISBLANK(A487),"",VLOOKUP(表1[[#This Row],[分项工程名称]],施工检查记录[#All],2,FALSE))</f>
        <v/>
      </c>
      <c r="AC487" s="5"/>
    </row>
    <row r="488" customHeight="1" spans="1:29">
      <c r="A488" s="5"/>
      <c r="B488" s="5"/>
      <c r="C488" s="5"/>
      <c r="D488" s="5"/>
      <c r="E488" s="5"/>
      <c r="F488" s="5"/>
      <c r="G488" s="5"/>
      <c r="H488" s="5"/>
      <c r="I488" s="5"/>
      <c r="J488" s="5"/>
      <c r="K488" s="11" t="str">
        <f>IF(ISBLANK(A488),"",VLOOKUP("S2"&amp;表1[[#This Row],[分项工程代号]]&amp;表1[[#This Row],[分项工程名称]],模板!D:F,3,FALSE))</f>
        <v/>
      </c>
      <c r="L488" s="2" t="str">
        <f>IF(ISBLANK(A488),"",表1[[#This Row],[编号]]&amp;TEXT(表1[[#This Row],[序号]],"000"))</f>
        <v/>
      </c>
      <c r="M488" s="11" t="str">
        <f t="shared" si="319"/>
        <v/>
      </c>
      <c r="N488" s="11" t="str">
        <f t="shared" si="320"/>
        <v/>
      </c>
      <c r="O488" s="11" t="str">
        <f t="shared" si="321"/>
        <v/>
      </c>
      <c r="P488" s="2" t="str">
        <f t="shared" si="322"/>
        <v/>
      </c>
      <c r="Q488" s="2" t="str">
        <f t="shared" si="323"/>
        <v/>
      </c>
      <c r="R488" s="2" t="str">
        <f t="shared" si="324"/>
        <v/>
      </c>
      <c r="S488" s="11" t="str">
        <f t="shared" si="325"/>
        <v/>
      </c>
      <c r="T488" s="11" t="str">
        <f>IF(ISBLANK(A488),"",VLOOKUP(表1[[#This Row],[分项工程名称]],模板!C:G,3,FALSE))</f>
        <v/>
      </c>
      <c r="U488" s="2" t="str">
        <f t="shared" si="326"/>
        <v/>
      </c>
      <c r="V488" s="2" t="str">
        <f t="shared" si="327"/>
        <v/>
      </c>
      <c r="W488" s="11" t="str">
        <f>IF(ISBLANK(A488),"",表1[[#This Row],[子项名称]]&amp;表1[[#This Row],[标题]]&amp;表1[[#This Row],[分项工程代号]])</f>
        <v/>
      </c>
      <c r="X488" s="11" t="str">
        <f>IF(ISBLANK(A488),"",COUNTIF(W:W,表1[[#This Row],[子项名称]]&amp;表1[[#This Row],[标题]]&amp;表1[[#This Row],[分项工程代号]]))</f>
        <v/>
      </c>
      <c r="Y488" s="11" t="str">
        <f>IF(ISBLANK(A488),"",表1[[#This Row],[子项名称]]&amp;表1[[#This Row],[分项工程代号]]&amp;表1[[#This Row],[分项工程名称]])</f>
        <v/>
      </c>
      <c r="Z488" s="11" t="str">
        <f>IF(ISBLANK(A488),"",IF(MATCH(表1[[#This Row],[子项名称]]&amp;表1[[#This Row],[分项工程代号]]&amp;表1[[#This Row],[分项工程名称]],Y:Y,0)=ROW(表1[[#This Row],[子项名称]]),TRUE,FALSE))</f>
        <v/>
      </c>
      <c r="AA488" s="11" t="str">
        <f t="shared" si="328"/>
        <v/>
      </c>
      <c r="AB488" s="11" t="str">
        <f>IF(ISBLANK(A488),"",VLOOKUP(表1[[#This Row],[分项工程名称]],施工检查记录[#All],2,FALSE))</f>
        <v/>
      </c>
      <c r="AC488" s="5"/>
    </row>
    <row r="489" customHeight="1" spans="1:29">
      <c r="A489" s="5"/>
      <c r="B489" s="5"/>
      <c r="C489" s="5"/>
      <c r="D489" s="5"/>
      <c r="E489" s="5"/>
      <c r="F489" s="5"/>
      <c r="G489" s="5"/>
      <c r="H489" s="5"/>
      <c r="I489" s="5"/>
      <c r="J489" s="5"/>
      <c r="K489" s="11" t="str">
        <f>IF(ISBLANK(A489),"",VLOOKUP("S2"&amp;表1[[#This Row],[分项工程代号]]&amp;表1[[#This Row],[分项工程名称]],模板!D:F,3,FALSE))</f>
        <v/>
      </c>
      <c r="L489" s="2" t="str">
        <f>IF(ISBLANK(A489),"",表1[[#This Row],[编号]]&amp;TEXT(表1[[#This Row],[序号]],"000"))</f>
        <v/>
      </c>
      <c r="M489" s="11" t="str">
        <f t="shared" si="319"/>
        <v/>
      </c>
      <c r="N489" s="11" t="str">
        <f t="shared" si="320"/>
        <v/>
      </c>
      <c r="O489" s="11" t="str">
        <f t="shared" si="321"/>
        <v/>
      </c>
      <c r="P489" s="2" t="str">
        <f t="shared" si="322"/>
        <v/>
      </c>
      <c r="Q489" s="2" t="str">
        <f t="shared" si="323"/>
        <v/>
      </c>
      <c r="R489" s="2" t="str">
        <f t="shared" si="324"/>
        <v/>
      </c>
      <c r="S489" s="11" t="str">
        <f t="shared" si="325"/>
        <v/>
      </c>
      <c r="T489" s="11" t="str">
        <f>IF(ISBLANK(A489),"",VLOOKUP(表1[[#This Row],[分项工程名称]],模板!C:G,3,FALSE))</f>
        <v/>
      </c>
      <c r="U489" s="2" t="str">
        <f t="shared" si="326"/>
        <v/>
      </c>
      <c r="V489" s="2" t="str">
        <f t="shared" si="327"/>
        <v/>
      </c>
      <c r="W489" s="11" t="str">
        <f>IF(ISBLANK(A489),"",表1[[#This Row],[子项名称]]&amp;表1[[#This Row],[标题]]&amp;表1[[#This Row],[分项工程代号]])</f>
        <v/>
      </c>
      <c r="X489" s="11" t="str">
        <f>IF(ISBLANK(A489),"",COUNTIF(W:W,表1[[#This Row],[子项名称]]&amp;表1[[#This Row],[标题]]&amp;表1[[#This Row],[分项工程代号]]))</f>
        <v/>
      </c>
      <c r="Y489" s="11" t="str">
        <f>IF(ISBLANK(A489),"",表1[[#This Row],[子项名称]]&amp;表1[[#This Row],[分项工程代号]]&amp;表1[[#This Row],[分项工程名称]])</f>
        <v/>
      </c>
      <c r="Z489" s="11" t="str">
        <f>IF(ISBLANK(A489),"",IF(MATCH(表1[[#This Row],[子项名称]]&amp;表1[[#This Row],[分项工程代号]]&amp;表1[[#This Row],[分项工程名称]],Y:Y,0)=ROW(表1[[#This Row],[子项名称]]),TRUE,FALSE))</f>
        <v/>
      </c>
      <c r="AA489" s="11" t="str">
        <f t="shared" si="328"/>
        <v/>
      </c>
      <c r="AB489" s="11" t="str">
        <f>IF(ISBLANK(A489),"",VLOOKUP(表1[[#This Row],[分项工程名称]],施工检查记录[#All],2,FALSE))</f>
        <v/>
      </c>
      <c r="AC489" s="5"/>
    </row>
    <row r="490" customHeight="1" spans="1:29">
      <c r="A490" s="5"/>
      <c r="B490" s="5"/>
      <c r="C490" s="5"/>
      <c r="D490" s="5"/>
      <c r="E490" s="5"/>
      <c r="F490" s="5"/>
      <c r="G490" s="5"/>
      <c r="H490" s="5"/>
      <c r="I490" s="5"/>
      <c r="J490" s="5"/>
      <c r="K490" s="11" t="str">
        <f>IF(ISBLANK(A490),"",VLOOKUP("S2"&amp;表1[[#This Row],[分项工程代号]]&amp;表1[[#This Row],[分项工程名称]],模板!D:F,3,FALSE))</f>
        <v/>
      </c>
      <c r="L490" s="2" t="str">
        <f>IF(ISBLANK(A490),"",表1[[#This Row],[编号]]&amp;TEXT(表1[[#This Row],[序号]],"000"))</f>
        <v/>
      </c>
      <c r="M490" s="11" t="str">
        <f t="shared" si="319"/>
        <v/>
      </c>
      <c r="N490" s="11" t="str">
        <f t="shared" si="320"/>
        <v/>
      </c>
      <c r="O490" s="11" t="str">
        <f t="shared" si="321"/>
        <v/>
      </c>
      <c r="P490" s="2" t="str">
        <f t="shared" si="322"/>
        <v/>
      </c>
      <c r="Q490" s="2" t="str">
        <f t="shared" si="323"/>
        <v/>
      </c>
      <c r="R490" s="2" t="str">
        <f t="shared" si="324"/>
        <v/>
      </c>
      <c r="S490" s="11" t="str">
        <f t="shared" si="325"/>
        <v/>
      </c>
      <c r="T490" s="11" t="str">
        <f>IF(ISBLANK(A490),"",VLOOKUP(表1[[#This Row],[分项工程名称]],模板!C:G,3,FALSE))</f>
        <v/>
      </c>
      <c r="U490" s="2" t="str">
        <f t="shared" si="326"/>
        <v/>
      </c>
      <c r="V490" s="2" t="str">
        <f t="shared" si="327"/>
        <v/>
      </c>
      <c r="W490" s="11" t="str">
        <f>IF(ISBLANK(A490),"",表1[[#This Row],[子项名称]]&amp;表1[[#This Row],[标题]]&amp;表1[[#This Row],[分项工程代号]])</f>
        <v/>
      </c>
      <c r="X490" s="11" t="str">
        <f>IF(ISBLANK(A490),"",COUNTIF(W:W,表1[[#This Row],[子项名称]]&amp;表1[[#This Row],[标题]]&amp;表1[[#This Row],[分项工程代号]]))</f>
        <v/>
      </c>
      <c r="Y490" s="11" t="str">
        <f>IF(ISBLANK(A490),"",表1[[#This Row],[子项名称]]&amp;表1[[#This Row],[分项工程代号]]&amp;表1[[#This Row],[分项工程名称]])</f>
        <v/>
      </c>
      <c r="Z490" s="11" t="str">
        <f>IF(ISBLANK(A490),"",IF(MATCH(表1[[#This Row],[子项名称]]&amp;表1[[#This Row],[分项工程代号]]&amp;表1[[#This Row],[分项工程名称]],Y:Y,0)=ROW(表1[[#This Row],[子项名称]]),TRUE,FALSE))</f>
        <v/>
      </c>
      <c r="AA490" s="11" t="str">
        <f t="shared" si="328"/>
        <v/>
      </c>
      <c r="AB490" s="11" t="str">
        <f>IF(ISBLANK(A490),"",VLOOKUP(表1[[#This Row],[分项工程名称]],施工检查记录[#All],2,FALSE))</f>
        <v/>
      </c>
      <c r="AC490" s="5"/>
    </row>
    <row r="491" customHeight="1" spans="1:29">
      <c r="A491" s="5"/>
      <c r="B491" s="5"/>
      <c r="C491" s="5"/>
      <c r="D491" s="5"/>
      <c r="E491" s="5"/>
      <c r="F491" s="5"/>
      <c r="G491" s="5"/>
      <c r="H491" s="5"/>
      <c r="I491" s="5"/>
      <c r="J491" s="5"/>
      <c r="K491" s="11" t="str">
        <f>IF(ISBLANK(A491),"",VLOOKUP("S2"&amp;表1[[#This Row],[分项工程代号]]&amp;表1[[#This Row],[分项工程名称]],模板!D:F,3,FALSE))</f>
        <v/>
      </c>
      <c r="L491" s="2" t="str">
        <f>IF(ISBLANK(A491),"",表1[[#This Row],[编号]]&amp;TEXT(表1[[#This Row],[序号]],"000"))</f>
        <v/>
      </c>
      <c r="M491" s="11" t="str">
        <f t="shared" si="319"/>
        <v/>
      </c>
      <c r="N491" s="11" t="str">
        <f t="shared" si="320"/>
        <v/>
      </c>
      <c r="O491" s="11" t="str">
        <f t="shared" si="321"/>
        <v/>
      </c>
      <c r="P491" s="2" t="str">
        <f t="shared" si="322"/>
        <v/>
      </c>
      <c r="Q491" s="2" t="str">
        <f t="shared" si="323"/>
        <v/>
      </c>
      <c r="R491" s="2" t="str">
        <f t="shared" si="324"/>
        <v/>
      </c>
      <c r="S491" s="11" t="str">
        <f t="shared" si="325"/>
        <v/>
      </c>
      <c r="T491" s="11" t="str">
        <f>IF(ISBLANK(A491),"",VLOOKUP(表1[[#This Row],[分项工程名称]],模板!C:G,3,FALSE))</f>
        <v/>
      </c>
      <c r="U491" s="2" t="str">
        <f t="shared" si="326"/>
        <v/>
      </c>
      <c r="V491" s="2" t="str">
        <f t="shared" si="327"/>
        <v/>
      </c>
      <c r="W491" s="11" t="str">
        <f>IF(ISBLANK(A491),"",表1[[#This Row],[子项名称]]&amp;表1[[#This Row],[标题]]&amp;表1[[#This Row],[分项工程代号]])</f>
        <v/>
      </c>
      <c r="X491" s="11" t="str">
        <f>IF(ISBLANK(A491),"",COUNTIF(W:W,表1[[#This Row],[子项名称]]&amp;表1[[#This Row],[标题]]&amp;表1[[#This Row],[分项工程代号]]))</f>
        <v/>
      </c>
      <c r="Y491" s="11" t="str">
        <f>IF(ISBLANK(A491),"",表1[[#This Row],[子项名称]]&amp;表1[[#This Row],[分项工程代号]]&amp;表1[[#This Row],[分项工程名称]])</f>
        <v/>
      </c>
      <c r="Z491" s="11" t="str">
        <f>IF(ISBLANK(A491),"",IF(MATCH(表1[[#This Row],[子项名称]]&amp;表1[[#This Row],[分项工程代号]]&amp;表1[[#This Row],[分项工程名称]],Y:Y,0)=ROW(表1[[#This Row],[子项名称]]),TRUE,FALSE))</f>
        <v/>
      </c>
      <c r="AA491" s="11" t="str">
        <f t="shared" si="328"/>
        <v/>
      </c>
      <c r="AB491" s="11" t="str">
        <f>IF(ISBLANK(A491),"",VLOOKUP(表1[[#This Row],[分项工程名称]],施工检查记录[#All],2,FALSE))</f>
        <v/>
      </c>
      <c r="AC491" s="5"/>
    </row>
    <row r="492" customHeight="1" spans="1:29">
      <c r="A492" s="5"/>
      <c r="B492" s="5"/>
      <c r="C492" s="5"/>
      <c r="D492" s="5"/>
      <c r="E492" s="5"/>
      <c r="F492" s="5"/>
      <c r="G492" s="5"/>
      <c r="H492" s="5"/>
      <c r="I492" s="5"/>
      <c r="J492" s="5"/>
      <c r="K492" s="11" t="str">
        <f>IF(ISBLANK(A492),"",VLOOKUP("S2"&amp;表1[[#This Row],[分项工程代号]]&amp;表1[[#This Row],[分项工程名称]],模板!D:F,3,FALSE))</f>
        <v/>
      </c>
      <c r="L492" s="2" t="str">
        <f>IF(ISBLANK(A492),"",表1[[#This Row],[编号]]&amp;TEXT(表1[[#This Row],[序号]],"000"))</f>
        <v/>
      </c>
      <c r="M492" s="11" t="str">
        <f t="shared" si="319"/>
        <v/>
      </c>
      <c r="N492" s="11" t="str">
        <f t="shared" si="320"/>
        <v/>
      </c>
      <c r="O492" s="11" t="str">
        <f t="shared" si="321"/>
        <v/>
      </c>
      <c r="P492" s="2" t="str">
        <f t="shared" si="322"/>
        <v/>
      </c>
      <c r="Q492" s="2" t="str">
        <f t="shared" si="323"/>
        <v/>
      </c>
      <c r="R492" s="2" t="str">
        <f t="shared" si="324"/>
        <v/>
      </c>
      <c r="S492" s="11" t="str">
        <f t="shared" si="325"/>
        <v/>
      </c>
      <c r="T492" s="11" t="str">
        <f>IF(ISBLANK(A492),"",VLOOKUP(表1[[#This Row],[分项工程名称]],模板!C:G,3,FALSE))</f>
        <v/>
      </c>
      <c r="U492" s="2" t="str">
        <f t="shared" si="326"/>
        <v/>
      </c>
      <c r="V492" s="2" t="str">
        <f t="shared" si="327"/>
        <v/>
      </c>
      <c r="W492" s="11" t="str">
        <f>IF(ISBLANK(A492),"",表1[[#This Row],[子项名称]]&amp;表1[[#This Row],[标题]]&amp;表1[[#This Row],[分项工程代号]])</f>
        <v/>
      </c>
      <c r="X492" s="11" t="str">
        <f>IF(ISBLANK(A492),"",COUNTIF(W:W,表1[[#This Row],[子项名称]]&amp;表1[[#This Row],[标题]]&amp;表1[[#This Row],[分项工程代号]]))</f>
        <v/>
      </c>
      <c r="Y492" s="11" t="str">
        <f>IF(ISBLANK(A492),"",表1[[#This Row],[子项名称]]&amp;表1[[#This Row],[分项工程代号]]&amp;表1[[#This Row],[分项工程名称]])</f>
        <v/>
      </c>
      <c r="Z492" s="11" t="str">
        <f>IF(ISBLANK(A492),"",IF(MATCH(表1[[#This Row],[子项名称]]&amp;表1[[#This Row],[分项工程代号]]&amp;表1[[#This Row],[分项工程名称]],Y:Y,0)=ROW(表1[[#This Row],[子项名称]]),TRUE,FALSE))</f>
        <v/>
      </c>
      <c r="AA492" s="11" t="str">
        <f t="shared" si="328"/>
        <v/>
      </c>
      <c r="AB492" s="11" t="str">
        <f>IF(ISBLANK(A492),"",VLOOKUP(表1[[#This Row],[分项工程名称]],施工检查记录[#All],2,FALSE))</f>
        <v/>
      </c>
      <c r="AC492" s="5"/>
    </row>
    <row r="493" customHeight="1" spans="1:29">
      <c r="A493" s="5"/>
      <c r="B493" s="5"/>
      <c r="C493" s="5"/>
      <c r="D493" s="5"/>
      <c r="E493" s="5"/>
      <c r="F493" s="5"/>
      <c r="G493" s="5"/>
      <c r="H493" s="5"/>
      <c r="I493" s="5"/>
      <c r="J493" s="5"/>
      <c r="K493" s="11" t="str">
        <f>IF(ISBLANK(A493),"",VLOOKUP("S2"&amp;表1[[#This Row],[分项工程代号]]&amp;表1[[#This Row],[分项工程名称]],模板!D:F,3,FALSE))</f>
        <v/>
      </c>
      <c r="L493" s="2" t="str">
        <f>IF(ISBLANK(A493),"",表1[[#This Row],[编号]]&amp;TEXT(表1[[#This Row],[序号]],"000"))</f>
        <v/>
      </c>
      <c r="M493" s="11" t="str">
        <f t="shared" si="319"/>
        <v/>
      </c>
      <c r="N493" s="11" t="str">
        <f t="shared" si="320"/>
        <v/>
      </c>
      <c r="O493" s="11" t="str">
        <f t="shared" si="321"/>
        <v/>
      </c>
      <c r="P493" s="2" t="str">
        <f t="shared" si="322"/>
        <v/>
      </c>
      <c r="Q493" s="2" t="str">
        <f t="shared" si="323"/>
        <v/>
      </c>
      <c r="R493" s="2" t="str">
        <f t="shared" si="324"/>
        <v/>
      </c>
      <c r="S493" s="11" t="str">
        <f t="shared" si="325"/>
        <v/>
      </c>
      <c r="T493" s="11" t="str">
        <f>IF(ISBLANK(A493),"",VLOOKUP(表1[[#This Row],[分项工程名称]],模板!C:G,3,FALSE))</f>
        <v/>
      </c>
      <c r="U493" s="2" t="str">
        <f t="shared" si="326"/>
        <v/>
      </c>
      <c r="V493" s="2" t="str">
        <f t="shared" si="327"/>
        <v/>
      </c>
      <c r="W493" s="11" t="str">
        <f>IF(ISBLANK(A493),"",表1[[#This Row],[子项名称]]&amp;表1[[#This Row],[标题]]&amp;表1[[#This Row],[分项工程代号]])</f>
        <v/>
      </c>
      <c r="X493" s="11" t="str">
        <f>IF(ISBLANK(A493),"",COUNTIF(W:W,表1[[#This Row],[子项名称]]&amp;表1[[#This Row],[标题]]&amp;表1[[#This Row],[分项工程代号]]))</f>
        <v/>
      </c>
      <c r="Y493" s="11" t="str">
        <f>IF(ISBLANK(A493),"",表1[[#This Row],[子项名称]]&amp;表1[[#This Row],[分项工程代号]]&amp;表1[[#This Row],[分项工程名称]])</f>
        <v/>
      </c>
      <c r="Z493" s="11" t="str">
        <f>IF(ISBLANK(A493),"",IF(MATCH(表1[[#This Row],[子项名称]]&amp;表1[[#This Row],[分项工程代号]]&amp;表1[[#This Row],[分项工程名称]],Y:Y,0)=ROW(表1[[#This Row],[子项名称]]),TRUE,FALSE))</f>
        <v/>
      </c>
      <c r="AA493" s="11" t="str">
        <f t="shared" si="328"/>
        <v/>
      </c>
      <c r="AB493" s="11" t="str">
        <f>IF(ISBLANK(A493),"",VLOOKUP(表1[[#This Row],[分项工程名称]],施工检查记录[#All],2,FALSE))</f>
        <v/>
      </c>
      <c r="AC493" s="5"/>
    </row>
    <row r="494" customHeight="1" spans="1:29">
      <c r="A494" s="5"/>
      <c r="B494" s="5"/>
      <c r="C494" s="5"/>
      <c r="D494" s="5"/>
      <c r="E494" s="5"/>
      <c r="F494" s="5"/>
      <c r="G494" s="5"/>
      <c r="H494" s="5"/>
      <c r="I494" s="5"/>
      <c r="J494" s="5"/>
      <c r="K494" s="11" t="str">
        <f>IF(ISBLANK(A494),"",VLOOKUP("S2"&amp;表1[[#This Row],[分项工程代号]]&amp;表1[[#This Row],[分项工程名称]],模板!D:F,3,FALSE))</f>
        <v/>
      </c>
      <c r="L494" s="2" t="str">
        <f>IF(ISBLANK(A494),"",表1[[#This Row],[编号]]&amp;TEXT(表1[[#This Row],[序号]],"000"))</f>
        <v/>
      </c>
      <c r="M494" s="11" t="str">
        <f t="shared" si="319"/>
        <v/>
      </c>
      <c r="N494" s="11" t="str">
        <f t="shared" si="320"/>
        <v/>
      </c>
      <c r="O494" s="11" t="str">
        <f t="shared" si="321"/>
        <v/>
      </c>
      <c r="P494" s="2" t="str">
        <f t="shared" si="322"/>
        <v/>
      </c>
      <c r="Q494" s="2" t="str">
        <f t="shared" si="323"/>
        <v/>
      </c>
      <c r="R494" s="2" t="str">
        <f t="shared" si="324"/>
        <v/>
      </c>
      <c r="S494" s="11" t="str">
        <f t="shared" si="325"/>
        <v/>
      </c>
      <c r="T494" s="11" t="str">
        <f>IF(ISBLANK(A494),"",VLOOKUP(表1[[#This Row],[分项工程名称]],模板!C:G,3,FALSE))</f>
        <v/>
      </c>
      <c r="U494" s="2" t="str">
        <f t="shared" si="326"/>
        <v/>
      </c>
      <c r="V494" s="2" t="str">
        <f t="shared" si="327"/>
        <v/>
      </c>
      <c r="W494" s="11" t="str">
        <f>IF(ISBLANK(A494),"",表1[[#This Row],[子项名称]]&amp;表1[[#This Row],[标题]]&amp;表1[[#This Row],[分项工程代号]])</f>
        <v/>
      </c>
      <c r="X494" s="11" t="str">
        <f>IF(ISBLANK(A494),"",COUNTIF(W:W,表1[[#This Row],[子项名称]]&amp;表1[[#This Row],[标题]]&amp;表1[[#This Row],[分项工程代号]]))</f>
        <v/>
      </c>
      <c r="Y494" s="11" t="str">
        <f>IF(ISBLANK(A494),"",表1[[#This Row],[子项名称]]&amp;表1[[#This Row],[分项工程代号]]&amp;表1[[#This Row],[分项工程名称]])</f>
        <v/>
      </c>
      <c r="Z494" s="11" t="str">
        <f>IF(ISBLANK(A494),"",IF(MATCH(表1[[#This Row],[子项名称]]&amp;表1[[#This Row],[分项工程代号]]&amp;表1[[#This Row],[分项工程名称]],Y:Y,0)=ROW(表1[[#This Row],[子项名称]]),TRUE,FALSE))</f>
        <v/>
      </c>
      <c r="AA494" s="11" t="str">
        <f t="shared" si="328"/>
        <v/>
      </c>
      <c r="AB494" s="11" t="str">
        <f>IF(ISBLANK(A494),"",VLOOKUP(表1[[#This Row],[分项工程名称]],施工检查记录[#All],2,FALSE))</f>
        <v/>
      </c>
      <c r="AC494" s="5"/>
    </row>
    <row r="495" customHeight="1" spans="1:29">
      <c r="A495" s="5"/>
      <c r="B495" s="5"/>
      <c r="C495" s="5"/>
      <c r="D495" s="5"/>
      <c r="E495" s="5"/>
      <c r="F495" s="5"/>
      <c r="G495" s="5"/>
      <c r="H495" s="5"/>
      <c r="I495" s="5"/>
      <c r="J495" s="5"/>
      <c r="K495" s="11" t="str">
        <f>IF(ISBLANK(A495),"",VLOOKUP("S2"&amp;表1[[#This Row],[分项工程代号]]&amp;表1[[#This Row],[分项工程名称]],模板!D:F,3,FALSE))</f>
        <v/>
      </c>
      <c r="L495" s="2" t="str">
        <f>IF(ISBLANK(A495),"",表1[[#This Row],[编号]]&amp;TEXT(表1[[#This Row],[序号]],"000"))</f>
        <v/>
      </c>
      <c r="M495" s="11" t="str">
        <f t="shared" si="319"/>
        <v/>
      </c>
      <c r="N495" s="11" t="str">
        <f t="shared" si="320"/>
        <v/>
      </c>
      <c r="O495" s="11" t="str">
        <f t="shared" si="321"/>
        <v/>
      </c>
      <c r="P495" s="2" t="str">
        <f t="shared" si="322"/>
        <v/>
      </c>
      <c r="Q495" s="2" t="str">
        <f t="shared" si="323"/>
        <v/>
      </c>
      <c r="R495" s="2" t="str">
        <f t="shared" si="324"/>
        <v/>
      </c>
      <c r="S495" s="11" t="str">
        <f t="shared" si="325"/>
        <v/>
      </c>
      <c r="T495" s="11" t="str">
        <f>IF(ISBLANK(A495),"",VLOOKUP(表1[[#This Row],[分项工程名称]],模板!C:G,3,FALSE))</f>
        <v/>
      </c>
      <c r="U495" s="2" t="str">
        <f t="shared" si="326"/>
        <v/>
      </c>
      <c r="V495" s="2" t="str">
        <f t="shared" si="327"/>
        <v/>
      </c>
      <c r="W495" s="11" t="str">
        <f>IF(ISBLANK(A495),"",表1[[#This Row],[子项名称]]&amp;表1[[#This Row],[标题]]&amp;表1[[#This Row],[分项工程代号]])</f>
        <v/>
      </c>
      <c r="X495" s="11" t="str">
        <f>IF(ISBLANK(A495),"",COUNTIF(W:W,表1[[#This Row],[子项名称]]&amp;表1[[#This Row],[标题]]&amp;表1[[#This Row],[分项工程代号]]))</f>
        <v/>
      </c>
      <c r="Y495" s="11" t="str">
        <f>IF(ISBLANK(A495),"",表1[[#This Row],[子项名称]]&amp;表1[[#This Row],[分项工程代号]]&amp;表1[[#This Row],[分项工程名称]])</f>
        <v/>
      </c>
      <c r="Z495" s="11" t="str">
        <f>IF(ISBLANK(A495),"",IF(MATCH(表1[[#This Row],[子项名称]]&amp;表1[[#This Row],[分项工程代号]]&amp;表1[[#This Row],[分项工程名称]],Y:Y,0)=ROW(表1[[#This Row],[子项名称]]),TRUE,FALSE))</f>
        <v/>
      </c>
      <c r="AA495" s="11" t="str">
        <f t="shared" si="328"/>
        <v/>
      </c>
      <c r="AB495" s="11" t="str">
        <f>IF(ISBLANK(A495),"",VLOOKUP(表1[[#This Row],[分项工程名称]],施工检查记录[#All],2,FALSE))</f>
        <v/>
      </c>
      <c r="AC495" s="5"/>
    </row>
    <row r="496" customHeight="1" spans="1:29">
      <c r="A496" s="5"/>
      <c r="B496" s="5"/>
      <c r="C496" s="5"/>
      <c r="D496" s="5"/>
      <c r="E496" s="5"/>
      <c r="F496" s="5"/>
      <c r="G496" s="5"/>
      <c r="H496" s="5"/>
      <c r="I496" s="5"/>
      <c r="J496" s="5"/>
      <c r="K496" s="11" t="str">
        <f>IF(ISBLANK(A496),"",VLOOKUP("S2"&amp;表1[[#This Row],[分项工程代号]]&amp;表1[[#This Row],[分项工程名称]],模板!D:F,3,FALSE))</f>
        <v/>
      </c>
      <c r="L496" s="2" t="str">
        <f>IF(ISBLANK(A496),"",表1[[#This Row],[编号]]&amp;TEXT(表1[[#This Row],[序号]],"000"))</f>
        <v/>
      </c>
      <c r="M496" s="11" t="str">
        <f t="shared" si="319"/>
        <v/>
      </c>
      <c r="N496" s="11" t="str">
        <f t="shared" si="320"/>
        <v/>
      </c>
      <c r="O496" s="11" t="str">
        <f t="shared" si="321"/>
        <v/>
      </c>
      <c r="P496" s="2" t="str">
        <f t="shared" si="322"/>
        <v/>
      </c>
      <c r="Q496" s="2" t="str">
        <f t="shared" si="323"/>
        <v/>
      </c>
      <c r="R496" s="2" t="str">
        <f t="shared" si="324"/>
        <v/>
      </c>
      <c r="S496" s="11" t="str">
        <f t="shared" si="325"/>
        <v/>
      </c>
      <c r="T496" s="11" t="str">
        <f>IF(ISBLANK(A496),"",VLOOKUP(表1[[#This Row],[分项工程名称]],模板!C:G,3,FALSE))</f>
        <v/>
      </c>
      <c r="U496" s="2" t="str">
        <f t="shared" si="326"/>
        <v/>
      </c>
      <c r="V496" s="2" t="str">
        <f t="shared" si="327"/>
        <v/>
      </c>
      <c r="W496" s="11" t="str">
        <f>IF(ISBLANK(A496),"",表1[[#This Row],[子项名称]]&amp;表1[[#This Row],[标题]]&amp;表1[[#This Row],[分项工程代号]])</f>
        <v/>
      </c>
      <c r="X496" s="11" t="str">
        <f>IF(ISBLANK(A496),"",COUNTIF(W:W,表1[[#This Row],[子项名称]]&amp;表1[[#This Row],[标题]]&amp;表1[[#This Row],[分项工程代号]]))</f>
        <v/>
      </c>
      <c r="Y496" s="11" t="str">
        <f>IF(ISBLANK(A496),"",表1[[#This Row],[子项名称]]&amp;表1[[#This Row],[分项工程代号]]&amp;表1[[#This Row],[分项工程名称]])</f>
        <v/>
      </c>
      <c r="Z496" s="11" t="str">
        <f>IF(ISBLANK(A496),"",IF(MATCH(表1[[#This Row],[子项名称]]&amp;表1[[#This Row],[分项工程代号]]&amp;表1[[#This Row],[分项工程名称]],Y:Y,0)=ROW(表1[[#This Row],[子项名称]]),TRUE,FALSE))</f>
        <v/>
      </c>
      <c r="AA496" s="11" t="str">
        <f t="shared" si="328"/>
        <v/>
      </c>
      <c r="AB496" s="11" t="str">
        <f>IF(ISBLANK(A496),"",VLOOKUP(表1[[#This Row],[分项工程名称]],施工检查记录[#All],2,FALSE))</f>
        <v/>
      </c>
      <c r="AC496" s="5"/>
    </row>
    <row r="497" customHeight="1" spans="1:29">
      <c r="A497" s="5"/>
      <c r="B497" s="5"/>
      <c r="C497" s="5"/>
      <c r="D497" s="5"/>
      <c r="E497" s="5"/>
      <c r="F497" s="5"/>
      <c r="G497" s="5"/>
      <c r="H497" s="5"/>
      <c r="I497" s="5"/>
      <c r="J497" s="5"/>
      <c r="K497" s="11" t="str">
        <f>IF(ISBLANK(A497),"",VLOOKUP("S2"&amp;表1[[#This Row],[分项工程代号]]&amp;表1[[#This Row],[分项工程名称]],模板!D:F,3,FALSE))</f>
        <v/>
      </c>
      <c r="L497" s="2" t="str">
        <f>IF(ISBLANK(A497),"",表1[[#This Row],[编号]]&amp;TEXT(表1[[#This Row],[序号]],"000"))</f>
        <v/>
      </c>
      <c r="M497" s="11" t="str">
        <f t="shared" si="319"/>
        <v/>
      </c>
      <c r="N497" s="11" t="str">
        <f t="shared" si="320"/>
        <v/>
      </c>
      <c r="O497" s="11" t="str">
        <f t="shared" si="321"/>
        <v/>
      </c>
      <c r="P497" s="2" t="str">
        <f t="shared" si="322"/>
        <v/>
      </c>
      <c r="Q497" s="2" t="str">
        <f t="shared" si="323"/>
        <v/>
      </c>
      <c r="R497" s="2" t="str">
        <f t="shared" si="324"/>
        <v/>
      </c>
      <c r="S497" s="11" t="str">
        <f t="shared" si="325"/>
        <v/>
      </c>
      <c r="T497" s="11" t="str">
        <f>IF(ISBLANK(A497),"",VLOOKUP(表1[[#This Row],[分项工程名称]],模板!C:G,3,FALSE))</f>
        <v/>
      </c>
      <c r="U497" s="2" t="str">
        <f t="shared" si="326"/>
        <v/>
      </c>
      <c r="V497" s="2" t="str">
        <f t="shared" si="327"/>
        <v/>
      </c>
      <c r="W497" s="11" t="str">
        <f>IF(ISBLANK(A497),"",表1[[#This Row],[子项名称]]&amp;表1[[#This Row],[标题]]&amp;表1[[#This Row],[分项工程代号]])</f>
        <v/>
      </c>
      <c r="X497" s="11" t="str">
        <f>IF(ISBLANK(A497),"",COUNTIF(W:W,表1[[#This Row],[子项名称]]&amp;表1[[#This Row],[标题]]&amp;表1[[#This Row],[分项工程代号]]))</f>
        <v/>
      </c>
      <c r="Y497" s="11" t="str">
        <f>IF(ISBLANK(A497),"",表1[[#This Row],[子项名称]]&amp;表1[[#This Row],[分项工程代号]]&amp;表1[[#This Row],[分项工程名称]])</f>
        <v/>
      </c>
      <c r="Z497" s="11" t="str">
        <f>IF(ISBLANK(A497),"",IF(MATCH(表1[[#This Row],[子项名称]]&amp;表1[[#This Row],[分项工程代号]]&amp;表1[[#This Row],[分项工程名称]],Y:Y,0)=ROW(表1[[#This Row],[子项名称]]),TRUE,FALSE))</f>
        <v/>
      </c>
      <c r="AA497" s="11" t="str">
        <f t="shared" si="328"/>
        <v/>
      </c>
      <c r="AB497" s="11" t="str">
        <f>IF(ISBLANK(A497),"",VLOOKUP(表1[[#This Row],[分项工程名称]],施工检查记录[#All],2,FALSE))</f>
        <v/>
      </c>
      <c r="AC497" s="5"/>
    </row>
    <row r="498" customHeight="1" spans="1:29">
      <c r="A498" s="5"/>
      <c r="B498" s="5"/>
      <c r="C498" s="5"/>
      <c r="D498" s="5"/>
      <c r="E498" s="5"/>
      <c r="F498" s="5"/>
      <c r="G498" s="5"/>
      <c r="H498" s="5"/>
      <c r="I498" s="5"/>
      <c r="J498" s="5"/>
      <c r="K498" s="11" t="str">
        <f>IF(ISBLANK(A498),"",VLOOKUP("S2"&amp;表1[[#This Row],[分项工程代号]]&amp;表1[[#This Row],[分项工程名称]],模板!D:F,3,FALSE))</f>
        <v/>
      </c>
      <c r="L498" s="2" t="str">
        <f>IF(ISBLANK(A498),"",表1[[#This Row],[编号]]&amp;TEXT(表1[[#This Row],[序号]],"000"))</f>
        <v/>
      </c>
      <c r="M498" s="11" t="str">
        <f t="shared" si="319"/>
        <v/>
      </c>
      <c r="N498" s="11" t="str">
        <f t="shared" si="320"/>
        <v/>
      </c>
      <c r="O498" s="11" t="str">
        <f t="shared" si="321"/>
        <v/>
      </c>
      <c r="P498" s="2" t="str">
        <f t="shared" si="322"/>
        <v/>
      </c>
      <c r="Q498" s="2" t="str">
        <f t="shared" si="323"/>
        <v/>
      </c>
      <c r="R498" s="2" t="str">
        <f t="shared" si="324"/>
        <v/>
      </c>
      <c r="S498" s="11" t="str">
        <f t="shared" si="325"/>
        <v/>
      </c>
      <c r="T498" s="11" t="str">
        <f>IF(ISBLANK(A498),"",VLOOKUP(表1[[#This Row],[分项工程名称]],模板!C:G,3,FALSE))</f>
        <v/>
      </c>
      <c r="U498" s="2" t="str">
        <f t="shared" si="326"/>
        <v/>
      </c>
      <c r="V498" s="2" t="str">
        <f t="shared" si="327"/>
        <v/>
      </c>
      <c r="W498" s="11" t="str">
        <f>IF(ISBLANK(A498),"",表1[[#This Row],[子项名称]]&amp;表1[[#This Row],[标题]]&amp;表1[[#This Row],[分项工程代号]])</f>
        <v/>
      </c>
      <c r="X498" s="11" t="str">
        <f>IF(ISBLANK(A498),"",COUNTIF(W:W,表1[[#This Row],[子项名称]]&amp;表1[[#This Row],[标题]]&amp;表1[[#This Row],[分项工程代号]]))</f>
        <v/>
      </c>
      <c r="Y498" s="11" t="str">
        <f>IF(ISBLANK(A498),"",表1[[#This Row],[子项名称]]&amp;表1[[#This Row],[分项工程代号]]&amp;表1[[#This Row],[分项工程名称]])</f>
        <v/>
      </c>
      <c r="Z498" s="11" t="str">
        <f>IF(ISBLANK(A498),"",IF(MATCH(表1[[#This Row],[子项名称]]&amp;表1[[#This Row],[分项工程代号]]&amp;表1[[#This Row],[分项工程名称]],Y:Y,0)=ROW(表1[[#This Row],[子项名称]]),TRUE,FALSE))</f>
        <v/>
      </c>
      <c r="AA498" s="11" t="str">
        <f t="shared" si="328"/>
        <v/>
      </c>
      <c r="AB498" s="11" t="str">
        <f>IF(ISBLANK(A498),"",VLOOKUP(表1[[#This Row],[分项工程名称]],施工检查记录[#All],2,FALSE))</f>
        <v/>
      </c>
      <c r="AC498" s="5"/>
    </row>
    <row r="499" customHeight="1" spans="1:29">
      <c r="A499" s="5"/>
      <c r="B499" s="5"/>
      <c r="C499" s="5"/>
      <c r="D499" s="5"/>
      <c r="E499" s="5"/>
      <c r="F499" s="5"/>
      <c r="G499" s="5"/>
      <c r="H499" s="5"/>
      <c r="I499" s="5"/>
      <c r="J499" s="5"/>
      <c r="K499" s="11" t="str">
        <f>IF(ISBLANK(A499),"",VLOOKUP("S2"&amp;表1[[#This Row],[分项工程代号]]&amp;表1[[#This Row],[分项工程名称]],模板!D:F,3,FALSE))</f>
        <v/>
      </c>
      <c r="L499" s="2" t="str">
        <f>IF(ISBLANK(A499),"",表1[[#This Row],[编号]]&amp;TEXT(表1[[#This Row],[序号]],"000"))</f>
        <v/>
      </c>
      <c r="M499" s="11" t="str">
        <f t="shared" si="319"/>
        <v/>
      </c>
      <c r="N499" s="11" t="str">
        <f t="shared" si="320"/>
        <v/>
      </c>
      <c r="O499" s="11" t="str">
        <f t="shared" si="321"/>
        <v/>
      </c>
      <c r="P499" s="2" t="str">
        <f t="shared" si="322"/>
        <v/>
      </c>
      <c r="Q499" s="2" t="str">
        <f t="shared" si="323"/>
        <v/>
      </c>
      <c r="R499" s="2" t="str">
        <f t="shared" si="324"/>
        <v/>
      </c>
      <c r="S499" s="11" t="str">
        <f t="shared" si="325"/>
        <v/>
      </c>
      <c r="T499" s="11" t="str">
        <f>IF(ISBLANK(A499),"",VLOOKUP(表1[[#This Row],[分项工程名称]],模板!C:G,3,FALSE))</f>
        <v/>
      </c>
      <c r="U499" s="2" t="str">
        <f t="shared" si="326"/>
        <v/>
      </c>
      <c r="V499" s="2" t="str">
        <f t="shared" si="327"/>
        <v/>
      </c>
      <c r="W499" s="11" t="str">
        <f>IF(ISBLANK(A499),"",表1[[#This Row],[子项名称]]&amp;表1[[#This Row],[标题]]&amp;表1[[#This Row],[分项工程代号]])</f>
        <v/>
      </c>
      <c r="X499" s="11" t="str">
        <f>IF(ISBLANK(A499),"",COUNTIF(W:W,表1[[#This Row],[子项名称]]&amp;表1[[#This Row],[标题]]&amp;表1[[#This Row],[分项工程代号]]))</f>
        <v/>
      </c>
      <c r="Y499" s="11" t="str">
        <f>IF(ISBLANK(A499),"",表1[[#This Row],[子项名称]]&amp;表1[[#This Row],[分项工程代号]]&amp;表1[[#This Row],[分项工程名称]])</f>
        <v/>
      </c>
      <c r="Z499" s="11" t="str">
        <f>IF(ISBLANK(A499),"",IF(MATCH(表1[[#This Row],[子项名称]]&amp;表1[[#This Row],[分项工程代号]]&amp;表1[[#This Row],[分项工程名称]],Y:Y,0)=ROW(表1[[#This Row],[子项名称]]),TRUE,FALSE))</f>
        <v/>
      </c>
      <c r="AA499" s="11" t="str">
        <f t="shared" si="328"/>
        <v/>
      </c>
      <c r="AB499" s="11" t="str">
        <f>IF(ISBLANK(A499),"",VLOOKUP(表1[[#This Row],[分项工程名称]],施工检查记录[#All],2,FALSE))</f>
        <v/>
      </c>
      <c r="AC499" s="5"/>
    </row>
    <row r="500" customHeight="1" spans="1:29">
      <c r="A500" s="5"/>
      <c r="B500" s="5"/>
      <c r="C500" s="5"/>
      <c r="D500" s="5"/>
      <c r="E500" s="5"/>
      <c r="F500" s="5"/>
      <c r="G500" s="5"/>
      <c r="H500" s="5"/>
      <c r="I500" s="5"/>
      <c r="J500" s="5"/>
      <c r="K500" s="11" t="str">
        <f>IF(ISBLANK(A500),"",VLOOKUP("S2"&amp;表1[[#This Row],[分项工程代号]]&amp;表1[[#This Row],[分项工程名称]],模板!D:F,3,FALSE))</f>
        <v/>
      </c>
      <c r="L500" s="2" t="str">
        <f>IF(ISBLANK(A500),"",表1[[#This Row],[编号]]&amp;TEXT(表1[[#This Row],[序号]],"000"))</f>
        <v/>
      </c>
      <c r="M500" s="11" t="str">
        <f t="shared" si="319"/>
        <v/>
      </c>
      <c r="N500" s="11" t="str">
        <f t="shared" si="320"/>
        <v/>
      </c>
      <c r="O500" s="11" t="str">
        <f t="shared" si="321"/>
        <v/>
      </c>
      <c r="P500" s="2" t="str">
        <f t="shared" si="322"/>
        <v/>
      </c>
      <c r="Q500" s="2" t="str">
        <f t="shared" si="323"/>
        <v/>
      </c>
      <c r="R500" s="2" t="str">
        <f t="shared" si="324"/>
        <v/>
      </c>
      <c r="S500" s="11" t="str">
        <f t="shared" si="325"/>
        <v/>
      </c>
      <c r="T500" s="11" t="str">
        <f>IF(ISBLANK(A500),"",VLOOKUP(表1[[#This Row],[分项工程名称]],模板!C:G,3,FALSE))</f>
        <v/>
      </c>
      <c r="U500" s="2" t="str">
        <f t="shared" si="326"/>
        <v/>
      </c>
      <c r="V500" s="2" t="str">
        <f t="shared" si="327"/>
        <v/>
      </c>
      <c r="W500" s="11" t="str">
        <f>IF(ISBLANK(A500),"",表1[[#This Row],[子项名称]]&amp;表1[[#This Row],[标题]]&amp;表1[[#This Row],[分项工程代号]])</f>
        <v/>
      </c>
      <c r="X500" s="11" t="str">
        <f>IF(ISBLANK(A500),"",COUNTIF(W:W,表1[[#This Row],[子项名称]]&amp;表1[[#This Row],[标题]]&amp;表1[[#This Row],[分项工程代号]]))</f>
        <v/>
      </c>
      <c r="Y500" s="11" t="str">
        <f>IF(ISBLANK(A500),"",表1[[#This Row],[子项名称]]&amp;表1[[#This Row],[分项工程代号]]&amp;表1[[#This Row],[分项工程名称]])</f>
        <v/>
      </c>
      <c r="Z500" s="11" t="str">
        <f>IF(ISBLANK(A500),"",IF(MATCH(表1[[#This Row],[子项名称]]&amp;表1[[#This Row],[分项工程代号]]&amp;表1[[#This Row],[分项工程名称]],Y:Y,0)=ROW(表1[[#This Row],[子项名称]]),TRUE,FALSE))</f>
        <v/>
      </c>
      <c r="AA500" s="11" t="str">
        <f t="shared" si="328"/>
        <v/>
      </c>
      <c r="AB500" s="11" t="str">
        <f>IF(ISBLANK(A500),"",VLOOKUP(表1[[#This Row],[分项工程名称]],施工检查记录[#All],2,FALSE))</f>
        <v/>
      </c>
      <c r="AC500" s="5"/>
    </row>
    <row r="501" customHeight="1" spans="1:29">
      <c r="A501" s="5"/>
      <c r="B501" s="5"/>
      <c r="C501" s="5"/>
      <c r="D501" s="5"/>
      <c r="E501" s="5"/>
      <c r="F501" s="5"/>
      <c r="G501" s="5"/>
      <c r="H501" s="5"/>
      <c r="I501" s="5"/>
      <c r="J501" s="5"/>
      <c r="K501" s="11" t="str">
        <f>IF(ISBLANK(A501),"",VLOOKUP("S2"&amp;表1[[#This Row],[分项工程代号]]&amp;表1[[#This Row],[分项工程名称]],模板!D:F,3,FALSE))</f>
        <v/>
      </c>
      <c r="L501" s="2" t="str">
        <f>IF(ISBLANK(A501),"",表1[[#This Row],[编号]]&amp;TEXT(表1[[#This Row],[序号]],"000"))</f>
        <v/>
      </c>
      <c r="M501" s="11" t="str">
        <f t="shared" si="319"/>
        <v/>
      </c>
      <c r="N501" s="11" t="str">
        <f t="shared" si="320"/>
        <v/>
      </c>
      <c r="O501" s="11" t="str">
        <f t="shared" si="321"/>
        <v/>
      </c>
      <c r="P501" s="2" t="str">
        <f t="shared" si="322"/>
        <v/>
      </c>
      <c r="Q501" s="2" t="str">
        <f t="shared" si="323"/>
        <v/>
      </c>
      <c r="R501" s="2" t="str">
        <f t="shared" si="324"/>
        <v/>
      </c>
      <c r="S501" s="11" t="str">
        <f t="shared" si="325"/>
        <v/>
      </c>
      <c r="T501" s="11" t="str">
        <f>IF(ISBLANK(A501),"",VLOOKUP(表1[[#This Row],[分项工程名称]],模板!C:G,3,FALSE))</f>
        <v/>
      </c>
      <c r="U501" s="2" t="str">
        <f t="shared" si="326"/>
        <v/>
      </c>
      <c r="V501" s="2" t="str">
        <f t="shared" si="327"/>
        <v/>
      </c>
      <c r="W501" s="11" t="str">
        <f>IF(ISBLANK(A501),"",表1[[#This Row],[子项名称]]&amp;表1[[#This Row],[标题]]&amp;表1[[#This Row],[分项工程代号]])</f>
        <v/>
      </c>
      <c r="X501" s="11" t="str">
        <f>IF(ISBLANK(A501),"",COUNTIF(W:W,表1[[#This Row],[子项名称]]&amp;表1[[#This Row],[标题]]&amp;表1[[#This Row],[分项工程代号]]))</f>
        <v/>
      </c>
      <c r="Y501" s="11" t="str">
        <f>IF(ISBLANK(A501),"",表1[[#This Row],[子项名称]]&amp;表1[[#This Row],[分项工程代号]]&amp;表1[[#This Row],[分项工程名称]])</f>
        <v/>
      </c>
      <c r="Z501" s="11" t="str">
        <f>IF(ISBLANK(A501),"",IF(MATCH(表1[[#This Row],[子项名称]]&amp;表1[[#This Row],[分项工程代号]]&amp;表1[[#This Row],[分项工程名称]],Y:Y,0)=ROW(表1[[#This Row],[子项名称]]),TRUE,FALSE))</f>
        <v/>
      </c>
      <c r="AA501" s="11" t="str">
        <f t="shared" si="328"/>
        <v/>
      </c>
      <c r="AB501" s="11" t="str">
        <f>IF(ISBLANK(A501),"",VLOOKUP(表1[[#This Row],[分项工程名称]],施工检查记录[#All],2,FALSE))</f>
        <v/>
      </c>
      <c r="AC501" s="5"/>
    </row>
    <row r="502" customHeight="1" spans="1:29">
      <c r="A502" s="5"/>
      <c r="B502" s="5"/>
      <c r="C502" s="5"/>
      <c r="D502" s="5"/>
      <c r="E502" s="5"/>
      <c r="F502" s="5"/>
      <c r="G502" s="5"/>
      <c r="H502" s="5"/>
      <c r="I502" s="5"/>
      <c r="J502" s="5"/>
      <c r="K502" s="11" t="str">
        <f>IF(ISBLANK(A502),"",VLOOKUP("S2"&amp;表1[[#This Row],[分项工程代号]]&amp;表1[[#This Row],[分项工程名称]],模板!D:F,3,FALSE))</f>
        <v/>
      </c>
      <c r="L502" s="2" t="str">
        <f>IF(ISBLANK(A502),"",表1[[#This Row],[编号]]&amp;TEXT(表1[[#This Row],[序号]],"000"))</f>
        <v/>
      </c>
      <c r="M502" s="11" t="str">
        <f t="shared" si="319"/>
        <v/>
      </c>
      <c r="N502" s="11" t="str">
        <f t="shared" si="320"/>
        <v/>
      </c>
      <c r="O502" s="11" t="str">
        <f t="shared" si="321"/>
        <v/>
      </c>
      <c r="P502" s="2" t="str">
        <f t="shared" si="322"/>
        <v/>
      </c>
      <c r="Q502" s="2" t="str">
        <f t="shared" si="323"/>
        <v/>
      </c>
      <c r="R502" s="2" t="str">
        <f t="shared" si="324"/>
        <v/>
      </c>
      <c r="S502" s="11" t="str">
        <f t="shared" si="325"/>
        <v/>
      </c>
      <c r="T502" s="11" t="str">
        <f>IF(ISBLANK(A502),"",VLOOKUP(表1[[#This Row],[分项工程名称]],模板!C:G,3,FALSE))</f>
        <v/>
      </c>
      <c r="U502" s="2" t="str">
        <f t="shared" si="326"/>
        <v/>
      </c>
      <c r="V502" s="2" t="str">
        <f t="shared" si="327"/>
        <v/>
      </c>
      <c r="W502" s="11" t="str">
        <f>IF(ISBLANK(A502),"",表1[[#This Row],[子项名称]]&amp;表1[[#This Row],[标题]]&amp;表1[[#This Row],[分项工程代号]])</f>
        <v/>
      </c>
      <c r="X502" s="11" t="str">
        <f>IF(ISBLANK(A502),"",COUNTIF(W:W,表1[[#This Row],[子项名称]]&amp;表1[[#This Row],[标题]]&amp;表1[[#This Row],[分项工程代号]]))</f>
        <v/>
      </c>
      <c r="Y502" s="11" t="str">
        <f>IF(ISBLANK(A502),"",表1[[#This Row],[子项名称]]&amp;表1[[#This Row],[分项工程代号]]&amp;表1[[#This Row],[分项工程名称]])</f>
        <v/>
      </c>
      <c r="Z502" s="11" t="str">
        <f>IF(ISBLANK(A502),"",IF(MATCH(表1[[#This Row],[子项名称]]&amp;表1[[#This Row],[分项工程代号]]&amp;表1[[#This Row],[分项工程名称]],Y:Y,0)=ROW(表1[[#This Row],[子项名称]]),TRUE,FALSE))</f>
        <v/>
      </c>
      <c r="AA502" s="11" t="str">
        <f t="shared" si="328"/>
        <v/>
      </c>
      <c r="AB502" s="11" t="str">
        <f>IF(ISBLANK(A502),"",VLOOKUP(表1[[#This Row],[分项工程名称]],施工检查记录[#All],2,FALSE))</f>
        <v/>
      </c>
      <c r="AC502" s="5"/>
    </row>
    <row r="503" customHeight="1" spans="1:29">
      <c r="A503" s="5"/>
      <c r="B503" s="5"/>
      <c r="C503" s="5"/>
      <c r="D503" s="5"/>
      <c r="E503" s="5"/>
      <c r="F503" s="5"/>
      <c r="G503" s="5"/>
      <c r="H503" s="5"/>
      <c r="I503" s="5"/>
      <c r="J503" s="5"/>
      <c r="K503" s="11" t="str">
        <f>IF(ISBLANK(A503),"",VLOOKUP("S2"&amp;表1[[#This Row],[分项工程代号]]&amp;表1[[#This Row],[分项工程名称]],模板!D:F,3,FALSE))</f>
        <v/>
      </c>
      <c r="L503" s="2" t="str">
        <f>IF(ISBLANK(A503),"",表1[[#This Row],[编号]]&amp;TEXT(表1[[#This Row],[序号]],"000"))</f>
        <v/>
      </c>
      <c r="M503" s="11" t="str">
        <f t="shared" si="319"/>
        <v/>
      </c>
      <c r="N503" s="11" t="str">
        <f t="shared" si="320"/>
        <v/>
      </c>
      <c r="O503" s="11" t="str">
        <f t="shared" si="321"/>
        <v/>
      </c>
      <c r="P503" s="2" t="str">
        <f t="shared" si="322"/>
        <v/>
      </c>
      <c r="Q503" s="2" t="str">
        <f t="shared" si="323"/>
        <v/>
      </c>
      <c r="R503" s="2" t="str">
        <f t="shared" si="324"/>
        <v/>
      </c>
      <c r="S503" s="11" t="str">
        <f t="shared" si="325"/>
        <v/>
      </c>
      <c r="T503" s="11" t="str">
        <f>IF(ISBLANK(A503),"",VLOOKUP(表1[[#This Row],[分项工程名称]],模板!C:G,3,FALSE))</f>
        <v/>
      </c>
      <c r="U503" s="2" t="str">
        <f t="shared" si="326"/>
        <v/>
      </c>
      <c r="V503" s="2" t="str">
        <f t="shared" si="327"/>
        <v/>
      </c>
      <c r="W503" s="11" t="str">
        <f>IF(ISBLANK(A503),"",表1[[#This Row],[子项名称]]&amp;表1[[#This Row],[标题]]&amp;表1[[#This Row],[分项工程代号]])</f>
        <v/>
      </c>
      <c r="X503" s="11" t="str">
        <f>IF(ISBLANK(A503),"",COUNTIF(W:W,表1[[#This Row],[子项名称]]&amp;表1[[#This Row],[标题]]&amp;表1[[#This Row],[分项工程代号]]))</f>
        <v/>
      </c>
      <c r="Y503" s="11" t="str">
        <f>IF(ISBLANK(A503),"",表1[[#This Row],[子项名称]]&amp;表1[[#This Row],[分项工程代号]]&amp;表1[[#This Row],[分项工程名称]])</f>
        <v/>
      </c>
      <c r="Z503" s="11" t="str">
        <f>IF(ISBLANK(A503),"",IF(MATCH(表1[[#This Row],[子项名称]]&amp;表1[[#This Row],[分项工程代号]]&amp;表1[[#This Row],[分项工程名称]],Y:Y,0)=ROW(表1[[#This Row],[子项名称]]),TRUE,FALSE))</f>
        <v/>
      </c>
      <c r="AA503" s="11" t="str">
        <f t="shared" si="328"/>
        <v/>
      </c>
      <c r="AB503" s="11" t="str">
        <f>IF(ISBLANK(A503),"",VLOOKUP(表1[[#This Row],[分项工程名称]],施工检查记录[#All],2,FALSE))</f>
        <v/>
      </c>
      <c r="AC503" s="5"/>
    </row>
    <row r="504" customHeight="1" spans="1:29">
      <c r="A504" s="5"/>
      <c r="B504" s="5"/>
      <c r="C504" s="5"/>
      <c r="D504" s="5"/>
      <c r="E504" s="5"/>
      <c r="F504" s="5"/>
      <c r="G504" s="5"/>
      <c r="H504" s="5"/>
      <c r="I504" s="5"/>
      <c r="J504" s="5"/>
      <c r="K504" s="11" t="str">
        <f>IF(ISBLANK(A504),"",VLOOKUP("S2"&amp;表1[[#This Row],[分项工程代号]]&amp;表1[[#This Row],[分项工程名称]],模板!D:F,3,FALSE))</f>
        <v/>
      </c>
      <c r="L504" s="2" t="str">
        <f>IF(ISBLANK(A504),"",表1[[#This Row],[编号]]&amp;TEXT(表1[[#This Row],[序号]],"000"))</f>
        <v/>
      </c>
      <c r="M504" s="11" t="str">
        <f t="shared" si="319"/>
        <v/>
      </c>
      <c r="N504" s="11" t="str">
        <f t="shared" si="320"/>
        <v/>
      </c>
      <c r="O504" s="11" t="str">
        <f t="shared" si="321"/>
        <v/>
      </c>
      <c r="P504" s="2" t="str">
        <f t="shared" si="322"/>
        <v/>
      </c>
      <c r="Q504" s="2" t="str">
        <f t="shared" si="323"/>
        <v/>
      </c>
      <c r="R504" s="2" t="str">
        <f t="shared" si="324"/>
        <v/>
      </c>
      <c r="S504" s="11" t="str">
        <f t="shared" si="325"/>
        <v/>
      </c>
      <c r="T504" s="11" t="str">
        <f>IF(ISBLANK(A504),"",VLOOKUP(表1[[#This Row],[分项工程名称]],模板!C:G,3,FALSE))</f>
        <v/>
      </c>
      <c r="U504" s="2" t="str">
        <f t="shared" si="326"/>
        <v/>
      </c>
      <c r="V504" s="2" t="str">
        <f t="shared" si="327"/>
        <v/>
      </c>
      <c r="W504" s="11" t="str">
        <f>IF(ISBLANK(A504),"",表1[[#This Row],[子项名称]]&amp;表1[[#This Row],[标题]]&amp;表1[[#This Row],[分项工程代号]])</f>
        <v/>
      </c>
      <c r="X504" s="11" t="str">
        <f>IF(ISBLANK(A504),"",COUNTIF(W:W,表1[[#This Row],[子项名称]]&amp;表1[[#This Row],[标题]]&amp;表1[[#This Row],[分项工程代号]]))</f>
        <v/>
      </c>
      <c r="Y504" s="11" t="str">
        <f>IF(ISBLANK(A504),"",表1[[#This Row],[子项名称]]&amp;表1[[#This Row],[分项工程代号]]&amp;表1[[#This Row],[分项工程名称]])</f>
        <v/>
      </c>
      <c r="Z504" s="11" t="str">
        <f>IF(ISBLANK(A504),"",IF(MATCH(表1[[#This Row],[子项名称]]&amp;表1[[#This Row],[分项工程代号]]&amp;表1[[#This Row],[分项工程名称]],Y:Y,0)=ROW(表1[[#This Row],[子项名称]]),TRUE,FALSE))</f>
        <v/>
      </c>
      <c r="AA504" s="11" t="str">
        <f t="shared" si="328"/>
        <v/>
      </c>
      <c r="AB504" s="11" t="str">
        <f>IF(ISBLANK(A504),"",VLOOKUP(表1[[#This Row],[分项工程名称]],施工检查记录[#All],2,FALSE))</f>
        <v/>
      </c>
      <c r="AC504" s="5"/>
    </row>
    <row r="505" customHeight="1" spans="1:29">
      <c r="A505" s="5"/>
      <c r="B505" s="5"/>
      <c r="C505" s="5"/>
      <c r="D505" s="5"/>
      <c r="E505" s="5"/>
      <c r="F505" s="5"/>
      <c r="G505" s="5"/>
      <c r="H505" s="5"/>
      <c r="I505" s="5"/>
      <c r="J505" s="5"/>
      <c r="K505" s="11" t="str">
        <f>IF(ISBLANK(A505),"",VLOOKUP("S2"&amp;表1[[#This Row],[分项工程代号]]&amp;表1[[#This Row],[分项工程名称]],模板!D:F,3,FALSE))</f>
        <v/>
      </c>
      <c r="L505" s="2" t="str">
        <f>IF(ISBLANK(A505),"",表1[[#This Row],[编号]]&amp;TEXT(表1[[#This Row],[序号]],"000"))</f>
        <v/>
      </c>
      <c r="M505" s="11" t="str">
        <f t="shared" si="319"/>
        <v/>
      </c>
      <c r="N505" s="11" t="str">
        <f t="shared" si="320"/>
        <v/>
      </c>
      <c r="O505" s="11" t="str">
        <f t="shared" si="321"/>
        <v/>
      </c>
      <c r="P505" s="2" t="str">
        <f t="shared" si="322"/>
        <v/>
      </c>
      <c r="Q505" s="2" t="str">
        <f t="shared" si="323"/>
        <v/>
      </c>
      <c r="R505" s="2" t="str">
        <f t="shared" si="324"/>
        <v/>
      </c>
      <c r="S505" s="11" t="str">
        <f t="shared" si="325"/>
        <v/>
      </c>
      <c r="T505" s="11" t="str">
        <f>IF(ISBLANK(A505),"",VLOOKUP(表1[[#This Row],[分项工程名称]],模板!C:G,3,FALSE))</f>
        <v/>
      </c>
      <c r="U505" s="2" t="str">
        <f t="shared" si="326"/>
        <v/>
      </c>
      <c r="V505" s="2" t="str">
        <f t="shared" si="327"/>
        <v/>
      </c>
      <c r="W505" s="11" t="str">
        <f>IF(ISBLANK(A505),"",表1[[#This Row],[子项名称]]&amp;表1[[#This Row],[标题]]&amp;表1[[#This Row],[分项工程代号]])</f>
        <v/>
      </c>
      <c r="X505" s="11" t="str">
        <f>IF(ISBLANK(A505),"",COUNTIF(W:W,表1[[#This Row],[子项名称]]&amp;表1[[#This Row],[标题]]&amp;表1[[#This Row],[分项工程代号]]))</f>
        <v/>
      </c>
      <c r="Y505" s="11" t="str">
        <f>IF(ISBLANK(A505),"",表1[[#This Row],[子项名称]]&amp;表1[[#This Row],[分项工程代号]]&amp;表1[[#This Row],[分项工程名称]])</f>
        <v/>
      </c>
      <c r="Z505" s="11" t="str">
        <f>IF(ISBLANK(A505),"",IF(MATCH(表1[[#This Row],[子项名称]]&amp;表1[[#This Row],[分项工程代号]]&amp;表1[[#This Row],[分项工程名称]],Y:Y,0)=ROW(表1[[#This Row],[子项名称]]),TRUE,FALSE))</f>
        <v/>
      </c>
      <c r="AA505" s="11" t="str">
        <f t="shared" si="328"/>
        <v/>
      </c>
      <c r="AB505" s="11" t="str">
        <f>IF(ISBLANK(A505),"",VLOOKUP(表1[[#This Row],[分项工程名称]],施工检查记录[#All],2,FALSE))</f>
        <v/>
      </c>
      <c r="AC505" s="5"/>
    </row>
    <row r="506" customHeight="1" spans="1:29">
      <c r="A506" s="5"/>
      <c r="B506" s="5"/>
      <c r="C506" s="5"/>
      <c r="D506" s="5"/>
      <c r="E506" s="5"/>
      <c r="F506" s="5"/>
      <c r="G506" s="5"/>
      <c r="H506" s="5"/>
      <c r="I506" s="5"/>
      <c r="J506" s="5"/>
      <c r="K506" s="11" t="str">
        <f>IF(ISBLANK(A506),"",VLOOKUP("S2"&amp;表1[[#This Row],[分项工程代号]]&amp;表1[[#This Row],[分项工程名称]],模板!D:F,3,FALSE))</f>
        <v/>
      </c>
      <c r="L506" s="2" t="str">
        <f>IF(ISBLANK(A506),"",表1[[#This Row],[编号]]&amp;TEXT(表1[[#This Row],[序号]],"000"))</f>
        <v/>
      </c>
      <c r="M506" s="11" t="str">
        <f t="shared" si="319"/>
        <v/>
      </c>
      <c r="N506" s="11" t="str">
        <f t="shared" si="320"/>
        <v/>
      </c>
      <c r="O506" s="11" t="str">
        <f t="shared" si="321"/>
        <v/>
      </c>
      <c r="P506" s="2" t="str">
        <f t="shared" si="322"/>
        <v/>
      </c>
      <c r="Q506" s="2" t="str">
        <f t="shared" si="323"/>
        <v/>
      </c>
      <c r="R506" s="2" t="str">
        <f t="shared" si="324"/>
        <v/>
      </c>
      <c r="S506" s="11" t="str">
        <f t="shared" si="325"/>
        <v/>
      </c>
      <c r="T506" s="11" t="str">
        <f>IF(ISBLANK(A506),"",VLOOKUP(表1[[#This Row],[分项工程名称]],模板!C:G,3,FALSE))</f>
        <v/>
      </c>
      <c r="U506" s="2" t="str">
        <f t="shared" si="326"/>
        <v/>
      </c>
      <c r="V506" s="2" t="str">
        <f t="shared" si="327"/>
        <v/>
      </c>
      <c r="W506" s="11" t="str">
        <f>IF(ISBLANK(A506),"",表1[[#This Row],[子项名称]]&amp;表1[[#This Row],[标题]]&amp;表1[[#This Row],[分项工程代号]])</f>
        <v/>
      </c>
      <c r="X506" s="11" t="str">
        <f>IF(ISBLANK(A506),"",COUNTIF(W:W,表1[[#This Row],[子项名称]]&amp;表1[[#This Row],[标题]]&amp;表1[[#This Row],[分项工程代号]]))</f>
        <v/>
      </c>
      <c r="Y506" s="11" t="str">
        <f>IF(ISBLANK(A506),"",表1[[#This Row],[子项名称]]&amp;表1[[#This Row],[分项工程代号]]&amp;表1[[#This Row],[分项工程名称]])</f>
        <v/>
      </c>
      <c r="Z506" s="11" t="str">
        <f>IF(ISBLANK(A506),"",IF(MATCH(表1[[#This Row],[子项名称]]&amp;表1[[#This Row],[分项工程代号]]&amp;表1[[#This Row],[分项工程名称]],Y:Y,0)=ROW(表1[[#This Row],[子项名称]]),TRUE,FALSE))</f>
        <v/>
      </c>
      <c r="AA506" s="11" t="str">
        <f t="shared" si="328"/>
        <v/>
      </c>
      <c r="AB506" s="11" t="str">
        <f>IF(ISBLANK(A506),"",VLOOKUP(表1[[#This Row],[分项工程名称]],施工检查记录[#All],2,FALSE))</f>
        <v/>
      </c>
      <c r="AC506" s="5"/>
    </row>
    <row r="507" customHeight="1" spans="1:29">
      <c r="A507" s="5"/>
      <c r="B507" s="5"/>
      <c r="C507" s="5"/>
      <c r="D507" s="5"/>
      <c r="E507" s="5"/>
      <c r="F507" s="5"/>
      <c r="G507" s="5"/>
      <c r="H507" s="5"/>
      <c r="I507" s="5"/>
      <c r="J507" s="5"/>
      <c r="K507" s="11" t="str">
        <f>IF(ISBLANK(A507),"",VLOOKUP("S2"&amp;表1[[#This Row],[分项工程代号]]&amp;表1[[#This Row],[分项工程名称]],模板!D:F,3,FALSE))</f>
        <v/>
      </c>
      <c r="L507" s="2" t="str">
        <f>IF(ISBLANK(A507),"",表1[[#This Row],[编号]]&amp;TEXT(表1[[#This Row],[序号]],"000"))</f>
        <v/>
      </c>
      <c r="M507" s="11" t="str">
        <f t="shared" si="319"/>
        <v/>
      </c>
      <c r="N507" s="11" t="str">
        <f t="shared" si="320"/>
        <v/>
      </c>
      <c r="O507" s="11" t="str">
        <f t="shared" si="321"/>
        <v/>
      </c>
      <c r="P507" s="2" t="str">
        <f t="shared" si="322"/>
        <v/>
      </c>
      <c r="Q507" s="2" t="str">
        <f t="shared" si="323"/>
        <v/>
      </c>
      <c r="R507" s="2" t="str">
        <f t="shared" si="324"/>
        <v/>
      </c>
      <c r="S507" s="11" t="str">
        <f t="shared" si="325"/>
        <v/>
      </c>
      <c r="T507" s="11" t="str">
        <f>IF(ISBLANK(A507),"",VLOOKUP(表1[[#This Row],[分项工程名称]],模板!C:G,3,FALSE))</f>
        <v/>
      </c>
      <c r="U507" s="2" t="str">
        <f t="shared" si="326"/>
        <v/>
      </c>
      <c r="V507" s="2" t="str">
        <f t="shared" si="327"/>
        <v/>
      </c>
      <c r="W507" s="11" t="str">
        <f>IF(ISBLANK(A507),"",表1[[#This Row],[子项名称]]&amp;表1[[#This Row],[标题]]&amp;表1[[#This Row],[分项工程代号]])</f>
        <v/>
      </c>
      <c r="X507" s="11" t="str">
        <f>IF(ISBLANK(A507),"",COUNTIF(W:W,表1[[#This Row],[子项名称]]&amp;表1[[#This Row],[标题]]&amp;表1[[#This Row],[分项工程代号]]))</f>
        <v/>
      </c>
      <c r="Y507" s="11" t="str">
        <f>IF(ISBLANK(A507),"",表1[[#This Row],[子项名称]]&amp;表1[[#This Row],[分项工程代号]]&amp;表1[[#This Row],[分项工程名称]])</f>
        <v/>
      </c>
      <c r="Z507" s="11" t="str">
        <f>IF(ISBLANK(A507),"",IF(MATCH(表1[[#This Row],[子项名称]]&amp;表1[[#This Row],[分项工程代号]]&amp;表1[[#This Row],[分项工程名称]],Y:Y,0)=ROW(表1[[#This Row],[子项名称]]),TRUE,FALSE))</f>
        <v/>
      </c>
      <c r="AA507" s="11" t="str">
        <f t="shared" si="328"/>
        <v/>
      </c>
      <c r="AB507" s="11" t="str">
        <f>IF(ISBLANK(A507),"",VLOOKUP(表1[[#This Row],[分项工程名称]],施工检查记录[#All],2,FALSE))</f>
        <v/>
      </c>
      <c r="AC507" s="5"/>
    </row>
    <row r="508" customHeight="1" spans="1:29">
      <c r="A508" s="5"/>
      <c r="B508" s="5"/>
      <c r="C508" s="5"/>
      <c r="D508" s="5"/>
      <c r="E508" s="5"/>
      <c r="F508" s="5"/>
      <c r="G508" s="5"/>
      <c r="H508" s="5"/>
      <c r="I508" s="5"/>
      <c r="J508" s="5"/>
      <c r="K508" s="11" t="str">
        <f>IF(ISBLANK(A508),"",VLOOKUP("S2"&amp;表1[[#This Row],[分项工程代号]]&amp;表1[[#This Row],[分项工程名称]],模板!D:F,3,FALSE))</f>
        <v/>
      </c>
      <c r="L508" s="2" t="str">
        <f>IF(ISBLANK(A508),"",表1[[#This Row],[编号]]&amp;TEXT(表1[[#This Row],[序号]],"000"))</f>
        <v/>
      </c>
      <c r="M508" s="11" t="str">
        <f t="shared" si="319"/>
        <v/>
      </c>
      <c r="N508" s="11" t="str">
        <f t="shared" si="320"/>
        <v/>
      </c>
      <c r="O508" s="11" t="str">
        <f t="shared" si="321"/>
        <v/>
      </c>
      <c r="P508" s="2" t="str">
        <f t="shared" si="322"/>
        <v/>
      </c>
      <c r="Q508" s="2" t="str">
        <f t="shared" si="323"/>
        <v/>
      </c>
      <c r="R508" s="2" t="str">
        <f t="shared" si="324"/>
        <v/>
      </c>
      <c r="S508" s="11" t="str">
        <f t="shared" si="325"/>
        <v/>
      </c>
      <c r="T508" s="11" t="str">
        <f>IF(ISBLANK(A508),"",VLOOKUP(表1[[#This Row],[分项工程名称]],模板!C:G,3,FALSE))</f>
        <v/>
      </c>
      <c r="U508" s="2" t="str">
        <f t="shared" si="326"/>
        <v/>
      </c>
      <c r="V508" s="2" t="str">
        <f t="shared" si="327"/>
        <v/>
      </c>
      <c r="W508" s="11" t="str">
        <f>IF(ISBLANK(A508),"",表1[[#This Row],[子项名称]]&amp;表1[[#This Row],[标题]]&amp;表1[[#This Row],[分项工程代号]])</f>
        <v/>
      </c>
      <c r="X508" s="11" t="str">
        <f>IF(ISBLANK(A508),"",COUNTIF(W:W,表1[[#This Row],[子项名称]]&amp;表1[[#This Row],[标题]]&amp;表1[[#This Row],[分项工程代号]]))</f>
        <v/>
      </c>
      <c r="Y508" s="11" t="str">
        <f>IF(ISBLANK(A508),"",表1[[#This Row],[子项名称]]&amp;表1[[#This Row],[分项工程代号]]&amp;表1[[#This Row],[分项工程名称]])</f>
        <v/>
      </c>
      <c r="Z508" s="11" t="str">
        <f>IF(ISBLANK(A508),"",IF(MATCH(表1[[#This Row],[子项名称]]&amp;表1[[#This Row],[分项工程代号]]&amp;表1[[#This Row],[分项工程名称]],Y:Y,0)=ROW(表1[[#This Row],[子项名称]]),TRUE,FALSE))</f>
        <v/>
      </c>
      <c r="AA508" s="11" t="str">
        <f t="shared" si="328"/>
        <v/>
      </c>
      <c r="AB508" s="11" t="str">
        <f>IF(ISBLANK(A508),"",VLOOKUP(表1[[#This Row],[分项工程名称]],施工检查记录[#All],2,FALSE))</f>
        <v/>
      </c>
      <c r="AC508" s="5"/>
    </row>
    <row r="509" customHeight="1" spans="1:29">
      <c r="A509" s="5"/>
      <c r="B509" s="5"/>
      <c r="C509" s="5"/>
      <c r="D509" s="5"/>
      <c r="E509" s="5"/>
      <c r="F509" s="5"/>
      <c r="G509" s="5"/>
      <c r="H509" s="5"/>
      <c r="I509" s="5"/>
      <c r="J509" s="5"/>
      <c r="K509" s="11" t="str">
        <f>IF(ISBLANK(A509),"",VLOOKUP("S2"&amp;表1[[#This Row],[分项工程代号]]&amp;表1[[#This Row],[分项工程名称]],模板!D:F,3,FALSE))</f>
        <v/>
      </c>
      <c r="L509" s="2" t="str">
        <f>IF(ISBLANK(A509),"",表1[[#This Row],[编号]]&amp;TEXT(表1[[#This Row],[序号]],"000"))</f>
        <v/>
      </c>
      <c r="M509" s="11" t="str">
        <f t="shared" si="319"/>
        <v/>
      </c>
      <c r="N509" s="11" t="str">
        <f t="shared" si="320"/>
        <v/>
      </c>
      <c r="O509" s="11" t="str">
        <f t="shared" si="321"/>
        <v/>
      </c>
      <c r="P509" s="2" t="str">
        <f t="shared" si="322"/>
        <v/>
      </c>
      <c r="Q509" s="2" t="str">
        <f t="shared" si="323"/>
        <v/>
      </c>
      <c r="R509" s="2" t="str">
        <f t="shared" si="324"/>
        <v/>
      </c>
      <c r="S509" s="11" t="str">
        <f t="shared" si="325"/>
        <v/>
      </c>
      <c r="T509" s="11" t="str">
        <f>IF(ISBLANK(A509),"",VLOOKUP(表1[[#This Row],[分项工程名称]],模板!C:G,3,FALSE))</f>
        <v/>
      </c>
      <c r="U509" s="2" t="str">
        <f t="shared" si="326"/>
        <v/>
      </c>
      <c r="V509" s="2" t="str">
        <f t="shared" si="327"/>
        <v/>
      </c>
      <c r="W509" s="11" t="str">
        <f>IF(ISBLANK(A509),"",表1[[#This Row],[子项名称]]&amp;表1[[#This Row],[标题]]&amp;表1[[#This Row],[分项工程代号]])</f>
        <v/>
      </c>
      <c r="X509" s="11" t="str">
        <f>IF(ISBLANK(A509),"",COUNTIF(W:W,表1[[#This Row],[子项名称]]&amp;表1[[#This Row],[标题]]&amp;表1[[#This Row],[分项工程代号]]))</f>
        <v/>
      </c>
      <c r="Y509" s="11" t="str">
        <f>IF(ISBLANK(A509),"",表1[[#This Row],[子项名称]]&amp;表1[[#This Row],[分项工程代号]]&amp;表1[[#This Row],[分项工程名称]])</f>
        <v/>
      </c>
      <c r="Z509" s="11" t="str">
        <f>IF(ISBLANK(A509),"",IF(MATCH(表1[[#This Row],[子项名称]]&amp;表1[[#This Row],[分项工程代号]]&amp;表1[[#This Row],[分项工程名称]],Y:Y,0)=ROW(表1[[#This Row],[子项名称]]),TRUE,FALSE))</f>
        <v/>
      </c>
      <c r="AA509" s="11" t="str">
        <f t="shared" si="328"/>
        <v/>
      </c>
      <c r="AB509" s="11" t="str">
        <f>IF(ISBLANK(A509),"",VLOOKUP(表1[[#This Row],[分项工程名称]],施工检查记录[#All],2,FALSE))</f>
        <v/>
      </c>
      <c r="AC509" s="5"/>
    </row>
    <row r="510" customHeight="1" spans="1:29">
      <c r="A510" s="5"/>
      <c r="B510" s="5"/>
      <c r="C510" s="5"/>
      <c r="D510" s="5"/>
      <c r="E510" s="5"/>
      <c r="F510" s="5"/>
      <c r="G510" s="5"/>
      <c r="H510" s="5"/>
      <c r="I510" s="5"/>
      <c r="J510" s="5"/>
      <c r="K510" s="11" t="str">
        <f>IF(ISBLANK(A510),"",VLOOKUP("S2"&amp;表1[[#This Row],[分项工程代号]]&amp;表1[[#This Row],[分项工程名称]],模板!D:F,3,FALSE))</f>
        <v/>
      </c>
      <c r="L510" s="2" t="str">
        <f>IF(ISBLANK(A510),"",表1[[#This Row],[编号]]&amp;TEXT(表1[[#This Row],[序号]],"000"))</f>
        <v/>
      </c>
      <c r="M510" s="11" t="str">
        <f t="shared" si="319"/>
        <v/>
      </c>
      <c r="N510" s="11" t="str">
        <f t="shared" si="320"/>
        <v/>
      </c>
      <c r="O510" s="11" t="str">
        <f t="shared" si="321"/>
        <v/>
      </c>
      <c r="P510" s="2" t="str">
        <f t="shared" si="322"/>
        <v/>
      </c>
      <c r="Q510" s="2" t="str">
        <f t="shared" si="323"/>
        <v/>
      </c>
      <c r="R510" s="2" t="str">
        <f t="shared" si="324"/>
        <v/>
      </c>
      <c r="S510" s="11" t="str">
        <f t="shared" si="325"/>
        <v/>
      </c>
      <c r="T510" s="11" t="str">
        <f>IF(ISBLANK(A510),"",VLOOKUP(表1[[#This Row],[分项工程名称]],模板!C:G,3,FALSE))</f>
        <v/>
      </c>
      <c r="U510" s="2" t="str">
        <f t="shared" si="326"/>
        <v/>
      </c>
      <c r="V510" s="2" t="str">
        <f t="shared" si="327"/>
        <v/>
      </c>
      <c r="W510" s="11" t="str">
        <f>IF(ISBLANK(A510),"",表1[[#This Row],[子项名称]]&amp;表1[[#This Row],[标题]]&amp;表1[[#This Row],[分项工程代号]])</f>
        <v/>
      </c>
      <c r="X510" s="11" t="str">
        <f>IF(ISBLANK(A510),"",COUNTIF(W:W,表1[[#This Row],[子项名称]]&amp;表1[[#This Row],[标题]]&amp;表1[[#This Row],[分项工程代号]]))</f>
        <v/>
      </c>
      <c r="Y510" s="11" t="str">
        <f>IF(ISBLANK(A510),"",表1[[#This Row],[子项名称]]&amp;表1[[#This Row],[分项工程代号]]&amp;表1[[#This Row],[分项工程名称]])</f>
        <v/>
      </c>
      <c r="Z510" s="11" t="str">
        <f>IF(ISBLANK(A510),"",IF(MATCH(表1[[#This Row],[子项名称]]&amp;表1[[#This Row],[分项工程代号]]&amp;表1[[#This Row],[分项工程名称]],Y:Y,0)=ROW(表1[[#This Row],[子项名称]]),TRUE,FALSE))</f>
        <v/>
      </c>
      <c r="AA510" s="11" t="str">
        <f t="shared" si="328"/>
        <v/>
      </c>
      <c r="AB510" s="11" t="str">
        <f>IF(ISBLANK(A510),"",VLOOKUP(表1[[#This Row],[分项工程名称]],施工检查记录[#All],2,FALSE))</f>
        <v/>
      </c>
      <c r="AC510" s="5"/>
    </row>
    <row r="511" customHeight="1" spans="1:29">
      <c r="A511" s="5"/>
      <c r="B511" s="5"/>
      <c r="C511" s="5"/>
      <c r="D511" s="5"/>
      <c r="E511" s="5"/>
      <c r="F511" s="5"/>
      <c r="G511" s="5"/>
      <c r="H511" s="5"/>
      <c r="I511" s="5"/>
      <c r="J511" s="5"/>
      <c r="K511" s="11" t="str">
        <f>IF(ISBLANK(A511),"",VLOOKUP("S2"&amp;表1[[#This Row],[分项工程代号]]&amp;表1[[#This Row],[分项工程名称]],模板!D:F,3,FALSE))</f>
        <v/>
      </c>
      <c r="L511" s="2" t="str">
        <f>IF(ISBLANK(A511),"",表1[[#This Row],[编号]]&amp;TEXT(表1[[#This Row],[序号]],"000"))</f>
        <v/>
      </c>
      <c r="M511" s="11" t="str">
        <f t="shared" si="319"/>
        <v/>
      </c>
      <c r="N511" s="11" t="str">
        <f t="shared" si="320"/>
        <v/>
      </c>
      <c r="O511" s="11" t="str">
        <f t="shared" si="321"/>
        <v/>
      </c>
      <c r="P511" s="2" t="str">
        <f t="shared" si="322"/>
        <v/>
      </c>
      <c r="Q511" s="2" t="str">
        <f t="shared" si="323"/>
        <v/>
      </c>
      <c r="R511" s="2" t="str">
        <f t="shared" si="324"/>
        <v/>
      </c>
      <c r="S511" s="11" t="str">
        <f t="shared" si="325"/>
        <v/>
      </c>
      <c r="T511" s="11" t="str">
        <f>IF(ISBLANK(A511),"",VLOOKUP(表1[[#This Row],[分项工程名称]],模板!C:G,3,FALSE))</f>
        <v/>
      </c>
      <c r="U511" s="2" t="str">
        <f t="shared" si="326"/>
        <v/>
      </c>
      <c r="V511" s="2" t="str">
        <f t="shared" si="327"/>
        <v/>
      </c>
      <c r="W511" s="11" t="str">
        <f>IF(ISBLANK(A511),"",表1[[#This Row],[子项名称]]&amp;表1[[#This Row],[标题]]&amp;表1[[#This Row],[分项工程代号]])</f>
        <v/>
      </c>
      <c r="X511" s="11" t="str">
        <f>IF(ISBLANK(A511),"",COUNTIF(W:W,表1[[#This Row],[子项名称]]&amp;表1[[#This Row],[标题]]&amp;表1[[#This Row],[分项工程代号]]))</f>
        <v/>
      </c>
      <c r="Y511" s="11" t="str">
        <f>IF(ISBLANK(A511),"",表1[[#This Row],[子项名称]]&amp;表1[[#This Row],[分项工程代号]]&amp;表1[[#This Row],[分项工程名称]])</f>
        <v/>
      </c>
      <c r="Z511" s="11" t="str">
        <f>IF(ISBLANK(A511),"",IF(MATCH(表1[[#This Row],[子项名称]]&amp;表1[[#This Row],[分项工程代号]]&amp;表1[[#This Row],[分项工程名称]],Y:Y,0)=ROW(表1[[#This Row],[子项名称]]),TRUE,FALSE))</f>
        <v/>
      </c>
      <c r="AA511" s="11" t="str">
        <f t="shared" si="328"/>
        <v/>
      </c>
      <c r="AB511" s="11" t="str">
        <f>IF(ISBLANK(A511),"",VLOOKUP(表1[[#This Row],[分项工程名称]],施工检查记录[#All],2,FALSE))</f>
        <v/>
      </c>
      <c r="AC511" s="5"/>
    </row>
    <row r="512" customHeight="1" spans="1:29">
      <c r="A512" s="5"/>
      <c r="B512" s="5"/>
      <c r="C512" s="5"/>
      <c r="D512" s="5"/>
      <c r="E512" s="5"/>
      <c r="F512" s="5"/>
      <c r="G512" s="5"/>
      <c r="H512" s="5"/>
      <c r="I512" s="5"/>
      <c r="J512" s="5"/>
      <c r="K512" s="11" t="str">
        <f>IF(ISBLANK(A512),"",VLOOKUP("S2"&amp;表1[[#This Row],[分项工程代号]]&amp;表1[[#This Row],[分项工程名称]],模板!D:F,3,FALSE))</f>
        <v/>
      </c>
      <c r="L512" s="2" t="str">
        <f>IF(ISBLANK(A512),"",表1[[#This Row],[编号]]&amp;TEXT(表1[[#This Row],[序号]],"000"))</f>
        <v/>
      </c>
      <c r="M512" s="11" t="str">
        <f t="shared" si="319"/>
        <v/>
      </c>
      <c r="N512" s="11" t="str">
        <f t="shared" si="320"/>
        <v/>
      </c>
      <c r="O512" s="11" t="str">
        <f t="shared" si="321"/>
        <v/>
      </c>
      <c r="P512" s="2" t="str">
        <f t="shared" si="322"/>
        <v/>
      </c>
      <c r="Q512" s="2" t="str">
        <f t="shared" si="323"/>
        <v/>
      </c>
      <c r="R512" s="2" t="str">
        <f t="shared" si="324"/>
        <v/>
      </c>
      <c r="S512" s="11" t="str">
        <f t="shared" si="325"/>
        <v/>
      </c>
      <c r="T512" s="11" t="str">
        <f>IF(ISBLANK(A512),"",VLOOKUP(表1[[#This Row],[分项工程名称]],模板!C:G,3,FALSE))</f>
        <v/>
      </c>
      <c r="U512" s="2" t="str">
        <f t="shared" si="326"/>
        <v/>
      </c>
      <c r="V512" s="2" t="str">
        <f t="shared" si="327"/>
        <v/>
      </c>
      <c r="W512" s="11" t="str">
        <f>IF(ISBLANK(A512),"",表1[[#This Row],[子项名称]]&amp;表1[[#This Row],[标题]]&amp;表1[[#This Row],[分项工程代号]])</f>
        <v/>
      </c>
      <c r="X512" s="11" t="str">
        <f>IF(ISBLANK(A512),"",COUNTIF(W:W,表1[[#This Row],[子项名称]]&amp;表1[[#This Row],[标题]]&amp;表1[[#This Row],[分项工程代号]]))</f>
        <v/>
      </c>
      <c r="Y512" s="11" t="str">
        <f>IF(ISBLANK(A512),"",表1[[#This Row],[子项名称]]&amp;表1[[#This Row],[分项工程代号]]&amp;表1[[#This Row],[分项工程名称]])</f>
        <v/>
      </c>
      <c r="Z512" s="11" t="str">
        <f>IF(ISBLANK(A512),"",IF(MATCH(表1[[#This Row],[子项名称]]&amp;表1[[#This Row],[分项工程代号]]&amp;表1[[#This Row],[分项工程名称]],Y:Y,0)=ROW(表1[[#This Row],[子项名称]]),TRUE,FALSE))</f>
        <v/>
      </c>
      <c r="AA512" s="11" t="str">
        <f t="shared" si="328"/>
        <v/>
      </c>
      <c r="AB512" s="11" t="str">
        <f>IF(ISBLANK(A512),"",VLOOKUP(表1[[#This Row],[分项工程名称]],施工检查记录[#All],2,FALSE))</f>
        <v/>
      </c>
      <c r="AC512" s="5"/>
    </row>
    <row r="513" customHeight="1" spans="1:29">
      <c r="A513" s="5"/>
      <c r="B513" s="5"/>
      <c r="C513" s="5"/>
      <c r="D513" s="5"/>
      <c r="E513" s="5"/>
      <c r="F513" s="5"/>
      <c r="G513" s="5"/>
      <c r="H513" s="5"/>
      <c r="I513" s="5"/>
      <c r="J513" s="5"/>
      <c r="K513" s="11" t="str">
        <f>IF(ISBLANK(A513),"",VLOOKUP("S2"&amp;表1[[#This Row],[分项工程代号]]&amp;表1[[#This Row],[分项工程名称]],模板!D:F,3,FALSE))</f>
        <v/>
      </c>
      <c r="L513" s="2" t="str">
        <f>IF(ISBLANK(A513),"",表1[[#This Row],[编号]]&amp;TEXT(表1[[#This Row],[序号]],"000"))</f>
        <v/>
      </c>
      <c r="M513" s="11" t="str">
        <f t="shared" si="319"/>
        <v/>
      </c>
      <c r="N513" s="11" t="str">
        <f t="shared" si="320"/>
        <v/>
      </c>
      <c r="O513" s="11" t="str">
        <f t="shared" si="321"/>
        <v/>
      </c>
      <c r="P513" s="2" t="str">
        <f t="shared" si="322"/>
        <v/>
      </c>
      <c r="Q513" s="2" t="str">
        <f t="shared" si="323"/>
        <v/>
      </c>
      <c r="R513" s="2" t="str">
        <f t="shared" si="324"/>
        <v/>
      </c>
      <c r="S513" s="11" t="str">
        <f t="shared" si="325"/>
        <v/>
      </c>
      <c r="T513" s="11" t="str">
        <f>IF(ISBLANK(A513),"",VLOOKUP(表1[[#This Row],[分项工程名称]],模板!C:G,3,FALSE))</f>
        <v/>
      </c>
      <c r="U513" s="2" t="str">
        <f t="shared" si="326"/>
        <v/>
      </c>
      <c r="V513" s="2" t="str">
        <f t="shared" si="327"/>
        <v/>
      </c>
      <c r="W513" s="11" t="str">
        <f>IF(ISBLANK(A513),"",表1[[#This Row],[子项名称]]&amp;表1[[#This Row],[标题]]&amp;表1[[#This Row],[分项工程代号]])</f>
        <v/>
      </c>
      <c r="X513" s="11" t="str">
        <f>IF(ISBLANK(A513),"",COUNTIF(W:W,表1[[#This Row],[子项名称]]&amp;表1[[#This Row],[标题]]&amp;表1[[#This Row],[分项工程代号]]))</f>
        <v/>
      </c>
      <c r="Y513" s="11" t="str">
        <f>IF(ISBLANK(A513),"",表1[[#This Row],[子项名称]]&amp;表1[[#This Row],[分项工程代号]]&amp;表1[[#This Row],[分项工程名称]])</f>
        <v/>
      </c>
      <c r="Z513" s="11" t="str">
        <f>IF(ISBLANK(A513),"",IF(MATCH(表1[[#This Row],[子项名称]]&amp;表1[[#This Row],[分项工程代号]]&amp;表1[[#This Row],[分项工程名称]],Y:Y,0)=ROW(表1[[#This Row],[子项名称]]),TRUE,FALSE))</f>
        <v/>
      </c>
      <c r="AA513" s="11" t="str">
        <f t="shared" si="328"/>
        <v/>
      </c>
      <c r="AB513" s="11" t="str">
        <f>IF(ISBLANK(A513),"",VLOOKUP(表1[[#This Row],[分项工程名称]],施工检查记录[#All],2,FALSE))</f>
        <v/>
      </c>
      <c r="AC513" s="5"/>
    </row>
    <row r="514" customHeight="1" spans="1:29">
      <c r="A514" s="5"/>
      <c r="B514" s="5"/>
      <c r="C514" s="5"/>
      <c r="D514" s="5"/>
      <c r="E514" s="5"/>
      <c r="F514" s="5"/>
      <c r="G514" s="5"/>
      <c r="H514" s="5"/>
      <c r="I514" s="5"/>
      <c r="J514" s="5"/>
      <c r="K514" s="11" t="str">
        <f>IF(ISBLANK(A514),"",VLOOKUP("S2"&amp;表1[[#This Row],[分项工程代号]]&amp;表1[[#This Row],[分项工程名称]],模板!D:F,3,FALSE))</f>
        <v/>
      </c>
      <c r="L514" s="2" t="str">
        <f>IF(ISBLANK(A514),"",表1[[#This Row],[编号]]&amp;TEXT(表1[[#This Row],[序号]],"000"))</f>
        <v/>
      </c>
      <c r="M514" s="11" t="str">
        <f t="shared" si="319"/>
        <v/>
      </c>
      <c r="N514" s="11" t="str">
        <f t="shared" si="320"/>
        <v/>
      </c>
      <c r="O514" s="11" t="str">
        <f t="shared" si="321"/>
        <v/>
      </c>
      <c r="P514" s="2" t="str">
        <f t="shared" si="322"/>
        <v/>
      </c>
      <c r="Q514" s="2" t="str">
        <f t="shared" si="323"/>
        <v/>
      </c>
      <c r="R514" s="2" t="str">
        <f t="shared" si="324"/>
        <v/>
      </c>
      <c r="S514" s="11" t="str">
        <f t="shared" si="325"/>
        <v/>
      </c>
      <c r="T514" s="11" t="str">
        <f>IF(ISBLANK(A514),"",VLOOKUP(表1[[#This Row],[分项工程名称]],模板!C:G,3,FALSE))</f>
        <v/>
      </c>
      <c r="U514" s="2" t="str">
        <f t="shared" si="326"/>
        <v/>
      </c>
      <c r="V514" s="2" t="str">
        <f t="shared" si="327"/>
        <v/>
      </c>
      <c r="W514" s="11" t="str">
        <f>IF(ISBLANK(A514),"",表1[[#This Row],[子项名称]]&amp;表1[[#This Row],[标题]]&amp;表1[[#This Row],[分项工程代号]])</f>
        <v/>
      </c>
      <c r="X514" s="11" t="str">
        <f>IF(ISBLANK(A514),"",COUNTIF(W:W,表1[[#This Row],[子项名称]]&amp;表1[[#This Row],[标题]]&amp;表1[[#This Row],[分项工程代号]]))</f>
        <v/>
      </c>
      <c r="Y514" s="11" t="str">
        <f>IF(ISBLANK(A514),"",表1[[#This Row],[子项名称]]&amp;表1[[#This Row],[分项工程代号]]&amp;表1[[#This Row],[分项工程名称]])</f>
        <v/>
      </c>
      <c r="Z514" s="11" t="str">
        <f>IF(ISBLANK(A514),"",IF(MATCH(表1[[#This Row],[子项名称]]&amp;表1[[#This Row],[分项工程代号]]&amp;表1[[#This Row],[分项工程名称]],Y:Y,0)=ROW(表1[[#This Row],[子项名称]]),TRUE,FALSE))</f>
        <v/>
      </c>
      <c r="AA514" s="11" t="str">
        <f t="shared" si="328"/>
        <v/>
      </c>
      <c r="AB514" s="11" t="str">
        <f>IF(ISBLANK(A514),"",VLOOKUP(表1[[#This Row],[分项工程名称]],施工检查记录[#All],2,FALSE))</f>
        <v/>
      </c>
      <c r="AC514" s="5"/>
    </row>
    <row r="515" customHeight="1" spans="1:29">
      <c r="A515" s="5"/>
      <c r="B515" s="5"/>
      <c r="C515" s="5"/>
      <c r="D515" s="5"/>
      <c r="E515" s="5"/>
      <c r="F515" s="5"/>
      <c r="G515" s="5"/>
      <c r="H515" s="5"/>
      <c r="I515" s="5"/>
      <c r="J515" s="5"/>
      <c r="K515" s="11" t="str">
        <f>IF(ISBLANK(A515),"",VLOOKUP("S2"&amp;表1[[#This Row],[分项工程代号]]&amp;表1[[#This Row],[分项工程名称]],模板!D:F,3,FALSE))</f>
        <v/>
      </c>
      <c r="L515" s="2" t="str">
        <f>IF(ISBLANK(A515),"",表1[[#This Row],[编号]]&amp;TEXT(表1[[#This Row],[序号]],"000"))</f>
        <v/>
      </c>
      <c r="M515" s="11" t="str">
        <f t="shared" si="319"/>
        <v/>
      </c>
      <c r="N515" s="11" t="str">
        <f t="shared" si="320"/>
        <v/>
      </c>
      <c r="O515" s="11" t="str">
        <f t="shared" si="321"/>
        <v/>
      </c>
      <c r="P515" s="2" t="str">
        <f t="shared" si="322"/>
        <v/>
      </c>
      <c r="Q515" s="2" t="str">
        <f t="shared" si="323"/>
        <v/>
      </c>
      <c r="R515" s="2" t="str">
        <f t="shared" si="324"/>
        <v/>
      </c>
      <c r="S515" s="11" t="str">
        <f t="shared" si="325"/>
        <v/>
      </c>
      <c r="T515" s="11" t="str">
        <f>IF(ISBLANK(A515),"",VLOOKUP(表1[[#This Row],[分项工程名称]],模板!C:G,3,FALSE))</f>
        <v/>
      </c>
      <c r="U515" s="2" t="str">
        <f t="shared" si="326"/>
        <v/>
      </c>
      <c r="V515" s="2" t="str">
        <f t="shared" si="327"/>
        <v/>
      </c>
      <c r="W515" s="11" t="str">
        <f>IF(ISBLANK(A515),"",表1[[#This Row],[子项名称]]&amp;表1[[#This Row],[标题]]&amp;表1[[#This Row],[分项工程代号]])</f>
        <v/>
      </c>
      <c r="X515" s="11" t="str">
        <f>IF(ISBLANK(A515),"",COUNTIF(W:W,表1[[#This Row],[子项名称]]&amp;表1[[#This Row],[标题]]&amp;表1[[#This Row],[分项工程代号]]))</f>
        <v/>
      </c>
      <c r="Y515" s="11" t="str">
        <f>IF(ISBLANK(A515),"",表1[[#This Row],[子项名称]]&amp;表1[[#This Row],[分项工程代号]]&amp;表1[[#This Row],[分项工程名称]])</f>
        <v/>
      </c>
      <c r="Z515" s="11" t="str">
        <f>IF(ISBLANK(A515),"",IF(MATCH(表1[[#This Row],[子项名称]]&amp;表1[[#This Row],[分项工程代号]]&amp;表1[[#This Row],[分项工程名称]],Y:Y,0)=ROW(表1[[#This Row],[子项名称]]),TRUE,FALSE))</f>
        <v/>
      </c>
      <c r="AA515" s="11" t="str">
        <f t="shared" si="328"/>
        <v/>
      </c>
      <c r="AB515" s="11" t="str">
        <f>IF(ISBLANK(A515),"",VLOOKUP(表1[[#This Row],[分项工程名称]],施工检查记录[#All],2,FALSE))</f>
        <v/>
      </c>
      <c r="AC515" s="5"/>
    </row>
    <row r="516" customHeight="1" spans="1:29">
      <c r="A516" s="5"/>
      <c r="B516" s="5"/>
      <c r="C516" s="5"/>
      <c r="D516" s="5"/>
      <c r="E516" s="5"/>
      <c r="F516" s="5"/>
      <c r="G516" s="5"/>
      <c r="H516" s="5"/>
      <c r="I516" s="5"/>
      <c r="J516" s="5"/>
      <c r="K516" s="11" t="str">
        <f>IF(ISBLANK(A516),"",VLOOKUP("S2"&amp;表1[[#This Row],[分项工程代号]]&amp;表1[[#This Row],[分项工程名称]],模板!D:F,3,FALSE))</f>
        <v/>
      </c>
      <c r="L516" s="2" t="str">
        <f>IF(ISBLANK(A516),"",表1[[#This Row],[编号]]&amp;TEXT(表1[[#This Row],[序号]],"000"))</f>
        <v/>
      </c>
      <c r="M516" s="11" t="str">
        <f t="shared" si="319"/>
        <v/>
      </c>
      <c r="N516" s="11" t="str">
        <f t="shared" si="320"/>
        <v/>
      </c>
      <c r="O516" s="11" t="str">
        <f t="shared" si="321"/>
        <v/>
      </c>
      <c r="P516" s="2" t="str">
        <f t="shared" si="322"/>
        <v/>
      </c>
      <c r="Q516" s="2" t="str">
        <f t="shared" si="323"/>
        <v/>
      </c>
      <c r="R516" s="2" t="str">
        <f t="shared" si="324"/>
        <v/>
      </c>
      <c r="S516" s="11" t="str">
        <f t="shared" si="325"/>
        <v/>
      </c>
      <c r="T516" s="11" t="str">
        <f>IF(ISBLANK(A516),"",VLOOKUP(表1[[#This Row],[分项工程名称]],模板!C:G,3,FALSE))</f>
        <v/>
      </c>
      <c r="U516" s="2" t="str">
        <f t="shared" si="326"/>
        <v/>
      </c>
      <c r="V516" s="2" t="str">
        <f t="shared" si="327"/>
        <v/>
      </c>
      <c r="W516" s="11" t="str">
        <f>IF(ISBLANK(A516),"",表1[[#This Row],[子项名称]]&amp;表1[[#This Row],[标题]]&amp;表1[[#This Row],[分项工程代号]])</f>
        <v/>
      </c>
      <c r="X516" s="11" t="str">
        <f>IF(ISBLANK(A516),"",COUNTIF(W:W,表1[[#This Row],[子项名称]]&amp;表1[[#This Row],[标题]]&amp;表1[[#This Row],[分项工程代号]]))</f>
        <v/>
      </c>
      <c r="Y516" s="11" t="str">
        <f>IF(ISBLANK(A516),"",表1[[#This Row],[子项名称]]&amp;表1[[#This Row],[分项工程代号]]&amp;表1[[#This Row],[分项工程名称]])</f>
        <v/>
      </c>
      <c r="Z516" s="11" t="str">
        <f>IF(ISBLANK(A516),"",IF(MATCH(表1[[#This Row],[子项名称]]&amp;表1[[#This Row],[分项工程代号]]&amp;表1[[#This Row],[分项工程名称]],Y:Y,0)=ROW(表1[[#This Row],[子项名称]]),TRUE,FALSE))</f>
        <v/>
      </c>
      <c r="AA516" s="11" t="str">
        <f t="shared" si="328"/>
        <v/>
      </c>
      <c r="AB516" s="11" t="str">
        <f>IF(ISBLANK(A516),"",VLOOKUP(表1[[#This Row],[分项工程名称]],施工检查记录[#All],2,FALSE))</f>
        <v/>
      </c>
      <c r="AC516" s="5"/>
    </row>
    <row r="517" customHeight="1" spans="1:29">
      <c r="A517" s="5"/>
      <c r="B517" s="5"/>
      <c r="C517" s="5"/>
      <c r="D517" s="5"/>
      <c r="E517" s="5"/>
      <c r="F517" s="5"/>
      <c r="G517" s="5"/>
      <c r="H517" s="5"/>
      <c r="I517" s="5"/>
      <c r="J517" s="5"/>
      <c r="K517" s="11" t="str">
        <f>IF(ISBLANK(A517),"",VLOOKUP("S2"&amp;表1[[#This Row],[分项工程代号]]&amp;表1[[#This Row],[分项工程名称]],模板!D:F,3,FALSE))</f>
        <v/>
      </c>
      <c r="L517" s="2" t="str">
        <f>IF(ISBLANK(A517),"",表1[[#This Row],[编号]]&amp;TEXT(表1[[#This Row],[序号]],"000"))</f>
        <v/>
      </c>
      <c r="M517" s="11" t="str">
        <f t="shared" si="319"/>
        <v/>
      </c>
      <c r="N517" s="11" t="str">
        <f t="shared" si="320"/>
        <v/>
      </c>
      <c r="O517" s="11" t="str">
        <f t="shared" si="321"/>
        <v/>
      </c>
      <c r="P517" s="2" t="str">
        <f t="shared" si="322"/>
        <v/>
      </c>
      <c r="Q517" s="2" t="str">
        <f t="shared" si="323"/>
        <v/>
      </c>
      <c r="R517" s="2" t="str">
        <f t="shared" si="324"/>
        <v/>
      </c>
      <c r="S517" s="11" t="str">
        <f t="shared" si="325"/>
        <v/>
      </c>
      <c r="T517" s="11" t="str">
        <f>IF(ISBLANK(A517),"",VLOOKUP(表1[[#This Row],[分项工程名称]],模板!C:G,3,FALSE))</f>
        <v/>
      </c>
      <c r="U517" s="2" t="str">
        <f t="shared" si="326"/>
        <v/>
      </c>
      <c r="V517" s="2" t="str">
        <f t="shared" si="327"/>
        <v/>
      </c>
      <c r="W517" s="11" t="str">
        <f>IF(ISBLANK(A517),"",表1[[#This Row],[子项名称]]&amp;表1[[#This Row],[标题]]&amp;表1[[#This Row],[分项工程代号]])</f>
        <v/>
      </c>
      <c r="X517" s="11" t="str">
        <f>IF(ISBLANK(A517),"",COUNTIF(W:W,表1[[#This Row],[子项名称]]&amp;表1[[#This Row],[标题]]&amp;表1[[#This Row],[分项工程代号]]))</f>
        <v/>
      </c>
      <c r="Y517" s="11" t="str">
        <f>IF(ISBLANK(A517),"",表1[[#This Row],[子项名称]]&amp;表1[[#This Row],[分项工程代号]]&amp;表1[[#This Row],[分项工程名称]])</f>
        <v/>
      </c>
      <c r="Z517" s="11" t="str">
        <f>IF(ISBLANK(A517),"",IF(MATCH(表1[[#This Row],[子项名称]]&amp;表1[[#This Row],[分项工程代号]]&amp;表1[[#This Row],[分项工程名称]],Y:Y,0)=ROW(表1[[#This Row],[子项名称]]),TRUE,FALSE))</f>
        <v/>
      </c>
      <c r="AA517" s="11" t="str">
        <f t="shared" si="328"/>
        <v/>
      </c>
      <c r="AB517" s="11" t="str">
        <f>IF(ISBLANK(A517),"",VLOOKUP(表1[[#This Row],[分项工程名称]],施工检查记录[#All],2,FALSE))</f>
        <v/>
      </c>
      <c r="AC517" s="5"/>
    </row>
    <row r="518" customHeight="1" spans="1:29">
      <c r="A518" s="5"/>
      <c r="B518" s="5"/>
      <c r="C518" s="5"/>
      <c r="D518" s="5"/>
      <c r="E518" s="5"/>
      <c r="F518" s="5"/>
      <c r="G518" s="5"/>
      <c r="H518" s="5"/>
      <c r="I518" s="5"/>
      <c r="J518" s="5"/>
      <c r="K518" s="11" t="str">
        <f>IF(ISBLANK(A518),"",VLOOKUP("S2"&amp;表1[[#This Row],[分项工程代号]]&amp;表1[[#This Row],[分项工程名称]],模板!D:F,3,FALSE))</f>
        <v/>
      </c>
      <c r="L518" s="2" t="str">
        <f>IF(ISBLANK(A518),"",表1[[#This Row],[编号]]&amp;TEXT(表1[[#This Row],[序号]],"000"))</f>
        <v/>
      </c>
      <c r="M518" s="11" t="str">
        <f t="shared" si="319"/>
        <v/>
      </c>
      <c r="N518" s="11" t="str">
        <f t="shared" si="320"/>
        <v/>
      </c>
      <c r="O518" s="11" t="str">
        <f t="shared" si="321"/>
        <v/>
      </c>
      <c r="P518" s="2" t="str">
        <f t="shared" si="322"/>
        <v/>
      </c>
      <c r="Q518" s="2" t="str">
        <f t="shared" si="323"/>
        <v/>
      </c>
      <c r="R518" s="2" t="str">
        <f t="shared" si="324"/>
        <v/>
      </c>
      <c r="S518" s="11" t="str">
        <f t="shared" si="325"/>
        <v/>
      </c>
      <c r="T518" s="11" t="str">
        <f>IF(ISBLANK(A518),"",VLOOKUP(表1[[#This Row],[分项工程名称]],模板!C:G,3,FALSE))</f>
        <v/>
      </c>
      <c r="U518" s="2" t="str">
        <f t="shared" si="326"/>
        <v/>
      </c>
      <c r="V518" s="2" t="str">
        <f t="shared" si="327"/>
        <v/>
      </c>
      <c r="W518" s="11" t="str">
        <f>IF(ISBLANK(A518),"",表1[[#This Row],[子项名称]]&amp;表1[[#This Row],[标题]]&amp;表1[[#This Row],[分项工程代号]])</f>
        <v/>
      </c>
      <c r="X518" s="11" t="str">
        <f>IF(ISBLANK(A518),"",COUNTIF(W:W,表1[[#This Row],[子项名称]]&amp;表1[[#This Row],[标题]]&amp;表1[[#This Row],[分项工程代号]]))</f>
        <v/>
      </c>
      <c r="Y518" s="11" t="str">
        <f>IF(ISBLANK(A518),"",表1[[#This Row],[子项名称]]&amp;表1[[#This Row],[分项工程代号]]&amp;表1[[#This Row],[分项工程名称]])</f>
        <v/>
      </c>
      <c r="Z518" s="11" t="str">
        <f>IF(ISBLANK(A518),"",IF(MATCH(表1[[#This Row],[子项名称]]&amp;表1[[#This Row],[分项工程代号]]&amp;表1[[#This Row],[分项工程名称]],Y:Y,0)=ROW(表1[[#This Row],[子项名称]]),TRUE,FALSE))</f>
        <v/>
      </c>
      <c r="AA518" s="11" t="str">
        <f t="shared" si="328"/>
        <v/>
      </c>
      <c r="AB518" s="11" t="str">
        <f>IF(ISBLANK(A518),"",VLOOKUP(表1[[#This Row],[分项工程名称]],施工检查记录[#All],2,FALSE))</f>
        <v/>
      </c>
      <c r="AC518" s="5"/>
    </row>
    <row r="519" customHeight="1" spans="1:29">
      <c r="A519" s="5"/>
      <c r="B519" s="5"/>
      <c r="C519" s="5"/>
      <c r="D519" s="5"/>
      <c r="E519" s="5"/>
      <c r="F519" s="5"/>
      <c r="G519" s="5"/>
      <c r="H519" s="5"/>
      <c r="I519" s="5"/>
      <c r="J519" s="5"/>
      <c r="K519" s="11" t="str">
        <f>IF(ISBLANK(A519),"",VLOOKUP("S2"&amp;表1[[#This Row],[分项工程代号]]&amp;表1[[#This Row],[分项工程名称]],模板!D:F,3,FALSE))</f>
        <v/>
      </c>
      <c r="L519" s="2" t="str">
        <f>IF(ISBLANK(A519),"",表1[[#This Row],[编号]]&amp;TEXT(表1[[#This Row],[序号]],"000"))</f>
        <v/>
      </c>
      <c r="M519" s="11" t="str">
        <f t="shared" si="319"/>
        <v/>
      </c>
      <c r="N519" s="11" t="str">
        <f t="shared" si="320"/>
        <v/>
      </c>
      <c r="O519" s="11" t="str">
        <f t="shared" si="321"/>
        <v/>
      </c>
      <c r="P519" s="2" t="str">
        <f t="shared" si="322"/>
        <v/>
      </c>
      <c r="Q519" s="2" t="str">
        <f t="shared" si="323"/>
        <v/>
      </c>
      <c r="R519" s="2" t="str">
        <f t="shared" si="324"/>
        <v/>
      </c>
      <c r="S519" s="11" t="str">
        <f t="shared" si="325"/>
        <v/>
      </c>
      <c r="T519" s="11" t="str">
        <f>IF(ISBLANK(A519),"",VLOOKUP(表1[[#This Row],[分项工程名称]],模板!C:G,3,FALSE))</f>
        <v/>
      </c>
      <c r="U519" s="2" t="str">
        <f t="shared" si="326"/>
        <v/>
      </c>
      <c r="V519" s="2" t="str">
        <f t="shared" si="327"/>
        <v/>
      </c>
      <c r="W519" s="11" t="str">
        <f>IF(ISBLANK(A519),"",表1[[#This Row],[子项名称]]&amp;表1[[#This Row],[标题]]&amp;表1[[#This Row],[分项工程代号]])</f>
        <v/>
      </c>
      <c r="X519" s="11" t="str">
        <f>IF(ISBLANK(A519),"",COUNTIF(W:W,表1[[#This Row],[子项名称]]&amp;表1[[#This Row],[标题]]&amp;表1[[#This Row],[分项工程代号]]))</f>
        <v/>
      </c>
      <c r="Y519" s="11" t="str">
        <f>IF(ISBLANK(A519),"",表1[[#This Row],[子项名称]]&amp;表1[[#This Row],[分项工程代号]]&amp;表1[[#This Row],[分项工程名称]])</f>
        <v/>
      </c>
      <c r="Z519" s="11" t="str">
        <f>IF(ISBLANK(A519),"",IF(MATCH(表1[[#This Row],[子项名称]]&amp;表1[[#This Row],[分项工程代号]]&amp;表1[[#This Row],[分项工程名称]],Y:Y,0)=ROW(表1[[#This Row],[子项名称]]),TRUE,FALSE))</f>
        <v/>
      </c>
      <c r="AA519" s="11" t="str">
        <f t="shared" si="328"/>
        <v/>
      </c>
      <c r="AB519" s="11" t="str">
        <f>IF(ISBLANK(A519),"",VLOOKUP(表1[[#This Row],[分项工程名称]],施工检查记录[#All],2,FALSE))</f>
        <v/>
      </c>
      <c r="AC519" s="5"/>
    </row>
    <row r="520" customHeight="1" spans="1:29">
      <c r="A520" s="5"/>
      <c r="B520" s="5"/>
      <c r="C520" s="5"/>
      <c r="D520" s="5"/>
      <c r="E520" s="5"/>
      <c r="F520" s="5"/>
      <c r="G520" s="5"/>
      <c r="H520" s="5"/>
      <c r="I520" s="5"/>
      <c r="J520" s="5"/>
      <c r="K520" s="11" t="str">
        <f>IF(ISBLANK(A520),"",VLOOKUP("S2"&amp;表1[[#This Row],[分项工程代号]]&amp;表1[[#This Row],[分项工程名称]],模板!D:F,3,FALSE))</f>
        <v/>
      </c>
      <c r="L520" s="2" t="str">
        <f>IF(ISBLANK(A520),"",表1[[#This Row],[编号]]&amp;TEXT(表1[[#This Row],[序号]],"000"))</f>
        <v/>
      </c>
      <c r="M520" s="11" t="str">
        <f t="shared" si="319"/>
        <v/>
      </c>
      <c r="N520" s="11" t="str">
        <f t="shared" si="320"/>
        <v/>
      </c>
      <c r="O520" s="11" t="str">
        <f t="shared" si="321"/>
        <v/>
      </c>
      <c r="P520" s="2" t="str">
        <f t="shared" si="322"/>
        <v/>
      </c>
      <c r="Q520" s="2" t="str">
        <f t="shared" si="323"/>
        <v/>
      </c>
      <c r="R520" s="2" t="str">
        <f t="shared" si="324"/>
        <v/>
      </c>
      <c r="S520" s="11" t="str">
        <f t="shared" si="325"/>
        <v/>
      </c>
      <c r="T520" s="11" t="str">
        <f>IF(ISBLANK(A520),"",VLOOKUP(表1[[#This Row],[分项工程名称]],模板!C:G,3,FALSE))</f>
        <v/>
      </c>
      <c r="U520" s="2" t="str">
        <f t="shared" si="326"/>
        <v/>
      </c>
      <c r="V520" s="2" t="str">
        <f t="shared" si="327"/>
        <v/>
      </c>
      <c r="W520" s="11" t="str">
        <f>IF(ISBLANK(A520),"",表1[[#This Row],[子项名称]]&amp;表1[[#This Row],[标题]]&amp;表1[[#This Row],[分项工程代号]])</f>
        <v/>
      </c>
      <c r="X520" s="11" t="str">
        <f>IF(ISBLANK(A520),"",COUNTIF(W:W,表1[[#This Row],[子项名称]]&amp;表1[[#This Row],[标题]]&amp;表1[[#This Row],[分项工程代号]]))</f>
        <v/>
      </c>
      <c r="Y520" s="11" t="str">
        <f>IF(ISBLANK(A520),"",表1[[#This Row],[子项名称]]&amp;表1[[#This Row],[分项工程代号]]&amp;表1[[#This Row],[分项工程名称]])</f>
        <v/>
      </c>
      <c r="Z520" s="11" t="str">
        <f>IF(ISBLANK(A520),"",IF(MATCH(表1[[#This Row],[子项名称]]&amp;表1[[#This Row],[分项工程代号]]&amp;表1[[#This Row],[分项工程名称]],Y:Y,0)=ROW(表1[[#This Row],[子项名称]]),TRUE,FALSE))</f>
        <v/>
      </c>
      <c r="AA520" s="11" t="str">
        <f t="shared" si="328"/>
        <v/>
      </c>
      <c r="AB520" s="11" t="str">
        <f>IF(ISBLANK(A520),"",VLOOKUP(表1[[#This Row],[分项工程名称]],施工检查记录[#All],2,FALSE))</f>
        <v/>
      </c>
      <c r="AC520" s="5"/>
    </row>
    <row r="521" customHeight="1" spans="1:29">
      <c r="A521" s="5"/>
      <c r="B521" s="5"/>
      <c r="C521" s="5"/>
      <c r="D521" s="5"/>
      <c r="E521" s="5"/>
      <c r="F521" s="5"/>
      <c r="G521" s="5"/>
      <c r="H521" s="5"/>
      <c r="I521" s="5"/>
      <c r="J521" s="5"/>
      <c r="K521" s="11" t="str">
        <f>IF(ISBLANK(A521),"",VLOOKUP("S2"&amp;表1[[#This Row],[分项工程代号]]&amp;表1[[#This Row],[分项工程名称]],模板!D:F,3,FALSE))</f>
        <v/>
      </c>
      <c r="L521" s="2" t="str">
        <f>IF(ISBLANK(A521),"",表1[[#This Row],[编号]]&amp;TEXT(表1[[#This Row],[序号]],"000"))</f>
        <v/>
      </c>
      <c r="M521" s="11" t="str">
        <f t="shared" si="319"/>
        <v/>
      </c>
      <c r="N521" s="11" t="str">
        <f t="shared" si="320"/>
        <v/>
      </c>
      <c r="O521" s="11" t="str">
        <f t="shared" si="321"/>
        <v/>
      </c>
      <c r="P521" s="2" t="str">
        <f t="shared" si="322"/>
        <v/>
      </c>
      <c r="Q521" s="2" t="str">
        <f t="shared" si="323"/>
        <v/>
      </c>
      <c r="R521" s="2" t="str">
        <f t="shared" si="324"/>
        <v/>
      </c>
      <c r="S521" s="11" t="str">
        <f t="shared" si="325"/>
        <v/>
      </c>
      <c r="T521" s="11" t="str">
        <f>IF(ISBLANK(A521),"",VLOOKUP(表1[[#This Row],[分项工程名称]],模板!C:G,3,FALSE))</f>
        <v/>
      </c>
      <c r="U521" s="2" t="str">
        <f t="shared" si="326"/>
        <v/>
      </c>
      <c r="V521" s="2" t="str">
        <f t="shared" si="327"/>
        <v/>
      </c>
      <c r="W521" s="11" t="str">
        <f>IF(ISBLANK(A521),"",表1[[#This Row],[子项名称]]&amp;表1[[#This Row],[标题]]&amp;表1[[#This Row],[分项工程代号]])</f>
        <v/>
      </c>
      <c r="X521" s="11" t="str">
        <f>IF(ISBLANK(A521),"",COUNTIF(W:W,表1[[#This Row],[子项名称]]&amp;表1[[#This Row],[标题]]&amp;表1[[#This Row],[分项工程代号]]))</f>
        <v/>
      </c>
      <c r="Y521" s="11" t="str">
        <f>IF(ISBLANK(A521),"",表1[[#This Row],[子项名称]]&amp;表1[[#This Row],[分项工程代号]]&amp;表1[[#This Row],[分项工程名称]])</f>
        <v/>
      </c>
      <c r="Z521" s="11" t="str">
        <f>IF(ISBLANK(A521),"",IF(MATCH(表1[[#This Row],[子项名称]]&amp;表1[[#This Row],[分项工程代号]]&amp;表1[[#This Row],[分项工程名称]],Y:Y,0)=ROW(表1[[#This Row],[子项名称]]),TRUE,FALSE))</f>
        <v/>
      </c>
      <c r="AA521" s="11" t="str">
        <f t="shared" si="328"/>
        <v/>
      </c>
      <c r="AB521" s="11" t="str">
        <f>IF(ISBLANK(A521),"",VLOOKUP(表1[[#This Row],[分项工程名称]],施工检查记录[#All],2,FALSE))</f>
        <v/>
      </c>
      <c r="AC521" s="5"/>
    </row>
    <row r="522" customHeight="1" spans="1:29">
      <c r="A522" s="5"/>
      <c r="B522" s="5"/>
      <c r="C522" s="5"/>
      <c r="D522" s="5"/>
      <c r="E522" s="5"/>
      <c r="F522" s="5"/>
      <c r="G522" s="5"/>
      <c r="H522" s="5"/>
      <c r="I522" s="5"/>
      <c r="J522" s="5"/>
      <c r="K522" s="11" t="str">
        <f>IF(ISBLANK(A522),"",VLOOKUP("S2"&amp;表1[[#This Row],[分项工程代号]]&amp;表1[[#This Row],[分项工程名称]],模板!D:F,3,FALSE))</f>
        <v/>
      </c>
      <c r="L522" s="2" t="str">
        <f>IF(ISBLANK(A522),"",表1[[#This Row],[编号]]&amp;TEXT(表1[[#This Row],[序号]],"000"))</f>
        <v/>
      </c>
      <c r="M522" s="11" t="str">
        <f t="shared" si="319"/>
        <v/>
      </c>
      <c r="N522" s="11" t="str">
        <f t="shared" si="320"/>
        <v/>
      </c>
      <c r="O522" s="11" t="str">
        <f t="shared" si="321"/>
        <v/>
      </c>
      <c r="P522" s="2" t="str">
        <f t="shared" si="322"/>
        <v/>
      </c>
      <c r="Q522" s="2" t="str">
        <f t="shared" si="323"/>
        <v/>
      </c>
      <c r="R522" s="2" t="str">
        <f t="shared" si="324"/>
        <v/>
      </c>
      <c r="S522" s="11" t="str">
        <f t="shared" si="325"/>
        <v/>
      </c>
      <c r="T522" s="11" t="str">
        <f>IF(ISBLANK(A522),"",VLOOKUP(表1[[#This Row],[分项工程名称]],模板!C:G,3,FALSE))</f>
        <v/>
      </c>
      <c r="U522" s="2" t="str">
        <f t="shared" si="326"/>
        <v/>
      </c>
      <c r="V522" s="2" t="str">
        <f t="shared" si="327"/>
        <v/>
      </c>
      <c r="W522" s="11" t="str">
        <f>IF(ISBLANK(A522),"",表1[[#This Row],[子项名称]]&amp;表1[[#This Row],[标题]]&amp;表1[[#This Row],[分项工程代号]])</f>
        <v/>
      </c>
      <c r="X522" s="11" t="str">
        <f>IF(ISBLANK(A522),"",COUNTIF(W:W,表1[[#This Row],[子项名称]]&amp;表1[[#This Row],[标题]]&amp;表1[[#This Row],[分项工程代号]]))</f>
        <v/>
      </c>
      <c r="Y522" s="11" t="str">
        <f>IF(ISBLANK(A522),"",表1[[#This Row],[子项名称]]&amp;表1[[#This Row],[分项工程代号]]&amp;表1[[#This Row],[分项工程名称]])</f>
        <v/>
      </c>
      <c r="Z522" s="11" t="str">
        <f>IF(ISBLANK(A522),"",IF(MATCH(表1[[#This Row],[子项名称]]&amp;表1[[#This Row],[分项工程代号]]&amp;表1[[#This Row],[分项工程名称]],Y:Y,0)=ROW(表1[[#This Row],[子项名称]]),TRUE,FALSE))</f>
        <v/>
      </c>
      <c r="AA522" s="11" t="str">
        <f t="shared" si="328"/>
        <v/>
      </c>
      <c r="AB522" s="11" t="str">
        <f>IF(ISBLANK(A522),"",VLOOKUP(表1[[#This Row],[分项工程名称]],施工检查记录[#All],2,FALSE))</f>
        <v/>
      </c>
      <c r="AC522" s="5"/>
    </row>
    <row r="523" customHeight="1" spans="1:29">
      <c r="A523" s="5"/>
      <c r="B523" s="5"/>
      <c r="C523" s="5"/>
      <c r="D523" s="5"/>
      <c r="E523" s="5"/>
      <c r="F523" s="5"/>
      <c r="G523" s="5"/>
      <c r="H523" s="5"/>
      <c r="I523" s="5"/>
      <c r="J523" s="5"/>
      <c r="K523" s="11" t="str">
        <f>IF(ISBLANK(A523),"",VLOOKUP("S2"&amp;表1[[#This Row],[分项工程代号]]&amp;表1[[#This Row],[分项工程名称]],模板!D:F,3,FALSE))</f>
        <v/>
      </c>
      <c r="L523" s="2" t="str">
        <f>IF(ISBLANK(A523),"",表1[[#This Row],[编号]]&amp;TEXT(表1[[#This Row],[序号]],"000"))</f>
        <v/>
      </c>
      <c r="M523" s="11" t="str">
        <f t="shared" si="319"/>
        <v/>
      </c>
      <c r="N523" s="11" t="str">
        <f t="shared" si="320"/>
        <v/>
      </c>
      <c r="O523" s="11" t="str">
        <f t="shared" si="321"/>
        <v/>
      </c>
      <c r="P523" s="2" t="str">
        <f t="shared" si="322"/>
        <v/>
      </c>
      <c r="Q523" s="2" t="str">
        <f t="shared" si="323"/>
        <v/>
      </c>
      <c r="R523" s="2" t="str">
        <f t="shared" si="324"/>
        <v/>
      </c>
      <c r="S523" s="11" t="str">
        <f t="shared" si="325"/>
        <v/>
      </c>
      <c r="T523" s="11" t="str">
        <f>IF(ISBLANK(A523),"",VLOOKUP(表1[[#This Row],[分项工程名称]],模板!C:G,3,FALSE))</f>
        <v/>
      </c>
      <c r="U523" s="2" t="str">
        <f t="shared" si="326"/>
        <v/>
      </c>
      <c r="V523" s="2" t="str">
        <f t="shared" si="327"/>
        <v/>
      </c>
      <c r="W523" s="11" t="str">
        <f>IF(ISBLANK(A523),"",表1[[#This Row],[子项名称]]&amp;表1[[#This Row],[标题]]&amp;表1[[#This Row],[分项工程代号]])</f>
        <v/>
      </c>
      <c r="X523" s="11" t="str">
        <f>IF(ISBLANK(A523),"",COUNTIF(W:W,表1[[#This Row],[子项名称]]&amp;表1[[#This Row],[标题]]&amp;表1[[#This Row],[分项工程代号]]))</f>
        <v/>
      </c>
      <c r="Y523" s="11" t="str">
        <f>IF(ISBLANK(A523),"",表1[[#This Row],[子项名称]]&amp;表1[[#This Row],[分项工程代号]]&amp;表1[[#This Row],[分项工程名称]])</f>
        <v/>
      </c>
      <c r="Z523" s="11" t="str">
        <f>IF(ISBLANK(A523),"",IF(MATCH(表1[[#This Row],[子项名称]]&amp;表1[[#This Row],[分项工程代号]]&amp;表1[[#This Row],[分项工程名称]],Y:Y,0)=ROW(表1[[#This Row],[子项名称]]),TRUE,FALSE))</f>
        <v/>
      </c>
      <c r="AA523" s="11" t="str">
        <f t="shared" si="328"/>
        <v/>
      </c>
      <c r="AB523" s="11" t="str">
        <f>IF(ISBLANK(A523),"",VLOOKUP(表1[[#This Row],[分项工程名称]],施工检查记录[#All],2,FALSE))</f>
        <v/>
      </c>
      <c r="AC523" s="5"/>
    </row>
    <row r="524" customHeight="1" spans="1:29">
      <c r="A524" s="5"/>
      <c r="B524" s="5"/>
      <c r="C524" s="5"/>
      <c r="D524" s="5"/>
      <c r="E524" s="5"/>
      <c r="F524" s="5"/>
      <c r="G524" s="5"/>
      <c r="H524" s="5"/>
      <c r="I524" s="5"/>
      <c r="J524" s="5"/>
      <c r="K524" s="11" t="str">
        <f>IF(ISBLANK(A524),"",VLOOKUP("S2"&amp;表1[[#This Row],[分项工程代号]]&amp;表1[[#This Row],[分项工程名称]],模板!D:F,3,FALSE))</f>
        <v/>
      </c>
      <c r="L524" s="2" t="str">
        <f>IF(ISBLANK(A524),"",表1[[#This Row],[编号]]&amp;TEXT(表1[[#This Row],[序号]],"000"))</f>
        <v/>
      </c>
      <c r="M524" s="11" t="str">
        <f t="shared" si="319"/>
        <v/>
      </c>
      <c r="N524" s="11" t="str">
        <f t="shared" si="320"/>
        <v/>
      </c>
      <c r="O524" s="11" t="str">
        <f t="shared" si="321"/>
        <v/>
      </c>
      <c r="P524" s="2" t="str">
        <f t="shared" si="322"/>
        <v/>
      </c>
      <c r="Q524" s="2" t="str">
        <f t="shared" si="323"/>
        <v/>
      </c>
      <c r="R524" s="2" t="str">
        <f t="shared" si="324"/>
        <v/>
      </c>
      <c r="S524" s="11" t="str">
        <f t="shared" si="325"/>
        <v/>
      </c>
      <c r="T524" s="11" t="str">
        <f>IF(ISBLANK(A524),"",VLOOKUP(表1[[#This Row],[分项工程名称]],模板!C:G,3,FALSE))</f>
        <v/>
      </c>
      <c r="U524" s="2" t="str">
        <f t="shared" si="326"/>
        <v/>
      </c>
      <c r="V524" s="2" t="str">
        <f t="shared" si="327"/>
        <v/>
      </c>
      <c r="W524" s="11" t="str">
        <f>IF(ISBLANK(A524),"",表1[[#This Row],[子项名称]]&amp;表1[[#This Row],[标题]]&amp;表1[[#This Row],[分项工程代号]])</f>
        <v/>
      </c>
      <c r="X524" s="11" t="str">
        <f>IF(ISBLANK(A524),"",COUNTIF(W:W,表1[[#This Row],[子项名称]]&amp;表1[[#This Row],[标题]]&amp;表1[[#This Row],[分项工程代号]]))</f>
        <v/>
      </c>
      <c r="Y524" s="11" t="str">
        <f>IF(ISBLANK(A524),"",表1[[#This Row],[子项名称]]&amp;表1[[#This Row],[分项工程代号]]&amp;表1[[#This Row],[分项工程名称]])</f>
        <v/>
      </c>
      <c r="Z524" s="11" t="str">
        <f>IF(ISBLANK(A524),"",IF(MATCH(表1[[#This Row],[子项名称]]&amp;表1[[#This Row],[分项工程代号]]&amp;表1[[#This Row],[分项工程名称]],Y:Y,0)=ROW(表1[[#This Row],[子项名称]]),TRUE,FALSE))</f>
        <v/>
      </c>
      <c r="AA524" s="11" t="str">
        <f t="shared" si="328"/>
        <v/>
      </c>
      <c r="AB524" s="11" t="str">
        <f>IF(ISBLANK(A524),"",VLOOKUP(表1[[#This Row],[分项工程名称]],施工检查记录[#All],2,FALSE))</f>
        <v/>
      </c>
      <c r="AC524" s="5"/>
    </row>
    <row r="525" customHeight="1" spans="1:29">
      <c r="A525" s="5"/>
      <c r="B525" s="5"/>
      <c r="C525" s="5"/>
      <c r="D525" s="5"/>
      <c r="E525" s="5"/>
      <c r="F525" s="5"/>
      <c r="G525" s="5"/>
      <c r="H525" s="5"/>
      <c r="I525" s="5"/>
      <c r="J525" s="5"/>
      <c r="K525" s="11" t="str">
        <f>IF(ISBLANK(A525),"",VLOOKUP("S2"&amp;表1[[#This Row],[分项工程代号]]&amp;表1[[#This Row],[分项工程名称]],模板!D:F,3,FALSE))</f>
        <v/>
      </c>
      <c r="L525" s="2" t="str">
        <f>IF(ISBLANK(A525),"",表1[[#This Row],[编号]]&amp;TEXT(表1[[#This Row],[序号]],"000"))</f>
        <v/>
      </c>
      <c r="M525" s="11" t="str">
        <f t="shared" si="319"/>
        <v/>
      </c>
      <c r="N525" s="11" t="str">
        <f t="shared" si="320"/>
        <v/>
      </c>
      <c r="O525" s="11" t="str">
        <f t="shared" si="321"/>
        <v/>
      </c>
      <c r="P525" s="2" t="str">
        <f t="shared" si="322"/>
        <v/>
      </c>
      <c r="Q525" s="2" t="str">
        <f t="shared" si="323"/>
        <v/>
      </c>
      <c r="R525" s="2" t="str">
        <f t="shared" si="324"/>
        <v/>
      </c>
      <c r="S525" s="11" t="str">
        <f t="shared" si="325"/>
        <v/>
      </c>
      <c r="T525" s="11" t="str">
        <f>IF(ISBLANK(A525),"",VLOOKUP(表1[[#This Row],[分项工程名称]],模板!C:G,3,FALSE))</f>
        <v/>
      </c>
      <c r="U525" s="2" t="str">
        <f t="shared" si="326"/>
        <v/>
      </c>
      <c r="V525" s="2" t="str">
        <f t="shared" si="327"/>
        <v/>
      </c>
      <c r="W525" s="11" t="str">
        <f>IF(ISBLANK(A525),"",表1[[#This Row],[子项名称]]&amp;表1[[#This Row],[标题]]&amp;表1[[#This Row],[分项工程代号]])</f>
        <v/>
      </c>
      <c r="X525" s="11" t="str">
        <f>IF(ISBLANK(A525),"",COUNTIF(W:W,表1[[#This Row],[子项名称]]&amp;表1[[#This Row],[标题]]&amp;表1[[#This Row],[分项工程代号]]))</f>
        <v/>
      </c>
      <c r="Y525" s="11" t="str">
        <f>IF(ISBLANK(A525),"",表1[[#This Row],[子项名称]]&amp;表1[[#This Row],[分项工程代号]]&amp;表1[[#This Row],[分项工程名称]])</f>
        <v/>
      </c>
      <c r="Z525" s="11" t="str">
        <f>IF(ISBLANK(A525),"",IF(MATCH(表1[[#This Row],[子项名称]]&amp;表1[[#This Row],[分项工程代号]]&amp;表1[[#This Row],[分项工程名称]],Y:Y,0)=ROW(表1[[#This Row],[子项名称]]),TRUE,FALSE))</f>
        <v/>
      </c>
      <c r="AA525" s="11" t="str">
        <f t="shared" si="328"/>
        <v/>
      </c>
      <c r="AB525" s="11" t="str">
        <f>IF(ISBLANK(A525),"",VLOOKUP(表1[[#This Row],[分项工程名称]],施工检查记录[#All],2,FALSE))</f>
        <v/>
      </c>
      <c r="AC525" s="5"/>
    </row>
    <row r="526" customHeight="1" spans="1:29">
      <c r="A526" s="5"/>
      <c r="B526" s="5"/>
      <c r="C526" s="5"/>
      <c r="D526" s="5"/>
      <c r="E526" s="5"/>
      <c r="F526" s="5"/>
      <c r="G526" s="5"/>
      <c r="H526" s="5"/>
      <c r="I526" s="5"/>
      <c r="J526" s="5"/>
      <c r="K526" s="11" t="str">
        <f>IF(ISBLANK(A526),"",VLOOKUP("S2"&amp;表1[[#This Row],[分项工程代号]]&amp;表1[[#This Row],[分项工程名称]],模板!D:F,3,FALSE))</f>
        <v/>
      </c>
      <c r="L526" s="2" t="str">
        <f>IF(ISBLANK(A526),"",表1[[#This Row],[编号]]&amp;TEXT(表1[[#This Row],[序号]],"000"))</f>
        <v/>
      </c>
      <c r="M526" s="11" t="str">
        <f t="shared" si="319"/>
        <v/>
      </c>
      <c r="N526" s="11" t="str">
        <f t="shared" si="320"/>
        <v/>
      </c>
      <c r="O526" s="11" t="str">
        <f t="shared" si="321"/>
        <v/>
      </c>
      <c r="P526" s="2" t="str">
        <f t="shared" si="322"/>
        <v/>
      </c>
      <c r="Q526" s="2" t="str">
        <f t="shared" si="323"/>
        <v/>
      </c>
      <c r="R526" s="2" t="str">
        <f t="shared" si="324"/>
        <v/>
      </c>
      <c r="S526" s="11" t="str">
        <f t="shared" si="325"/>
        <v/>
      </c>
      <c r="T526" s="11" t="str">
        <f>IF(ISBLANK(A526),"",VLOOKUP(表1[[#This Row],[分项工程名称]],模板!C:G,3,FALSE))</f>
        <v/>
      </c>
      <c r="U526" s="2" t="str">
        <f t="shared" si="326"/>
        <v/>
      </c>
      <c r="V526" s="2" t="str">
        <f t="shared" si="327"/>
        <v/>
      </c>
      <c r="W526" s="11" t="str">
        <f>IF(ISBLANK(A526),"",表1[[#This Row],[子项名称]]&amp;表1[[#This Row],[标题]]&amp;表1[[#This Row],[分项工程代号]])</f>
        <v/>
      </c>
      <c r="X526" s="11" t="str">
        <f>IF(ISBLANK(A526),"",COUNTIF(W:W,表1[[#This Row],[子项名称]]&amp;表1[[#This Row],[标题]]&amp;表1[[#This Row],[分项工程代号]]))</f>
        <v/>
      </c>
      <c r="Y526" s="11" t="str">
        <f>IF(ISBLANK(A526),"",表1[[#This Row],[子项名称]]&amp;表1[[#This Row],[分项工程代号]]&amp;表1[[#This Row],[分项工程名称]])</f>
        <v/>
      </c>
      <c r="Z526" s="11" t="str">
        <f>IF(ISBLANK(A526),"",IF(MATCH(表1[[#This Row],[子项名称]]&amp;表1[[#This Row],[分项工程代号]]&amp;表1[[#This Row],[分项工程名称]],Y:Y,0)=ROW(表1[[#This Row],[子项名称]]),TRUE,FALSE))</f>
        <v/>
      </c>
      <c r="AA526" s="11" t="str">
        <f t="shared" si="328"/>
        <v/>
      </c>
      <c r="AB526" s="11" t="str">
        <f>IF(ISBLANK(A526),"",VLOOKUP(表1[[#This Row],[分项工程名称]],施工检查记录[#All],2,FALSE))</f>
        <v/>
      </c>
      <c r="AC526" s="5"/>
    </row>
    <row r="527" customHeight="1" spans="1:29">
      <c r="A527" s="5"/>
      <c r="B527" s="5"/>
      <c r="C527" s="5"/>
      <c r="D527" s="5"/>
      <c r="E527" s="5"/>
      <c r="F527" s="5"/>
      <c r="G527" s="5"/>
      <c r="H527" s="5"/>
      <c r="I527" s="5"/>
      <c r="J527" s="5"/>
      <c r="K527" s="11" t="str">
        <f>IF(ISBLANK(A527),"",VLOOKUP("S2"&amp;表1[[#This Row],[分项工程代号]]&amp;表1[[#This Row],[分项工程名称]],模板!D:F,3,FALSE))</f>
        <v/>
      </c>
      <c r="L527" s="2" t="str">
        <f>IF(ISBLANK(A527),"",表1[[#This Row],[编号]]&amp;TEXT(表1[[#This Row],[序号]],"000"))</f>
        <v/>
      </c>
      <c r="M527" s="11" t="str">
        <f t="shared" si="319"/>
        <v/>
      </c>
      <c r="N527" s="11" t="str">
        <f t="shared" si="320"/>
        <v/>
      </c>
      <c r="O527" s="11" t="str">
        <f t="shared" si="321"/>
        <v/>
      </c>
      <c r="P527" s="2" t="str">
        <f t="shared" si="322"/>
        <v/>
      </c>
      <c r="Q527" s="2" t="str">
        <f t="shared" si="323"/>
        <v/>
      </c>
      <c r="R527" s="2" t="str">
        <f t="shared" si="324"/>
        <v/>
      </c>
      <c r="S527" s="11" t="str">
        <f t="shared" si="325"/>
        <v/>
      </c>
      <c r="T527" s="11" t="str">
        <f>IF(ISBLANK(A527),"",VLOOKUP(表1[[#This Row],[分项工程名称]],模板!C:G,3,FALSE))</f>
        <v/>
      </c>
      <c r="U527" s="2" t="str">
        <f t="shared" si="326"/>
        <v/>
      </c>
      <c r="V527" s="2" t="str">
        <f t="shared" si="327"/>
        <v/>
      </c>
      <c r="W527" s="11" t="str">
        <f>IF(ISBLANK(A527),"",表1[[#This Row],[子项名称]]&amp;表1[[#This Row],[标题]]&amp;表1[[#This Row],[分项工程代号]])</f>
        <v/>
      </c>
      <c r="X527" s="11" t="str">
        <f>IF(ISBLANK(A527),"",COUNTIF(W:W,表1[[#This Row],[子项名称]]&amp;表1[[#This Row],[标题]]&amp;表1[[#This Row],[分项工程代号]]))</f>
        <v/>
      </c>
      <c r="Y527" s="11" t="str">
        <f>IF(ISBLANK(A527),"",表1[[#This Row],[子项名称]]&amp;表1[[#This Row],[分项工程代号]]&amp;表1[[#This Row],[分项工程名称]])</f>
        <v/>
      </c>
      <c r="Z527" s="11" t="str">
        <f>IF(ISBLANK(A527),"",IF(MATCH(表1[[#This Row],[子项名称]]&amp;表1[[#This Row],[分项工程代号]]&amp;表1[[#This Row],[分项工程名称]],Y:Y,0)=ROW(表1[[#This Row],[子项名称]]),TRUE,FALSE))</f>
        <v/>
      </c>
      <c r="AA527" s="11" t="str">
        <f t="shared" si="328"/>
        <v/>
      </c>
      <c r="AB527" s="11" t="str">
        <f>IF(ISBLANK(A527),"",VLOOKUP(表1[[#This Row],[分项工程名称]],施工检查记录[#All],2,FALSE))</f>
        <v/>
      </c>
      <c r="AC527" s="5"/>
    </row>
    <row r="528" customHeight="1" spans="1:29">
      <c r="A528" s="5"/>
      <c r="B528" s="5"/>
      <c r="C528" s="5"/>
      <c r="D528" s="5"/>
      <c r="E528" s="5"/>
      <c r="F528" s="5"/>
      <c r="G528" s="5"/>
      <c r="H528" s="5"/>
      <c r="I528" s="5"/>
      <c r="J528" s="5"/>
      <c r="K528" s="11" t="str">
        <f>IF(ISBLANK(A528),"",VLOOKUP("S2"&amp;表1[[#This Row],[分项工程代号]]&amp;表1[[#This Row],[分项工程名称]],模板!D:F,3,FALSE))</f>
        <v/>
      </c>
      <c r="L528" s="2" t="str">
        <f>IF(ISBLANK(A528),"",表1[[#This Row],[编号]]&amp;TEXT(表1[[#This Row],[序号]],"000"))</f>
        <v/>
      </c>
      <c r="M528" s="11" t="str">
        <f t="shared" si="319"/>
        <v/>
      </c>
      <c r="N528" s="11" t="str">
        <f t="shared" si="320"/>
        <v/>
      </c>
      <c r="O528" s="11" t="str">
        <f t="shared" si="321"/>
        <v/>
      </c>
      <c r="P528" s="2" t="str">
        <f t="shared" si="322"/>
        <v/>
      </c>
      <c r="Q528" s="2" t="str">
        <f t="shared" si="323"/>
        <v/>
      </c>
      <c r="R528" s="2" t="str">
        <f t="shared" si="324"/>
        <v/>
      </c>
      <c r="S528" s="11" t="str">
        <f t="shared" si="325"/>
        <v/>
      </c>
      <c r="T528" s="11" t="str">
        <f>IF(ISBLANK(A528),"",VLOOKUP(表1[[#This Row],[分项工程名称]],模板!C:G,3,FALSE))</f>
        <v/>
      </c>
      <c r="U528" s="2" t="str">
        <f t="shared" si="326"/>
        <v/>
      </c>
      <c r="V528" s="2" t="str">
        <f t="shared" si="327"/>
        <v/>
      </c>
      <c r="W528" s="11" t="str">
        <f>IF(ISBLANK(A528),"",表1[[#This Row],[子项名称]]&amp;表1[[#This Row],[标题]]&amp;表1[[#This Row],[分项工程代号]])</f>
        <v/>
      </c>
      <c r="X528" s="11" t="str">
        <f>IF(ISBLANK(A528),"",COUNTIF(W:W,表1[[#This Row],[子项名称]]&amp;表1[[#This Row],[标题]]&amp;表1[[#This Row],[分项工程代号]]))</f>
        <v/>
      </c>
      <c r="Y528" s="11" t="str">
        <f>IF(ISBLANK(A528),"",表1[[#This Row],[子项名称]]&amp;表1[[#This Row],[分项工程代号]]&amp;表1[[#This Row],[分项工程名称]])</f>
        <v/>
      </c>
      <c r="Z528" s="11" t="str">
        <f>IF(ISBLANK(A528),"",IF(MATCH(表1[[#This Row],[子项名称]]&amp;表1[[#This Row],[分项工程代号]]&amp;表1[[#This Row],[分项工程名称]],Y:Y,0)=ROW(表1[[#This Row],[子项名称]]),TRUE,FALSE))</f>
        <v/>
      </c>
      <c r="AA528" s="11" t="str">
        <f t="shared" si="328"/>
        <v/>
      </c>
      <c r="AB528" s="11" t="str">
        <f>IF(ISBLANK(A528),"",VLOOKUP(表1[[#This Row],[分项工程名称]],施工检查记录[#All],2,FALSE))</f>
        <v/>
      </c>
      <c r="AC528" s="5"/>
    </row>
    <row r="529" customHeight="1" spans="1:29">
      <c r="A529" s="5"/>
      <c r="B529" s="5"/>
      <c r="C529" s="5"/>
      <c r="D529" s="5"/>
      <c r="E529" s="5"/>
      <c r="F529" s="5"/>
      <c r="G529" s="5"/>
      <c r="H529" s="5"/>
      <c r="I529" s="5"/>
      <c r="J529" s="5"/>
      <c r="K529" s="11" t="str">
        <f>IF(ISBLANK(A529),"",VLOOKUP("S2"&amp;表1[[#This Row],[分项工程代号]]&amp;表1[[#This Row],[分项工程名称]],模板!D:F,3,FALSE))</f>
        <v/>
      </c>
      <c r="L529" s="2" t="str">
        <f>IF(ISBLANK(A529),"",表1[[#This Row],[编号]]&amp;TEXT(表1[[#This Row],[序号]],"000"))</f>
        <v/>
      </c>
      <c r="M529" s="11" t="str">
        <f t="shared" si="319"/>
        <v/>
      </c>
      <c r="N529" s="11" t="str">
        <f t="shared" si="320"/>
        <v/>
      </c>
      <c r="O529" s="11" t="str">
        <f t="shared" si="321"/>
        <v/>
      </c>
      <c r="P529" s="2" t="str">
        <f t="shared" si="322"/>
        <v/>
      </c>
      <c r="Q529" s="2" t="str">
        <f t="shared" si="323"/>
        <v/>
      </c>
      <c r="R529" s="2" t="str">
        <f t="shared" si="324"/>
        <v/>
      </c>
      <c r="S529" s="11" t="str">
        <f t="shared" si="325"/>
        <v/>
      </c>
      <c r="T529" s="11" t="str">
        <f>IF(ISBLANK(A529),"",VLOOKUP(表1[[#This Row],[分项工程名称]],模板!C:G,3,FALSE))</f>
        <v/>
      </c>
      <c r="U529" s="2" t="str">
        <f t="shared" si="326"/>
        <v/>
      </c>
      <c r="V529" s="2" t="str">
        <f t="shared" si="327"/>
        <v/>
      </c>
      <c r="W529" s="11" t="str">
        <f>IF(ISBLANK(A529),"",表1[[#This Row],[子项名称]]&amp;表1[[#This Row],[标题]]&amp;表1[[#This Row],[分项工程代号]])</f>
        <v/>
      </c>
      <c r="X529" s="11" t="str">
        <f>IF(ISBLANK(A529),"",COUNTIF(W:W,表1[[#This Row],[子项名称]]&amp;表1[[#This Row],[标题]]&amp;表1[[#This Row],[分项工程代号]]))</f>
        <v/>
      </c>
      <c r="Y529" s="11" t="str">
        <f>IF(ISBLANK(A529),"",表1[[#This Row],[子项名称]]&amp;表1[[#This Row],[分项工程代号]]&amp;表1[[#This Row],[分项工程名称]])</f>
        <v/>
      </c>
      <c r="Z529" s="11" t="str">
        <f>IF(ISBLANK(A529),"",IF(MATCH(表1[[#This Row],[子项名称]]&amp;表1[[#This Row],[分项工程代号]]&amp;表1[[#This Row],[分项工程名称]],Y:Y,0)=ROW(表1[[#This Row],[子项名称]]),TRUE,FALSE))</f>
        <v/>
      </c>
      <c r="AA529" s="11" t="str">
        <f t="shared" si="328"/>
        <v/>
      </c>
      <c r="AB529" s="11" t="str">
        <f>IF(ISBLANK(A529),"",VLOOKUP(表1[[#This Row],[分项工程名称]],施工检查记录[#All],2,FALSE))</f>
        <v/>
      </c>
      <c r="AC529" s="5"/>
    </row>
    <row r="530" customHeight="1" spans="1:29">
      <c r="A530" s="5"/>
      <c r="B530" s="5"/>
      <c r="C530" s="5"/>
      <c r="D530" s="5"/>
      <c r="E530" s="5"/>
      <c r="F530" s="5"/>
      <c r="G530" s="5"/>
      <c r="H530" s="5"/>
      <c r="I530" s="5"/>
      <c r="J530" s="5"/>
      <c r="K530" s="11" t="str">
        <f>IF(ISBLANK(A530),"",VLOOKUP("S2"&amp;表1[[#This Row],[分项工程代号]]&amp;表1[[#This Row],[分项工程名称]],模板!D:F,3,FALSE))</f>
        <v/>
      </c>
      <c r="L530" s="2" t="str">
        <f>IF(ISBLANK(A530),"",表1[[#This Row],[编号]]&amp;TEXT(表1[[#This Row],[序号]],"000"))</f>
        <v/>
      </c>
      <c r="M530" s="11" t="str">
        <f t="shared" si="319"/>
        <v/>
      </c>
      <c r="N530" s="11" t="str">
        <f t="shared" si="320"/>
        <v/>
      </c>
      <c r="O530" s="11" t="str">
        <f t="shared" si="321"/>
        <v/>
      </c>
      <c r="P530" s="2" t="str">
        <f t="shared" si="322"/>
        <v/>
      </c>
      <c r="Q530" s="2" t="str">
        <f t="shared" si="323"/>
        <v/>
      </c>
      <c r="R530" s="2" t="str">
        <f t="shared" si="324"/>
        <v/>
      </c>
      <c r="S530" s="11" t="str">
        <f t="shared" si="325"/>
        <v/>
      </c>
      <c r="T530" s="11" t="str">
        <f>IF(ISBLANK(A530),"",VLOOKUP(表1[[#This Row],[分项工程名称]],模板!C:G,3,FALSE))</f>
        <v/>
      </c>
      <c r="U530" s="2" t="str">
        <f t="shared" si="326"/>
        <v/>
      </c>
      <c r="V530" s="2" t="str">
        <f t="shared" si="327"/>
        <v/>
      </c>
      <c r="W530" s="11" t="str">
        <f>IF(ISBLANK(A530),"",表1[[#This Row],[子项名称]]&amp;表1[[#This Row],[标题]]&amp;表1[[#This Row],[分项工程代号]])</f>
        <v/>
      </c>
      <c r="X530" s="11" t="str">
        <f>IF(ISBLANK(A530),"",COUNTIF(W:W,表1[[#This Row],[子项名称]]&amp;表1[[#This Row],[标题]]&amp;表1[[#This Row],[分项工程代号]]))</f>
        <v/>
      </c>
      <c r="Y530" s="11" t="str">
        <f>IF(ISBLANK(A530),"",表1[[#This Row],[子项名称]]&amp;表1[[#This Row],[分项工程代号]]&amp;表1[[#This Row],[分项工程名称]])</f>
        <v/>
      </c>
      <c r="Z530" s="11" t="str">
        <f>IF(ISBLANK(A530),"",IF(MATCH(表1[[#This Row],[子项名称]]&amp;表1[[#This Row],[分项工程代号]]&amp;表1[[#This Row],[分项工程名称]],Y:Y,0)=ROW(表1[[#This Row],[子项名称]]),TRUE,FALSE))</f>
        <v/>
      </c>
      <c r="AA530" s="11" t="str">
        <f t="shared" si="328"/>
        <v/>
      </c>
      <c r="AB530" s="11" t="str">
        <f>IF(ISBLANK(A530),"",VLOOKUP(表1[[#This Row],[分项工程名称]],施工检查记录[#All],2,FALSE))</f>
        <v/>
      </c>
      <c r="AC530" s="5"/>
    </row>
    <row r="531" customHeight="1" spans="1:29">
      <c r="A531" s="5"/>
      <c r="B531" s="5"/>
      <c r="C531" s="5"/>
      <c r="D531" s="5"/>
      <c r="E531" s="5"/>
      <c r="F531" s="5"/>
      <c r="G531" s="5"/>
      <c r="H531" s="5"/>
      <c r="I531" s="5"/>
      <c r="J531" s="5"/>
      <c r="K531" s="11" t="str">
        <f>IF(ISBLANK(A531),"",VLOOKUP("S2"&amp;表1[[#This Row],[分项工程代号]]&amp;表1[[#This Row],[分项工程名称]],模板!D:F,3,FALSE))</f>
        <v/>
      </c>
      <c r="L531" s="2" t="str">
        <f>IF(ISBLANK(A531),"",表1[[#This Row],[编号]]&amp;TEXT(表1[[#This Row],[序号]],"000"))</f>
        <v/>
      </c>
      <c r="M531" s="11" t="str">
        <f t="shared" si="319"/>
        <v/>
      </c>
      <c r="N531" s="11" t="str">
        <f t="shared" si="320"/>
        <v/>
      </c>
      <c r="O531" s="11" t="str">
        <f t="shared" si="321"/>
        <v/>
      </c>
      <c r="P531" s="2" t="str">
        <f t="shared" si="322"/>
        <v/>
      </c>
      <c r="Q531" s="2" t="str">
        <f t="shared" si="323"/>
        <v/>
      </c>
      <c r="R531" s="2" t="str">
        <f t="shared" si="324"/>
        <v/>
      </c>
      <c r="S531" s="11" t="str">
        <f t="shared" si="325"/>
        <v/>
      </c>
      <c r="T531" s="11" t="str">
        <f>IF(ISBLANK(A531),"",VLOOKUP(表1[[#This Row],[分项工程名称]],模板!C:G,3,FALSE))</f>
        <v/>
      </c>
      <c r="U531" s="2" t="str">
        <f t="shared" si="326"/>
        <v/>
      </c>
      <c r="V531" s="2" t="str">
        <f t="shared" si="327"/>
        <v/>
      </c>
      <c r="W531" s="11" t="str">
        <f>IF(ISBLANK(A531),"",表1[[#This Row],[子项名称]]&amp;表1[[#This Row],[标题]]&amp;表1[[#This Row],[分项工程代号]])</f>
        <v/>
      </c>
      <c r="X531" s="11" t="str">
        <f>IF(ISBLANK(A531),"",COUNTIF(W:W,表1[[#This Row],[子项名称]]&amp;表1[[#This Row],[标题]]&amp;表1[[#This Row],[分项工程代号]]))</f>
        <v/>
      </c>
      <c r="Y531" s="11" t="str">
        <f>IF(ISBLANK(A531),"",表1[[#This Row],[子项名称]]&amp;表1[[#This Row],[分项工程代号]]&amp;表1[[#This Row],[分项工程名称]])</f>
        <v/>
      </c>
      <c r="Z531" s="11" t="str">
        <f>IF(ISBLANK(A531),"",IF(MATCH(表1[[#This Row],[子项名称]]&amp;表1[[#This Row],[分项工程代号]]&amp;表1[[#This Row],[分项工程名称]],Y:Y,0)=ROW(表1[[#This Row],[子项名称]]),TRUE,FALSE))</f>
        <v/>
      </c>
      <c r="AA531" s="11" t="str">
        <f t="shared" si="328"/>
        <v/>
      </c>
      <c r="AB531" s="11" t="str">
        <f>IF(ISBLANK(A531),"",VLOOKUP(表1[[#This Row],[分项工程名称]],施工检查记录[#All],2,FALSE))</f>
        <v/>
      </c>
      <c r="AC531" s="5"/>
    </row>
    <row r="532" customHeight="1" spans="1:29">
      <c r="A532" s="5"/>
      <c r="B532" s="5"/>
      <c r="C532" s="5"/>
      <c r="D532" s="5"/>
      <c r="E532" s="5"/>
      <c r="F532" s="5"/>
      <c r="G532" s="5"/>
      <c r="H532" s="5"/>
      <c r="I532" s="5"/>
      <c r="J532" s="5"/>
      <c r="K532" s="11" t="str">
        <f>IF(ISBLANK(A532),"",VLOOKUP("S2"&amp;表1[[#This Row],[分项工程代号]]&amp;表1[[#This Row],[分项工程名称]],模板!D:F,3,FALSE))</f>
        <v/>
      </c>
      <c r="L532" s="2" t="str">
        <f>IF(ISBLANK(A532),"",表1[[#This Row],[编号]]&amp;TEXT(表1[[#This Row],[序号]],"000"))</f>
        <v/>
      </c>
      <c r="M532" s="11" t="str">
        <f t="shared" si="319"/>
        <v/>
      </c>
      <c r="N532" s="11" t="str">
        <f t="shared" si="320"/>
        <v/>
      </c>
      <c r="O532" s="11" t="str">
        <f t="shared" si="321"/>
        <v/>
      </c>
      <c r="P532" s="2" t="str">
        <f t="shared" si="322"/>
        <v/>
      </c>
      <c r="Q532" s="2" t="str">
        <f t="shared" si="323"/>
        <v/>
      </c>
      <c r="R532" s="2" t="str">
        <f t="shared" si="324"/>
        <v/>
      </c>
      <c r="S532" s="11" t="str">
        <f t="shared" si="325"/>
        <v/>
      </c>
      <c r="T532" s="11" t="str">
        <f>IF(ISBLANK(A532),"",VLOOKUP(表1[[#This Row],[分项工程名称]],模板!C:G,3,FALSE))</f>
        <v/>
      </c>
      <c r="U532" s="2" t="str">
        <f t="shared" si="326"/>
        <v/>
      </c>
      <c r="V532" s="2" t="str">
        <f t="shared" si="327"/>
        <v/>
      </c>
      <c r="W532" s="11" t="str">
        <f>IF(ISBLANK(A532),"",表1[[#This Row],[子项名称]]&amp;表1[[#This Row],[标题]]&amp;表1[[#This Row],[分项工程代号]])</f>
        <v/>
      </c>
      <c r="X532" s="11" t="str">
        <f>IF(ISBLANK(A532),"",COUNTIF(W:W,表1[[#This Row],[子项名称]]&amp;表1[[#This Row],[标题]]&amp;表1[[#This Row],[分项工程代号]]))</f>
        <v/>
      </c>
      <c r="Y532" s="11" t="str">
        <f>IF(ISBLANK(A532),"",表1[[#This Row],[子项名称]]&amp;表1[[#This Row],[分项工程代号]]&amp;表1[[#This Row],[分项工程名称]])</f>
        <v/>
      </c>
      <c r="Z532" s="11" t="str">
        <f>IF(ISBLANK(A532),"",IF(MATCH(表1[[#This Row],[子项名称]]&amp;表1[[#This Row],[分项工程代号]]&amp;表1[[#This Row],[分项工程名称]],Y:Y,0)=ROW(表1[[#This Row],[子项名称]]),TRUE,FALSE))</f>
        <v/>
      </c>
      <c r="AA532" s="11" t="str">
        <f t="shared" si="328"/>
        <v/>
      </c>
      <c r="AB532" s="11" t="str">
        <f>IF(ISBLANK(A532),"",VLOOKUP(表1[[#This Row],[分项工程名称]],施工检查记录[#All],2,FALSE))</f>
        <v/>
      </c>
      <c r="AC532" s="5"/>
    </row>
    <row r="533" customHeight="1" spans="1:29">
      <c r="A533" s="5"/>
      <c r="B533" s="5"/>
      <c r="C533" s="5"/>
      <c r="D533" s="5"/>
      <c r="E533" s="5"/>
      <c r="F533" s="5"/>
      <c r="G533" s="5"/>
      <c r="H533" s="5"/>
      <c r="I533" s="5"/>
      <c r="J533" s="5"/>
      <c r="K533" s="11" t="str">
        <f>IF(ISBLANK(A533),"",VLOOKUP("S2"&amp;表1[[#This Row],[分项工程代号]]&amp;表1[[#This Row],[分项工程名称]],模板!D:F,3,FALSE))</f>
        <v/>
      </c>
      <c r="L533" s="2" t="str">
        <f>IF(ISBLANK(A533),"",表1[[#This Row],[编号]]&amp;TEXT(表1[[#This Row],[序号]],"000"))</f>
        <v/>
      </c>
      <c r="M533" s="11" t="str">
        <f t="shared" si="319"/>
        <v/>
      </c>
      <c r="N533" s="11" t="str">
        <f t="shared" si="320"/>
        <v/>
      </c>
      <c r="O533" s="11" t="str">
        <f t="shared" si="321"/>
        <v/>
      </c>
      <c r="P533" s="2" t="str">
        <f t="shared" si="322"/>
        <v/>
      </c>
      <c r="Q533" s="2" t="str">
        <f t="shared" si="323"/>
        <v/>
      </c>
      <c r="R533" s="2" t="str">
        <f t="shared" si="324"/>
        <v/>
      </c>
      <c r="S533" s="11" t="str">
        <f t="shared" si="325"/>
        <v/>
      </c>
      <c r="T533" s="11" t="str">
        <f>IF(ISBLANK(A533),"",VLOOKUP(表1[[#This Row],[分项工程名称]],模板!C:G,3,FALSE))</f>
        <v/>
      </c>
      <c r="U533" s="2" t="str">
        <f t="shared" si="326"/>
        <v/>
      </c>
      <c r="V533" s="2" t="str">
        <f t="shared" si="327"/>
        <v/>
      </c>
      <c r="W533" s="11" t="str">
        <f>IF(ISBLANK(A533),"",表1[[#This Row],[子项名称]]&amp;表1[[#This Row],[标题]]&amp;表1[[#This Row],[分项工程代号]])</f>
        <v/>
      </c>
      <c r="X533" s="11" t="str">
        <f>IF(ISBLANK(A533),"",COUNTIF(W:W,表1[[#This Row],[子项名称]]&amp;表1[[#This Row],[标题]]&amp;表1[[#This Row],[分项工程代号]]))</f>
        <v/>
      </c>
      <c r="Y533" s="11" t="str">
        <f>IF(ISBLANK(A533),"",表1[[#This Row],[子项名称]]&amp;表1[[#This Row],[分项工程代号]]&amp;表1[[#This Row],[分项工程名称]])</f>
        <v/>
      </c>
      <c r="Z533" s="11" t="str">
        <f>IF(ISBLANK(A533),"",IF(MATCH(表1[[#This Row],[子项名称]]&amp;表1[[#This Row],[分项工程代号]]&amp;表1[[#This Row],[分项工程名称]],Y:Y,0)=ROW(表1[[#This Row],[子项名称]]),TRUE,FALSE))</f>
        <v/>
      </c>
      <c r="AA533" s="11" t="str">
        <f t="shared" si="328"/>
        <v/>
      </c>
      <c r="AB533" s="11" t="str">
        <f>IF(ISBLANK(A533),"",VLOOKUP(表1[[#This Row],[分项工程名称]],施工检查记录[#All],2,FALSE))</f>
        <v/>
      </c>
      <c r="AC533" s="5"/>
    </row>
    <row r="534" customHeight="1" spans="1:29">
      <c r="A534" s="5"/>
      <c r="B534" s="5"/>
      <c r="C534" s="5"/>
      <c r="D534" s="5"/>
      <c r="E534" s="5"/>
      <c r="F534" s="5"/>
      <c r="G534" s="5"/>
      <c r="H534" s="5"/>
      <c r="I534" s="5"/>
      <c r="J534" s="5"/>
      <c r="K534" s="11" t="str">
        <f>IF(ISBLANK(A534),"",VLOOKUP("S2"&amp;表1[[#This Row],[分项工程代号]]&amp;表1[[#This Row],[分项工程名称]],模板!D:F,3,FALSE))</f>
        <v/>
      </c>
      <c r="L534" s="2" t="str">
        <f>IF(ISBLANK(A534),"",表1[[#This Row],[编号]]&amp;TEXT(表1[[#This Row],[序号]],"000"))</f>
        <v/>
      </c>
      <c r="M534" s="11" t="str">
        <f t="shared" si="319"/>
        <v/>
      </c>
      <c r="N534" s="11" t="str">
        <f t="shared" si="320"/>
        <v/>
      </c>
      <c r="O534" s="11" t="str">
        <f t="shared" si="321"/>
        <v/>
      </c>
      <c r="P534" s="2" t="str">
        <f t="shared" si="322"/>
        <v/>
      </c>
      <c r="Q534" s="2" t="str">
        <f t="shared" si="323"/>
        <v/>
      </c>
      <c r="R534" s="2" t="str">
        <f t="shared" si="324"/>
        <v/>
      </c>
      <c r="S534" s="11" t="str">
        <f t="shared" si="325"/>
        <v/>
      </c>
      <c r="T534" s="11" t="str">
        <f>IF(ISBLANK(A534),"",VLOOKUP(表1[[#This Row],[分项工程名称]],模板!C:G,3,FALSE))</f>
        <v/>
      </c>
      <c r="U534" s="2" t="str">
        <f t="shared" si="326"/>
        <v/>
      </c>
      <c r="V534" s="2" t="str">
        <f t="shared" si="327"/>
        <v/>
      </c>
      <c r="W534" s="11" t="str">
        <f>IF(ISBLANK(A534),"",表1[[#This Row],[子项名称]]&amp;表1[[#This Row],[标题]]&amp;表1[[#This Row],[分项工程代号]])</f>
        <v/>
      </c>
      <c r="X534" s="11" t="str">
        <f>IF(ISBLANK(A534),"",COUNTIF(W:W,表1[[#This Row],[子项名称]]&amp;表1[[#This Row],[标题]]&amp;表1[[#This Row],[分项工程代号]]))</f>
        <v/>
      </c>
      <c r="Y534" s="11" t="str">
        <f>IF(ISBLANK(A534),"",表1[[#This Row],[子项名称]]&amp;表1[[#This Row],[分项工程代号]]&amp;表1[[#This Row],[分项工程名称]])</f>
        <v/>
      </c>
      <c r="Z534" s="11" t="str">
        <f>IF(ISBLANK(A534),"",IF(MATCH(表1[[#This Row],[子项名称]]&amp;表1[[#This Row],[分项工程代号]]&amp;表1[[#This Row],[分项工程名称]],Y:Y,0)=ROW(表1[[#This Row],[子项名称]]),TRUE,FALSE))</f>
        <v/>
      </c>
      <c r="AA534" s="11" t="str">
        <f t="shared" si="328"/>
        <v/>
      </c>
      <c r="AB534" s="11" t="str">
        <f>IF(ISBLANK(A534),"",VLOOKUP(表1[[#This Row],[分项工程名称]],施工检查记录[#All],2,FALSE))</f>
        <v/>
      </c>
      <c r="AC534" s="5"/>
    </row>
    <row r="535" customHeight="1" spans="1:29">
      <c r="A535" s="5"/>
      <c r="B535" s="5"/>
      <c r="C535" s="5"/>
      <c r="D535" s="5"/>
      <c r="E535" s="5"/>
      <c r="F535" s="5"/>
      <c r="G535" s="5"/>
      <c r="H535" s="5"/>
      <c r="I535" s="5"/>
      <c r="J535" s="5"/>
      <c r="K535" s="11" t="str">
        <f>IF(ISBLANK(A535),"",VLOOKUP("S2"&amp;表1[[#This Row],[分项工程代号]]&amp;表1[[#This Row],[分项工程名称]],模板!D:F,3,FALSE))</f>
        <v/>
      </c>
      <c r="L535" s="2" t="str">
        <f>IF(ISBLANK(A535),"",表1[[#This Row],[编号]]&amp;TEXT(表1[[#This Row],[序号]],"000"))</f>
        <v/>
      </c>
      <c r="M535" s="11" t="str">
        <f t="shared" si="319"/>
        <v/>
      </c>
      <c r="N535" s="11" t="str">
        <f t="shared" si="320"/>
        <v/>
      </c>
      <c r="O535" s="11" t="str">
        <f t="shared" si="321"/>
        <v/>
      </c>
      <c r="P535" s="2" t="str">
        <f t="shared" si="322"/>
        <v/>
      </c>
      <c r="Q535" s="2" t="str">
        <f t="shared" si="323"/>
        <v/>
      </c>
      <c r="R535" s="2" t="str">
        <f t="shared" si="324"/>
        <v/>
      </c>
      <c r="S535" s="11" t="str">
        <f t="shared" si="325"/>
        <v/>
      </c>
      <c r="T535" s="11" t="str">
        <f>IF(ISBLANK(A535),"",VLOOKUP(表1[[#This Row],[分项工程名称]],模板!C:G,3,FALSE))</f>
        <v/>
      </c>
      <c r="U535" s="2" t="str">
        <f t="shared" si="326"/>
        <v/>
      </c>
      <c r="V535" s="2" t="str">
        <f t="shared" si="327"/>
        <v/>
      </c>
      <c r="W535" s="11" t="str">
        <f>IF(ISBLANK(A535),"",表1[[#This Row],[子项名称]]&amp;表1[[#This Row],[标题]]&amp;表1[[#This Row],[分项工程代号]])</f>
        <v/>
      </c>
      <c r="X535" s="11" t="str">
        <f>IF(ISBLANK(A535),"",COUNTIF(W:W,表1[[#This Row],[子项名称]]&amp;表1[[#This Row],[标题]]&amp;表1[[#This Row],[分项工程代号]]))</f>
        <v/>
      </c>
      <c r="Y535" s="11" t="str">
        <f>IF(ISBLANK(A535),"",表1[[#This Row],[子项名称]]&amp;表1[[#This Row],[分项工程代号]]&amp;表1[[#This Row],[分项工程名称]])</f>
        <v/>
      </c>
      <c r="Z535" s="11" t="str">
        <f>IF(ISBLANK(A535),"",IF(MATCH(表1[[#This Row],[子项名称]]&amp;表1[[#This Row],[分项工程代号]]&amp;表1[[#This Row],[分项工程名称]],Y:Y,0)=ROW(表1[[#This Row],[子项名称]]),TRUE,FALSE))</f>
        <v/>
      </c>
      <c r="AA535" s="11" t="str">
        <f t="shared" si="328"/>
        <v/>
      </c>
      <c r="AB535" s="11" t="str">
        <f>IF(ISBLANK(A535),"",VLOOKUP(表1[[#This Row],[分项工程名称]],施工检查记录[#All],2,FALSE))</f>
        <v/>
      </c>
      <c r="AC535" s="5"/>
    </row>
    <row r="536" customHeight="1" spans="1:29">
      <c r="A536" s="5"/>
      <c r="B536" s="5"/>
      <c r="C536" s="5"/>
      <c r="D536" s="5"/>
      <c r="E536" s="5"/>
      <c r="F536" s="5"/>
      <c r="G536" s="5"/>
      <c r="H536" s="5"/>
      <c r="I536" s="5"/>
      <c r="J536" s="5"/>
      <c r="K536" s="11" t="str">
        <f>IF(ISBLANK(A536),"",VLOOKUP("S2"&amp;表1[[#This Row],[分项工程代号]]&amp;表1[[#This Row],[分项工程名称]],模板!D:F,3,FALSE))</f>
        <v/>
      </c>
      <c r="L536" s="2" t="str">
        <f>IF(ISBLANK(A536),"",表1[[#This Row],[编号]]&amp;TEXT(表1[[#This Row],[序号]],"000"))</f>
        <v/>
      </c>
      <c r="M536" s="11" t="str">
        <f t="shared" si="319"/>
        <v/>
      </c>
      <c r="N536" s="11" t="str">
        <f t="shared" si="320"/>
        <v/>
      </c>
      <c r="O536" s="11" t="str">
        <f t="shared" si="321"/>
        <v/>
      </c>
      <c r="P536" s="2" t="str">
        <f t="shared" si="322"/>
        <v/>
      </c>
      <c r="Q536" s="2" t="str">
        <f t="shared" si="323"/>
        <v/>
      </c>
      <c r="R536" s="2" t="str">
        <f t="shared" si="324"/>
        <v/>
      </c>
      <c r="S536" s="11" t="str">
        <f t="shared" si="325"/>
        <v/>
      </c>
      <c r="T536" s="11" t="str">
        <f>IF(ISBLANK(A536),"",VLOOKUP(表1[[#This Row],[分项工程名称]],模板!C:G,3,FALSE))</f>
        <v/>
      </c>
      <c r="U536" s="2" t="str">
        <f t="shared" si="326"/>
        <v/>
      </c>
      <c r="V536" s="2" t="str">
        <f t="shared" si="327"/>
        <v/>
      </c>
      <c r="W536" s="11" t="str">
        <f>IF(ISBLANK(A536),"",表1[[#This Row],[子项名称]]&amp;表1[[#This Row],[标题]]&amp;表1[[#This Row],[分项工程代号]])</f>
        <v/>
      </c>
      <c r="X536" s="11" t="str">
        <f>IF(ISBLANK(A536),"",COUNTIF(W:W,表1[[#This Row],[子项名称]]&amp;表1[[#This Row],[标题]]&amp;表1[[#This Row],[分项工程代号]]))</f>
        <v/>
      </c>
      <c r="Y536" s="11" t="str">
        <f>IF(ISBLANK(A536),"",表1[[#This Row],[子项名称]]&amp;表1[[#This Row],[分项工程代号]]&amp;表1[[#This Row],[分项工程名称]])</f>
        <v/>
      </c>
      <c r="Z536" s="11" t="str">
        <f>IF(ISBLANK(A536),"",IF(MATCH(表1[[#This Row],[子项名称]]&amp;表1[[#This Row],[分项工程代号]]&amp;表1[[#This Row],[分项工程名称]],Y:Y,0)=ROW(表1[[#This Row],[子项名称]]),TRUE,FALSE))</f>
        <v/>
      </c>
      <c r="AA536" s="11" t="str">
        <f t="shared" si="328"/>
        <v/>
      </c>
      <c r="AB536" s="11" t="str">
        <f>IF(ISBLANK(A536),"",VLOOKUP(表1[[#This Row],[分项工程名称]],施工检查记录[#All],2,FALSE))</f>
        <v/>
      </c>
      <c r="AC536" s="5"/>
    </row>
    <row r="537" customHeight="1" spans="1:29">
      <c r="A537" s="5"/>
      <c r="B537" s="5"/>
      <c r="C537" s="5"/>
      <c r="D537" s="5"/>
      <c r="E537" s="5"/>
      <c r="F537" s="5"/>
      <c r="G537" s="5"/>
      <c r="H537" s="5"/>
      <c r="I537" s="5"/>
      <c r="J537" s="5"/>
      <c r="K537" s="11" t="str">
        <f>IF(ISBLANK(A537),"",VLOOKUP("S2"&amp;表1[[#This Row],[分项工程代号]]&amp;表1[[#This Row],[分项工程名称]],模板!D:F,3,FALSE))</f>
        <v/>
      </c>
      <c r="L537" s="2" t="str">
        <f>IF(ISBLANK(A537),"",表1[[#This Row],[编号]]&amp;TEXT(表1[[#This Row],[序号]],"000"))</f>
        <v/>
      </c>
      <c r="M537" s="11" t="str">
        <f t="shared" ref="M537:M598" si="329">IF(ISBLANK(A537),"","北方工程刚果（金）有限公司")</f>
        <v/>
      </c>
      <c r="N537" s="11" t="str">
        <f t="shared" ref="N537:N598" si="330">IF(ISBLANK(A537),"","李云松")</f>
        <v/>
      </c>
      <c r="O537" s="11" t="str">
        <f t="shared" ref="O537:O598" si="331">IF(ISBLANK(A537),"","黄必银")</f>
        <v/>
      </c>
      <c r="P537" s="2" t="str">
        <f t="shared" ref="P537:P598" si="332">IF(ISBLANK(A537),"","WUHUANG CONSTRUCTION ET COMMERCE RDC SAS")</f>
        <v/>
      </c>
      <c r="Q537" s="2" t="str">
        <f t="shared" ref="Q537:Q598" si="333">IF(ISBLANK(A537),"","陈陆")</f>
        <v/>
      </c>
      <c r="R537" s="2" t="str">
        <f t="shared" ref="R537:R598" si="334">IF(ISBLANK(A537),"","曹学能")</f>
        <v/>
      </c>
      <c r="S537" s="11" t="str">
        <f t="shared" ref="S537:S598" si="335">IF(ISBLANK(A537),"","鑫诚建设监理咨询有限公司")</f>
        <v/>
      </c>
      <c r="T537" s="11" t="str">
        <f>IF(ISBLANK(A537),"",VLOOKUP(表1[[#This Row],[分项工程名称]],模板!C:G,3,FALSE))</f>
        <v/>
      </c>
      <c r="U537" s="2" t="str">
        <f t="shared" ref="U537:U598" si="336">IF(ISBLANK(A537),"","刚果（金）庞比铜钴矿项目")</f>
        <v/>
      </c>
      <c r="V537" s="2" t="str">
        <f t="shared" ref="V537:V598" si="337">IF(ISBLANK(A537),"",_xlfn.CONCAT(U537,"   ",A537))</f>
        <v/>
      </c>
      <c r="W537" s="11" t="str">
        <f>IF(ISBLANK(A537),"",表1[[#This Row],[子项名称]]&amp;表1[[#This Row],[标题]]&amp;表1[[#This Row],[分项工程代号]])</f>
        <v/>
      </c>
      <c r="X537" s="11" t="str">
        <f>IF(ISBLANK(A537),"",COUNTIF(W:W,表1[[#This Row],[子项名称]]&amp;表1[[#This Row],[标题]]&amp;表1[[#This Row],[分项工程代号]]))</f>
        <v/>
      </c>
      <c r="Y537" s="11" t="str">
        <f>IF(ISBLANK(A537),"",表1[[#This Row],[子项名称]]&amp;表1[[#This Row],[分项工程代号]]&amp;表1[[#This Row],[分项工程名称]])</f>
        <v/>
      </c>
      <c r="Z537" s="11" t="str">
        <f>IF(ISBLANK(A537),"",IF(MATCH(表1[[#This Row],[子项名称]]&amp;表1[[#This Row],[分项工程代号]]&amp;表1[[#This Row],[分项工程名称]],Y:Y,0)=ROW(表1[[#This Row],[子项名称]]),TRUE,FALSE))</f>
        <v/>
      </c>
      <c r="AA537" s="11" t="str">
        <f t="shared" ref="AA537:AA598" si="338">IF(ISBLANK(A537),"",_xlfn.CONCAT("《建筑电气工程施工验收规范》 GB50303-2015"))</f>
        <v/>
      </c>
      <c r="AB537" s="11" t="str">
        <f>IF(ISBLANK(A537),"",VLOOKUP(表1[[#This Row],[分项工程名称]],施工检查记录[#All],2,FALSE))</f>
        <v/>
      </c>
      <c r="AC537" s="5"/>
    </row>
    <row r="538" customHeight="1" spans="1:29">
      <c r="A538" s="5"/>
      <c r="B538" s="5"/>
      <c r="C538" s="5"/>
      <c r="D538" s="5"/>
      <c r="E538" s="5"/>
      <c r="F538" s="5"/>
      <c r="G538" s="5"/>
      <c r="H538" s="5"/>
      <c r="I538" s="5"/>
      <c r="J538" s="5"/>
      <c r="K538" s="11" t="str">
        <f>IF(ISBLANK(A538),"",VLOOKUP("S2"&amp;表1[[#This Row],[分项工程代号]]&amp;表1[[#This Row],[分项工程名称]],模板!D:F,3,FALSE))</f>
        <v/>
      </c>
      <c r="L538" s="2" t="str">
        <f>IF(ISBLANK(A538),"",表1[[#This Row],[编号]]&amp;TEXT(表1[[#This Row],[序号]],"000"))</f>
        <v/>
      </c>
      <c r="M538" s="11" t="str">
        <f t="shared" si="329"/>
        <v/>
      </c>
      <c r="N538" s="11" t="str">
        <f t="shared" si="330"/>
        <v/>
      </c>
      <c r="O538" s="11" t="str">
        <f t="shared" si="331"/>
        <v/>
      </c>
      <c r="P538" s="2" t="str">
        <f t="shared" si="332"/>
        <v/>
      </c>
      <c r="Q538" s="2" t="str">
        <f t="shared" si="333"/>
        <v/>
      </c>
      <c r="R538" s="2" t="str">
        <f t="shared" si="334"/>
        <v/>
      </c>
      <c r="S538" s="11" t="str">
        <f t="shared" si="335"/>
        <v/>
      </c>
      <c r="T538" s="11" t="str">
        <f>IF(ISBLANK(A538),"",VLOOKUP(表1[[#This Row],[分项工程名称]],模板!C:G,3,FALSE))</f>
        <v/>
      </c>
      <c r="U538" s="2" t="str">
        <f t="shared" si="336"/>
        <v/>
      </c>
      <c r="V538" s="2" t="str">
        <f t="shared" si="337"/>
        <v/>
      </c>
      <c r="W538" s="11" t="str">
        <f>IF(ISBLANK(A538),"",表1[[#This Row],[子项名称]]&amp;表1[[#This Row],[标题]]&amp;表1[[#This Row],[分项工程代号]])</f>
        <v/>
      </c>
      <c r="X538" s="11" t="str">
        <f>IF(ISBLANK(A538),"",COUNTIF(W:W,表1[[#This Row],[子项名称]]&amp;表1[[#This Row],[标题]]&amp;表1[[#This Row],[分项工程代号]]))</f>
        <v/>
      </c>
      <c r="Y538" s="11" t="str">
        <f>IF(ISBLANK(A538),"",表1[[#This Row],[子项名称]]&amp;表1[[#This Row],[分项工程代号]]&amp;表1[[#This Row],[分项工程名称]])</f>
        <v/>
      </c>
      <c r="Z538" s="11" t="str">
        <f>IF(ISBLANK(A538),"",IF(MATCH(表1[[#This Row],[子项名称]]&amp;表1[[#This Row],[分项工程代号]]&amp;表1[[#This Row],[分项工程名称]],Y:Y,0)=ROW(表1[[#This Row],[子项名称]]),TRUE,FALSE))</f>
        <v/>
      </c>
      <c r="AA538" s="11" t="str">
        <f t="shared" si="338"/>
        <v/>
      </c>
      <c r="AB538" s="11" t="str">
        <f>IF(ISBLANK(A538),"",VLOOKUP(表1[[#This Row],[分项工程名称]],施工检查记录[#All],2,FALSE))</f>
        <v/>
      </c>
      <c r="AC538" s="5"/>
    </row>
    <row r="539" customHeight="1" spans="1:29">
      <c r="A539" s="5"/>
      <c r="B539" s="5"/>
      <c r="C539" s="5"/>
      <c r="D539" s="5"/>
      <c r="E539" s="5"/>
      <c r="F539" s="5"/>
      <c r="G539" s="5"/>
      <c r="H539" s="5"/>
      <c r="I539" s="5"/>
      <c r="J539" s="5"/>
      <c r="K539" s="11" t="str">
        <f>IF(ISBLANK(A539),"",VLOOKUP("S2"&amp;表1[[#This Row],[分项工程代号]]&amp;表1[[#This Row],[分项工程名称]],模板!D:F,3,FALSE))</f>
        <v/>
      </c>
      <c r="L539" s="2" t="str">
        <f>IF(ISBLANK(A539),"",表1[[#This Row],[编号]]&amp;TEXT(表1[[#This Row],[序号]],"000"))</f>
        <v/>
      </c>
      <c r="M539" s="11" t="str">
        <f t="shared" si="329"/>
        <v/>
      </c>
      <c r="N539" s="11" t="str">
        <f t="shared" si="330"/>
        <v/>
      </c>
      <c r="O539" s="11" t="str">
        <f t="shared" si="331"/>
        <v/>
      </c>
      <c r="P539" s="2" t="str">
        <f t="shared" si="332"/>
        <v/>
      </c>
      <c r="Q539" s="2" t="str">
        <f t="shared" si="333"/>
        <v/>
      </c>
      <c r="R539" s="2" t="str">
        <f t="shared" si="334"/>
        <v/>
      </c>
      <c r="S539" s="11" t="str">
        <f t="shared" si="335"/>
        <v/>
      </c>
      <c r="T539" s="11" t="str">
        <f>IF(ISBLANK(A539),"",VLOOKUP(表1[[#This Row],[分项工程名称]],模板!C:G,3,FALSE))</f>
        <v/>
      </c>
      <c r="U539" s="2" t="str">
        <f t="shared" si="336"/>
        <v/>
      </c>
      <c r="V539" s="2" t="str">
        <f t="shared" si="337"/>
        <v/>
      </c>
      <c r="W539" s="11" t="str">
        <f>IF(ISBLANK(A539),"",表1[[#This Row],[子项名称]]&amp;表1[[#This Row],[标题]]&amp;表1[[#This Row],[分项工程代号]])</f>
        <v/>
      </c>
      <c r="X539" s="11" t="str">
        <f>IF(ISBLANK(A539),"",COUNTIF(W:W,表1[[#This Row],[子项名称]]&amp;表1[[#This Row],[标题]]&amp;表1[[#This Row],[分项工程代号]]))</f>
        <v/>
      </c>
      <c r="Y539" s="11" t="str">
        <f>IF(ISBLANK(A539),"",表1[[#This Row],[子项名称]]&amp;表1[[#This Row],[分项工程代号]]&amp;表1[[#This Row],[分项工程名称]])</f>
        <v/>
      </c>
      <c r="Z539" s="11" t="str">
        <f>IF(ISBLANK(A539),"",IF(MATCH(表1[[#This Row],[子项名称]]&amp;表1[[#This Row],[分项工程代号]]&amp;表1[[#This Row],[分项工程名称]],Y:Y,0)=ROW(表1[[#This Row],[子项名称]]),TRUE,FALSE))</f>
        <v/>
      </c>
      <c r="AA539" s="11" t="str">
        <f t="shared" si="338"/>
        <v/>
      </c>
      <c r="AB539" s="11" t="str">
        <f>IF(ISBLANK(A539),"",VLOOKUP(表1[[#This Row],[分项工程名称]],施工检查记录[#All],2,FALSE))</f>
        <v/>
      </c>
      <c r="AC539" s="5"/>
    </row>
    <row r="540" customHeight="1" spans="1:29">
      <c r="A540" s="5"/>
      <c r="B540" s="5"/>
      <c r="C540" s="5"/>
      <c r="D540" s="5"/>
      <c r="E540" s="5"/>
      <c r="F540" s="5"/>
      <c r="G540" s="5"/>
      <c r="H540" s="5"/>
      <c r="I540" s="5"/>
      <c r="J540" s="5"/>
      <c r="K540" s="11" t="str">
        <f>IF(ISBLANK(A540),"",VLOOKUP("S2"&amp;表1[[#This Row],[分项工程代号]]&amp;表1[[#This Row],[分项工程名称]],模板!D:F,3,FALSE))</f>
        <v/>
      </c>
      <c r="L540" s="2" t="str">
        <f>IF(ISBLANK(A540),"",表1[[#This Row],[编号]]&amp;TEXT(表1[[#This Row],[序号]],"000"))</f>
        <v/>
      </c>
      <c r="M540" s="11" t="str">
        <f t="shared" si="329"/>
        <v/>
      </c>
      <c r="N540" s="11" t="str">
        <f t="shared" si="330"/>
        <v/>
      </c>
      <c r="O540" s="11" t="str">
        <f t="shared" si="331"/>
        <v/>
      </c>
      <c r="P540" s="2" t="str">
        <f t="shared" si="332"/>
        <v/>
      </c>
      <c r="Q540" s="2" t="str">
        <f t="shared" si="333"/>
        <v/>
      </c>
      <c r="R540" s="2" t="str">
        <f t="shared" si="334"/>
        <v/>
      </c>
      <c r="S540" s="11" t="str">
        <f t="shared" si="335"/>
        <v/>
      </c>
      <c r="T540" s="11" t="str">
        <f>IF(ISBLANK(A540),"",VLOOKUP(表1[[#This Row],[分项工程名称]],模板!C:G,3,FALSE))</f>
        <v/>
      </c>
      <c r="U540" s="2" t="str">
        <f t="shared" si="336"/>
        <v/>
      </c>
      <c r="V540" s="2" t="str">
        <f t="shared" si="337"/>
        <v/>
      </c>
      <c r="W540" s="11" t="str">
        <f>IF(ISBLANK(A540),"",表1[[#This Row],[子项名称]]&amp;表1[[#This Row],[标题]]&amp;表1[[#This Row],[分项工程代号]])</f>
        <v/>
      </c>
      <c r="X540" s="11" t="str">
        <f>IF(ISBLANK(A540),"",COUNTIF(W:W,表1[[#This Row],[子项名称]]&amp;表1[[#This Row],[标题]]&amp;表1[[#This Row],[分项工程代号]]))</f>
        <v/>
      </c>
      <c r="Y540" s="11" t="str">
        <f>IF(ISBLANK(A540),"",表1[[#This Row],[子项名称]]&amp;表1[[#This Row],[分项工程代号]]&amp;表1[[#This Row],[分项工程名称]])</f>
        <v/>
      </c>
      <c r="Z540" s="11" t="str">
        <f>IF(ISBLANK(A540),"",IF(MATCH(表1[[#This Row],[子项名称]]&amp;表1[[#This Row],[分项工程代号]]&amp;表1[[#This Row],[分项工程名称]],Y:Y,0)=ROW(表1[[#This Row],[子项名称]]),TRUE,FALSE))</f>
        <v/>
      </c>
      <c r="AA540" s="11" t="str">
        <f t="shared" si="338"/>
        <v/>
      </c>
      <c r="AB540" s="11" t="str">
        <f>IF(ISBLANK(A540),"",VLOOKUP(表1[[#This Row],[分项工程名称]],施工检查记录[#All],2,FALSE))</f>
        <v/>
      </c>
      <c r="AC540" s="5"/>
    </row>
    <row r="541" customHeight="1" spans="1:29">
      <c r="A541" s="5"/>
      <c r="B541" s="5"/>
      <c r="C541" s="5"/>
      <c r="D541" s="5"/>
      <c r="E541" s="5"/>
      <c r="F541" s="5"/>
      <c r="G541" s="5"/>
      <c r="H541" s="5"/>
      <c r="I541" s="5"/>
      <c r="J541" s="5"/>
      <c r="K541" s="11" t="str">
        <f>IF(ISBLANK(A541),"",VLOOKUP("S2"&amp;表1[[#This Row],[分项工程代号]]&amp;表1[[#This Row],[分项工程名称]],模板!D:F,3,FALSE))</f>
        <v/>
      </c>
      <c r="L541" s="2" t="str">
        <f>IF(ISBLANK(A541),"",表1[[#This Row],[编号]]&amp;TEXT(表1[[#This Row],[序号]],"000"))</f>
        <v/>
      </c>
      <c r="M541" s="11" t="str">
        <f t="shared" si="329"/>
        <v/>
      </c>
      <c r="N541" s="11" t="str">
        <f t="shared" si="330"/>
        <v/>
      </c>
      <c r="O541" s="11" t="str">
        <f t="shared" si="331"/>
        <v/>
      </c>
      <c r="P541" s="2" t="str">
        <f t="shared" si="332"/>
        <v/>
      </c>
      <c r="Q541" s="2" t="str">
        <f t="shared" si="333"/>
        <v/>
      </c>
      <c r="R541" s="2" t="str">
        <f t="shared" si="334"/>
        <v/>
      </c>
      <c r="S541" s="11" t="str">
        <f t="shared" si="335"/>
        <v/>
      </c>
      <c r="T541" s="11" t="str">
        <f>IF(ISBLANK(A541),"",VLOOKUP(表1[[#This Row],[分项工程名称]],模板!C:G,3,FALSE))</f>
        <v/>
      </c>
      <c r="U541" s="2" t="str">
        <f t="shared" si="336"/>
        <v/>
      </c>
      <c r="V541" s="2" t="str">
        <f t="shared" si="337"/>
        <v/>
      </c>
      <c r="W541" s="11" t="str">
        <f>IF(ISBLANK(A541),"",表1[[#This Row],[子项名称]]&amp;表1[[#This Row],[标题]]&amp;表1[[#This Row],[分项工程代号]])</f>
        <v/>
      </c>
      <c r="X541" s="11" t="str">
        <f>IF(ISBLANK(A541),"",COUNTIF(W:W,表1[[#This Row],[子项名称]]&amp;表1[[#This Row],[标题]]&amp;表1[[#This Row],[分项工程代号]]))</f>
        <v/>
      </c>
      <c r="Y541" s="11" t="str">
        <f>IF(ISBLANK(A541),"",表1[[#This Row],[子项名称]]&amp;表1[[#This Row],[分项工程代号]]&amp;表1[[#This Row],[分项工程名称]])</f>
        <v/>
      </c>
      <c r="Z541" s="11" t="str">
        <f>IF(ISBLANK(A541),"",IF(MATCH(表1[[#This Row],[子项名称]]&amp;表1[[#This Row],[分项工程代号]]&amp;表1[[#This Row],[分项工程名称]],Y:Y,0)=ROW(表1[[#This Row],[子项名称]]),TRUE,FALSE))</f>
        <v/>
      </c>
      <c r="AA541" s="11" t="str">
        <f t="shared" si="338"/>
        <v/>
      </c>
      <c r="AB541" s="11" t="str">
        <f>IF(ISBLANK(A541),"",VLOOKUP(表1[[#This Row],[分项工程名称]],施工检查记录[#All],2,FALSE))</f>
        <v/>
      </c>
      <c r="AC541" s="5"/>
    </row>
    <row r="542" customHeight="1" spans="1:29">
      <c r="A542" s="5"/>
      <c r="B542" s="5"/>
      <c r="C542" s="5"/>
      <c r="D542" s="5"/>
      <c r="E542" s="5"/>
      <c r="F542" s="5"/>
      <c r="G542" s="5"/>
      <c r="H542" s="5"/>
      <c r="I542" s="5"/>
      <c r="J542" s="5"/>
      <c r="K542" s="11" t="str">
        <f>IF(ISBLANK(A542),"",VLOOKUP("S2"&amp;表1[[#This Row],[分项工程代号]]&amp;表1[[#This Row],[分项工程名称]],模板!D:F,3,FALSE))</f>
        <v/>
      </c>
      <c r="L542" s="2" t="str">
        <f>IF(ISBLANK(A542),"",表1[[#This Row],[编号]]&amp;TEXT(表1[[#This Row],[序号]],"000"))</f>
        <v/>
      </c>
      <c r="M542" s="11" t="str">
        <f t="shared" si="329"/>
        <v/>
      </c>
      <c r="N542" s="11" t="str">
        <f t="shared" si="330"/>
        <v/>
      </c>
      <c r="O542" s="11" t="str">
        <f t="shared" si="331"/>
        <v/>
      </c>
      <c r="P542" s="2" t="str">
        <f t="shared" si="332"/>
        <v/>
      </c>
      <c r="Q542" s="2" t="str">
        <f t="shared" si="333"/>
        <v/>
      </c>
      <c r="R542" s="2" t="str">
        <f t="shared" si="334"/>
        <v/>
      </c>
      <c r="S542" s="11" t="str">
        <f t="shared" si="335"/>
        <v/>
      </c>
      <c r="T542" s="11" t="str">
        <f>IF(ISBLANK(A542),"",VLOOKUP(表1[[#This Row],[分项工程名称]],模板!C:G,3,FALSE))</f>
        <v/>
      </c>
      <c r="U542" s="2" t="str">
        <f t="shared" si="336"/>
        <v/>
      </c>
      <c r="V542" s="2" t="str">
        <f t="shared" si="337"/>
        <v/>
      </c>
      <c r="W542" s="11" t="str">
        <f>IF(ISBLANK(A542),"",表1[[#This Row],[子项名称]]&amp;表1[[#This Row],[标题]]&amp;表1[[#This Row],[分项工程代号]])</f>
        <v/>
      </c>
      <c r="X542" s="11" t="str">
        <f>IF(ISBLANK(A542),"",COUNTIF(W:W,表1[[#This Row],[子项名称]]&amp;表1[[#This Row],[标题]]&amp;表1[[#This Row],[分项工程代号]]))</f>
        <v/>
      </c>
      <c r="Y542" s="11" t="str">
        <f>IF(ISBLANK(A542),"",表1[[#This Row],[子项名称]]&amp;表1[[#This Row],[分项工程代号]]&amp;表1[[#This Row],[分项工程名称]])</f>
        <v/>
      </c>
      <c r="Z542" s="11" t="str">
        <f>IF(ISBLANK(A542),"",IF(MATCH(表1[[#This Row],[子项名称]]&amp;表1[[#This Row],[分项工程代号]]&amp;表1[[#This Row],[分项工程名称]],Y:Y,0)=ROW(表1[[#This Row],[子项名称]]),TRUE,FALSE))</f>
        <v/>
      </c>
      <c r="AA542" s="11" t="str">
        <f t="shared" si="338"/>
        <v/>
      </c>
      <c r="AB542" s="11" t="str">
        <f>IF(ISBLANK(A542),"",VLOOKUP(表1[[#This Row],[分项工程名称]],施工检查记录[#All],2,FALSE))</f>
        <v/>
      </c>
      <c r="AC542" s="5"/>
    </row>
    <row r="543" customHeight="1" spans="1:29">
      <c r="A543" s="5"/>
      <c r="B543" s="5"/>
      <c r="C543" s="5"/>
      <c r="D543" s="5"/>
      <c r="E543" s="5"/>
      <c r="F543" s="5"/>
      <c r="G543" s="5"/>
      <c r="H543" s="5"/>
      <c r="I543" s="5"/>
      <c r="J543" s="5"/>
      <c r="K543" s="11" t="str">
        <f>IF(ISBLANK(A543),"",VLOOKUP("S2"&amp;表1[[#This Row],[分项工程代号]]&amp;表1[[#This Row],[分项工程名称]],模板!D:F,3,FALSE))</f>
        <v/>
      </c>
      <c r="L543" s="2" t="str">
        <f>IF(ISBLANK(A543),"",表1[[#This Row],[编号]]&amp;TEXT(表1[[#This Row],[序号]],"000"))</f>
        <v/>
      </c>
      <c r="M543" s="11" t="str">
        <f t="shared" si="329"/>
        <v/>
      </c>
      <c r="N543" s="11" t="str">
        <f t="shared" si="330"/>
        <v/>
      </c>
      <c r="O543" s="11" t="str">
        <f t="shared" si="331"/>
        <v/>
      </c>
      <c r="P543" s="2" t="str">
        <f t="shared" si="332"/>
        <v/>
      </c>
      <c r="Q543" s="2" t="str">
        <f t="shared" si="333"/>
        <v/>
      </c>
      <c r="R543" s="2" t="str">
        <f t="shared" si="334"/>
        <v/>
      </c>
      <c r="S543" s="11" t="str">
        <f t="shared" si="335"/>
        <v/>
      </c>
      <c r="T543" s="11" t="str">
        <f>IF(ISBLANK(A543),"",VLOOKUP(表1[[#This Row],[分项工程名称]],模板!C:G,3,FALSE))</f>
        <v/>
      </c>
      <c r="U543" s="2" t="str">
        <f t="shared" si="336"/>
        <v/>
      </c>
      <c r="V543" s="2" t="str">
        <f t="shared" si="337"/>
        <v/>
      </c>
      <c r="W543" s="11" t="str">
        <f>IF(ISBLANK(A543),"",表1[[#This Row],[子项名称]]&amp;表1[[#This Row],[标题]]&amp;表1[[#This Row],[分项工程代号]])</f>
        <v/>
      </c>
      <c r="X543" s="11" t="str">
        <f>IF(ISBLANK(A543),"",COUNTIF(W:W,表1[[#This Row],[子项名称]]&amp;表1[[#This Row],[标题]]&amp;表1[[#This Row],[分项工程代号]]))</f>
        <v/>
      </c>
      <c r="Y543" s="11" t="str">
        <f>IF(ISBLANK(A543),"",表1[[#This Row],[子项名称]]&amp;表1[[#This Row],[分项工程代号]]&amp;表1[[#This Row],[分项工程名称]])</f>
        <v/>
      </c>
      <c r="Z543" s="11" t="str">
        <f>IF(ISBLANK(A543),"",IF(MATCH(表1[[#This Row],[子项名称]]&amp;表1[[#This Row],[分项工程代号]]&amp;表1[[#This Row],[分项工程名称]],Y:Y,0)=ROW(表1[[#This Row],[子项名称]]),TRUE,FALSE))</f>
        <v/>
      </c>
      <c r="AA543" s="11" t="str">
        <f t="shared" si="338"/>
        <v/>
      </c>
      <c r="AB543" s="11" t="str">
        <f>IF(ISBLANK(A543),"",VLOOKUP(表1[[#This Row],[分项工程名称]],施工检查记录[#All],2,FALSE))</f>
        <v/>
      </c>
      <c r="AC543" s="5"/>
    </row>
    <row r="544" customHeight="1" spans="1:29">
      <c r="A544" s="5"/>
      <c r="B544" s="5"/>
      <c r="C544" s="5"/>
      <c r="D544" s="5"/>
      <c r="E544" s="5"/>
      <c r="F544" s="5"/>
      <c r="G544" s="5"/>
      <c r="H544" s="5"/>
      <c r="I544" s="5"/>
      <c r="J544" s="5"/>
      <c r="K544" s="11" t="str">
        <f>IF(ISBLANK(A544),"",VLOOKUP("S2"&amp;表1[[#This Row],[分项工程代号]]&amp;表1[[#This Row],[分项工程名称]],模板!D:F,3,FALSE))</f>
        <v/>
      </c>
      <c r="L544" s="2" t="str">
        <f>IF(ISBLANK(A544),"",表1[[#This Row],[编号]]&amp;TEXT(表1[[#This Row],[序号]],"000"))</f>
        <v/>
      </c>
      <c r="M544" s="11" t="str">
        <f t="shared" si="329"/>
        <v/>
      </c>
      <c r="N544" s="11" t="str">
        <f t="shared" si="330"/>
        <v/>
      </c>
      <c r="O544" s="11" t="str">
        <f t="shared" si="331"/>
        <v/>
      </c>
      <c r="P544" s="2" t="str">
        <f t="shared" si="332"/>
        <v/>
      </c>
      <c r="Q544" s="2" t="str">
        <f t="shared" si="333"/>
        <v/>
      </c>
      <c r="R544" s="2" t="str">
        <f t="shared" si="334"/>
        <v/>
      </c>
      <c r="S544" s="11" t="str">
        <f t="shared" si="335"/>
        <v/>
      </c>
      <c r="T544" s="11" t="str">
        <f>IF(ISBLANK(A544),"",VLOOKUP(表1[[#This Row],[分项工程名称]],模板!C:G,3,FALSE))</f>
        <v/>
      </c>
      <c r="U544" s="2" t="str">
        <f t="shared" si="336"/>
        <v/>
      </c>
      <c r="V544" s="2" t="str">
        <f t="shared" si="337"/>
        <v/>
      </c>
      <c r="W544" s="11" t="str">
        <f>IF(ISBLANK(A544),"",表1[[#This Row],[子项名称]]&amp;表1[[#This Row],[标题]]&amp;表1[[#This Row],[分项工程代号]])</f>
        <v/>
      </c>
      <c r="X544" s="11" t="str">
        <f>IF(ISBLANK(A544),"",COUNTIF(W:W,表1[[#This Row],[子项名称]]&amp;表1[[#This Row],[标题]]&amp;表1[[#This Row],[分项工程代号]]))</f>
        <v/>
      </c>
      <c r="Y544" s="11" t="str">
        <f>IF(ISBLANK(A544),"",表1[[#This Row],[子项名称]]&amp;表1[[#This Row],[分项工程代号]]&amp;表1[[#This Row],[分项工程名称]])</f>
        <v/>
      </c>
      <c r="Z544" s="11" t="str">
        <f>IF(ISBLANK(A544),"",IF(MATCH(表1[[#This Row],[子项名称]]&amp;表1[[#This Row],[分项工程代号]]&amp;表1[[#This Row],[分项工程名称]],Y:Y,0)=ROW(表1[[#This Row],[子项名称]]),TRUE,FALSE))</f>
        <v/>
      </c>
      <c r="AA544" s="11" t="str">
        <f t="shared" si="338"/>
        <v/>
      </c>
      <c r="AB544" s="11" t="str">
        <f>IF(ISBLANK(A544),"",VLOOKUP(表1[[#This Row],[分项工程名称]],施工检查记录[#All],2,FALSE))</f>
        <v/>
      </c>
      <c r="AC544" s="5"/>
    </row>
    <row r="545" customHeight="1" spans="1:29">
      <c r="A545" s="5"/>
      <c r="B545" s="5"/>
      <c r="C545" s="5"/>
      <c r="D545" s="5"/>
      <c r="E545" s="5"/>
      <c r="F545" s="5"/>
      <c r="G545" s="5"/>
      <c r="H545" s="5"/>
      <c r="I545" s="5"/>
      <c r="J545" s="5"/>
      <c r="K545" s="11" t="str">
        <f>IF(ISBLANK(A545),"",VLOOKUP("S2"&amp;表1[[#This Row],[分项工程代号]]&amp;表1[[#This Row],[分项工程名称]],模板!D:F,3,FALSE))</f>
        <v/>
      </c>
      <c r="L545" s="2" t="str">
        <f>IF(ISBLANK(A545),"",表1[[#This Row],[编号]]&amp;TEXT(表1[[#This Row],[序号]],"000"))</f>
        <v/>
      </c>
      <c r="M545" s="11" t="str">
        <f t="shared" si="329"/>
        <v/>
      </c>
      <c r="N545" s="11" t="str">
        <f t="shared" si="330"/>
        <v/>
      </c>
      <c r="O545" s="11" t="str">
        <f t="shared" si="331"/>
        <v/>
      </c>
      <c r="P545" s="2" t="str">
        <f t="shared" si="332"/>
        <v/>
      </c>
      <c r="Q545" s="2" t="str">
        <f t="shared" si="333"/>
        <v/>
      </c>
      <c r="R545" s="2" t="str">
        <f t="shared" si="334"/>
        <v/>
      </c>
      <c r="S545" s="11" t="str">
        <f t="shared" si="335"/>
        <v/>
      </c>
      <c r="T545" s="11" t="str">
        <f>IF(ISBLANK(A545),"",VLOOKUP(表1[[#This Row],[分项工程名称]],模板!C:G,3,FALSE))</f>
        <v/>
      </c>
      <c r="U545" s="2" t="str">
        <f t="shared" si="336"/>
        <v/>
      </c>
      <c r="V545" s="2" t="str">
        <f t="shared" si="337"/>
        <v/>
      </c>
      <c r="W545" s="11" t="str">
        <f>IF(ISBLANK(A545),"",表1[[#This Row],[子项名称]]&amp;表1[[#This Row],[标题]]&amp;表1[[#This Row],[分项工程代号]])</f>
        <v/>
      </c>
      <c r="X545" s="11" t="str">
        <f>IF(ISBLANK(A545),"",COUNTIF(W:W,表1[[#This Row],[子项名称]]&amp;表1[[#This Row],[标题]]&amp;表1[[#This Row],[分项工程代号]]))</f>
        <v/>
      </c>
      <c r="Y545" s="11" t="str">
        <f>IF(ISBLANK(A545),"",表1[[#This Row],[子项名称]]&amp;表1[[#This Row],[分项工程代号]]&amp;表1[[#This Row],[分项工程名称]])</f>
        <v/>
      </c>
      <c r="Z545" s="11" t="str">
        <f>IF(ISBLANK(A545),"",IF(MATCH(表1[[#This Row],[子项名称]]&amp;表1[[#This Row],[分项工程代号]]&amp;表1[[#This Row],[分项工程名称]],Y:Y,0)=ROW(表1[[#This Row],[子项名称]]),TRUE,FALSE))</f>
        <v/>
      </c>
      <c r="AA545" s="11" t="str">
        <f t="shared" si="338"/>
        <v/>
      </c>
      <c r="AB545" s="11" t="str">
        <f>IF(ISBLANK(A545),"",VLOOKUP(表1[[#This Row],[分项工程名称]],施工检查记录[#All],2,FALSE))</f>
        <v/>
      </c>
      <c r="AC545" s="5"/>
    </row>
    <row r="546" customHeight="1" spans="1:29">
      <c r="A546" s="5"/>
      <c r="B546" s="5"/>
      <c r="C546" s="5"/>
      <c r="D546" s="5"/>
      <c r="E546" s="5"/>
      <c r="F546" s="5"/>
      <c r="G546" s="5"/>
      <c r="H546" s="5"/>
      <c r="I546" s="5"/>
      <c r="J546" s="5"/>
      <c r="K546" s="11" t="str">
        <f>IF(ISBLANK(A546),"",VLOOKUP("S2"&amp;表1[[#This Row],[分项工程代号]]&amp;表1[[#This Row],[分项工程名称]],模板!D:F,3,FALSE))</f>
        <v/>
      </c>
      <c r="L546" s="2" t="str">
        <f>IF(ISBLANK(A546),"",表1[[#This Row],[编号]]&amp;TEXT(表1[[#This Row],[序号]],"000"))</f>
        <v/>
      </c>
      <c r="M546" s="11" t="str">
        <f t="shared" si="329"/>
        <v/>
      </c>
      <c r="N546" s="11" t="str">
        <f t="shared" si="330"/>
        <v/>
      </c>
      <c r="O546" s="11" t="str">
        <f t="shared" si="331"/>
        <v/>
      </c>
      <c r="P546" s="2" t="str">
        <f t="shared" si="332"/>
        <v/>
      </c>
      <c r="Q546" s="2" t="str">
        <f t="shared" si="333"/>
        <v/>
      </c>
      <c r="R546" s="2" t="str">
        <f t="shared" si="334"/>
        <v/>
      </c>
      <c r="S546" s="11" t="str">
        <f t="shared" si="335"/>
        <v/>
      </c>
      <c r="T546" s="11" t="str">
        <f>IF(ISBLANK(A546),"",VLOOKUP(表1[[#This Row],[分项工程名称]],模板!C:G,3,FALSE))</f>
        <v/>
      </c>
      <c r="U546" s="2" t="str">
        <f t="shared" si="336"/>
        <v/>
      </c>
      <c r="V546" s="2" t="str">
        <f t="shared" si="337"/>
        <v/>
      </c>
      <c r="W546" s="11" t="str">
        <f>IF(ISBLANK(A546),"",表1[[#This Row],[子项名称]]&amp;表1[[#This Row],[标题]]&amp;表1[[#This Row],[分项工程代号]])</f>
        <v/>
      </c>
      <c r="X546" s="11" t="str">
        <f>IF(ISBLANK(A546),"",COUNTIF(W:W,表1[[#This Row],[子项名称]]&amp;表1[[#This Row],[标题]]&amp;表1[[#This Row],[分项工程代号]]))</f>
        <v/>
      </c>
      <c r="Y546" s="11" t="str">
        <f>IF(ISBLANK(A546),"",表1[[#This Row],[子项名称]]&amp;表1[[#This Row],[分项工程代号]]&amp;表1[[#This Row],[分项工程名称]])</f>
        <v/>
      </c>
      <c r="Z546" s="11" t="str">
        <f>IF(ISBLANK(A546),"",IF(MATCH(表1[[#This Row],[子项名称]]&amp;表1[[#This Row],[分项工程代号]]&amp;表1[[#This Row],[分项工程名称]],Y:Y,0)=ROW(表1[[#This Row],[子项名称]]),TRUE,FALSE))</f>
        <v/>
      </c>
      <c r="AA546" s="11" t="str">
        <f t="shared" si="338"/>
        <v/>
      </c>
      <c r="AB546" s="11" t="str">
        <f>IF(ISBLANK(A546),"",VLOOKUP(表1[[#This Row],[分项工程名称]],施工检查记录[#All],2,FALSE))</f>
        <v/>
      </c>
      <c r="AC546" s="5"/>
    </row>
    <row r="547" customHeight="1" spans="1:29">
      <c r="A547" s="5"/>
      <c r="B547" s="5"/>
      <c r="C547" s="5"/>
      <c r="D547" s="5"/>
      <c r="E547" s="5"/>
      <c r="F547" s="5"/>
      <c r="G547" s="5"/>
      <c r="H547" s="5"/>
      <c r="I547" s="5"/>
      <c r="J547" s="5"/>
      <c r="K547" s="11" t="str">
        <f>IF(ISBLANK(A547),"",VLOOKUP("S2"&amp;表1[[#This Row],[分项工程代号]]&amp;表1[[#This Row],[分项工程名称]],模板!D:F,3,FALSE))</f>
        <v/>
      </c>
      <c r="L547" s="2" t="str">
        <f>IF(ISBLANK(A547),"",表1[[#This Row],[编号]]&amp;TEXT(表1[[#This Row],[序号]],"000"))</f>
        <v/>
      </c>
      <c r="M547" s="11" t="str">
        <f t="shared" si="329"/>
        <v/>
      </c>
      <c r="N547" s="11" t="str">
        <f t="shared" si="330"/>
        <v/>
      </c>
      <c r="O547" s="11" t="str">
        <f t="shared" si="331"/>
        <v/>
      </c>
      <c r="P547" s="2" t="str">
        <f t="shared" si="332"/>
        <v/>
      </c>
      <c r="Q547" s="2" t="str">
        <f t="shared" si="333"/>
        <v/>
      </c>
      <c r="R547" s="2" t="str">
        <f t="shared" si="334"/>
        <v/>
      </c>
      <c r="S547" s="11" t="str">
        <f t="shared" si="335"/>
        <v/>
      </c>
      <c r="T547" s="11" t="str">
        <f>IF(ISBLANK(A547),"",VLOOKUP(表1[[#This Row],[分项工程名称]],模板!C:G,3,FALSE))</f>
        <v/>
      </c>
      <c r="U547" s="2" t="str">
        <f t="shared" si="336"/>
        <v/>
      </c>
      <c r="V547" s="2" t="str">
        <f t="shared" si="337"/>
        <v/>
      </c>
      <c r="W547" s="11" t="str">
        <f>IF(ISBLANK(A547),"",表1[[#This Row],[子项名称]]&amp;表1[[#This Row],[标题]]&amp;表1[[#This Row],[分项工程代号]])</f>
        <v/>
      </c>
      <c r="X547" s="11" t="str">
        <f>IF(ISBLANK(A547),"",COUNTIF(W:W,表1[[#This Row],[子项名称]]&amp;表1[[#This Row],[标题]]&amp;表1[[#This Row],[分项工程代号]]))</f>
        <v/>
      </c>
      <c r="Y547" s="11" t="str">
        <f>IF(ISBLANK(A547),"",表1[[#This Row],[子项名称]]&amp;表1[[#This Row],[分项工程代号]]&amp;表1[[#This Row],[分项工程名称]])</f>
        <v/>
      </c>
      <c r="Z547" s="11" t="str">
        <f>IF(ISBLANK(A547),"",IF(MATCH(表1[[#This Row],[子项名称]]&amp;表1[[#This Row],[分项工程代号]]&amp;表1[[#This Row],[分项工程名称]],Y:Y,0)=ROW(表1[[#This Row],[子项名称]]),TRUE,FALSE))</f>
        <v/>
      </c>
      <c r="AA547" s="11" t="str">
        <f t="shared" si="338"/>
        <v/>
      </c>
      <c r="AB547" s="11" t="str">
        <f>IF(ISBLANK(A547),"",VLOOKUP(表1[[#This Row],[分项工程名称]],施工检查记录[#All],2,FALSE))</f>
        <v/>
      </c>
      <c r="AC547" s="5"/>
    </row>
    <row r="548" customHeight="1" spans="1:29">
      <c r="A548" s="5"/>
      <c r="B548" s="5"/>
      <c r="C548" s="5"/>
      <c r="D548" s="5"/>
      <c r="E548" s="5"/>
      <c r="F548" s="5"/>
      <c r="G548" s="5"/>
      <c r="H548" s="5"/>
      <c r="I548" s="5"/>
      <c r="J548" s="5"/>
      <c r="K548" s="11" t="str">
        <f>IF(ISBLANK(A548),"",VLOOKUP("S2"&amp;表1[[#This Row],[分项工程代号]]&amp;表1[[#This Row],[分项工程名称]],模板!D:F,3,FALSE))</f>
        <v/>
      </c>
      <c r="L548" s="2" t="str">
        <f>IF(ISBLANK(A548),"",表1[[#This Row],[编号]]&amp;TEXT(表1[[#This Row],[序号]],"000"))</f>
        <v/>
      </c>
      <c r="M548" s="11" t="str">
        <f t="shared" si="329"/>
        <v/>
      </c>
      <c r="N548" s="11" t="str">
        <f t="shared" si="330"/>
        <v/>
      </c>
      <c r="O548" s="11" t="str">
        <f t="shared" si="331"/>
        <v/>
      </c>
      <c r="P548" s="2" t="str">
        <f t="shared" si="332"/>
        <v/>
      </c>
      <c r="Q548" s="2" t="str">
        <f t="shared" si="333"/>
        <v/>
      </c>
      <c r="R548" s="2" t="str">
        <f t="shared" si="334"/>
        <v/>
      </c>
      <c r="S548" s="11" t="str">
        <f t="shared" si="335"/>
        <v/>
      </c>
      <c r="T548" s="11" t="str">
        <f>IF(ISBLANK(A548),"",VLOOKUP(表1[[#This Row],[分项工程名称]],模板!C:G,3,FALSE))</f>
        <v/>
      </c>
      <c r="U548" s="2" t="str">
        <f t="shared" si="336"/>
        <v/>
      </c>
      <c r="V548" s="2" t="str">
        <f t="shared" si="337"/>
        <v/>
      </c>
      <c r="W548" s="11" t="str">
        <f>IF(ISBLANK(A548),"",表1[[#This Row],[子项名称]]&amp;表1[[#This Row],[标题]]&amp;表1[[#This Row],[分项工程代号]])</f>
        <v/>
      </c>
      <c r="X548" s="11" t="str">
        <f>IF(ISBLANK(A548),"",COUNTIF(W:W,表1[[#This Row],[子项名称]]&amp;表1[[#This Row],[标题]]&amp;表1[[#This Row],[分项工程代号]]))</f>
        <v/>
      </c>
      <c r="Y548" s="11" t="str">
        <f>IF(ISBLANK(A548),"",表1[[#This Row],[子项名称]]&amp;表1[[#This Row],[分项工程代号]]&amp;表1[[#This Row],[分项工程名称]])</f>
        <v/>
      </c>
      <c r="Z548" s="11" t="str">
        <f>IF(ISBLANK(A548),"",IF(MATCH(表1[[#This Row],[子项名称]]&amp;表1[[#This Row],[分项工程代号]]&amp;表1[[#This Row],[分项工程名称]],Y:Y,0)=ROW(表1[[#This Row],[子项名称]]),TRUE,FALSE))</f>
        <v/>
      </c>
      <c r="AA548" s="11" t="str">
        <f t="shared" si="338"/>
        <v/>
      </c>
      <c r="AB548" s="11" t="str">
        <f>IF(ISBLANK(A548),"",VLOOKUP(表1[[#This Row],[分项工程名称]],施工检查记录[#All],2,FALSE))</f>
        <v/>
      </c>
      <c r="AC548" s="5"/>
    </row>
    <row r="549" customHeight="1" spans="1:29">
      <c r="A549" s="5"/>
      <c r="B549" s="5"/>
      <c r="C549" s="5"/>
      <c r="D549" s="5"/>
      <c r="E549" s="5"/>
      <c r="F549" s="5"/>
      <c r="G549" s="5"/>
      <c r="H549" s="5"/>
      <c r="I549" s="5"/>
      <c r="J549" s="5"/>
      <c r="K549" s="11" t="str">
        <f>IF(ISBLANK(A549),"",VLOOKUP("S2"&amp;表1[[#This Row],[分项工程代号]]&amp;表1[[#This Row],[分项工程名称]],模板!D:F,3,FALSE))</f>
        <v/>
      </c>
      <c r="L549" s="2" t="str">
        <f>IF(ISBLANK(A549),"",表1[[#This Row],[编号]]&amp;TEXT(表1[[#This Row],[序号]],"000"))</f>
        <v/>
      </c>
      <c r="M549" s="11" t="str">
        <f t="shared" si="329"/>
        <v/>
      </c>
      <c r="N549" s="11" t="str">
        <f t="shared" si="330"/>
        <v/>
      </c>
      <c r="O549" s="11" t="str">
        <f t="shared" si="331"/>
        <v/>
      </c>
      <c r="P549" s="2" t="str">
        <f t="shared" si="332"/>
        <v/>
      </c>
      <c r="Q549" s="2" t="str">
        <f t="shared" si="333"/>
        <v/>
      </c>
      <c r="R549" s="2" t="str">
        <f t="shared" si="334"/>
        <v/>
      </c>
      <c r="S549" s="11" t="str">
        <f t="shared" si="335"/>
        <v/>
      </c>
      <c r="T549" s="11" t="str">
        <f>IF(ISBLANK(A549),"",VLOOKUP(表1[[#This Row],[分项工程名称]],模板!C:G,3,FALSE))</f>
        <v/>
      </c>
      <c r="U549" s="2" t="str">
        <f t="shared" si="336"/>
        <v/>
      </c>
      <c r="V549" s="2" t="str">
        <f t="shared" si="337"/>
        <v/>
      </c>
      <c r="W549" s="11" t="str">
        <f>IF(ISBLANK(A549),"",表1[[#This Row],[子项名称]]&amp;表1[[#This Row],[标题]]&amp;表1[[#This Row],[分项工程代号]])</f>
        <v/>
      </c>
      <c r="X549" s="11" t="str">
        <f>IF(ISBLANK(A549),"",COUNTIF(W:W,表1[[#This Row],[子项名称]]&amp;表1[[#This Row],[标题]]&amp;表1[[#This Row],[分项工程代号]]))</f>
        <v/>
      </c>
      <c r="Y549" s="11" t="str">
        <f>IF(ISBLANK(A549),"",表1[[#This Row],[子项名称]]&amp;表1[[#This Row],[分项工程代号]]&amp;表1[[#This Row],[分项工程名称]])</f>
        <v/>
      </c>
      <c r="Z549" s="11" t="str">
        <f>IF(ISBLANK(A549),"",IF(MATCH(表1[[#This Row],[子项名称]]&amp;表1[[#This Row],[分项工程代号]]&amp;表1[[#This Row],[分项工程名称]],Y:Y,0)=ROW(表1[[#This Row],[子项名称]]),TRUE,FALSE))</f>
        <v/>
      </c>
      <c r="AA549" s="11" t="str">
        <f t="shared" si="338"/>
        <v/>
      </c>
      <c r="AB549" s="11" t="str">
        <f>IF(ISBLANK(A549),"",VLOOKUP(表1[[#This Row],[分项工程名称]],施工检查记录[#All],2,FALSE))</f>
        <v/>
      </c>
      <c r="AC549" s="5"/>
    </row>
    <row r="550" customHeight="1" spans="1:29">
      <c r="A550" s="5"/>
      <c r="B550" s="5"/>
      <c r="C550" s="5"/>
      <c r="D550" s="5"/>
      <c r="E550" s="5"/>
      <c r="F550" s="5"/>
      <c r="G550" s="5"/>
      <c r="H550" s="5"/>
      <c r="I550" s="5"/>
      <c r="J550" s="5"/>
      <c r="K550" s="11" t="str">
        <f>IF(ISBLANK(A550),"",VLOOKUP("S2"&amp;表1[[#This Row],[分项工程代号]]&amp;表1[[#This Row],[分项工程名称]],模板!D:F,3,FALSE))</f>
        <v/>
      </c>
      <c r="L550" s="2" t="str">
        <f>IF(ISBLANK(A550),"",表1[[#This Row],[编号]]&amp;TEXT(表1[[#This Row],[序号]],"000"))</f>
        <v/>
      </c>
      <c r="M550" s="11" t="str">
        <f t="shared" si="329"/>
        <v/>
      </c>
      <c r="N550" s="11" t="str">
        <f t="shared" si="330"/>
        <v/>
      </c>
      <c r="O550" s="11" t="str">
        <f t="shared" si="331"/>
        <v/>
      </c>
      <c r="P550" s="2" t="str">
        <f t="shared" si="332"/>
        <v/>
      </c>
      <c r="Q550" s="2" t="str">
        <f t="shared" si="333"/>
        <v/>
      </c>
      <c r="R550" s="2" t="str">
        <f t="shared" si="334"/>
        <v/>
      </c>
      <c r="S550" s="11" t="str">
        <f t="shared" si="335"/>
        <v/>
      </c>
      <c r="T550" s="11" t="str">
        <f>IF(ISBLANK(A550),"",VLOOKUP(表1[[#This Row],[分项工程名称]],模板!C:G,3,FALSE))</f>
        <v/>
      </c>
      <c r="U550" s="2" t="str">
        <f t="shared" si="336"/>
        <v/>
      </c>
      <c r="V550" s="2" t="str">
        <f t="shared" si="337"/>
        <v/>
      </c>
      <c r="W550" s="11" t="str">
        <f>IF(ISBLANK(A550),"",表1[[#This Row],[子项名称]]&amp;表1[[#This Row],[标题]]&amp;表1[[#This Row],[分项工程代号]])</f>
        <v/>
      </c>
      <c r="X550" s="11" t="str">
        <f>IF(ISBLANK(A550),"",COUNTIF(W:W,表1[[#This Row],[子项名称]]&amp;表1[[#This Row],[标题]]&amp;表1[[#This Row],[分项工程代号]]))</f>
        <v/>
      </c>
      <c r="Y550" s="11" t="str">
        <f>IF(ISBLANK(A550),"",表1[[#This Row],[子项名称]]&amp;表1[[#This Row],[分项工程代号]]&amp;表1[[#This Row],[分项工程名称]])</f>
        <v/>
      </c>
      <c r="Z550" s="11" t="str">
        <f>IF(ISBLANK(A550),"",IF(MATCH(表1[[#This Row],[子项名称]]&amp;表1[[#This Row],[分项工程代号]]&amp;表1[[#This Row],[分项工程名称]],Y:Y,0)=ROW(表1[[#This Row],[子项名称]]),TRUE,FALSE))</f>
        <v/>
      </c>
      <c r="AA550" s="11" t="str">
        <f t="shared" si="338"/>
        <v/>
      </c>
      <c r="AB550" s="11" t="str">
        <f>IF(ISBLANK(A550),"",VLOOKUP(表1[[#This Row],[分项工程名称]],施工检查记录[#All],2,FALSE))</f>
        <v/>
      </c>
      <c r="AC550" s="5"/>
    </row>
    <row r="551" customHeight="1" spans="1:29">
      <c r="A551" s="5"/>
      <c r="B551" s="5"/>
      <c r="C551" s="5"/>
      <c r="D551" s="5"/>
      <c r="E551" s="5"/>
      <c r="F551" s="5"/>
      <c r="G551" s="5"/>
      <c r="H551" s="5"/>
      <c r="I551" s="5"/>
      <c r="J551" s="5"/>
      <c r="K551" s="11" t="str">
        <f>IF(ISBLANK(A551),"",VLOOKUP("S2"&amp;表1[[#This Row],[分项工程代号]]&amp;表1[[#This Row],[分项工程名称]],模板!D:F,3,FALSE))</f>
        <v/>
      </c>
      <c r="L551" s="2" t="str">
        <f>IF(ISBLANK(A551),"",表1[[#This Row],[编号]]&amp;TEXT(表1[[#This Row],[序号]],"000"))</f>
        <v/>
      </c>
      <c r="M551" s="11" t="str">
        <f t="shared" si="329"/>
        <v/>
      </c>
      <c r="N551" s="11" t="str">
        <f t="shared" si="330"/>
        <v/>
      </c>
      <c r="O551" s="11" t="str">
        <f t="shared" si="331"/>
        <v/>
      </c>
      <c r="P551" s="2" t="str">
        <f t="shared" si="332"/>
        <v/>
      </c>
      <c r="Q551" s="2" t="str">
        <f t="shared" si="333"/>
        <v/>
      </c>
      <c r="R551" s="2" t="str">
        <f t="shared" si="334"/>
        <v/>
      </c>
      <c r="S551" s="11" t="str">
        <f t="shared" si="335"/>
        <v/>
      </c>
      <c r="T551" s="11" t="str">
        <f>IF(ISBLANK(A551),"",VLOOKUP(表1[[#This Row],[分项工程名称]],模板!C:G,3,FALSE))</f>
        <v/>
      </c>
      <c r="U551" s="2" t="str">
        <f t="shared" si="336"/>
        <v/>
      </c>
      <c r="V551" s="2" t="str">
        <f t="shared" si="337"/>
        <v/>
      </c>
      <c r="W551" s="11" t="str">
        <f>IF(ISBLANK(A551),"",表1[[#This Row],[子项名称]]&amp;表1[[#This Row],[标题]]&amp;表1[[#This Row],[分项工程代号]])</f>
        <v/>
      </c>
      <c r="X551" s="11" t="str">
        <f>IF(ISBLANK(A551),"",COUNTIF(W:W,表1[[#This Row],[子项名称]]&amp;表1[[#This Row],[标题]]&amp;表1[[#This Row],[分项工程代号]]))</f>
        <v/>
      </c>
      <c r="Y551" s="11" t="str">
        <f>IF(ISBLANK(A551),"",表1[[#This Row],[子项名称]]&amp;表1[[#This Row],[分项工程代号]]&amp;表1[[#This Row],[分项工程名称]])</f>
        <v/>
      </c>
      <c r="Z551" s="11" t="str">
        <f>IF(ISBLANK(A551),"",IF(MATCH(表1[[#This Row],[子项名称]]&amp;表1[[#This Row],[分项工程代号]]&amp;表1[[#This Row],[分项工程名称]],Y:Y,0)=ROW(表1[[#This Row],[子项名称]]),TRUE,FALSE))</f>
        <v/>
      </c>
      <c r="AA551" s="11" t="str">
        <f t="shared" si="338"/>
        <v/>
      </c>
      <c r="AB551" s="11" t="str">
        <f>IF(ISBLANK(A551),"",VLOOKUP(表1[[#This Row],[分项工程名称]],施工检查记录[#All],2,FALSE))</f>
        <v/>
      </c>
      <c r="AC551" s="5"/>
    </row>
    <row r="552" customHeight="1" spans="1:29">
      <c r="A552" s="5"/>
      <c r="B552" s="5"/>
      <c r="C552" s="5"/>
      <c r="D552" s="5"/>
      <c r="E552" s="5"/>
      <c r="F552" s="5"/>
      <c r="G552" s="5"/>
      <c r="H552" s="5"/>
      <c r="I552" s="5"/>
      <c r="J552" s="5"/>
      <c r="K552" s="11" t="str">
        <f>IF(ISBLANK(A552),"",VLOOKUP("S2"&amp;表1[[#This Row],[分项工程代号]]&amp;表1[[#This Row],[分项工程名称]],模板!D:F,3,FALSE))</f>
        <v/>
      </c>
      <c r="L552" s="2" t="str">
        <f>IF(ISBLANK(A552),"",表1[[#This Row],[编号]]&amp;TEXT(表1[[#This Row],[序号]],"000"))</f>
        <v/>
      </c>
      <c r="M552" s="11" t="str">
        <f t="shared" si="329"/>
        <v/>
      </c>
      <c r="N552" s="11" t="str">
        <f t="shared" si="330"/>
        <v/>
      </c>
      <c r="O552" s="11" t="str">
        <f t="shared" si="331"/>
        <v/>
      </c>
      <c r="P552" s="2" t="str">
        <f t="shared" si="332"/>
        <v/>
      </c>
      <c r="Q552" s="2" t="str">
        <f t="shared" si="333"/>
        <v/>
      </c>
      <c r="R552" s="2" t="str">
        <f t="shared" si="334"/>
        <v/>
      </c>
      <c r="S552" s="11" t="str">
        <f t="shared" si="335"/>
        <v/>
      </c>
      <c r="T552" s="11" t="str">
        <f>IF(ISBLANK(A552),"",VLOOKUP(表1[[#This Row],[分项工程名称]],模板!C:G,3,FALSE))</f>
        <v/>
      </c>
      <c r="U552" s="2" t="str">
        <f t="shared" si="336"/>
        <v/>
      </c>
      <c r="V552" s="2" t="str">
        <f t="shared" si="337"/>
        <v/>
      </c>
      <c r="W552" s="11" t="str">
        <f>IF(ISBLANK(A552),"",表1[[#This Row],[子项名称]]&amp;表1[[#This Row],[标题]]&amp;表1[[#This Row],[分项工程代号]])</f>
        <v/>
      </c>
      <c r="X552" s="11" t="str">
        <f>IF(ISBLANK(A552),"",COUNTIF(W:W,表1[[#This Row],[子项名称]]&amp;表1[[#This Row],[标题]]&amp;表1[[#This Row],[分项工程代号]]))</f>
        <v/>
      </c>
      <c r="Y552" s="11" t="str">
        <f>IF(ISBLANK(A552),"",表1[[#This Row],[子项名称]]&amp;表1[[#This Row],[分项工程代号]]&amp;表1[[#This Row],[分项工程名称]])</f>
        <v/>
      </c>
      <c r="Z552" s="11" t="str">
        <f>IF(ISBLANK(A552),"",IF(MATCH(表1[[#This Row],[子项名称]]&amp;表1[[#This Row],[分项工程代号]]&amp;表1[[#This Row],[分项工程名称]],Y:Y,0)=ROW(表1[[#This Row],[子项名称]]),TRUE,FALSE))</f>
        <v/>
      </c>
      <c r="AA552" s="11" t="str">
        <f t="shared" si="338"/>
        <v/>
      </c>
      <c r="AB552" s="11" t="str">
        <f>IF(ISBLANK(A552),"",VLOOKUP(表1[[#This Row],[分项工程名称]],施工检查记录[#All],2,FALSE))</f>
        <v/>
      </c>
      <c r="AC552" s="5"/>
    </row>
    <row r="553" customHeight="1" spans="1:29">
      <c r="A553" s="5"/>
      <c r="B553" s="5"/>
      <c r="C553" s="5"/>
      <c r="D553" s="5"/>
      <c r="E553" s="5"/>
      <c r="F553" s="5"/>
      <c r="G553" s="5"/>
      <c r="H553" s="5"/>
      <c r="I553" s="5"/>
      <c r="J553" s="5"/>
      <c r="K553" s="11" t="str">
        <f>IF(ISBLANK(A553),"",VLOOKUP("S2"&amp;表1[[#This Row],[分项工程代号]]&amp;表1[[#This Row],[分项工程名称]],模板!D:F,3,FALSE))</f>
        <v/>
      </c>
      <c r="L553" s="2" t="str">
        <f>IF(ISBLANK(A553),"",表1[[#This Row],[编号]]&amp;TEXT(表1[[#This Row],[序号]],"000"))</f>
        <v/>
      </c>
      <c r="M553" s="11" t="str">
        <f t="shared" si="329"/>
        <v/>
      </c>
      <c r="N553" s="11" t="str">
        <f t="shared" si="330"/>
        <v/>
      </c>
      <c r="O553" s="11" t="str">
        <f t="shared" si="331"/>
        <v/>
      </c>
      <c r="P553" s="2" t="str">
        <f t="shared" si="332"/>
        <v/>
      </c>
      <c r="Q553" s="2" t="str">
        <f t="shared" si="333"/>
        <v/>
      </c>
      <c r="R553" s="2" t="str">
        <f t="shared" si="334"/>
        <v/>
      </c>
      <c r="S553" s="11" t="str">
        <f t="shared" si="335"/>
        <v/>
      </c>
      <c r="T553" s="11" t="str">
        <f>IF(ISBLANK(A553),"",VLOOKUP(表1[[#This Row],[分项工程名称]],模板!C:G,3,FALSE))</f>
        <v/>
      </c>
      <c r="U553" s="2" t="str">
        <f t="shared" si="336"/>
        <v/>
      </c>
      <c r="V553" s="2" t="str">
        <f t="shared" si="337"/>
        <v/>
      </c>
      <c r="W553" s="11" t="str">
        <f>IF(ISBLANK(A553),"",表1[[#This Row],[子项名称]]&amp;表1[[#This Row],[标题]]&amp;表1[[#This Row],[分项工程代号]])</f>
        <v/>
      </c>
      <c r="X553" s="11" t="str">
        <f>IF(ISBLANK(A553),"",COUNTIF(W:W,表1[[#This Row],[子项名称]]&amp;表1[[#This Row],[标题]]&amp;表1[[#This Row],[分项工程代号]]))</f>
        <v/>
      </c>
      <c r="Y553" s="11" t="str">
        <f>IF(ISBLANK(A553),"",表1[[#This Row],[子项名称]]&amp;表1[[#This Row],[分项工程代号]]&amp;表1[[#This Row],[分项工程名称]])</f>
        <v/>
      </c>
      <c r="Z553" s="11" t="str">
        <f>IF(ISBLANK(A553),"",IF(MATCH(表1[[#This Row],[子项名称]]&amp;表1[[#This Row],[分项工程代号]]&amp;表1[[#This Row],[分项工程名称]],Y:Y,0)=ROW(表1[[#This Row],[子项名称]]),TRUE,FALSE))</f>
        <v/>
      </c>
      <c r="AA553" s="11" t="str">
        <f t="shared" si="338"/>
        <v/>
      </c>
      <c r="AB553" s="11" t="str">
        <f>IF(ISBLANK(A553),"",VLOOKUP(表1[[#This Row],[分项工程名称]],施工检查记录[#All],2,FALSE))</f>
        <v/>
      </c>
      <c r="AC553" s="5"/>
    </row>
    <row r="554" customHeight="1" spans="1:29">
      <c r="A554" s="5"/>
      <c r="B554" s="5"/>
      <c r="C554" s="5"/>
      <c r="D554" s="5"/>
      <c r="E554" s="5"/>
      <c r="F554" s="5"/>
      <c r="G554" s="5"/>
      <c r="H554" s="5"/>
      <c r="I554" s="5"/>
      <c r="J554" s="5"/>
      <c r="K554" s="11" t="str">
        <f>IF(ISBLANK(A554),"",VLOOKUP("S2"&amp;表1[[#This Row],[分项工程代号]]&amp;表1[[#This Row],[分项工程名称]],模板!D:F,3,FALSE))</f>
        <v/>
      </c>
      <c r="L554" s="2" t="str">
        <f>IF(ISBLANK(A554),"",表1[[#This Row],[编号]]&amp;TEXT(表1[[#This Row],[序号]],"000"))</f>
        <v/>
      </c>
      <c r="M554" s="11" t="str">
        <f t="shared" si="329"/>
        <v/>
      </c>
      <c r="N554" s="11" t="str">
        <f t="shared" si="330"/>
        <v/>
      </c>
      <c r="O554" s="11" t="str">
        <f t="shared" si="331"/>
        <v/>
      </c>
      <c r="P554" s="2" t="str">
        <f t="shared" si="332"/>
        <v/>
      </c>
      <c r="Q554" s="2" t="str">
        <f t="shared" si="333"/>
        <v/>
      </c>
      <c r="R554" s="2" t="str">
        <f t="shared" si="334"/>
        <v/>
      </c>
      <c r="S554" s="11" t="str">
        <f t="shared" si="335"/>
        <v/>
      </c>
      <c r="T554" s="11" t="str">
        <f>IF(ISBLANK(A554),"",VLOOKUP(表1[[#This Row],[分项工程名称]],模板!C:G,3,FALSE))</f>
        <v/>
      </c>
      <c r="U554" s="2" t="str">
        <f t="shared" si="336"/>
        <v/>
      </c>
      <c r="V554" s="2" t="str">
        <f t="shared" si="337"/>
        <v/>
      </c>
      <c r="W554" s="11" t="str">
        <f>IF(ISBLANK(A554),"",表1[[#This Row],[子项名称]]&amp;表1[[#This Row],[标题]]&amp;表1[[#This Row],[分项工程代号]])</f>
        <v/>
      </c>
      <c r="X554" s="11" t="str">
        <f>IF(ISBLANK(A554),"",COUNTIF(W:W,表1[[#This Row],[子项名称]]&amp;表1[[#This Row],[标题]]&amp;表1[[#This Row],[分项工程代号]]))</f>
        <v/>
      </c>
      <c r="Y554" s="11" t="str">
        <f>IF(ISBLANK(A554),"",表1[[#This Row],[子项名称]]&amp;表1[[#This Row],[分项工程代号]]&amp;表1[[#This Row],[分项工程名称]])</f>
        <v/>
      </c>
      <c r="Z554" s="11" t="str">
        <f>IF(ISBLANK(A554),"",IF(MATCH(表1[[#This Row],[子项名称]]&amp;表1[[#This Row],[分项工程代号]]&amp;表1[[#This Row],[分项工程名称]],Y:Y,0)=ROW(表1[[#This Row],[子项名称]]),TRUE,FALSE))</f>
        <v/>
      </c>
      <c r="AA554" s="11" t="str">
        <f t="shared" si="338"/>
        <v/>
      </c>
      <c r="AB554" s="11" t="str">
        <f>IF(ISBLANK(A554),"",VLOOKUP(表1[[#This Row],[分项工程名称]],施工检查记录[#All],2,FALSE))</f>
        <v/>
      </c>
      <c r="AC554" s="5"/>
    </row>
    <row r="555" customHeight="1" spans="1:29">
      <c r="A555" s="5"/>
      <c r="B555" s="5"/>
      <c r="C555" s="5"/>
      <c r="D555" s="5"/>
      <c r="E555" s="5"/>
      <c r="F555" s="5"/>
      <c r="G555" s="5"/>
      <c r="H555" s="5"/>
      <c r="I555" s="5"/>
      <c r="J555" s="5"/>
      <c r="K555" s="11" t="str">
        <f>IF(ISBLANK(A555),"",VLOOKUP("S2"&amp;表1[[#This Row],[分项工程代号]]&amp;表1[[#This Row],[分项工程名称]],模板!D:F,3,FALSE))</f>
        <v/>
      </c>
      <c r="L555" s="2" t="str">
        <f>IF(ISBLANK(A555),"",表1[[#This Row],[编号]]&amp;TEXT(表1[[#This Row],[序号]],"000"))</f>
        <v/>
      </c>
      <c r="M555" s="11" t="str">
        <f t="shared" si="329"/>
        <v/>
      </c>
      <c r="N555" s="11" t="str">
        <f t="shared" si="330"/>
        <v/>
      </c>
      <c r="O555" s="11" t="str">
        <f t="shared" si="331"/>
        <v/>
      </c>
      <c r="P555" s="2" t="str">
        <f t="shared" si="332"/>
        <v/>
      </c>
      <c r="Q555" s="2" t="str">
        <f t="shared" si="333"/>
        <v/>
      </c>
      <c r="R555" s="2" t="str">
        <f t="shared" si="334"/>
        <v/>
      </c>
      <c r="S555" s="11" t="str">
        <f t="shared" si="335"/>
        <v/>
      </c>
      <c r="T555" s="11" t="str">
        <f>IF(ISBLANK(A555),"",VLOOKUP(表1[[#This Row],[分项工程名称]],模板!C:G,3,FALSE))</f>
        <v/>
      </c>
      <c r="U555" s="2" t="str">
        <f t="shared" si="336"/>
        <v/>
      </c>
      <c r="V555" s="2" t="str">
        <f t="shared" si="337"/>
        <v/>
      </c>
      <c r="W555" s="11" t="str">
        <f>IF(ISBLANK(A555),"",表1[[#This Row],[子项名称]]&amp;表1[[#This Row],[标题]]&amp;表1[[#This Row],[分项工程代号]])</f>
        <v/>
      </c>
      <c r="X555" s="11" t="str">
        <f>IF(ISBLANK(A555),"",COUNTIF(W:W,表1[[#This Row],[子项名称]]&amp;表1[[#This Row],[标题]]&amp;表1[[#This Row],[分项工程代号]]))</f>
        <v/>
      </c>
      <c r="Y555" s="11" t="str">
        <f>IF(ISBLANK(A555),"",表1[[#This Row],[子项名称]]&amp;表1[[#This Row],[分项工程代号]]&amp;表1[[#This Row],[分项工程名称]])</f>
        <v/>
      </c>
      <c r="Z555" s="11" t="str">
        <f>IF(ISBLANK(A555),"",IF(MATCH(表1[[#This Row],[子项名称]]&amp;表1[[#This Row],[分项工程代号]]&amp;表1[[#This Row],[分项工程名称]],Y:Y,0)=ROW(表1[[#This Row],[子项名称]]),TRUE,FALSE))</f>
        <v/>
      </c>
      <c r="AA555" s="11" t="str">
        <f t="shared" si="338"/>
        <v/>
      </c>
      <c r="AB555" s="11" t="str">
        <f>IF(ISBLANK(A555),"",VLOOKUP(表1[[#This Row],[分项工程名称]],施工检查记录[#All],2,FALSE))</f>
        <v/>
      </c>
      <c r="AC555" s="5"/>
    </row>
    <row r="556" customHeight="1" spans="1:29">
      <c r="A556" s="5"/>
      <c r="B556" s="5"/>
      <c r="C556" s="5"/>
      <c r="D556" s="5"/>
      <c r="E556" s="5"/>
      <c r="F556" s="5"/>
      <c r="G556" s="5"/>
      <c r="H556" s="5"/>
      <c r="I556" s="5"/>
      <c r="J556" s="5"/>
      <c r="K556" s="11" t="str">
        <f>IF(ISBLANK(A556),"",VLOOKUP("S2"&amp;表1[[#This Row],[分项工程代号]]&amp;表1[[#This Row],[分项工程名称]],模板!D:F,3,FALSE))</f>
        <v/>
      </c>
      <c r="L556" s="2" t="str">
        <f>IF(ISBLANK(A556),"",表1[[#This Row],[编号]]&amp;TEXT(表1[[#This Row],[序号]],"000"))</f>
        <v/>
      </c>
      <c r="M556" s="11" t="str">
        <f t="shared" si="329"/>
        <v/>
      </c>
      <c r="N556" s="11" t="str">
        <f t="shared" si="330"/>
        <v/>
      </c>
      <c r="O556" s="11" t="str">
        <f t="shared" si="331"/>
        <v/>
      </c>
      <c r="P556" s="2" t="str">
        <f t="shared" si="332"/>
        <v/>
      </c>
      <c r="Q556" s="2" t="str">
        <f t="shared" si="333"/>
        <v/>
      </c>
      <c r="R556" s="2" t="str">
        <f t="shared" si="334"/>
        <v/>
      </c>
      <c r="S556" s="11" t="str">
        <f t="shared" si="335"/>
        <v/>
      </c>
      <c r="T556" s="11" t="str">
        <f>IF(ISBLANK(A556),"",VLOOKUP(表1[[#This Row],[分项工程名称]],模板!C:G,3,FALSE))</f>
        <v/>
      </c>
      <c r="U556" s="2" t="str">
        <f t="shared" si="336"/>
        <v/>
      </c>
      <c r="V556" s="2" t="str">
        <f t="shared" si="337"/>
        <v/>
      </c>
      <c r="W556" s="11" t="str">
        <f>IF(ISBLANK(A556),"",表1[[#This Row],[子项名称]]&amp;表1[[#This Row],[标题]]&amp;表1[[#This Row],[分项工程代号]])</f>
        <v/>
      </c>
      <c r="X556" s="11" t="str">
        <f>IF(ISBLANK(A556),"",COUNTIF(W:W,表1[[#This Row],[子项名称]]&amp;表1[[#This Row],[标题]]&amp;表1[[#This Row],[分项工程代号]]))</f>
        <v/>
      </c>
      <c r="Y556" s="11" t="str">
        <f>IF(ISBLANK(A556),"",表1[[#This Row],[子项名称]]&amp;表1[[#This Row],[分项工程代号]]&amp;表1[[#This Row],[分项工程名称]])</f>
        <v/>
      </c>
      <c r="Z556" s="11" t="str">
        <f>IF(ISBLANK(A556),"",IF(MATCH(表1[[#This Row],[子项名称]]&amp;表1[[#This Row],[分项工程代号]]&amp;表1[[#This Row],[分项工程名称]],Y:Y,0)=ROW(表1[[#This Row],[子项名称]]),TRUE,FALSE))</f>
        <v/>
      </c>
      <c r="AA556" s="11" t="str">
        <f t="shared" si="338"/>
        <v/>
      </c>
      <c r="AB556" s="11" t="str">
        <f>IF(ISBLANK(A556),"",VLOOKUP(表1[[#This Row],[分项工程名称]],施工检查记录[#All],2,FALSE))</f>
        <v/>
      </c>
      <c r="AC556" s="5"/>
    </row>
    <row r="557" customHeight="1" spans="1:29">
      <c r="A557" s="5"/>
      <c r="B557" s="5"/>
      <c r="C557" s="5"/>
      <c r="D557" s="5"/>
      <c r="E557" s="5"/>
      <c r="F557" s="5"/>
      <c r="G557" s="5"/>
      <c r="H557" s="5"/>
      <c r="I557" s="5"/>
      <c r="J557" s="5"/>
      <c r="K557" s="11" t="str">
        <f>IF(ISBLANK(A557),"",VLOOKUP("S2"&amp;表1[[#This Row],[分项工程代号]]&amp;表1[[#This Row],[分项工程名称]],模板!D:F,3,FALSE))</f>
        <v/>
      </c>
      <c r="L557" s="2" t="str">
        <f>IF(ISBLANK(A557),"",表1[[#This Row],[编号]]&amp;TEXT(表1[[#This Row],[序号]],"000"))</f>
        <v/>
      </c>
      <c r="M557" s="11" t="str">
        <f t="shared" si="329"/>
        <v/>
      </c>
      <c r="N557" s="11" t="str">
        <f t="shared" si="330"/>
        <v/>
      </c>
      <c r="O557" s="11" t="str">
        <f t="shared" si="331"/>
        <v/>
      </c>
      <c r="P557" s="2" t="str">
        <f t="shared" si="332"/>
        <v/>
      </c>
      <c r="Q557" s="2" t="str">
        <f t="shared" si="333"/>
        <v/>
      </c>
      <c r="R557" s="2" t="str">
        <f t="shared" si="334"/>
        <v/>
      </c>
      <c r="S557" s="11" t="str">
        <f t="shared" si="335"/>
        <v/>
      </c>
      <c r="T557" s="11" t="str">
        <f>IF(ISBLANK(A557),"",VLOOKUP(表1[[#This Row],[分项工程名称]],模板!C:G,3,FALSE))</f>
        <v/>
      </c>
      <c r="U557" s="2" t="str">
        <f t="shared" si="336"/>
        <v/>
      </c>
      <c r="V557" s="2" t="str">
        <f t="shared" si="337"/>
        <v/>
      </c>
      <c r="W557" s="11" t="str">
        <f>IF(ISBLANK(A557),"",表1[[#This Row],[子项名称]]&amp;表1[[#This Row],[标题]]&amp;表1[[#This Row],[分项工程代号]])</f>
        <v/>
      </c>
      <c r="X557" s="11" t="str">
        <f>IF(ISBLANK(A557),"",COUNTIF(W:W,表1[[#This Row],[子项名称]]&amp;表1[[#This Row],[标题]]&amp;表1[[#This Row],[分项工程代号]]))</f>
        <v/>
      </c>
      <c r="Y557" s="11" t="str">
        <f>IF(ISBLANK(A557),"",表1[[#This Row],[子项名称]]&amp;表1[[#This Row],[分项工程代号]]&amp;表1[[#This Row],[分项工程名称]])</f>
        <v/>
      </c>
      <c r="Z557" s="11" t="str">
        <f>IF(ISBLANK(A557),"",IF(MATCH(表1[[#This Row],[子项名称]]&amp;表1[[#This Row],[分项工程代号]]&amp;表1[[#This Row],[分项工程名称]],Y:Y,0)=ROW(表1[[#This Row],[子项名称]]),TRUE,FALSE))</f>
        <v/>
      </c>
      <c r="AA557" s="11" t="str">
        <f t="shared" si="338"/>
        <v/>
      </c>
      <c r="AB557" s="11" t="str">
        <f>IF(ISBLANK(A557),"",VLOOKUP(表1[[#This Row],[分项工程名称]],施工检查记录[#All],2,FALSE))</f>
        <v/>
      </c>
      <c r="AC557" s="5"/>
    </row>
    <row r="558" customHeight="1" spans="1:29">
      <c r="A558" s="5"/>
      <c r="B558" s="5"/>
      <c r="C558" s="5"/>
      <c r="D558" s="5"/>
      <c r="E558" s="5"/>
      <c r="F558" s="5"/>
      <c r="G558" s="5"/>
      <c r="H558" s="5"/>
      <c r="I558" s="5"/>
      <c r="J558" s="5"/>
      <c r="K558" s="11" t="str">
        <f>IF(ISBLANK(A558),"",VLOOKUP("S2"&amp;表1[[#This Row],[分项工程代号]]&amp;表1[[#This Row],[分项工程名称]],模板!D:F,3,FALSE))</f>
        <v/>
      </c>
      <c r="L558" s="2" t="str">
        <f>IF(ISBLANK(A558),"",表1[[#This Row],[编号]]&amp;TEXT(表1[[#This Row],[序号]],"000"))</f>
        <v/>
      </c>
      <c r="M558" s="11" t="str">
        <f t="shared" si="329"/>
        <v/>
      </c>
      <c r="N558" s="11" t="str">
        <f t="shared" si="330"/>
        <v/>
      </c>
      <c r="O558" s="11" t="str">
        <f t="shared" si="331"/>
        <v/>
      </c>
      <c r="P558" s="2" t="str">
        <f t="shared" si="332"/>
        <v/>
      </c>
      <c r="Q558" s="2" t="str">
        <f t="shared" si="333"/>
        <v/>
      </c>
      <c r="R558" s="2" t="str">
        <f t="shared" si="334"/>
        <v/>
      </c>
      <c r="S558" s="11" t="str">
        <f t="shared" si="335"/>
        <v/>
      </c>
      <c r="T558" s="11" t="str">
        <f>IF(ISBLANK(A558),"",VLOOKUP(表1[[#This Row],[分项工程名称]],模板!C:G,3,FALSE))</f>
        <v/>
      </c>
      <c r="U558" s="2" t="str">
        <f t="shared" si="336"/>
        <v/>
      </c>
      <c r="V558" s="2" t="str">
        <f t="shared" si="337"/>
        <v/>
      </c>
      <c r="W558" s="11" t="str">
        <f>IF(ISBLANK(A558),"",表1[[#This Row],[子项名称]]&amp;表1[[#This Row],[标题]]&amp;表1[[#This Row],[分项工程代号]])</f>
        <v/>
      </c>
      <c r="X558" s="11" t="str">
        <f>IF(ISBLANK(A558),"",COUNTIF(W:W,表1[[#This Row],[子项名称]]&amp;表1[[#This Row],[标题]]&amp;表1[[#This Row],[分项工程代号]]))</f>
        <v/>
      </c>
      <c r="Y558" s="11" t="str">
        <f>IF(ISBLANK(A558),"",表1[[#This Row],[子项名称]]&amp;表1[[#This Row],[分项工程代号]]&amp;表1[[#This Row],[分项工程名称]])</f>
        <v/>
      </c>
      <c r="Z558" s="11" t="str">
        <f>IF(ISBLANK(A558),"",IF(MATCH(表1[[#This Row],[子项名称]]&amp;表1[[#This Row],[分项工程代号]]&amp;表1[[#This Row],[分项工程名称]],Y:Y,0)=ROW(表1[[#This Row],[子项名称]]),TRUE,FALSE))</f>
        <v/>
      </c>
      <c r="AA558" s="11" t="str">
        <f t="shared" si="338"/>
        <v/>
      </c>
      <c r="AB558" s="11" t="str">
        <f>IF(ISBLANK(A558),"",VLOOKUP(表1[[#This Row],[分项工程名称]],施工检查记录[#All],2,FALSE))</f>
        <v/>
      </c>
      <c r="AC558" s="5"/>
    </row>
    <row r="559" customHeight="1" spans="1:29">
      <c r="A559" s="5"/>
      <c r="B559" s="5"/>
      <c r="C559" s="5"/>
      <c r="D559" s="5"/>
      <c r="E559" s="5"/>
      <c r="F559" s="5"/>
      <c r="G559" s="5"/>
      <c r="H559" s="5"/>
      <c r="I559" s="5"/>
      <c r="J559" s="5"/>
      <c r="K559" s="11" t="str">
        <f>IF(ISBLANK(A559),"",VLOOKUP("S2"&amp;表1[[#This Row],[分项工程代号]]&amp;表1[[#This Row],[分项工程名称]],模板!D:F,3,FALSE))</f>
        <v/>
      </c>
      <c r="L559" s="2" t="str">
        <f>IF(ISBLANK(A559),"",表1[[#This Row],[编号]]&amp;TEXT(表1[[#This Row],[序号]],"000"))</f>
        <v/>
      </c>
      <c r="M559" s="11" t="str">
        <f t="shared" si="329"/>
        <v/>
      </c>
      <c r="N559" s="11" t="str">
        <f t="shared" si="330"/>
        <v/>
      </c>
      <c r="O559" s="11" t="str">
        <f t="shared" si="331"/>
        <v/>
      </c>
      <c r="P559" s="2" t="str">
        <f t="shared" si="332"/>
        <v/>
      </c>
      <c r="Q559" s="2" t="str">
        <f t="shared" si="333"/>
        <v/>
      </c>
      <c r="R559" s="2" t="str">
        <f t="shared" si="334"/>
        <v/>
      </c>
      <c r="S559" s="11" t="str">
        <f t="shared" si="335"/>
        <v/>
      </c>
      <c r="T559" s="11" t="str">
        <f>IF(ISBLANK(A559),"",VLOOKUP(表1[[#This Row],[分项工程名称]],模板!C:G,3,FALSE))</f>
        <v/>
      </c>
      <c r="U559" s="2" t="str">
        <f t="shared" si="336"/>
        <v/>
      </c>
      <c r="V559" s="2" t="str">
        <f t="shared" si="337"/>
        <v/>
      </c>
      <c r="W559" s="11" t="str">
        <f>IF(ISBLANK(A559),"",表1[[#This Row],[子项名称]]&amp;表1[[#This Row],[标题]]&amp;表1[[#This Row],[分项工程代号]])</f>
        <v/>
      </c>
      <c r="X559" s="11" t="str">
        <f>IF(ISBLANK(A559),"",COUNTIF(W:W,表1[[#This Row],[子项名称]]&amp;表1[[#This Row],[标题]]&amp;表1[[#This Row],[分项工程代号]]))</f>
        <v/>
      </c>
      <c r="Y559" s="11" t="str">
        <f>IF(ISBLANK(A559),"",表1[[#This Row],[子项名称]]&amp;表1[[#This Row],[分项工程代号]]&amp;表1[[#This Row],[分项工程名称]])</f>
        <v/>
      </c>
      <c r="Z559" s="11" t="str">
        <f>IF(ISBLANK(A559),"",IF(MATCH(表1[[#This Row],[子项名称]]&amp;表1[[#This Row],[分项工程代号]]&amp;表1[[#This Row],[分项工程名称]],Y:Y,0)=ROW(表1[[#This Row],[子项名称]]),TRUE,FALSE))</f>
        <v/>
      </c>
      <c r="AA559" s="11" t="str">
        <f t="shared" si="338"/>
        <v/>
      </c>
      <c r="AB559" s="11" t="str">
        <f>IF(ISBLANK(A559),"",VLOOKUP(表1[[#This Row],[分项工程名称]],施工检查记录[#All],2,FALSE))</f>
        <v/>
      </c>
      <c r="AC559" s="5"/>
    </row>
    <row r="560" customHeight="1" spans="1:29">
      <c r="A560" s="5"/>
      <c r="B560" s="5"/>
      <c r="C560" s="5"/>
      <c r="D560" s="5"/>
      <c r="E560" s="5"/>
      <c r="F560" s="5"/>
      <c r="G560" s="5"/>
      <c r="H560" s="5"/>
      <c r="I560" s="5"/>
      <c r="J560" s="5"/>
      <c r="K560" s="11" t="str">
        <f>IF(ISBLANK(A560),"",VLOOKUP("S2"&amp;表1[[#This Row],[分项工程代号]]&amp;表1[[#This Row],[分项工程名称]],模板!D:F,3,FALSE))</f>
        <v/>
      </c>
      <c r="L560" s="2" t="str">
        <f>IF(ISBLANK(A560),"",表1[[#This Row],[编号]]&amp;TEXT(表1[[#This Row],[序号]],"000"))</f>
        <v/>
      </c>
      <c r="M560" s="11" t="str">
        <f t="shared" si="329"/>
        <v/>
      </c>
      <c r="N560" s="11" t="str">
        <f t="shared" si="330"/>
        <v/>
      </c>
      <c r="O560" s="11" t="str">
        <f t="shared" si="331"/>
        <v/>
      </c>
      <c r="P560" s="2" t="str">
        <f t="shared" si="332"/>
        <v/>
      </c>
      <c r="Q560" s="2" t="str">
        <f t="shared" si="333"/>
        <v/>
      </c>
      <c r="R560" s="2" t="str">
        <f t="shared" si="334"/>
        <v/>
      </c>
      <c r="S560" s="11" t="str">
        <f t="shared" si="335"/>
        <v/>
      </c>
      <c r="T560" s="11" t="str">
        <f>IF(ISBLANK(A560),"",VLOOKUP(表1[[#This Row],[分项工程名称]],模板!C:G,3,FALSE))</f>
        <v/>
      </c>
      <c r="U560" s="2" t="str">
        <f t="shared" si="336"/>
        <v/>
      </c>
      <c r="V560" s="2" t="str">
        <f t="shared" si="337"/>
        <v/>
      </c>
      <c r="W560" s="11" t="str">
        <f>IF(ISBLANK(A560),"",表1[[#This Row],[子项名称]]&amp;表1[[#This Row],[标题]]&amp;表1[[#This Row],[分项工程代号]])</f>
        <v/>
      </c>
      <c r="X560" s="11" t="str">
        <f>IF(ISBLANK(A560),"",COUNTIF(W:W,表1[[#This Row],[子项名称]]&amp;表1[[#This Row],[标题]]&amp;表1[[#This Row],[分项工程代号]]))</f>
        <v/>
      </c>
      <c r="Y560" s="11" t="str">
        <f>IF(ISBLANK(A560),"",表1[[#This Row],[子项名称]]&amp;表1[[#This Row],[分项工程代号]]&amp;表1[[#This Row],[分项工程名称]])</f>
        <v/>
      </c>
      <c r="Z560" s="11" t="str">
        <f>IF(ISBLANK(A560),"",IF(MATCH(表1[[#This Row],[子项名称]]&amp;表1[[#This Row],[分项工程代号]]&amp;表1[[#This Row],[分项工程名称]],Y:Y,0)=ROW(表1[[#This Row],[子项名称]]),TRUE,FALSE))</f>
        <v/>
      </c>
      <c r="AA560" s="11" t="str">
        <f t="shared" si="338"/>
        <v/>
      </c>
      <c r="AB560" s="11" t="str">
        <f>IF(ISBLANK(A560),"",VLOOKUP(表1[[#This Row],[分项工程名称]],施工检查记录[#All],2,FALSE))</f>
        <v/>
      </c>
      <c r="AC560" s="5"/>
    </row>
    <row r="561" customHeight="1" spans="1:29">
      <c r="A561" s="5"/>
      <c r="B561" s="5"/>
      <c r="C561" s="5"/>
      <c r="D561" s="5"/>
      <c r="E561" s="5"/>
      <c r="F561" s="5"/>
      <c r="G561" s="5"/>
      <c r="H561" s="5"/>
      <c r="I561" s="5"/>
      <c r="J561" s="5"/>
      <c r="K561" s="11" t="str">
        <f>IF(ISBLANK(A561),"",VLOOKUP("S2"&amp;表1[[#This Row],[分项工程代号]]&amp;表1[[#This Row],[分项工程名称]],模板!D:F,3,FALSE))</f>
        <v/>
      </c>
      <c r="L561" s="2" t="str">
        <f>IF(ISBLANK(A561),"",表1[[#This Row],[编号]]&amp;TEXT(表1[[#This Row],[序号]],"000"))</f>
        <v/>
      </c>
      <c r="M561" s="11" t="str">
        <f t="shared" si="329"/>
        <v/>
      </c>
      <c r="N561" s="11" t="str">
        <f t="shared" si="330"/>
        <v/>
      </c>
      <c r="O561" s="11" t="str">
        <f t="shared" si="331"/>
        <v/>
      </c>
      <c r="P561" s="2" t="str">
        <f t="shared" si="332"/>
        <v/>
      </c>
      <c r="Q561" s="2" t="str">
        <f t="shared" si="333"/>
        <v/>
      </c>
      <c r="R561" s="2" t="str">
        <f t="shared" si="334"/>
        <v/>
      </c>
      <c r="S561" s="11" t="str">
        <f t="shared" si="335"/>
        <v/>
      </c>
      <c r="T561" s="11" t="str">
        <f>IF(ISBLANK(A561),"",VLOOKUP(表1[[#This Row],[分项工程名称]],模板!C:G,3,FALSE))</f>
        <v/>
      </c>
      <c r="U561" s="2" t="str">
        <f t="shared" si="336"/>
        <v/>
      </c>
      <c r="V561" s="2" t="str">
        <f t="shared" si="337"/>
        <v/>
      </c>
      <c r="W561" s="11" t="str">
        <f>IF(ISBLANK(A561),"",表1[[#This Row],[子项名称]]&amp;表1[[#This Row],[标题]]&amp;表1[[#This Row],[分项工程代号]])</f>
        <v/>
      </c>
      <c r="X561" s="11" t="str">
        <f>IF(ISBLANK(A561),"",COUNTIF(W:W,表1[[#This Row],[子项名称]]&amp;表1[[#This Row],[标题]]&amp;表1[[#This Row],[分项工程代号]]))</f>
        <v/>
      </c>
      <c r="Y561" s="11" t="str">
        <f>IF(ISBLANK(A561),"",表1[[#This Row],[子项名称]]&amp;表1[[#This Row],[分项工程代号]]&amp;表1[[#This Row],[分项工程名称]])</f>
        <v/>
      </c>
      <c r="Z561" s="11" t="str">
        <f>IF(ISBLANK(A561),"",IF(MATCH(表1[[#This Row],[子项名称]]&amp;表1[[#This Row],[分项工程代号]]&amp;表1[[#This Row],[分项工程名称]],Y:Y,0)=ROW(表1[[#This Row],[子项名称]]),TRUE,FALSE))</f>
        <v/>
      </c>
      <c r="AA561" s="11" t="str">
        <f t="shared" si="338"/>
        <v/>
      </c>
      <c r="AB561" s="11" t="str">
        <f>IF(ISBLANK(A561),"",VLOOKUP(表1[[#This Row],[分项工程名称]],施工检查记录[#All],2,FALSE))</f>
        <v/>
      </c>
      <c r="AC561" s="5"/>
    </row>
    <row r="562" customHeight="1" spans="1:29">
      <c r="A562" s="5"/>
      <c r="B562" s="5"/>
      <c r="C562" s="5"/>
      <c r="D562" s="5"/>
      <c r="E562" s="5"/>
      <c r="F562" s="5"/>
      <c r="G562" s="5"/>
      <c r="H562" s="5"/>
      <c r="I562" s="5"/>
      <c r="J562" s="5"/>
      <c r="K562" s="11" t="str">
        <f>IF(ISBLANK(A562),"",VLOOKUP("S2"&amp;表1[[#This Row],[分项工程代号]]&amp;表1[[#This Row],[分项工程名称]],模板!D:F,3,FALSE))</f>
        <v/>
      </c>
      <c r="L562" s="2" t="str">
        <f>IF(ISBLANK(A562),"",表1[[#This Row],[编号]]&amp;TEXT(表1[[#This Row],[序号]],"000"))</f>
        <v/>
      </c>
      <c r="M562" s="11" t="str">
        <f t="shared" si="329"/>
        <v/>
      </c>
      <c r="N562" s="11" t="str">
        <f t="shared" si="330"/>
        <v/>
      </c>
      <c r="O562" s="11" t="str">
        <f t="shared" si="331"/>
        <v/>
      </c>
      <c r="P562" s="2" t="str">
        <f t="shared" si="332"/>
        <v/>
      </c>
      <c r="Q562" s="2" t="str">
        <f t="shared" si="333"/>
        <v/>
      </c>
      <c r="R562" s="2" t="str">
        <f t="shared" si="334"/>
        <v/>
      </c>
      <c r="S562" s="11" t="str">
        <f t="shared" si="335"/>
        <v/>
      </c>
      <c r="T562" s="11" t="str">
        <f>IF(ISBLANK(A562),"",VLOOKUP(表1[[#This Row],[分项工程名称]],模板!C:G,3,FALSE))</f>
        <v/>
      </c>
      <c r="U562" s="2" t="str">
        <f t="shared" si="336"/>
        <v/>
      </c>
      <c r="V562" s="2" t="str">
        <f t="shared" si="337"/>
        <v/>
      </c>
      <c r="W562" s="11" t="str">
        <f>IF(ISBLANK(A562),"",表1[[#This Row],[子项名称]]&amp;表1[[#This Row],[标题]]&amp;表1[[#This Row],[分项工程代号]])</f>
        <v/>
      </c>
      <c r="X562" s="11" t="str">
        <f>IF(ISBLANK(A562),"",COUNTIF(W:W,表1[[#This Row],[子项名称]]&amp;表1[[#This Row],[标题]]&amp;表1[[#This Row],[分项工程代号]]))</f>
        <v/>
      </c>
      <c r="Y562" s="11" t="str">
        <f>IF(ISBLANK(A562),"",表1[[#This Row],[子项名称]]&amp;表1[[#This Row],[分项工程代号]]&amp;表1[[#This Row],[分项工程名称]])</f>
        <v/>
      </c>
      <c r="Z562" s="11" t="str">
        <f>IF(ISBLANK(A562),"",IF(MATCH(表1[[#This Row],[子项名称]]&amp;表1[[#This Row],[分项工程代号]]&amp;表1[[#This Row],[分项工程名称]],Y:Y,0)=ROW(表1[[#This Row],[子项名称]]),TRUE,FALSE))</f>
        <v/>
      </c>
      <c r="AA562" s="11" t="str">
        <f t="shared" si="338"/>
        <v/>
      </c>
      <c r="AB562" s="11" t="str">
        <f>IF(ISBLANK(A562),"",VLOOKUP(表1[[#This Row],[分项工程名称]],施工检查记录[#All],2,FALSE))</f>
        <v/>
      </c>
      <c r="AC562" s="5"/>
    </row>
    <row r="563" customHeight="1" spans="1:29">
      <c r="A563" s="5"/>
      <c r="B563" s="5"/>
      <c r="C563" s="5"/>
      <c r="D563" s="5"/>
      <c r="E563" s="5"/>
      <c r="F563" s="5"/>
      <c r="G563" s="5"/>
      <c r="H563" s="5"/>
      <c r="I563" s="5"/>
      <c r="J563" s="5"/>
      <c r="K563" s="11" t="str">
        <f>IF(ISBLANK(A563),"",VLOOKUP("S2"&amp;表1[[#This Row],[分项工程代号]]&amp;表1[[#This Row],[分项工程名称]],模板!D:F,3,FALSE))</f>
        <v/>
      </c>
      <c r="L563" s="2" t="str">
        <f>IF(ISBLANK(A563),"",表1[[#This Row],[编号]]&amp;TEXT(表1[[#This Row],[序号]],"000"))</f>
        <v/>
      </c>
      <c r="M563" s="11" t="str">
        <f t="shared" si="329"/>
        <v/>
      </c>
      <c r="N563" s="11" t="str">
        <f t="shared" si="330"/>
        <v/>
      </c>
      <c r="O563" s="11" t="str">
        <f t="shared" si="331"/>
        <v/>
      </c>
      <c r="P563" s="2" t="str">
        <f t="shared" si="332"/>
        <v/>
      </c>
      <c r="Q563" s="2" t="str">
        <f t="shared" si="333"/>
        <v/>
      </c>
      <c r="R563" s="2" t="str">
        <f t="shared" si="334"/>
        <v/>
      </c>
      <c r="S563" s="11" t="str">
        <f t="shared" si="335"/>
        <v/>
      </c>
      <c r="T563" s="11" t="str">
        <f>IF(ISBLANK(A563),"",VLOOKUP(表1[[#This Row],[分项工程名称]],模板!C:G,3,FALSE))</f>
        <v/>
      </c>
      <c r="U563" s="2" t="str">
        <f t="shared" si="336"/>
        <v/>
      </c>
      <c r="V563" s="2" t="str">
        <f t="shared" si="337"/>
        <v/>
      </c>
      <c r="W563" s="11" t="str">
        <f>IF(ISBLANK(A563),"",表1[[#This Row],[子项名称]]&amp;表1[[#This Row],[标题]]&amp;表1[[#This Row],[分项工程代号]])</f>
        <v/>
      </c>
      <c r="X563" s="11" t="str">
        <f>IF(ISBLANK(A563),"",COUNTIF(W:W,表1[[#This Row],[子项名称]]&amp;表1[[#This Row],[标题]]&amp;表1[[#This Row],[分项工程代号]]))</f>
        <v/>
      </c>
      <c r="Y563" s="11" t="str">
        <f>IF(ISBLANK(A563),"",表1[[#This Row],[子项名称]]&amp;表1[[#This Row],[分项工程代号]]&amp;表1[[#This Row],[分项工程名称]])</f>
        <v/>
      </c>
      <c r="Z563" s="11" t="str">
        <f>IF(ISBLANK(A563),"",IF(MATCH(表1[[#This Row],[子项名称]]&amp;表1[[#This Row],[分项工程代号]]&amp;表1[[#This Row],[分项工程名称]],Y:Y,0)=ROW(表1[[#This Row],[子项名称]]),TRUE,FALSE))</f>
        <v/>
      </c>
      <c r="AA563" s="11" t="str">
        <f t="shared" si="338"/>
        <v/>
      </c>
      <c r="AB563" s="11" t="str">
        <f>IF(ISBLANK(A563),"",VLOOKUP(表1[[#This Row],[分项工程名称]],施工检查记录[#All],2,FALSE))</f>
        <v/>
      </c>
      <c r="AC563" s="5"/>
    </row>
    <row r="564" customHeight="1" spans="1:29">
      <c r="A564" s="5"/>
      <c r="B564" s="5"/>
      <c r="C564" s="5"/>
      <c r="D564" s="5"/>
      <c r="E564" s="5"/>
      <c r="F564" s="5"/>
      <c r="G564" s="5"/>
      <c r="H564" s="5"/>
      <c r="I564" s="5"/>
      <c r="J564" s="5"/>
      <c r="K564" s="11" t="str">
        <f>IF(ISBLANK(A564),"",VLOOKUP("S2"&amp;表1[[#This Row],[分项工程代号]]&amp;表1[[#This Row],[分项工程名称]],模板!D:F,3,FALSE))</f>
        <v/>
      </c>
      <c r="L564" s="2" t="str">
        <f>IF(ISBLANK(A564),"",表1[[#This Row],[编号]]&amp;TEXT(表1[[#This Row],[序号]],"000"))</f>
        <v/>
      </c>
      <c r="M564" s="11" t="str">
        <f t="shared" si="329"/>
        <v/>
      </c>
      <c r="N564" s="11" t="str">
        <f t="shared" si="330"/>
        <v/>
      </c>
      <c r="O564" s="11" t="str">
        <f t="shared" si="331"/>
        <v/>
      </c>
      <c r="P564" s="2" t="str">
        <f t="shared" si="332"/>
        <v/>
      </c>
      <c r="Q564" s="2" t="str">
        <f t="shared" si="333"/>
        <v/>
      </c>
      <c r="R564" s="2" t="str">
        <f t="shared" si="334"/>
        <v/>
      </c>
      <c r="S564" s="11" t="str">
        <f t="shared" si="335"/>
        <v/>
      </c>
      <c r="T564" s="11" t="str">
        <f>IF(ISBLANK(A564),"",VLOOKUP(表1[[#This Row],[分项工程名称]],模板!C:G,3,FALSE))</f>
        <v/>
      </c>
      <c r="U564" s="2" t="str">
        <f t="shared" si="336"/>
        <v/>
      </c>
      <c r="V564" s="2" t="str">
        <f t="shared" si="337"/>
        <v/>
      </c>
      <c r="W564" s="11" t="str">
        <f>IF(ISBLANK(A564),"",表1[[#This Row],[子项名称]]&amp;表1[[#This Row],[标题]]&amp;表1[[#This Row],[分项工程代号]])</f>
        <v/>
      </c>
      <c r="X564" s="11" t="str">
        <f>IF(ISBLANK(A564),"",COUNTIF(W:W,表1[[#This Row],[子项名称]]&amp;表1[[#This Row],[标题]]&amp;表1[[#This Row],[分项工程代号]]))</f>
        <v/>
      </c>
      <c r="Y564" s="11" t="str">
        <f>IF(ISBLANK(A564),"",表1[[#This Row],[子项名称]]&amp;表1[[#This Row],[分项工程代号]]&amp;表1[[#This Row],[分项工程名称]])</f>
        <v/>
      </c>
      <c r="Z564" s="11" t="str">
        <f>IF(ISBLANK(A564),"",IF(MATCH(表1[[#This Row],[子项名称]]&amp;表1[[#This Row],[分项工程代号]]&amp;表1[[#This Row],[分项工程名称]],Y:Y,0)=ROW(表1[[#This Row],[子项名称]]),TRUE,FALSE))</f>
        <v/>
      </c>
      <c r="AA564" s="11" t="str">
        <f t="shared" si="338"/>
        <v/>
      </c>
      <c r="AB564" s="11" t="str">
        <f>IF(ISBLANK(A564),"",VLOOKUP(表1[[#This Row],[分项工程名称]],施工检查记录[#All],2,FALSE))</f>
        <v/>
      </c>
      <c r="AC564" s="5"/>
    </row>
    <row r="565" customHeight="1" spans="1:29">
      <c r="A565" s="5"/>
      <c r="B565" s="5"/>
      <c r="C565" s="5"/>
      <c r="D565" s="5"/>
      <c r="E565" s="5"/>
      <c r="F565" s="5"/>
      <c r="G565" s="5"/>
      <c r="H565" s="5"/>
      <c r="I565" s="5"/>
      <c r="J565" s="5"/>
      <c r="K565" s="11" t="str">
        <f>IF(ISBLANK(A565),"",VLOOKUP("S2"&amp;表1[[#This Row],[分项工程代号]]&amp;表1[[#This Row],[分项工程名称]],模板!D:F,3,FALSE))</f>
        <v/>
      </c>
      <c r="L565" s="2" t="str">
        <f>IF(ISBLANK(A565),"",表1[[#This Row],[编号]]&amp;TEXT(表1[[#This Row],[序号]],"000"))</f>
        <v/>
      </c>
      <c r="M565" s="11" t="str">
        <f t="shared" si="329"/>
        <v/>
      </c>
      <c r="N565" s="11" t="str">
        <f t="shared" si="330"/>
        <v/>
      </c>
      <c r="O565" s="11" t="str">
        <f t="shared" si="331"/>
        <v/>
      </c>
      <c r="P565" s="2" t="str">
        <f t="shared" si="332"/>
        <v/>
      </c>
      <c r="Q565" s="2" t="str">
        <f t="shared" si="333"/>
        <v/>
      </c>
      <c r="R565" s="2" t="str">
        <f t="shared" si="334"/>
        <v/>
      </c>
      <c r="S565" s="11" t="str">
        <f t="shared" si="335"/>
        <v/>
      </c>
      <c r="T565" s="11" t="str">
        <f>IF(ISBLANK(A565),"",VLOOKUP(表1[[#This Row],[分项工程名称]],模板!C:G,3,FALSE))</f>
        <v/>
      </c>
      <c r="U565" s="2" t="str">
        <f t="shared" si="336"/>
        <v/>
      </c>
      <c r="V565" s="2" t="str">
        <f t="shared" si="337"/>
        <v/>
      </c>
      <c r="W565" s="11" t="str">
        <f>IF(ISBLANK(A565),"",表1[[#This Row],[子项名称]]&amp;表1[[#This Row],[标题]]&amp;表1[[#This Row],[分项工程代号]])</f>
        <v/>
      </c>
      <c r="X565" s="11" t="str">
        <f>IF(ISBLANK(A565),"",COUNTIF(W:W,表1[[#This Row],[子项名称]]&amp;表1[[#This Row],[标题]]&amp;表1[[#This Row],[分项工程代号]]))</f>
        <v/>
      </c>
      <c r="Y565" s="11" t="str">
        <f>IF(ISBLANK(A565),"",表1[[#This Row],[子项名称]]&amp;表1[[#This Row],[分项工程代号]]&amp;表1[[#This Row],[分项工程名称]])</f>
        <v/>
      </c>
      <c r="Z565" s="11" t="str">
        <f>IF(ISBLANK(A565),"",IF(MATCH(表1[[#This Row],[子项名称]]&amp;表1[[#This Row],[分项工程代号]]&amp;表1[[#This Row],[分项工程名称]],Y:Y,0)=ROW(表1[[#This Row],[子项名称]]),TRUE,FALSE))</f>
        <v/>
      </c>
      <c r="AA565" s="11" t="str">
        <f t="shared" si="338"/>
        <v/>
      </c>
      <c r="AB565" s="11" t="str">
        <f>IF(ISBLANK(A565),"",VLOOKUP(表1[[#This Row],[分项工程名称]],施工检查记录[#All],2,FALSE))</f>
        <v/>
      </c>
      <c r="AC565" s="5"/>
    </row>
    <row r="566" customHeight="1" spans="1:29">
      <c r="A566" s="5"/>
      <c r="B566" s="5"/>
      <c r="C566" s="5"/>
      <c r="D566" s="5"/>
      <c r="E566" s="5"/>
      <c r="F566" s="5"/>
      <c r="G566" s="5"/>
      <c r="H566" s="5"/>
      <c r="I566" s="5"/>
      <c r="J566" s="5"/>
      <c r="K566" s="11" t="str">
        <f>IF(ISBLANK(A566),"",VLOOKUP("S2"&amp;表1[[#This Row],[分项工程代号]]&amp;表1[[#This Row],[分项工程名称]],模板!D:F,3,FALSE))</f>
        <v/>
      </c>
      <c r="L566" s="2" t="str">
        <f>IF(ISBLANK(A566),"",表1[[#This Row],[编号]]&amp;TEXT(表1[[#This Row],[序号]],"000"))</f>
        <v/>
      </c>
      <c r="M566" s="11" t="str">
        <f t="shared" si="329"/>
        <v/>
      </c>
      <c r="N566" s="11" t="str">
        <f t="shared" si="330"/>
        <v/>
      </c>
      <c r="O566" s="11" t="str">
        <f t="shared" si="331"/>
        <v/>
      </c>
      <c r="P566" s="2" t="str">
        <f t="shared" si="332"/>
        <v/>
      </c>
      <c r="Q566" s="2" t="str">
        <f t="shared" si="333"/>
        <v/>
      </c>
      <c r="R566" s="2" t="str">
        <f t="shared" si="334"/>
        <v/>
      </c>
      <c r="S566" s="11" t="str">
        <f t="shared" si="335"/>
        <v/>
      </c>
      <c r="T566" s="11" t="str">
        <f>IF(ISBLANK(A566),"",VLOOKUP(表1[[#This Row],[分项工程名称]],模板!C:G,3,FALSE))</f>
        <v/>
      </c>
      <c r="U566" s="2" t="str">
        <f t="shared" si="336"/>
        <v/>
      </c>
      <c r="V566" s="2" t="str">
        <f t="shared" si="337"/>
        <v/>
      </c>
      <c r="W566" s="11" t="str">
        <f>IF(ISBLANK(A566),"",表1[[#This Row],[子项名称]]&amp;表1[[#This Row],[标题]]&amp;表1[[#This Row],[分项工程代号]])</f>
        <v/>
      </c>
      <c r="X566" s="11" t="str">
        <f>IF(ISBLANK(A566),"",COUNTIF(W:W,表1[[#This Row],[子项名称]]&amp;表1[[#This Row],[标题]]&amp;表1[[#This Row],[分项工程代号]]))</f>
        <v/>
      </c>
      <c r="Y566" s="11" t="str">
        <f>IF(ISBLANK(A566),"",表1[[#This Row],[子项名称]]&amp;表1[[#This Row],[分项工程代号]]&amp;表1[[#This Row],[分项工程名称]])</f>
        <v/>
      </c>
      <c r="Z566" s="11" t="str">
        <f>IF(ISBLANK(A566),"",IF(MATCH(表1[[#This Row],[子项名称]]&amp;表1[[#This Row],[分项工程代号]]&amp;表1[[#This Row],[分项工程名称]],Y:Y,0)=ROW(表1[[#This Row],[子项名称]]),TRUE,FALSE))</f>
        <v/>
      </c>
      <c r="AA566" s="11" t="str">
        <f t="shared" si="338"/>
        <v/>
      </c>
      <c r="AB566" s="11" t="str">
        <f>IF(ISBLANK(A566),"",VLOOKUP(表1[[#This Row],[分项工程名称]],施工检查记录[#All],2,FALSE))</f>
        <v/>
      </c>
      <c r="AC566" s="5"/>
    </row>
    <row r="567" customHeight="1" spans="1:29">
      <c r="A567" s="5"/>
      <c r="B567" s="5"/>
      <c r="C567" s="5"/>
      <c r="D567" s="5"/>
      <c r="E567" s="5"/>
      <c r="F567" s="5"/>
      <c r="G567" s="5"/>
      <c r="H567" s="5"/>
      <c r="I567" s="5"/>
      <c r="J567" s="5"/>
      <c r="K567" s="11" t="str">
        <f>IF(ISBLANK(A567),"",VLOOKUP("S2"&amp;表1[[#This Row],[分项工程代号]]&amp;表1[[#This Row],[分项工程名称]],模板!D:F,3,FALSE))</f>
        <v/>
      </c>
      <c r="L567" s="2" t="str">
        <f>IF(ISBLANK(A567),"",表1[[#This Row],[编号]]&amp;TEXT(表1[[#This Row],[序号]],"000"))</f>
        <v/>
      </c>
      <c r="M567" s="11" t="str">
        <f t="shared" si="329"/>
        <v/>
      </c>
      <c r="N567" s="11" t="str">
        <f t="shared" si="330"/>
        <v/>
      </c>
      <c r="O567" s="11" t="str">
        <f t="shared" si="331"/>
        <v/>
      </c>
      <c r="P567" s="2" t="str">
        <f t="shared" si="332"/>
        <v/>
      </c>
      <c r="Q567" s="2" t="str">
        <f t="shared" si="333"/>
        <v/>
      </c>
      <c r="R567" s="2" t="str">
        <f t="shared" si="334"/>
        <v/>
      </c>
      <c r="S567" s="11" t="str">
        <f t="shared" si="335"/>
        <v/>
      </c>
      <c r="T567" s="11" t="str">
        <f>IF(ISBLANK(A567),"",VLOOKUP(表1[[#This Row],[分项工程名称]],模板!C:G,3,FALSE))</f>
        <v/>
      </c>
      <c r="U567" s="2" t="str">
        <f t="shared" si="336"/>
        <v/>
      </c>
      <c r="V567" s="2" t="str">
        <f t="shared" si="337"/>
        <v/>
      </c>
      <c r="W567" s="11" t="str">
        <f>IF(ISBLANK(A567),"",表1[[#This Row],[子项名称]]&amp;表1[[#This Row],[标题]]&amp;表1[[#This Row],[分项工程代号]])</f>
        <v/>
      </c>
      <c r="X567" s="11" t="str">
        <f>IF(ISBLANK(A567),"",COUNTIF(W:W,表1[[#This Row],[子项名称]]&amp;表1[[#This Row],[标题]]&amp;表1[[#This Row],[分项工程代号]]))</f>
        <v/>
      </c>
      <c r="Y567" s="11" t="str">
        <f>IF(ISBLANK(A567),"",表1[[#This Row],[子项名称]]&amp;表1[[#This Row],[分项工程代号]]&amp;表1[[#This Row],[分项工程名称]])</f>
        <v/>
      </c>
      <c r="Z567" s="11" t="str">
        <f>IF(ISBLANK(A567),"",IF(MATCH(表1[[#This Row],[子项名称]]&amp;表1[[#This Row],[分项工程代号]]&amp;表1[[#This Row],[分项工程名称]],Y:Y,0)=ROW(表1[[#This Row],[子项名称]]),TRUE,FALSE))</f>
        <v/>
      </c>
      <c r="AA567" s="11" t="str">
        <f t="shared" si="338"/>
        <v/>
      </c>
      <c r="AB567" s="11" t="str">
        <f>IF(ISBLANK(A567),"",VLOOKUP(表1[[#This Row],[分项工程名称]],施工检查记录[#All],2,FALSE))</f>
        <v/>
      </c>
      <c r="AC567" s="5"/>
    </row>
    <row r="568" customHeight="1" spans="1:29">
      <c r="A568" s="5"/>
      <c r="B568" s="5"/>
      <c r="C568" s="5"/>
      <c r="D568" s="5"/>
      <c r="E568" s="5"/>
      <c r="F568" s="5"/>
      <c r="G568" s="5"/>
      <c r="H568" s="5"/>
      <c r="I568" s="5"/>
      <c r="J568" s="5"/>
      <c r="K568" s="11" t="str">
        <f>IF(ISBLANK(A568),"",VLOOKUP("S2"&amp;表1[[#This Row],[分项工程代号]]&amp;表1[[#This Row],[分项工程名称]],模板!D:F,3,FALSE))</f>
        <v/>
      </c>
      <c r="L568" s="2" t="str">
        <f>IF(ISBLANK(A568),"",表1[[#This Row],[编号]]&amp;TEXT(表1[[#This Row],[序号]],"000"))</f>
        <v/>
      </c>
      <c r="M568" s="11" t="str">
        <f t="shared" si="329"/>
        <v/>
      </c>
      <c r="N568" s="11" t="str">
        <f t="shared" si="330"/>
        <v/>
      </c>
      <c r="O568" s="11" t="str">
        <f t="shared" si="331"/>
        <v/>
      </c>
      <c r="P568" s="2" t="str">
        <f t="shared" si="332"/>
        <v/>
      </c>
      <c r="Q568" s="2" t="str">
        <f t="shared" si="333"/>
        <v/>
      </c>
      <c r="R568" s="2" t="str">
        <f t="shared" si="334"/>
        <v/>
      </c>
      <c r="S568" s="11" t="str">
        <f t="shared" si="335"/>
        <v/>
      </c>
      <c r="T568" s="11" t="str">
        <f>IF(ISBLANK(A568),"",VLOOKUP(表1[[#This Row],[分项工程名称]],模板!C:G,3,FALSE))</f>
        <v/>
      </c>
      <c r="U568" s="2" t="str">
        <f t="shared" si="336"/>
        <v/>
      </c>
      <c r="V568" s="2" t="str">
        <f t="shared" si="337"/>
        <v/>
      </c>
      <c r="W568" s="11" t="str">
        <f>IF(ISBLANK(A568),"",表1[[#This Row],[子项名称]]&amp;表1[[#This Row],[标题]]&amp;表1[[#This Row],[分项工程代号]])</f>
        <v/>
      </c>
      <c r="X568" s="11" t="str">
        <f>IF(ISBLANK(A568),"",COUNTIF(W:W,表1[[#This Row],[子项名称]]&amp;表1[[#This Row],[标题]]&amp;表1[[#This Row],[分项工程代号]]))</f>
        <v/>
      </c>
      <c r="Y568" s="11" t="str">
        <f>IF(ISBLANK(A568),"",表1[[#This Row],[子项名称]]&amp;表1[[#This Row],[分项工程代号]]&amp;表1[[#This Row],[分项工程名称]])</f>
        <v/>
      </c>
      <c r="Z568" s="11" t="str">
        <f>IF(ISBLANK(A568),"",IF(MATCH(表1[[#This Row],[子项名称]]&amp;表1[[#This Row],[分项工程代号]]&amp;表1[[#This Row],[分项工程名称]],Y:Y,0)=ROW(表1[[#This Row],[子项名称]]),TRUE,FALSE))</f>
        <v/>
      </c>
      <c r="AA568" s="11" t="str">
        <f t="shared" si="338"/>
        <v/>
      </c>
      <c r="AB568" s="11" t="str">
        <f>IF(ISBLANK(A568),"",VLOOKUP(表1[[#This Row],[分项工程名称]],施工检查记录[#All],2,FALSE))</f>
        <v/>
      </c>
      <c r="AC568" s="5"/>
    </row>
    <row r="569" customHeight="1" spans="1:29">
      <c r="A569" s="5"/>
      <c r="B569" s="5"/>
      <c r="C569" s="5"/>
      <c r="D569" s="5"/>
      <c r="E569" s="5"/>
      <c r="F569" s="5"/>
      <c r="G569" s="5"/>
      <c r="H569" s="5"/>
      <c r="I569" s="5"/>
      <c r="J569" s="5"/>
      <c r="K569" s="11" t="str">
        <f>IF(ISBLANK(A569),"",VLOOKUP("S2"&amp;表1[[#This Row],[分项工程代号]]&amp;表1[[#This Row],[分项工程名称]],模板!D:F,3,FALSE))</f>
        <v/>
      </c>
      <c r="L569" s="2" t="str">
        <f>IF(ISBLANK(A569),"",表1[[#This Row],[编号]]&amp;TEXT(表1[[#This Row],[序号]],"000"))</f>
        <v/>
      </c>
      <c r="M569" s="11" t="str">
        <f t="shared" si="329"/>
        <v/>
      </c>
      <c r="N569" s="11" t="str">
        <f t="shared" si="330"/>
        <v/>
      </c>
      <c r="O569" s="11" t="str">
        <f t="shared" si="331"/>
        <v/>
      </c>
      <c r="P569" s="2" t="str">
        <f t="shared" si="332"/>
        <v/>
      </c>
      <c r="Q569" s="2" t="str">
        <f t="shared" si="333"/>
        <v/>
      </c>
      <c r="R569" s="2" t="str">
        <f t="shared" si="334"/>
        <v/>
      </c>
      <c r="S569" s="11" t="str">
        <f t="shared" si="335"/>
        <v/>
      </c>
      <c r="T569" s="11" t="str">
        <f>IF(ISBLANK(A569),"",VLOOKUP(表1[[#This Row],[分项工程名称]],模板!C:G,3,FALSE))</f>
        <v/>
      </c>
      <c r="U569" s="2" t="str">
        <f t="shared" si="336"/>
        <v/>
      </c>
      <c r="V569" s="2" t="str">
        <f t="shared" si="337"/>
        <v/>
      </c>
      <c r="W569" s="11" t="str">
        <f>IF(ISBLANK(A569),"",表1[[#This Row],[子项名称]]&amp;表1[[#This Row],[标题]]&amp;表1[[#This Row],[分项工程代号]])</f>
        <v/>
      </c>
      <c r="X569" s="11" t="str">
        <f>IF(ISBLANK(A569),"",COUNTIF(W:W,表1[[#This Row],[子项名称]]&amp;表1[[#This Row],[标题]]&amp;表1[[#This Row],[分项工程代号]]))</f>
        <v/>
      </c>
      <c r="Y569" s="11" t="str">
        <f>IF(ISBLANK(A569),"",表1[[#This Row],[子项名称]]&amp;表1[[#This Row],[分项工程代号]]&amp;表1[[#This Row],[分项工程名称]])</f>
        <v/>
      </c>
      <c r="Z569" s="11" t="str">
        <f>IF(ISBLANK(A569),"",IF(MATCH(表1[[#This Row],[子项名称]]&amp;表1[[#This Row],[分项工程代号]]&amp;表1[[#This Row],[分项工程名称]],Y:Y,0)=ROW(表1[[#This Row],[子项名称]]),TRUE,FALSE))</f>
        <v/>
      </c>
      <c r="AA569" s="11" t="str">
        <f t="shared" si="338"/>
        <v/>
      </c>
      <c r="AB569" s="11" t="str">
        <f>IF(ISBLANK(A569),"",VLOOKUP(表1[[#This Row],[分项工程名称]],施工检查记录[#All],2,FALSE))</f>
        <v/>
      </c>
      <c r="AC569" s="5"/>
    </row>
    <row r="570" customHeight="1" spans="1:29">
      <c r="A570" s="5"/>
      <c r="B570" s="5"/>
      <c r="C570" s="5"/>
      <c r="D570" s="5"/>
      <c r="E570" s="5"/>
      <c r="F570" s="5"/>
      <c r="G570" s="5"/>
      <c r="H570" s="5"/>
      <c r="I570" s="5"/>
      <c r="J570" s="5"/>
      <c r="K570" s="11" t="str">
        <f>IF(ISBLANK(A570),"",VLOOKUP("S2"&amp;表1[[#This Row],[分项工程代号]]&amp;表1[[#This Row],[分项工程名称]],模板!D:F,3,FALSE))</f>
        <v/>
      </c>
      <c r="L570" s="2" t="str">
        <f>IF(ISBLANK(A570),"",表1[[#This Row],[编号]]&amp;TEXT(表1[[#This Row],[序号]],"000"))</f>
        <v/>
      </c>
      <c r="M570" s="11" t="str">
        <f t="shared" si="329"/>
        <v/>
      </c>
      <c r="N570" s="11" t="str">
        <f t="shared" si="330"/>
        <v/>
      </c>
      <c r="O570" s="11" t="str">
        <f t="shared" si="331"/>
        <v/>
      </c>
      <c r="P570" s="2" t="str">
        <f t="shared" si="332"/>
        <v/>
      </c>
      <c r="Q570" s="2" t="str">
        <f t="shared" si="333"/>
        <v/>
      </c>
      <c r="R570" s="2" t="str">
        <f t="shared" si="334"/>
        <v/>
      </c>
      <c r="S570" s="11" t="str">
        <f t="shared" si="335"/>
        <v/>
      </c>
      <c r="T570" s="11" t="str">
        <f>IF(ISBLANK(A570),"",VLOOKUP(表1[[#This Row],[分项工程名称]],模板!C:G,3,FALSE))</f>
        <v/>
      </c>
      <c r="U570" s="2" t="str">
        <f t="shared" si="336"/>
        <v/>
      </c>
      <c r="V570" s="2" t="str">
        <f t="shared" si="337"/>
        <v/>
      </c>
      <c r="W570" s="11" t="str">
        <f>IF(ISBLANK(A570),"",表1[[#This Row],[子项名称]]&amp;表1[[#This Row],[标题]]&amp;表1[[#This Row],[分项工程代号]])</f>
        <v/>
      </c>
      <c r="X570" s="11" t="str">
        <f>IF(ISBLANK(A570),"",COUNTIF(W:W,表1[[#This Row],[子项名称]]&amp;表1[[#This Row],[标题]]&amp;表1[[#This Row],[分项工程代号]]))</f>
        <v/>
      </c>
      <c r="Y570" s="11" t="str">
        <f>IF(ISBLANK(A570),"",表1[[#This Row],[子项名称]]&amp;表1[[#This Row],[分项工程代号]]&amp;表1[[#This Row],[分项工程名称]])</f>
        <v/>
      </c>
      <c r="Z570" s="11" t="str">
        <f>IF(ISBLANK(A570),"",IF(MATCH(表1[[#This Row],[子项名称]]&amp;表1[[#This Row],[分项工程代号]]&amp;表1[[#This Row],[分项工程名称]],Y:Y,0)=ROW(表1[[#This Row],[子项名称]]),TRUE,FALSE))</f>
        <v/>
      </c>
      <c r="AA570" s="11" t="str">
        <f t="shared" si="338"/>
        <v/>
      </c>
      <c r="AB570" s="11" t="str">
        <f>IF(ISBLANK(A570),"",VLOOKUP(表1[[#This Row],[分项工程名称]],施工检查记录[#All],2,FALSE))</f>
        <v/>
      </c>
      <c r="AC570" s="5"/>
    </row>
    <row r="571" customHeight="1" spans="1:29">
      <c r="A571" s="5"/>
      <c r="B571" s="5"/>
      <c r="C571" s="5"/>
      <c r="D571" s="5"/>
      <c r="E571" s="5"/>
      <c r="F571" s="5"/>
      <c r="G571" s="5"/>
      <c r="H571" s="5"/>
      <c r="I571" s="5"/>
      <c r="J571" s="5"/>
      <c r="K571" s="11" t="str">
        <f>IF(ISBLANK(A571),"",VLOOKUP("S2"&amp;表1[[#This Row],[分项工程代号]]&amp;表1[[#This Row],[分项工程名称]],模板!D:F,3,FALSE))</f>
        <v/>
      </c>
      <c r="L571" s="2" t="str">
        <f>IF(ISBLANK(A571),"",表1[[#This Row],[编号]]&amp;TEXT(表1[[#This Row],[序号]],"000"))</f>
        <v/>
      </c>
      <c r="M571" s="11" t="str">
        <f t="shared" si="329"/>
        <v/>
      </c>
      <c r="N571" s="11" t="str">
        <f t="shared" si="330"/>
        <v/>
      </c>
      <c r="O571" s="11" t="str">
        <f t="shared" si="331"/>
        <v/>
      </c>
      <c r="P571" s="2" t="str">
        <f t="shared" si="332"/>
        <v/>
      </c>
      <c r="Q571" s="2" t="str">
        <f t="shared" si="333"/>
        <v/>
      </c>
      <c r="R571" s="2" t="str">
        <f t="shared" si="334"/>
        <v/>
      </c>
      <c r="S571" s="11" t="str">
        <f t="shared" si="335"/>
        <v/>
      </c>
      <c r="T571" s="11" t="str">
        <f>IF(ISBLANK(A571),"",VLOOKUP(表1[[#This Row],[分项工程名称]],模板!C:G,3,FALSE))</f>
        <v/>
      </c>
      <c r="U571" s="2" t="str">
        <f t="shared" si="336"/>
        <v/>
      </c>
      <c r="V571" s="2" t="str">
        <f t="shared" si="337"/>
        <v/>
      </c>
      <c r="W571" s="11" t="str">
        <f>IF(ISBLANK(A571),"",表1[[#This Row],[子项名称]]&amp;表1[[#This Row],[标题]]&amp;表1[[#This Row],[分项工程代号]])</f>
        <v/>
      </c>
      <c r="X571" s="11" t="str">
        <f>IF(ISBLANK(A571),"",COUNTIF(W:W,表1[[#This Row],[子项名称]]&amp;表1[[#This Row],[标题]]&amp;表1[[#This Row],[分项工程代号]]))</f>
        <v/>
      </c>
      <c r="Y571" s="11" t="str">
        <f>IF(ISBLANK(A571),"",表1[[#This Row],[子项名称]]&amp;表1[[#This Row],[分项工程代号]]&amp;表1[[#This Row],[分项工程名称]])</f>
        <v/>
      </c>
      <c r="Z571" s="11" t="str">
        <f>IF(ISBLANK(A571),"",IF(MATCH(表1[[#This Row],[子项名称]]&amp;表1[[#This Row],[分项工程代号]]&amp;表1[[#This Row],[分项工程名称]],Y:Y,0)=ROW(表1[[#This Row],[子项名称]]),TRUE,FALSE))</f>
        <v/>
      </c>
      <c r="AA571" s="11" t="str">
        <f t="shared" si="338"/>
        <v/>
      </c>
      <c r="AB571" s="11" t="str">
        <f>IF(ISBLANK(A571),"",VLOOKUP(表1[[#This Row],[分项工程名称]],施工检查记录[#All],2,FALSE))</f>
        <v/>
      </c>
      <c r="AC571" s="5"/>
    </row>
    <row r="572" customHeight="1" spans="1:29">
      <c r="A572" s="5"/>
      <c r="B572" s="5"/>
      <c r="C572" s="5"/>
      <c r="D572" s="5"/>
      <c r="E572" s="5"/>
      <c r="F572" s="5"/>
      <c r="G572" s="5"/>
      <c r="H572" s="5"/>
      <c r="I572" s="5"/>
      <c r="J572" s="5"/>
      <c r="K572" s="11" t="str">
        <f>IF(ISBLANK(A572),"",VLOOKUP("S2"&amp;表1[[#This Row],[分项工程代号]]&amp;表1[[#This Row],[分项工程名称]],模板!D:F,3,FALSE))</f>
        <v/>
      </c>
      <c r="L572" s="2" t="str">
        <f>IF(ISBLANK(A572),"",表1[[#This Row],[编号]]&amp;TEXT(表1[[#This Row],[序号]],"000"))</f>
        <v/>
      </c>
      <c r="M572" s="11" t="str">
        <f t="shared" si="329"/>
        <v/>
      </c>
      <c r="N572" s="11" t="str">
        <f t="shared" si="330"/>
        <v/>
      </c>
      <c r="O572" s="11" t="str">
        <f t="shared" si="331"/>
        <v/>
      </c>
      <c r="P572" s="2" t="str">
        <f t="shared" si="332"/>
        <v/>
      </c>
      <c r="Q572" s="2" t="str">
        <f t="shared" si="333"/>
        <v/>
      </c>
      <c r="R572" s="2" t="str">
        <f t="shared" si="334"/>
        <v/>
      </c>
      <c r="S572" s="11" t="str">
        <f t="shared" si="335"/>
        <v/>
      </c>
      <c r="T572" s="11" t="str">
        <f>IF(ISBLANK(A572),"",VLOOKUP(表1[[#This Row],[分项工程名称]],模板!C:G,3,FALSE))</f>
        <v/>
      </c>
      <c r="U572" s="2" t="str">
        <f t="shared" si="336"/>
        <v/>
      </c>
      <c r="V572" s="2" t="str">
        <f t="shared" si="337"/>
        <v/>
      </c>
      <c r="W572" s="11" t="str">
        <f>IF(ISBLANK(A572),"",表1[[#This Row],[子项名称]]&amp;表1[[#This Row],[标题]]&amp;表1[[#This Row],[分项工程代号]])</f>
        <v/>
      </c>
      <c r="X572" s="11" t="str">
        <f>IF(ISBLANK(A572),"",COUNTIF(W:W,表1[[#This Row],[子项名称]]&amp;表1[[#This Row],[标题]]&amp;表1[[#This Row],[分项工程代号]]))</f>
        <v/>
      </c>
      <c r="Y572" s="11" t="str">
        <f>IF(ISBLANK(A572),"",表1[[#This Row],[子项名称]]&amp;表1[[#This Row],[分项工程代号]]&amp;表1[[#This Row],[分项工程名称]])</f>
        <v/>
      </c>
      <c r="Z572" s="11" t="str">
        <f>IF(ISBLANK(A572),"",IF(MATCH(表1[[#This Row],[子项名称]]&amp;表1[[#This Row],[分项工程代号]]&amp;表1[[#This Row],[分项工程名称]],Y:Y,0)=ROW(表1[[#This Row],[子项名称]]),TRUE,FALSE))</f>
        <v/>
      </c>
      <c r="AA572" s="11" t="str">
        <f t="shared" si="338"/>
        <v/>
      </c>
      <c r="AB572" s="11" t="str">
        <f>IF(ISBLANK(A572),"",VLOOKUP(表1[[#This Row],[分项工程名称]],施工检查记录[#All],2,FALSE))</f>
        <v/>
      </c>
      <c r="AC572" s="5"/>
    </row>
    <row r="573" customHeight="1" spans="1:29">
      <c r="A573" s="5"/>
      <c r="B573" s="5"/>
      <c r="C573" s="5"/>
      <c r="D573" s="5"/>
      <c r="E573" s="5"/>
      <c r="F573" s="5"/>
      <c r="G573" s="5"/>
      <c r="H573" s="5"/>
      <c r="I573" s="5"/>
      <c r="J573" s="5"/>
      <c r="K573" s="11" t="str">
        <f>IF(ISBLANK(A573),"",VLOOKUP("S2"&amp;表1[[#This Row],[分项工程代号]]&amp;表1[[#This Row],[分项工程名称]],模板!D:F,3,FALSE))</f>
        <v/>
      </c>
      <c r="L573" s="2" t="str">
        <f>IF(ISBLANK(A573),"",表1[[#This Row],[编号]]&amp;TEXT(表1[[#This Row],[序号]],"000"))</f>
        <v/>
      </c>
      <c r="M573" s="11" t="str">
        <f t="shared" si="329"/>
        <v/>
      </c>
      <c r="N573" s="11" t="str">
        <f t="shared" si="330"/>
        <v/>
      </c>
      <c r="O573" s="11" t="str">
        <f t="shared" si="331"/>
        <v/>
      </c>
      <c r="P573" s="2" t="str">
        <f t="shared" si="332"/>
        <v/>
      </c>
      <c r="Q573" s="2" t="str">
        <f t="shared" si="333"/>
        <v/>
      </c>
      <c r="R573" s="2" t="str">
        <f t="shared" si="334"/>
        <v/>
      </c>
      <c r="S573" s="11" t="str">
        <f t="shared" si="335"/>
        <v/>
      </c>
      <c r="T573" s="11" t="str">
        <f>IF(ISBLANK(A573),"",VLOOKUP(表1[[#This Row],[分项工程名称]],模板!C:G,3,FALSE))</f>
        <v/>
      </c>
      <c r="U573" s="2" t="str">
        <f t="shared" si="336"/>
        <v/>
      </c>
      <c r="V573" s="2" t="str">
        <f t="shared" si="337"/>
        <v/>
      </c>
      <c r="W573" s="11" t="str">
        <f>IF(ISBLANK(A573),"",表1[[#This Row],[子项名称]]&amp;表1[[#This Row],[标题]]&amp;表1[[#This Row],[分项工程代号]])</f>
        <v/>
      </c>
      <c r="X573" s="11" t="str">
        <f>IF(ISBLANK(A573),"",COUNTIF(W:W,表1[[#This Row],[子项名称]]&amp;表1[[#This Row],[标题]]&amp;表1[[#This Row],[分项工程代号]]))</f>
        <v/>
      </c>
      <c r="Y573" s="11" t="str">
        <f>IF(ISBLANK(A573),"",表1[[#This Row],[子项名称]]&amp;表1[[#This Row],[分项工程代号]]&amp;表1[[#This Row],[分项工程名称]])</f>
        <v/>
      </c>
      <c r="Z573" s="11" t="str">
        <f>IF(ISBLANK(A573),"",IF(MATCH(表1[[#This Row],[子项名称]]&amp;表1[[#This Row],[分项工程代号]]&amp;表1[[#This Row],[分项工程名称]],Y:Y,0)=ROW(表1[[#This Row],[子项名称]]),TRUE,FALSE))</f>
        <v/>
      </c>
      <c r="AA573" s="11" t="str">
        <f t="shared" si="338"/>
        <v/>
      </c>
      <c r="AB573" s="11" t="str">
        <f>IF(ISBLANK(A573),"",VLOOKUP(表1[[#This Row],[分项工程名称]],施工检查记录[#All],2,FALSE))</f>
        <v/>
      </c>
      <c r="AC573" s="5"/>
    </row>
    <row r="574" customHeight="1" spans="1:29">
      <c r="A574" s="5"/>
      <c r="B574" s="5"/>
      <c r="C574" s="5"/>
      <c r="D574" s="5"/>
      <c r="E574" s="5"/>
      <c r="F574" s="5"/>
      <c r="G574" s="5"/>
      <c r="H574" s="5"/>
      <c r="I574" s="5"/>
      <c r="J574" s="5"/>
      <c r="K574" s="11" t="str">
        <f>IF(ISBLANK(A574),"",VLOOKUP("S2"&amp;表1[[#This Row],[分项工程代号]]&amp;表1[[#This Row],[分项工程名称]],模板!D:F,3,FALSE))</f>
        <v/>
      </c>
      <c r="L574" s="2" t="str">
        <f>IF(ISBLANK(A574),"",表1[[#This Row],[编号]]&amp;TEXT(表1[[#This Row],[序号]],"000"))</f>
        <v/>
      </c>
      <c r="M574" s="11" t="str">
        <f t="shared" si="329"/>
        <v/>
      </c>
      <c r="N574" s="11" t="str">
        <f t="shared" si="330"/>
        <v/>
      </c>
      <c r="O574" s="11" t="str">
        <f t="shared" si="331"/>
        <v/>
      </c>
      <c r="P574" s="2" t="str">
        <f t="shared" si="332"/>
        <v/>
      </c>
      <c r="Q574" s="2" t="str">
        <f t="shared" si="333"/>
        <v/>
      </c>
      <c r="R574" s="2" t="str">
        <f t="shared" si="334"/>
        <v/>
      </c>
      <c r="S574" s="11" t="str">
        <f t="shared" si="335"/>
        <v/>
      </c>
      <c r="T574" s="11" t="str">
        <f>IF(ISBLANK(A574),"",VLOOKUP(表1[[#This Row],[分项工程名称]],模板!C:G,3,FALSE))</f>
        <v/>
      </c>
      <c r="U574" s="2" t="str">
        <f t="shared" si="336"/>
        <v/>
      </c>
      <c r="V574" s="2" t="str">
        <f t="shared" si="337"/>
        <v/>
      </c>
      <c r="W574" s="11" t="str">
        <f>IF(ISBLANK(A574),"",表1[[#This Row],[子项名称]]&amp;表1[[#This Row],[标题]]&amp;表1[[#This Row],[分项工程代号]])</f>
        <v/>
      </c>
      <c r="X574" s="11" t="str">
        <f>IF(ISBLANK(A574),"",COUNTIF(W:W,表1[[#This Row],[子项名称]]&amp;表1[[#This Row],[标题]]&amp;表1[[#This Row],[分项工程代号]]))</f>
        <v/>
      </c>
      <c r="Y574" s="11" t="str">
        <f>IF(ISBLANK(A574),"",表1[[#This Row],[子项名称]]&amp;表1[[#This Row],[分项工程代号]]&amp;表1[[#This Row],[分项工程名称]])</f>
        <v/>
      </c>
      <c r="Z574" s="11" t="str">
        <f>IF(ISBLANK(A574),"",IF(MATCH(表1[[#This Row],[子项名称]]&amp;表1[[#This Row],[分项工程代号]]&amp;表1[[#This Row],[分项工程名称]],Y:Y,0)=ROW(表1[[#This Row],[子项名称]]),TRUE,FALSE))</f>
        <v/>
      </c>
      <c r="AA574" s="11" t="str">
        <f t="shared" si="338"/>
        <v/>
      </c>
      <c r="AB574" s="11" t="str">
        <f>IF(ISBLANK(A574),"",VLOOKUP(表1[[#This Row],[分项工程名称]],施工检查记录[#All],2,FALSE))</f>
        <v/>
      </c>
      <c r="AC574" s="5"/>
    </row>
    <row r="575" customHeight="1" spans="1:29">
      <c r="A575" s="5"/>
      <c r="B575" s="5"/>
      <c r="C575" s="5"/>
      <c r="D575" s="5"/>
      <c r="E575" s="5"/>
      <c r="F575" s="5"/>
      <c r="G575" s="5"/>
      <c r="H575" s="5"/>
      <c r="I575" s="5"/>
      <c r="J575" s="5"/>
      <c r="K575" s="11" t="str">
        <f>IF(ISBLANK(A575),"",VLOOKUP("S2"&amp;表1[[#This Row],[分项工程代号]]&amp;表1[[#This Row],[分项工程名称]],模板!D:F,3,FALSE))</f>
        <v/>
      </c>
      <c r="L575" s="2" t="str">
        <f>IF(ISBLANK(A575),"",表1[[#This Row],[编号]]&amp;TEXT(表1[[#This Row],[序号]],"000"))</f>
        <v/>
      </c>
      <c r="M575" s="11" t="str">
        <f t="shared" si="329"/>
        <v/>
      </c>
      <c r="N575" s="11" t="str">
        <f t="shared" si="330"/>
        <v/>
      </c>
      <c r="O575" s="11" t="str">
        <f t="shared" si="331"/>
        <v/>
      </c>
      <c r="P575" s="2" t="str">
        <f t="shared" si="332"/>
        <v/>
      </c>
      <c r="Q575" s="2" t="str">
        <f t="shared" si="333"/>
        <v/>
      </c>
      <c r="R575" s="2" t="str">
        <f t="shared" si="334"/>
        <v/>
      </c>
      <c r="S575" s="11" t="str">
        <f t="shared" si="335"/>
        <v/>
      </c>
      <c r="T575" s="11" t="str">
        <f>IF(ISBLANK(A575),"",VLOOKUP(表1[[#This Row],[分项工程名称]],模板!C:G,3,FALSE))</f>
        <v/>
      </c>
      <c r="U575" s="2" t="str">
        <f t="shared" si="336"/>
        <v/>
      </c>
      <c r="V575" s="2" t="str">
        <f t="shared" si="337"/>
        <v/>
      </c>
      <c r="W575" s="11" t="str">
        <f>IF(ISBLANK(A575),"",表1[[#This Row],[子项名称]]&amp;表1[[#This Row],[标题]]&amp;表1[[#This Row],[分项工程代号]])</f>
        <v/>
      </c>
      <c r="X575" s="11" t="str">
        <f>IF(ISBLANK(A575),"",COUNTIF(W:W,表1[[#This Row],[子项名称]]&amp;表1[[#This Row],[标题]]&amp;表1[[#This Row],[分项工程代号]]))</f>
        <v/>
      </c>
      <c r="Y575" s="11" t="str">
        <f>IF(ISBLANK(A575),"",表1[[#This Row],[子项名称]]&amp;表1[[#This Row],[分项工程代号]]&amp;表1[[#This Row],[分项工程名称]])</f>
        <v/>
      </c>
      <c r="Z575" s="11" t="str">
        <f>IF(ISBLANK(A575),"",IF(MATCH(表1[[#This Row],[子项名称]]&amp;表1[[#This Row],[分项工程代号]]&amp;表1[[#This Row],[分项工程名称]],Y:Y,0)=ROW(表1[[#This Row],[子项名称]]),TRUE,FALSE))</f>
        <v/>
      </c>
      <c r="AA575" s="11" t="str">
        <f t="shared" si="338"/>
        <v/>
      </c>
      <c r="AB575" s="11" t="str">
        <f>IF(ISBLANK(A575),"",VLOOKUP(表1[[#This Row],[分项工程名称]],施工检查记录[#All],2,FALSE))</f>
        <v/>
      </c>
      <c r="AC575" s="5"/>
    </row>
    <row r="576" customHeight="1" spans="1:29">
      <c r="A576" s="5"/>
      <c r="B576" s="5"/>
      <c r="C576" s="5"/>
      <c r="D576" s="5"/>
      <c r="E576" s="5"/>
      <c r="F576" s="5"/>
      <c r="G576" s="5"/>
      <c r="H576" s="5"/>
      <c r="I576" s="5"/>
      <c r="J576" s="5"/>
      <c r="K576" s="11" t="str">
        <f>IF(ISBLANK(A576),"",VLOOKUP("S2"&amp;表1[[#This Row],[分项工程代号]]&amp;表1[[#This Row],[分项工程名称]],模板!D:F,3,FALSE))</f>
        <v/>
      </c>
      <c r="L576" s="2" t="str">
        <f>IF(ISBLANK(A576),"",表1[[#This Row],[编号]]&amp;TEXT(表1[[#This Row],[序号]],"000"))</f>
        <v/>
      </c>
      <c r="M576" s="11" t="str">
        <f t="shared" si="329"/>
        <v/>
      </c>
      <c r="N576" s="11" t="str">
        <f t="shared" si="330"/>
        <v/>
      </c>
      <c r="O576" s="11" t="str">
        <f t="shared" si="331"/>
        <v/>
      </c>
      <c r="P576" s="2" t="str">
        <f t="shared" si="332"/>
        <v/>
      </c>
      <c r="Q576" s="2" t="str">
        <f t="shared" si="333"/>
        <v/>
      </c>
      <c r="R576" s="2" t="str">
        <f t="shared" si="334"/>
        <v/>
      </c>
      <c r="S576" s="11" t="str">
        <f t="shared" si="335"/>
        <v/>
      </c>
      <c r="T576" s="11" t="str">
        <f>IF(ISBLANK(A576),"",VLOOKUP(表1[[#This Row],[分项工程名称]],模板!C:G,3,FALSE))</f>
        <v/>
      </c>
      <c r="U576" s="2" t="str">
        <f t="shared" si="336"/>
        <v/>
      </c>
      <c r="V576" s="2" t="str">
        <f t="shared" si="337"/>
        <v/>
      </c>
      <c r="W576" s="11" t="str">
        <f>IF(ISBLANK(A576),"",表1[[#This Row],[子项名称]]&amp;表1[[#This Row],[标题]]&amp;表1[[#This Row],[分项工程代号]])</f>
        <v/>
      </c>
      <c r="X576" s="11" t="str">
        <f>IF(ISBLANK(A576),"",COUNTIF(W:W,表1[[#This Row],[子项名称]]&amp;表1[[#This Row],[标题]]&amp;表1[[#This Row],[分项工程代号]]))</f>
        <v/>
      </c>
      <c r="Y576" s="11" t="str">
        <f>IF(ISBLANK(A576),"",表1[[#This Row],[子项名称]]&amp;表1[[#This Row],[分项工程代号]]&amp;表1[[#This Row],[分项工程名称]])</f>
        <v/>
      </c>
      <c r="Z576" s="11" t="str">
        <f>IF(ISBLANK(A576),"",IF(MATCH(表1[[#This Row],[子项名称]]&amp;表1[[#This Row],[分项工程代号]]&amp;表1[[#This Row],[分项工程名称]],Y:Y,0)=ROW(表1[[#This Row],[子项名称]]),TRUE,FALSE))</f>
        <v/>
      </c>
      <c r="AA576" s="11" t="str">
        <f t="shared" si="338"/>
        <v/>
      </c>
      <c r="AB576" s="11" t="str">
        <f>IF(ISBLANK(A576),"",VLOOKUP(表1[[#This Row],[分项工程名称]],施工检查记录[#All],2,FALSE))</f>
        <v/>
      </c>
      <c r="AC576" s="5"/>
    </row>
    <row r="577" customHeight="1" spans="1:29">
      <c r="A577" s="5"/>
      <c r="B577" s="5"/>
      <c r="C577" s="5"/>
      <c r="D577" s="5"/>
      <c r="E577" s="5"/>
      <c r="F577" s="5"/>
      <c r="G577" s="5"/>
      <c r="H577" s="5"/>
      <c r="I577" s="5"/>
      <c r="J577" s="5"/>
      <c r="K577" s="11" t="str">
        <f>IF(ISBLANK(A577),"",VLOOKUP("S2"&amp;表1[[#This Row],[分项工程代号]]&amp;表1[[#This Row],[分项工程名称]],模板!D:F,3,FALSE))</f>
        <v/>
      </c>
      <c r="L577" s="2" t="str">
        <f>IF(ISBLANK(A577),"",表1[[#This Row],[编号]]&amp;TEXT(表1[[#This Row],[序号]],"000"))</f>
        <v/>
      </c>
      <c r="M577" s="11" t="str">
        <f t="shared" si="329"/>
        <v/>
      </c>
      <c r="N577" s="11" t="str">
        <f t="shared" si="330"/>
        <v/>
      </c>
      <c r="O577" s="11" t="str">
        <f t="shared" si="331"/>
        <v/>
      </c>
      <c r="P577" s="2" t="str">
        <f t="shared" si="332"/>
        <v/>
      </c>
      <c r="Q577" s="2" t="str">
        <f t="shared" si="333"/>
        <v/>
      </c>
      <c r="R577" s="2" t="str">
        <f t="shared" si="334"/>
        <v/>
      </c>
      <c r="S577" s="11" t="str">
        <f t="shared" si="335"/>
        <v/>
      </c>
      <c r="T577" s="11" t="str">
        <f>IF(ISBLANK(A577),"",VLOOKUP(表1[[#This Row],[分项工程名称]],模板!C:G,3,FALSE))</f>
        <v/>
      </c>
      <c r="U577" s="2" t="str">
        <f t="shared" si="336"/>
        <v/>
      </c>
      <c r="V577" s="2" t="str">
        <f t="shared" si="337"/>
        <v/>
      </c>
      <c r="W577" s="11" t="str">
        <f>IF(ISBLANK(A577),"",表1[[#This Row],[子项名称]]&amp;表1[[#This Row],[标题]]&amp;表1[[#This Row],[分项工程代号]])</f>
        <v/>
      </c>
      <c r="X577" s="11" t="str">
        <f>IF(ISBLANK(A577),"",COUNTIF(W:W,表1[[#This Row],[子项名称]]&amp;表1[[#This Row],[标题]]&amp;表1[[#This Row],[分项工程代号]]))</f>
        <v/>
      </c>
      <c r="Y577" s="11" t="str">
        <f>IF(ISBLANK(A577),"",表1[[#This Row],[子项名称]]&amp;表1[[#This Row],[分项工程代号]]&amp;表1[[#This Row],[分项工程名称]])</f>
        <v/>
      </c>
      <c r="Z577" s="11" t="str">
        <f>IF(ISBLANK(A577),"",IF(MATCH(表1[[#This Row],[子项名称]]&amp;表1[[#This Row],[分项工程代号]]&amp;表1[[#This Row],[分项工程名称]],Y:Y,0)=ROW(表1[[#This Row],[子项名称]]),TRUE,FALSE))</f>
        <v/>
      </c>
      <c r="AA577" s="11" t="str">
        <f t="shared" si="338"/>
        <v/>
      </c>
      <c r="AB577" s="11" t="str">
        <f>IF(ISBLANK(A577),"",VLOOKUP(表1[[#This Row],[分项工程名称]],施工检查记录[#All],2,FALSE))</f>
        <v/>
      </c>
      <c r="AC577" s="5"/>
    </row>
    <row r="578" customHeight="1" spans="1:29">
      <c r="A578" s="5"/>
      <c r="B578" s="5"/>
      <c r="C578" s="5"/>
      <c r="D578" s="5"/>
      <c r="E578" s="5"/>
      <c r="F578" s="5"/>
      <c r="G578" s="5"/>
      <c r="H578" s="5"/>
      <c r="I578" s="5"/>
      <c r="J578" s="5"/>
      <c r="K578" s="11" t="str">
        <f>IF(ISBLANK(A578),"",VLOOKUP("S2"&amp;表1[[#This Row],[分项工程代号]]&amp;表1[[#This Row],[分项工程名称]],模板!D:F,3,FALSE))</f>
        <v/>
      </c>
      <c r="L578" s="2" t="str">
        <f>IF(ISBLANK(A578),"",表1[[#This Row],[编号]]&amp;TEXT(表1[[#This Row],[序号]],"000"))</f>
        <v/>
      </c>
      <c r="M578" s="11" t="str">
        <f t="shared" si="329"/>
        <v/>
      </c>
      <c r="N578" s="11" t="str">
        <f t="shared" si="330"/>
        <v/>
      </c>
      <c r="O578" s="11" t="str">
        <f t="shared" si="331"/>
        <v/>
      </c>
      <c r="P578" s="2" t="str">
        <f t="shared" si="332"/>
        <v/>
      </c>
      <c r="Q578" s="2" t="str">
        <f t="shared" si="333"/>
        <v/>
      </c>
      <c r="R578" s="2" t="str">
        <f t="shared" si="334"/>
        <v/>
      </c>
      <c r="S578" s="11" t="str">
        <f t="shared" si="335"/>
        <v/>
      </c>
      <c r="T578" s="11" t="str">
        <f>IF(ISBLANK(A578),"",VLOOKUP(表1[[#This Row],[分项工程名称]],模板!C:G,3,FALSE))</f>
        <v/>
      </c>
      <c r="U578" s="2" t="str">
        <f t="shared" si="336"/>
        <v/>
      </c>
      <c r="V578" s="2" t="str">
        <f t="shared" si="337"/>
        <v/>
      </c>
      <c r="W578" s="11" t="str">
        <f>IF(ISBLANK(A578),"",表1[[#This Row],[子项名称]]&amp;表1[[#This Row],[标题]]&amp;表1[[#This Row],[分项工程代号]])</f>
        <v/>
      </c>
      <c r="X578" s="11" t="str">
        <f>IF(ISBLANK(A578),"",COUNTIF(W:W,表1[[#This Row],[子项名称]]&amp;表1[[#This Row],[标题]]&amp;表1[[#This Row],[分项工程代号]]))</f>
        <v/>
      </c>
      <c r="Y578" s="11" t="str">
        <f>IF(ISBLANK(A578),"",表1[[#This Row],[子项名称]]&amp;表1[[#This Row],[分项工程代号]]&amp;表1[[#This Row],[分项工程名称]])</f>
        <v/>
      </c>
      <c r="Z578" s="11" t="str">
        <f>IF(ISBLANK(A578),"",IF(MATCH(表1[[#This Row],[子项名称]]&amp;表1[[#This Row],[分项工程代号]]&amp;表1[[#This Row],[分项工程名称]],Y:Y,0)=ROW(表1[[#This Row],[子项名称]]),TRUE,FALSE))</f>
        <v/>
      </c>
      <c r="AA578" s="11" t="str">
        <f t="shared" si="338"/>
        <v/>
      </c>
      <c r="AB578" s="11" t="str">
        <f>IF(ISBLANK(A578),"",VLOOKUP(表1[[#This Row],[分项工程名称]],施工检查记录[#All],2,FALSE))</f>
        <v/>
      </c>
      <c r="AC578" s="5"/>
    </row>
    <row r="579" customHeight="1" spans="1:29">
      <c r="A579" s="5"/>
      <c r="B579" s="5"/>
      <c r="C579" s="5"/>
      <c r="D579" s="5"/>
      <c r="E579" s="5"/>
      <c r="F579" s="5"/>
      <c r="G579" s="5"/>
      <c r="H579" s="5"/>
      <c r="I579" s="5"/>
      <c r="J579" s="5"/>
      <c r="K579" s="11" t="str">
        <f>IF(ISBLANK(A579),"",VLOOKUP("S2"&amp;表1[[#This Row],[分项工程代号]]&amp;表1[[#This Row],[分项工程名称]],模板!D:F,3,FALSE))</f>
        <v/>
      </c>
      <c r="L579" s="2" t="str">
        <f>IF(ISBLANK(A579),"",表1[[#This Row],[编号]]&amp;TEXT(表1[[#This Row],[序号]],"000"))</f>
        <v/>
      </c>
      <c r="M579" s="11" t="str">
        <f t="shared" si="329"/>
        <v/>
      </c>
      <c r="N579" s="11" t="str">
        <f t="shared" si="330"/>
        <v/>
      </c>
      <c r="O579" s="11" t="str">
        <f t="shared" si="331"/>
        <v/>
      </c>
      <c r="P579" s="2" t="str">
        <f t="shared" si="332"/>
        <v/>
      </c>
      <c r="Q579" s="2" t="str">
        <f t="shared" si="333"/>
        <v/>
      </c>
      <c r="R579" s="2" t="str">
        <f t="shared" si="334"/>
        <v/>
      </c>
      <c r="S579" s="11" t="str">
        <f t="shared" si="335"/>
        <v/>
      </c>
      <c r="T579" s="11" t="str">
        <f>IF(ISBLANK(A579),"",VLOOKUP(表1[[#This Row],[分项工程名称]],模板!C:G,3,FALSE))</f>
        <v/>
      </c>
      <c r="U579" s="2" t="str">
        <f t="shared" si="336"/>
        <v/>
      </c>
      <c r="V579" s="2" t="str">
        <f t="shared" si="337"/>
        <v/>
      </c>
      <c r="W579" s="11" t="str">
        <f>IF(ISBLANK(A579),"",表1[[#This Row],[子项名称]]&amp;表1[[#This Row],[标题]]&amp;表1[[#This Row],[分项工程代号]])</f>
        <v/>
      </c>
      <c r="X579" s="11" t="str">
        <f>IF(ISBLANK(A579),"",COUNTIF(W:W,表1[[#This Row],[子项名称]]&amp;表1[[#This Row],[标题]]&amp;表1[[#This Row],[分项工程代号]]))</f>
        <v/>
      </c>
      <c r="Y579" s="11" t="str">
        <f>IF(ISBLANK(A579),"",表1[[#This Row],[子项名称]]&amp;表1[[#This Row],[分项工程代号]]&amp;表1[[#This Row],[分项工程名称]])</f>
        <v/>
      </c>
      <c r="Z579" s="11" t="str">
        <f>IF(ISBLANK(A579),"",IF(MATCH(表1[[#This Row],[子项名称]]&amp;表1[[#This Row],[分项工程代号]]&amp;表1[[#This Row],[分项工程名称]],Y:Y,0)=ROW(表1[[#This Row],[子项名称]]),TRUE,FALSE))</f>
        <v/>
      </c>
      <c r="AA579" s="11" t="str">
        <f t="shared" si="338"/>
        <v/>
      </c>
      <c r="AB579" s="11" t="str">
        <f>IF(ISBLANK(A579),"",VLOOKUP(表1[[#This Row],[分项工程名称]],施工检查记录[#All],2,FALSE))</f>
        <v/>
      </c>
      <c r="AC579" s="5"/>
    </row>
    <row r="580" customHeight="1" spans="1:29">
      <c r="A580" s="5"/>
      <c r="B580" s="5"/>
      <c r="C580" s="5"/>
      <c r="D580" s="5"/>
      <c r="E580" s="5"/>
      <c r="F580" s="5"/>
      <c r="G580" s="5"/>
      <c r="H580" s="5"/>
      <c r="I580" s="5"/>
      <c r="J580" s="5"/>
      <c r="K580" s="11" t="str">
        <f>IF(ISBLANK(A580),"",VLOOKUP("S2"&amp;表1[[#This Row],[分项工程代号]]&amp;表1[[#This Row],[分项工程名称]],模板!D:F,3,FALSE))</f>
        <v/>
      </c>
      <c r="L580" s="2" t="str">
        <f>IF(ISBLANK(A580),"",表1[[#This Row],[编号]]&amp;TEXT(表1[[#This Row],[序号]],"000"))</f>
        <v/>
      </c>
      <c r="M580" s="11" t="str">
        <f t="shared" si="329"/>
        <v/>
      </c>
      <c r="N580" s="11" t="str">
        <f t="shared" si="330"/>
        <v/>
      </c>
      <c r="O580" s="11" t="str">
        <f t="shared" si="331"/>
        <v/>
      </c>
      <c r="P580" s="2" t="str">
        <f t="shared" si="332"/>
        <v/>
      </c>
      <c r="Q580" s="2" t="str">
        <f t="shared" si="333"/>
        <v/>
      </c>
      <c r="R580" s="2" t="str">
        <f t="shared" si="334"/>
        <v/>
      </c>
      <c r="S580" s="11" t="str">
        <f t="shared" si="335"/>
        <v/>
      </c>
      <c r="T580" s="11" t="str">
        <f>IF(ISBLANK(A580),"",VLOOKUP(表1[[#This Row],[分项工程名称]],模板!C:G,3,FALSE))</f>
        <v/>
      </c>
      <c r="U580" s="2" t="str">
        <f t="shared" si="336"/>
        <v/>
      </c>
      <c r="V580" s="2" t="str">
        <f t="shared" si="337"/>
        <v/>
      </c>
      <c r="W580" s="11" t="str">
        <f>IF(ISBLANK(A580),"",表1[[#This Row],[子项名称]]&amp;表1[[#This Row],[标题]]&amp;表1[[#This Row],[分项工程代号]])</f>
        <v/>
      </c>
      <c r="X580" s="11" t="str">
        <f>IF(ISBLANK(A580),"",COUNTIF(W:W,表1[[#This Row],[子项名称]]&amp;表1[[#This Row],[标题]]&amp;表1[[#This Row],[分项工程代号]]))</f>
        <v/>
      </c>
      <c r="Y580" s="11" t="str">
        <f>IF(ISBLANK(A580),"",表1[[#This Row],[子项名称]]&amp;表1[[#This Row],[分项工程代号]]&amp;表1[[#This Row],[分项工程名称]])</f>
        <v/>
      </c>
      <c r="Z580" s="11" t="str">
        <f>IF(ISBLANK(A580),"",IF(MATCH(表1[[#This Row],[子项名称]]&amp;表1[[#This Row],[分项工程代号]]&amp;表1[[#This Row],[分项工程名称]],Y:Y,0)=ROW(表1[[#This Row],[子项名称]]),TRUE,FALSE))</f>
        <v/>
      </c>
      <c r="AA580" s="11" t="str">
        <f t="shared" si="338"/>
        <v/>
      </c>
      <c r="AB580" s="11" t="str">
        <f>IF(ISBLANK(A580),"",VLOOKUP(表1[[#This Row],[分项工程名称]],施工检查记录[#All],2,FALSE))</f>
        <v/>
      </c>
      <c r="AC580" s="5"/>
    </row>
    <row r="581" customHeight="1" spans="1:29">
      <c r="A581" s="5"/>
      <c r="B581" s="5"/>
      <c r="C581" s="5"/>
      <c r="D581" s="5"/>
      <c r="E581" s="5"/>
      <c r="F581" s="5"/>
      <c r="G581" s="5"/>
      <c r="H581" s="5"/>
      <c r="I581" s="5"/>
      <c r="J581" s="5"/>
      <c r="K581" s="11" t="str">
        <f>IF(ISBLANK(A581),"",VLOOKUP("S2"&amp;表1[[#This Row],[分项工程代号]]&amp;表1[[#This Row],[分项工程名称]],模板!D:F,3,FALSE))</f>
        <v/>
      </c>
      <c r="L581" s="2" t="str">
        <f>IF(ISBLANK(A581),"",表1[[#This Row],[编号]]&amp;TEXT(表1[[#This Row],[序号]],"000"))</f>
        <v/>
      </c>
      <c r="M581" s="11" t="str">
        <f t="shared" si="329"/>
        <v/>
      </c>
      <c r="N581" s="11" t="str">
        <f t="shared" si="330"/>
        <v/>
      </c>
      <c r="O581" s="11" t="str">
        <f t="shared" si="331"/>
        <v/>
      </c>
      <c r="P581" s="2" t="str">
        <f t="shared" si="332"/>
        <v/>
      </c>
      <c r="Q581" s="2" t="str">
        <f t="shared" si="333"/>
        <v/>
      </c>
      <c r="R581" s="2" t="str">
        <f t="shared" si="334"/>
        <v/>
      </c>
      <c r="S581" s="11" t="str">
        <f t="shared" si="335"/>
        <v/>
      </c>
      <c r="T581" s="11" t="str">
        <f>IF(ISBLANK(A581),"",VLOOKUP(表1[[#This Row],[分项工程名称]],模板!C:G,3,FALSE))</f>
        <v/>
      </c>
      <c r="U581" s="2" t="str">
        <f t="shared" si="336"/>
        <v/>
      </c>
      <c r="V581" s="2" t="str">
        <f t="shared" si="337"/>
        <v/>
      </c>
      <c r="W581" s="11" t="str">
        <f>IF(ISBLANK(A581),"",表1[[#This Row],[子项名称]]&amp;表1[[#This Row],[标题]]&amp;表1[[#This Row],[分项工程代号]])</f>
        <v/>
      </c>
      <c r="X581" s="11" t="str">
        <f>IF(ISBLANK(A581),"",COUNTIF(W:W,表1[[#This Row],[子项名称]]&amp;表1[[#This Row],[标题]]&amp;表1[[#This Row],[分项工程代号]]))</f>
        <v/>
      </c>
      <c r="Y581" s="11" t="str">
        <f>IF(ISBLANK(A581),"",表1[[#This Row],[子项名称]]&amp;表1[[#This Row],[分项工程代号]]&amp;表1[[#This Row],[分项工程名称]])</f>
        <v/>
      </c>
      <c r="Z581" s="11" t="str">
        <f>IF(ISBLANK(A581),"",IF(MATCH(表1[[#This Row],[子项名称]]&amp;表1[[#This Row],[分项工程代号]]&amp;表1[[#This Row],[分项工程名称]],Y:Y,0)=ROW(表1[[#This Row],[子项名称]]),TRUE,FALSE))</f>
        <v/>
      </c>
      <c r="AA581" s="11" t="str">
        <f t="shared" si="338"/>
        <v/>
      </c>
      <c r="AB581" s="11" t="str">
        <f>IF(ISBLANK(A581),"",VLOOKUP(表1[[#This Row],[分项工程名称]],施工检查记录[#All],2,FALSE))</f>
        <v/>
      </c>
      <c r="AC581" s="5"/>
    </row>
    <row r="582" customHeight="1" spans="1:29">
      <c r="A582" s="5"/>
      <c r="B582" s="5"/>
      <c r="C582" s="5"/>
      <c r="D582" s="5"/>
      <c r="E582" s="5"/>
      <c r="F582" s="5"/>
      <c r="G582" s="5"/>
      <c r="H582" s="5"/>
      <c r="I582" s="5"/>
      <c r="J582" s="5"/>
      <c r="K582" s="11" t="str">
        <f>IF(ISBLANK(A582),"",VLOOKUP("S2"&amp;表1[[#This Row],[分项工程代号]]&amp;表1[[#This Row],[分项工程名称]],模板!D:F,3,FALSE))</f>
        <v/>
      </c>
      <c r="L582" s="2" t="str">
        <f>IF(ISBLANK(A582),"",表1[[#This Row],[编号]]&amp;TEXT(表1[[#This Row],[序号]],"000"))</f>
        <v/>
      </c>
      <c r="M582" s="11" t="str">
        <f t="shared" si="329"/>
        <v/>
      </c>
      <c r="N582" s="11" t="str">
        <f t="shared" si="330"/>
        <v/>
      </c>
      <c r="O582" s="11" t="str">
        <f t="shared" si="331"/>
        <v/>
      </c>
      <c r="P582" s="2" t="str">
        <f t="shared" si="332"/>
        <v/>
      </c>
      <c r="Q582" s="2" t="str">
        <f t="shared" si="333"/>
        <v/>
      </c>
      <c r="R582" s="2" t="str">
        <f t="shared" si="334"/>
        <v/>
      </c>
      <c r="S582" s="11" t="str">
        <f t="shared" si="335"/>
        <v/>
      </c>
      <c r="T582" s="11" t="str">
        <f>IF(ISBLANK(A582),"",VLOOKUP(表1[[#This Row],[分项工程名称]],模板!C:G,3,FALSE))</f>
        <v/>
      </c>
      <c r="U582" s="2" t="str">
        <f t="shared" si="336"/>
        <v/>
      </c>
      <c r="V582" s="2" t="str">
        <f t="shared" si="337"/>
        <v/>
      </c>
      <c r="W582" s="11" t="str">
        <f>IF(ISBLANK(A582),"",表1[[#This Row],[子项名称]]&amp;表1[[#This Row],[标题]]&amp;表1[[#This Row],[分项工程代号]])</f>
        <v/>
      </c>
      <c r="X582" s="11" t="str">
        <f>IF(ISBLANK(A582),"",COUNTIF(W:W,表1[[#This Row],[子项名称]]&amp;表1[[#This Row],[标题]]&amp;表1[[#This Row],[分项工程代号]]))</f>
        <v/>
      </c>
      <c r="Y582" s="11" t="str">
        <f>IF(ISBLANK(A582),"",表1[[#This Row],[子项名称]]&amp;表1[[#This Row],[分项工程代号]]&amp;表1[[#This Row],[分项工程名称]])</f>
        <v/>
      </c>
      <c r="Z582" s="11" t="str">
        <f>IF(ISBLANK(A582),"",IF(MATCH(表1[[#This Row],[子项名称]]&amp;表1[[#This Row],[分项工程代号]]&amp;表1[[#This Row],[分项工程名称]],Y:Y,0)=ROW(表1[[#This Row],[子项名称]]),TRUE,FALSE))</f>
        <v/>
      </c>
      <c r="AA582" s="11" t="str">
        <f t="shared" si="338"/>
        <v/>
      </c>
      <c r="AB582" s="11" t="str">
        <f>IF(ISBLANK(A582),"",VLOOKUP(表1[[#This Row],[分项工程名称]],施工检查记录[#All],2,FALSE))</f>
        <v/>
      </c>
      <c r="AC582" s="5"/>
    </row>
    <row r="583" customHeight="1" spans="1:29">
      <c r="A583" s="5"/>
      <c r="B583" s="5"/>
      <c r="C583" s="5"/>
      <c r="D583" s="5"/>
      <c r="E583" s="5"/>
      <c r="F583" s="5"/>
      <c r="G583" s="5"/>
      <c r="H583" s="5"/>
      <c r="I583" s="5"/>
      <c r="J583" s="5"/>
      <c r="K583" s="11" t="str">
        <f>IF(ISBLANK(A583),"",VLOOKUP("S2"&amp;表1[[#This Row],[分项工程代号]]&amp;表1[[#This Row],[分项工程名称]],模板!D:F,3,FALSE))</f>
        <v/>
      </c>
      <c r="L583" s="2" t="str">
        <f>IF(ISBLANK(A583),"",表1[[#This Row],[编号]]&amp;TEXT(表1[[#This Row],[序号]],"000"))</f>
        <v/>
      </c>
      <c r="M583" s="11" t="str">
        <f t="shared" si="329"/>
        <v/>
      </c>
      <c r="N583" s="11" t="str">
        <f t="shared" si="330"/>
        <v/>
      </c>
      <c r="O583" s="11" t="str">
        <f t="shared" si="331"/>
        <v/>
      </c>
      <c r="P583" s="2" t="str">
        <f t="shared" si="332"/>
        <v/>
      </c>
      <c r="Q583" s="2" t="str">
        <f t="shared" si="333"/>
        <v/>
      </c>
      <c r="R583" s="2" t="str">
        <f t="shared" si="334"/>
        <v/>
      </c>
      <c r="S583" s="11" t="str">
        <f t="shared" si="335"/>
        <v/>
      </c>
      <c r="T583" s="11" t="str">
        <f>IF(ISBLANK(A583),"",VLOOKUP(表1[[#This Row],[分项工程名称]],模板!C:G,3,FALSE))</f>
        <v/>
      </c>
      <c r="U583" s="2" t="str">
        <f t="shared" si="336"/>
        <v/>
      </c>
      <c r="V583" s="2" t="str">
        <f t="shared" si="337"/>
        <v/>
      </c>
      <c r="W583" s="11" t="str">
        <f>IF(ISBLANK(A583),"",表1[[#This Row],[子项名称]]&amp;表1[[#This Row],[标题]]&amp;表1[[#This Row],[分项工程代号]])</f>
        <v/>
      </c>
      <c r="X583" s="11" t="str">
        <f>IF(ISBLANK(A583),"",COUNTIF(W:W,表1[[#This Row],[子项名称]]&amp;表1[[#This Row],[标题]]&amp;表1[[#This Row],[分项工程代号]]))</f>
        <v/>
      </c>
      <c r="Y583" s="11" t="str">
        <f>IF(ISBLANK(A583),"",表1[[#This Row],[子项名称]]&amp;表1[[#This Row],[分项工程代号]]&amp;表1[[#This Row],[分项工程名称]])</f>
        <v/>
      </c>
      <c r="Z583" s="11" t="str">
        <f>IF(ISBLANK(A583),"",IF(MATCH(表1[[#This Row],[子项名称]]&amp;表1[[#This Row],[分项工程代号]]&amp;表1[[#This Row],[分项工程名称]],Y:Y,0)=ROW(表1[[#This Row],[子项名称]]),TRUE,FALSE))</f>
        <v/>
      </c>
      <c r="AA583" s="11" t="str">
        <f t="shared" si="338"/>
        <v/>
      </c>
      <c r="AB583" s="11" t="str">
        <f>IF(ISBLANK(A583),"",VLOOKUP(表1[[#This Row],[分项工程名称]],施工检查记录[#All],2,FALSE))</f>
        <v/>
      </c>
      <c r="AC583" s="5"/>
    </row>
    <row r="584" customHeight="1" spans="1:29">
      <c r="A584" s="5"/>
      <c r="B584" s="5"/>
      <c r="C584" s="5"/>
      <c r="D584" s="5"/>
      <c r="E584" s="5"/>
      <c r="F584" s="5"/>
      <c r="G584" s="5"/>
      <c r="H584" s="5"/>
      <c r="I584" s="5"/>
      <c r="J584" s="5"/>
      <c r="K584" s="11" t="str">
        <f>IF(ISBLANK(A584),"",VLOOKUP("S2"&amp;表1[[#This Row],[分项工程代号]]&amp;表1[[#This Row],[分项工程名称]],模板!D:F,3,FALSE))</f>
        <v/>
      </c>
      <c r="L584" s="2" t="str">
        <f>IF(ISBLANK(A584),"",表1[[#This Row],[编号]]&amp;TEXT(表1[[#This Row],[序号]],"000"))</f>
        <v/>
      </c>
      <c r="M584" s="11" t="str">
        <f t="shared" si="329"/>
        <v/>
      </c>
      <c r="N584" s="11" t="str">
        <f t="shared" si="330"/>
        <v/>
      </c>
      <c r="O584" s="11" t="str">
        <f t="shared" si="331"/>
        <v/>
      </c>
      <c r="P584" s="2" t="str">
        <f t="shared" si="332"/>
        <v/>
      </c>
      <c r="Q584" s="2" t="str">
        <f t="shared" si="333"/>
        <v/>
      </c>
      <c r="R584" s="2" t="str">
        <f t="shared" si="334"/>
        <v/>
      </c>
      <c r="S584" s="11" t="str">
        <f t="shared" si="335"/>
        <v/>
      </c>
      <c r="T584" s="11" t="str">
        <f>IF(ISBLANK(A584),"",VLOOKUP(表1[[#This Row],[分项工程名称]],模板!C:G,3,FALSE))</f>
        <v/>
      </c>
      <c r="U584" s="2" t="str">
        <f t="shared" si="336"/>
        <v/>
      </c>
      <c r="V584" s="2" t="str">
        <f t="shared" si="337"/>
        <v/>
      </c>
      <c r="W584" s="11" t="str">
        <f>IF(ISBLANK(A584),"",表1[[#This Row],[子项名称]]&amp;表1[[#This Row],[标题]]&amp;表1[[#This Row],[分项工程代号]])</f>
        <v/>
      </c>
      <c r="X584" s="11" t="str">
        <f>IF(ISBLANK(A584),"",COUNTIF(W:W,表1[[#This Row],[子项名称]]&amp;表1[[#This Row],[标题]]&amp;表1[[#This Row],[分项工程代号]]))</f>
        <v/>
      </c>
      <c r="Y584" s="11" t="str">
        <f>IF(ISBLANK(A584),"",表1[[#This Row],[子项名称]]&amp;表1[[#This Row],[分项工程代号]]&amp;表1[[#This Row],[分项工程名称]])</f>
        <v/>
      </c>
      <c r="Z584" s="11" t="str">
        <f>IF(ISBLANK(A584),"",IF(MATCH(表1[[#This Row],[子项名称]]&amp;表1[[#This Row],[分项工程代号]]&amp;表1[[#This Row],[分项工程名称]],Y:Y,0)=ROW(表1[[#This Row],[子项名称]]),TRUE,FALSE))</f>
        <v/>
      </c>
      <c r="AA584" s="11" t="str">
        <f t="shared" si="338"/>
        <v/>
      </c>
      <c r="AB584" s="11" t="str">
        <f>IF(ISBLANK(A584),"",VLOOKUP(表1[[#This Row],[分项工程名称]],施工检查记录[#All],2,FALSE))</f>
        <v/>
      </c>
      <c r="AC584" s="5"/>
    </row>
    <row r="585" customHeight="1" spans="1:29">
      <c r="A585" s="5"/>
      <c r="B585" s="5"/>
      <c r="C585" s="5"/>
      <c r="D585" s="5"/>
      <c r="E585" s="5"/>
      <c r="F585" s="5"/>
      <c r="G585" s="5"/>
      <c r="H585" s="5"/>
      <c r="I585" s="5"/>
      <c r="J585" s="5"/>
      <c r="K585" s="11" t="str">
        <f>IF(ISBLANK(A585),"",VLOOKUP("S2"&amp;表1[[#This Row],[分项工程代号]]&amp;表1[[#This Row],[分项工程名称]],模板!D:F,3,FALSE))</f>
        <v/>
      </c>
      <c r="L585" s="2" t="str">
        <f>IF(ISBLANK(A585),"",表1[[#This Row],[编号]]&amp;TEXT(表1[[#This Row],[序号]],"000"))</f>
        <v/>
      </c>
      <c r="M585" s="11" t="str">
        <f t="shared" si="329"/>
        <v/>
      </c>
      <c r="N585" s="11" t="str">
        <f t="shared" si="330"/>
        <v/>
      </c>
      <c r="O585" s="11" t="str">
        <f t="shared" si="331"/>
        <v/>
      </c>
      <c r="P585" s="2" t="str">
        <f t="shared" si="332"/>
        <v/>
      </c>
      <c r="Q585" s="2" t="str">
        <f t="shared" si="333"/>
        <v/>
      </c>
      <c r="R585" s="2" t="str">
        <f t="shared" si="334"/>
        <v/>
      </c>
      <c r="S585" s="11" t="str">
        <f t="shared" si="335"/>
        <v/>
      </c>
      <c r="T585" s="11" t="str">
        <f>IF(ISBLANK(A585),"",VLOOKUP(表1[[#This Row],[分项工程名称]],模板!C:G,3,FALSE))</f>
        <v/>
      </c>
      <c r="U585" s="2" t="str">
        <f t="shared" si="336"/>
        <v/>
      </c>
      <c r="V585" s="2" t="str">
        <f t="shared" si="337"/>
        <v/>
      </c>
      <c r="W585" s="11" t="str">
        <f>IF(ISBLANK(A585),"",表1[[#This Row],[子项名称]]&amp;表1[[#This Row],[标题]]&amp;表1[[#This Row],[分项工程代号]])</f>
        <v/>
      </c>
      <c r="X585" s="11" t="str">
        <f>IF(ISBLANK(A585),"",COUNTIF(W:W,表1[[#This Row],[子项名称]]&amp;表1[[#This Row],[标题]]&amp;表1[[#This Row],[分项工程代号]]))</f>
        <v/>
      </c>
      <c r="Y585" s="11" t="str">
        <f>IF(ISBLANK(A585),"",表1[[#This Row],[子项名称]]&amp;表1[[#This Row],[分项工程代号]]&amp;表1[[#This Row],[分项工程名称]])</f>
        <v/>
      </c>
      <c r="Z585" s="11" t="str">
        <f>IF(ISBLANK(A585),"",IF(MATCH(表1[[#This Row],[子项名称]]&amp;表1[[#This Row],[分项工程代号]]&amp;表1[[#This Row],[分项工程名称]],Y:Y,0)=ROW(表1[[#This Row],[子项名称]]),TRUE,FALSE))</f>
        <v/>
      </c>
      <c r="AA585" s="11" t="str">
        <f t="shared" si="338"/>
        <v/>
      </c>
      <c r="AB585" s="11" t="str">
        <f>IF(ISBLANK(A585),"",VLOOKUP(表1[[#This Row],[分项工程名称]],施工检查记录[#All],2,FALSE))</f>
        <v/>
      </c>
      <c r="AC585" s="5"/>
    </row>
    <row r="586" customHeight="1" spans="1:29">
      <c r="A586" s="5"/>
      <c r="B586" s="5"/>
      <c r="C586" s="5"/>
      <c r="D586" s="5"/>
      <c r="E586" s="5"/>
      <c r="F586" s="5"/>
      <c r="G586" s="5"/>
      <c r="H586" s="5"/>
      <c r="I586" s="5"/>
      <c r="J586" s="5"/>
      <c r="K586" s="11" t="str">
        <f>IF(ISBLANK(A586),"",VLOOKUP("S2"&amp;表1[[#This Row],[分项工程代号]]&amp;表1[[#This Row],[分项工程名称]],模板!D:F,3,FALSE))</f>
        <v/>
      </c>
      <c r="L586" s="2" t="str">
        <f>IF(ISBLANK(A586),"",表1[[#This Row],[编号]]&amp;TEXT(表1[[#This Row],[序号]],"000"))</f>
        <v/>
      </c>
      <c r="M586" s="11" t="str">
        <f t="shared" si="329"/>
        <v/>
      </c>
      <c r="N586" s="11" t="str">
        <f t="shared" si="330"/>
        <v/>
      </c>
      <c r="O586" s="11" t="str">
        <f t="shared" si="331"/>
        <v/>
      </c>
      <c r="P586" s="2" t="str">
        <f t="shared" si="332"/>
        <v/>
      </c>
      <c r="Q586" s="2" t="str">
        <f t="shared" si="333"/>
        <v/>
      </c>
      <c r="R586" s="2" t="str">
        <f t="shared" si="334"/>
        <v/>
      </c>
      <c r="S586" s="11" t="str">
        <f t="shared" si="335"/>
        <v/>
      </c>
      <c r="T586" s="11" t="str">
        <f>IF(ISBLANK(A586),"",VLOOKUP(表1[[#This Row],[分项工程名称]],模板!C:G,3,FALSE))</f>
        <v/>
      </c>
      <c r="U586" s="2" t="str">
        <f t="shared" si="336"/>
        <v/>
      </c>
      <c r="V586" s="2" t="str">
        <f t="shared" si="337"/>
        <v/>
      </c>
      <c r="W586" s="11" t="str">
        <f>IF(ISBLANK(A586),"",表1[[#This Row],[子项名称]]&amp;表1[[#This Row],[标题]]&amp;表1[[#This Row],[分项工程代号]])</f>
        <v/>
      </c>
      <c r="X586" s="11" t="str">
        <f>IF(ISBLANK(A586),"",COUNTIF(W:W,表1[[#This Row],[子项名称]]&amp;表1[[#This Row],[标题]]&amp;表1[[#This Row],[分项工程代号]]))</f>
        <v/>
      </c>
      <c r="Y586" s="11" t="str">
        <f>IF(ISBLANK(A586),"",表1[[#This Row],[子项名称]]&amp;表1[[#This Row],[分项工程代号]]&amp;表1[[#This Row],[分项工程名称]])</f>
        <v/>
      </c>
      <c r="Z586" s="11" t="str">
        <f>IF(ISBLANK(A586),"",IF(MATCH(表1[[#This Row],[子项名称]]&amp;表1[[#This Row],[分项工程代号]]&amp;表1[[#This Row],[分项工程名称]],Y:Y,0)=ROW(表1[[#This Row],[子项名称]]),TRUE,FALSE))</f>
        <v/>
      </c>
      <c r="AA586" s="11" t="str">
        <f t="shared" si="338"/>
        <v/>
      </c>
      <c r="AB586" s="11" t="str">
        <f>IF(ISBLANK(A586),"",VLOOKUP(表1[[#This Row],[分项工程名称]],施工检查记录[#All],2,FALSE))</f>
        <v/>
      </c>
      <c r="AC586" s="5"/>
    </row>
    <row r="587" customHeight="1" spans="1:29">
      <c r="A587" s="5"/>
      <c r="B587" s="5"/>
      <c r="C587" s="5"/>
      <c r="D587" s="5"/>
      <c r="E587" s="5"/>
      <c r="F587" s="5"/>
      <c r="G587" s="5"/>
      <c r="H587" s="5"/>
      <c r="I587" s="5"/>
      <c r="J587" s="5"/>
      <c r="K587" s="11" t="str">
        <f>IF(ISBLANK(A587),"",VLOOKUP("S2"&amp;表1[[#This Row],[分项工程代号]]&amp;表1[[#This Row],[分项工程名称]],模板!D:F,3,FALSE))</f>
        <v/>
      </c>
      <c r="L587" s="2" t="str">
        <f>IF(ISBLANK(A587),"",表1[[#This Row],[编号]]&amp;TEXT(表1[[#This Row],[序号]],"000"))</f>
        <v/>
      </c>
      <c r="M587" s="11" t="str">
        <f t="shared" si="329"/>
        <v/>
      </c>
      <c r="N587" s="11" t="str">
        <f t="shared" si="330"/>
        <v/>
      </c>
      <c r="O587" s="11" t="str">
        <f t="shared" si="331"/>
        <v/>
      </c>
      <c r="P587" s="2" t="str">
        <f t="shared" si="332"/>
        <v/>
      </c>
      <c r="Q587" s="2" t="str">
        <f t="shared" si="333"/>
        <v/>
      </c>
      <c r="R587" s="2" t="str">
        <f t="shared" si="334"/>
        <v/>
      </c>
      <c r="S587" s="11" t="str">
        <f t="shared" si="335"/>
        <v/>
      </c>
      <c r="T587" s="11" t="str">
        <f>IF(ISBLANK(A587),"",VLOOKUP(表1[[#This Row],[分项工程名称]],模板!C:G,3,FALSE))</f>
        <v/>
      </c>
      <c r="U587" s="2" t="str">
        <f t="shared" si="336"/>
        <v/>
      </c>
      <c r="V587" s="2" t="str">
        <f t="shared" si="337"/>
        <v/>
      </c>
      <c r="W587" s="11" t="str">
        <f>IF(ISBLANK(A587),"",表1[[#This Row],[子项名称]]&amp;表1[[#This Row],[标题]]&amp;表1[[#This Row],[分项工程代号]])</f>
        <v/>
      </c>
      <c r="X587" s="11" t="str">
        <f>IF(ISBLANK(A587),"",COUNTIF(W:W,表1[[#This Row],[子项名称]]&amp;表1[[#This Row],[标题]]&amp;表1[[#This Row],[分项工程代号]]))</f>
        <v/>
      </c>
      <c r="Y587" s="11" t="str">
        <f>IF(ISBLANK(A587),"",表1[[#This Row],[子项名称]]&amp;表1[[#This Row],[分项工程代号]]&amp;表1[[#This Row],[分项工程名称]])</f>
        <v/>
      </c>
      <c r="Z587" s="11" t="str">
        <f>IF(ISBLANK(A587),"",IF(MATCH(表1[[#This Row],[子项名称]]&amp;表1[[#This Row],[分项工程代号]]&amp;表1[[#This Row],[分项工程名称]],Y:Y,0)=ROW(表1[[#This Row],[子项名称]]),TRUE,FALSE))</f>
        <v/>
      </c>
      <c r="AA587" s="11" t="str">
        <f t="shared" si="338"/>
        <v/>
      </c>
      <c r="AB587" s="11" t="str">
        <f>IF(ISBLANK(A587),"",VLOOKUP(表1[[#This Row],[分项工程名称]],施工检查记录[#All],2,FALSE))</f>
        <v/>
      </c>
      <c r="AC587" s="5"/>
    </row>
    <row r="588" customHeight="1" spans="1:29">
      <c r="A588" s="5"/>
      <c r="B588" s="5"/>
      <c r="C588" s="5"/>
      <c r="D588" s="5"/>
      <c r="E588" s="5"/>
      <c r="F588" s="5"/>
      <c r="G588" s="5"/>
      <c r="H588" s="5"/>
      <c r="I588" s="5"/>
      <c r="J588" s="5"/>
      <c r="K588" s="11" t="str">
        <f>IF(ISBLANK(A588),"",VLOOKUP("S2"&amp;表1[[#This Row],[分项工程代号]]&amp;表1[[#This Row],[分项工程名称]],模板!D:F,3,FALSE))</f>
        <v/>
      </c>
      <c r="L588" s="2" t="str">
        <f>IF(ISBLANK(A588),"",表1[[#This Row],[编号]]&amp;TEXT(表1[[#This Row],[序号]],"000"))</f>
        <v/>
      </c>
      <c r="M588" s="11" t="str">
        <f t="shared" si="329"/>
        <v/>
      </c>
      <c r="N588" s="11" t="str">
        <f t="shared" si="330"/>
        <v/>
      </c>
      <c r="O588" s="11" t="str">
        <f t="shared" si="331"/>
        <v/>
      </c>
      <c r="P588" s="2" t="str">
        <f t="shared" si="332"/>
        <v/>
      </c>
      <c r="Q588" s="2" t="str">
        <f t="shared" si="333"/>
        <v/>
      </c>
      <c r="R588" s="2" t="str">
        <f t="shared" si="334"/>
        <v/>
      </c>
      <c r="S588" s="11" t="str">
        <f t="shared" si="335"/>
        <v/>
      </c>
      <c r="T588" s="11" t="str">
        <f>IF(ISBLANK(A588),"",VLOOKUP(表1[[#This Row],[分项工程名称]],模板!C:G,3,FALSE))</f>
        <v/>
      </c>
      <c r="U588" s="2" t="str">
        <f t="shared" si="336"/>
        <v/>
      </c>
      <c r="V588" s="2" t="str">
        <f t="shared" si="337"/>
        <v/>
      </c>
      <c r="W588" s="11" t="str">
        <f>IF(ISBLANK(A588),"",表1[[#This Row],[子项名称]]&amp;表1[[#This Row],[标题]]&amp;表1[[#This Row],[分项工程代号]])</f>
        <v/>
      </c>
      <c r="X588" s="11" t="str">
        <f>IF(ISBLANK(A588),"",COUNTIF(W:W,表1[[#This Row],[子项名称]]&amp;表1[[#This Row],[标题]]&amp;表1[[#This Row],[分项工程代号]]))</f>
        <v/>
      </c>
      <c r="Y588" s="11" t="str">
        <f>IF(ISBLANK(A588),"",表1[[#This Row],[子项名称]]&amp;表1[[#This Row],[分项工程代号]]&amp;表1[[#This Row],[分项工程名称]])</f>
        <v/>
      </c>
      <c r="Z588" s="11" t="str">
        <f>IF(ISBLANK(A588),"",IF(MATCH(表1[[#This Row],[子项名称]]&amp;表1[[#This Row],[分项工程代号]]&amp;表1[[#This Row],[分项工程名称]],Y:Y,0)=ROW(表1[[#This Row],[子项名称]]),TRUE,FALSE))</f>
        <v/>
      </c>
      <c r="AA588" s="11" t="str">
        <f t="shared" si="338"/>
        <v/>
      </c>
      <c r="AB588" s="11" t="str">
        <f>IF(ISBLANK(A588),"",VLOOKUP(表1[[#This Row],[分项工程名称]],施工检查记录[#All],2,FALSE))</f>
        <v/>
      </c>
      <c r="AC588" s="5"/>
    </row>
    <row r="589" customHeight="1" spans="1:29">
      <c r="A589" s="5"/>
      <c r="B589" s="5"/>
      <c r="C589" s="5"/>
      <c r="D589" s="5"/>
      <c r="E589" s="5"/>
      <c r="F589" s="5"/>
      <c r="G589" s="5"/>
      <c r="H589" s="5"/>
      <c r="I589" s="5"/>
      <c r="J589" s="5"/>
      <c r="K589" s="11" t="str">
        <f>IF(ISBLANK(A589),"",VLOOKUP("S2"&amp;表1[[#This Row],[分项工程代号]]&amp;表1[[#This Row],[分项工程名称]],模板!D:F,3,FALSE))</f>
        <v/>
      </c>
      <c r="L589" s="2" t="str">
        <f>IF(ISBLANK(A589),"",表1[[#This Row],[编号]]&amp;TEXT(表1[[#This Row],[序号]],"000"))</f>
        <v/>
      </c>
      <c r="M589" s="11" t="str">
        <f t="shared" si="329"/>
        <v/>
      </c>
      <c r="N589" s="11" t="str">
        <f t="shared" si="330"/>
        <v/>
      </c>
      <c r="O589" s="11" t="str">
        <f t="shared" si="331"/>
        <v/>
      </c>
      <c r="P589" s="2" t="str">
        <f t="shared" si="332"/>
        <v/>
      </c>
      <c r="Q589" s="2" t="str">
        <f t="shared" si="333"/>
        <v/>
      </c>
      <c r="R589" s="2" t="str">
        <f t="shared" si="334"/>
        <v/>
      </c>
      <c r="S589" s="11" t="str">
        <f t="shared" si="335"/>
        <v/>
      </c>
      <c r="T589" s="11" t="str">
        <f>IF(ISBLANK(A589),"",VLOOKUP(表1[[#This Row],[分项工程名称]],模板!C:G,3,FALSE))</f>
        <v/>
      </c>
      <c r="U589" s="2" t="str">
        <f t="shared" si="336"/>
        <v/>
      </c>
      <c r="V589" s="2" t="str">
        <f t="shared" si="337"/>
        <v/>
      </c>
      <c r="W589" s="11" t="str">
        <f>IF(ISBLANK(A589),"",表1[[#This Row],[子项名称]]&amp;表1[[#This Row],[标题]]&amp;表1[[#This Row],[分项工程代号]])</f>
        <v/>
      </c>
      <c r="X589" s="11" t="str">
        <f>IF(ISBLANK(A589),"",COUNTIF(W:W,表1[[#This Row],[子项名称]]&amp;表1[[#This Row],[标题]]&amp;表1[[#This Row],[分项工程代号]]))</f>
        <v/>
      </c>
      <c r="Y589" s="11" t="str">
        <f>IF(ISBLANK(A589),"",表1[[#This Row],[子项名称]]&amp;表1[[#This Row],[分项工程代号]]&amp;表1[[#This Row],[分项工程名称]])</f>
        <v/>
      </c>
      <c r="Z589" s="11" t="str">
        <f>IF(ISBLANK(A589),"",IF(MATCH(表1[[#This Row],[子项名称]]&amp;表1[[#This Row],[分项工程代号]]&amp;表1[[#This Row],[分项工程名称]],Y:Y,0)=ROW(表1[[#This Row],[子项名称]]),TRUE,FALSE))</f>
        <v/>
      </c>
      <c r="AA589" s="11" t="str">
        <f t="shared" si="338"/>
        <v/>
      </c>
      <c r="AB589" s="11" t="str">
        <f>IF(ISBLANK(A589),"",VLOOKUP(表1[[#This Row],[分项工程名称]],施工检查记录[#All],2,FALSE))</f>
        <v/>
      </c>
      <c r="AC589" s="5"/>
    </row>
    <row r="590" customHeight="1" spans="1:29">
      <c r="A590" s="5"/>
      <c r="B590" s="5"/>
      <c r="C590" s="5"/>
      <c r="D590" s="5"/>
      <c r="E590" s="5"/>
      <c r="F590" s="5"/>
      <c r="G590" s="5"/>
      <c r="H590" s="5"/>
      <c r="I590" s="5"/>
      <c r="J590" s="5"/>
      <c r="K590" s="11" t="str">
        <f>IF(ISBLANK(A590),"",VLOOKUP("S2"&amp;表1[[#This Row],[分项工程代号]]&amp;表1[[#This Row],[分项工程名称]],模板!D:F,3,FALSE))</f>
        <v/>
      </c>
      <c r="L590" s="2" t="str">
        <f>IF(ISBLANK(A590),"",表1[[#This Row],[编号]]&amp;TEXT(表1[[#This Row],[序号]],"000"))</f>
        <v/>
      </c>
      <c r="M590" s="11" t="str">
        <f t="shared" si="329"/>
        <v/>
      </c>
      <c r="N590" s="11" t="str">
        <f t="shared" si="330"/>
        <v/>
      </c>
      <c r="O590" s="11" t="str">
        <f t="shared" si="331"/>
        <v/>
      </c>
      <c r="P590" s="2" t="str">
        <f t="shared" si="332"/>
        <v/>
      </c>
      <c r="Q590" s="2" t="str">
        <f t="shared" si="333"/>
        <v/>
      </c>
      <c r="R590" s="2" t="str">
        <f t="shared" si="334"/>
        <v/>
      </c>
      <c r="S590" s="11" t="str">
        <f t="shared" si="335"/>
        <v/>
      </c>
      <c r="T590" s="11" t="str">
        <f>IF(ISBLANK(A590),"",VLOOKUP(表1[[#This Row],[分项工程名称]],模板!C:G,3,FALSE))</f>
        <v/>
      </c>
      <c r="U590" s="2" t="str">
        <f t="shared" si="336"/>
        <v/>
      </c>
      <c r="V590" s="2" t="str">
        <f t="shared" si="337"/>
        <v/>
      </c>
      <c r="W590" s="11" t="str">
        <f>IF(ISBLANK(A590),"",表1[[#This Row],[子项名称]]&amp;表1[[#This Row],[标题]]&amp;表1[[#This Row],[分项工程代号]])</f>
        <v/>
      </c>
      <c r="X590" s="11" t="str">
        <f>IF(ISBLANK(A590),"",COUNTIF(W:W,表1[[#This Row],[子项名称]]&amp;表1[[#This Row],[标题]]&amp;表1[[#This Row],[分项工程代号]]))</f>
        <v/>
      </c>
      <c r="Y590" s="11" t="str">
        <f>IF(ISBLANK(A590),"",表1[[#This Row],[子项名称]]&amp;表1[[#This Row],[分项工程代号]]&amp;表1[[#This Row],[分项工程名称]])</f>
        <v/>
      </c>
      <c r="Z590" s="11" t="str">
        <f>IF(ISBLANK(A590),"",IF(MATCH(表1[[#This Row],[子项名称]]&amp;表1[[#This Row],[分项工程代号]]&amp;表1[[#This Row],[分项工程名称]],Y:Y,0)=ROW(表1[[#This Row],[子项名称]]),TRUE,FALSE))</f>
        <v/>
      </c>
      <c r="AA590" s="11" t="str">
        <f t="shared" si="338"/>
        <v/>
      </c>
      <c r="AB590" s="11" t="str">
        <f>IF(ISBLANK(A590),"",VLOOKUP(表1[[#This Row],[分项工程名称]],施工检查记录[#All],2,FALSE))</f>
        <v/>
      </c>
      <c r="AC590" s="5"/>
    </row>
    <row r="591" customHeight="1" spans="1:29">
      <c r="A591" s="5"/>
      <c r="B591" s="5"/>
      <c r="C591" s="5"/>
      <c r="D591" s="5"/>
      <c r="E591" s="5"/>
      <c r="F591" s="5"/>
      <c r="G591" s="5"/>
      <c r="H591" s="5"/>
      <c r="I591" s="5"/>
      <c r="J591" s="5"/>
      <c r="K591" s="11" t="str">
        <f>IF(ISBLANK(A591),"",VLOOKUP("S2"&amp;表1[[#This Row],[分项工程代号]]&amp;表1[[#This Row],[分项工程名称]],模板!D:F,3,FALSE))</f>
        <v/>
      </c>
      <c r="L591" s="2" t="str">
        <f>IF(ISBLANK(A591),"",表1[[#This Row],[编号]]&amp;TEXT(表1[[#This Row],[序号]],"000"))</f>
        <v/>
      </c>
      <c r="M591" s="11" t="str">
        <f t="shared" si="329"/>
        <v/>
      </c>
      <c r="N591" s="11" t="str">
        <f t="shared" si="330"/>
        <v/>
      </c>
      <c r="O591" s="11" t="str">
        <f t="shared" si="331"/>
        <v/>
      </c>
      <c r="P591" s="2" t="str">
        <f t="shared" si="332"/>
        <v/>
      </c>
      <c r="Q591" s="2" t="str">
        <f t="shared" si="333"/>
        <v/>
      </c>
      <c r="R591" s="2" t="str">
        <f t="shared" si="334"/>
        <v/>
      </c>
      <c r="S591" s="11" t="str">
        <f t="shared" si="335"/>
        <v/>
      </c>
      <c r="T591" s="11" t="str">
        <f>IF(ISBLANK(A591),"",VLOOKUP(表1[[#This Row],[分项工程名称]],模板!C:G,3,FALSE))</f>
        <v/>
      </c>
      <c r="U591" s="2" t="str">
        <f t="shared" si="336"/>
        <v/>
      </c>
      <c r="V591" s="2" t="str">
        <f t="shared" si="337"/>
        <v/>
      </c>
      <c r="W591" s="11" t="str">
        <f>IF(ISBLANK(A591),"",表1[[#This Row],[子项名称]]&amp;表1[[#This Row],[标题]]&amp;表1[[#This Row],[分项工程代号]])</f>
        <v/>
      </c>
      <c r="X591" s="11" t="str">
        <f>IF(ISBLANK(A591),"",COUNTIF(W:W,表1[[#This Row],[子项名称]]&amp;表1[[#This Row],[标题]]&amp;表1[[#This Row],[分项工程代号]]))</f>
        <v/>
      </c>
      <c r="Y591" s="11" t="str">
        <f>IF(ISBLANK(A591),"",表1[[#This Row],[子项名称]]&amp;表1[[#This Row],[分项工程代号]]&amp;表1[[#This Row],[分项工程名称]])</f>
        <v/>
      </c>
      <c r="Z591" s="11" t="str">
        <f>IF(ISBLANK(A591),"",IF(MATCH(表1[[#This Row],[子项名称]]&amp;表1[[#This Row],[分项工程代号]]&amp;表1[[#This Row],[分项工程名称]],Y:Y,0)=ROW(表1[[#This Row],[子项名称]]),TRUE,FALSE))</f>
        <v/>
      </c>
      <c r="AA591" s="11" t="str">
        <f t="shared" si="338"/>
        <v/>
      </c>
      <c r="AB591" s="11" t="str">
        <f>IF(ISBLANK(A591),"",VLOOKUP(表1[[#This Row],[分项工程名称]],施工检查记录[#All],2,FALSE))</f>
        <v/>
      </c>
      <c r="AC591" s="5"/>
    </row>
    <row r="592" customHeight="1" spans="1:29">
      <c r="A592" s="5"/>
      <c r="B592" s="5"/>
      <c r="C592" s="5"/>
      <c r="D592" s="5"/>
      <c r="E592" s="5"/>
      <c r="F592" s="5"/>
      <c r="G592" s="5"/>
      <c r="H592" s="5"/>
      <c r="I592" s="5"/>
      <c r="J592" s="5"/>
      <c r="K592" s="11" t="str">
        <f>IF(ISBLANK(A592),"",VLOOKUP("S2"&amp;表1[[#This Row],[分项工程代号]]&amp;表1[[#This Row],[分项工程名称]],模板!D:F,3,FALSE))</f>
        <v/>
      </c>
      <c r="L592" s="2" t="str">
        <f>IF(ISBLANK(A592),"",表1[[#This Row],[编号]]&amp;TEXT(表1[[#This Row],[序号]],"000"))</f>
        <v/>
      </c>
      <c r="M592" s="11" t="str">
        <f t="shared" si="329"/>
        <v/>
      </c>
      <c r="N592" s="11" t="str">
        <f t="shared" si="330"/>
        <v/>
      </c>
      <c r="O592" s="11" t="str">
        <f t="shared" si="331"/>
        <v/>
      </c>
      <c r="P592" s="2" t="str">
        <f t="shared" si="332"/>
        <v/>
      </c>
      <c r="Q592" s="2" t="str">
        <f t="shared" si="333"/>
        <v/>
      </c>
      <c r="R592" s="2" t="str">
        <f t="shared" si="334"/>
        <v/>
      </c>
      <c r="S592" s="11" t="str">
        <f t="shared" si="335"/>
        <v/>
      </c>
      <c r="T592" s="11" t="str">
        <f>IF(ISBLANK(A592),"",VLOOKUP(表1[[#This Row],[分项工程名称]],模板!C:G,3,FALSE))</f>
        <v/>
      </c>
      <c r="U592" s="2" t="str">
        <f t="shared" si="336"/>
        <v/>
      </c>
      <c r="V592" s="2" t="str">
        <f t="shared" si="337"/>
        <v/>
      </c>
      <c r="W592" s="11" t="str">
        <f>IF(ISBLANK(A592),"",表1[[#This Row],[子项名称]]&amp;表1[[#This Row],[标题]]&amp;表1[[#This Row],[分项工程代号]])</f>
        <v/>
      </c>
      <c r="X592" s="11" t="str">
        <f>IF(ISBLANK(A592),"",COUNTIF(W:W,表1[[#This Row],[子项名称]]&amp;表1[[#This Row],[标题]]&amp;表1[[#This Row],[分项工程代号]]))</f>
        <v/>
      </c>
      <c r="Y592" s="11" t="str">
        <f>IF(ISBLANK(A592),"",表1[[#This Row],[子项名称]]&amp;表1[[#This Row],[分项工程代号]]&amp;表1[[#This Row],[分项工程名称]])</f>
        <v/>
      </c>
      <c r="Z592" s="11" t="str">
        <f>IF(ISBLANK(A592),"",IF(MATCH(表1[[#This Row],[子项名称]]&amp;表1[[#This Row],[分项工程代号]]&amp;表1[[#This Row],[分项工程名称]],Y:Y,0)=ROW(表1[[#This Row],[子项名称]]),TRUE,FALSE))</f>
        <v/>
      </c>
      <c r="AA592" s="11" t="str">
        <f t="shared" si="338"/>
        <v/>
      </c>
      <c r="AB592" s="11" t="str">
        <f>IF(ISBLANK(A592),"",VLOOKUP(表1[[#This Row],[分项工程名称]],施工检查记录[#All],2,FALSE))</f>
        <v/>
      </c>
      <c r="AC592" s="5"/>
    </row>
    <row r="593" customHeight="1" spans="1:29">
      <c r="A593" s="5"/>
      <c r="B593" s="5"/>
      <c r="C593" s="5"/>
      <c r="D593" s="5"/>
      <c r="E593" s="5"/>
      <c r="F593" s="5"/>
      <c r="G593" s="5"/>
      <c r="H593" s="5"/>
      <c r="I593" s="5"/>
      <c r="J593" s="5"/>
      <c r="K593" s="11" t="str">
        <f>IF(ISBLANK(A593),"",VLOOKUP("S2"&amp;表1[[#This Row],[分项工程代号]]&amp;表1[[#This Row],[分项工程名称]],模板!D:F,3,FALSE))</f>
        <v/>
      </c>
      <c r="L593" s="2" t="str">
        <f>IF(ISBLANK(A593),"",表1[[#This Row],[编号]]&amp;TEXT(表1[[#This Row],[序号]],"000"))</f>
        <v/>
      </c>
      <c r="M593" s="11" t="str">
        <f t="shared" si="329"/>
        <v/>
      </c>
      <c r="N593" s="11" t="str">
        <f t="shared" si="330"/>
        <v/>
      </c>
      <c r="O593" s="11" t="str">
        <f t="shared" si="331"/>
        <v/>
      </c>
      <c r="P593" s="2" t="str">
        <f t="shared" si="332"/>
        <v/>
      </c>
      <c r="Q593" s="2" t="str">
        <f t="shared" si="333"/>
        <v/>
      </c>
      <c r="R593" s="2" t="str">
        <f t="shared" si="334"/>
        <v/>
      </c>
      <c r="S593" s="11" t="str">
        <f t="shared" si="335"/>
        <v/>
      </c>
      <c r="T593" s="11" t="str">
        <f>IF(ISBLANK(A593),"",VLOOKUP(表1[[#This Row],[分项工程名称]],模板!C:G,3,FALSE))</f>
        <v/>
      </c>
      <c r="U593" s="2" t="str">
        <f t="shared" si="336"/>
        <v/>
      </c>
      <c r="V593" s="2" t="str">
        <f t="shared" si="337"/>
        <v/>
      </c>
      <c r="W593" s="11" t="str">
        <f>IF(ISBLANK(A593),"",表1[[#This Row],[子项名称]]&amp;表1[[#This Row],[标题]]&amp;表1[[#This Row],[分项工程代号]])</f>
        <v/>
      </c>
      <c r="X593" s="11" t="str">
        <f>IF(ISBLANK(A593),"",COUNTIF(W:W,表1[[#This Row],[子项名称]]&amp;表1[[#This Row],[标题]]&amp;表1[[#This Row],[分项工程代号]]))</f>
        <v/>
      </c>
      <c r="Y593" s="11" t="str">
        <f>IF(ISBLANK(A593),"",表1[[#This Row],[子项名称]]&amp;表1[[#This Row],[分项工程代号]]&amp;表1[[#This Row],[分项工程名称]])</f>
        <v/>
      </c>
      <c r="Z593" s="11" t="str">
        <f>IF(ISBLANK(A593),"",IF(MATCH(表1[[#This Row],[子项名称]]&amp;表1[[#This Row],[分项工程代号]]&amp;表1[[#This Row],[分项工程名称]],Y:Y,0)=ROW(表1[[#This Row],[子项名称]]),TRUE,FALSE))</f>
        <v/>
      </c>
      <c r="AA593" s="11" t="str">
        <f t="shared" si="338"/>
        <v/>
      </c>
      <c r="AB593" s="11" t="str">
        <f>IF(ISBLANK(A593),"",VLOOKUP(表1[[#This Row],[分项工程名称]],施工检查记录[#All],2,FALSE))</f>
        <v/>
      </c>
      <c r="AC593" s="5"/>
    </row>
    <row r="594" customHeight="1" spans="1:29">
      <c r="A594" s="5"/>
      <c r="B594" s="5"/>
      <c r="C594" s="5"/>
      <c r="D594" s="5"/>
      <c r="E594" s="5"/>
      <c r="F594" s="5"/>
      <c r="G594" s="5"/>
      <c r="H594" s="5"/>
      <c r="I594" s="5"/>
      <c r="J594" s="5"/>
      <c r="K594" s="11" t="str">
        <f>IF(ISBLANK(A594),"",VLOOKUP("S2"&amp;表1[[#This Row],[分项工程代号]]&amp;表1[[#This Row],[分项工程名称]],模板!D:F,3,FALSE))</f>
        <v/>
      </c>
      <c r="L594" s="2" t="str">
        <f>IF(ISBLANK(A594),"",表1[[#This Row],[编号]]&amp;TEXT(表1[[#This Row],[序号]],"000"))</f>
        <v/>
      </c>
      <c r="M594" s="11" t="str">
        <f t="shared" si="329"/>
        <v/>
      </c>
      <c r="N594" s="11" t="str">
        <f t="shared" si="330"/>
        <v/>
      </c>
      <c r="O594" s="11" t="str">
        <f t="shared" si="331"/>
        <v/>
      </c>
      <c r="P594" s="2" t="str">
        <f t="shared" si="332"/>
        <v/>
      </c>
      <c r="Q594" s="2" t="str">
        <f t="shared" si="333"/>
        <v/>
      </c>
      <c r="R594" s="2" t="str">
        <f t="shared" si="334"/>
        <v/>
      </c>
      <c r="S594" s="11" t="str">
        <f t="shared" si="335"/>
        <v/>
      </c>
      <c r="T594" s="11" t="str">
        <f>IF(ISBLANK(A594),"",VLOOKUP(表1[[#This Row],[分项工程名称]],模板!C:G,3,FALSE))</f>
        <v/>
      </c>
      <c r="U594" s="2" t="str">
        <f t="shared" si="336"/>
        <v/>
      </c>
      <c r="V594" s="2" t="str">
        <f t="shared" si="337"/>
        <v/>
      </c>
      <c r="W594" s="11" t="str">
        <f>IF(ISBLANK(A594),"",表1[[#This Row],[子项名称]]&amp;表1[[#This Row],[标题]]&amp;表1[[#This Row],[分项工程代号]])</f>
        <v/>
      </c>
      <c r="X594" s="11" t="str">
        <f>IF(ISBLANK(A594),"",COUNTIF(W:W,表1[[#This Row],[子项名称]]&amp;表1[[#This Row],[标题]]&amp;表1[[#This Row],[分项工程代号]]))</f>
        <v/>
      </c>
      <c r="Y594" s="11" t="str">
        <f>IF(ISBLANK(A594),"",表1[[#This Row],[子项名称]]&amp;表1[[#This Row],[分项工程代号]]&amp;表1[[#This Row],[分项工程名称]])</f>
        <v/>
      </c>
      <c r="Z594" s="11" t="str">
        <f>IF(ISBLANK(A594),"",IF(MATCH(表1[[#This Row],[子项名称]]&amp;表1[[#This Row],[分项工程代号]]&amp;表1[[#This Row],[分项工程名称]],Y:Y,0)=ROW(表1[[#This Row],[子项名称]]),TRUE,FALSE))</f>
        <v/>
      </c>
      <c r="AA594" s="11" t="str">
        <f t="shared" si="338"/>
        <v/>
      </c>
      <c r="AB594" s="11" t="str">
        <f>IF(ISBLANK(A594),"",VLOOKUP(表1[[#This Row],[分项工程名称]],施工检查记录[#All],2,FALSE))</f>
        <v/>
      </c>
      <c r="AC594" s="5"/>
    </row>
    <row r="595" customHeight="1" spans="1:29">
      <c r="A595" s="5"/>
      <c r="B595" s="5"/>
      <c r="C595" s="5"/>
      <c r="D595" s="5"/>
      <c r="E595" s="5"/>
      <c r="F595" s="5"/>
      <c r="G595" s="5"/>
      <c r="H595" s="5"/>
      <c r="I595" s="5"/>
      <c r="J595" s="5"/>
      <c r="K595" s="11" t="str">
        <f>IF(ISBLANK(A595),"",VLOOKUP("S2"&amp;表1[[#This Row],[分项工程代号]]&amp;表1[[#This Row],[分项工程名称]],模板!D:F,3,FALSE))</f>
        <v/>
      </c>
      <c r="L595" s="2" t="str">
        <f>IF(ISBLANK(A595),"",表1[[#This Row],[编号]]&amp;TEXT(表1[[#This Row],[序号]],"000"))</f>
        <v/>
      </c>
      <c r="M595" s="11" t="str">
        <f t="shared" si="329"/>
        <v/>
      </c>
      <c r="N595" s="11" t="str">
        <f t="shared" si="330"/>
        <v/>
      </c>
      <c r="O595" s="11" t="str">
        <f t="shared" si="331"/>
        <v/>
      </c>
      <c r="P595" s="2" t="str">
        <f t="shared" si="332"/>
        <v/>
      </c>
      <c r="Q595" s="2" t="str">
        <f t="shared" si="333"/>
        <v/>
      </c>
      <c r="R595" s="2" t="str">
        <f t="shared" si="334"/>
        <v/>
      </c>
      <c r="S595" s="11" t="str">
        <f t="shared" si="335"/>
        <v/>
      </c>
      <c r="T595" s="11" t="str">
        <f>IF(ISBLANK(A595),"",VLOOKUP(表1[[#This Row],[分项工程名称]],模板!C:G,3,FALSE))</f>
        <v/>
      </c>
      <c r="U595" s="2" t="str">
        <f t="shared" si="336"/>
        <v/>
      </c>
      <c r="V595" s="2" t="str">
        <f t="shared" si="337"/>
        <v/>
      </c>
      <c r="W595" s="11" t="str">
        <f>IF(ISBLANK(A595),"",表1[[#This Row],[子项名称]]&amp;表1[[#This Row],[标题]]&amp;表1[[#This Row],[分项工程代号]])</f>
        <v/>
      </c>
      <c r="X595" s="11" t="str">
        <f>IF(ISBLANK(A595),"",COUNTIF(W:W,表1[[#This Row],[子项名称]]&amp;表1[[#This Row],[标题]]&amp;表1[[#This Row],[分项工程代号]]))</f>
        <v/>
      </c>
      <c r="Y595" s="11" t="str">
        <f>IF(ISBLANK(A595),"",表1[[#This Row],[子项名称]]&amp;表1[[#This Row],[分项工程代号]]&amp;表1[[#This Row],[分项工程名称]])</f>
        <v/>
      </c>
      <c r="Z595" s="11" t="str">
        <f>IF(ISBLANK(A595),"",IF(MATCH(表1[[#This Row],[子项名称]]&amp;表1[[#This Row],[分项工程代号]]&amp;表1[[#This Row],[分项工程名称]],Y:Y,0)=ROW(表1[[#This Row],[子项名称]]),TRUE,FALSE))</f>
        <v/>
      </c>
      <c r="AA595" s="11" t="str">
        <f t="shared" si="338"/>
        <v/>
      </c>
      <c r="AB595" s="11" t="str">
        <f>IF(ISBLANK(A595),"",VLOOKUP(表1[[#This Row],[分项工程名称]],施工检查记录[#All],2,FALSE))</f>
        <v/>
      </c>
      <c r="AC595" s="5"/>
    </row>
    <row r="596" customHeight="1" spans="1:29">
      <c r="A596" s="5"/>
      <c r="B596" s="5"/>
      <c r="C596" s="5"/>
      <c r="D596" s="5"/>
      <c r="E596" s="5"/>
      <c r="F596" s="5"/>
      <c r="G596" s="5"/>
      <c r="H596" s="5"/>
      <c r="I596" s="5"/>
      <c r="J596" s="5"/>
      <c r="K596" s="11" t="str">
        <f>IF(ISBLANK(A596),"",VLOOKUP("S2"&amp;表1[[#This Row],[分项工程代号]]&amp;表1[[#This Row],[分项工程名称]],模板!D:F,3,FALSE))</f>
        <v/>
      </c>
      <c r="L596" s="2" t="str">
        <f>IF(ISBLANK(A596),"",表1[[#This Row],[编号]]&amp;TEXT(表1[[#This Row],[序号]],"000"))</f>
        <v/>
      </c>
      <c r="M596" s="11" t="str">
        <f t="shared" si="329"/>
        <v/>
      </c>
      <c r="N596" s="11" t="str">
        <f t="shared" si="330"/>
        <v/>
      </c>
      <c r="O596" s="11" t="str">
        <f t="shared" si="331"/>
        <v/>
      </c>
      <c r="P596" s="2" t="str">
        <f t="shared" si="332"/>
        <v/>
      </c>
      <c r="Q596" s="2" t="str">
        <f t="shared" si="333"/>
        <v/>
      </c>
      <c r="R596" s="2" t="str">
        <f t="shared" si="334"/>
        <v/>
      </c>
      <c r="S596" s="11" t="str">
        <f t="shared" si="335"/>
        <v/>
      </c>
      <c r="T596" s="11" t="str">
        <f>IF(ISBLANK(A596),"",VLOOKUP(表1[[#This Row],[分项工程名称]],模板!C:G,3,FALSE))</f>
        <v/>
      </c>
      <c r="U596" s="2" t="str">
        <f t="shared" si="336"/>
        <v/>
      </c>
      <c r="V596" s="2" t="str">
        <f t="shared" si="337"/>
        <v/>
      </c>
      <c r="W596" s="11" t="str">
        <f>IF(ISBLANK(A596),"",表1[[#This Row],[子项名称]]&amp;表1[[#This Row],[标题]]&amp;表1[[#This Row],[分项工程代号]])</f>
        <v/>
      </c>
      <c r="X596" s="11" t="str">
        <f>IF(ISBLANK(A596),"",COUNTIF(W:W,表1[[#This Row],[子项名称]]&amp;表1[[#This Row],[标题]]&amp;表1[[#This Row],[分项工程代号]]))</f>
        <v/>
      </c>
      <c r="Y596" s="11" t="str">
        <f>IF(ISBLANK(A596),"",表1[[#This Row],[子项名称]]&amp;表1[[#This Row],[分项工程代号]]&amp;表1[[#This Row],[分项工程名称]])</f>
        <v/>
      </c>
      <c r="Z596" s="11" t="str">
        <f>IF(ISBLANK(A596),"",IF(MATCH(表1[[#This Row],[子项名称]]&amp;表1[[#This Row],[分项工程代号]]&amp;表1[[#This Row],[分项工程名称]],Y:Y,0)=ROW(表1[[#This Row],[子项名称]]),TRUE,FALSE))</f>
        <v/>
      </c>
      <c r="AA596" s="11" t="str">
        <f t="shared" si="338"/>
        <v/>
      </c>
      <c r="AB596" s="11" t="str">
        <f>IF(ISBLANK(A596),"",VLOOKUP(表1[[#This Row],[分项工程名称]],施工检查记录[#All],2,FALSE))</f>
        <v/>
      </c>
      <c r="AC596" s="5"/>
    </row>
    <row r="597" customHeight="1" spans="1:29">
      <c r="A597" s="5"/>
      <c r="B597" s="5"/>
      <c r="C597" s="5"/>
      <c r="D597" s="5"/>
      <c r="E597" s="5"/>
      <c r="F597" s="5"/>
      <c r="G597" s="5"/>
      <c r="H597" s="5"/>
      <c r="I597" s="5"/>
      <c r="J597" s="5"/>
      <c r="K597" s="11" t="str">
        <f>IF(ISBLANK(A597),"",VLOOKUP("S2"&amp;表1[[#This Row],[分项工程代号]]&amp;表1[[#This Row],[分项工程名称]],模板!D:F,3,FALSE))</f>
        <v/>
      </c>
      <c r="L597" s="2" t="str">
        <f>IF(ISBLANK(A597),"",表1[[#This Row],[编号]]&amp;TEXT(表1[[#This Row],[序号]],"000"))</f>
        <v/>
      </c>
      <c r="M597" s="11" t="str">
        <f t="shared" si="329"/>
        <v/>
      </c>
      <c r="N597" s="11" t="str">
        <f t="shared" si="330"/>
        <v/>
      </c>
      <c r="O597" s="11" t="str">
        <f t="shared" si="331"/>
        <v/>
      </c>
      <c r="P597" s="2" t="str">
        <f t="shared" si="332"/>
        <v/>
      </c>
      <c r="Q597" s="2" t="str">
        <f t="shared" si="333"/>
        <v/>
      </c>
      <c r="R597" s="2" t="str">
        <f t="shared" si="334"/>
        <v/>
      </c>
      <c r="S597" s="11" t="str">
        <f t="shared" si="335"/>
        <v/>
      </c>
      <c r="T597" s="11" t="str">
        <f>IF(ISBLANK(A597),"",VLOOKUP(表1[[#This Row],[分项工程名称]],模板!C:G,3,FALSE))</f>
        <v/>
      </c>
      <c r="U597" s="2" t="str">
        <f t="shared" si="336"/>
        <v/>
      </c>
      <c r="V597" s="2" t="str">
        <f t="shared" si="337"/>
        <v/>
      </c>
      <c r="W597" s="11" t="str">
        <f>IF(ISBLANK(A597),"",表1[[#This Row],[子项名称]]&amp;表1[[#This Row],[标题]]&amp;表1[[#This Row],[分项工程代号]])</f>
        <v/>
      </c>
      <c r="X597" s="11" t="str">
        <f>IF(ISBLANK(A597),"",COUNTIF(W:W,表1[[#This Row],[子项名称]]&amp;表1[[#This Row],[标题]]&amp;表1[[#This Row],[分项工程代号]]))</f>
        <v/>
      </c>
      <c r="Y597" s="11" t="str">
        <f>IF(ISBLANK(A597),"",表1[[#This Row],[子项名称]]&amp;表1[[#This Row],[分项工程代号]]&amp;表1[[#This Row],[分项工程名称]])</f>
        <v/>
      </c>
      <c r="Z597" s="11" t="str">
        <f>IF(ISBLANK(A597),"",IF(MATCH(表1[[#This Row],[子项名称]]&amp;表1[[#This Row],[分项工程代号]]&amp;表1[[#This Row],[分项工程名称]],Y:Y,0)=ROW(表1[[#This Row],[子项名称]]),TRUE,FALSE))</f>
        <v/>
      </c>
      <c r="AA597" s="11" t="str">
        <f t="shared" si="338"/>
        <v/>
      </c>
      <c r="AB597" s="11" t="str">
        <f>IF(ISBLANK(A597),"",VLOOKUP(表1[[#This Row],[分项工程名称]],施工检查记录[#All],2,FALSE))</f>
        <v/>
      </c>
      <c r="AC597" s="5"/>
    </row>
    <row r="598" customHeight="1" spans="1:29">
      <c r="A598" s="5"/>
      <c r="B598" s="5"/>
      <c r="C598" s="5"/>
      <c r="D598" s="5"/>
      <c r="E598" s="5"/>
      <c r="F598" s="5"/>
      <c r="G598" s="5"/>
      <c r="H598" s="5"/>
      <c r="I598" s="5"/>
      <c r="J598" s="5"/>
      <c r="K598" s="11" t="str">
        <f>IF(ISBLANK(A598),"",VLOOKUP("S2"&amp;表1[[#This Row],[分项工程代号]]&amp;表1[[#This Row],[分项工程名称]],模板!D:F,3,FALSE))</f>
        <v/>
      </c>
      <c r="L598" s="2" t="str">
        <f>IF(ISBLANK(A598),"",表1[[#This Row],[编号]]&amp;TEXT(表1[[#This Row],[序号]],"000"))</f>
        <v/>
      </c>
      <c r="M598" s="11" t="str">
        <f t="shared" si="329"/>
        <v/>
      </c>
      <c r="N598" s="11" t="str">
        <f t="shared" si="330"/>
        <v/>
      </c>
      <c r="O598" s="11" t="str">
        <f t="shared" si="331"/>
        <v/>
      </c>
      <c r="P598" s="2" t="str">
        <f t="shared" si="332"/>
        <v/>
      </c>
      <c r="Q598" s="2" t="str">
        <f t="shared" si="333"/>
        <v/>
      </c>
      <c r="R598" s="2" t="str">
        <f t="shared" si="334"/>
        <v/>
      </c>
      <c r="S598" s="11" t="str">
        <f t="shared" si="335"/>
        <v/>
      </c>
      <c r="T598" s="11" t="str">
        <f>IF(ISBLANK(A598),"",VLOOKUP(表1[[#This Row],[分项工程名称]],模板!C:G,3,FALSE))</f>
        <v/>
      </c>
      <c r="U598" s="2" t="str">
        <f t="shared" si="336"/>
        <v/>
      </c>
      <c r="V598" s="2" t="str">
        <f t="shared" si="337"/>
        <v/>
      </c>
      <c r="W598" s="11" t="str">
        <f>IF(ISBLANK(A598),"",表1[[#This Row],[子项名称]]&amp;表1[[#This Row],[标题]]&amp;表1[[#This Row],[分项工程代号]])</f>
        <v/>
      </c>
      <c r="X598" s="11" t="str">
        <f>IF(ISBLANK(A598),"",COUNTIF(W:W,表1[[#This Row],[子项名称]]&amp;表1[[#This Row],[标题]]&amp;表1[[#This Row],[分项工程代号]]))</f>
        <v/>
      </c>
      <c r="Y598" s="11" t="str">
        <f>IF(ISBLANK(A598),"",表1[[#This Row],[子项名称]]&amp;表1[[#This Row],[分项工程代号]]&amp;表1[[#This Row],[分项工程名称]])</f>
        <v/>
      </c>
      <c r="Z598" s="11" t="str">
        <f>IF(ISBLANK(A598),"",IF(MATCH(表1[[#This Row],[子项名称]]&amp;表1[[#This Row],[分项工程代号]]&amp;表1[[#This Row],[分项工程名称]],Y:Y,0)=ROW(表1[[#This Row],[子项名称]]),TRUE,FALSE))</f>
        <v/>
      </c>
      <c r="AA598" s="11" t="str">
        <f t="shared" si="338"/>
        <v/>
      </c>
      <c r="AB598" s="11" t="str">
        <f>IF(ISBLANK(A598),"",VLOOKUP(表1[[#This Row],[分项工程名称]],施工检查记录[#All],2,FALSE))</f>
        <v/>
      </c>
      <c r="AC598" s="5"/>
    </row>
  </sheetData>
  <sheetProtection formatCells="0" formatColumns="0" formatRows="0" insertRows="0" insertColumns="0" autoFilter="0" pivotTables="0"/>
  <conditionalFormatting sqref="J40">
    <cfRule type="cellIs" dxfId="29" priority="48" operator="equal">
      <formula>TRUE</formula>
    </cfRule>
  </conditionalFormatting>
  <conditionalFormatting sqref="AC42">
    <cfRule type="expression" dxfId="30" priority="207">
      <formula>ISNA(#REF!)=TRUE</formula>
    </cfRule>
  </conditionalFormatting>
  <conditionalFormatting sqref="AC43">
    <cfRule type="expression" dxfId="30" priority="208">
      <formula>ISNA($K92)=TRUE</formula>
    </cfRule>
  </conditionalFormatting>
  <conditionalFormatting sqref="AC44">
    <cfRule type="expression" dxfId="30" priority="246">
      <formula>ISNA(#REF!)=TRUE</formula>
    </cfRule>
  </conditionalFormatting>
  <conditionalFormatting sqref="J54">
    <cfRule type="cellIs" dxfId="29" priority="67" operator="equal">
      <formula>TRUE</formula>
    </cfRule>
  </conditionalFormatting>
  <conditionalFormatting sqref="J82">
    <cfRule type="cellIs" dxfId="29" priority="53" operator="equal">
      <formula>TRUE</formula>
    </cfRule>
  </conditionalFormatting>
  <conditionalFormatting sqref="J83">
    <cfRule type="cellIs" dxfId="29" priority="52" operator="equal">
      <formula>TRUE</formula>
    </cfRule>
  </conditionalFormatting>
  <conditionalFormatting sqref="AC90">
    <cfRule type="expression" dxfId="30" priority="249">
      <formula>ISNA(#REF!)=TRUE</formula>
    </cfRule>
  </conditionalFormatting>
  <conditionalFormatting sqref="AC91">
    <cfRule type="expression" dxfId="30" priority="250">
      <formula>ISNA(#REF!)=TRUE</formula>
    </cfRule>
  </conditionalFormatting>
  <conditionalFormatting sqref="AC92">
    <cfRule type="expression" dxfId="30" priority="248">
      <formula>ISNA(#REF!)=TRUE</formula>
    </cfRule>
  </conditionalFormatting>
  <conditionalFormatting sqref="E93">
    <cfRule type="expression" dxfId="30" priority="44">
      <formula>ISNA($K30)=TRUE</formula>
    </cfRule>
  </conditionalFormatting>
  <conditionalFormatting sqref="H97">
    <cfRule type="expression" dxfId="30" priority="8">
      <formula>ISNA($K97)=TRUE</formula>
    </cfRule>
  </conditionalFormatting>
  <conditionalFormatting sqref="AD100:XFD100">
    <cfRule type="expression" dxfId="30" priority="101">
      <formula>ISNA($K145)=TRUE</formula>
    </cfRule>
  </conditionalFormatting>
  <conditionalFormatting sqref="AD103:XFD103">
    <cfRule type="expression" dxfId="30" priority="104">
      <formula>ISNA($K150)=TRUE</formula>
    </cfRule>
  </conditionalFormatting>
  <conditionalFormatting sqref="AD104:XFD104">
    <cfRule type="expression" dxfId="30" priority="108">
      <formula>ISNA(#REF!)=TRUE</formula>
    </cfRule>
  </conditionalFormatting>
  <conditionalFormatting sqref="AD111:XFD111">
    <cfRule type="expression" dxfId="30" priority="93">
      <formula>ISNA($K151)=TRUE</formula>
    </cfRule>
  </conditionalFormatting>
  <conditionalFormatting sqref="AC112">
    <cfRule type="expression" dxfId="30" priority="254">
      <formula>ISNA(#REF!)=TRUE</formula>
    </cfRule>
  </conditionalFormatting>
  <conditionalFormatting sqref="AC113">
    <cfRule type="expression" dxfId="30" priority="211">
      <formula>ISNA(#REF!)=TRUE</formula>
    </cfRule>
  </conditionalFormatting>
  <conditionalFormatting sqref="AC114">
    <cfRule type="expression" dxfId="30" priority="212">
      <formula>ISNA(#REF!)=TRUE</formula>
    </cfRule>
  </conditionalFormatting>
  <conditionalFormatting sqref="AC115">
    <cfRule type="expression" dxfId="30" priority="215">
      <formula>ISNA(#REF!)=TRUE</formula>
    </cfRule>
  </conditionalFormatting>
  <conditionalFormatting sqref="AD115:XFD115">
    <cfRule type="expression" dxfId="30" priority="136">
      <formula>ISNA(#REF!)=TRUE</formula>
    </cfRule>
  </conditionalFormatting>
  <conditionalFormatting sqref="AC116">
    <cfRule type="expression" dxfId="30" priority="217">
      <formula>ISNA(#REF!)=TRUE</formula>
    </cfRule>
  </conditionalFormatting>
  <conditionalFormatting sqref="AC117">
    <cfRule type="expression" dxfId="30" priority="219">
      <formula>ISNA(#REF!)=TRUE</formula>
    </cfRule>
  </conditionalFormatting>
  <conditionalFormatting sqref="AC118">
    <cfRule type="expression" dxfId="30" priority="221">
      <formula>ISNA(#REF!)=TRUE</formula>
    </cfRule>
  </conditionalFormatting>
  <conditionalFormatting sqref="AC119">
    <cfRule type="expression" dxfId="30" priority="222">
      <formula>ISNA(#REF!)=TRUE</formula>
    </cfRule>
  </conditionalFormatting>
  <conditionalFormatting sqref="AC120">
    <cfRule type="expression" dxfId="30" priority="223">
      <formula>ISNA(#REF!)=TRUE</formula>
    </cfRule>
  </conditionalFormatting>
  <conditionalFormatting sqref="AD120:XFD120">
    <cfRule type="expression" dxfId="30" priority="113">
      <formula>ISNA($K157)=TRUE</formula>
    </cfRule>
  </conditionalFormatting>
  <conditionalFormatting sqref="AC121">
    <cfRule type="expression" dxfId="30" priority="224">
      <formula>ISNA(#REF!)=TRUE</formula>
    </cfRule>
  </conditionalFormatting>
  <conditionalFormatting sqref="AD121:XFD121">
    <cfRule type="expression" dxfId="30" priority="131">
      <formula>ISNA(#REF!)=TRUE</formula>
    </cfRule>
  </conditionalFormatting>
  <conditionalFormatting sqref="AC122">
    <cfRule type="expression" dxfId="30" priority="225">
      <formula>ISNA(#REF!)=TRUE</formula>
    </cfRule>
  </conditionalFormatting>
  <conditionalFormatting sqref="AD122:XFD122">
    <cfRule type="expression" dxfId="30" priority="213">
      <formula>ISNA(#REF!)=TRUE</formula>
    </cfRule>
  </conditionalFormatting>
  <conditionalFormatting sqref="AC123">
    <cfRule type="expression" dxfId="30" priority="226">
      <formula>ISNA(#REF!)=TRUE</formula>
    </cfRule>
  </conditionalFormatting>
  <conditionalFormatting sqref="AD123:XFD123">
    <cfRule type="expression" dxfId="30" priority="216">
      <formula>ISNA(#REF!)=TRUE</formula>
    </cfRule>
  </conditionalFormatting>
  <conditionalFormatting sqref="AC124">
    <cfRule type="expression" dxfId="30" priority="227">
      <formula>ISNA(#REF!)=TRUE</formula>
    </cfRule>
  </conditionalFormatting>
  <conditionalFormatting sqref="AD124:XFD124">
    <cfRule type="expression" dxfId="30" priority="218">
      <formula>ISNA(#REF!)=TRUE</formula>
    </cfRule>
  </conditionalFormatting>
  <conditionalFormatting sqref="AD125:XFD125">
    <cfRule type="expression" dxfId="30" priority="220">
      <formula>ISNA(#REF!)=TRUE</formula>
    </cfRule>
  </conditionalFormatting>
  <conditionalFormatting sqref="AD126:XFD126">
    <cfRule type="expression" dxfId="30" priority="111">
      <formula>ISNA(#REF!)=TRUE</formula>
    </cfRule>
  </conditionalFormatting>
  <conditionalFormatting sqref="AD127:XFD127">
    <cfRule type="expression" dxfId="30" priority="228">
      <formula>ISNA(#REF!)=TRUE</formula>
    </cfRule>
  </conditionalFormatting>
  <conditionalFormatting sqref="E157">
    <cfRule type="expression" dxfId="30" priority="121">
      <formula>ISNA($K93)=TRUE</formula>
    </cfRule>
  </conditionalFormatting>
  <conditionalFormatting sqref="H157">
    <cfRule type="expression" dxfId="30" priority="7">
      <formula>ISNA($K157)=TRUE</formula>
    </cfRule>
  </conditionalFormatting>
  <conditionalFormatting sqref="AD157:XFD157">
    <cfRule type="expression" dxfId="30" priority="132">
      <formula>ISNA($K200)=TRUE</formula>
    </cfRule>
  </conditionalFormatting>
  <conditionalFormatting sqref="AD199:XFD199">
    <cfRule type="expression" dxfId="30" priority="119">
      <formula>ISNA(#REF!)=TRUE</formula>
    </cfRule>
  </conditionalFormatting>
  <conditionalFormatting sqref="AD200:XFD200">
    <cfRule type="expression" dxfId="30" priority="234">
      <formula>ISNA(#REF!)=TRUE</formula>
    </cfRule>
  </conditionalFormatting>
  <conditionalFormatting sqref="AD201:XFD201">
    <cfRule type="expression" dxfId="30" priority="237">
      <formula>ISNA(#REF!)=TRUE</formula>
    </cfRule>
  </conditionalFormatting>
  <conditionalFormatting sqref="AC203">
    <cfRule type="expression" dxfId="30" priority="231">
      <formula>ISNA(#REF!)=TRUE</formula>
    </cfRule>
  </conditionalFormatting>
  <conditionalFormatting sqref="AC204">
    <cfRule type="expression" dxfId="30" priority="232">
      <formula>ISNA(#REF!)=TRUE</formula>
    </cfRule>
  </conditionalFormatting>
  <conditionalFormatting sqref="AC205">
    <cfRule type="expression" dxfId="30" priority="236">
      <formula>ISNA(#REF!)=TRUE</formula>
    </cfRule>
  </conditionalFormatting>
  <conditionalFormatting sqref="AC208">
    <cfRule type="expression" dxfId="30" priority="255">
      <formula>ISNA(#REF!)=TRUE</formula>
    </cfRule>
  </conditionalFormatting>
  <conditionalFormatting sqref="AC209">
    <cfRule type="expression" dxfId="30" priority="256">
      <formula>ISNA(#REF!)=TRUE</formula>
    </cfRule>
  </conditionalFormatting>
  <conditionalFormatting sqref="AC210">
    <cfRule type="expression" dxfId="30" priority="239">
      <formula>ISNA(#REF!)=TRUE</formula>
    </cfRule>
  </conditionalFormatting>
  <conditionalFormatting sqref="AC211">
    <cfRule type="expression" dxfId="30" priority="240">
      <formula>ISNA(#REF!)=TRUE</formula>
    </cfRule>
  </conditionalFormatting>
  <conditionalFormatting sqref="AC212">
    <cfRule type="expression" dxfId="30" priority="242">
      <formula>ISNA(#REF!)=TRUE</formula>
    </cfRule>
  </conditionalFormatting>
  <conditionalFormatting sqref="AD212:XFD212">
    <cfRule type="expression" dxfId="30" priority="128">
      <formula>ISNA(#REF!)=TRUE</formula>
    </cfRule>
  </conditionalFormatting>
  <conditionalFormatting sqref="AD213:XFD213">
    <cfRule type="expression" dxfId="30" priority="241">
      <formula>ISNA(#REF!)=TRUE</formula>
    </cfRule>
  </conditionalFormatting>
  <conditionalFormatting sqref="AD214:XFD214">
    <cfRule type="expression" dxfId="30" priority="243">
      <formula>ISNA(#REF!)=TRUE</formula>
    </cfRule>
  </conditionalFormatting>
  <conditionalFormatting sqref="AC233">
    <cfRule type="expression" dxfId="30" priority="143">
      <formula>ISNA(#REF!)=TRUE</formula>
    </cfRule>
  </conditionalFormatting>
  <conditionalFormatting sqref="AC234">
    <cfRule type="expression" dxfId="30" priority="138">
      <formula>ISNA(#REF!)=TRUE</formula>
    </cfRule>
  </conditionalFormatting>
  <conditionalFormatting sqref="AD235:XFD235">
    <cfRule type="expression" dxfId="30" priority="144">
      <formula>ISNA(#REF!)=TRUE</formula>
    </cfRule>
  </conditionalFormatting>
  <conditionalFormatting sqref="AD236:XFD236">
    <cfRule type="expression" dxfId="30" priority="140">
      <formula>ISNA(#REF!)=TRUE</formula>
    </cfRule>
  </conditionalFormatting>
  <conditionalFormatting sqref="AC241">
    <cfRule type="expression" dxfId="30" priority="145">
      <formula>ISNA(#REF!)=TRUE</formula>
    </cfRule>
  </conditionalFormatting>
  <conditionalFormatting sqref="AD243:XFD243">
    <cfRule type="expression" dxfId="30" priority="147">
      <formula>ISNA(#REF!)=TRUE</formula>
    </cfRule>
  </conditionalFormatting>
  <conditionalFormatting sqref="AC249">
    <cfRule type="expression" dxfId="30" priority="150">
      <formula>ISNA(#REF!)=TRUE</formula>
    </cfRule>
  </conditionalFormatting>
  <conditionalFormatting sqref="AD251:XFD251">
    <cfRule type="expression" dxfId="30" priority="152">
      <formula>ISNA(#REF!)=TRUE</formula>
    </cfRule>
  </conditionalFormatting>
  <conditionalFormatting sqref="AD252:XFD252">
    <cfRule type="expression" dxfId="30" priority="235">
      <formula>ISNA($K288)=TRUE</formula>
    </cfRule>
  </conditionalFormatting>
  <conditionalFormatting sqref="AC255">
    <cfRule type="expression" dxfId="30" priority="156">
      <formula>ISNA(#REF!)=TRUE</formula>
    </cfRule>
  </conditionalFormatting>
  <conditionalFormatting sqref="AC256">
    <cfRule type="expression" dxfId="30" priority="165">
      <formula>ISNA($K299)=TRUE</formula>
    </cfRule>
  </conditionalFormatting>
  <conditionalFormatting sqref="AC257">
    <cfRule type="expression" dxfId="30" priority="158">
      <formula>ISNA(#REF!)=TRUE</formula>
    </cfRule>
  </conditionalFormatting>
  <conditionalFormatting sqref="AC258">
    <cfRule type="expression" dxfId="30" priority="159">
      <formula>ISNA(#REF!)=TRUE</formula>
    </cfRule>
  </conditionalFormatting>
  <conditionalFormatting sqref="AC259">
    <cfRule type="expression" dxfId="30" priority="163">
      <formula>ISNA(#REF!)=TRUE</formula>
    </cfRule>
  </conditionalFormatting>
  <conditionalFormatting sqref="AD299:XFD299">
    <cfRule type="expression" dxfId="30" priority="162">
      <formula>ISNA($K346)=TRUE</formula>
    </cfRule>
  </conditionalFormatting>
  <conditionalFormatting sqref="AD308:XFD308">
    <cfRule type="expression" dxfId="30" priority="181">
      <formula>ISNA(#REF!)=TRUE</formula>
    </cfRule>
  </conditionalFormatting>
  <conditionalFormatting sqref="AD314:XFD314">
    <cfRule type="expression" dxfId="30" priority="188">
      <formula>ISNA(#REF!)=TRUE</formula>
    </cfRule>
  </conditionalFormatting>
  <conditionalFormatting sqref="AC316">
    <cfRule type="expression" dxfId="30" priority="178">
      <formula>ISNA(#REF!)=TRUE</formula>
    </cfRule>
  </conditionalFormatting>
  <conditionalFormatting sqref="AD320:XFD320">
    <cfRule type="expression" dxfId="30" priority="193">
      <formula>ISNA(#REF!)=TRUE</formula>
    </cfRule>
  </conditionalFormatting>
  <conditionalFormatting sqref="AC322">
    <cfRule type="expression" dxfId="30" priority="186">
      <formula>ISNA(#REF!)=TRUE</formula>
    </cfRule>
  </conditionalFormatting>
  <conditionalFormatting sqref="AC325">
    <cfRule type="expression" dxfId="30" priority="191">
      <formula>ISNA(#REF!)=TRUE</formula>
    </cfRule>
  </conditionalFormatting>
  <conditionalFormatting sqref="AD352:XFD352">
    <cfRule type="expression" dxfId="30" priority="201">
      <formula>ISNA($K401)=TRUE</formula>
    </cfRule>
  </conditionalFormatting>
  <conditionalFormatting sqref="AD353:XFD353">
    <cfRule type="expression" dxfId="30" priority="204">
      <formula>ISNA(#REF!)=TRUE</formula>
    </cfRule>
  </conditionalFormatting>
  <conditionalFormatting sqref="I354">
    <cfRule type="expression" dxfId="30" priority="15">
      <formula>ISNA($K354)=TRUE</formula>
    </cfRule>
  </conditionalFormatting>
  <conditionalFormatting sqref="I355">
    <cfRule type="expression" dxfId="30" priority="14">
      <formula>ISNA($K355)=TRUE</formula>
    </cfRule>
  </conditionalFormatting>
  <conditionalFormatting sqref="AC356">
    <cfRule type="expression" dxfId="30" priority="187">
      <formula>ISNA(#REF!)=TRUE</formula>
    </cfRule>
  </conditionalFormatting>
  <conditionalFormatting sqref="AD356:XFD356">
    <cfRule type="expression" dxfId="30" priority="267">
      <formula>ISNA(#REF!)=TRUE</formula>
    </cfRule>
  </conditionalFormatting>
  <conditionalFormatting sqref="AD357:XFD357">
    <cfRule type="expression" dxfId="30" priority="260">
      <formula>ISNA(#REF!)=TRUE</formula>
    </cfRule>
  </conditionalFormatting>
  <conditionalFormatting sqref="AC359">
    <cfRule type="expression" dxfId="30" priority="266">
      <formula>ISNA(#REF!)=TRUE</formula>
    </cfRule>
  </conditionalFormatting>
  <conditionalFormatting sqref="AD361:XFD361">
    <cfRule type="expression" dxfId="30" priority="195">
      <formula>ISNA(#REF!)=TRUE</formula>
    </cfRule>
  </conditionalFormatting>
  <conditionalFormatting sqref="AC362">
    <cfRule type="expression" dxfId="30" priority="259">
      <formula>ISNA($K404)=TRUE</formula>
    </cfRule>
  </conditionalFormatting>
  <conditionalFormatting sqref="AD401:XFD401">
    <cfRule type="expression" dxfId="30" priority="206">
      <formula>ISNA($K448)=TRUE</formula>
    </cfRule>
  </conditionalFormatting>
  <conditionalFormatting sqref="AD404:XFD404">
    <cfRule type="expression" dxfId="30" priority="265">
      <formula>ISNA($K455)=TRUE</formula>
    </cfRule>
  </conditionalFormatting>
  <conditionalFormatting sqref="B424">
    <cfRule type="expression" dxfId="30" priority="1">
      <formula>ISNA($K424)=TRUE</formula>
    </cfRule>
  </conditionalFormatting>
  <conditionalFormatting sqref="AC1048049:XFD1048049">
    <cfRule type="expression" dxfId="30" priority="209">
      <formula>ISNA(#REF!)=TRUE</formula>
    </cfRule>
  </conditionalFormatting>
  <conditionalFormatting sqref="AC1048050:XFD1048050">
    <cfRule type="expression" dxfId="30" priority="123">
      <formula>ISNA($K92)=TRUE</formula>
    </cfRule>
  </conditionalFormatting>
  <conditionalFormatting sqref="AC1048051:XFD1048051">
    <cfRule type="expression" dxfId="30" priority="87">
      <formula>ISNA(#REF!)=TRUE</formula>
    </cfRule>
  </conditionalFormatting>
  <conditionalFormatting sqref="AC1048052:XFD1048052">
    <cfRule type="expression" dxfId="30" priority="122">
      <formula>ISNA(#REF!)=TRUE</formula>
    </cfRule>
  </conditionalFormatting>
  <conditionalFormatting sqref="AC1048053:XFD1048053">
    <cfRule type="expression" dxfId="30" priority="86">
      <formula>ISNA(#REF!)=TRUE</formula>
    </cfRule>
  </conditionalFormatting>
  <conditionalFormatting sqref="AC1048054:XFD1048054">
    <cfRule type="expression" dxfId="30" priority="125">
      <formula>ISNA($K93)=TRUE</formula>
    </cfRule>
  </conditionalFormatting>
  <conditionalFormatting sqref="AC1048055:XFD1048055">
    <cfRule type="expression" dxfId="30" priority="124">
      <formula>ISNA(#REF!)=TRUE</formula>
    </cfRule>
  </conditionalFormatting>
  <conditionalFormatting sqref="AC1048056:XFD1048056">
    <cfRule type="expression" dxfId="30" priority="90">
      <formula>ISNA($K94)=TRUE</formula>
    </cfRule>
  </conditionalFormatting>
  <conditionalFormatting sqref="AC1048057:XFD1048057">
    <cfRule type="expression" dxfId="30" priority="89">
      <formula>ISNA(#REF!)=TRUE</formula>
    </cfRule>
  </conditionalFormatting>
  <conditionalFormatting sqref="B324:B331">
    <cfRule type="expression" dxfId="30" priority="35">
      <formula>ISNA($K324)=TRUE</formula>
    </cfRule>
  </conditionalFormatting>
  <conditionalFormatting sqref="B341:B348">
    <cfRule type="expression" dxfId="30" priority="20">
      <formula>ISNA($K341)=TRUE</formula>
    </cfRule>
  </conditionalFormatting>
  <conditionalFormatting sqref="C315:C322">
    <cfRule type="expression" dxfId="30" priority="37">
      <formula>ISNA($K315)=TRUE</formula>
    </cfRule>
  </conditionalFormatting>
  <conditionalFormatting sqref="C324:C331">
    <cfRule type="expression" dxfId="30" priority="34">
      <formula>ISNA($K324)=TRUE</formula>
    </cfRule>
  </conditionalFormatting>
  <conditionalFormatting sqref="D315:D323">
    <cfRule type="expression" dxfId="30" priority="36">
      <formula>ISNA($K315)=TRUE</formula>
    </cfRule>
  </conditionalFormatting>
  <conditionalFormatting sqref="D324:D331">
    <cfRule type="expression" dxfId="30" priority="33">
      <formula>ISNA($K324)=TRUE</formula>
    </cfRule>
  </conditionalFormatting>
  <conditionalFormatting sqref="E343:E344">
    <cfRule type="expression" dxfId="30" priority="19">
      <formula>ISNA($K343)=TRUE</formula>
    </cfRule>
  </conditionalFormatting>
  <conditionalFormatting sqref="E386:E391">
    <cfRule type="expression" dxfId="30" priority="11">
      <formula>ISNA($K386)=TRUE</formula>
    </cfRule>
  </conditionalFormatting>
  <conditionalFormatting sqref="E392:E401">
    <cfRule type="expression" dxfId="30" priority="10">
      <formula>ISNA($K392)=TRUE</formula>
    </cfRule>
  </conditionalFormatting>
  <conditionalFormatting sqref="F332:F338">
    <cfRule type="expression" dxfId="30" priority="30">
      <formula>ISNA($K332)=TRUE</formula>
    </cfRule>
  </conditionalFormatting>
  <conditionalFormatting sqref="H94:H95">
    <cfRule type="expression" dxfId="30" priority="9">
      <formula>ISNA($K94)=TRUE</formula>
    </cfRule>
  </conditionalFormatting>
  <conditionalFormatting sqref="H253:H254">
    <cfRule type="expression" dxfId="30" priority="6">
      <formula>ISNA($K253)=TRUE</formula>
    </cfRule>
  </conditionalFormatting>
  <conditionalFormatting sqref="H341:H355">
    <cfRule type="expression" dxfId="30" priority="21">
      <formula>ISNA($K341)=TRUE</formula>
    </cfRule>
    <cfRule type="cellIs" dxfId="29" priority="22" operator="equal">
      <formula>TRUE</formula>
    </cfRule>
  </conditionalFormatting>
  <conditionalFormatting sqref="H356:H418">
    <cfRule type="expression" dxfId="30" priority="5">
      <formula>ISNA($K356)=TRUE</formula>
    </cfRule>
  </conditionalFormatting>
  <conditionalFormatting sqref="J69:J72">
    <cfRule type="cellIs" dxfId="29" priority="50" operator="equal">
      <formula>TRUE</formula>
    </cfRule>
  </conditionalFormatting>
  <conditionalFormatting sqref="J74:J75">
    <cfRule type="cellIs" dxfId="29" priority="57" operator="equal">
      <formula>TRUE</formula>
    </cfRule>
  </conditionalFormatting>
  <conditionalFormatting sqref="J88:J90">
    <cfRule type="cellIs" dxfId="29" priority="47" operator="equal">
      <formula>TRUE</formula>
    </cfRule>
  </conditionalFormatting>
  <conditionalFormatting sqref="J303:J323">
    <cfRule type="cellIs" dxfId="29" priority="39" operator="equal">
      <formula>TRUE</formula>
    </cfRule>
  </conditionalFormatting>
  <conditionalFormatting sqref="AC2:AC18">
    <cfRule type="expression" dxfId="30" priority="196">
      <formula>ISNA($K50)=TRUE</formula>
    </cfRule>
  </conditionalFormatting>
  <conditionalFormatting sqref="AC19:AC41">
    <cfRule type="expression" dxfId="30" priority="41">
      <formula>ISNA($K69)=TRUE</formula>
    </cfRule>
  </conditionalFormatting>
  <conditionalFormatting sqref="AC45:AC89">
    <cfRule type="expression" dxfId="30" priority="247">
      <formula>ISNA($K93)=TRUE</formula>
    </cfRule>
  </conditionalFormatting>
  <conditionalFormatting sqref="AC93:AC111">
    <cfRule type="expression" dxfId="30" priority="252">
      <formula>ISNA($K139)=TRUE</formula>
    </cfRule>
  </conditionalFormatting>
  <conditionalFormatting sqref="AC125:AC137">
    <cfRule type="expression" dxfId="30" priority="251">
      <formula>ISNA($K158)=TRUE</formula>
    </cfRule>
  </conditionalFormatting>
  <conditionalFormatting sqref="AC138:AC151">
    <cfRule type="expression" dxfId="30" priority="229">
      <formula>ISNA($K175)=TRUE</formula>
    </cfRule>
  </conditionalFormatting>
  <conditionalFormatting sqref="AC158:AC202">
    <cfRule type="expression" dxfId="30" priority="137">
      <formula>ISNA($K208)=TRUE</formula>
    </cfRule>
  </conditionalFormatting>
  <conditionalFormatting sqref="AC206:AC207">
    <cfRule type="expression" dxfId="30" priority="238">
      <formula>ISNA($K253)=TRUE</formula>
    </cfRule>
  </conditionalFormatting>
  <conditionalFormatting sqref="AC213:AC232">
    <cfRule type="expression" dxfId="30" priority="244">
      <formula>ISNA($K255)=TRUE</formula>
    </cfRule>
  </conditionalFormatting>
  <conditionalFormatting sqref="AC235:AC240">
    <cfRule type="expression" dxfId="30" priority="139">
      <formula>ISNA($K275)=TRUE</formula>
    </cfRule>
  </conditionalFormatting>
  <conditionalFormatting sqref="AC242:AC248">
    <cfRule type="expression" dxfId="30" priority="146">
      <formula>ISNA($K281)=TRUE</formula>
    </cfRule>
  </conditionalFormatting>
  <conditionalFormatting sqref="AC250:AC252">
    <cfRule type="expression" dxfId="30" priority="233">
      <formula>ISNA($K288)=TRUE</formula>
    </cfRule>
  </conditionalFormatting>
  <conditionalFormatting sqref="AC253:AC254">
    <cfRule type="expression" dxfId="30" priority="257">
      <formula>ISNA($K294)=TRUE</formula>
    </cfRule>
  </conditionalFormatting>
  <conditionalFormatting sqref="AC260:AC282">
    <cfRule type="expression" dxfId="30" priority="166">
      <formula>ISNA($K300)=TRUE</formula>
    </cfRule>
  </conditionalFormatting>
  <conditionalFormatting sqref="AC283:AC285">
    <cfRule type="expression" dxfId="30" priority="169">
      <formula>ISNA(#REF!)=TRUE</formula>
    </cfRule>
  </conditionalFormatting>
  <conditionalFormatting sqref="AC286:AC297">
    <cfRule type="expression" dxfId="30" priority="170">
      <formula>ISNA($K323)=TRUE</formula>
    </cfRule>
  </conditionalFormatting>
  <conditionalFormatting sqref="AC298:AC299">
    <cfRule type="expression" dxfId="30" priority="167">
      <formula>ISNA(#REF!)=TRUE</formula>
    </cfRule>
  </conditionalFormatting>
  <conditionalFormatting sqref="AC300:AC315">
    <cfRule type="expression" dxfId="30" priority="171">
      <formula>ISNA($K342)=TRUE</formula>
    </cfRule>
  </conditionalFormatting>
  <conditionalFormatting sqref="AC317:AC318">
    <cfRule type="expression" dxfId="30" priority="179">
      <formula>ISNA(#REF!)=TRUE</formula>
    </cfRule>
  </conditionalFormatting>
  <conditionalFormatting sqref="AC319:AC321">
    <cfRule type="expression" dxfId="30" priority="184">
      <formula>ISNA($K358)=TRUE</formula>
    </cfRule>
  </conditionalFormatting>
  <conditionalFormatting sqref="AC323:AC324">
    <cfRule type="expression" dxfId="30" priority="174">
      <formula>ISNA($K364)=TRUE</formula>
    </cfRule>
  </conditionalFormatting>
  <conditionalFormatting sqref="AC326:AC340">
    <cfRule type="expression" dxfId="30" priority="192">
      <formula>ISNA($K366)=TRUE</formula>
    </cfRule>
  </conditionalFormatting>
  <conditionalFormatting sqref="AC341:AC355">
    <cfRule type="expression" dxfId="30" priority="180">
      <formula>ISNA($K384)=TRUE</formula>
    </cfRule>
  </conditionalFormatting>
  <conditionalFormatting sqref="AC357:AC358">
    <cfRule type="expression" dxfId="30" priority="203">
      <formula>ISNA($K402)=TRUE</formula>
    </cfRule>
  </conditionalFormatting>
  <conditionalFormatting sqref="AC360:AC361">
    <cfRule type="expression" dxfId="30" priority="258">
      <formula>ISNA(#REF!)=TRUE</formula>
    </cfRule>
  </conditionalFormatting>
  <conditionalFormatting sqref="AC363:AC368">
    <cfRule type="expression" dxfId="30" priority="262">
      <formula>ISNA(#REF!)=TRUE</formula>
    </cfRule>
  </conditionalFormatting>
  <conditionalFormatting sqref="AC369:AC387">
    <cfRule type="expression" dxfId="30" priority="263">
      <formula>ISNA($K405)=TRUE</formula>
    </cfRule>
  </conditionalFormatting>
  <conditionalFormatting sqref="AC388:AC427">
    <cfRule type="expression" dxfId="30" priority="268">
      <formula>ISNA($K425)=TRUE</formula>
    </cfRule>
  </conditionalFormatting>
  <conditionalFormatting sqref="$A1:$XFD1 A2:AB92 AD2:XFD92 F93:AB93 I94:AB95 H96:AB96 I97:AB97 H98:AB156 I157:AB157 H158:AB252 I253:AB254 H255:AB297 A94:G109 A93:D93 A126:G156 A110:B112 D110:G112 A113:G114 A115:B115 D115:G115 A116:G120 A121:B125 D121:G125 A157:D157 F157:G157 A158:G191 A192:B198 D192:G198 A199:G206 A207:B211 D207:G211 A212:G214 A215:B297 D215:G243 D244:E244 F244:G252 D245:D252 C253:G254 D255:G270 C271:G271 D272:G297 A298:AB302 A303:B323 K303:AB323 E315:E331 A324:A331 G324:G331 J324:AB340 H303:H340 A341:A348 D341:G342 I341:AB348 C343:D343 F343:G348 C344:C346 D344 D345:E348 J349:AB404 A356:A391 E356:G368 I356:I404 C369:G369 D370:G385 D386:D391 F386:G401 A398:A423 A425:A427 E402:G404 D405:G418 I405:AB418 C419:AB422 D423:E423 J423:AB423 D425:E427 J425:AB427 A428:AB1048576 F423:I427">
    <cfRule type="expression" dxfId="30" priority="58">
      <formula>ISNA($K1)=TRUE</formula>
    </cfRule>
  </conditionalFormatting>
  <conditionalFormatting sqref="J15:J29 H1:H340 J112:J115 J122:J127 H356:H1048576">
    <cfRule type="cellIs" dxfId="29" priority="72" operator="equal">
      <formula>TRUE</formula>
    </cfRule>
  </conditionalFormatting>
  <conditionalFormatting sqref="J63 J37:J39 J49 J51 J53 J55 J57 J59 J61">
    <cfRule type="cellIs" dxfId="29" priority="49" operator="equal">
      <formula>TRUE</formula>
    </cfRule>
  </conditionalFormatting>
  <conditionalFormatting sqref="J64 J50 J52 J54 J56 J58 J60 J62">
    <cfRule type="cellIs" dxfId="29" priority="51" operator="equal">
      <formula>TRUE</formula>
    </cfRule>
  </conditionalFormatting>
  <conditionalFormatting sqref="J52:J53 J76:J77 J116:J117 J100:J111">
    <cfRule type="cellIs" dxfId="29" priority="68" operator="equal">
      <formula>TRUE</formula>
    </cfRule>
  </conditionalFormatting>
  <conditionalFormatting sqref="J78:J79 J220:J227 J158:J163">
    <cfRule type="cellIs" dxfId="29" priority="55" operator="equal">
      <formula>TRUE</formula>
    </cfRule>
  </conditionalFormatting>
  <conditionalFormatting sqref="J80:J81 J98:J99 J96 J236:J243">
    <cfRule type="cellIs" dxfId="29" priority="54" operator="equal">
      <formula>TRUE</formula>
    </cfRule>
  </conditionalFormatting>
  <conditionalFormatting sqref="AD93:XFD94">
    <cfRule type="expression" dxfId="30" priority="88">
      <formula>ISNA(#REF!)=TRUE</formula>
    </cfRule>
  </conditionalFormatting>
  <conditionalFormatting sqref="AD95:XFD99">
    <cfRule type="expression" dxfId="30" priority="102">
      <formula>ISNA(#REF!)=TRUE</formula>
    </cfRule>
  </conditionalFormatting>
  <conditionalFormatting sqref="AD101:XFD102">
    <cfRule type="expression" dxfId="30" priority="106">
      <formula>ISNA($K147)=TRUE</formula>
    </cfRule>
  </conditionalFormatting>
  <conditionalFormatting sqref="AD105:XFD110">
    <cfRule type="expression" dxfId="30" priority="109">
      <formula>ISNA(#REF!)=TRUE</formula>
    </cfRule>
  </conditionalFormatting>
  <conditionalFormatting sqref="AD112:XFD114">
    <cfRule type="expression" dxfId="30" priority="96">
      <formula>ISNA($K154)=TRUE</formula>
    </cfRule>
  </conditionalFormatting>
  <conditionalFormatting sqref="AD116:XFD117">
    <cfRule type="expression" dxfId="30" priority="99">
      <formula>ISNA(#REF!)=TRUE</formula>
    </cfRule>
  </conditionalFormatting>
  <conditionalFormatting sqref="AD118:XFD119">
    <cfRule type="expression" dxfId="30" priority="105">
      <formula>ISNA(#REF!)=TRUE</formula>
    </cfRule>
  </conditionalFormatting>
  <conditionalFormatting sqref="AD128:XFD130">
    <cfRule type="expression" dxfId="30" priority="230">
      <formula>ISNA($K158)=TRUE</formula>
    </cfRule>
  </conditionalFormatting>
  <conditionalFormatting sqref="AD131:XFD137">
    <cfRule type="expression" dxfId="30" priority="253">
      <formula>ISNA($K160)=TRUE</formula>
    </cfRule>
  </conditionalFormatting>
  <conditionalFormatting sqref="AD138:XFD146">
    <cfRule type="expression" dxfId="30" priority="107">
      <formula>ISNA($K168)=TRUE</formula>
    </cfRule>
  </conditionalFormatting>
  <conditionalFormatting sqref="AD147:XFD150">
    <cfRule type="expression" dxfId="30" priority="110">
      <formula>ISNA($K176)=TRUE</formula>
    </cfRule>
  </conditionalFormatting>
  <conditionalFormatting sqref="AD151:XFD156 AC152:AC157">
    <cfRule type="expression" dxfId="30" priority="214">
      <formula>ISNA($K188)=TRUE</formula>
    </cfRule>
  </conditionalFormatting>
  <conditionalFormatting sqref="AD158:XFD159">
    <cfRule type="expression" dxfId="30" priority="117">
      <formula>ISNA(#REF!)=TRUE</formula>
    </cfRule>
  </conditionalFormatting>
  <conditionalFormatting sqref="AD160:XFD198">
    <cfRule type="expression" dxfId="30" priority="118">
      <formula>ISNA($K212)=TRUE</formula>
    </cfRule>
  </conditionalFormatting>
  <conditionalFormatting sqref="AD202:XFD204">
    <cfRule type="expression" dxfId="30" priority="126">
      <formula>ISNA(#REF!)=TRUE</formula>
    </cfRule>
  </conditionalFormatting>
  <conditionalFormatting sqref="AD205:XFD206">
    <cfRule type="expression" dxfId="30" priority="127">
      <formula>ISNA($K253)=TRUE</formula>
    </cfRule>
  </conditionalFormatting>
  <conditionalFormatting sqref="AD207:XFD211">
    <cfRule type="expression" dxfId="30" priority="134">
      <formula>ISNA(#REF!)=TRUE</formula>
    </cfRule>
  </conditionalFormatting>
  <conditionalFormatting sqref="AD215:XFD234">
    <cfRule type="expression" dxfId="30" priority="245">
      <formula>ISNA($K255)=TRUE</formula>
    </cfRule>
  </conditionalFormatting>
  <conditionalFormatting sqref="AD237:XFD242">
    <cfRule type="expression" dxfId="30" priority="141">
      <formula>ISNA($K275)=TRUE</formula>
    </cfRule>
  </conditionalFormatting>
  <conditionalFormatting sqref="AD244:XFD250">
    <cfRule type="expression" dxfId="30" priority="148">
      <formula>ISNA($K281)=TRUE</formula>
    </cfRule>
  </conditionalFormatting>
  <conditionalFormatting sqref="AD253:XFD254">
    <cfRule type="expression" dxfId="30" priority="135">
      <formula>ISNA($K295)=TRUE</formula>
    </cfRule>
  </conditionalFormatting>
  <conditionalFormatting sqref="AD255:XFD274">
    <cfRule type="expression" dxfId="30" priority="168">
      <formula>ISNA($K301)=TRUE</formula>
    </cfRule>
  </conditionalFormatting>
  <conditionalFormatting sqref="AD275:XFD277">
    <cfRule type="expression" dxfId="30" priority="149">
      <formula>ISNA(#REF!)=TRUE</formula>
    </cfRule>
  </conditionalFormatting>
  <conditionalFormatting sqref="AD278:XFD280">
    <cfRule type="expression" dxfId="30" priority="172">
      <formula>ISNA($K323)=TRUE</formula>
    </cfRule>
  </conditionalFormatting>
  <conditionalFormatting sqref="AD281:XFD287">
    <cfRule type="expression" dxfId="30" priority="154">
      <formula>ISNA($K327)=TRUE</formula>
    </cfRule>
  </conditionalFormatting>
  <conditionalFormatting sqref="AD288:XFD293">
    <cfRule type="expression" dxfId="30" priority="157">
      <formula>ISNA($K335)=TRUE</formula>
    </cfRule>
  </conditionalFormatting>
  <conditionalFormatting sqref="AD294:XFD296">
    <cfRule type="expression" dxfId="30" priority="175">
      <formula>ISNA(#REF!)=TRUE</formula>
    </cfRule>
  </conditionalFormatting>
  <conditionalFormatting sqref="AD297:XFD298">
    <cfRule type="expression" dxfId="30" priority="176">
      <formula>ISNA($K341)=TRUE</formula>
    </cfRule>
  </conditionalFormatting>
  <conditionalFormatting sqref="AD300:XFD307">
    <cfRule type="expression" dxfId="30" priority="173">
      <formula>ISNA($K350)=TRUE</formula>
    </cfRule>
  </conditionalFormatting>
  <conditionalFormatting sqref="C303:G303 I303:J323 E304:G314 C304:D313 D314 F315:G323 F324:F331 I324:I331">
    <cfRule type="expression" dxfId="30" priority="38">
      <formula>ISNA($K303)=TRUE</formula>
    </cfRule>
  </conditionalFormatting>
  <conditionalFormatting sqref="AD309:XFD310">
    <cfRule type="expression" dxfId="30" priority="182">
      <formula>ISNA(#REF!)=TRUE</formula>
    </cfRule>
  </conditionalFormatting>
  <conditionalFormatting sqref="AD311:XFD313">
    <cfRule type="expression" dxfId="30" priority="185">
      <formula>ISNA($K358)=TRUE</formula>
    </cfRule>
  </conditionalFormatting>
  <conditionalFormatting sqref="AD315:XFD319">
    <cfRule type="expression" dxfId="30" priority="189">
      <formula>ISNA($K361)=TRUE</formula>
    </cfRule>
  </conditionalFormatting>
  <conditionalFormatting sqref="AD321:XFD322">
    <cfRule type="expression" dxfId="30" priority="194">
      <formula>ISNA($K366)=TRUE</formula>
    </cfRule>
  </conditionalFormatting>
  <conditionalFormatting sqref="AD323:XFD340">
    <cfRule type="expression" dxfId="30" priority="177">
      <formula>ISNA($K371)=TRUE</formula>
    </cfRule>
  </conditionalFormatting>
  <conditionalFormatting sqref="A332:B338 D332:D338">
    <cfRule type="expression" dxfId="30" priority="29">
      <formula>ISNA($K332)=TRUE</formula>
    </cfRule>
  </conditionalFormatting>
  <conditionalFormatting sqref="A339:F340">
    <cfRule type="expression" dxfId="30" priority="28">
      <formula>ISNA($K339)=TRUE</formula>
    </cfRule>
  </conditionalFormatting>
  <conditionalFormatting sqref="AD341:XFD349">
    <cfRule type="expression" dxfId="30" priority="183">
      <formula>ISNA($K392)=TRUE</formula>
    </cfRule>
  </conditionalFormatting>
  <conditionalFormatting sqref="A349:G355 I349:I351 B356:B391 D356:D368">
    <cfRule type="expression" dxfId="30" priority="16">
      <formula>ISNA($K349)=TRUE</formula>
    </cfRule>
  </conditionalFormatting>
  <conditionalFormatting sqref="AD350:XFD351">
    <cfRule type="expression" dxfId="30" priority="200">
      <formula>ISNA(#REF!)=TRUE</formula>
    </cfRule>
  </conditionalFormatting>
  <conditionalFormatting sqref="AD354:XFD355">
    <cfRule type="expression" dxfId="30" priority="205">
      <formula>ISNA($K402)=TRUE</formula>
    </cfRule>
  </conditionalFormatting>
  <conditionalFormatting sqref="AD358:XFD360">
    <cfRule type="expression" dxfId="30" priority="190">
      <formula>ISNA(#REF!)=TRUE</formula>
    </cfRule>
  </conditionalFormatting>
  <conditionalFormatting sqref="AD362:XFD365">
    <cfRule type="expression" dxfId="30" priority="264">
      <formula>ISNA($K405)=TRUE</formula>
    </cfRule>
  </conditionalFormatting>
  <conditionalFormatting sqref="AD366:XFD379">
    <cfRule type="expression" dxfId="30" priority="202">
      <formula>ISNA($K410)=TRUE</formula>
    </cfRule>
  </conditionalFormatting>
  <conditionalFormatting sqref="AD380:XFD400">
    <cfRule type="expression" dxfId="30" priority="269">
      <formula>ISNA($K425)=TRUE</formula>
    </cfRule>
  </conditionalFormatting>
  <conditionalFormatting sqref="A392:A397 D392:D404">
    <cfRule type="expression" dxfId="30" priority="13">
      <formula>ISNA($K392)=TRUE</formula>
    </cfRule>
  </conditionalFormatting>
  <conditionalFormatting sqref="B392:B423 B425:B427">
    <cfRule type="expression" dxfId="30" priority="12">
      <formula>ISNA($K392)=TRUE</formula>
    </cfRule>
  </conditionalFormatting>
  <conditionalFormatting sqref="AD402:XFD403">
    <cfRule type="expression" dxfId="30" priority="261">
      <formula>ISNA($K450)=TRUE</formula>
    </cfRule>
  </conditionalFormatting>
  <conditionalFormatting sqref="AD405:XFD424">
    <cfRule type="expression" dxfId="30" priority="270">
      <formula>ISNA($K462)=TRUE</formula>
    </cfRule>
  </conditionalFormatting>
  <conditionalFormatting sqref="A424 D424:E424 J424:AB424">
    <cfRule type="expression" dxfId="30" priority="2">
      <formula>ISNA($K424)=TRUE</formula>
    </cfRule>
  </conditionalFormatting>
  <conditionalFormatting sqref="AD425:XFD427 AC428:XFD1047955">
    <cfRule type="expression" dxfId="30" priority="77">
      <formula>ISNA($K481)=TRUE</formula>
    </cfRule>
  </conditionalFormatting>
  <conditionalFormatting sqref="AC1047956:XFD1047973">
    <cfRule type="expression" dxfId="30" priority="198">
      <formula>ISNA($K1)=TRUE</formula>
    </cfRule>
  </conditionalFormatting>
  <conditionalFormatting sqref="AC1047974:XFD1047975">
    <cfRule type="expression" dxfId="30" priority="197">
      <formula>ISNA(#REF!)=TRUE</formula>
    </cfRule>
  </conditionalFormatting>
  <conditionalFormatting sqref="AC1047976:XFD1048048">
    <cfRule type="expression" dxfId="30" priority="210">
      <formula>ISNA($K19)=TRUE</formula>
    </cfRule>
  </conditionalFormatting>
  <conditionalFormatting sqref="AC1048058:XFD1048062">
    <cfRule type="expression" dxfId="30" priority="103">
      <formula>ISNA($K95)=TRUE</formula>
    </cfRule>
  </conditionalFormatting>
  <conditionalFormatting sqref="AC1048063:XFD1048576">
    <cfRule type="expression" dxfId="30" priority="84">
      <formula>ISNA(#REF!)=TRUE</formula>
    </cfRule>
  </conditionalFormatting>
  <pageMargins left="0.7" right="0.7" top="0.75" bottom="0.75" header="0.3" footer="0.3"/>
  <pageSetup paperSize="9" orientation="portrait"/>
  <headerFooter/>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98"/>
  <sheetViews>
    <sheetView zoomScale="70" zoomScaleNormal="70" workbookViewId="0">
      <pane ySplit="1" topLeftCell="A2" activePane="bottomLeft" state="frozen"/>
      <selection/>
      <selection pane="bottomLeft" activeCell="A2" sqref="A2:A7"/>
    </sheetView>
  </sheetViews>
  <sheetFormatPr defaultColWidth="9" defaultRowHeight="25.2" customHeight="1"/>
  <cols>
    <col min="1" max="1" width="21.3333333333333" customWidth="1"/>
    <col min="2" max="2" width="11.3333333333333" customWidth="1"/>
    <col min="3" max="3" width="37.8888888888889" customWidth="1"/>
    <col min="4" max="4" width="24.5555555555556" customWidth="1"/>
    <col min="5" max="5" width="56.4444444444444" customWidth="1"/>
    <col min="6" max="10" width="17.7777777777778" customWidth="1"/>
    <col min="11" max="11" width="11.3333333333333" style="2" customWidth="1"/>
    <col min="12" max="12" width="18.0833333333333" style="2" customWidth="1"/>
    <col min="13" max="13" width="17.7777777777778" style="2" customWidth="1"/>
    <col min="14" max="14" width="24.5555555555556" style="2" customWidth="1"/>
    <col min="15" max="15" width="27.8888888888889" style="2" customWidth="1"/>
    <col min="16" max="16" width="17.7777777777778" style="2" customWidth="1"/>
    <col min="17" max="17" width="24.5555555555556" style="2" customWidth="1"/>
    <col min="18" max="18" width="27.8888888888889" style="2" customWidth="1"/>
    <col min="19" max="19" width="17.7777777777778" style="2" customWidth="1"/>
    <col min="20" max="20" width="11.3333333333333" style="2" customWidth="1"/>
    <col min="21" max="21" width="28.5555555555556" style="2" customWidth="1"/>
    <col min="22" max="22" width="44.6666666666667" style="2" customWidth="1"/>
    <col min="23" max="23" width="24.5555555555556" style="2" customWidth="1"/>
    <col min="24" max="24" width="21.1111111111111" style="2" customWidth="1"/>
    <col min="25" max="25" width="31.3333333333333" customWidth="1"/>
    <col min="26" max="26" width="27.8888888888889" customWidth="1"/>
    <col min="27" max="27" width="51.5555555555556" customWidth="1"/>
    <col min="28" max="28" width="255.777777777778" customWidth="1"/>
    <col min="29" max="29" width="16.4444444444444" customWidth="1"/>
  </cols>
  <sheetData>
    <row r="1" s="1" customFormat="1" ht="69" customHeight="1" spans="1:29">
      <c r="A1" s="1" t="s">
        <v>0</v>
      </c>
      <c r="B1" s="1" t="s">
        <v>1</v>
      </c>
      <c r="C1" s="1" t="s">
        <v>2</v>
      </c>
      <c r="D1" s="3" t="s">
        <v>3</v>
      </c>
      <c r="E1" s="1" t="s">
        <v>4</v>
      </c>
      <c r="F1" s="1" t="s">
        <v>5</v>
      </c>
      <c r="G1" s="1" t="s">
        <v>6</v>
      </c>
      <c r="H1" s="1" t="s">
        <v>7</v>
      </c>
      <c r="I1" s="1" t="s">
        <v>8</v>
      </c>
      <c r="J1" s="1"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 t="s">
        <v>24</v>
      </c>
      <c r="Z1" s="1" t="s">
        <v>25</v>
      </c>
      <c r="AA1" s="1" t="s">
        <v>26</v>
      </c>
      <c r="AB1" s="1" t="s">
        <v>27</v>
      </c>
      <c r="AC1" s="1" t="s">
        <v>28</v>
      </c>
    </row>
    <row r="2" customHeight="1" spans="1:29">
      <c r="A2" t="s">
        <v>192</v>
      </c>
      <c r="B2">
        <v>1</v>
      </c>
      <c r="C2" t="s">
        <v>193</v>
      </c>
      <c r="D2">
        <v>1</v>
      </c>
      <c r="E2" t="s">
        <v>31</v>
      </c>
      <c r="F2" t="s">
        <v>32</v>
      </c>
      <c r="G2" s="4">
        <v>43919</v>
      </c>
      <c r="H2" t="b">
        <v>0</v>
      </c>
      <c r="I2" t="s">
        <v>33</v>
      </c>
      <c r="J2" t="b">
        <v>0</v>
      </c>
      <c r="K2" s="11" t="str">
        <f>IF(ISBLANK(A2),"",VLOOKUP("S3"&amp;表1_15[[#This Row],[分项工程代号]]&amp;表1_15[[#This Row],[分项工程名称]],模板!D:F,3,FALSE))</f>
        <v>S3-01-C7-</v>
      </c>
      <c r="L2" s="2" t="str">
        <f>IF(ISBLANK(A2),"",表1_15[[#This Row],[编号]]&amp;TEXT(表1_15[[#This Row],[序号]],"000"))</f>
        <v>S3-01-C7-001</v>
      </c>
      <c r="M2" s="11" t="str">
        <f>IF(ISBLANK(A2),"","北方工程刚果（金）有限公司")</f>
        <v>北方工程刚果（金）有限公司</v>
      </c>
      <c r="N2" s="11" t="str">
        <f>IF(ISBLANK(A2),"","李云松")</f>
        <v>李云松</v>
      </c>
      <c r="O2" s="11" t="str">
        <f>IF(ISBLANK(A2),"","黄必银")</f>
        <v>黄必银</v>
      </c>
      <c r="P2" s="2" t="str">
        <f>IF(ISBLANK(A2),"","WUHUANG CONSTRUCTION ET COMMERCE RDC SAS")</f>
        <v>WUHUANG CONSTRUCTION ET COMMERCE RDC SAS</v>
      </c>
      <c r="Q2" s="2" t="str">
        <f>IF(ISBLANK(A2),"","陈陆")</f>
        <v>陈陆</v>
      </c>
      <c r="R2" s="2" t="str">
        <f>IF(ISBLANK(A2),"","曹学能")</f>
        <v>曹学能</v>
      </c>
      <c r="S2" s="11" t="str">
        <f>IF(ISBLANK(A2),"","鑫诚建设监理咨询有限公司")</f>
        <v>鑫诚建设监理咨询有限公司</v>
      </c>
      <c r="T2" s="11" t="str">
        <f>IF(ISBLANK(A2),"",VLOOKUP(表1_15[[#This Row],[分项工程名称]],模板!C:G,3,FALSE))</f>
        <v>流量及差压仪表安装检验批质量验收记录</v>
      </c>
      <c r="U2" s="2" t="str">
        <f>IF(ISBLANK(A2),"","刚果（金）庞比铜钴矿项目")</f>
        <v>刚果（金）庞比铜钴矿项目</v>
      </c>
      <c r="V2" s="2" t="str">
        <f>IF(ISBLANK(A2),"",_xlfn.CONCAT(U2,"   ",A2))</f>
        <v>刚果（金）庞比铜钴矿项目   测试</v>
      </c>
      <c r="W2" s="11" t="str">
        <f>IF(ISBLANK(A2),"",表1_15[[#This Row],[子项名称]]&amp;表1_15[[#This Row],[标题]]&amp;表1_15[[#This Row],[分项工程代号]])</f>
        <v>测试流量及差压仪表安装检验批质量验收记录1</v>
      </c>
      <c r="X2" s="11">
        <f>IF(ISBLANK(A2),"",COUNTIF(W:W,表1_15[[#This Row],[子项名称]]&amp;表1_15[[#This Row],[标题]]&amp;表1_15[[#This Row],[分项工程代号]]))</f>
        <v>1</v>
      </c>
      <c r="Y2" s="11" t="str">
        <f>IF(ISBLANK(A2),"",表1_15[[#This Row],[子项名称]]&amp;表1_15[[#This Row],[分项工程代号]]&amp;表1_15[[#This Row],[分项工程名称]])</f>
        <v>测试1流量及差压仪表安装</v>
      </c>
      <c r="Z2" s="11" t="b">
        <f>IF(ISBLANK(A2),"",IF(MATCH(表1_15[[#This Row],[子项名称]]&amp;表1_15[[#This Row],[分项工程代号]]&amp;表1_15[[#This Row],[分项工程名称]],Y:Y,0)=ROW(表1_15[[#This Row],[子项名称]]),TRUE,FALSE))</f>
        <v>1</v>
      </c>
      <c r="AA2" s="11" t="str">
        <f>IF(ISBLANK(A2),"",_xlfn.CONCAT("《自动化仪表工程施工及验收规范》GB50093-2013"))</f>
        <v>《自动化仪表工程施工及验收规范》GB50093-2013</v>
      </c>
      <c r="AB2" s="11" t="str">
        <f>IF(ISBLANK(A2),"",VLOOKUP(表1_15[[#This Row],[分项工程名称]],施工检查记录[#All],2,FALSE))</f>
        <v>1.流量仪表与管道连接必须严密不漏，进出口方向正确，电气部分密封、绝缘合格
2.流量仪表前后直管段应符合设计要求
3.节流件的端面应垂直于管道轴线，允许偏差为1°</v>
      </c>
      <c r="AC2" t="str">
        <f t="shared" ref="AC2:AC65" si="0">TEXT($G2,"yyyy年mm月dd日")</f>
        <v>2020年03月29日</v>
      </c>
    </row>
    <row r="3" customHeight="1" spans="1:29">
      <c r="A3" t="s">
        <v>192</v>
      </c>
      <c r="B3" s="5">
        <f ca="1">IF(ISBLANK(A3),"",_xlfn.MAXIFS(INDIRECT(ADDRESS(2,2)&amp;":"&amp;ADDRESS(ROW(A3)-1,2)),INDIRECT(ADDRESS(2,1)&amp;":"&amp;ADDRESS(ROW(A3)-1,1)),A3,INDIRECT(ADDRESS(2,3)&amp;":"&amp;ADDRESS(ROW(A3)-1,3)),C3,INDIRECT(ADDRESS(2,4)&amp;":"&amp;ADDRESS(ROW(A3)-1,4)),D3)+1)</f>
        <v>1</v>
      </c>
      <c r="C3" t="s">
        <v>194</v>
      </c>
      <c r="D3">
        <v>1</v>
      </c>
      <c r="E3" t="s">
        <v>31</v>
      </c>
      <c r="F3" t="s">
        <v>32</v>
      </c>
      <c r="G3" s="4">
        <v>43919</v>
      </c>
      <c r="H3" t="b">
        <v>0</v>
      </c>
      <c r="I3" t="s">
        <v>33</v>
      </c>
      <c r="J3" t="b">
        <v>0</v>
      </c>
      <c r="K3" s="11" t="str">
        <f>IF(ISBLANK(A3),"",VLOOKUP("S3"&amp;表1_15[[#This Row],[分项工程代号]]&amp;表1_15[[#This Row],[分项工程名称]],模板!D:F,3,FALSE))</f>
        <v>S3-01-C7-</v>
      </c>
      <c r="L3" s="2" t="str">
        <f ca="1">IF(ISBLANK(A3),"",表1_15[[#This Row],[编号]]&amp;TEXT(表1_15[[#This Row],[序号]],"000"))</f>
        <v>S3-01-C7-001</v>
      </c>
      <c r="M3" s="11" t="str">
        <f t="shared" ref="M3:M66" si="1">IF(ISBLANK(A3),"","北方工程刚果（金）有限公司")</f>
        <v>北方工程刚果（金）有限公司</v>
      </c>
      <c r="N3" s="11" t="str">
        <f t="shared" ref="N3:N66" si="2">IF(ISBLANK(A3),"","李云松")</f>
        <v>李云松</v>
      </c>
      <c r="O3" s="11" t="str">
        <f t="shared" ref="O3:O66" si="3">IF(ISBLANK(A3),"","黄必银")</f>
        <v>黄必银</v>
      </c>
      <c r="P3" s="2" t="str">
        <f t="shared" ref="P3:P66" si="4">IF(ISBLANK(A3),"","WUHUANG CONSTRUCTION ET COMMERCE RDC SAS")</f>
        <v>WUHUANG CONSTRUCTION ET COMMERCE RDC SAS</v>
      </c>
      <c r="Q3" s="2" t="str">
        <f t="shared" ref="Q3:Q66" si="5">IF(ISBLANK(A3),"","陈陆")</f>
        <v>陈陆</v>
      </c>
      <c r="R3" s="2" t="str">
        <f t="shared" ref="R3:R66" si="6">IF(ISBLANK(A3),"","曹学能")</f>
        <v>曹学能</v>
      </c>
      <c r="S3" s="11" t="str">
        <f t="shared" ref="S3:S66" si="7">IF(ISBLANK(A3),"","鑫诚建设监理咨询有限公司")</f>
        <v>鑫诚建设监理咨询有限公司</v>
      </c>
      <c r="T3" s="11" t="str">
        <f>IF(ISBLANK(A3),"",VLOOKUP(表1_15[[#This Row],[分项工程名称]],模板!C:G,3,FALSE))</f>
        <v>物位仪表安装检验批质量验收记录</v>
      </c>
      <c r="U3" s="2" t="str">
        <f t="shared" ref="U3:U66" si="8">IF(ISBLANK(A3),"","刚果（金）庞比铜钴矿项目")</f>
        <v>刚果（金）庞比铜钴矿项目</v>
      </c>
      <c r="V3" s="2" t="str">
        <f t="shared" ref="V3:V66" si="9">IF(ISBLANK(A3),"",_xlfn.CONCAT(U3,"   ",A3))</f>
        <v>刚果（金）庞比铜钴矿项目   测试</v>
      </c>
      <c r="W3" s="11" t="str">
        <f>IF(ISBLANK(A3),"",表1_15[[#This Row],[子项名称]]&amp;表1_15[[#This Row],[标题]]&amp;表1_15[[#This Row],[分项工程代号]])</f>
        <v>测试物位仪表安装检验批质量验收记录1</v>
      </c>
      <c r="X3" s="11">
        <f>IF(ISBLANK(A3),"",COUNTIF(W:W,表1_15[[#This Row],[子项名称]]&amp;表1_15[[#This Row],[标题]]&amp;表1_15[[#This Row],[分项工程代号]]))</f>
        <v>1</v>
      </c>
      <c r="Y3" s="11" t="str">
        <f>IF(ISBLANK(A3),"",表1_15[[#This Row],[子项名称]]&amp;表1_15[[#This Row],[分项工程代号]]&amp;表1_15[[#This Row],[分项工程名称]])</f>
        <v>测试1物位仪表安装</v>
      </c>
      <c r="Z3" s="11" t="b">
        <f>IF(ISBLANK(A3),"",IF(MATCH(表1_15[[#This Row],[子项名称]]&amp;表1_15[[#This Row],[分项工程代号]]&amp;表1_15[[#This Row],[分项工程名称]],Y:Y,0)=ROW(表1_15[[#This Row],[子项名称]]),TRUE,FALSE))</f>
        <v>1</v>
      </c>
      <c r="AA3" s="11" t="str">
        <f t="shared" ref="AA3:AA66" si="10">IF(ISBLANK(A3),"",_xlfn.CONCAT("《自动化仪表工程施工及验收规范》GB50093-2013"))</f>
        <v>《自动化仪表工程施工及验收规范》GB50093-2013</v>
      </c>
      <c r="AB3" s="11" t="str">
        <f>IF(ISBLANK(A3),"",VLOOKUP(表1_15[[#This Row],[分项工程名称]],施工检查记录[#All],2,FALSE))</f>
        <v>1.物位取源部件的安装位置，应选在物位变化灵敏，且不使检查原件受到物料冲击的地方。
2. 物位仪表远传部分的接管、接线应正确紧密，不得渗漏。电气装置绝缘合格。防雨罩完整、牢固</v>
      </c>
      <c r="AC3" t="str">
        <f t="shared" si="0"/>
        <v>2020年03月29日</v>
      </c>
    </row>
    <row r="4" customHeight="1" spans="1:29">
      <c r="A4" t="s">
        <v>192</v>
      </c>
      <c r="B4" s="5">
        <f ca="1" t="shared" ref="B3:B66" si="11">IF(ISBLANK(A4),"",_xlfn.MAXIFS(INDIRECT(ADDRESS(2,2)&amp;":"&amp;ADDRESS(ROW(A4)-1,2)),INDIRECT(ADDRESS(2,1)&amp;":"&amp;ADDRESS(ROW(A4)-1,1)),A4,INDIRECT(ADDRESS(2,3)&amp;":"&amp;ADDRESS(ROW(A4)-1,3)),C4,INDIRECT(ADDRESS(2,4)&amp;":"&amp;ADDRESS(ROW(A4)-1,4)),D4)+1)</f>
        <v>1</v>
      </c>
      <c r="C4" t="s">
        <v>195</v>
      </c>
      <c r="D4">
        <v>1</v>
      </c>
      <c r="E4" t="s">
        <v>31</v>
      </c>
      <c r="F4" t="s">
        <v>32</v>
      </c>
      <c r="G4" s="4">
        <v>43919</v>
      </c>
      <c r="H4" t="b">
        <v>0</v>
      </c>
      <c r="I4" t="s">
        <v>33</v>
      </c>
      <c r="J4" t="b">
        <v>0</v>
      </c>
      <c r="K4" s="11" t="str">
        <f>IF(ISBLANK(A4),"",VLOOKUP("S3"&amp;表1_15[[#This Row],[分项工程代号]]&amp;表1_15[[#This Row],[分项工程名称]],模板!D:F,3,FALSE))</f>
        <v>S3-01-C7-</v>
      </c>
      <c r="L4" s="2" t="str">
        <f ca="1">IF(ISBLANK(A4),"",表1_15[[#This Row],[编号]]&amp;TEXT(表1_15[[#This Row],[序号]],"000"))</f>
        <v>S3-01-C7-001</v>
      </c>
      <c r="M4" s="11" t="str">
        <f t="shared" si="1"/>
        <v>北方工程刚果（金）有限公司</v>
      </c>
      <c r="N4" s="11" t="str">
        <f t="shared" si="2"/>
        <v>李云松</v>
      </c>
      <c r="O4" s="11" t="str">
        <f t="shared" si="3"/>
        <v>黄必银</v>
      </c>
      <c r="P4" s="2" t="str">
        <f t="shared" si="4"/>
        <v>WUHUANG CONSTRUCTION ET COMMERCE RDC SAS</v>
      </c>
      <c r="Q4" s="2" t="str">
        <f t="shared" si="5"/>
        <v>陈陆</v>
      </c>
      <c r="R4" s="2" t="str">
        <f t="shared" si="6"/>
        <v>曹学能</v>
      </c>
      <c r="S4" s="11" t="str">
        <f t="shared" si="7"/>
        <v>鑫诚建设监理咨询有限公司</v>
      </c>
      <c r="T4" s="11" t="str">
        <f>IF(ISBLANK(A4),"",VLOOKUP(表1_15[[#This Row],[分项工程名称]],模板!C:G,3,FALSE))</f>
        <v>仪表调试检验批质量验收记录</v>
      </c>
      <c r="U4" s="2" t="str">
        <f t="shared" si="8"/>
        <v>刚果（金）庞比铜钴矿项目</v>
      </c>
      <c r="V4" s="2" t="str">
        <f t="shared" si="9"/>
        <v>刚果（金）庞比铜钴矿项目   测试</v>
      </c>
      <c r="W4" s="11" t="str">
        <f>IF(ISBLANK(A4),"",表1_15[[#This Row],[子项名称]]&amp;表1_15[[#This Row],[标题]]&amp;表1_15[[#This Row],[分项工程代号]])</f>
        <v>测试仪表调试检验批质量验收记录1</v>
      </c>
      <c r="X4" s="11">
        <f>IF(ISBLANK(A4),"",COUNTIF(W:W,表1_15[[#This Row],[子项名称]]&amp;表1_15[[#This Row],[标题]]&amp;表1_15[[#This Row],[分项工程代号]]))</f>
        <v>1</v>
      </c>
      <c r="Y4" s="11" t="str">
        <f>IF(ISBLANK(A4),"",表1_15[[#This Row],[子项名称]]&amp;表1_15[[#This Row],[分项工程代号]]&amp;表1_15[[#This Row],[分项工程名称]])</f>
        <v>测试1仪表调试</v>
      </c>
      <c r="Z4" s="11" t="b">
        <f>IF(ISBLANK(A4),"",IF(MATCH(表1_15[[#This Row],[子项名称]]&amp;表1_15[[#This Row],[分项工程代号]]&amp;表1_15[[#This Row],[分项工程名称]],Y:Y,0)=ROW(表1_15[[#This Row],[子项名称]]),TRUE,FALSE))</f>
        <v>1</v>
      </c>
      <c r="AA4" s="11" t="str">
        <f t="shared" si="10"/>
        <v>《自动化仪表工程施工及验收规范》GB50093-2013</v>
      </c>
      <c r="AB4" s="11" t="str">
        <f>IF(ISBLANK(A4),"",VLOOKUP(表1_15[[#This Row],[分项工程名称]],施工检查记录[#All],2,FALSE))</f>
        <v>1.仪表的连接管路必须吹扫干净，畅通无阻，试压合格
2.电气线路绝缘试验必须合格，阻抗匹配适当，接线正确，标志清晰齐全
3.调节器的正反作用及输出信号特性必须符合设计要求</v>
      </c>
      <c r="AC4" t="str">
        <f t="shared" si="0"/>
        <v>2020年03月29日</v>
      </c>
    </row>
    <row r="5" customHeight="1" spans="1:29">
      <c r="A5" t="s">
        <v>192</v>
      </c>
      <c r="B5" s="5">
        <f ca="1" t="shared" si="11"/>
        <v>1</v>
      </c>
      <c r="C5" t="s">
        <v>196</v>
      </c>
      <c r="D5">
        <v>2</v>
      </c>
      <c r="E5" t="s">
        <v>31</v>
      </c>
      <c r="F5" t="s">
        <v>32</v>
      </c>
      <c r="G5" s="4">
        <v>43919</v>
      </c>
      <c r="H5" t="b">
        <v>0</v>
      </c>
      <c r="I5" t="s">
        <v>33</v>
      </c>
      <c r="J5" t="b">
        <v>0</v>
      </c>
      <c r="K5" s="11" t="str">
        <f>IF(ISBLANK(A5),"",VLOOKUP("S3"&amp;表1_15[[#This Row],[分项工程代号]]&amp;表1_15[[#This Row],[分项工程名称]],模板!D:F,3,FALSE))</f>
        <v>S3-02-C7-</v>
      </c>
      <c r="L5" s="2" t="str">
        <f ca="1">IF(ISBLANK(A5),"",表1_15[[#This Row],[编号]]&amp;TEXT(表1_15[[#This Row],[序号]],"000"))</f>
        <v>S3-02-C7-001</v>
      </c>
      <c r="M5" s="11" t="str">
        <f t="shared" si="1"/>
        <v>北方工程刚果（金）有限公司</v>
      </c>
      <c r="N5" s="11" t="str">
        <f t="shared" si="2"/>
        <v>李云松</v>
      </c>
      <c r="O5" s="11" t="str">
        <f t="shared" si="3"/>
        <v>黄必银</v>
      </c>
      <c r="P5" s="2" t="str">
        <f t="shared" si="4"/>
        <v>WUHUANG CONSTRUCTION ET COMMERCE RDC SAS</v>
      </c>
      <c r="Q5" s="2" t="str">
        <f t="shared" si="5"/>
        <v>陈陆</v>
      </c>
      <c r="R5" s="2" t="str">
        <f t="shared" si="6"/>
        <v>曹学能</v>
      </c>
      <c r="S5" s="11" t="str">
        <f t="shared" si="7"/>
        <v>鑫诚建设监理咨询有限公司</v>
      </c>
      <c r="T5" s="11" t="str">
        <f>IF(ISBLANK(A5),"",VLOOKUP(表1_15[[#This Row],[分项工程名称]],模板!C:G,3,FALSE))</f>
        <v>电气线路敷设检验批质量验收记录</v>
      </c>
      <c r="U5" s="2" t="str">
        <f t="shared" si="8"/>
        <v>刚果（金）庞比铜钴矿项目</v>
      </c>
      <c r="V5" s="2" t="str">
        <f t="shared" si="9"/>
        <v>刚果（金）庞比铜钴矿项目   测试</v>
      </c>
      <c r="W5" s="11" t="str">
        <f>IF(ISBLANK(A5),"",表1_15[[#This Row],[子项名称]]&amp;表1_15[[#This Row],[标题]]&amp;表1_15[[#This Row],[分项工程代号]])</f>
        <v>测试电气线路敷设检验批质量验收记录2</v>
      </c>
      <c r="X5" s="11">
        <f>IF(ISBLANK(A5),"",COUNTIF(W:W,表1_15[[#This Row],[子项名称]]&amp;表1_15[[#This Row],[标题]]&amp;表1_15[[#This Row],[分项工程代号]]))</f>
        <v>1</v>
      </c>
      <c r="Y5" s="11" t="str">
        <f>IF(ISBLANK(A5),"",表1_15[[#This Row],[子项名称]]&amp;表1_15[[#This Row],[分项工程代号]]&amp;表1_15[[#This Row],[分项工程名称]])</f>
        <v>测试2电气线路敷设</v>
      </c>
      <c r="Z5" s="11" t="b">
        <f>IF(ISBLANK(A5),"",IF(MATCH(表1_15[[#This Row],[子项名称]]&amp;表1_15[[#This Row],[分项工程代号]]&amp;表1_15[[#This Row],[分项工程名称]],Y:Y,0)=ROW(表1_15[[#This Row],[子项名称]]),TRUE,FALSE))</f>
        <v>1</v>
      </c>
      <c r="AA5" s="11" t="str">
        <f t="shared" si="10"/>
        <v>《自动化仪表工程施工及验收规范》GB50093-2013</v>
      </c>
      <c r="AB5" s="11" t="str">
        <f>IF(ISBLANK(A5),"",VLOOKUP(表1_15[[#This Row],[分项工程名称]],施工检查记录[#All],2,FALSE))</f>
        <v>1.盒箱接线必须正确，包扎紧密，不得损伤芯线，排列整齐，标志清晰齐全
2.导线间和对地绝缘测试，绝缘电阻值必须符合要求</v>
      </c>
      <c r="AC5" t="str">
        <f t="shared" si="0"/>
        <v>2020年03月29日</v>
      </c>
    </row>
    <row r="6" customHeight="1" spans="1:29">
      <c r="A6" t="s">
        <v>192</v>
      </c>
      <c r="B6" s="5">
        <f ca="1" t="shared" si="11"/>
        <v>1</v>
      </c>
      <c r="C6" t="s">
        <v>197</v>
      </c>
      <c r="D6">
        <v>2</v>
      </c>
      <c r="E6" t="s">
        <v>31</v>
      </c>
      <c r="F6" t="s">
        <v>32</v>
      </c>
      <c r="G6" s="4">
        <v>43919</v>
      </c>
      <c r="H6" t="b">
        <v>0</v>
      </c>
      <c r="I6" t="s">
        <v>33</v>
      </c>
      <c r="J6" t="b">
        <v>0</v>
      </c>
      <c r="K6" s="11" t="str">
        <f>IF(ISBLANK(A6),"",VLOOKUP("S3"&amp;表1_15[[#This Row],[分项工程代号]]&amp;表1_15[[#This Row],[分项工程名称]],模板!D:F,3,FALSE))</f>
        <v>S3-02-C7-</v>
      </c>
      <c r="L6" s="2" t="str">
        <f ca="1">IF(ISBLANK(A6),"",表1_15[[#This Row],[编号]]&amp;TEXT(表1_15[[#This Row],[序号]],"000"))</f>
        <v>S3-02-C7-001</v>
      </c>
      <c r="M6" s="11" t="str">
        <f t="shared" si="1"/>
        <v>北方工程刚果（金）有限公司</v>
      </c>
      <c r="N6" s="11" t="str">
        <f t="shared" si="2"/>
        <v>李云松</v>
      </c>
      <c r="O6" s="11" t="str">
        <f t="shared" si="3"/>
        <v>黄必银</v>
      </c>
      <c r="P6" s="2" t="str">
        <f t="shared" si="4"/>
        <v>WUHUANG CONSTRUCTION ET COMMERCE RDC SAS</v>
      </c>
      <c r="Q6" s="2" t="str">
        <f t="shared" si="5"/>
        <v>陈陆</v>
      </c>
      <c r="R6" s="2" t="str">
        <f t="shared" si="6"/>
        <v>曹学能</v>
      </c>
      <c r="S6" s="11" t="str">
        <f t="shared" si="7"/>
        <v>鑫诚建设监理咨询有限公司</v>
      </c>
      <c r="T6" s="11" t="str">
        <f>IF(ISBLANK(A6),"",VLOOKUP(表1_15[[#This Row],[分项工程名称]],模板!C:G,3,FALSE))</f>
        <v>连接管路敷设检验批质量验收记录</v>
      </c>
      <c r="U6" s="2" t="str">
        <f t="shared" si="8"/>
        <v>刚果（金）庞比铜钴矿项目</v>
      </c>
      <c r="V6" s="2" t="str">
        <f t="shared" si="9"/>
        <v>刚果（金）庞比铜钴矿项目   测试</v>
      </c>
      <c r="W6" s="11" t="str">
        <f>IF(ISBLANK(A6),"",表1_15[[#This Row],[子项名称]]&amp;表1_15[[#This Row],[标题]]&amp;表1_15[[#This Row],[分项工程代号]])</f>
        <v>测试连接管路敷设检验批质量验收记录2</v>
      </c>
      <c r="X6" s="11">
        <f>IF(ISBLANK(A6),"",COUNTIF(W:W,表1_15[[#This Row],[子项名称]]&amp;表1_15[[#This Row],[标题]]&amp;表1_15[[#This Row],[分项工程代号]]))</f>
        <v>1</v>
      </c>
      <c r="Y6" s="11" t="str">
        <f>IF(ISBLANK(A6),"",表1_15[[#This Row],[子项名称]]&amp;表1_15[[#This Row],[分项工程代号]]&amp;表1_15[[#This Row],[分项工程名称]])</f>
        <v>测试2连接管路敷设</v>
      </c>
      <c r="Z6" s="11" t="b">
        <f>IF(ISBLANK(A6),"",IF(MATCH(表1_15[[#This Row],[子项名称]]&amp;表1_15[[#This Row],[分项工程代号]]&amp;表1_15[[#This Row],[分项工程名称]],Y:Y,0)=ROW(表1_15[[#This Row],[子项名称]]),TRUE,FALSE))</f>
        <v>1</v>
      </c>
      <c r="AA6" s="11" t="str">
        <f t="shared" si="10"/>
        <v>《自动化仪表工程施工及验收规范》GB50093-2013</v>
      </c>
      <c r="AB6" s="11" t="str">
        <f>IF(ISBLANK(A6),"",VLOOKUP(表1_15[[#This Row],[分项工程名称]],施工检查记录[#All],2,FALSE))</f>
        <v>1.管路的水平段应保持一定的坡度，倾斜方向必须正确
2.管路的强度、严密性和真空度试验必须符合设计要求和有关规定
3.焊缝表面及热影响区不得有裂纹；焊缝表面不得有气孔和夹渣等缺陷。有特殊要求的焊口必须符合要求</v>
      </c>
      <c r="AC6" t="str">
        <f t="shared" si="0"/>
        <v>2020年03月29日</v>
      </c>
    </row>
    <row r="7" customHeight="1" spans="1:29">
      <c r="A7" t="s">
        <v>192</v>
      </c>
      <c r="B7" s="5">
        <f ca="1" t="shared" si="11"/>
        <v>1</v>
      </c>
      <c r="C7" t="s">
        <v>198</v>
      </c>
      <c r="D7">
        <v>3</v>
      </c>
      <c r="E7" t="s">
        <v>31</v>
      </c>
      <c r="F7" t="s">
        <v>32</v>
      </c>
      <c r="G7" s="4">
        <v>43919</v>
      </c>
      <c r="H7" t="b">
        <v>0</v>
      </c>
      <c r="I7" t="s">
        <v>33</v>
      </c>
      <c r="J7" t="b">
        <v>0</v>
      </c>
      <c r="K7" s="11" t="str">
        <f>IF(ISBLANK(A7),"",VLOOKUP("S3"&amp;表1_15[[#This Row],[分项工程代号]]&amp;表1_15[[#This Row],[分项工程名称]],模板!D:F,3,FALSE))</f>
        <v>S3-03-C7-</v>
      </c>
      <c r="L7" s="2" t="str">
        <f ca="1">IF(ISBLANK(A7),"",表1_15[[#This Row],[编号]]&amp;TEXT(表1_15[[#This Row],[序号]],"000"))</f>
        <v>S3-03-C7-001</v>
      </c>
      <c r="M7" s="11" t="str">
        <f t="shared" si="1"/>
        <v>北方工程刚果（金）有限公司</v>
      </c>
      <c r="N7" s="11" t="str">
        <f t="shared" si="2"/>
        <v>李云松</v>
      </c>
      <c r="O7" s="11" t="str">
        <f t="shared" si="3"/>
        <v>黄必银</v>
      </c>
      <c r="P7" s="2" t="str">
        <f t="shared" si="4"/>
        <v>WUHUANG CONSTRUCTION ET COMMERCE RDC SAS</v>
      </c>
      <c r="Q7" s="2" t="str">
        <f t="shared" si="5"/>
        <v>陈陆</v>
      </c>
      <c r="R7" s="2" t="str">
        <f t="shared" si="6"/>
        <v>曹学能</v>
      </c>
      <c r="S7" s="11" t="str">
        <f t="shared" si="7"/>
        <v>鑫诚建设监理咨询有限公司</v>
      </c>
      <c r="T7" s="11" t="str">
        <f>IF(ISBLANK(A7),"",VLOOKUP(表1_15[[#This Row],[分项工程名称]],模板!C:G,3,FALSE))</f>
        <v>防雷及接地检验批质量验收记录</v>
      </c>
      <c r="U7" s="2" t="str">
        <f t="shared" si="8"/>
        <v>刚果（金）庞比铜钴矿项目</v>
      </c>
      <c r="V7" s="2" t="str">
        <f t="shared" si="9"/>
        <v>刚果（金）庞比铜钴矿项目   测试</v>
      </c>
      <c r="W7" s="11" t="str">
        <f>IF(ISBLANK(A7),"",表1_15[[#This Row],[子项名称]]&amp;表1_15[[#This Row],[标题]]&amp;表1_15[[#This Row],[分项工程代号]])</f>
        <v>测试防雷及接地检验批质量验收记录3</v>
      </c>
      <c r="X7" s="11">
        <f>IF(ISBLANK(A7),"",COUNTIF(W:W,表1_15[[#This Row],[子项名称]]&amp;表1_15[[#This Row],[标题]]&amp;表1_15[[#This Row],[分项工程代号]]))</f>
        <v>1</v>
      </c>
      <c r="Y7" s="11" t="str">
        <f>IF(ISBLANK(A7),"",表1_15[[#This Row],[子项名称]]&amp;表1_15[[#This Row],[分项工程代号]]&amp;表1_15[[#This Row],[分项工程名称]])</f>
        <v>测试3防雷及接地</v>
      </c>
      <c r="Z7" s="11" t="b">
        <f>IF(ISBLANK(A7),"",IF(MATCH(表1_15[[#This Row],[子项名称]]&amp;表1_15[[#This Row],[分项工程代号]]&amp;表1_15[[#This Row],[分项工程名称]],Y:Y,0)=ROW(表1_15[[#This Row],[子项名称]]),TRUE,FALSE))</f>
        <v>1</v>
      </c>
      <c r="AA7" s="11" t="str">
        <f t="shared" si="10"/>
        <v>《自动化仪表工程施工及验收规范》GB50093-2013</v>
      </c>
      <c r="AB7" s="11" t="str">
        <f>IF(ISBLANK(A7),"",VLOOKUP(表1_15[[#This Row],[分项工程名称]],施工检查记录[#All],2,FALSE))</f>
        <v>1.接地装置的接地电阻值必须符合设计要求
2.接地装置的搭接符合GB50303-2015的规定
3.接地装置的间距应符合GB50303-2015的规定</v>
      </c>
      <c r="AC7" t="str">
        <f t="shared" si="0"/>
        <v>2020年03月29日</v>
      </c>
    </row>
    <row r="8" customHeight="1" spans="2:29">
      <c r="B8" s="5"/>
      <c r="G8" s="4"/>
      <c r="K8" s="11" t="str">
        <f>IF(ISBLANK(A8),"",VLOOKUP("S3"&amp;表1_15[[#This Row],[分项工程代号]]&amp;表1_15[[#This Row],[分项工程名称]],模板!D:F,3,FALSE))</f>
        <v/>
      </c>
      <c r="L8" s="2" t="str">
        <f>IF(ISBLANK(A8),"",表1_15[[#This Row],[编号]]&amp;TEXT(表1_15[[#This Row],[序号]],"000"))</f>
        <v/>
      </c>
      <c r="M8" s="11" t="str">
        <f t="shared" si="1"/>
        <v/>
      </c>
      <c r="N8" s="11" t="str">
        <f t="shared" si="2"/>
        <v/>
      </c>
      <c r="O8" s="11" t="str">
        <f t="shared" si="3"/>
        <v/>
      </c>
      <c r="P8" s="2" t="str">
        <f t="shared" si="4"/>
        <v/>
      </c>
      <c r="Q8" s="2" t="str">
        <f t="shared" si="5"/>
        <v/>
      </c>
      <c r="R8" s="2" t="str">
        <f t="shared" si="6"/>
        <v/>
      </c>
      <c r="S8" s="11" t="str">
        <f t="shared" si="7"/>
        <v/>
      </c>
      <c r="T8" s="11" t="str">
        <f>IF(ISBLANK(A8),"",VLOOKUP(表1_15[[#This Row],[分项工程名称]],模板!C:G,3,FALSE))</f>
        <v/>
      </c>
      <c r="U8" s="2" t="str">
        <f t="shared" si="8"/>
        <v/>
      </c>
      <c r="V8" s="2" t="str">
        <f t="shared" si="9"/>
        <v/>
      </c>
      <c r="W8" s="11" t="str">
        <f>IF(ISBLANK(A8),"",表1_15[[#This Row],[子项名称]]&amp;表1_15[[#This Row],[标题]]&amp;表1_15[[#This Row],[分项工程代号]])</f>
        <v/>
      </c>
      <c r="X8" s="11" t="str">
        <f>IF(ISBLANK(A8),"",COUNTIF(W:W,表1_15[[#This Row],[子项名称]]&amp;表1_15[[#This Row],[标题]]&amp;表1_15[[#This Row],[分项工程代号]]))</f>
        <v/>
      </c>
      <c r="Y8" s="11" t="str">
        <f>IF(ISBLANK(A8),"",表1_15[[#This Row],[子项名称]]&amp;表1_15[[#This Row],[分项工程代号]]&amp;表1_15[[#This Row],[分项工程名称]])</f>
        <v/>
      </c>
      <c r="Z8" s="11" t="str">
        <f>IF(ISBLANK(A8),"",IF(MATCH(表1_15[[#This Row],[子项名称]]&amp;表1_15[[#This Row],[分项工程代号]]&amp;表1_15[[#This Row],[分项工程名称]],Y:Y,0)=ROW(表1_15[[#This Row],[子项名称]]),TRUE,FALSE))</f>
        <v/>
      </c>
      <c r="AA8" s="11" t="str">
        <f t="shared" si="10"/>
        <v/>
      </c>
      <c r="AB8" s="11" t="str">
        <f>IF(ISBLANK(A8),"",VLOOKUP(表1_15[[#This Row],[分项工程名称]],施工检查记录[#All],2,FALSE))</f>
        <v/>
      </c>
      <c r="AC8" t="str">
        <f t="shared" si="0"/>
        <v>1900年01月00日</v>
      </c>
    </row>
    <row r="9" customHeight="1" spans="2:29">
      <c r="B9" s="5"/>
      <c r="G9" s="4"/>
      <c r="K9" s="11" t="str">
        <f>IF(ISBLANK(A9),"",VLOOKUP("S3"&amp;表1_15[[#This Row],[分项工程代号]]&amp;表1_15[[#This Row],[分项工程名称]],模板!D:F,3,FALSE))</f>
        <v/>
      </c>
      <c r="L9" s="2" t="str">
        <f>IF(ISBLANK(A9),"",表1_15[[#This Row],[编号]]&amp;TEXT(表1_15[[#This Row],[序号]],"000"))</f>
        <v/>
      </c>
      <c r="M9" s="11" t="str">
        <f t="shared" si="1"/>
        <v/>
      </c>
      <c r="N9" s="11" t="str">
        <f t="shared" si="2"/>
        <v/>
      </c>
      <c r="O9" s="11" t="str">
        <f t="shared" si="3"/>
        <v/>
      </c>
      <c r="P9" s="2" t="str">
        <f t="shared" si="4"/>
        <v/>
      </c>
      <c r="Q9" s="2" t="str">
        <f t="shared" si="5"/>
        <v/>
      </c>
      <c r="R9" s="2" t="str">
        <f t="shared" si="6"/>
        <v/>
      </c>
      <c r="S9" s="11" t="str">
        <f t="shared" si="7"/>
        <v/>
      </c>
      <c r="T9" s="11" t="str">
        <f>IF(ISBLANK(A9),"",VLOOKUP(表1_15[[#This Row],[分项工程名称]],模板!C:G,3,FALSE))</f>
        <v/>
      </c>
      <c r="U9" s="2" t="str">
        <f t="shared" si="8"/>
        <v/>
      </c>
      <c r="V9" s="2" t="str">
        <f t="shared" si="9"/>
        <v/>
      </c>
      <c r="W9" s="11" t="str">
        <f>IF(ISBLANK(A9),"",表1_15[[#This Row],[子项名称]]&amp;表1_15[[#This Row],[标题]]&amp;表1_15[[#This Row],[分项工程代号]])</f>
        <v/>
      </c>
      <c r="X9" s="11" t="str">
        <f>IF(ISBLANK(A9),"",COUNTIF(W:W,表1_15[[#This Row],[子项名称]]&amp;表1_15[[#This Row],[标题]]&amp;表1_15[[#This Row],[分项工程代号]]))</f>
        <v/>
      </c>
      <c r="Y9" s="11" t="str">
        <f>IF(ISBLANK(A9),"",表1_15[[#This Row],[子项名称]]&amp;表1_15[[#This Row],[分项工程代号]]&amp;表1_15[[#This Row],[分项工程名称]])</f>
        <v/>
      </c>
      <c r="Z9" s="11" t="str">
        <f>IF(ISBLANK(A9),"",IF(MATCH(表1_15[[#This Row],[子项名称]]&amp;表1_15[[#This Row],[分项工程代号]]&amp;表1_15[[#This Row],[分项工程名称]],Y:Y,0)=ROW(表1_15[[#This Row],[子项名称]]),TRUE,FALSE))</f>
        <v/>
      </c>
      <c r="AA9" s="11" t="str">
        <f t="shared" si="10"/>
        <v/>
      </c>
      <c r="AB9" s="11" t="str">
        <f>IF(ISBLANK(A9),"",VLOOKUP(表1_15[[#This Row],[分项工程名称]],施工检查记录[#All],2,FALSE))</f>
        <v/>
      </c>
      <c r="AC9" t="str">
        <f t="shared" si="0"/>
        <v>1900年01月00日</v>
      </c>
    </row>
    <row r="10" customHeight="1" spans="2:29">
      <c r="B10" s="5"/>
      <c r="G10" s="4"/>
      <c r="K10" s="11" t="str">
        <f>IF(ISBLANK(A10),"",VLOOKUP("S3"&amp;表1_15[[#This Row],[分项工程代号]]&amp;表1_15[[#This Row],[分项工程名称]],模板!D:F,3,FALSE))</f>
        <v/>
      </c>
      <c r="L10" s="2" t="str">
        <f>IF(ISBLANK(A10),"",表1_15[[#This Row],[编号]]&amp;TEXT(表1_15[[#This Row],[序号]],"000"))</f>
        <v/>
      </c>
      <c r="M10" s="11" t="str">
        <f t="shared" si="1"/>
        <v/>
      </c>
      <c r="N10" s="11" t="str">
        <f t="shared" si="2"/>
        <v/>
      </c>
      <c r="O10" s="11" t="str">
        <f t="shared" si="3"/>
        <v/>
      </c>
      <c r="P10" s="2" t="str">
        <f t="shared" si="4"/>
        <v/>
      </c>
      <c r="Q10" s="2" t="str">
        <f t="shared" si="5"/>
        <v/>
      </c>
      <c r="R10" s="2" t="str">
        <f t="shared" si="6"/>
        <v/>
      </c>
      <c r="S10" s="11" t="str">
        <f t="shared" si="7"/>
        <v/>
      </c>
      <c r="T10" s="11" t="str">
        <f>IF(ISBLANK(A10),"",VLOOKUP(表1_15[[#This Row],[分项工程名称]],模板!C:G,3,FALSE))</f>
        <v/>
      </c>
      <c r="U10" s="2" t="str">
        <f t="shared" si="8"/>
        <v/>
      </c>
      <c r="V10" s="2" t="str">
        <f t="shared" si="9"/>
        <v/>
      </c>
      <c r="W10" s="11" t="str">
        <f>IF(ISBLANK(A10),"",表1_15[[#This Row],[子项名称]]&amp;表1_15[[#This Row],[标题]]&amp;表1_15[[#This Row],[分项工程代号]])</f>
        <v/>
      </c>
      <c r="X10" s="11" t="str">
        <f>IF(ISBLANK(A10),"",COUNTIF(W:W,表1_15[[#This Row],[子项名称]]&amp;表1_15[[#This Row],[标题]]&amp;表1_15[[#This Row],[分项工程代号]]))</f>
        <v/>
      </c>
      <c r="Y10" s="11" t="str">
        <f>IF(ISBLANK(A10),"",表1_15[[#This Row],[子项名称]]&amp;表1_15[[#This Row],[分项工程代号]]&amp;表1_15[[#This Row],[分项工程名称]])</f>
        <v/>
      </c>
      <c r="Z10" s="11" t="str">
        <f>IF(ISBLANK(A10),"",IF(MATCH(表1_15[[#This Row],[子项名称]]&amp;表1_15[[#This Row],[分项工程代号]]&amp;表1_15[[#This Row],[分项工程名称]],Y:Y,0)=ROW(表1_15[[#This Row],[子项名称]]),TRUE,FALSE))</f>
        <v/>
      </c>
      <c r="AA10" s="11" t="str">
        <f t="shared" si="10"/>
        <v/>
      </c>
      <c r="AB10" s="11" t="str">
        <f>IF(ISBLANK(A10),"",VLOOKUP(表1_15[[#This Row],[分项工程名称]],施工检查记录[#All],2,FALSE))</f>
        <v/>
      </c>
      <c r="AC10" t="str">
        <f t="shared" si="0"/>
        <v>1900年01月00日</v>
      </c>
    </row>
    <row r="11" customHeight="1" spans="2:29">
      <c r="B11" s="6"/>
      <c r="G11" s="4"/>
      <c r="J11" s="7"/>
      <c r="K11" s="11" t="str">
        <f>IF(ISBLANK(A11),"",VLOOKUP("S3"&amp;表1_15[[#This Row],[分项工程代号]]&amp;表1_15[[#This Row],[分项工程名称]],模板!D:F,3,FALSE))</f>
        <v/>
      </c>
      <c r="L11" s="2" t="str">
        <f>IF(ISBLANK(A11),"",表1_15[[#This Row],[编号]]&amp;TEXT(表1_15[[#This Row],[序号]],"000"))</f>
        <v/>
      </c>
      <c r="M11" s="11" t="str">
        <f t="shared" si="1"/>
        <v/>
      </c>
      <c r="N11" s="11" t="str">
        <f t="shared" si="2"/>
        <v/>
      </c>
      <c r="O11" s="11" t="str">
        <f t="shared" si="3"/>
        <v/>
      </c>
      <c r="P11" s="2" t="str">
        <f t="shared" si="4"/>
        <v/>
      </c>
      <c r="Q11" s="2" t="str">
        <f t="shared" si="5"/>
        <v/>
      </c>
      <c r="R11" s="2" t="str">
        <f t="shared" si="6"/>
        <v/>
      </c>
      <c r="S11" s="11" t="str">
        <f t="shared" si="7"/>
        <v/>
      </c>
      <c r="T11" s="11" t="str">
        <f>IF(ISBLANK(A11),"",VLOOKUP(表1_15[[#This Row],[分项工程名称]],模板!C:G,3,FALSE))</f>
        <v/>
      </c>
      <c r="U11" s="2" t="str">
        <f t="shared" si="8"/>
        <v/>
      </c>
      <c r="V11" s="2" t="str">
        <f t="shared" si="9"/>
        <v/>
      </c>
      <c r="W11" s="11" t="str">
        <f>IF(ISBLANK(A11),"",表1_15[[#This Row],[子项名称]]&amp;表1_15[[#This Row],[标题]]&amp;表1_15[[#This Row],[分项工程代号]])</f>
        <v/>
      </c>
      <c r="X11" s="11" t="str">
        <f>IF(ISBLANK(A11),"",COUNTIF(W:W,表1_15[[#This Row],[子项名称]]&amp;表1_15[[#This Row],[标题]]&amp;表1_15[[#This Row],[分项工程代号]]))</f>
        <v/>
      </c>
      <c r="Y11" s="11" t="str">
        <f>IF(ISBLANK(A11),"",表1_15[[#This Row],[子项名称]]&amp;表1_15[[#This Row],[分项工程代号]]&amp;表1_15[[#This Row],[分项工程名称]])</f>
        <v/>
      </c>
      <c r="Z11" s="11" t="str">
        <f>IF(ISBLANK(A11),"",IF(MATCH(表1_15[[#This Row],[子项名称]]&amp;表1_15[[#This Row],[分项工程代号]]&amp;表1_15[[#This Row],[分项工程名称]],Y:Y,0)=ROW(表1_15[[#This Row],[子项名称]]),TRUE,FALSE))</f>
        <v/>
      </c>
      <c r="AA11" s="11" t="str">
        <f t="shared" si="10"/>
        <v/>
      </c>
      <c r="AB11" s="11" t="str">
        <f>IF(ISBLANK(A11),"",VLOOKUP(表1_15[[#This Row],[分项工程名称]],施工检查记录[#All],2,FALSE))</f>
        <v/>
      </c>
      <c r="AC11" t="str">
        <f t="shared" si="0"/>
        <v>1900年01月00日</v>
      </c>
    </row>
    <row r="12" customHeight="1" spans="1:29">
      <c r="A12" s="6"/>
      <c r="B12" s="6" t="str">
        <f ca="1" t="shared" si="11"/>
        <v/>
      </c>
      <c r="C12" s="6"/>
      <c r="D12" s="6"/>
      <c r="E12" s="6"/>
      <c r="F12" s="7"/>
      <c r="G12" s="8"/>
      <c r="I12" s="7"/>
      <c r="J12" s="7"/>
      <c r="K12" s="11" t="str">
        <f>IF(ISBLANK(A12),"",VLOOKUP("S3"&amp;表1_15[[#This Row],[分项工程代号]]&amp;表1_15[[#This Row],[分项工程名称]],模板!D:F,3,FALSE))</f>
        <v/>
      </c>
      <c r="L12" s="2" t="str">
        <f ca="1">IF(ISBLANK(A12),"",表1_15[[#This Row],[编号]]&amp;TEXT(表1_15[[#This Row],[序号]],"000"))</f>
        <v/>
      </c>
      <c r="M12" s="11" t="str">
        <f t="shared" si="1"/>
        <v/>
      </c>
      <c r="N12" s="11" t="str">
        <f t="shared" si="2"/>
        <v/>
      </c>
      <c r="O12" s="11" t="str">
        <f t="shared" si="3"/>
        <v/>
      </c>
      <c r="P12" s="2" t="str">
        <f t="shared" si="4"/>
        <v/>
      </c>
      <c r="Q12" s="2" t="str">
        <f t="shared" si="5"/>
        <v/>
      </c>
      <c r="R12" s="2" t="str">
        <f t="shared" si="6"/>
        <v/>
      </c>
      <c r="S12" s="11" t="str">
        <f t="shared" si="7"/>
        <v/>
      </c>
      <c r="T12" s="11" t="str">
        <f>IF(ISBLANK(A12),"",VLOOKUP(表1_15[[#This Row],[分项工程名称]],模板!C:G,3,FALSE))</f>
        <v/>
      </c>
      <c r="U12" s="2" t="str">
        <f t="shared" si="8"/>
        <v/>
      </c>
      <c r="V12" s="2" t="str">
        <f t="shared" si="9"/>
        <v/>
      </c>
      <c r="W12" s="11" t="str">
        <f>IF(ISBLANK(A12),"",表1_15[[#This Row],[子项名称]]&amp;表1_15[[#This Row],[标题]]&amp;表1_15[[#This Row],[分项工程代号]])</f>
        <v/>
      </c>
      <c r="X12" s="11" t="str">
        <f>IF(ISBLANK(A12),"",COUNTIF(W:W,表1_15[[#This Row],[子项名称]]&amp;表1_15[[#This Row],[标题]]&amp;表1_15[[#This Row],[分项工程代号]]))</f>
        <v/>
      </c>
      <c r="Y12" s="11" t="str">
        <f>IF(ISBLANK(A12),"",表1_15[[#This Row],[子项名称]]&amp;表1_15[[#This Row],[分项工程代号]]&amp;表1_15[[#This Row],[分项工程名称]])</f>
        <v/>
      </c>
      <c r="Z12" s="11" t="str">
        <f>IF(ISBLANK(A12),"",IF(MATCH(表1_15[[#This Row],[子项名称]]&amp;表1_15[[#This Row],[分项工程代号]]&amp;表1_15[[#This Row],[分项工程名称]],Y:Y,0)=ROW(表1_15[[#This Row],[子项名称]]),TRUE,FALSE))</f>
        <v/>
      </c>
      <c r="AA12" s="11" t="str">
        <f t="shared" si="10"/>
        <v/>
      </c>
      <c r="AB12" s="11" t="str">
        <f>IF(ISBLANK(A12),"",VLOOKUP(表1_15[[#This Row],[分项工程名称]],施工检查记录[#All],2,FALSE))</f>
        <v/>
      </c>
      <c r="AC12" t="str">
        <f t="shared" si="0"/>
        <v>1900年01月00日</v>
      </c>
    </row>
    <row r="13" customHeight="1" spans="1:29">
      <c r="A13" s="6"/>
      <c r="B13" s="6" t="str">
        <f ca="1" t="shared" si="11"/>
        <v/>
      </c>
      <c r="C13" s="6"/>
      <c r="D13" s="6"/>
      <c r="E13" s="6"/>
      <c r="F13" s="7"/>
      <c r="G13" s="8"/>
      <c r="I13" s="7"/>
      <c r="J13" s="7"/>
      <c r="K13" s="11" t="str">
        <f>IF(ISBLANK(A13),"",VLOOKUP("S3"&amp;表1_15[[#This Row],[分项工程代号]]&amp;表1_15[[#This Row],[分项工程名称]],模板!D:F,3,FALSE))</f>
        <v/>
      </c>
      <c r="L13" s="2" t="str">
        <f ca="1">IF(ISBLANK(A13),"",表1_15[[#This Row],[编号]]&amp;TEXT(表1_15[[#This Row],[序号]],"000"))</f>
        <v/>
      </c>
      <c r="M13" s="11" t="str">
        <f t="shared" si="1"/>
        <v/>
      </c>
      <c r="N13" s="11" t="str">
        <f t="shared" si="2"/>
        <v/>
      </c>
      <c r="O13" s="11" t="str">
        <f t="shared" si="3"/>
        <v/>
      </c>
      <c r="P13" s="2" t="str">
        <f t="shared" si="4"/>
        <v/>
      </c>
      <c r="Q13" s="2" t="str">
        <f t="shared" si="5"/>
        <v/>
      </c>
      <c r="R13" s="2" t="str">
        <f t="shared" si="6"/>
        <v/>
      </c>
      <c r="S13" s="11" t="str">
        <f t="shared" si="7"/>
        <v/>
      </c>
      <c r="T13" s="11" t="str">
        <f>IF(ISBLANK(A13),"",VLOOKUP(表1_15[[#This Row],[分项工程名称]],模板!C:G,3,FALSE))</f>
        <v/>
      </c>
      <c r="U13" s="2" t="str">
        <f t="shared" si="8"/>
        <v/>
      </c>
      <c r="V13" s="2" t="str">
        <f t="shared" si="9"/>
        <v/>
      </c>
      <c r="W13" s="11" t="str">
        <f>IF(ISBLANK(A13),"",表1_15[[#This Row],[子项名称]]&amp;表1_15[[#This Row],[标题]]&amp;表1_15[[#This Row],[分项工程代号]])</f>
        <v/>
      </c>
      <c r="X13" s="11" t="str">
        <f>IF(ISBLANK(A13),"",COUNTIF(W:W,表1_15[[#This Row],[子项名称]]&amp;表1_15[[#This Row],[标题]]&amp;表1_15[[#This Row],[分项工程代号]]))</f>
        <v/>
      </c>
      <c r="Y13" s="11" t="str">
        <f>IF(ISBLANK(A13),"",表1_15[[#This Row],[子项名称]]&amp;表1_15[[#This Row],[分项工程代号]]&amp;表1_15[[#This Row],[分项工程名称]])</f>
        <v/>
      </c>
      <c r="Z13" s="11" t="str">
        <f>IF(ISBLANK(A13),"",IF(MATCH(表1_15[[#This Row],[子项名称]]&amp;表1_15[[#This Row],[分项工程代号]]&amp;表1_15[[#This Row],[分项工程名称]],Y:Y,0)=ROW(表1_15[[#This Row],[子项名称]]),TRUE,FALSE))</f>
        <v/>
      </c>
      <c r="AA13" s="11" t="str">
        <f t="shared" si="10"/>
        <v/>
      </c>
      <c r="AB13" s="11" t="str">
        <f>IF(ISBLANK(A13),"",VLOOKUP(表1_15[[#This Row],[分项工程名称]],施工检查记录[#All],2,FALSE))</f>
        <v/>
      </c>
      <c r="AC13" t="str">
        <f t="shared" si="0"/>
        <v>1900年01月00日</v>
      </c>
    </row>
    <row r="14" customHeight="1" spans="1:29">
      <c r="A14" s="6"/>
      <c r="B14" s="6" t="str">
        <f ca="1" t="shared" si="11"/>
        <v/>
      </c>
      <c r="C14" s="6"/>
      <c r="D14" s="6"/>
      <c r="E14" s="6"/>
      <c r="F14" s="7"/>
      <c r="G14" s="8"/>
      <c r="I14" s="7"/>
      <c r="J14" s="7"/>
      <c r="K14" s="11" t="str">
        <f>IF(ISBLANK(A14),"",VLOOKUP("S3"&amp;表1_15[[#This Row],[分项工程代号]]&amp;表1_15[[#This Row],[分项工程名称]],模板!D:F,3,FALSE))</f>
        <v/>
      </c>
      <c r="L14" s="2" t="str">
        <f ca="1">IF(ISBLANK(A14),"",表1_15[[#This Row],[编号]]&amp;TEXT(表1_15[[#This Row],[序号]],"000"))</f>
        <v/>
      </c>
      <c r="M14" s="11" t="str">
        <f t="shared" si="1"/>
        <v/>
      </c>
      <c r="N14" s="11" t="str">
        <f t="shared" si="2"/>
        <v/>
      </c>
      <c r="O14" s="11" t="str">
        <f t="shared" si="3"/>
        <v/>
      </c>
      <c r="P14" s="2" t="str">
        <f t="shared" si="4"/>
        <v/>
      </c>
      <c r="Q14" s="2" t="str">
        <f t="shared" si="5"/>
        <v/>
      </c>
      <c r="R14" s="2" t="str">
        <f t="shared" si="6"/>
        <v/>
      </c>
      <c r="S14" s="11" t="str">
        <f t="shared" si="7"/>
        <v/>
      </c>
      <c r="T14" s="11" t="str">
        <f>IF(ISBLANK(A14),"",VLOOKUP(表1_15[[#This Row],[分项工程名称]],模板!C:G,3,FALSE))</f>
        <v/>
      </c>
      <c r="U14" s="2" t="str">
        <f t="shared" si="8"/>
        <v/>
      </c>
      <c r="V14" s="2" t="str">
        <f t="shared" si="9"/>
        <v/>
      </c>
      <c r="W14" s="11" t="str">
        <f>IF(ISBLANK(A14),"",表1_15[[#This Row],[子项名称]]&amp;表1_15[[#This Row],[标题]]&amp;表1_15[[#This Row],[分项工程代号]])</f>
        <v/>
      </c>
      <c r="X14" s="11" t="str">
        <f>IF(ISBLANK(A14),"",COUNTIF(W:W,表1_15[[#This Row],[子项名称]]&amp;表1_15[[#This Row],[标题]]&amp;表1_15[[#This Row],[分项工程代号]]))</f>
        <v/>
      </c>
      <c r="Y14" s="11" t="str">
        <f>IF(ISBLANK(A14),"",表1_15[[#This Row],[子项名称]]&amp;表1_15[[#This Row],[分项工程代号]]&amp;表1_15[[#This Row],[分项工程名称]])</f>
        <v/>
      </c>
      <c r="Z14" s="11" t="str">
        <f>IF(ISBLANK(A14),"",IF(MATCH(表1_15[[#This Row],[子项名称]]&amp;表1_15[[#This Row],[分项工程代号]]&amp;表1_15[[#This Row],[分项工程名称]],Y:Y,0)=ROW(表1_15[[#This Row],[子项名称]]),TRUE,FALSE))</f>
        <v/>
      </c>
      <c r="AA14" s="11" t="str">
        <f t="shared" si="10"/>
        <v/>
      </c>
      <c r="AB14" s="11" t="str">
        <f>IF(ISBLANK(A14),"",VLOOKUP(表1_15[[#This Row],[分项工程名称]],施工检查记录[#All],2,FALSE))</f>
        <v/>
      </c>
      <c r="AC14" t="str">
        <f t="shared" si="0"/>
        <v>1900年01月00日</v>
      </c>
    </row>
    <row r="15" customHeight="1" spans="1:29">
      <c r="A15" s="6"/>
      <c r="B15" s="6" t="str">
        <f ca="1" t="shared" si="11"/>
        <v/>
      </c>
      <c r="C15" s="6"/>
      <c r="D15" s="6"/>
      <c r="E15" s="6"/>
      <c r="F15" s="7"/>
      <c r="G15" s="8"/>
      <c r="I15" s="7"/>
      <c r="J15" s="7"/>
      <c r="K15" s="11" t="str">
        <f>IF(ISBLANK(A15),"",VLOOKUP("S3"&amp;表1_15[[#This Row],[分项工程代号]]&amp;表1_15[[#This Row],[分项工程名称]],模板!D:F,3,FALSE))</f>
        <v/>
      </c>
      <c r="L15" s="2" t="str">
        <f ca="1">IF(ISBLANK(A15),"",表1_15[[#This Row],[编号]]&amp;TEXT(表1_15[[#This Row],[序号]],"000"))</f>
        <v/>
      </c>
      <c r="M15" s="11" t="str">
        <f t="shared" si="1"/>
        <v/>
      </c>
      <c r="N15" s="11" t="str">
        <f t="shared" si="2"/>
        <v/>
      </c>
      <c r="O15" s="11" t="str">
        <f t="shared" si="3"/>
        <v/>
      </c>
      <c r="P15" s="2" t="str">
        <f t="shared" si="4"/>
        <v/>
      </c>
      <c r="Q15" s="2" t="str">
        <f t="shared" si="5"/>
        <v/>
      </c>
      <c r="R15" s="2" t="str">
        <f t="shared" si="6"/>
        <v/>
      </c>
      <c r="S15" s="11" t="str">
        <f t="shared" si="7"/>
        <v/>
      </c>
      <c r="T15" s="11" t="str">
        <f>IF(ISBLANK(A15),"",VLOOKUP(表1_15[[#This Row],[分项工程名称]],模板!C:G,3,FALSE))</f>
        <v/>
      </c>
      <c r="U15" s="2" t="str">
        <f t="shared" si="8"/>
        <v/>
      </c>
      <c r="V15" s="2" t="str">
        <f t="shared" si="9"/>
        <v/>
      </c>
      <c r="W15" s="11" t="str">
        <f>IF(ISBLANK(A15),"",表1_15[[#This Row],[子项名称]]&amp;表1_15[[#This Row],[标题]]&amp;表1_15[[#This Row],[分项工程代号]])</f>
        <v/>
      </c>
      <c r="X15" s="11" t="str">
        <f>IF(ISBLANK(A15),"",COUNTIF(W:W,表1_15[[#This Row],[子项名称]]&amp;表1_15[[#This Row],[标题]]&amp;表1_15[[#This Row],[分项工程代号]]))</f>
        <v/>
      </c>
      <c r="Y15" s="11" t="str">
        <f>IF(ISBLANK(A15),"",表1_15[[#This Row],[子项名称]]&amp;表1_15[[#This Row],[分项工程代号]]&amp;表1_15[[#This Row],[分项工程名称]])</f>
        <v/>
      </c>
      <c r="Z15" s="11" t="str">
        <f>IF(ISBLANK(A15),"",IF(MATCH(表1_15[[#This Row],[子项名称]]&amp;表1_15[[#This Row],[分项工程代号]]&amp;表1_15[[#This Row],[分项工程名称]],Y:Y,0)=ROW(表1_15[[#This Row],[子项名称]]),TRUE,FALSE))</f>
        <v/>
      </c>
      <c r="AA15" s="11" t="str">
        <f t="shared" si="10"/>
        <v/>
      </c>
      <c r="AB15" s="11" t="str">
        <f>IF(ISBLANK(A15),"",VLOOKUP(表1_15[[#This Row],[分项工程名称]],施工检查记录[#All],2,FALSE))</f>
        <v/>
      </c>
      <c r="AC15" t="str">
        <f t="shared" si="0"/>
        <v>1900年01月00日</v>
      </c>
    </row>
    <row r="16" customHeight="1" spans="1:29">
      <c r="A16" s="6"/>
      <c r="B16" s="6" t="str">
        <f ca="1" t="shared" si="11"/>
        <v/>
      </c>
      <c r="C16" s="6"/>
      <c r="D16" s="6"/>
      <c r="E16" s="6"/>
      <c r="F16" s="7"/>
      <c r="G16" s="8"/>
      <c r="I16" s="7"/>
      <c r="J16" s="7"/>
      <c r="K16" s="11" t="str">
        <f>IF(ISBLANK(A16),"",VLOOKUP("S3"&amp;表1_15[[#This Row],[分项工程代号]]&amp;表1_15[[#This Row],[分项工程名称]],模板!D:F,3,FALSE))</f>
        <v/>
      </c>
      <c r="L16" s="2" t="str">
        <f ca="1">IF(ISBLANK(A16),"",表1_15[[#This Row],[编号]]&amp;TEXT(表1_15[[#This Row],[序号]],"000"))</f>
        <v/>
      </c>
      <c r="M16" s="11" t="str">
        <f t="shared" si="1"/>
        <v/>
      </c>
      <c r="N16" s="11" t="str">
        <f t="shared" si="2"/>
        <v/>
      </c>
      <c r="O16" s="11" t="str">
        <f t="shared" si="3"/>
        <v/>
      </c>
      <c r="P16" s="2" t="str">
        <f t="shared" si="4"/>
        <v/>
      </c>
      <c r="Q16" s="2" t="str">
        <f t="shared" si="5"/>
        <v/>
      </c>
      <c r="R16" s="2" t="str">
        <f t="shared" si="6"/>
        <v/>
      </c>
      <c r="S16" s="11" t="str">
        <f t="shared" si="7"/>
        <v/>
      </c>
      <c r="T16" s="11" t="str">
        <f>IF(ISBLANK(A16),"",VLOOKUP(表1_15[[#This Row],[分项工程名称]],模板!C:G,3,FALSE))</f>
        <v/>
      </c>
      <c r="U16" s="2" t="str">
        <f t="shared" si="8"/>
        <v/>
      </c>
      <c r="V16" s="2" t="str">
        <f t="shared" si="9"/>
        <v/>
      </c>
      <c r="W16" s="11" t="str">
        <f>IF(ISBLANK(A16),"",表1_15[[#This Row],[子项名称]]&amp;表1_15[[#This Row],[标题]]&amp;表1_15[[#This Row],[分项工程代号]])</f>
        <v/>
      </c>
      <c r="X16" s="11" t="str">
        <f>IF(ISBLANK(A16),"",COUNTIF(W:W,表1_15[[#This Row],[子项名称]]&amp;表1_15[[#This Row],[标题]]&amp;表1_15[[#This Row],[分项工程代号]]))</f>
        <v/>
      </c>
      <c r="Y16" s="11" t="str">
        <f>IF(ISBLANK(A16),"",表1_15[[#This Row],[子项名称]]&amp;表1_15[[#This Row],[分项工程代号]]&amp;表1_15[[#This Row],[分项工程名称]])</f>
        <v/>
      </c>
      <c r="Z16" s="11" t="str">
        <f>IF(ISBLANK(A16),"",IF(MATCH(表1_15[[#This Row],[子项名称]]&amp;表1_15[[#This Row],[分项工程代号]]&amp;表1_15[[#This Row],[分项工程名称]],Y:Y,0)=ROW(表1_15[[#This Row],[子项名称]]),TRUE,FALSE))</f>
        <v/>
      </c>
      <c r="AA16" s="11" t="str">
        <f t="shared" si="10"/>
        <v/>
      </c>
      <c r="AB16" s="11" t="str">
        <f>IF(ISBLANK(A16),"",VLOOKUP(表1_15[[#This Row],[分项工程名称]],施工检查记录[#All],2,FALSE))</f>
        <v/>
      </c>
      <c r="AC16" t="str">
        <f t="shared" si="0"/>
        <v>1900年01月00日</v>
      </c>
    </row>
    <row r="17" customHeight="1" spans="2:29">
      <c r="B17" s="5" t="str">
        <f ca="1" t="shared" si="11"/>
        <v/>
      </c>
      <c r="G17" s="4"/>
      <c r="K17" s="11" t="str">
        <f>IF(ISBLANK(A17),"",VLOOKUP("S3"&amp;表1_15[[#This Row],[分项工程代号]]&amp;表1_15[[#This Row],[分项工程名称]],模板!D:F,3,FALSE))</f>
        <v/>
      </c>
      <c r="L17" s="2" t="str">
        <f ca="1">IF(ISBLANK(A17),"",表1_15[[#This Row],[编号]]&amp;TEXT(表1_15[[#This Row],[序号]],"000"))</f>
        <v/>
      </c>
      <c r="M17" s="11" t="str">
        <f t="shared" si="1"/>
        <v/>
      </c>
      <c r="N17" s="11" t="str">
        <f t="shared" si="2"/>
        <v/>
      </c>
      <c r="O17" s="11" t="str">
        <f t="shared" si="3"/>
        <v/>
      </c>
      <c r="P17" s="2" t="str">
        <f t="shared" si="4"/>
        <v/>
      </c>
      <c r="Q17" s="2" t="str">
        <f t="shared" si="5"/>
        <v/>
      </c>
      <c r="R17" s="2" t="str">
        <f t="shared" si="6"/>
        <v/>
      </c>
      <c r="S17" s="11" t="str">
        <f t="shared" si="7"/>
        <v/>
      </c>
      <c r="T17" s="11" t="str">
        <f>IF(ISBLANK(A17),"",VLOOKUP(表1_15[[#This Row],[分项工程名称]],模板!C:G,3,FALSE))</f>
        <v/>
      </c>
      <c r="U17" s="2" t="str">
        <f t="shared" si="8"/>
        <v/>
      </c>
      <c r="V17" s="2" t="str">
        <f t="shared" si="9"/>
        <v/>
      </c>
      <c r="W17" s="11" t="str">
        <f>IF(ISBLANK(A17),"",表1_15[[#This Row],[子项名称]]&amp;表1_15[[#This Row],[标题]]&amp;表1_15[[#This Row],[分项工程代号]])</f>
        <v/>
      </c>
      <c r="X17" s="11" t="str">
        <f>IF(ISBLANK(A17),"",COUNTIF(W:W,表1_15[[#This Row],[子项名称]]&amp;表1_15[[#This Row],[标题]]&amp;表1_15[[#This Row],[分项工程代号]]))</f>
        <v/>
      </c>
      <c r="Y17" s="11" t="str">
        <f>IF(ISBLANK(A17),"",表1_15[[#This Row],[子项名称]]&amp;表1_15[[#This Row],[分项工程代号]]&amp;表1_15[[#This Row],[分项工程名称]])</f>
        <v/>
      </c>
      <c r="Z17" s="11" t="str">
        <f>IF(ISBLANK(A17),"",IF(MATCH(表1_15[[#This Row],[子项名称]]&amp;表1_15[[#This Row],[分项工程代号]]&amp;表1_15[[#This Row],[分项工程名称]],Y:Y,0)=ROW(表1_15[[#This Row],[子项名称]]),TRUE,FALSE))</f>
        <v/>
      </c>
      <c r="AA17" s="11" t="str">
        <f t="shared" si="10"/>
        <v/>
      </c>
      <c r="AB17" s="11" t="str">
        <f>IF(ISBLANK(A17),"",VLOOKUP(表1_15[[#This Row],[分项工程名称]],施工检查记录[#All],2,FALSE))</f>
        <v/>
      </c>
      <c r="AC17" t="str">
        <f t="shared" si="0"/>
        <v>1900年01月00日</v>
      </c>
    </row>
    <row r="18" customHeight="1" spans="2:29">
      <c r="B18" s="5" t="str">
        <f ca="1" t="shared" si="11"/>
        <v/>
      </c>
      <c r="G18" s="4"/>
      <c r="K18" s="11" t="str">
        <f>IF(ISBLANK(A18),"",VLOOKUP("S3"&amp;表1_15[[#This Row],[分项工程代号]]&amp;表1_15[[#This Row],[分项工程名称]],模板!D:F,3,FALSE))</f>
        <v/>
      </c>
      <c r="L18" s="2" t="str">
        <f ca="1">IF(ISBLANK(A18),"",表1_15[[#This Row],[编号]]&amp;TEXT(表1_15[[#This Row],[序号]],"000"))</f>
        <v/>
      </c>
      <c r="M18" s="11" t="str">
        <f t="shared" si="1"/>
        <v/>
      </c>
      <c r="N18" s="11" t="str">
        <f t="shared" si="2"/>
        <v/>
      </c>
      <c r="O18" s="11" t="str">
        <f t="shared" si="3"/>
        <v/>
      </c>
      <c r="P18" s="2" t="str">
        <f t="shared" si="4"/>
        <v/>
      </c>
      <c r="Q18" s="2" t="str">
        <f t="shared" si="5"/>
        <v/>
      </c>
      <c r="R18" s="2" t="str">
        <f t="shared" si="6"/>
        <v/>
      </c>
      <c r="S18" s="11" t="str">
        <f t="shared" si="7"/>
        <v/>
      </c>
      <c r="T18" s="11" t="str">
        <f>IF(ISBLANK(A18),"",VLOOKUP(表1_15[[#This Row],[分项工程名称]],模板!C:G,3,FALSE))</f>
        <v/>
      </c>
      <c r="U18" s="2" t="str">
        <f t="shared" si="8"/>
        <v/>
      </c>
      <c r="V18" s="2" t="str">
        <f t="shared" si="9"/>
        <v/>
      </c>
      <c r="W18" s="11" t="str">
        <f>IF(ISBLANK(A18),"",表1_15[[#This Row],[子项名称]]&amp;表1_15[[#This Row],[标题]]&amp;表1_15[[#This Row],[分项工程代号]])</f>
        <v/>
      </c>
      <c r="X18" s="11" t="str">
        <f>IF(ISBLANK(A18),"",COUNTIF(W:W,表1_15[[#This Row],[子项名称]]&amp;表1_15[[#This Row],[标题]]&amp;表1_15[[#This Row],[分项工程代号]]))</f>
        <v/>
      </c>
      <c r="Y18" s="11" t="str">
        <f>IF(ISBLANK(A18),"",表1_15[[#This Row],[子项名称]]&amp;表1_15[[#This Row],[分项工程代号]]&amp;表1_15[[#This Row],[分项工程名称]])</f>
        <v/>
      </c>
      <c r="Z18" s="11" t="str">
        <f>IF(ISBLANK(A18),"",IF(MATCH(表1_15[[#This Row],[子项名称]]&amp;表1_15[[#This Row],[分项工程代号]]&amp;表1_15[[#This Row],[分项工程名称]],Y:Y,0)=ROW(表1_15[[#This Row],[子项名称]]),TRUE,FALSE))</f>
        <v/>
      </c>
      <c r="AA18" s="11" t="str">
        <f t="shared" si="10"/>
        <v/>
      </c>
      <c r="AB18" s="11" t="str">
        <f>IF(ISBLANK(A18),"",VLOOKUP(表1_15[[#This Row],[分项工程名称]],施工检查记录[#All],2,FALSE))</f>
        <v/>
      </c>
      <c r="AC18" t="str">
        <f t="shared" si="0"/>
        <v>1900年01月00日</v>
      </c>
    </row>
    <row r="19" customHeight="1" spans="2:29">
      <c r="B19" s="5" t="str">
        <f ca="1" t="shared" si="11"/>
        <v/>
      </c>
      <c r="G19" s="4"/>
      <c r="K19" s="11" t="str">
        <f>IF(ISBLANK(A19),"",VLOOKUP("S3"&amp;表1_15[[#This Row],[分项工程代号]]&amp;表1_15[[#This Row],[分项工程名称]],模板!D:F,3,FALSE))</f>
        <v/>
      </c>
      <c r="L19" s="2" t="str">
        <f ca="1">IF(ISBLANK(A19),"",表1_15[[#This Row],[编号]]&amp;TEXT(表1_15[[#This Row],[序号]],"000"))</f>
        <v/>
      </c>
      <c r="M19" s="11" t="str">
        <f t="shared" si="1"/>
        <v/>
      </c>
      <c r="N19" s="11" t="str">
        <f t="shared" si="2"/>
        <v/>
      </c>
      <c r="O19" s="11" t="str">
        <f t="shared" si="3"/>
        <v/>
      </c>
      <c r="P19" s="2" t="str">
        <f t="shared" si="4"/>
        <v/>
      </c>
      <c r="Q19" s="2" t="str">
        <f t="shared" si="5"/>
        <v/>
      </c>
      <c r="R19" s="2" t="str">
        <f t="shared" si="6"/>
        <v/>
      </c>
      <c r="S19" s="11" t="str">
        <f t="shared" si="7"/>
        <v/>
      </c>
      <c r="T19" s="11" t="str">
        <f>IF(ISBLANK(A19),"",VLOOKUP(表1_15[[#This Row],[分项工程名称]],模板!C:G,3,FALSE))</f>
        <v/>
      </c>
      <c r="U19" s="2" t="str">
        <f t="shared" si="8"/>
        <v/>
      </c>
      <c r="V19" s="2" t="str">
        <f t="shared" si="9"/>
        <v/>
      </c>
      <c r="W19" s="11" t="str">
        <f>IF(ISBLANK(A19),"",表1_15[[#This Row],[子项名称]]&amp;表1_15[[#This Row],[标题]]&amp;表1_15[[#This Row],[分项工程代号]])</f>
        <v/>
      </c>
      <c r="X19" s="11" t="str">
        <f>IF(ISBLANK(A19),"",COUNTIF(W:W,表1_15[[#This Row],[子项名称]]&amp;表1_15[[#This Row],[标题]]&amp;表1_15[[#This Row],[分项工程代号]]))</f>
        <v/>
      </c>
      <c r="Y19" s="11" t="str">
        <f>IF(ISBLANK(A19),"",表1_15[[#This Row],[子项名称]]&amp;表1_15[[#This Row],[分项工程代号]]&amp;表1_15[[#This Row],[分项工程名称]])</f>
        <v/>
      </c>
      <c r="Z19" s="11" t="str">
        <f>IF(ISBLANK(A19),"",IF(MATCH(表1_15[[#This Row],[子项名称]]&amp;表1_15[[#This Row],[分项工程代号]]&amp;表1_15[[#This Row],[分项工程名称]],Y:Y,0)=ROW(表1_15[[#This Row],[子项名称]]),TRUE,FALSE))</f>
        <v/>
      </c>
      <c r="AA19" s="11" t="str">
        <f t="shared" si="10"/>
        <v/>
      </c>
      <c r="AB19" s="11" t="str">
        <f>IF(ISBLANK(A19),"",VLOOKUP(表1_15[[#This Row],[分项工程名称]],施工检查记录[#All],2,FALSE))</f>
        <v/>
      </c>
      <c r="AC19" t="str">
        <f t="shared" si="0"/>
        <v>1900年01月00日</v>
      </c>
    </row>
    <row r="20" customHeight="1" spans="2:29">
      <c r="B20" s="5" t="str">
        <f ca="1" t="shared" si="11"/>
        <v/>
      </c>
      <c r="G20" s="4"/>
      <c r="K20" s="11" t="str">
        <f>IF(ISBLANK(A20),"",VLOOKUP("S3"&amp;表1_15[[#This Row],[分项工程代号]]&amp;表1_15[[#This Row],[分项工程名称]],模板!D:F,3,FALSE))</f>
        <v/>
      </c>
      <c r="L20" s="2" t="str">
        <f ca="1">IF(ISBLANK(A20),"",表1_15[[#This Row],[编号]]&amp;TEXT(表1_15[[#This Row],[序号]],"000"))</f>
        <v/>
      </c>
      <c r="M20" s="11" t="str">
        <f t="shared" si="1"/>
        <v/>
      </c>
      <c r="N20" s="11" t="str">
        <f t="shared" si="2"/>
        <v/>
      </c>
      <c r="O20" s="11" t="str">
        <f t="shared" si="3"/>
        <v/>
      </c>
      <c r="P20" s="2" t="str">
        <f t="shared" si="4"/>
        <v/>
      </c>
      <c r="Q20" s="2" t="str">
        <f t="shared" si="5"/>
        <v/>
      </c>
      <c r="R20" s="2" t="str">
        <f t="shared" si="6"/>
        <v/>
      </c>
      <c r="S20" s="11" t="str">
        <f t="shared" si="7"/>
        <v/>
      </c>
      <c r="T20" s="11" t="str">
        <f>IF(ISBLANK(A20),"",VLOOKUP(表1_15[[#This Row],[分项工程名称]],模板!C:G,3,FALSE))</f>
        <v/>
      </c>
      <c r="U20" s="2" t="str">
        <f t="shared" si="8"/>
        <v/>
      </c>
      <c r="V20" s="2" t="str">
        <f t="shared" si="9"/>
        <v/>
      </c>
      <c r="W20" s="11" t="str">
        <f>IF(ISBLANK(A20),"",表1_15[[#This Row],[子项名称]]&amp;表1_15[[#This Row],[标题]]&amp;表1_15[[#This Row],[分项工程代号]])</f>
        <v/>
      </c>
      <c r="X20" s="11" t="str">
        <f>IF(ISBLANK(A20),"",COUNTIF(W:W,表1_15[[#This Row],[子项名称]]&amp;表1_15[[#This Row],[标题]]&amp;表1_15[[#This Row],[分项工程代号]]))</f>
        <v/>
      </c>
      <c r="Y20" s="11" t="str">
        <f>IF(ISBLANK(A20),"",表1_15[[#This Row],[子项名称]]&amp;表1_15[[#This Row],[分项工程代号]]&amp;表1_15[[#This Row],[分项工程名称]])</f>
        <v/>
      </c>
      <c r="Z20" s="11" t="str">
        <f>IF(ISBLANK(A20),"",IF(MATCH(表1_15[[#This Row],[子项名称]]&amp;表1_15[[#This Row],[分项工程代号]]&amp;表1_15[[#This Row],[分项工程名称]],Y:Y,0)=ROW(表1_15[[#This Row],[子项名称]]),TRUE,FALSE))</f>
        <v/>
      </c>
      <c r="AA20" s="11" t="str">
        <f t="shared" si="10"/>
        <v/>
      </c>
      <c r="AB20" s="11" t="str">
        <f>IF(ISBLANK(A20),"",VLOOKUP(表1_15[[#This Row],[分项工程名称]],施工检查记录[#All],2,FALSE))</f>
        <v/>
      </c>
      <c r="AC20" t="str">
        <f t="shared" si="0"/>
        <v>1900年01月00日</v>
      </c>
    </row>
    <row r="21" customHeight="1" spans="2:29">
      <c r="B21" s="5" t="str">
        <f ca="1" t="shared" si="11"/>
        <v/>
      </c>
      <c r="G21" s="4"/>
      <c r="K21" s="11" t="str">
        <f>IF(ISBLANK(A21),"",VLOOKUP("S3"&amp;表1_15[[#This Row],[分项工程代号]]&amp;表1_15[[#This Row],[分项工程名称]],模板!D:F,3,FALSE))</f>
        <v/>
      </c>
      <c r="L21" s="2" t="str">
        <f ca="1">IF(ISBLANK(A21),"",表1_15[[#This Row],[编号]]&amp;TEXT(表1_15[[#This Row],[序号]],"000"))</f>
        <v/>
      </c>
      <c r="M21" s="11" t="str">
        <f t="shared" si="1"/>
        <v/>
      </c>
      <c r="N21" s="11" t="str">
        <f t="shared" si="2"/>
        <v/>
      </c>
      <c r="O21" s="11" t="str">
        <f t="shared" si="3"/>
        <v/>
      </c>
      <c r="P21" s="2" t="str">
        <f t="shared" si="4"/>
        <v/>
      </c>
      <c r="Q21" s="2" t="str">
        <f t="shared" si="5"/>
        <v/>
      </c>
      <c r="R21" s="2" t="str">
        <f t="shared" si="6"/>
        <v/>
      </c>
      <c r="S21" s="11" t="str">
        <f t="shared" si="7"/>
        <v/>
      </c>
      <c r="T21" s="11" t="str">
        <f>IF(ISBLANK(A21),"",VLOOKUP(表1_15[[#This Row],[分项工程名称]],模板!C:G,3,FALSE))</f>
        <v/>
      </c>
      <c r="U21" s="2" t="str">
        <f t="shared" si="8"/>
        <v/>
      </c>
      <c r="V21" s="2" t="str">
        <f t="shared" si="9"/>
        <v/>
      </c>
      <c r="W21" s="11" t="str">
        <f>IF(ISBLANK(A21),"",表1_15[[#This Row],[子项名称]]&amp;表1_15[[#This Row],[标题]]&amp;表1_15[[#This Row],[分项工程代号]])</f>
        <v/>
      </c>
      <c r="X21" s="11" t="str">
        <f>IF(ISBLANK(A21),"",COUNTIF(W:W,表1_15[[#This Row],[子项名称]]&amp;表1_15[[#This Row],[标题]]&amp;表1_15[[#This Row],[分项工程代号]]))</f>
        <v/>
      </c>
      <c r="Y21" s="11" t="str">
        <f>IF(ISBLANK(A21),"",表1_15[[#This Row],[子项名称]]&amp;表1_15[[#This Row],[分项工程代号]]&amp;表1_15[[#This Row],[分项工程名称]])</f>
        <v/>
      </c>
      <c r="Z21" s="11" t="str">
        <f>IF(ISBLANK(A21),"",IF(MATCH(表1_15[[#This Row],[子项名称]]&amp;表1_15[[#This Row],[分项工程代号]]&amp;表1_15[[#This Row],[分项工程名称]],Y:Y,0)=ROW(表1_15[[#This Row],[子项名称]]),TRUE,FALSE))</f>
        <v/>
      </c>
      <c r="AA21" s="11" t="str">
        <f t="shared" si="10"/>
        <v/>
      </c>
      <c r="AB21" s="11" t="str">
        <f>IF(ISBLANK(A21),"",VLOOKUP(表1_15[[#This Row],[分项工程名称]],施工检查记录[#All],2,FALSE))</f>
        <v/>
      </c>
      <c r="AC21" t="str">
        <f t="shared" si="0"/>
        <v>1900年01月00日</v>
      </c>
    </row>
    <row r="22" customHeight="1" spans="2:29">
      <c r="B22" s="5" t="str">
        <f ca="1" t="shared" si="11"/>
        <v/>
      </c>
      <c r="G22" s="4"/>
      <c r="K22" s="11" t="str">
        <f>IF(ISBLANK(A22),"",VLOOKUP("S3"&amp;表1_15[[#This Row],[分项工程代号]]&amp;表1_15[[#This Row],[分项工程名称]],模板!D:F,3,FALSE))</f>
        <v/>
      </c>
      <c r="L22" s="2" t="str">
        <f ca="1">IF(ISBLANK(A22),"",表1_15[[#This Row],[编号]]&amp;TEXT(表1_15[[#This Row],[序号]],"000"))</f>
        <v/>
      </c>
      <c r="M22" s="11" t="str">
        <f t="shared" si="1"/>
        <v/>
      </c>
      <c r="N22" s="11" t="str">
        <f t="shared" si="2"/>
        <v/>
      </c>
      <c r="O22" s="11" t="str">
        <f t="shared" si="3"/>
        <v/>
      </c>
      <c r="P22" s="2" t="str">
        <f t="shared" si="4"/>
        <v/>
      </c>
      <c r="Q22" s="2" t="str">
        <f t="shared" si="5"/>
        <v/>
      </c>
      <c r="R22" s="2" t="str">
        <f t="shared" si="6"/>
        <v/>
      </c>
      <c r="S22" s="11" t="str">
        <f t="shared" si="7"/>
        <v/>
      </c>
      <c r="T22" s="11" t="str">
        <f>IF(ISBLANK(A22),"",VLOOKUP(表1_15[[#This Row],[分项工程名称]],模板!C:G,3,FALSE))</f>
        <v/>
      </c>
      <c r="U22" s="2" t="str">
        <f t="shared" si="8"/>
        <v/>
      </c>
      <c r="V22" s="2" t="str">
        <f t="shared" si="9"/>
        <v/>
      </c>
      <c r="W22" s="11" t="str">
        <f>IF(ISBLANK(A22),"",表1_15[[#This Row],[子项名称]]&amp;表1_15[[#This Row],[标题]]&amp;表1_15[[#This Row],[分项工程代号]])</f>
        <v/>
      </c>
      <c r="X22" s="11" t="str">
        <f>IF(ISBLANK(A22),"",COUNTIF(W:W,表1_15[[#This Row],[子项名称]]&amp;表1_15[[#This Row],[标题]]&amp;表1_15[[#This Row],[分项工程代号]]))</f>
        <v/>
      </c>
      <c r="Y22" s="11" t="str">
        <f>IF(ISBLANK(A22),"",表1_15[[#This Row],[子项名称]]&amp;表1_15[[#This Row],[分项工程代号]]&amp;表1_15[[#This Row],[分项工程名称]])</f>
        <v/>
      </c>
      <c r="Z22" s="11" t="str">
        <f>IF(ISBLANK(A22),"",IF(MATCH(表1_15[[#This Row],[子项名称]]&amp;表1_15[[#This Row],[分项工程代号]]&amp;表1_15[[#This Row],[分项工程名称]],Y:Y,0)=ROW(表1_15[[#This Row],[子项名称]]),TRUE,FALSE))</f>
        <v/>
      </c>
      <c r="AA22" s="11" t="str">
        <f t="shared" si="10"/>
        <v/>
      </c>
      <c r="AB22" s="11" t="str">
        <f>IF(ISBLANK(A22),"",VLOOKUP(表1_15[[#This Row],[分项工程名称]],施工检查记录[#All],2,FALSE))</f>
        <v/>
      </c>
      <c r="AC22" t="str">
        <f t="shared" si="0"/>
        <v>1900年01月00日</v>
      </c>
    </row>
    <row r="23" customHeight="1" spans="2:29">
      <c r="B23" s="5" t="str">
        <f ca="1" t="shared" si="11"/>
        <v/>
      </c>
      <c r="G23" s="4"/>
      <c r="K23" s="11" t="str">
        <f>IF(ISBLANK(A23),"",VLOOKUP("S3"&amp;表1_15[[#This Row],[分项工程代号]]&amp;表1_15[[#This Row],[分项工程名称]],模板!D:F,3,FALSE))</f>
        <v/>
      </c>
      <c r="L23" s="2" t="str">
        <f ca="1">IF(ISBLANK(A23),"",表1_15[[#This Row],[编号]]&amp;TEXT(表1_15[[#This Row],[序号]],"000"))</f>
        <v/>
      </c>
      <c r="M23" s="11" t="str">
        <f t="shared" si="1"/>
        <v/>
      </c>
      <c r="N23" s="11" t="str">
        <f t="shared" si="2"/>
        <v/>
      </c>
      <c r="O23" s="11" t="str">
        <f t="shared" si="3"/>
        <v/>
      </c>
      <c r="P23" s="2" t="str">
        <f t="shared" si="4"/>
        <v/>
      </c>
      <c r="Q23" s="2" t="str">
        <f t="shared" si="5"/>
        <v/>
      </c>
      <c r="R23" s="2" t="str">
        <f t="shared" si="6"/>
        <v/>
      </c>
      <c r="S23" s="11" t="str">
        <f t="shared" si="7"/>
        <v/>
      </c>
      <c r="T23" s="11" t="str">
        <f>IF(ISBLANK(A23),"",VLOOKUP(表1_15[[#This Row],[分项工程名称]],模板!C:G,3,FALSE))</f>
        <v/>
      </c>
      <c r="U23" s="2" t="str">
        <f t="shared" si="8"/>
        <v/>
      </c>
      <c r="V23" s="2" t="str">
        <f t="shared" si="9"/>
        <v/>
      </c>
      <c r="W23" s="11" t="str">
        <f>IF(ISBLANK(A23),"",表1_15[[#This Row],[子项名称]]&amp;表1_15[[#This Row],[标题]]&amp;表1_15[[#This Row],[分项工程代号]])</f>
        <v/>
      </c>
      <c r="X23" s="11" t="str">
        <f>IF(ISBLANK(A23),"",COUNTIF(W:W,表1_15[[#This Row],[子项名称]]&amp;表1_15[[#This Row],[标题]]&amp;表1_15[[#This Row],[分项工程代号]]))</f>
        <v/>
      </c>
      <c r="Y23" s="11" t="str">
        <f>IF(ISBLANK(A23),"",表1_15[[#This Row],[子项名称]]&amp;表1_15[[#This Row],[分项工程代号]]&amp;表1_15[[#This Row],[分项工程名称]])</f>
        <v/>
      </c>
      <c r="Z23" s="11" t="str">
        <f>IF(ISBLANK(A23),"",IF(MATCH(表1_15[[#This Row],[子项名称]]&amp;表1_15[[#This Row],[分项工程代号]]&amp;表1_15[[#This Row],[分项工程名称]],Y:Y,0)=ROW(表1_15[[#This Row],[子项名称]]),TRUE,FALSE))</f>
        <v/>
      </c>
      <c r="AA23" s="11" t="str">
        <f t="shared" si="10"/>
        <v/>
      </c>
      <c r="AB23" s="11" t="str">
        <f>IF(ISBLANK(A23),"",VLOOKUP(表1_15[[#This Row],[分项工程名称]],施工检查记录[#All],2,FALSE))</f>
        <v/>
      </c>
      <c r="AC23" t="str">
        <f t="shared" si="0"/>
        <v>1900年01月00日</v>
      </c>
    </row>
    <row r="24" customHeight="1" spans="2:29">
      <c r="B24" s="5" t="str">
        <f ca="1" t="shared" si="11"/>
        <v/>
      </c>
      <c r="G24" s="4"/>
      <c r="K24" s="11" t="str">
        <f>IF(ISBLANK(A24),"",VLOOKUP("S3"&amp;表1_15[[#This Row],[分项工程代号]]&amp;表1_15[[#This Row],[分项工程名称]],模板!D:F,3,FALSE))</f>
        <v/>
      </c>
      <c r="L24" s="2" t="str">
        <f ca="1">IF(ISBLANK(A24),"",表1_15[[#This Row],[编号]]&amp;TEXT(表1_15[[#This Row],[序号]],"000"))</f>
        <v/>
      </c>
      <c r="M24" s="11" t="str">
        <f t="shared" si="1"/>
        <v/>
      </c>
      <c r="N24" s="11" t="str">
        <f t="shared" si="2"/>
        <v/>
      </c>
      <c r="O24" s="11" t="str">
        <f t="shared" si="3"/>
        <v/>
      </c>
      <c r="P24" s="2" t="str">
        <f t="shared" si="4"/>
        <v/>
      </c>
      <c r="Q24" s="2" t="str">
        <f t="shared" si="5"/>
        <v/>
      </c>
      <c r="R24" s="2" t="str">
        <f t="shared" si="6"/>
        <v/>
      </c>
      <c r="S24" s="11" t="str">
        <f t="shared" si="7"/>
        <v/>
      </c>
      <c r="T24" s="11" t="str">
        <f>IF(ISBLANK(A24),"",VLOOKUP(表1_15[[#This Row],[分项工程名称]],模板!C:G,3,FALSE))</f>
        <v/>
      </c>
      <c r="U24" s="2" t="str">
        <f t="shared" si="8"/>
        <v/>
      </c>
      <c r="V24" s="2" t="str">
        <f t="shared" si="9"/>
        <v/>
      </c>
      <c r="W24" s="11" t="str">
        <f>IF(ISBLANK(A24),"",表1_15[[#This Row],[子项名称]]&amp;表1_15[[#This Row],[标题]]&amp;表1_15[[#This Row],[分项工程代号]])</f>
        <v/>
      </c>
      <c r="X24" s="11" t="str">
        <f>IF(ISBLANK(A24),"",COUNTIF(W:W,表1_15[[#This Row],[子项名称]]&amp;表1_15[[#This Row],[标题]]&amp;表1_15[[#This Row],[分项工程代号]]))</f>
        <v/>
      </c>
      <c r="Y24" s="11" t="str">
        <f>IF(ISBLANK(A24),"",表1_15[[#This Row],[子项名称]]&amp;表1_15[[#This Row],[分项工程代号]]&amp;表1_15[[#This Row],[分项工程名称]])</f>
        <v/>
      </c>
      <c r="Z24" s="11" t="str">
        <f>IF(ISBLANK(A24),"",IF(MATCH(表1_15[[#This Row],[子项名称]]&amp;表1_15[[#This Row],[分项工程代号]]&amp;表1_15[[#This Row],[分项工程名称]],Y:Y,0)=ROW(表1_15[[#This Row],[子项名称]]),TRUE,FALSE))</f>
        <v/>
      </c>
      <c r="AA24" s="11" t="str">
        <f t="shared" si="10"/>
        <v/>
      </c>
      <c r="AB24" s="11" t="str">
        <f>IF(ISBLANK(A24),"",VLOOKUP(表1_15[[#This Row],[分项工程名称]],施工检查记录[#All],2,FALSE))</f>
        <v/>
      </c>
      <c r="AC24" t="str">
        <f t="shared" si="0"/>
        <v>1900年01月00日</v>
      </c>
    </row>
    <row r="25" customHeight="1" spans="2:29">
      <c r="B25" s="5" t="str">
        <f ca="1" t="shared" si="11"/>
        <v/>
      </c>
      <c r="G25" s="4"/>
      <c r="K25" s="11" t="str">
        <f>IF(ISBLANK(A25),"",VLOOKUP("S3"&amp;表1_15[[#This Row],[分项工程代号]]&amp;表1_15[[#This Row],[分项工程名称]],模板!D:F,3,FALSE))</f>
        <v/>
      </c>
      <c r="L25" s="2" t="str">
        <f ca="1">IF(ISBLANK(A25),"",表1_15[[#This Row],[编号]]&amp;TEXT(表1_15[[#This Row],[序号]],"000"))</f>
        <v/>
      </c>
      <c r="M25" s="11" t="str">
        <f t="shared" si="1"/>
        <v/>
      </c>
      <c r="N25" s="11" t="str">
        <f t="shared" si="2"/>
        <v/>
      </c>
      <c r="O25" s="11" t="str">
        <f t="shared" si="3"/>
        <v/>
      </c>
      <c r="P25" s="2" t="str">
        <f t="shared" si="4"/>
        <v/>
      </c>
      <c r="Q25" s="2" t="str">
        <f t="shared" si="5"/>
        <v/>
      </c>
      <c r="R25" s="2" t="str">
        <f t="shared" si="6"/>
        <v/>
      </c>
      <c r="S25" s="11" t="str">
        <f t="shared" si="7"/>
        <v/>
      </c>
      <c r="T25" s="11" t="str">
        <f>IF(ISBLANK(A25),"",VLOOKUP(表1_15[[#This Row],[分项工程名称]],模板!C:G,3,FALSE))</f>
        <v/>
      </c>
      <c r="U25" s="2" t="str">
        <f t="shared" si="8"/>
        <v/>
      </c>
      <c r="V25" s="2" t="str">
        <f t="shared" si="9"/>
        <v/>
      </c>
      <c r="W25" s="11" t="str">
        <f>IF(ISBLANK(A25),"",表1_15[[#This Row],[子项名称]]&amp;表1_15[[#This Row],[标题]]&amp;表1_15[[#This Row],[分项工程代号]])</f>
        <v/>
      </c>
      <c r="X25" s="11" t="str">
        <f>IF(ISBLANK(A25),"",COUNTIF(W:W,表1_15[[#This Row],[子项名称]]&amp;表1_15[[#This Row],[标题]]&amp;表1_15[[#This Row],[分项工程代号]]))</f>
        <v/>
      </c>
      <c r="Y25" s="11" t="str">
        <f>IF(ISBLANK(A25),"",表1_15[[#This Row],[子项名称]]&amp;表1_15[[#This Row],[分项工程代号]]&amp;表1_15[[#This Row],[分项工程名称]])</f>
        <v/>
      </c>
      <c r="Z25" s="11" t="str">
        <f>IF(ISBLANK(A25),"",IF(MATCH(表1_15[[#This Row],[子项名称]]&amp;表1_15[[#This Row],[分项工程代号]]&amp;表1_15[[#This Row],[分项工程名称]],Y:Y,0)=ROW(表1_15[[#This Row],[子项名称]]),TRUE,FALSE))</f>
        <v/>
      </c>
      <c r="AA25" s="11" t="str">
        <f t="shared" si="10"/>
        <v/>
      </c>
      <c r="AB25" s="11" t="str">
        <f>IF(ISBLANK(A25),"",VLOOKUP(表1_15[[#This Row],[分项工程名称]],施工检查记录[#All],2,FALSE))</f>
        <v/>
      </c>
      <c r="AC25" t="str">
        <f t="shared" si="0"/>
        <v>1900年01月00日</v>
      </c>
    </row>
    <row r="26" customHeight="1" spans="2:29">
      <c r="B26" s="5" t="str">
        <f ca="1" t="shared" si="11"/>
        <v/>
      </c>
      <c r="G26" s="4"/>
      <c r="K26" s="11" t="str">
        <f>IF(ISBLANK(A26),"",VLOOKUP("S3"&amp;表1_15[[#This Row],[分项工程代号]]&amp;表1_15[[#This Row],[分项工程名称]],模板!D:F,3,FALSE))</f>
        <v/>
      </c>
      <c r="L26" s="2" t="str">
        <f ca="1">IF(ISBLANK(A26),"",表1_15[[#This Row],[编号]]&amp;TEXT(表1_15[[#This Row],[序号]],"000"))</f>
        <v/>
      </c>
      <c r="M26" s="11" t="str">
        <f t="shared" si="1"/>
        <v/>
      </c>
      <c r="N26" s="11" t="str">
        <f t="shared" si="2"/>
        <v/>
      </c>
      <c r="O26" s="11" t="str">
        <f t="shared" si="3"/>
        <v/>
      </c>
      <c r="P26" s="2" t="str">
        <f t="shared" si="4"/>
        <v/>
      </c>
      <c r="Q26" s="2" t="str">
        <f t="shared" si="5"/>
        <v/>
      </c>
      <c r="R26" s="2" t="str">
        <f t="shared" si="6"/>
        <v/>
      </c>
      <c r="S26" s="11" t="str">
        <f t="shared" si="7"/>
        <v/>
      </c>
      <c r="T26" s="11" t="str">
        <f>IF(ISBLANK(A26),"",VLOOKUP(表1_15[[#This Row],[分项工程名称]],模板!C:G,3,FALSE))</f>
        <v/>
      </c>
      <c r="U26" s="2" t="str">
        <f t="shared" si="8"/>
        <v/>
      </c>
      <c r="V26" s="2" t="str">
        <f t="shared" si="9"/>
        <v/>
      </c>
      <c r="W26" s="11" t="str">
        <f>IF(ISBLANK(A26),"",表1_15[[#This Row],[子项名称]]&amp;表1_15[[#This Row],[标题]]&amp;表1_15[[#This Row],[分项工程代号]])</f>
        <v/>
      </c>
      <c r="X26" s="11" t="str">
        <f>IF(ISBLANK(A26),"",COUNTIF(W:W,表1_15[[#This Row],[子项名称]]&amp;表1_15[[#This Row],[标题]]&amp;表1_15[[#This Row],[分项工程代号]]))</f>
        <v/>
      </c>
      <c r="Y26" s="11" t="str">
        <f>IF(ISBLANK(A26),"",表1_15[[#This Row],[子项名称]]&amp;表1_15[[#This Row],[分项工程代号]]&amp;表1_15[[#This Row],[分项工程名称]])</f>
        <v/>
      </c>
      <c r="Z26" s="11" t="str">
        <f>IF(ISBLANK(A26),"",IF(MATCH(表1_15[[#This Row],[子项名称]]&amp;表1_15[[#This Row],[分项工程代号]]&amp;表1_15[[#This Row],[分项工程名称]],Y:Y,0)=ROW(表1_15[[#This Row],[子项名称]]),TRUE,FALSE))</f>
        <v/>
      </c>
      <c r="AA26" s="11" t="str">
        <f t="shared" si="10"/>
        <v/>
      </c>
      <c r="AB26" s="11" t="str">
        <f>IF(ISBLANK(A26),"",VLOOKUP(表1_15[[#This Row],[分项工程名称]],施工检查记录[#All],2,FALSE))</f>
        <v/>
      </c>
      <c r="AC26" t="str">
        <f t="shared" si="0"/>
        <v>1900年01月00日</v>
      </c>
    </row>
    <row r="27" customHeight="1" spans="2:29">
      <c r="B27" s="5" t="str">
        <f ca="1" t="shared" si="11"/>
        <v/>
      </c>
      <c r="G27" s="4"/>
      <c r="K27" s="11" t="str">
        <f>IF(ISBLANK(A27),"",VLOOKUP("S3"&amp;表1_15[[#This Row],[分项工程代号]]&amp;表1_15[[#This Row],[分项工程名称]],模板!D:F,3,FALSE))</f>
        <v/>
      </c>
      <c r="L27" s="2" t="str">
        <f ca="1">IF(ISBLANK(A27),"",表1_15[[#This Row],[编号]]&amp;TEXT(表1_15[[#This Row],[序号]],"000"))</f>
        <v/>
      </c>
      <c r="M27" s="11" t="str">
        <f t="shared" si="1"/>
        <v/>
      </c>
      <c r="N27" s="11" t="str">
        <f t="shared" si="2"/>
        <v/>
      </c>
      <c r="O27" s="11" t="str">
        <f t="shared" si="3"/>
        <v/>
      </c>
      <c r="P27" s="2" t="str">
        <f t="shared" si="4"/>
        <v/>
      </c>
      <c r="Q27" s="2" t="str">
        <f t="shared" si="5"/>
        <v/>
      </c>
      <c r="R27" s="2" t="str">
        <f t="shared" si="6"/>
        <v/>
      </c>
      <c r="S27" s="11" t="str">
        <f t="shared" si="7"/>
        <v/>
      </c>
      <c r="T27" s="11" t="str">
        <f>IF(ISBLANK(A27),"",VLOOKUP(表1_15[[#This Row],[分项工程名称]],模板!C:G,3,FALSE))</f>
        <v/>
      </c>
      <c r="U27" s="2" t="str">
        <f t="shared" si="8"/>
        <v/>
      </c>
      <c r="V27" s="2" t="str">
        <f t="shared" si="9"/>
        <v/>
      </c>
      <c r="W27" s="11" t="str">
        <f>IF(ISBLANK(A27),"",表1_15[[#This Row],[子项名称]]&amp;表1_15[[#This Row],[标题]]&amp;表1_15[[#This Row],[分项工程代号]])</f>
        <v/>
      </c>
      <c r="X27" s="11" t="str">
        <f>IF(ISBLANK(A27),"",COUNTIF(W:W,表1_15[[#This Row],[子项名称]]&amp;表1_15[[#This Row],[标题]]&amp;表1_15[[#This Row],[分项工程代号]]))</f>
        <v/>
      </c>
      <c r="Y27" s="11" t="str">
        <f>IF(ISBLANK(A27),"",表1_15[[#This Row],[子项名称]]&amp;表1_15[[#This Row],[分项工程代号]]&amp;表1_15[[#This Row],[分项工程名称]])</f>
        <v/>
      </c>
      <c r="Z27" s="11" t="str">
        <f>IF(ISBLANK(A27),"",IF(MATCH(表1_15[[#This Row],[子项名称]]&amp;表1_15[[#This Row],[分项工程代号]]&amp;表1_15[[#This Row],[分项工程名称]],Y:Y,0)=ROW(表1_15[[#This Row],[子项名称]]),TRUE,FALSE))</f>
        <v/>
      </c>
      <c r="AA27" s="11" t="str">
        <f t="shared" si="10"/>
        <v/>
      </c>
      <c r="AB27" s="11" t="str">
        <f>IF(ISBLANK(A27),"",VLOOKUP(表1_15[[#This Row],[分项工程名称]],施工检查记录[#All],2,FALSE))</f>
        <v/>
      </c>
      <c r="AC27" t="str">
        <f t="shared" si="0"/>
        <v>1900年01月00日</v>
      </c>
    </row>
    <row r="28" customHeight="1" spans="2:29">
      <c r="B28" s="5" t="str">
        <f ca="1" t="shared" si="11"/>
        <v/>
      </c>
      <c r="G28" s="4"/>
      <c r="K28" s="11" t="str">
        <f>IF(ISBLANK(A28),"",VLOOKUP("S3"&amp;表1_15[[#This Row],[分项工程代号]]&amp;表1_15[[#This Row],[分项工程名称]],模板!D:F,3,FALSE))</f>
        <v/>
      </c>
      <c r="L28" s="2" t="str">
        <f ca="1">IF(ISBLANK(A28),"",表1_15[[#This Row],[编号]]&amp;TEXT(表1_15[[#This Row],[序号]],"000"))</f>
        <v/>
      </c>
      <c r="M28" s="11" t="str">
        <f t="shared" si="1"/>
        <v/>
      </c>
      <c r="N28" s="11" t="str">
        <f t="shared" si="2"/>
        <v/>
      </c>
      <c r="O28" s="11" t="str">
        <f t="shared" si="3"/>
        <v/>
      </c>
      <c r="P28" s="2" t="str">
        <f t="shared" si="4"/>
        <v/>
      </c>
      <c r="Q28" s="2" t="str">
        <f t="shared" si="5"/>
        <v/>
      </c>
      <c r="R28" s="2" t="str">
        <f t="shared" si="6"/>
        <v/>
      </c>
      <c r="S28" s="11" t="str">
        <f t="shared" si="7"/>
        <v/>
      </c>
      <c r="T28" s="11" t="str">
        <f>IF(ISBLANK(A28),"",VLOOKUP(表1_15[[#This Row],[分项工程名称]],模板!C:G,3,FALSE))</f>
        <v/>
      </c>
      <c r="U28" s="2" t="str">
        <f t="shared" si="8"/>
        <v/>
      </c>
      <c r="V28" s="2" t="str">
        <f t="shared" si="9"/>
        <v/>
      </c>
      <c r="W28" s="11" t="str">
        <f>IF(ISBLANK(A28),"",表1_15[[#This Row],[子项名称]]&amp;表1_15[[#This Row],[标题]]&amp;表1_15[[#This Row],[分项工程代号]])</f>
        <v/>
      </c>
      <c r="X28" s="11" t="str">
        <f>IF(ISBLANK(A28),"",COUNTIF(W:W,表1_15[[#This Row],[子项名称]]&amp;表1_15[[#This Row],[标题]]&amp;表1_15[[#This Row],[分项工程代号]]))</f>
        <v/>
      </c>
      <c r="Y28" s="11" t="str">
        <f>IF(ISBLANK(A28),"",表1_15[[#This Row],[子项名称]]&amp;表1_15[[#This Row],[分项工程代号]]&amp;表1_15[[#This Row],[分项工程名称]])</f>
        <v/>
      </c>
      <c r="Z28" s="11" t="str">
        <f>IF(ISBLANK(A28),"",IF(MATCH(表1_15[[#This Row],[子项名称]]&amp;表1_15[[#This Row],[分项工程代号]]&amp;表1_15[[#This Row],[分项工程名称]],Y:Y,0)=ROW(表1_15[[#This Row],[子项名称]]),TRUE,FALSE))</f>
        <v/>
      </c>
      <c r="AA28" s="11" t="str">
        <f t="shared" si="10"/>
        <v/>
      </c>
      <c r="AB28" s="11" t="str">
        <f>IF(ISBLANK(A28),"",VLOOKUP(表1_15[[#This Row],[分项工程名称]],施工检查记录[#All],2,FALSE))</f>
        <v/>
      </c>
      <c r="AC28" t="str">
        <f t="shared" si="0"/>
        <v>1900年01月00日</v>
      </c>
    </row>
    <row r="29" customHeight="1" spans="2:29">
      <c r="B29" s="5" t="str">
        <f ca="1" t="shared" si="11"/>
        <v/>
      </c>
      <c r="G29" s="4"/>
      <c r="K29" s="11" t="str">
        <f>IF(ISBLANK(A29),"",VLOOKUP("S3"&amp;表1_15[[#This Row],[分项工程代号]]&amp;表1_15[[#This Row],[分项工程名称]],模板!D:F,3,FALSE))</f>
        <v/>
      </c>
      <c r="L29" s="2" t="str">
        <f ca="1">IF(ISBLANK(A29),"",表1_15[[#This Row],[编号]]&amp;TEXT(表1_15[[#This Row],[序号]],"000"))</f>
        <v/>
      </c>
      <c r="M29" s="11" t="str">
        <f t="shared" si="1"/>
        <v/>
      </c>
      <c r="N29" s="11" t="str">
        <f t="shared" si="2"/>
        <v/>
      </c>
      <c r="O29" s="11" t="str">
        <f t="shared" si="3"/>
        <v/>
      </c>
      <c r="P29" s="2" t="str">
        <f t="shared" si="4"/>
        <v/>
      </c>
      <c r="Q29" s="2" t="str">
        <f t="shared" si="5"/>
        <v/>
      </c>
      <c r="R29" s="2" t="str">
        <f t="shared" si="6"/>
        <v/>
      </c>
      <c r="S29" s="11" t="str">
        <f t="shared" si="7"/>
        <v/>
      </c>
      <c r="T29" s="11" t="str">
        <f>IF(ISBLANK(A29),"",VLOOKUP(表1_15[[#This Row],[分项工程名称]],模板!C:G,3,FALSE))</f>
        <v/>
      </c>
      <c r="U29" s="2" t="str">
        <f t="shared" si="8"/>
        <v/>
      </c>
      <c r="V29" s="2" t="str">
        <f t="shared" si="9"/>
        <v/>
      </c>
      <c r="W29" s="11" t="str">
        <f>IF(ISBLANK(A29),"",表1_15[[#This Row],[子项名称]]&amp;表1_15[[#This Row],[标题]]&amp;表1_15[[#This Row],[分项工程代号]])</f>
        <v/>
      </c>
      <c r="X29" s="11" t="str">
        <f>IF(ISBLANK(A29),"",COUNTIF(W:W,表1_15[[#This Row],[子项名称]]&amp;表1_15[[#This Row],[标题]]&amp;表1_15[[#This Row],[分项工程代号]]))</f>
        <v/>
      </c>
      <c r="Y29" s="11" t="str">
        <f>IF(ISBLANK(A29),"",表1_15[[#This Row],[子项名称]]&amp;表1_15[[#This Row],[分项工程代号]]&amp;表1_15[[#This Row],[分项工程名称]])</f>
        <v/>
      </c>
      <c r="Z29" s="11" t="str">
        <f>IF(ISBLANK(A29),"",IF(MATCH(表1_15[[#This Row],[子项名称]]&amp;表1_15[[#This Row],[分项工程代号]]&amp;表1_15[[#This Row],[分项工程名称]],Y:Y,0)=ROW(表1_15[[#This Row],[子项名称]]),TRUE,FALSE))</f>
        <v/>
      </c>
      <c r="AA29" s="11" t="str">
        <f t="shared" si="10"/>
        <v/>
      </c>
      <c r="AB29" s="11" t="str">
        <f>IF(ISBLANK(A29),"",VLOOKUP(表1_15[[#This Row],[分项工程名称]],施工检查记录[#All],2,FALSE))</f>
        <v/>
      </c>
      <c r="AC29" t="str">
        <f t="shared" si="0"/>
        <v>1900年01月00日</v>
      </c>
    </row>
    <row r="30" customHeight="1" spans="2:29">
      <c r="B30" s="5" t="str">
        <f ca="1" t="shared" si="11"/>
        <v/>
      </c>
      <c r="G30" s="4"/>
      <c r="K30" s="11" t="str">
        <f>IF(ISBLANK(A30),"",VLOOKUP("S3"&amp;表1_15[[#This Row],[分项工程代号]]&amp;表1_15[[#This Row],[分项工程名称]],模板!D:F,3,FALSE))</f>
        <v/>
      </c>
      <c r="L30" s="2" t="str">
        <f ca="1">IF(ISBLANK(A30),"",表1_15[[#This Row],[编号]]&amp;TEXT(表1_15[[#This Row],[序号]],"000"))</f>
        <v/>
      </c>
      <c r="M30" s="11" t="str">
        <f t="shared" si="1"/>
        <v/>
      </c>
      <c r="N30" s="11" t="str">
        <f t="shared" si="2"/>
        <v/>
      </c>
      <c r="O30" s="11" t="str">
        <f t="shared" si="3"/>
        <v/>
      </c>
      <c r="P30" s="2" t="str">
        <f t="shared" si="4"/>
        <v/>
      </c>
      <c r="Q30" s="2" t="str">
        <f t="shared" si="5"/>
        <v/>
      </c>
      <c r="R30" s="2" t="str">
        <f t="shared" si="6"/>
        <v/>
      </c>
      <c r="S30" s="11" t="str">
        <f t="shared" si="7"/>
        <v/>
      </c>
      <c r="T30" s="11" t="str">
        <f>IF(ISBLANK(A30),"",VLOOKUP(表1_15[[#This Row],[分项工程名称]],模板!C:G,3,FALSE))</f>
        <v/>
      </c>
      <c r="U30" s="2" t="str">
        <f t="shared" si="8"/>
        <v/>
      </c>
      <c r="V30" s="2" t="str">
        <f t="shared" si="9"/>
        <v/>
      </c>
      <c r="W30" s="11" t="str">
        <f>IF(ISBLANK(A30),"",表1_15[[#This Row],[子项名称]]&amp;表1_15[[#This Row],[标题]]&amp;表1_15[[#This Row],[分项工程代号]])</f>
        <v/>
      </c>
      <c r="X30" s="11" t="str">
        <f>IF(ISBLANK(A30),"",COUNTIF(W:W,表1_15[[#This Row],[子项名称]]&amp;表1_15[[#This Row],[标题]]&amp;表1_15[[#This Row],[分项工程代号]]))</f>
        <v/>
      </c>
      <c r="Y30" s="11" t="str">
        <f>IF(ISBLANK(A30),"",表1_15[[#This Row],[子项名称]]&amp;表1_15[[#This Row],[分项工程代号]]&amp;表1_15[[#This Row],[分项工程名称]])</f>
        <v/>
      </c>
      <c r="Z30" s="11" t="str">
        <f>IF(ISBLANK(A30),"",IF(MATCH(表1_15[[#This Row],[子项名称]]&amp;表1_15[[#This Row],[分项工程代号]]&amp;表1_15[[#This Row],[分项工程名称]],Y:Y,0)=ROW(表1_15[[#This Row],[子项名称]]),TRUE,FALSE))</f>
        <v/>
      </c>
      <c r="AA30" s="11" t="str">
        <f t="shared" si="10"/>
        <v/>
      </c>
      <c r="AB30" s="11" t="str">
        <f>IF(ISBLANK(A30),"",VLOOKUP(表1_15[[#This Row],[分项工程名称]],施工检查记录[#All],2,FALSE))</f>
        <v/>
      </c>
      <c r="AC30" t="str">
        <f t="shared" si="0"/>
        <v>1900年01月00日</v>
      </c>
    </row>
    <row r="31" customHeight="1" spans="2:29">
      <c r="B31" s="5" t="str">
        <f ca="1" t="shared" si="11"/>
        <v/>
      </c>
      <c r="G31" s="4"/>
      <c r="K31" s="11" t="str">
        <f>IF(ISBLANK(A31),"",VLOOKUP("S3"&amp;表1_15[[#This Row],[分项工程代号]]&amp;表1_15[[#This Row],[分项工程名称]],模板!D:F,3,FALSE))</f>
        <v/>
      </c>
      <c r="L31" s="2" t="str">
        <f ca="1">IF(ISBLANK(A31),"",表1_15[[#This Row],[编号]]&amp;TEXT(表1_15[[#This Row],[序号]],"000"))</f>
        <v/>
      </c>
      <c r="M31" s="11" t="str">
        <f t="shared" si="1"/>
        <v/>
      </c>
      <c r="N31" s="11" t="str">
        <f t="shared" si="2"/>
        <v/>
      </c>
      <c r="O31" s="11" t="str">
        <f t="shared" si="3"/>
        <v/>
      </c>
      <c r="P31" s="2" t="str">
        <f t="shared" si="4"/>
        <v/>
      </c>
      <c r="Q31" s="2" t="str">
        <f t="shared" si="5"/>
        <v/>
      </c>
      <c r="R31" s="2" t="str">
        <f t="shared" si="6"/>
        <v/>
      </c>
      <c r="S31" s="11" t="str">
        <f t="shared" si="7"/>
        <v/>
      </c>
      <c r="T31" s="11" t="str">
        <f>IF(ISBLANK(A31),"",VLOOKUP(表1_15[[#This Row],[分项工程名称]],模板!C:G,3,FALSE))</f>
        <v/>
      </c>
      <c r="U31" s="2" t="str">
        <f t="shared" si="8"/>
        <v/>
      </c>
      <c r="V31" s="2" t="str">
        <f t="shared" si="9"/>
        <v/>
      </c>
      <c r="W31" s="11" t="str">
        <f>IF(ISBLANK(A31),"",表1_15[[#This Row],[子项名称]]&amp;表1_15[[#This Row],[标题]]&amp;表1_15[[#This Row],[分项工程代号]])</f>
        <v/>
      </c>
      <c r="X31" s="11" t="str">
        <f>IF(ISBLANK(A31),"",COUNTIF(W:W,表1_15[[#This Row],[子项名称]]&amp;表1_15[[#This Row],[标题]]&amp;表1_15[[#This Row],[分项工程代号]]))</f>
        <v/>
      </c>
      <c r="Y31" s="11" t="str">
        <f>IF(ISBLANK(A31),"",表1_15[[#This Row],[子项名称]]&amp;表1_15[[#This Row],[分项工程代号]]&amp;表1_15[[#This Row],[分项工程名称]])</f>
        <v/>
      </c>
      <c r="Z31" s="11" t="str">
        <f>IF(ISBLANK(A31),"",IF(MATCH(表1_15[[#This Row],[子项名称]]&amp;表1_15[[#This Row],[分项工程代号]]&amp;表1_15[[#This Row],[分项工程名称]],Y:Y,0)=ROW(表1_15[[#This Row],[子项名称]]),TRUE,FALSE))</f>
        <v/>
      </c>
      <c r="AA31" s="11" t="str">
        <f t="shared" si="10"/>
        <v/>
      </c>
      <c r="AB31" s="11" t="str">
        <f>IF(ISBLANK(A31),"",VLOOKUP(表1_15[[#This Row],[分项工程名称]],施工检查记录[#All],2,FALSE))</f>
        <v/>
      </c>
      <c r="AC31" t="str">
        <f t="shared" si="0"/>
        <v>1900年01月00日</v>
      </c>
    </row>
    <row r="32" customHeight="1" spans="2:29">
      <c r="B32" s="5" t="str">
        <f ca="1" t="shared" si="11"/>
        <v/>
      </c>
      <c r="G32" s="4"/>
      <c r="K32" s="11" t="str">
        <f>IF(ISBLANK(A32),"",VLOOKUP("S3"&amp;表1_15[[#This Row],[分项工程代号]]&amp;表1_15[[#This Row],[分项工程名称]],模板!D:F,3,FALSE))</f>
        <v/>
      </c>
      <c r="L32" s="2" t="str">
        <f ca="1">IF(ISBLANK(A32),"",表1_15[[#This Row],[编号]]&amp;TEXT(表1_15[[#This Row],[序号]],"000"))</f>
        <v/>
      </c>
      <c r="M32" s="11" t="str">
        <f t="shared" si="1"/>
        <v/>
      </c>
      <c r="N32" s="11" t="str">
        <f t="shared" si="2"/>
        <v/>
      </c>
      <c r="O32" s="11" t="str">
        <f t="shared" si="3"/>
        <v/>
      </c>
      <c r="P32" s="2" t="str">
        <f t="shared" si="4"/>
        <v/>
      </c>
      <c r="Q32" s="2" t="str">
        <f t="shared" si="5"/>
        <v/>
      </c>
      <c r="R32" s="2" t="str">
        <f t="shared" si="6"/>
        <v/>
      </c>
      <c r="S32" s="11" t="str">
        <f t="shared" si="7"/>
        <v/>
      </c>
      <c r="T32" s="11" t="str">
        <f>IF(ISBLANK(A32),"",VLOOKUP(表1_15[[#This Row],[分项工程名称]],模板!C:G,3,FALSE))</f>
        <v/>
      </c>
      <c r="U32" s="2" t="str">
        <f t="shared" si="8"/>
        <v/>
      </c>
      <c r="V32" s="2" t="str">
        <f t="shared" si="9"/>
        <v/>
      </c>
      <c r="W32" s="11" t="str">
        <f>IF(ISBLANK(A32),"",表1_15[[#This Row],[子项名称]]&amp;表1_15[[#This Row],[标题]]&amp;表1_15[[#This Row],[分项工程代号]])</f>
        <v/>
      </c>
      <c r="X32" s="11" t="str">
        <f>IF(ISBLANK(A32),"",COUNTIF(W:W,表1_15[[#This Row],[子项名称]]&amp;表1_15[[#This Row],[标题]]&amp;表1_15[[#This Row],[分项工程代号]]))</f>
        <v/>
      </c>
      <c r="Y32" s="11" t="str">
        <f>IF(ISBLANK(A32),"",表1_15[[#This Row],[子项名称]]&amp;表1_15[[#This Row],[分项工程代号]]&amp;表1_15[[#This Row],[分项工程名称]])</f>
        <v/>
      </c>
      <c r="Z32" s="11" t="str">
        <f>IF(ISBLANK(A32),"",IF(MATCH(表1_15[[#This Row],[子项名称]]&amp;表1_15[[#This Row],[分项工程代号]]&amp;表1_15[[#This Row],[分项工程名称]],Y:Y,0)=ROW(表1_15[[#This Row],[子项名称]]),TRUE,FALSE))</f>
        <v/>
      </c>
      <c r="AA32" s="11" t="str">
        <f t="shared" si="10"/>
        <v/>
      </c>
      <c r="AB32" s="11" t="str">
        <f>IF(ISBLANK(A32),"",VLOOKUP(表1_15[[#This Row],[分项工程名称]],施工检查记录[#All],2,FALSE))</f>
        <v/>
      </c>
      <c r="AC32" t="str">
        <f t="shared" si="0"/>
        <v>1900年01月00日</v>
      </c>
    </row>
    <row r="33" customHeight="1" spans="2:29">
      <c r="B33" s="5" t="str">
        <f ca="1" t="shared" si="11"/>
        <v/>
      </c>
      <c r="G33" s="4"/>
      <c r="K33" s="11" t="str">
        <f>IF(ISBLANK(A33),"",VLOOKUP("S3"&amp;表1_15[[#This Row],[分项工程代号]]&amp;表1_15[[#This Row],[分项工程名称]],模板!D:F,3,FALSE))</f>
        <v/>
      </c>
      <c r="L33" s="2" t="str">
        <f ca="1">IF(ISBLANK(A33),"",表1_15[[#This Row],[编号]]&amp;TEXT(表1_15[[#This Row],[序号]],"000"))</f>
        <v/>
      </c>
      <c r="M33" s="11" t="str">
        <f t="shared" si="1"/>
        <v/>
      </c>
      <c r="N33" s="11" t="str">
        <f t="shared" si="2"/>
        <v/>
      </c>
      <c r="O33" s="11" t="str">
        <f t="shared" si="3"/>
        <v/>
      </c>
      <c r="P33" s="2" t="str">
        <f t="shared" si="4"/>
        <v/>
      </c>
      <c r="Q33" s="2" t="str">
        <f t="shared" si="5"/>
        <v/>
      </c>
      <c r="R33" s="2" t="str">
        <f t="shared" si="6"/>
        <v/>
      </c>
      <c r="S33" s="11" t="str">
        <f t="shared" si="7"/>
        <v/>
      </c>
      <c r="T33" s="11" t="str">
        <f>IF(ISBLANK(A33),"",VLOOKUP(表1_15[[#This Row],[分项工程名称]],模板!C:G,3,FALSE))</f>
        <v/>
      </c>
      <c r="U33" s="2" t="str">
        <f t="shared" si="8"/>
        <v/>
      </c>
      <c r="V33" s="2" t="str">
        <f t="shared" si="9"/>
        <v/>
      </c>
      <c r="W33" s="11" t="str">
        <f>IF(ISBLANK(A33),"",表1_15[[#This Row],[子项名称]]&amp;表1_15[[#This Row],[标题]]&amp;表1_15[[#This Row],[分项工程代号]])</f>
        <v/>
      </c>
      <c r="X33" s="11" t="str">
        <f>IF(ISBLANK(A33),"",COUNTIF(W:W,表1_15[[#This Row],[子项名称]]&amp;表1_15[[#This Row],[标题]]&amp;表1_15[[#This Row],[分项工程代号]]))</f>
        <v/>
      </c>
      <c r="Y33" s="11" t="str">
        <f>IF(ISBLANK(A33),"",表1_15[[#This Row],[子项名称]]&amp;表1_15[[#This Row],[分项工程代号]]&amp;表1_15[[#This Row],[分项工程名称]])</f>
        <v/>
      </c>
      <c r="Z33" s="11" t="str">
        <f>IF(ISBLANK(A33),"",IF(MATCH(表1_15[[#This Row],[子项名称]]&amp;表1_15[[#This Row],[分项工程代号]]&amp;表1_15[[#This Row],[分项工程名称]],Y:Y,0)=ROW(表1_15[[#This Row],[子项名称]]),TRUE,FALSE))</f>
        <v/>
      </c>
      <c r="AA33" s="11" t="str">
        <f t="shared" si="10"/>
        <v/>
      </c>
      <c r="AB33" s="11" t="str">
        <f>IF(ISBLANK(A33),"",VLOOKUP(表1_15[[#This Row],[分项工程名称]],施工检查记录[#All],2,FALSE))</f>
        <v/>
      </c>
      <c r="AC33" t="str">
        <f t="shared" si="0"/>
        <v>1900年01月00日</v>
      </c>
    </row>
    <row r="34" customHeight="1" spans="2:29">
      <c r="B34" s="5" t="str">
        <f ca="1" t="shared" si="11"/>
        <v/>
      </c>
      <c r="G34" s="4"/>
      <c r="K34" s="11" t="str">
        <f>IF(ISBLANK(A34),"",VLOOKUP("S3"&amp;表1_15[[#This Row],[分项工程代号]]&amp;表1_15[[#This Row],[分项工程名称]],模板!D:F,3,FALSE))</f>
        <v/>
      </c>
      <c r="L34" s="2" t="str">
        <f ca="1">IF(ISBLANK(A34),"",表1_15[[#This Row],[编号]]&amp;TEXT(表1_15[[#This Row],[序号]],"000"))</f>
        <v/>
      </c>
      <c r="M34" s="11" t="str">
        <f t="shared" si="1"/>
        <v/>
      </c>
      <c r="N34" s="11" t="str">
        <f t="shared" si="2"/>
        <v/>
      </c>
      <c r="O34" s="11" t="str">
        <f t="shared" si="3"/>
        <v/>
      </c>
      <c r="P34" s="2" t="str">
        <f t="shared" si="4"/>
        <v/>
      </c>
      <c r="Q34" s="2" t="str">
        <f t="shared" si="5"/>
        <v/>
      </c>
      <c r="R34" s="2" t="str">
        <f t="shared" si="6"/>
        <v/>
      </c>
      <c r="S34" s="11" t="str">
        <f t="shared" si="7"/>
        <v/>
      </c>
      <c r="T34" s="11" t="str">
        <f>IF(ISBLANK(A34),"",VLOOKUP(表1_15[[#This Row],[分项工程名称]],模板!C:G,3,FALSE))</f>
        <v/>
      </c>
      <c r="U34" s="2" t="str">
        <f t="shared" si="8"/>
        <v/>
      </c>
      <c r="V34" s="2" t="str">
        <f t="shared" si="9"/>
        <v/>
      </c>
      <c r="W34" s="11" t="str">
        <f>IF(ISBLANK(A34),"",表1_15[[#This Row],[子项名称]]&amp;表1_15[[#This Row],[标题]]&amp;表1_15[[#This Row],[分项工程代号]])</f>
        <v/>
      </c>
      <c r="X34" s="11" t="str">
        <f>IF(ISBLANK(A34),"",COUNTIF(W:W,表1_15[[#This Row],[子项名称]]&amp;表1_15[[#This Row],[标题]]&amp;表1_15[[#This Row],[分项工程代号]]))</f>
        <v/>
      </c>
      <c r="Y34" s="11" t="str">
        <f>IF(ISBLANK(A34),"",表1_15[[#This Row],[子项名称]]&amp;表1_15[[#This Row],[分项工程代号]]&amp;表1_15[[#This Row],[分项工程名称]])</f>
        <v/>
      </c>
      <c r="Z34" s="11" t="str">
        <f>IF(ISBLANK(A34),"",IF(MATCH(表1_15[[#This Row],[子项名称]]&amp;表1_15[[#This Row],[分项工程代号]]&amp;表1_15[[#This Row],[分项工程名称]],Y:Y,0)=ROW(表1_15[[#This Row],[子项名称]]),TRUE,FALSE))</f>
        <v/>
      </c>
      <c r="AA34" s="11" t="str">
        <f t="shared" si="10"/>
        <v/>
      </c>
      <c r="AB34" s="11" t="str">
        <f>IF(ISBLANK(A34),"",VLOOKUP(表1_15[[#This Row],[分项工程名称]],施工检查记录[#All],2,FALSE))</f>
        <v/>
      </c>
      <c r="AC34" t="str">
        <f t="shared" si="0"/>
        <v>1900年01月00日</v>
      </c>
    </row>
    <row r="35" customHeight="1" spans="1:29">
      <c r="A35" s="9"/>
      <c r="B35" s="5" t="str">
        <f ca="1" t="shared" si="11"/>
        <v/>
      </c>
      <c r="G35" s="4"/>
      <c r="K35" s="11" t="str">
        <f>IF(ISBLANK(A35),"",VLOOKUP("S3"&amp;表1_15[[#This Row],[分项工程代号]]&amp;表1_15[[#This Row],[分项工程名称]],模板!D:F,3,FALSE))</f>
        <v/>
      </c>
      <c r="L35" s="2" t="str">
        <f ca="1">IF(ISBLANK(A35),"",表1_15[[#This Row],[编号]]&amp;TEXT(表1_15[[#This Row],[序号]],"000"))</f>
        <v/>
      </c>
      <c r="M35" s="11" t="str">
        <f t="shared" si="1"/>
        <v/>
      </c>
      <c r="N35" s="11" t="str">
        <f t="shared" si="2"/>
        <v/>
      </c>
      <c r="O35" s="11" t="str">
        <f t="shared" si="3"/>
        <v/>
      </c>
      <c r="P35" s="2" t="str">
        <f t="shared" si="4"/>
        <v/>
      </c>
      <c r="Q35" s="2" t="str">
        <f t="shared" si="5"/>
        <v/>
      </c>
      <c r="R35" s="2" t="str">
        <f t="shared" si="6"/>
        <v/>
      </c>
      <c r="S35" s="11" t="str">
        <f t="shared" si="7"/>
        <v/>
      </c>
      <c r="T35" s="11" t="str">
        <f>IF(ISBLANK(A35),"",VLOOKUP(表1_15[[#This Row],[分项工程名称]],模板!C:G,3,FALSE))</f>
        <v/>
      </c>
      <c r="U35" s="2" t="str">
        <f t="shared" si="8"/>
        <v/>
      </c>
      <c r="V35" s="2" t="str">
        <f t="shared" si="9"/>
        <v/>
      </c>
      <c r="W35" s="11" t="str">
        <f>IF(ISBLANK(A35),"",表1_15[[#This Row],[子项名称]]&amp;表1_15[[#This Row],[标题]]&amp;表1_15[[#This Row],[分项工程代号]])</f>
        <v/>
      </c>
      <c r="X35" s="11" t="str">
        <f>IF(ISBLANK(A35),"",COUNTIF(W:W,表1_15[[#This Row],[子项名称]]&amp;表1_15[[#This Row],[标题]]&amp;表1_15[[#This Row],[分项工程代号]]))</f>
        <v/>
      </c>
      <c r="Y35" s="11" t="str">
        <f>IF(ISBLANK(A35),"",表1_15[[#This Row],[子项名称]]&amp;表1_15[[#This Row],[分项工程代号]]&amp;表1_15[[#This Row],[分项工程名称]])</f>
        <v/>
      </c>
      <c r="Z35" s="11" t="str">
        <f>IF(ISBLANK(A35),"",IF(MATCH(表1_15[[#This Row],[子项名称]]&amp;表1_15[[#This Row],[分项工程代号]]&amp;表1_15[[#This Row],[分项工程名称]],Y:Y,0)=ROW(表1_15[[#This Row],[子项名称]]),TRUE,FALSE))</f>
        <v/>
      </c>
      <c r="AA35" s="11" t="str">
        <f t="shared" si="10"/>
        <v/>
      </c>
      <c r="AB35" s="11" t="str">
        <f>IF(ISBLANK(A35),"",VLOOKUP(表1_15[[#This Row],[分项工程名称]],施工检查记录[#All],2,FALSE))</f>
        <v/>
      </c>
      <c r="AC35" t="str">
        <f t="shared" si="0"/>
        <v>1900年01月00日</v>
      </c>
    </row>
    <row r="36" customHeight="1" spans="1:29">
      <c r="A36" s="9"/>
      <c r="B36" s="5" t="str">
        <f ca="1" t="shared" si="11"/>
        <v/>
      </c>
      <c r="G36" s="4"/>
      <c r="K36" s="11" t="str">
        <f>IF(ISBLANK(A36),"",VLOOKUP("S3"&amp;表1_15[[#This Row],[分项工程代号]]&amp;表1_15[[#This Row],[分项工程名称]],模板!D:F,3,FALSE))</f>
        <v/>
      </c>
      <c r="L36" s="2" t="str">
        <f ca="1">IF(ISBLANK(A36),"",表1_15[[#This Row],[编号]]&amp;TEXT(表1_15[[#This Row],[序号]],"000"))</f>
        <v/>
      </c>
      <c r="M36" s="11" t="str">
        <f t="shared" si="1"/>
        <v/>
      </c>
      <c r="N36" s="11" t="str">
        <f t="shared" si="2"/>
        <v/>
      </c>
      <c r="O36" s="11" t="str">
        <f t="shared" si="3"/>
        <v/>
      </c>
      <c r="P36" s="2" t="str">
        <f t="shared" si="4"/>
        <v/>
      </c>
      <c r="Q36" s="2" t="str">
        <f t="shared" si="5"/>
        <v/>
      </c>
      <c r="R36" s="2" t="str">
        <f t="shared" si="6"/>
        <v/>
      </c>
      <c r="S36" s="11" t="str">
        <f t="shared" si="7"/>
        <v/>
      </c>
      <c r="T36" s="11" t="str">
        <f>IF(ISBLANK(A36),"",VLOOKUP(表1_15[[#This Row],[分项工程名称]],模板!C:G,3,FALSE))</f>
        <v/>
      </c>
      <c r="U36" s="2" t="str">
        <f t="shared" si="8"/>
        <v/>
      </c>
      <c r="V36" s="2" t="str">
        <f t="shared" si="9"/>
        <v/>
      </c>
      <c r="W36" s="11" t="str">
        <f>IF(ISBLANK(A36),"",表1_15[[#This Row],[子项名称]]&amp;表1_15[[#This Row],[标题]]&amp;表1_15[[#This Row],[分项工程代号]])</f>
        <v/>
      </c>
      <c r="X36" s="11" t="str">
        <f>IF(ISBLANK(A36),"",COUNTIF(W:W,表1_15[[#This Row],[子项名称]]&amp;表1_15[[#This Row],[标题]]&amp;表1_15[[#This Row],[分项工程代号]]))</f>
        <v/>
      </c>
      <c r="Y36" s="11" t="str">
        <f>IF(ISBLANK(A36),"",表1_15[[#This Row],[子项名称]]&amp;表1_15[[#This Row],[分项工程代号]]&amp;表1_15[[#This Row],[分项工程名称]])</f>
        <v/>
      </c>
      <c r="Z36" s="11" t="str">
        <f>IF(ISBLANK(A36),"",IF(MATCH(表1_15[[#This Row],[子项名称]]&amp;表1_15[[#This Row],[分项工程代号]]&amp;表1_15[[#This Row],[分项工程名称]],Y:Y,0)=ROW(表1_15[[#This Row],[子项名称]]),TRUE,FALSE))</f>
        <v/>
      </c>
      <c r="AA36" s="11" t="str">
        <f t="shared" si="10"/>
        <v/>
      </c>
      <c r="AB36" s="11" t="str">
        <f>IF(ISBLANK(A36),"",VLOOKUP(表1_15[[#This Row],[分项工程名称]],施工检查记录[#All],2,FALSE))</f>
        <v/>
      </c>
      <c r="AC36" t="str">
        <f t="shared" si="0"/>
        <v>1900年01月00日</v>
      </c>
    </row>
    <row r="37" customHeight="1" spans="2:29">
      <c r="B37" s="5" t="str">
        <f ca="1" t="shared" si="11"/>
        <v/>
      </c>
      <c r="G37" s="4"/>
      <c r="K37" s="11" t="str">
        <f>IF(ISBLANK(A37),"",VLOOKUP("S3"&amp;表1_15[[#This Row],[分项工程代号]]&amp;表1_15[[#This Row],[分项工程名称]],模板!D:F,3,FALSE))</f>
        <v/>
      </c>
      <c r="L37" s="2" t="str">
        <f ca="1">IF(ISBLANK(A37),"",表1_15[[#This Row],[编号]]&amp;TEXT(表1_15[[#This Row],[序号]],"000"))</f>
        <v/>
      </c>
      <c r="M37" s="11" t="str">
        <f t="shared" si="1"/>
        <v/>
      </c>
      <c r="N37" s="11" t="str">
        <f t="shared" si="2"/>
        <v/>
      </c>
      <c r="O37" s="11" t="str">
        <f t="shared" si="3"/>
        <v/>
      </c>
      <c r="P37" s="2" t="str">
        <f t="shared" si="4"/>
        <v/>
      </c>
      <c r="Q37" s="2" t="str">
        <f t="shared" si="5"/>
        <v/>
      </c>
      <c r="R37" s="2" t="str">
        <f t="shared" si="6"/>
        <v/>
      </c>
      <c r="S37" s="11" t="str">
        <f t="shared" si="7"/>
        <v/>
      </c>
      <c r="T37" s="11" t="str">
        <f>IF(ISBLANK(A37),"",VLOOKUP(表1_15[[#This Row],[分项工程名称]],模板!C:G,3,FALSE))</f>
        <v/>
      </c>
      <c r="U37" s="2" t="str">
        <f t="shared" si="8"/>
        <v/>
      </c>
      <c r="V37" s="2" t="str">
        <f t="shared" si="9"/>
        <v/>
      </c>
      <c r="W37" s="11" t="str">
        <f>IF(ISBLANK(A37),"",表1_15[[#This Row],[子项名称]]&amp;表1_15[[#This Row],[标题]]&amp;表1_15[[#This Row],[分项工程代号]])</f>
        <v/>
      </c>
      <c r="X37" s="11" t="str">
        <f>IF(ISBLANK(A37),"",COUNTIF(W:W,表1_15[[#This Row],[子项名称]]&amp;表1_15[[#This Row],[标题]]&amp;表1_15[[#This Row],[分项工程代号]]))</f>
        <v/>
      </c>
      <c r="Y37" s="11" t="str">
        <f>IF(ISBLANK(A37),"",表1_15[[#This Row],[子项名称]]&amp;表1_15[[#This Row],[分项工程代号]]&amp;表1_15[[#This Row],[分项工程名称]])</f>
        <v/>
      </c>
      <c r="Z37" s="11" t="str">
        <f>IF(ISBLANK(A37),"",IF(MATCH(表1_15[[#This Row],[子项名称]]&amp;表1_15[[#This Row],[分项工程代号]]&amp;表1_15[[#This Row],[分项工程名称]],Y:Y,0)=ROW(表1_15[[#This Row],[子项名称]]),TRUE,FALSE))</f>
        <v/>
      </c>
      <c r="AA37" s="11" t="str">
        <f t="shared" si="10"/>
        <v/>
      </c>
      <c r="AB37" s="11" t="str">
        <f>IF(ISBLANK(A37),"",VLOOKUP(表1_15[[#This Row],[分项工程名称]],施工检查记录[#All],2,FALSE))</f>
        <v/>
      </c>
      <c r="AC37" t="str">
        <f t="shared" si="0"/>
        <v>1900年01月00日</v>
      </c>
    </row>
    <row r="38" customHeight="1" spans="2:29">
      <c r="B38" s="5" t="str">
        <f ca="1" t="shared" si="11"/>
        <v/>
      </c>
      <c r="G38" s="4"/>
      <c r="K38" s="11" t="str">
        <f>IF(ISBLANK(A38),"",VLOOKUP("S3"&amp;表1_15[[#This Row],[分项工程代号]]&amp;表1_15[[#This Row],[分项工程名称]],模板!D:F,3,FALSE))</f>
        <v/>
      </c>
      <c r="L38" s="2" t="str">
        <f ca="1">IF(ISBLANK(A38),"",表1_15[[#This Row],[编号]]&amp;TEXT(表1_15[[#This Row],[序号]],"000"))</f>
        <v/>
      </c>
      <c r="M38" s="11" t="str">
        <f t="shared" si="1"/>
        <v/>
      </c>
      <c r="N38" s="11" t="str">
        <f t="shared" si="2"/>
        <v/>
      </c>
      <c r="O38" s="11" t="str">
        <f t="shared" si="3"/>
        <v/>
      </c>
      <c r="P38" s="2" t="str">
        <f t="shared" si="4"/>
        <v/>
      </c>
      <c r="Q38" s="2" t="str">
        <f t="shared" si="5"/>
        <v/>
      </c>
      <c r="R38" s="2" t="str">
        <f t="shared" si="6"/>
        <v/>
      </c>
      <c r="S38" s="11" t="str">
        <f t="shared" si="7"/>
        <v/>
      </c>
      <c r="T38" s="11" t="str">
        <f>IF(ISBLANK(A38),"",VLOOKUP(表1_15[[#This Row],[分项工程名称]],模板!C:G,3,FALSE))</f>
        <v/>
      </c>
      <c r="U38" s="2" t="str">
        <f t="shared" si="8"/>
        <v/>
      </c>
      <c r="V38" s="2" t="str">
        <f t="shared" si="9"/>
        <v/>
      </c>
      <c r="W38" s="11" t="str">
        <f>IF(ISBLANK(A38),"",表1_15[[#This Row],[子项名称]]&amp;表1_15[[#This Row],[标题]]&amp;表1_15[[#This Row],[分项工程代号]])</f>
        <v/>
      </c>
      <c r="X38" s="11" t="str">
        <f>IF(ISBLANK(A38),"",COUNTIF(W:W,表1_15[[#This Row],[子项名称]]&amp;表1_15[[#This Row],[标题]]&amp;表1_15[[#This Row],[分项工程代号]]))</f>
        <v/>
      </c>
      <c r="Y38" s="11" t="str">
        <f>IF(ISBLANK(A38),"",表1_15[[#This Row],[子项名称]]&amp;表1_15[[#This Row],[分项工程代号]]&amp;表1_15[[#This Row],[分项工程名称]])</f>
        <v/>
      </c>
      <c r="Z38" s="11" t="str">
        <f>IF(ISBLANK(A38),"",IF(MATCH(表1_15[[#This Row],[子项名称]]&amp;表1_15[[#This Row],[分项工程代号]]&amp;表1_15[[#This Row],[分项工程名称]],Y:Y,0)=ROW(表1_15[[#This Row],[子项名称]]),TRUE,FALSE))</f>
        <v/>
      </c>
      <c r="AA38" s="11" t="str">
        <f t="shared" si="10"/>
        <v/>
      </c>
      <c r="AB38" s="11" t="str">
        <f>IF(ISBLANK(A38),"",VLOOKUP(表1_15[[#This Row],[分项工程名称]],施工检查记录[#All],2,FALSE))</f>
        <v/>
      </c>
      <c r="AC38" t="str">
        <f t="shared" si="0"/>
        <v>1900年01月00日</v>
      </c>
    </row>
    <row r="39" customHeight="1" spans="2:29">
      <c r="B39" s="5" t="str">
        <f ca="1" t="shared" si="11"/>
        <v/>
      </c>
      <c r="G39" s="4"/>
      <c r="K39" s="11" t="str">
        <f>IF(ISBLANK(A39),"",VLOOKUP("S3"&amp;表1_15[[#This Row],[分项工程代号]]&amp;表1_15[[#This Row],[分项工程名称]],模板!D:F,3,FALSE))</f>
        <v/>
      </c>
      <c r="L39" s="2" t="str">
        <f ca="1">IF(ISBLANK(A39),"",表1_15[[#This Row],[编号]]&amp;TEXT(表1_15[[#This Row],[序号]],"000"))</f>
        <v/>
      </c>
      <c r="M39" s="11" t="str">
        <f t="shared" si="1"/>
        <v/>
      </c>
      <c r="N39" s="11" t="str">
        <f t="shared" si="2"/>
        <v/>
      </c>
      <c r="O39" s="11" t="str">
        <f t="shared" si="3"/>
        <v/>
      </c>
      <c r="P39" s="2" t="str">
        <f t="shared" si="4"/>
        <v/>
      </c>
      <c r="Q39" s="2" t="str">
        <f t="shared" si="5"/>
        <v/>
      </c>
      <c r="R39" s="2" t="str">
        <f t="shared" si="6"/>
        <v/>
      </c>
      <c r="S39" s="11" t="str">
        <f t="shared" si="7"/>
        <v/>
      </c>
      <c r="T39" s="11" t="str">
        <f>IF(ISBLANK(A39),"",VLOOKUP(表1_15[[#This Row],[分项工程名称]],模板!C:G,3,FALSE))</f>
        <v/>
      </c>
      <c r="U39" s="2" t="str">
        <f t="shared" si="8"/>
        <v/>
      </c>
      <c r="V39" s="2" t="str">
        <f t="shared" si="9"/>
        <v/>
      </c>
      <c r="W39" s="11" t="str">
        <f>IF(ISBLANK(A39),"",表1_15[[#This Row],[子项名称]]&amp;表1_15[[#This Row],[标题]]&amp;表1_15[[#This Row],[分项工程代号]])</f>
        <v/>
      </c>
      <c r="X39" s="11" t="str">
        <f>IF(ISBLANK(A39),"",COUNTIF(W:W,表1_15[[#This Row],[子项名称]]&amp;表1_15[[#This Row],[标题]]&amp;表1_15[[#This Row],[分项工程代号]]))</f>
        <v/>
      </c>
      <c r="Y39" s="11" t="str">
        <f>IF(ISBLANK(A39),"",表1_15[[#This Row],[子项名称]]&amp;表1_15[[#This Row],[分项工程代号]]&amp;表1_15[[#This Row],[分项工程名称]])</f>
        <v/>
      </c>
      <c r="Z39" s="11" t="str">
        <f>IF(ISBLANK(A39),"",IF(MATCH(表1_15[[#This Row],[子项名称]]&amp;表1_15[[#This Row],[分项工程代号]]&amp;表1_15[[#This Row],[分项工程名称]],Y:Y,0)=ROW(表1_15[[#This Row],[子项名称]]),TRUE,FALSE))</f>
        <v/>
      </c>
      <c r="AA39" s="11" t="str">
        <f t="shared" si="10"/>
        <v/>
      </c>
      <c r="AB39" s="11" t="str">
        <f>IF(ISBLANK(A39),"",VLOOKUP(表1_15[[#This Row],[分项工程名称]],施工检查记录[#All],2,FALSE))</f>
        <v/>
      </c>
      <c r="AC39" t="str">
        <f t="shared" si="0"/>
        <v>1900年01月00日</v>
      </c>
    </row>
    <row r="40" customHeight="1" spans="2:29">
      <c r="B40" s="5" t="str">
        <f ca="1" t="shared" si="11"/>
        <v/>
      </c>
      <c r="G40" s="4"/>
      <c r="K40" s="11" t="str">
        <f>IF(ISBLANK(A40),"",VLOOKUP("S3"&amp;表1_15[[#This Row],[分项工程代号]]&amp;表1_15[[#This Row],[分项工程名称]],模板!D:F,3,FALSE))</f>
        <v/>
      </c>
      <c r="L40" s="2" t="str">
        <f ca="1">IF(ISBLANK(A40),"",表1_15[[#This Row],[编号]]&amp;TEXT(表1_15[[#This Row],[序号]],"000"))</f>
        <v/>
      </c>
      <c r="M40" s="11" t="str">
        <f t="shared" si="1"/>
        <v/>
      </c>
      <c r="N40" s="11" t="str">
        <f t="shared" si="2"/>
        <v/>
      </c>
      <c r="O40" s="11" t="str">
        <f t="shared" si="3"/>
        <v/>
      </c>
      <c r="P40" s="2" t="str">
        <f t="shared" si="4"/>
        <v/>
      </c>
      <c r="Q40" s="2" t="str">
        <f t="shared" si="5"/>
        <v/>
      </c>
      <c r="R40" s="2" t="str">
        <f t="shared" si="6"/>
        <v/>
      </c>
      <c r="S40" s="11" t="str">
        <f t="shared" si="7"/>
        <v/>
      </c>
      <c r="T40" s="11" t="str">
        <f>IF(ISBLANK(A40),"",VLOOKUP(表1_15[[#This Row],[分项工程名称]],模板!C:G,3,FALSE))</f>
        <v/>
      </c>
      <c r="U40" s="2" t="str">
        <f t="shared" si="8"/>
        <v/>
      </c>
      <c r="V40" s="2" t="str">
        <f t="shared" si="9"/>
        <v/>
      </c>
      <c r="W40" s="11" t="str">
        <f>IF(ISBLANK(A40),"",表1_15[[#This Row],[子项名称]]&amp;表1_15[[#This Row],[标题]]&amp;表1_15[[#This Row],[分项工程代号]])</f>
        <v/>
      </c>
      <c r="X40" s="11" t="str">
        <f>IF(ISBLANK(A40),"",COUNTIF(W:W,表1_15[[#This Row],[子项名称]]&amp;表1_15[[#This Row],[标题]]&amp;表1_15[[#This Row],[分项工程代号]]))</f>
        <v/>
      </c>
      <c r="Y40" s="11" t="str">
        <f>IF(ISBLANK(A40),"",表1_15[[#This Row],[子项名称]]&amp;表1_15[[#This Row],[分项工程代号]]&amp;表1_15[[#This Row],[分项工程名称]])</f>
        <v/>
      </c>
      <c r="Z40" s="11" t="str">
        <f>IF(ISBLANK(A40),"",IF(MATCH(表1_15[[#This Row],[子项名称]]&amp;表1_15[[#This Row],[分项工程代号]]&amp;表1_15[[#This Row],[分项工程名称]],Y:Y,0)=ROW(表1_15[[#This Row],[子项名称]]),TRUE,FALSE))</f>
        <v/>
      </c>
      <c r="AA40" s="11" t="str">
        <f t="shared" si="10"/>
        <v/>
      </c>
      <c r="AB40" s="11" t="str">
        <f>IF(ISBLANK(A40),"",VLOOKUP(表1_15[[#This Row],[分项工程名称]],施工检查记录[#All],2,FALSE))</f>
        <v/>
      </c>
      <c r="AC40" t="str">
        <f t="shared" si="0"/>
        <v>1900年01月00日</v>
      </c>
    </row>
    <row r="41" customHeight="1" spans="2:29">
      <c r="B41" s="5" t="str">
        <f ca="1" t="shared" si="11"/>
        <v/>
      </c>
      <c r="G41" s="4"/>
      <c r="K41" s="11" t="str">
        <f>IF(ISBLANK(A41),"",VLOOKUP("S3"&amp;表1_15[[#This Row],[分项工程代号]]&amp;表1_15[[#This Row],[分项工程名称]],模板!D:F,3,FALSE))</f>
        <v/>
      </c>
      <c r="L41" s="2" t="str">
        <f ca="1">IF(ISBLANK(A41),"",表1_15[[#This Row],[编号]]&amp;TEXT(表1_15[[#This Row],[序号]],"000"))</f>
        <v/>
      </c>
      <c r="M41" s="11" t="str">
        <f t="shared" si="1"/>
        <v/>
      </c>
      <c r="N41" s="11" t="str">
        <f t="shared" si="2"/>
        <v/>
      </c>
      <c r="O41" s="11" t="str">
        <f t="shared" si="3"/>
        <v/>
      </c>
      <c r="P41" s="2" t="str">
        <f t="shared" si="4"/>
        <v/>
      </c>
      <c r="Q41" s="2" t="str">
        <f t="shared" si="5"/>
        <v/>
      </c>
      <c r="R41" s="2" t="str">
        <f t="shared" si="6"/>
        <v/>
      </c>
      <c r="S41" s="11" t="str">
        <f t="shared" si="7"/>
        <v/>
      </c>
      <c r="T41" s="11" t="str">
        <f>IF(ISBLANK(A41),"",VLOOKUP(表1_15[[#This Row],[分项工程名称]],模板!C:G,3,FALSE))</f>
        <v/>
      </c>
      <c r="U41" s="2" t="str">
        <f t="shared" si="8"/>
        <v/>
      </c>
      <c r="V41" s="2" t="str">
        <f t="shared" si="9"/>
        <v/>
      </c>
      <c r="W41" s="11" t="str">
        <f>IF(ISBLANK(A41),"",表1_15[[#This Row],[子项名称]]&amp;表1_15[[#This Row],[标题]]&amp;表1_15[[#This Row],[分项工程代号]])</f>
        <v/>
      </c>
      <c r="X41" s="11" t="str">
        <f>IF(ISBLANK(A41),"",COUNTIF(W:W,表1_15[[#This Row],[子项名称]]&amp;表1_15[[#This Row],[标题]]&amp;表1_15[[#This Row],[分项工程代号]]))</f>
        <v/>
      </c>
      <c r="Y41" s="11" t="str">
        <f>IF(ISBLANK(A41),"",表1_15[[#This Row],[子项名称]]&amp;表1_15[[#This Row],[分项工程代号]]&amp;表1_15[[#This Row],[分项工程名称]])</f>
        <v/>
      </c>
      <c r="Z41" s="11" t="str">
        <f>IF(ISBLANK(A41),"",IF(MATCH(表1_15[[#This Row],[子项名称]]&amp;表1_15[[#This Row],[分项工程代号]]&amp;表1_15[[#This Row],[分项工程名称]],Y:Y,0)=ROW(表1_15[[#This Row],[子项名称]]),TRUE,FALSE))</f>
        <v/>
      </c>
      <c r="AA41" s="11" t="str">
        <f t="shared" si="10"/>
        <v/>
      </c>
      <c r="AB41" s="11" t="str">
        <f>IF(ISBLANK(A41),"",VLOOKUP(表1_15[[#This Row],[分项工程名称]],施工检查记录[#All],2,FALSE))</f>
        <v/>
      </c>
      <c r="AC41" t="str">
        <f t="shared" si="0"/>
        <v>1900年01月00日</v>
      </c>
    </row>
    <row r="42" customHeight="1" spans="2:29">
      <c r="B42" s="5" t="str">
        <f ca="1" t="shared" si="11"/>
        <v/>
      </c>
      <c r="G42" s="4"/>
      <c r="K42" s="11" t="str">
        <f>IF(ISBLANK(A42),"",VLOOKUP("S3"&amp;表1_15[[#This Row],[分项工程代号]]&amp;表1_15[[#This Row],[分项工程名称]],模板!D:F,3,FALSE))</f>
        <v/>
      </c>
      <c r="L42" s="2" t="str">
        <f ca="1">IF(ISBLANK(A42),"",表1_15[[#This Row],[编号]]&amp;TEXT(表1_15[[#This Row],[序号]],"000"))</f>
        <v/>
      </c>
      <c r="M42" s="11" t="str">
        <f t="shared" si="1"/>
        <v/>
      </c>
      <c r="N42" s="11" t="str">
        <f t="shared" si="2"/>
        <v/>
      </c>
      <c r="O42" s="11" t="str">
        <f t="shared" si="3"/>
        <v/>
      </c>
      <c r="P42" s="2" t="str">
        <f t="shared" si="4"/>
        <v/>
      </c>
      <c r="Q42" s="2" t="str">
        <f t="shared" si="5"/>
        <v/>
      </c>
      <c r="R42" s="2" t="str">
        <f t="shared" si="6"/>
        <v/>
      </c>
      <c r="S42" s="11" t="str">
        <f t="shared" si="7"/>
        <v/>
      </c>
      <c r="T42" s="11" t="str">
        <f>IF(ISBLANK(A42),"",VLOOKUP(表1_15[[#This Row],[分项工程名称]],模板!C:G,3,FALSE))</f>
        <v/>
      </c>
      <c r="U42" s="2" t="str">
        <f t="shared" si="8"/>
        <v/>
      </c>
      <c r="V42" s="2" t="str">
        <f t="shared" si="9"/>
        <v/>
      </c>
      <c r="W42" s="11" t="str">
        <f>IF(ISBLANK(A42),"",表1_15[[#This Row],[子项名称]]&amp;表1_15[[#This Row],[标题]]&amp;表1_15[[#This Row],[分项工程代号]])</f>
        <v/>
      </c>
      <c r="X42" s="11" t="str">
        <f>IF(ISBLANK(A42),"",COUNTIF(W:W,表1_15[[#This Row],[子项名称]]&amp;表1_15[[#This Row],[标题]]&amp;表1_15[[#This Row],[分项工程代号]]))</f>
        <v/>
      </c>
      <c r="Y42" s="11" t="str">
        <f>IF(ISBLANK(A42),"",表1_15[[#This Row],[子项名称]]&amp;表1_15[[#This Row],[分项工程代号]]&amp;表1_15[[#This Row],[分项工程名称]])</f>
        <v/>
      </c>
      <c r="Z42" s="11" t="str">
        <f>IF(ISBLANK(A42),"",IF(MATCH(表1_15[[#This Row],[子项名称]]&amp;表1_15[[#This Row],[分项工程代号]]&amp;表1_15[[#This Row],[分项工程名称]],Y:Y,0)=ROW(表1_15[[#This Row],[子项名称]]),TRUE,FALSE))</f>
        <v/>
      </c>
      <c r="AA42" s="11" t="str">
        <f t="shared" si="10"/>
        <v/>
      </c>
      <c r="AB42" s="11" t="str">
        <f>IF(ISBLANK(A42),"",VLOOKUP(表1_15[[#This Row],[分项工程名称]],施工检查记录[#All],2,FALSE))</f>
        <v/>
      </c>
      <c r="AC42" t="str">
        <f t="shared" si="0"/>
        <v>1900年01月00日</v>
      </c>
    </row>
    <row r="43" customHeight="1" spans="1:29">
      <c r="A43" s="9"/>
      <c r="B43" s="5" t="str">
        <f ca="1" t="shared" si="11"/>
        <v/>
      </c>
      <c r="C43" s="9"/>
      <c r="G43" s="4"/>
      <c r="I43" s="9"/>
      <c r="J43" s="9"/>
      <c r="K43" s="11" t="str">
        <f>IF(ISBLANK(A43),"",VLOOKUP("S3"&amp;表1_15[[#This Row],[分项工程代号]]&amp;表1_15[[#This Row],[分项工程名称]],模板!D:F,3,FALSE))</f>
        <v/>
      </c>
      <c r="L43" s="2" t="str">
        <f ca="1">IF(ISBLANK(A43),"",表1_15[[#This Row],[编号]]&amp;TEXT(表1_15[[#This Row],[序号]],"000"))</f>
        <v/>
      </c>
      <c r="M43" s="11" t="str">
        <f t="shared" si="1"/>
        <v/>
      </c>
      <c r="N43" s="11" t="str">
        <f t="shared" si="2"/>
        <v/>
      </c>
      <c r="O43" s="11" t="str">
        <f t="shared" si="3"/>
        <v/>
      </c>
      <c r="P43" s="2" t="str">
        <f t="shared" si="4"/>
        <v/>
      </c>
      <c r="Q43" s="2" t="str">
        <f t="shared" si="5"/>
        <v/>
      </c>
      <c r="R43" s="2" t="str">
        <f t="shared" si="6"/>
        <v/>
      </c>
      <c r="S43" s="11" t="str">
        <f t="shared" si="7"/>
        <v/>
      </c>
      <c r="T43" s="11" t="str">
        <f>IF(ISBLANK(A43),"",VLOOKUP(表1_15[[#This Row],[分项工程名称]],模板!C:G,3,FALSE))</f>
        <v/>
      </c>
      <c r="U43" s="2" t="str">
        <f t="shared" si="8"/>
        <v/>
      </c>
      <c r="V43" s="2" t="str">
        <f t="shared" si="9"/>
        <v/>
      </c>
      <c r="W43" s="11" t="str">
        <f>IF(ISBLANK(A43),"",表1_15[[#This Row],[子项名称]]&amp;表1_15[[#This Row],[标题]]&amp;表1_15[[#This Row],[分项工程代号]])</f>
        <v/>
      </c>
      <c r="X43" s="11" t="str">
        <f>IF(ISBLANK(A43),"",COUNTIF(W:W,表1_15[[#This Row],[子项名称]]&amp;表1_15[[#This Row],[标题]]&amp;表1_15[[#This Row],[分项工程代号]]))</f>
        <v/>
      </c>
      <c r="Y43" s="11" t="str">
        <f>IF(ISBLANK(A43),"",表1_15[[#This Row],[子项名称]]&amp;表1_15[[#This Row],[分项工程代号]]&amp;表1_15[[#This Row],[分项工程名称]])</f>
        <v/>
      </c>
      <c r="Z43" s="11" t="str">
        <f>IF(ISBLANK(A43),"",IF(MATCH(表1_15[[#This Row],[子项名称]]&amp;表1_15[[#This Row],[分项工程代号]]&amp;表1_15[[#This Row],[分项工程名称]],Y:Y,0)=ROW(表1_15[[#This Row],[子项名称]]),TRUE,FALSE))</f>
        <v/>
      </c>
      <c r="AA43" s="11" t="str">
        <f t="shared" si="10"/>
        <v/>
      </c>
      <c r="AB43" s="11" t="str">
        <f>IF(ISBLANK(A43),"",VLOOKUP(表1_15[[#This Row],[分项工程名称]],施工检查记录[#All],2,FALSE))</f>
        <v/>
      </c>
      <c r="AC43" t="str">
        <f t="shared" si="0"/>
        <v>1900年01月00日</v>
      </c>
    </row>
    <row r="44" customHeight="1" spans="1:29">
      <c r="A44" s="9"/>
      <c r="B44" s="5" t="str">
        <f ca="1" t="shared" si="11"/>
        <v/>
      </c>
      <c r="G44" s="4"/>
      <c r="K44" s="11" t="str">
        <f>IF(ISBLANK(A44),"",VLOOKUP("S3"&amp;表1_15[[#This Row],[分项工程代号]]&amp;表1_15[[#This Row],[分项工程名称]],模板!D:F,3,FALSE))</f>
        <v/>
      </c>
      <c r="L44" s="2" t="str">
        <f ca="1">IF(ISBLANK(A44),"",表1_15[[#This Row],[编号]]&amp;TEXT(表1_15[[#This Row],[序号]],"000"))</f>
        <v/>
      </c>
      <c r="M44" s="11" t="str">
        <f t="shared" si="1"/>
        <v/>
      </c>
      <c r="N44" s="11" t="str">
        <f t="shared" si="2"/>
        <v/>
      </c>
      <c r="O44" s="11" t="str">
        <f t="shared" si="3"/>
        <v/>
      </c>
      <c r="P44" s="2" t="str">
        <f t="shared" si="4"/>
        <v/>
      </c>
      <c r="Q44" s="2" t="str">
        <f t="shared" si="5"/>
        <v/>
      </c>
      <c r="R44" s="2" t="str">
        <f t="shared" si="6"/>
        <v/>
      </c>
      <c r="S44" s="11" t="str">
        <f t="shared" si="7"/>
        <v/>
      </c>
      <c r="T44" s="11" t="str">
        <f>IF(ISBLANK(A44),"",VLOOKUP(表1_15[[#This Row],[分项工程名称]],模板!C:G,3,FALSE))</f>
        <v/>
      </c>
      <c r="U44" s="2" t="str">
        <f t="shared" si="8"/>
        <v/>
      </c>
      <c r="V44" s="2" t="str">
        <f t="shared" si="9"/>
        <v/>
      </c>
      <c r="W44" s="11" t="str">
        <f>IF(ISBLANK(A44),"",表1_15[[#This Row],[子项名称]]&amp;表1_15[[#This Row],[标题]]&amp;表1_15[[#This Row],[分项工程代号]])</f>
        <v/>
      </c>
      <c r="X44" s="11" t="str">
        <f>IF(ISBLANK(A44),"",COUNTIF(W:W,表1_15[[#This Row],[子项名称]]&amp;表1_15[[#This Row],[标题]]&amp;表1_15[[#This Row],[分项工程代号]]))</f>
        <v/>
      </c>
      <c r="Y44" s="11" t="str">
        <f>IF(ISBLANK(A44),"",表1_15[[#This Row],[子项名称]]&amp;表1_15[[#This Row],[分项工程代号]]&amp;表1_15[[#This Row],[分项工程名称]])</f>
        <v/>
      </c>
      <c r="Z44" s="11" t="str">
        <f>IF(ISBLANK(A44),"",IF(MATCH(表1_15[[#This Row],[子项名称]]&amp;表1_15[[#This Row],[分项工程代号]]&amp;表1_15[[#This Row],[分项工程名称]],Y:Y,0)=ROW(表1_15[[#This Row],[子项名称]]),TRUE,FALSE))</f>
        <v/>
      </c>
      <c r="AA44" s="11" t="str">
        <f t="shared" si="10"/>
        <v/>
      </c>
      <c r="AB44" s="11" t="str">
        <f>IF(ISBLANK(A44),"",VLOOKUP(表1_15[[#This Row],[分项工程名称]],施工检查记录[#All],2,FALSE))</f>
        <v/>
      </c>
      <c r="AC44" t="str">
        <f t="shared" si="0"/>
        <v>1900年01月00日</v>
      </c>
    </row>
    <row r="45" customHeight="1" spans="2:29">
      <c r="B45" s="5" t="str">
        <f ca="1" t="shared" si="11"/>
        <v/>
      </c>
      <c r="G45" s="4"/>
      <c r="K45" s="11" t="str">
        <f>IF(ISBLANK(A45),"",VLOOKUP("S3"&amp;表1_15[[#This Row],[分项工程代号]]&amp;表1_15[[#This Row],[分项工程名称]],模板!D:F,3,FALSE))</f>
        <v/>
      </c>
      <c r="L45" s="2" t="str">
        <f ca="1">IF(ISBLANK(A45),"",表1_15[[#This Row],[编号]]&amp;TEXT(表1_15[[#This Row],[序号]],"000"))</f>
        <v/>
      </c>
      <c r="M45" s="11" t="str">
        <f t="shared" si="1"/>
        <v/>
      </c>
      <c r="N45" s="11" t="str">
        <f t="shared" si="2"/>
        <v/>
      </c>
      <c r="O45" s="11" t="str">
        <f t="shared" si="3"/>
        <v/>
      </c>
      <c r="P45" s="2" t="str">
        <f t="shared" si="4"/>
        <v/>
      </c>
      <c r="Q45" s="2" t="str">
        <f t="shared" si="5"/>
        <v/>
      </c>
      <c r="R45" s="2" t="str">
        <f t="shared" si="6"/>
        <v/>
      </c>
      <c r="S45" s="11" t="str">
        <f t="shared" si="7"/>
        <v/>
      </c>
      <c r="T45" s="11" t="str">
        <f>IF(ISBLANK(A45),"",VLOOKUP(表1_15[[#This Row],[分项工程名称]],模板!C:G,3,FALSE))</f>
        <v/>
      </c>
      <c r="U45" s="2" t="str">
        <f t="shared" si="8"/>
        <v/>
      </c>
      <c r="V45" s="2" t="str">
        <f t="shared" si="9"/>
        <v/>
      </c>
      <c r="W45" s="11" t="str">
        <f>IF(ISBLANK(A45),"",表1_15[[#This Row],[子项名称]]&amp;表1_15[[#This Row],[标题]]&amp;表1_15[[#This Row],[分项工程代号]])</f>
        <v/>
      </c>
      <c r="X45" s="11" t="str">
        <f>IF(ISBLANK(A45),"",COUNTIF(W:W,表1_15[[#This Row],[子项名称]]&amp;表1_15[[#This Row],[标题]]&amp;表1_15[[#This Row],[分项工程代号]]))</f>
        <v/>
      </c>
      <c r="Y45" s="11" t="str">
        <f>IF(ISBLANK(A45),"",表1_15[[#This Row],[子项名称]]&amp;表1_15[[#This Row],[分项工程代号]]&amp;表1_15[[#This Row],[分项工程名称]])</f>
        <v/>
      </c>
      <c r="Z45" s="11" t="str">
        <f>IF(ISBLANK(A45),"",IF(MATCH(表1_15[[#This Row],[子项名称]]&amp;表1_15[[#This Row],[分项工程代号]]&amp;表1_15[[#This Row],[分项工程名称]],Y:Y,0)=ROW(表1_15[[#This Row],[子项名称]]),TRUE,FALSE))</f>
        <v/>
      </c>
      <c r="AA45" s="11" t="str">
        <f t="shared" si="10"/>
        <v/>
      </c>
      <c r="AB45" s="11" t="str">
        <f>IF(ISBLANK(A45),"",VLOOKUP(表1_15[[#This Row],[分项工程名称]],施工检查记录[#All],2,FALSE))</f>
        <v/>
      </c>
      <c r="AC45" t="str">
        <f t="shared" si="0"/>
        <v>1900年01月00日</v>
      </c>
    </row>
    <row r="46" customHeight="1" spans="2:29">
      <c r="B46" s="5" t="str">
        <f ca="1" t="shared" si="11"/>
        <v/>
      </c>
      <c r="G46" s="4"/>
      <c r="K46" s="11" t="str">
        <f>IF(ISBLANK(A46),"",VLOOKUP("S3"&amp;表1_15[[#This Row],[分项工程代号]]&amp;表1_15[[#This Row],[分项工程名称]],模板!D:F,3,FALSE))</f>
        <v/>
      </c>
      <c r="L46" s="2" t="str">
        <f ca="1">IF(ISBLANK(A46),"",表1_15[[#This Row],[编号]]&amp;TEXT(表1_15[[#This Row],[序号]],"000"))</f>
        <v/>
      </c>
      <c r="M46" s="11" t="str">
        <f t="shared" si="1"/>
        <v/>
      </c>
      <c r="N46" s="11" t="str">
        <f t="shared" si="2"/>
        <v/>
      </c>
      <c r="O46" s="11" t="str">
        <f t="shared" si="3"/>
        <v/>
      </c>
      <c r="P46" s="2" t="str">
        <f t="shared" si="4"/>
        <v/>
      </c>
      <c r="Q46" s="2" t="str">
        <f t="shared" si="5"/>
        <v/>
      </c>
      <c r="R46" s="2" t="str">
        <f t="shared" si="6"/>
        <v/>
      </c>
      <c r="S46" s="11" t="str">
        <f t="shared" si="7"/>
        <v/>
      </c>
      <c r="T46" s="11" t="str">
        <f>IF(ISBLANK(A46),"",VLOOKUP(表1_15[[#This Row],[分项工程名称]],模板!C:G,3,FALSE))</f>
        <v/>
      </c>
      <c r="U46" s="2" t="str">
        <f t="shared" si="8"/>
        <v/>
      </c>
      <c r="V46" s="2" t="str">
        <f t="shared" si="9"/>
        <v/>
      </c>
      <c r="W46" s="11" t="str">
        <f>IF(ISBLANK(A46),"",表1_15[[#This Row],[子项名称]]&amp;表1_15[[#This Row],[标题]]&amp;表1_15[[#This Row],[分项工程代号]])</f>
        <v/>
      </c>
      <c r="X46" s="11" t="str">
        <f>IF(ISBLANK(A46),"",COUNTIF(W:W,表1_15[[#This Row],[子项名称]]&amp;表1_15[[#This Row],[标题]]&amp;表1_15[[#This Row],[分项工程代号]]))</f>
        <v/>
      </c>
      <c r="Y46" s="11" t="str">
        <f>IF(ISBLANK(A46),"",表1_15[[#This Row],[子项名称]]&amp;表1_15[[#This Row],[分项工程代号]]&amp;表1_15[[#This Row],[分项工程名称]])</f>
        <v/>
      </c>
      <c r="Z46" s="11" t="str">
        <f>IF(ISBLANK(A46),"",IF(MATCH(表1_15[[#This Row],[子项名称]]&amp;表1_15[[#This Row],[分项工程代号]]&amp;表1_15[[#This Row],[分项工程名称]],Y:Y,0)=ROW(表1_15[[#This Row],[子项名称]]),TRUE,FALSE))</f>
        <v/>
      </c>
      <c r="AA46" s="11" t="str">
        <f t="shared" si="10"/>
        <v/>
      </c>
      <c r="AB46" s="11" t="str">
        <f>IF(ISBLANK(A46),"",VLOOKUP(表1_15[[#This Row],[分项工程名称]],施工检查记录[#All],2,FALSE))</f>
        <v/>
      </c>
      <c r="AC46" t="str">
        <f t="shared" si="0"/>
        <v>1900年01月00日</v>
      </c>
    </row>
    <row r="47" customHeight="1" spans="2:29">
      <c r="B47" s="5" t="str">
        <f ca="1" t="shared" si="11"/>
        <v/>
      </c>
      <c r="G47" s="4"/>
      <c r="K47" s="11" t="str">
        <f>IF(ISBLANK(A47),"",VLOOKUP("S3"&amp;表1_15[[#This Row],[分项工程代号]]&amp;表1_15[[#This Row],[分项工程名称]],模板!D:F,3,FALSE))</f>
        <v/>
      </c>
      <c r="L47" s="2" t="str">
        <f ca="1">IF(ISBLANK(A47),"",表1_15[[#This Row],[编号]]&amp;TEXT(表1_15[[#This Row],[序号]],"000"))</f>
        <v/>
      </c>
      <c r="M47" s="11" t="str">
        <f t="shared" si="1"/>
        <v/>
      </c>
      <c r="N47" s="11" t="str">
        <f t="shared" si="2"/>
        <v/>
      </c>
      <c r="O47" s="11" t="str">
        <f t="shared" si="3"/>
        <v/>
      </c>
      <c r="P47" s="2" t="str">
        <f t="shared" si="4"/>
        <v/>
      </c>
      <c r="Q47" s="2" t="str">
        <f t="shared" si="5"/>
        <v/>
      </c>
      <c r="R47" s="2" t="str">
        <f t="shared" si="6"/>
        <v/>
      </c>
      <c r="S47" s="11" t="str">
        <f t="shared" si="7"/>
        <v/>
      </c>
      <c r="T47" s="11" t="str">
        <f>IF(ISBLANK(A47),"",VLOOKUP(表1_15[[#This Row],[分项工程名称]],模板!C:G,3,FALSE))</f>
        <v/>
      </c>
      <c r="U47" s="2" t="str">
        <f t="shared" si="8"/>
        <v/>
      </c>
      <c r="V47" s="2" t="str">
        <f t="shared" si="9"/>
        <v/>
      </c>
      <c r="W47" s="11" t="str">
        <f>IF(ISBLANK(A47),"",表1_15[[#This Row],[子项名称]]&amp;表1_15[[#This Row],[标题]]&amp;表1_15[[#This Row],[分项工程代号]])</f>
        <v/>
      </c>
      <c r="X47" s="11" t="str">
        <f>IF(ISBLANK(A47),"",COUNTIF(W:W,表1_15[[#This Row],[子项名称]]&amp;表1_15[[#This Row],[标题]]&amp;表1_15[[#This Row],[分项工程代号]]))</f>
        <v/>
      </c>
      <c r="Y47" s="11" t="str">
        <f>IF(ISBLANK(A47),"",表1_15[[#This Row],[子项名称]]&amp;表1_15[[#This Row],[分项工程代号]]&amp;表1_15[[#This Row],[分项工程名称]])</f>
        <v/>
      </c>
      <c r="Z47" s="11" t="str">
        <f>IF(ISBLANK(A47),"",IF(MATCH(表1_15[[#This Row],[子项名称]]&amp;表1_15[[#This Row],[分项工程代号]]&amp;表1_15[[#This Row],[分项工程名称]],Y:Y,0)=ROW(表1_15[[#This Row],[子项名称]]),TRUE,FALSE))</f>
        <v/>
      </c>
      <c r="AA47" s="11" t="str">
        <f t="shared" si="10"/>
        <v/>
      </c>
      <c r="AB47" s="11" t="str">
        <f>IF(ISBLANK(A47),"",VLOOKUP(表1_15[[#This Row],[分项工程名称]],施工检查记录[#All],2,FALSE))</f>
        <v/>
      </c>
      <c r="AC47" t="str">
        <f t="shared" si="0"/>
        <v>1900年01月00日</v>
      </c>
    </row>
    <row r="48" customHeight="1" spans="2:29">
      <c r="B48" s="5" t="str">
        <f ca="1" t="shared" si="11"/>
        <v/>
      </c>
      <c r="G48" s="4"/>
      <c r="K48" s="11" t="str">
        <f>IF(ISBLANK(A48),"",VLOOKUP("S3"&amp;表1_15[[#This Row],[分项工程代号]]&amp;表1_15[[#This Row],[分项工程名称]],模板!D:F,3,FALSE))</f>
        <v/>
      </c>
      <c r="L48" s="2" t="str">
        <f ca="1">IF(ISBLANK(A48),"",表1_15[[#This Row],[编号]]&amp;TEXT(表1_15[[#This Row],[序号]],"000"))</f>
        <v/>
      </c>
      <c r="M48" s="11" t="str">
        <f t="shared" si="1"/>
        <v/>
      </c>
      <c r="N48" s="11" t="str">
        <f t="shared" si="2"/>
        <v/>
      </c>
      <c r="O48" s="11" t="str">
        <f t="shared" si="3"/>
        <v/>
      </c>
      <c r="P48" s="2" t="str">
        <f t="shared" si="4"/>
        <v/>
      </c>
      <c r="Q48" s="2" t="str">
        <f t="shared" si="5"/>
        <v/>
      </c>
      <c r="R48" s="2" t="str">
        <f t="shared" si="6"/>
        <v/>
      </c>
      <c r="S48" s="11" t="str">
        <f t="shared" si="7"/>
        <v/>
      </c>
      <c r="T48" s="11" t="str">
        <f>IF(ISBLANK(A48),"",VLOOKUP(表1_15[[#This Row],[分项工程名称]],模板!C:G,3,FALSE))</f>
        <v/>
      </c>
      <c r="U48" s="2" t="str">
        <f t="shared" si="8"/>
        <v/>
      </c>
      <c r="V48" s="2" t="str">
        <f t="shared" si="9"/>
        <v/>
      </c>
      <c r="W48" s="11" t="str">
        <f>IF(ISBLANK(A48),"",表1_15[[#This Row],[子项名称]]&amp;表1_15[[#This Row],[标题]]&amp;表1_15[[#This Row],[分项工程代号]])</f>
        <v/>
      </c>
      <c r="X48" s="11" t="str">
        <f>IF(ISBLANK(A48),"",COUNTIF(W:W,表1_15[[#This Row],[子项名称]]&amp;表1_15[[#This Row],[标题]]&amp;表1_15[[#This Row],[分项工程代号]]))</f>
        <v/>
      </c>
      <c r="Y48" s="11" t="str">
        <f>IF(ISBLANK(A48),"",表1_15[[#This Row],[子项名称]]&amp;表1_15[[#This Row],[分项工程代号]]&amp;表1_15[[#This Row],[分项工程名称]])</f>
        <v/>
      </c>
      <c r="Z48" s="11" t="str">
        <f>IF(ISBLANK(A48),"",IF(MATCH(表1_15[[#This Row],[子项名称]]&amp;表1_15[[#This Row],[分项工程代号]]&amp;表1_15[[#This Row],[分项工程名称]],Y:Y,0)=ROW(表1_15[[#This Row],[子项名称]]),TRUE,FALSE))</f>
        <v/>
      </c>
      <c r="AA48" s="11" t="str">
        <f t="shared" si="10"/>
        <v/>
      </c>
      <c r="AB48" s="11" t="str">
        <f>IF(ISBLANK(A48),"",VLOOKUP(表1_15[[#This Row],[分项工程名称]],施工检查记录[#All],2,FALSE))</f>
        <v/>
      </c>
      <c r="AC48" t="str">
        <f t="shared" si="0"/>
        <v>1900年01月00日</v>
      </c>
    </row>
    <row r="49" customHeight="1" spans="2:29">
      <c r="B49" s="5" t="str">
        <f ca="1" t="shared" si="11"/>
        <v/>
      </c>
      <c r="G49" s="4"/>
      <c r="K49" s="11" t="str">
        <f>IF(ISBLANK(A49),"",VLOOKUP("S3"&amp;表1_15[[#This Row],[分项工程代号]]&amp;表1_15[[#This Row],[分项工程名称]],模板!D:F,3,FALSE))</f>
        <v/>
      </c>
      <c r="L49" s="2" t="str">
        <f ca="1">IF(ISBLANK(A49),"",表1_15[[#This Row],[编号]]&amp;TEXT(表1_15[[#This Row],[序号]],"000"))</f>
        <v/>
      </c>
      <c r="M49" s="11" t="str">
        <f t="shared" si="1"/>
        <v/>
      </c>
      <c r="N49" s="11" t="str">
        <f t="shared" si="2"/>
        <v/>
      </c>
      <c r="O49" s="11" t="str">
        <f t="shared" si="3"/>
        <v/>
      </c>
      <c r="P49" s="2" t="str">
        <f t="shared" si="4"/>
        <v/>
      </c>
      <c r="Q49" s="2" t="str">
        <f t="shared" si="5"/>
        <v/>
      </c>
      <c r="R49" s="2" t="str">
        <f t="shared" si="6"/>
        <v/>
      </c>
      <c r="S49" s="11" t="str">
        <f t="shared" si="7"/>
        <v/>
      </c>
      <c r="T49" s="11" t="str">
        <f>IF(ISBLANK(A49),"",VLOOKUP(表1_15[[#This Row],[分项工程名称]],模板!C:G,3,FALSE))</f>
        <v/>
      </c>
      <c r="U49" s="2" t="str">
        <f t="shared" si="8"/>
        <v/>
      </c>
      <c r="V49" s="2" t="str">
        <f t="shared" si="9"/>
        <v/>
      </c>
      <c r="W49" s="11" t="str">
        <f>IF(ISBLANK(A49),"",表1_15[[#This Row],[子项名称]]&amp;表1_15[[#This Row],[标题]]&amp;表1_15[[#This Row],[分项工程代号]])</f>
        <v/>
      </c>
      <c r="X49" s="11" t="str">
        <f>IF(ISBLANK(A49),"",COUNTIF(W:W,表1_15[[#This Row],[子项名称]]&amp;表1_15[[#This Row],[标题]]&amp;表1_15[[#This Row],[分项工程代号]]))</f>
        <v/>
      </c>
      <c r="Y49" s="11" t="str">
        <f>IF(ISBLANK(A49),"",表1_15[[#This Row],[子项名称]]&amp;表1_15[[#This Row],[分项工程代号]]&amp;表1_15[[#This Row],[分项工程名称]])</f>
        <v/>
      </c>
      <c r="Z49" s="11" t="str">
        <f>IF(ISBLANK(A49),"",IF(MATCH(表1_15[[#This Row],[子项名称]]&amp;表1_15[[#This Row],[分项工程代号]]&amp;表1_15[[#This Row],[分项工程名称]],Y:Y,0)=ROW(表1_15[[#This Row],[子项名称]]),TRUE,FALSE))</f>
        <v/>
      </c>
      <c r="AA49" s="11" t="str">
        <f t="shared" si="10"/>
        <v/>
      </c>
      <c r="AB49" s="11" t="str">
        <f>IF(ISBLANK(A49),"",VLOOKUP(表1_15[[#This Row],[分项工程名称]],施工检查记录[#All],2,FALSE))</f>
        <v/>
      </c>
      <c r="AC49" t="str">
        <f t="shared" si="0"/>
        <v>1900年01月00日</v>
      </c>
    </row>
    <row r="50" customHeight="1" spans="2:29">
      <c r="B50" s="5" t="str">
        <f ca="1" t="shared" si="11"/>
        <v/>
      </c>
      <c r="G50" s="4"/>
      <c r="K50" s="11" t="str">
        <f>IF(ISBLANK(A50),"",VLOOKUP("S3"&amp;表1_15[[#This Row],[分项工程代号]]&amp;表1_15[[#This Row],[分项工程名称]],模板!D:F,3,FALSE))</f>
        <v/>
      </c>
      <c r="L50" s="2" t="str">
        <f ca="1">IF(ISBLANK(A50),"",表1_15[[#This Row],[编号]]&amp;TEXT(表1_15[[#This Row],[序号]],"000"))</f>
        <v/>
      </c>
      <c r="M50" s="11" t="str">
        <f t="shared" si="1"/>
        <v/>
      </c>
      <c r="N50" s="11" t="str">
        <f t="shared" si="2"/>
        <v/>
      </c>
      <c r="O50" s="11" t="str">
        <f t="shared" si="3"/>
        <v/>
      </c>
      <c r="P50" s="2" t="str">
        <f t="shared" si="4"/>
        <v/>
      </c>
      <c r="Q50" s="2" t="str">
        <f t="shared" si="5"/>
        <v/>
      </c>
      <c r="R50" s="2" t="str">
        <f t="shared" si="6"/>
        <v/>
      </c>
      <c r="S50" s="11" t="str">
        <f t="shared" si="7"/>
        <v/>
      </c>
      <c r="T50" s="11" t="str">
        <f>IF(ISBLANK(A50),"",VLOOKUP(表1_15[[#This Row],[分项工程名称]],模板!C:G,3,FALSE))</f>
        <v/>
      </c>
      <c r="U50" s="2" t="str">
        <f t="shared" si="8"/>
        <v/>
      </c>
      <c r="V50" s="2" t="str">
        <f t="shared" si="9"/>
        <v/>
      </c>
      <c r="W50" s="11" t="str">
        <f>IF(ISBLANK(A50),"",表1_15[[#This Row],[子项名称]]&amp;表1_15[[#This Row],[标题]]&amp;表1_15[[#This Row],[分项工程代号]])</f>
        <v/>
      </c>
      <c r="X50" s="11" t="str">
        <f>IF(ISBLANK(A50),"",COUNTIF(W:W,表1_15[[#This Row],[子项名称]]&amp;表1_15[[#This Row],[标题]]&amp;表1_15[[#This Row],[分项工程代号]]))</f>
        <v/>
      </c>
      <c r="Y50" s="11" t="str">
        <f>IF(ISBLANK(A50),"",表1_15[[#This Row],[子项名称]]&amp;表1_15[[#This Row],[分项工程代号]]&amp;表1_15[[#This Row],[分项工程名称]])</f>
        <v/>
      </c>
      <c r="Z50" s="11" t="str">
        <f>IF(ISBLANK(A50),"",IF(MATCH(表1_15[[#This Row],[子项名称]]&amp;表1_15[[#This Row],[分项工程代号]]&amp;表1_15[[#This Row],[分项工程名称]],Y:Y,0)=ROW(表1_15[[#This Row],[子项名称]]),TRUE,FALSE))</f>
        <v/>
      </c>
      <c r="AA50" s="11" t="str">
        <f t="shared" si="10"/>
        <v/>
      </c>
      <c r="AB50" s="11" t="str">
        <f>IF(ISBLANK(A50),"",VLOOKUP(表1_15[[#This Row],[分项工程名称]],施工检查记录[#All],2,FALSE))</f>
        <v/>
      </c>
      <c r="AC50" t="str">
        <f t="shared" si="0"/>
        <v>1900年01月00日</v>
      </c>
    </row>
    <row r="51" customHeight="1" spans="2:29">
      <c r="B51" s="5" t="str">
        <f ca="1" t="shared" si="11"/>
        <v/>
      </c>
      <c r="G51" s="4"/>
      <c r="K51" s="11" t="str">
        <f>IF(ISBLANK(A51),"",VLOOKUP("S3"&amp;表1_15[[#This Row],[分项工程代号]]&amp;表1_15[[#This Row],[分项工程名称]],模板!D:F,3,FALSE))</f>
        <v/>
      </c>
      <c r="L51" s="2" t="str">
        <f ca="1">IF(ISBLANK(A51),"",表1_15[[#This Row],[编号]]&amp;TEXT(表1_15[[#This Row],[序号]],"000"))</f>
        <v/>
      </c>
      <c r="M51" s="11" t="str">
        <f t="shared" si="1"/>
        <v/>
      </c>
      <c r="N51" s="11" t="str">
        <f t="shared" si="2"/>
        <v/>
      </c>
      <c r="O51" s="11" t="str">
        <f t="shared" si="3"/>
        <v/>
      </c>
      <c r="P51" s="2" t="str">
        <f t="shared" si="4"/>
        <v/>
      </c>
      <c r="Q51" s="2" t="str">
        <f t="shared" si="5"/>
        <v/>
      </c>
      <c r="R51" s="2" t="str">
        <f t="shared" si="6"/>
        <v/>
      </c>
      <c r="S51" s="11" t="str">
        <f t="shared" si="7"/>
        <v/>
      </c>
      <c r="T51" s="11" t="str">
        <f>IF(ISBLANK(A51),"",VLOOKUP(表1_15[[#This Row],[分项工程名称]],模板!C:G,3,FALSE))</f>
        <v/>
      </c>
      <c r="U51" s="2" t="str">
        <f t="shared" si="8"/>
        <v/>
      </c>
      <c r="V51" s="2" t="str">
        <f t="shared" si="9"/>
        <v/>
      </c>
      <c r="W51" s="11" t="str">
        <f>IF(ISBLANK(A51),"",表1_15[[#This Row],[子项名称]]&amp;表1_15[[#This Row],[标题]]&amp;表1_15[[#This Row],[分项工程代号]])</f>
        <v/>
      </c>
      <c r="X51" s="11" t="str">
        <f>IF(ISBLANK(A51),"",COUNTIF(W:W,表1_15[[#This Row],[子项名称]]&amp;表1_15[[#This Row],[标题]]&amp;表1_15[[#This Row],[分项工程代号]]))</f>
        <v/>
      </c>
      <c r="Y51" s="11" t="str">
        <f>IF(ISBLANK(A51),"",表1_15[[#This Row],[子项名称]]&amp;表1_15[[#This Row],[分项工程代号]]&amp;表1_15[[#This Row],[分项工程名称]])</f>
        <v/>
      </c>
      <c r="Z51" s="11" t="str">
        <f>IF(ISBLANK(A51),"",IF(MATCH(表1_15[[#This Row],[子项名称]]&amp;表1_15[[#This Row],[分项工程代号]]&amp;表1_15[[#This Row],[分项工程名称]],Y:Y,0)=ROW(表1_15[[#This Row],[子项名称]]),TRUE,FALSE))</f>
        <v/>
      </c>
      <c r="AA51" s="11" t="str">
        <f t="shared" si="10"/>
        <v/>
      </c>
      <c r="AB51" s="11" t="str">
        <f>IF(ISBLANK(A51),"",VLOOKUP(表1_15[[#This Row],[分项工程名称]],施工检查记录[#All],2,FALSE))</f>
        <v/>
      </c>
      <c r="AC51" t="str">
        <f t="shared" si="0"/>
        <v>1900年01月00日</v>
      </c>
    </row>
    <row r="52" customHeight="1" spans="2:29">
      <c r="B52" s="5" t="str">
        <f ca="1" t="shared" si="11"/>
        <v/>
      </c>
      <c r="G52" s="4"/>
      <c r="K52" s="11" t="str">
        <f>IF(ISBLANK(A52),"",VLOOKUP("S3"&amp;表1_15[[#This Row],[分项工程代号]]&amp;表1_15[[#This Row],[分项工程名称]],模板!D:F,3,FALSE))</f>
        <v/>
      </c>
      <c r="L52" s="2" t="str">
        <f ca="1">IF(ISBLANK(A52),"",表1_15[[#This Row],[编号]]&amp;TEXT(表1_15[[#This Row],[序号]],"000"))</f>
        <v/>
      </c>
      <c r="M52" s="11" t="str">
        <f t="shared" si="1"/>
        <v/>
      </c>
      <c r="N52" s="11" t="str">
        <f t="shared" si="2"/>
        <v/>
      </c>
      <c r="O52" s="11" t="str">
        <f t="shared" si="3"/>
        <v/>
      </c>
      <c r="P52" s="2" t="str">
        <f t="shared" si="4"/>
        <v/>
      </c>
      <c r="Q52" s="2" t="str">
        <f t="shared" si="5"/>
        <v/>
      </c>
      <c r="R52" s="2" t="str">
        <f t="shared" si="6"/>
        <v/>
      </c>
      <c r="S52" s="11" t="str">
        <f t="shared" si="7"/>
        <v/>
      </c>
      <c r="T52" s="11" t="str">
        <f>IF(ISBLANK(A52),"",VLOOKUP(表1_15[[#This Row],[分项工程名称]],模板!C:G,3,FALSE))</f>
        <v/>
      </c>
      <c r="U52" s="2" t="str">
        <f t="shared" si="8"/>
        <v/>
      </c>
      <c r="V52" s="2" t="str">
        <f t="shared" si="9"/>
        <v/>
      </c>
      <c r="W52" s="11" t="str">
        <f>IF(ISBLANK(A52),"",表1_15[[#This Row],[子项名称]]&amp;表1_15[[#This Row],[标题]]&amp;表1_15[[#This Row],[分项工程代号]])</f>
        <v/>
      </c>
      <c r="X52" s="11" t="str">
        <f>IF(ISBLANK(A52),"",COUNTIF(W:W,表1_15[[#This Row],[子项名称]]&amp;表1_15[[#This Row],[标题]]&amp;表1_15[[#This Row],[分项工程代号]]))</f>
        <v/>
      </c>
      <c r="Y52" s="11" t="str">
        <f>IF(ISBLANK(A52),"",表1_15[[#This Row],[子项名称]]&amp;表1_15[[#This Row],[分项工程代号]]&amp;表1_15[[#This Row],[分项工程名称]])</f>
        <v/>
      </c>
      <c r="Z52" s="11" t="str">
        <f>IF(ISBLANK(A52),"",IF(MATCH(表1_15[[#This Row],[子项名称]]&amp;表1_15[[#This Row],[分项工程代号]]&amp;表1_15[[#This Row],[分项工程名称]],Y:Y,0)=ROW(表1_15[[#This Row],[子项名称]]),TRUE,FALSE))</f>
        <v/>
      </c>
      <c r="AA52" s="11" t="str">
        <f t="shared" si="10"/>
        <v/>
      </c>
      <c r="AB52" s="11" t="str">
        <f>IF(ISBLANK(A52),"",VLOOKUP(表1_15[[#This Row],[分项工程名称]],施工检查记录[#All],2,FALSE))</f>
        <v/>
      </c>
      <c r="AC52" t="str">
        <f t="shared" si="0"/>
        <v>1900年01月00日</v>
      </c>
    </row>
    <row r="53" customHeight="1" spans="2:29">
      <c r="B53" s="5" t="str">
        <f ca="1" t="shared" si="11"/>
        <v/>
      </c>
      <c r="G53" s="4"/>
      <c r="K53" s="11" t="str">
        <f>IF(ISBLANK(A53),"",VLOOKUP("S3"&amp;表1_15[[#This Row],[分项工程代号]]&amp;表1_15[[#This Row],[分项工程名称]],模板!D:F,3,FALSE))</f>
        <v/>
      </c>
      <c r="L53" s="2" t="str">
        <f ca="1">IF(ISBLANK(A53),"",表1_15[[#This Row],[编号]]&amp;TEXT(表1_15[[#This Row],[序号]],"000"))</f>
        <v/>
      </c>
      <c r="M53" s="11" t="str">
        <f t="shared" si="1"/>
        <v/>
      </c>
      <c r="N53" s="11" t="str">
        <f t="shared" si="2"/>
        <v/>
      </c>
      <c r="O53" s="11" t="str">
        <f t="shared" si="3"/>
        <v/>
      </c>
      <c r="P53" s="2" t="str">
        <f t="shared" si="4"/>
        <v/>
      </c>
      <c r="Q53" s="2" t="str">
        <f t="shared" si="5"/>
        <v/>
      </c>
      <c r="R53" s="2" t="str">
        <f t="shared" si="6"/>
        <v/>
      </c>
      <c r="S53" s="11" t="str">
        <f t="shared" si="7"/>
        <v/>
      </c>
      <c r="T53" s="11" t="str">
        <f>IF(ISBLANK(A53),"",VLOOKUP(表1_15[[#This Row],[分项工程名称]],模板!C:G,3,FALSE))</f>
        <v/>
      </c>
      <c r="U53" s="2" t="str">
        <f t="shared" si="8"/>
        <v/>
      </c>
      <c r="V53" s="2" t="str">
        <f t="shared" si="9"/>
        <v/>
      </c>
      <c r="W53" s="11" t="str">
        <f>IF(ISBLANK(A53),"",表1_15[[#This Row],[子项名称]]&amp;表1_15[[#This Row],[标题]]&amp;表1_15[[#This Row],[分项工程代号]])</f>
        <v/>
      </c>
      <c r="X53" s="11" t="str">
        <f>IF(ISBLANK(A53),"",COUNTIF(W:W,表1_15[[#This Row],[子项名称]]&amp;表1_15[[#This Row],[标题]]&amp;表1_15[[#This Row],[分项工程代号]]))</f>
        <v/>
      </c>
      <c r="Y53" s="11" t="str">
        <f>IF(ISBLANK(A53),"",表1_15[[#This Row],[子项名称]]&amp;表1_15[[#This Row],[分项工程代号]]&amp;表1_15[[#This Row],[分项工程名称]])</f>
        <v/>
      </c>
      <c r="Z53" s="11" t="str">
        <f>IF(ISBLANK(A53),"",IF(MATCH(表1_15[[#This Row],[子项名称]]&amp;表1_15[[#This Row],[分项工程代号]]&amp;表1_15[[#This Row],[分项工程名称]],Y:Y,0)=ROW(表1_15[[#This Row],[子项名称]]),TRUE,FALSE))</f>
        <v/>
      </c>
      <c r="AA53" s="11" t="str">
        <f t="shared" si="10"/>
        <v/>
      </c>
      <c r="AB53" s="11" t="str">
        <f>IF(ISBLANK(A53),"",VLOOKUP(表1_15[[#This Row],[分项工程名称]],施工检查记录[#All],2,FALSE))</f>
        <v/>
      </c>
      <c r="AC53" t="str">
        <f t="shared" si="0"/>
        <v>1900年01月00日</v>
      </c>
    </row>
    <row r="54" customHeight="1" spans="1:29">
      <c r="A54" s="83"/>
      <c r="B54" s="5" t="str">
        <f ca="1" t="shared" si="11"/>
        <v/>
      </c>
      <c r="C54" s="84"/>
      <c r="G54" s="4"/>
      <c r="I54" s="84"/>
      <c r="K54" s="11" t="str">
        <f>IF(ISBLANK(A54),"",VLOOKUP("S3"&amp;表1_15[[#This Row],[分项工程代号]]&amp;表1_15[[#This Row],[分项工程名称]],模板!D:F,3,FALSE))</f>
        <v/>
      </c>
      <c r="L54" s="2" t="str">
        <f ca="1">IF(ISBLANK(A54),"",表1_15[[#This Row],[编号]]&amp;TEXT(表1_15[[#This Row],[序号]],"000"))</f>
        <v/>
      </c>
      <c r="M54" s="11" t="str">
        <f t="shared" si="1"/>
        <v/>
      </c>
      <c r="N54" s="11" t="str">
        <f t="shared" si="2"/>
        <v/>
      </c>
      <c r="O54" s="11" t="str">
        <f t="shared" si="3"/>
        <v/>
      </c>
      <c r="P54" s="2" t="str">
        <f t="shared" si="4"/>
        <v/>
      </c>
      <c r="Q54" s="2" t="str">
        <f t="shared" si="5"/>
        <v/>
      </c>
      <c r="R54" s="2" t="str">
        <f t="shared" si="6"/>
        <v/>
      </c>
      <c r="S54" s="11" t="str">
        <f t="shared" si="7"/>
        <v/>
      </c>
      <c r="T54" s="11" t="str">
        <f>IF(ISBLANK(A54),"",VLOOKUP(表1_15[[#This Row],[分项工程名称]],模板!C:G,3,FALSE))</f>
        <v/>
      </c>
      <c r="U54" s="2" t="str">
        <f t="shared" si="8"/>
        <v/>
      </c>
      <c r="V54" s="2" t="str">
        <f t="shared" si="9"/>
        <v/>
      </c>
      <c r="W54" s="11" t="str">
        <f>IF(ISBLANK(A54),"",表1_15[[#This Row],[子项名称]]&amp;表1_15[[#This Row],[标题]]&amp;表1_15[[#This Row],[分项工程代号]])</f>
        <v/>
      </c>
      <c r="X54" s="11" t="str">
        <f>IF(ISBLANK(A54),"",COUNTIF(W:W,表1_15[[#This Row],[子项名称]]&amp;表1_15[[#This Row],[标题]]&amp;表1_15[[#This Row],[分项工程代号]]))</f>
        <v/>
      </c>
      <c r="Y54" s="11" t="str">
        <f>IF(ISBLANK(A54),"",表1_15[[#This Row],[子项名称]]&amp;表1_15[[#This Row],[分项工程代号]]&amp;表1_15[[#This Row],[分项工程名称]])</f>
        <v/>
      </c>
      <c r="Z54" s="11" t="str">
        <f>IF(ISBLANK(A54),"",IF(MATCH(表1_15[[#This Row],[子项名称]]&amp;表1_15[[#This Row],[分项工程代号]]&amp;表1_15[[#This Row],[分项工程名称]],Y:Y,0)=ROW(表1_15[[#This Row],[子项名称]]),TRUE,FALSE))</f>
        <v/>
      </c>
      <c r="AA54" s="11" t="str">
        <f t="shared" si="10"/>
        <v/>
      </c>
      <c r="AB54" s="11" t="str">
        <f>IF(ISBLANK(A54),"",VLOOKUP(表1_15[[#This Row],[分项工程名称]],施工检查记录[#All],2,FALSE))</f>
        <v/>
      </c>
      <c r="AC54" t="str">
        <f t="shared" si="0"/>
        <v>1900年01月00日</v>
      </c>
    </row>
    <row r="55" customHeight="1" spans="1:29">
      <c r="A55" s="83"/>
      <c r="B55" s="5" t="str">
        <f ca="1" t="shared" si="11"/>
        <v/>
      </c>
      <c r="G55" s="4"/>
      <c r="K55" s="11" t="str">
        <f>IF(ISBLANK(A55),"",VLOOKUP("S3"&amp;表1_15[[#This Row],[分项工程代号]]&amp;表1_15[[#This Row],[分项工程名称]],模板!D:F,3,FALSE))</f>
        <v/>
      </c>
      <c r="L55" s="2" t="str">
        <f ca="1">IF(ISBLANK(A55),"",表1_15[[#This Row],[编号]]&amp;TEXT(表1_15[[#This Row],[序号]],"000"))</f>
        <v/>
      </c>
      <c r="M55" s="11" t="str">
        <f t="shared" si="1"/>
        <v/>
      </c>
      <c r="N55" s="11" t="str">
        <f t="shared" si="2"/>
        <v/>
      </c>
      <c r="O55" s="11" t="str">
        <f t="shared" si="3"/>
        <v/>
      </c>
      <c r="P55" s="2" t="str">
        <f t="shared" si="4"/>
        <v/>
      </c>
      <c r="Q55" s="2" t="str">
        <f t="shared" si="5"/>
        <v/>
      </c>
      <c r="R55" s="2" t="str">
        <f t="shared" si="6"/>
        <v/>
      </c>
      <c r="S55" s="11" t="str">
        <f t="shared" si="7"/>
        <v/>
      </c>
      <c r="T55" s="11" t="str">
        <f>IF(ISBLANK(A55),"",VLOOKUP(表1_15[[#This Row],[分项工程名称]],模板!C:G,3,FALSE))</f>
        <v/>
      </c>
      <c r="U55" s="2" t="str">
        <f t="shared" si="8"/>
        <v/>
      </c>
      <c r="V55" s="2" t="str">
        <f t="shared" si="9"/>
        <v/>
      </c>
      <c r="W55" s="11" t="str">
        <f>IF(ISBLANK(A55),"",表1_15[[#This Row],[子项名称]]&amp;表1_15[[#This Row],[标题]]&amp;表1_15[[#This Row],[分项工程代号]])</f>
        <v/>
      </c>
      <c r="X55" s="11" t="str">
        <f>IF(ISBLANK(A55),"",COUNTIF(W:W,表1_15[[#This Row],[子项名称]]&amp;表1_15[[#This Row],[标题]]&amp;表1_15[[#This Row],[分项工程代号]]))</f>
        <v/>
      </c>
      <c r="Y55" s="11" t="str">
        <f>IF(ISBLANK(A55),"",表1_15[[#This Row],[子项名称]]&amp;表1_15[[#This Row],[分项工程代号]]&amp;表1_15[[#This Row],[分项工程名称]])</f>
        <v/>
      </c>
      <c r="Z55" s="11" t="str">
        <f>IF(ISBLANK(A55),"",IF(MATCH(表1_15[[#This Row],[子项名称]]&amp;表1_15[[#This Row],[分项工程代号]]&amp;表1_15[[#This Row],[分项工程名称]],Y:Y,0)=ROW(表1_15[[#This Row],[子项名称]]),TRUE,FALSE))</f>
        <v/>
      </c>
      <c r="AA55" s="11" t="str">
        <f t="shared" si="10"/>
        <v/>
      </c>
      <c r="AB55" s="11" t="str">
        <f>IF(ISBLANK(A55),"",VLOOKUP(表1_15[[#This Row],[分项工程名称]],施工检查记录[#All],2,FALSE))</f>
        <v/>
      </c>
      <c r="AC55" t="str">
        <f t="shared" si="0"/>
        <v>1900年01月00日</v>
      </c>
    </row>
    <row r="56" customHeight="1" spans="1:29">
      <c r="A56" s="83"/>
      <c r="B56" s="5" t="str">
        <f ca="1" t="shared" si="11"/>
        <v/>
      </c>
      <c r="G56" s="4"/>
      <c r="K56" s="11" t="str">
        <f>IF(ISBLANK(A56),"",VLOOKUP("S3"&amp;表1_15[[#This Row],[分项工程代号]]&amp;表1_15[[#This Row],[分项工程名称]],模板!D:F,3,FALSE))</f>
        <v/>
      </c>
      <c r="L56" s="2" t="str">
        <f ca="1">IF(ISBLANK(A56),"",表1_15[[#This Row],[编号]]&amp;TEXT(表1_15[[#This Row],[序号]],"000"))</f>
        <v/>
      </c>
      <c r="M56" s="11" t="str">
        <f t="shared" si="1"/>
        <v/>
      </c>
      <c r="N56" s="11" t="str">
        <f t="shared" si="2"/>
        <v/>
      </c>
      <c r="O56" s="11" t="str">
        <f t="shared" si="3"/>
        <v/>
      </c>
      <c r="P56" s="2" t="str">
        <f t="shared" si="4"/>
        <v/>
      </c>
      <c r="Q56" s="2" t="str">
        <f t="shared" si="5"/>
        <v/>
      </c>
      <c r="R56" s="2" t="str">
        <f t="shared" si="6"/>
        <v/>
      </c>
      <c r="S56" s="11" t="str">
        <f t="shared" si="7"/>
        <v/>
      </c>
      <c r="T56" s="11" t="str">
        <f>IF(ISBLANK(A56),"",VLOOKUP(表1_15[[#This Row],[分项工程名称]],模板!C:G,3,FALSE))</f>
        <v/>
      </c>
      <c r="U56" s="2" t="str">
        <f t="shared" si="8"/>
        <v/>
      </c>
      <c r="V56" s="2" t="str">
        <f t="shared" si="9"/>
        <v/>
      </c>
      <c r="W56" s="11" t="str">
        <f>IF(ISBLANK(A56),"",表1_15[[#This Row],[子项名称]]&amp;表1_15[[#This Row],[标题]]&amp;表1_15[[#This Row],[分项工程代号]])</f>
        <v/>
      </c>
      <c r="X56" s="11" t="str">
        <f>IF(ISBLANK(A56),"",COUNTIF(W:W,表1_15[[#This Row],[子项名称]]&amp;表1_15[[#This Row],[标题]]&amp;表1_15[[#This Row],[分项工程代号]]))</f>
        <v/>
      </c>
      <c r="Y56" s="11" t="str">
        <f>IF(ISBLANK(A56),"",表1_15[[#This Row],[子项名称]]&amp;表1_15[[#This Row],[分项工程代号]]&amp;表1_15[[#This Row],[分项工程名称]])</f>
        <v/>
      </c>
      <c r="Z56" s="11" t="str">
        <f>IF(ISBLANK(A56),"",IF(MATCH(表1_15[[#This Row],[子项名称]]&amp;表1_15[[#This Row],[分项工程代号]]&amp;表1_15[[#This Row],[分项工程名称]],Y:Y,0)=ROW(表1_15[[#This Row],[子项名称]]),TRUE,FALSE))</f>
        <v/>
      </c>
      <c r="AA56" s="11" t="str">
        <f t="shared" si="10"/>
        <v/>
      </c>
      <c r="AB56" s="11" t="str">
        <f>IF(ISBLANK(A56),"",VLOOKUP(表1_15[[#This Row],[分项工程名称]],施工检查记录[#All],2,FALSE))</f>
        <v/>
      </c>
      <c r="AC56" t="str">
        <f t="shared" si="0"/>
        <v>1900年01月00日</v>
      </c>
    </row>
    <row r="57" customHeight="1" spans="1:29">
      <c r="A57" s="83"/>
      <c r="B57" s="5" t="str">
        <f ca="1" t="shared" si="11"/>
        <v/>
      </c>
      <c r="G57" s="4"/>
      <c r="K57" s="11" t="str">
        <f>IF(ISBLANK(A57),"",VLOOKUP("S3"&amp;表1_15[[#This Row],[分项工程代号]]&amp;表1_15[[#This Row],[分项工程名称]],模板!D:F,3,FALSE))</f>
        <v/>
      </c>
      <c r="L57" s="2" t="str">
        <f ca="1">IF(ISBLANK(A57),"",表1_15[[#This Row],[编号]]&amp;TEXT(表1_15[[#This Row],[序号]],"000"))</f>
        <v/>
      </c>
      <c r="M57" s="11" t="str">
        <f t="shared" si="1"/>
        <v/>
      </c>
      <c r="N57" s="11" t="str">
        <f t="shared" si="2"/>
        <v/>
      </c>
      <c r="O57" s="11" t="str">
        <f t="shared" si="3"/>
        <v/>
      </c>
      <c r="P57" s="2" t="str">
        <f t="shared" si="4"/>
        <v/>
      </c>
      <c r="Q57" s="2" t="str">
        <f t="shared" si="5"/>
        <v/>
      </c>
      <c r="R57" s="2" t="str">
        <f t="shared" si="6"/>
        <v/>
      </c>
      <c r="S57" s="11" t="str">
        <f t="shared" si="7"/>
        <v/>
      </c>
      <c r="T57" s="11" t="str">
        <f>IF(ISBLANK(A57),"",VLOOKUP(表1_15[[#This Row],[分项工程名称]],模板!C:G,3,FALSE))</f>
        <v/>
      </c>
      <c r="U57" s="2" t="str">
        <f t="shared" si="8"/>
        <v/>
      </c>
      <c r="V57" s="2" t="str">
        <f t="shared" si="9"/>
        <v/>
      </c>
      <c r="W57" s="11" t="str">
        <f>IF(ISBLANK(A57),"",表1_15[[#This Row],[子项名称]]&amp;表1_15[[#This Row],[标题]]&amp;表1_15[[#This Row],[分项工程代号]])</f>
        <v/>
      </c>
      <c r="X57" s="11" t="str">
        <f>IF(ISBLANK(A57),"",COUNTIF(W:W,表1_15[[#This Row],[子项名称]]&amp;表1_15[[#This Row],[标题]]&amp;表1_15[[#This Row],[分项工程代号]]))</f>
        <v/>
      </c>
      <c r="Y57" s="11" t="str">
        <f>IF(ISBLANK(A57),"",表1_15[[#This Row],[子项名称]]&amp;表1_15[[#This Row],[分项工程代号]]&amp;表1_15[[#This Row],[分项工程名称]])</f>
        <v/>
      </c>
      <c r="Z57" s="11" t="str">
        <f>IF(ISBLANK(A57),"",IF(MATCH(表1_15[[#This Row],[子项名称]]&amp;表1_15[[#This Row],[分项工程代号]]&amp;表1_15[[#This Row],[分项工程名称]],Y:Y,0)=ROW(表1_15[[#This Row],[子项名称]]),TRUE,FALSE))</f>
        <v/>
      </c>
      <c r="AA57" s="11" t="str">
        <f t="shared" si="10"/>
        <v/>
      </c>
      <c r="AB57" s="11" t="str">
        <f>IF(ISBLANK(A57),"",VLOOKUP(表1_15[[#This Row],[分项工程名称]],施工检查记录[#All],2,FALSE))</f>
        <v/>
      </c>
      <c r="AC57" t="str">
        <f t="shared" si="0"/>
        <v>1900年01月00日</v>
      </c>
    </row>
    <row r="58" customHeight="1" spans="2:29">
      <c r="B58" s="5" t="str">
        <f ca="1" t="shared" si="11"/>
        <v/>
      </c>
      <c r="G58" s="4"/>
      <c r="K58" s="11" t="str">
        <f>IF(ISBLANK(A58),"",VLOOKUP("S3"&amp;表1_15[[#This Row],[分项工程代号]]&amp;表1_15[[#This Row],[分项工程名称]],模板!D:F,3,FALSE))</f>
        <v/>
      </c>
      <c r="L58" s="2" t="str">
        <f ca="1">IF(ISBLANK(A58),"",表1_15[[#This Row],[编号]]&amp;TEXT(表1_15[[#This Row],[序号]],"000"))</f>
        <v/>
      </c>
      <c r="M58" s="11" t="str">
        <f t="shared" si="1"/>
        <v/>
      </c>
      <c r="N58" s="11" t="str">
        <f t="shared" si="2"/>
        <v/>
      </c>
      <c r="O58" s="11" t="str">
        <f t="shared" si="3"/>
        <v/>
      </c>
      <c r="P58" s="2" t="str">
        <f t="shared" si="4"/>
        <v/>
      </c>
      <c r="Q58" s="2" t="str">
        <f t="shared" si="5"/>
        <v/>
      </c>
      <c r="R58" s="2" t="str">
        <f t="shared" si="6"/>
        <v/>
      </c>
      <c r="S58" s="11" t="str">
        <f t="shared" si="7"/>
        <v/>
      </c>
      <c r="T58" s="11" t="str">
        <f>IF(ISBLANK(A58),"",VLOOKUP(表1_15[[#This Row],[分项工程名称]],模板!C:G,3,FALSE))</f>
        <v/>
      </c>
      <c r="U58" s="2" t="str">
        <f t="shared" si="8"/>
        <v/>
      </c>
      <c r="V58" s="2" t="str">
        <f t="shared" si="9"/>
        <v/>
      </c>
      <c r="W58" s="11" t="str">
        <f>IF(ISBLANK(A58),"",表1_15[[#This Row],[子项名称]]&amp;表1_15[[#This Row],[标题]]&amp;表1_15[[#This Row],[分项工程代号]])</f>
        <v/>
      </c>
      <c r="X58" s="11" t="str">
        <f>IF(ISBLANK(A58),"",COUNTIF(W:W,表1_15[[#This Row],[子项名称]]&amp;表1_15[[#This Row],[标题]]&amp;表1_15[[#This Row],[分项工程代号]]))</f>
        <v/>
      </c>
      <c r="Y58" s="11" t="str">
        <f>IF(ISBLANK(A58),"",表1_15[[#This Row],[子项名称]]&amp;表1_15[[#This Row],[分项工程代号]]&amp;表1_15[[#This Row],[分项工程名称]])</f>
        <v/>
      </c>
      <c r="Z58" s="11" t="str">
        <f>IF(ISBLANK(A58),"",IF(MATCH(表1_15[[#This Row],[子项名称]]&amp;表1_15[[#This Row],[分项工程代号]]&amp;表1_15[[#This Row],[分项工程名称]],Y:Y,0)=ROW(表1_15[[#This Row],[子项名称]]),TRUE,FALSE))</f>
        <v/>
      </c>
      <c r="AA58" s="11" t="str">
        <f t="shared" si="10"/>
        <v/>
      </c>
      <c r="AB58" s="11" t="str">
        <f>IF(ISBLANK(A58),"",VLOOKUP(表1_15[[#This Row],[分项工程名称]],施工检查记录[#All],2,FALSE))</f>
        <v/>
      </c>
      <c r="AC58" t="str">
        <f t="shared" si="0"/>
        <v>1900年01月00日</v>
      </c>
    </row>
    <row r="59" customHeight="1" spans="2:29">
      <c r="B59" s="5" t="str">
        <f ca="1" t="shared" si="11"/>
        <v/>
      </c>
      <c r="G59" s="4"/>
      <c r="K59" s="11" t="str">
        <f>IF(ISBLANK(A59),"",VLOOKUP("S3"&amp;表1_15[[#This Row],[分项工程代号]]&amp;表1_15[[#This Row],[分项工程名称]],模板!D:F,3,FALSE))</f>
        <v/>
      </c>
      <c r="L59" s="2" t="str">
        <f ca="1">IF(ISBLANK(A59),"",表1_15[[#This Row],[编号]]&amp;TEXT(表1_15[[#This Row],[序号]],"000"))</f>
        <v/>
      </c>
      <c r="M59" s="11" t="str">
        <f t="shared" si="1"/>
        <v/>
      </c>
      <c r="N59" s="11" t="str">
        <f t="shared" si="2"/>
        <v/>
      </c>
      <c r="O59" s="11" t="str">
        <f t="shared" si="3"/>
        <v/>
      </c>
      <c r="P59" s="2" t="str">
        <f t="shared" si="4"/>
        <v/>
      </c>
      <c r="Q59" s="2" t="str">
        <f t="shared" si="5"/>
        <v/>
      </c>
      <c r="R59" s="2" t="str">
        <f t="shared" si="6"/>
        <v/>
      </c>
      <c r="S59" s="11" t="str">
        <f t="shared" si="7"/>
        <v/>
      </c>
      <c r="T59" s="11" t="str">
        <f>IF(ISBLANK(A59),"",VLOOKUP(表1_15[[#This Row],[分项工程名称]],模板!C:G,3,FALSE))</f>
        <v/>
      </c>
      <c r="U59" s="2" t="str">
        <f t="shared" si="8"/>
        <v/>
      </c>
      <c r="V59" s="2" t="str">
        <f t="shared" si="9"/>
        <v/>
      </c>
      <c r="W59" s="11" t="str">
        <f>IF(ISBLANK(A59),"",表1_15[[#This Row],[子项名称]]&amp;表1_15[[#This Row],[标题]]&amp;表1_15[[#This Row],[分项工程代号]])</f>
        <v/>
      </c>
      <c r="X59" s="11" t="str">
        <f>IF(ISBLANK(A59),"",COUNTIF(W:W,表1_15[[#This Row],[子项名称]]&amp;表1_15[[#This Row],[标题]]&amp;表1_15[[#This Row],[分项工程代号]]))</f>
        <v/>
      </c>
      <c r="Y59" s="11" t="str">
        <f>IF(ISBLANK(A59),"",表1_15[[#This Row],[子项名称]]&amp;表1_15[[#This Row],[分项工程代号]]&amp;表1_15[[#This Row],[分项工程名称]])</f>
        <v/>
      </c>
      <c r="Z59" s="11" t="str">
        <f>IF(ISBLANK(A59),"",IF(MATCH(表1_15[[#This Row],[子项名称]]&amp;表1_15[[#This Row],[分项工程代号]]&amp;表1_15[[#This Row],[分项工程名称]],Y:Y,0)=ROW(表1_15[[#This Row],[子项名称]]),TRUE,FALSE))</f>
        <v/>
      </c>
      <c r="AA59" s="11" t="str">
        <f t="shared" si="10"/>
        <v/>
      </c>
      <c r="AB59" s="11" t="str">
        <f>IF(ISBLANK(A59),"",VLOOKUP(表1_15[[#This Row],[分项工程名称]],施工检查记录[#All],2,FALSE))</f>
        <v/>
      </c>
      <c r="AC59" t="str">
        <f t="shared" si="0"/>
        <v>1900年01月00日</v>
      </c>
    </row>
    <row r="60" customHeight="1" spans="2:29">
      <c r="B60" s="5" t="str">
        <f ca="1" t="shared" si="11"/>
        <v/>
      </c>
      <c r="G60" s="4"/>
      <c r="K60" s="11" t="str">
        <f>IF(ISBLANK(A60),"",VLOOKUP("S3"&amp;表1_15[[#This Row],[分项工程代号]]&amp;表1_15[[#This Row],[分项工程名称]],模板!D:F,3,FALSE))</f>
        <v/>
      </c>
      <c r="L60" s="2" t="str">
        <f ca="1">IF(ISBLANK(A60),"",表1_15[[#This Row],[编号]]&amp;TEXT(表1_15[[#This Row],[序号]],"000"))</f>
        <v/>
      </c>
      <c r="M60" s="11" t="str">
        <f t="shared" si="1"/>
        <v/>
      </c>
      <c r="N60" s="11" t="str">
        <f t="shared" si="2"/>
        <v/>
      </c>
      <c r="O60" s="11" t="str">
        <f t="shared" si="3"/>
        <v/>
      </c>
      <c r="P60" s="2" t="str">
        <f t="shared" si="4"/>
        <v/>
      </c>
      <c r="Q60" s="2" t="str">
        <f t="shared" si="5"/>
        <v/>
      </c>
      <c r="R60" s="2" t="str">
        <f t="shared" si="6"/>
        <v/>
      </c>
      <c r="S60" s="11" t="str">
        <f t="shared" si="7"/>
        <v/>
      </c>
      <c r="T60" s="11" t="str">
        <f>IF(ISBLANK(A60),"",VLOOKUP(表1_15[[#This Row],[分项工程名称]],模板!C:G,3,FALSE))</f>
        <v/>
      </c>
      <c r="U60" s="2" t="str">
        <f t="shared" si="8"/>
        <v/>
      </c>
      <c r="V60" s="2" t="str">
        <f t="shared" si="9"/>
        <v/>
      </c>
      <c r="W60" s="11" t="str">
        <f>IF(ISBLANK(A60),"",表1_15[[#This Row],[子项名称]]&amp;表1_15[[#This Row],[标题]]&amp;表1_15[[#This Row],[分项工程代号]])</f>
        <v/>
      </c>
      <c r="X60" s="11" t="str">
        <f>IF(ISBLANK(A60),"",COUNTIF(W:W,表1_15[[#This Row],[子项名称]]&amp;表1_15[[#This Row],[标题]]&amp;表1_15[[#This Row],[分项工程代号]]))</f>
        <v/>
      </c>
      <c r="Y60" s="11" t="str">
        <f>IF(ISBLANK(A60),"",表1_15[[#This Row],[子项名称]]&amp;表1_15[[#This Row],[分项工程代号]]&amp;表1_15[[#This Row],[分项工程名称]])</f>
        <v/>
      </c>
      <c r="Z60" s="11" t="str">
        <f>IF(ISBLANK(A60),"",IF(MATCH(表1_15[[#This Row],[子项名称]]&amp;表1_15[[#This Row],[分项工程代号]]&amp;表1_15[[#This Row],[分项工程名称]],Y:Y,0)=ROW(表1_15[[#This Row],[子项名称]]),TRUE,FALSE))</f>
        <v/>
      </c>
      <c r="AA60" s="11" t="str">
        <f t="shared" si="10"/>
        <v/>
      </c>
      <c r="AB60" s="11" t="str">
        <f>IF(ISBLANK(A60),"",VLOOKUP(表1_15[[#This Row],[分项工程名称]],施工检查记录[#All],2,FALSE))</f>
        <v/>
      </c>
      <c r="AC60" t="str">
        <f t="shared" si="0"/>
        <v>1900年01月00日</v>
      </c>
    </row>
    <row r="61" customHeight="1" spans="2:29">
      <c r="B61" s="5" t="str">
        <f ca="1" t="shared" si="11"/>
        <v/>
      </c>
      <c r="G61" s="4"/>
      <c r="K61" s="11" t="str">
        <f>IF(ISBLANK(A61),"",VLOOKUP("S3"&amp;表1_15[[#This Row],[分项工程代号]]&amp;表1_15[[#This Row],[分项工程名称]],模板!D:F,3,FALSE))</f>
        <v/>
      </c>
      <c r="L61" s="2" t="str">
        <f ca="1">IF(ISBLANK(A61),"",表1_15[[#This Row],[编号]]&amp;TEXT(表1_15[[#This Row],[序号]],"000"))</f>
        <v/>
      </c>
      <c r="M61" s="11" t="str">
        <f t="shared" si="1"/>
        <v/>
      </c>
      <c r="N61" s="11" t="str">
        <f t="shared" si="2"/>
        <v/>
      </c>
      <c r="O61" s="11" t="str">
        <f t="shared" si="3"/>
        <v/>
      </c>
      <c r="P61" s="2" t="str">
        <f t="shared" si="4"/>
        <v/>
      </c>
      <c r="Q61" s="2" t="str">
        <f t="shared" si="5"/>
        <v/>
      </c>
      <c r="R61" s="2" t="str">
        <f t="shared" si="6"/>
        <v/>
      </c>
      <c r="S61" s="11" t="str">
        <f t="shared" si="7"/>
        <v/>
      </c>
      <c r="T61" s="11" t="str">
        <f>IF(ISBLANK(A61),"",VLOOKUP(表1_15[[#This Row],[分项工程名称]],模板!C:G,3,FALSE))</f>
        <v/>
      </c>
      <c r="U61" s="2" t="str">
        <f t="shared" si="8"/>
        <v/>
      </c>
      <c r="V61" s="2" t="str">
        <f t="shared" si="9"/>
        <v/>
      </c>
      <c r="W61" s="11" t="str">
        <f>IF(ISBLANK(A61),"",表1_15[[#This Row],[子项名称]]&amp;表1_15[[#This Row],[标题]]&amp;表1_15[[#This Row],[分项工程代号]])</f>
        <v/>
      </c>
      <c r="X61" s="11" t="str">
        <f>IF(ISBLANK(A61),"",COUNTIF(W:W,表1_15[[#This Row],[子项名称]]&amp;表1_15[[#This Row],[标题]]&amp;表1_15[[#This Row],[分项工程代号]]))</f>
        <v/>
      </c>
      <c r="Y61" s="11" t="str">
        <f>IF(ISBLANK(A61),"",表1_15[[#This Row],[子项名称]]&amp;表1_15[[#This Row],[分项工程代号]]&amp;表1_15[[#This Row],[分项工程名称]])</f>
        <v/>
      </c>
      <c r="Z61" s="11" t="str">
        <f>IF(ISBLANK(A61),"",IF(MATCH(表1_15[[#This Row],[子项名称]]&amp;表1_15[[#This Row],[分项工程代号]]&amp;表1_15[[#This Row],[分项工程名称]],Y:Y,0)=ROW(表1_15[[#This Row],[子项名称]]),TRUE,FALSE))</f>
        <v/>
      </c>
      <c r="AA61" s="11" t="str">
        <f t="shared" si="10"/>
        <v/>
      </c>
      <c r="AB61" s="11" t="str">
        <f>IF(ISBLANK(A61),"",VLOOKUP(表1_15[[#This Row],[分项工程名称]],施工检查记录[#All],2,FALSE))</f>
        <v/>
      </c>
      <c r="AC61" t="str">
        <f t="shared" si="0"/>
        <v>1900年01月00日</v>
      </c>
    </row>
    <row r="62" customHeight="1" spans="2:29">
      <c r="B62" s="5" t="str">
        <f ca="1" t="shared" si="11"/>
        <v/>
      </c>
      <c r="G62" s="4"/>
      <c r="K62" s="11" t="str">
        <f>IF(ISBLANK(A62),"",VLOOKUP("S3"&amp;表1_15[[#This Row],[分项工程代号]]&amp;表1_15[[#This Row],[分项工程名称]],模板!D:F,3,FALSE))</f>
        <v/>
      </c>
      <c r="L62" s="2" t="str">
        <f ca="1">IF(ISBLANK(A62),"",表1_15[[#This Row],[编号]]&amp;TEXT(表1_15[[#This Row],[序号]],"000"))</f>
        <v/>
      </c>
      <c r="M62" s="11" t="str">
        <f t="shared" si="1"/>
        <v/>
      </c>
      <c r="N62" s="11" t="str">
        <f t="shared" si="2"/>
        <v/>
      </c>
      <c r="O62" s="11" t="str">
        <f t="shared" si="3"/>
        <v/>
      </c>
      <c r="P62" s="2" t="str">
        <f t="shared" si="4"/>
        <v/>
      </c>
      <c r="Q62" s="2" t="str">
        <f t="shared" si="5"/>
        <v/>
      </c>
      <c r="R62" s="2" t="str">
        <f t="shared" si="6"/>
        <v/>
      </c>
      <c r="S62" s="11" t="str">
        <f t="shared" si="7"/>
        <v/>
      </c>
      <c r="T62" s="11" t="str">
        <f>IF(ISBLANK(A62),"",VLOOKUP(表1_15[[#This Row],[分项工程名称]],模板!C:G,3,FALSE))</f>
        <v/>
      </c>
      <c r="U62" s="2" t="str">
        <f t="shared" si="8"/>
        <v/>
      </c>
      <c r="V62" s="2" t="str">
        <f t="shared" si="9"/>
        <v/>
      </c>
      <c r="W62" s="11" t="str">
        <f>IF(ISBLANK(A62),"",表1_15[[#This Row],[子项名称]]&amp;表1_15[[#This Row],[标题]]&amp;表1_15[[#This Row],[分项工程代号]])</f>
        <v/>
      </c>
      <c r="X62" s="11" t="str">
        <f>IF(ISBLANK(A62),"",COUNTIF(W:W,表1_15[[#This Row],[子项名称]]&amp;表1_15[[#This Row],[标题]]&amp;表1_15[[#This Row],[分项工程代号]]))</f>
        <v/>
      </c>
      <c r="Y62" s="11" t="str">
        <f>IF(ISBLANK(A62),"",表1_15[[#This Row],[子项名称]]&amp;表1_15[[#This Row],[分项工程代号]]&amp;表1_15[[#This Row],[分项工程名称]])</f>
        <v/>
      </c>
      <c r="Z62" s="11" t="str">
        <f>IF(ISBLANK(A62),"",IF(MATCH(表1_15[[#This Row],[子项名称]]&amp;表1_15[[#This Row],[分项工程代号]]&amp;表1_15[[#This Row],[分项工程名称]],Y:Y,0)=ROW(表1_15[[#This Row],[子项名称]]),TRUE,FALSE))</f>
        <v/>
      </c>
      <c r="AA62" s="11" t="str">
        <f t="shared" si="10"/>
        <v/>
      </c>
      <c r="AB62" s="11" t="str">
        <f>IF(ISBLANK(A62),"",VLOOKUP(表1_15[[#This Row],[分项工程名称]],施工检查记录[#All],2,FALSE))</f>
        <v/>
      </c>
      <c r="AC62" t="str">
        <f t="shared" si="0"/>
        <v>1900年01月00日</v>
      </c>
    </row>
    <row r="63" customHeight="1" spans="2:29">
      <c r="B63" s="5" t="str">
        <f ca="1" t="shared" si="11"/>
        <v/>
      </c>
      <c r="G63" s="4"/>
      <c r="K63" s="11" t="str">
        <f>IF(ISBLANK(A63),"",VLOOKUP("S3"&amp;表1_15[[#This Row],[分项工程代号]]&amp;表1_15[[#This Row],[分项工程名称]],模板!D:F,3,FALSE))</f>
        <v/>
      </c>
      <c r="L63" s="2" t="str">
        <f ca="1">IF(ISBLANK(A63),"",表1_15[[#This Row],[编号]]&amp;TEXT(表1_15[[#This Row],[序号]],"000"))</f>
        <v/>
      </c>
      <c r="M63" s="11" t="str">
        <f t="shared" si="1"/>
        <v/>
      </c>
      <c r="N63" s="11" t="str">
        <f t="shared" si="2"/>
        <v/>
      </c>
      <c r="O63" s="11" t="str">
        <f t="shared" si="3"/>
        <v/>
      </c>
      <c r="P63" s="2" t="str">
        <f t="shared" si="4"/>
        <v/>
      </c>
      <c r="Q63" s="2" t="str">
        <f t="shared" si="5"/>
        <v/>
      </c>
      <c r="R63" s="2" t="str">
        <f t="shared" si="6"/>
        <v/>
      </c>
      <c r="S63" s="11" t="str">
        <f t="shared" si="7"/>
        <v/>
      </c>
      <c r="T63" s="11" t="str">
        <f>IF(ISBLANK(A63),"",VLOOKUP(表1_15[[#This Row],[分项工程名称]],模板!C:G,3,FALSE))</f>
        <v/>
      </c>
      <c r="U63" s="2" t="str">
        <f t="shared" si="8"/>
        <v/>
      </c>
      <c r="V63" s="2" t="str">
        <f t="shared" si="9"/>
        <v/>
      </c>
      <c r="W63" s="11" t="str">
        <f>IF(ISBLANK(A63),"",表1_15[[#This Row],[子项名称]]&amp;表1_15[[#This Row],[标题]]&amp;表1_15[[#This Row],[分项工程代号]])</f>
        <v/>
      </c>
      <c r="X63" s="11" t="str">
        <f>IF(ISBLANK(A63),"",COUNTIF(W:W,表1_15[[#This Row],[子项名称]]&amp;表1_15[[#This Row],[标题]]&amp;表1_15[[#This Row],[分项工程代号]]))</f>
        <v/>
      </c>
      <c r="Y63" s="11" t="str">
        <f>IF(ISBLANK(A63),"",表1_15[[#This Row],[子项名称]]&amp;表1_15[[#This Row],[分项工程代号]]&amp;表1_15[[#This Row],[分项工程名称]])</f>
        <v/>
      </c>
      <c r="Z63" s="11" t="str">
        <f>IF(ISBLANK(A63),"",IF(MATCH(表1_15[[#This Row],[子项名称]]&amp;表1_15[[#This Row],[分项工程代号]]&amp;表1_15[[#This Row],[分项工程名称]],Y:Y,0)=ROW(表1_15[[#This Row],[子项名称]]),TRUE,FALSE))</f>
        <v/>
      </c>
      <c r="AA63" s="11" t="str">
        <f t="shared" si="10"/>
        <v/>
      </c>
      <c r="AB63" s="11" t="str">
        <f>IF(ISBLANK(A63),"",VLOOKUP(表1_15[[#This Row],[分项工程名称]],施工检查记录[#All],2,FALSE))</f>
        <v/>
      </c>
      <c r="AC63" t="str">
        <f t="shared" si="0"/>
        <v>1900年01月00日</v>
      </c>
    </row>
    <row r="64" customHeight="1" spans="2:29">
      <c r="B64" s="5" t="str">
        <f ca="1" t="shared" si="11"/>
        <v/>
      </c>
      <c r="G64" s="4"/>
      <c r="K64" s="11" t="str">
        <f>IF(ISBLANK(A64),"",VLOOKUP("S3"&amp;表1_15[[#This Row],[分项工程代号]]&amp;表1_15[[#This Row],[分项工程名称]],模板!D:F,3,FALSE))</f>
        <v/>
      </c>
      <c r="L64" s="2" t="str">
        <f ca="1">IF(ISBLANK(A64),"",表1_15[[#This Row],[编号]]&amp;TEXT(表1_15[[#This Row],[序号]],"000"))</f>
        <v/>
      </c>
      <c r="M64" s="11" t="str">
        <f t="shared" si="1"/>
        <v/>
      </c>
      <c r="N64" s="11" t="str">
        <f t="shared" si="2"/>
        <v/>
      </c>
      <c r="O64" s="11" t="str">
        <f t="shared" si="3"/>
        <v/>
      </c>
      <c r="P64" s="2" t="str">
        <f t="shared" si="4"/>
        <v/>
      </c>
      <c r="Q64" s="2" t="str">
        <f t="shared" si="5"/>
        <v/>
      </c>
      <c r="R64" s="2" t="str">
        <f t="shared" si="6"/>
        <v/>
      </c>
      <c r="S64" s="11" t="str">
        <f t="shared" si="7"/>
        <v/>
      </c>
      <c r="T64" s="11" t="str">
        <f>IF(ISBLANK(A64),"",VLOOKUP(表1_15[[#This Row],[分项工程名称]],模板!C:G,3,FALSE))</f>
        <v/>
      </c>
      <c r="U64" s="2" t="str">
        <f t="shared" si="8"/>
        <v/>
      </c>
      <c r="V64" s="2" t="str">
        <f t="shared" si="9"/>
        <v/>
      </c>
      <c r="W64" s="11" t="str">
        <f>IF(ISBLANK(A64),"",表1_15[[#This Row],[子项名称]]&amp;表1_15[[#This Row],[标题]]&amp;表1_15[[#This Row],[分项工程代号]])</f>
        <v/>
      </c>
      <c r="X64" s="11" t="str">
        <f>IF(ISBLANK(A64),"",COUNTIF(W:W,表1_15[[#This Row],[子项名称]]&amp;表1_15[[#This Row],[标题]]&amp;表1_15[[#This Row],[分项工程代号]]))</f>
        <v/>
      </c>
      <c r="Y64" s="11" t="str">
        <f>IF(ISBLANK(A64),"",表1_15[[#This Row],[子项名称]]&amp;表1_15[[#This Row],[分项工程代号]]&amp;表1_15[[#This Row],[分项工程名称]])</f>
        <v/>
      </c>
      <c r="Z64" s="11" t="str">
        <f>IF(ISBLANK(A64),"",IF(MATCH(表1_15[[#This Row],[子项名称]]&amp;表1_15[[#This Row],[分项工程代号]]&amp;表1_15[[#This Row],[分项工程名称]],Y:Y,0)=ROW(表1_15[[#This Row],[子项名称]]),TRUE,FALSE))</f>
        <v/>
      </c>
      <c r="AA64" s="11" t="str">
        <f t="shared" si="10"/>
        <v/>
      </c>
      <c r="AB64" s="11" t="str">
        <f>IF(ISBLANK(A64),"",VLOOKUP(表1_15[[#This Row],[分项工程名称]],施工检查记录[#All],2,FALSE))</f>
        <v/>
      </c>
      <c r="AC64" t="str">
        <f t="shared" si="0"/>
        <v>1900年01月00日</v>
      </c>
    </row>
    <row r="65" customHeight="1" spans="2:29">
      <c r="B65" s="5" t="str">
        <f ca="1" t="shared" si="11"/>
        <v/>
      </c>
      <c r="G65" s="4"/>
      <c r="K65" s="11" t="str">
        <f>IF(ISBLANK(A65),"",VLOOKUP("S3"&amp;表1_15[[#This Row],[分项工程代号]]&amp;表1_15[[#This Row],[分项工程名称]],模板!D:F,3,FALSE))</f>
        <v/>
      </c>
      <c r="L65" s="2" t="str">
        <f ca="1">IF(ISBLANK(A65),"",表1_15[[#This Row],[编号]]&amp;TEXT(表1_15[[#This Row],[序号]],"000"))</f>
        <v/>
      </c>
      <c r="M65" s="11" t="str">
        <f t="shared" si="1"/>
        <v/>
      </c>
      <c r="N65" s="11" t="str">
        <f t="shared" si="2"/>
        <v/>
      </c>
      <c r="O65" s="11" t="str">
        <f t="shared" si="3"/>
        <v/>
      </c>
      <c r="P65" s="2" t="str">
        <f t="shared" si="4"/>
        <v/>
      </c>
      <c r="Q65" s="2" t="str">
        <f t="shared" si="5"/>
        <v/>
      </c>
      <c r="R65" s="2" t="str">
        <f t="shared" si="6"/>
        <v/>
      </c>
      <c r="S65" s="11" t="str">
        <f t="shared" si="7"/>
        <v/>
      </c>
      <c r="T65" s="11" t="str">
        <f>IF(ISBLANK(A65),"",VLOOKUP(表1_15[[#This Row],[分项工程名称]],模板!C:G,3,FALSE))</f>
        <v/>
      </c>
      <c r="U65" s="2" t="str">
        <f t="shared" si="8"/>
        <v/>
      </c>
      <c r="V65" s="2" t="str">
        <f t="shared" si="9"/>
        <v/>
      </c>
      <c r="W65" s="11" t="str">
        <f>IF(ISBLANK(A65),"",表1_15[[#This Row],[子项名称]]&amp;表1_15[[#This Row],[标题]]&amp;表1_15[[#This Row],[分项工程代号]])</f>
        <v/>
      </c>
      <c r="X65" s="11" t="str">
        <f>IF(ISBLANK(A65),"",COUNTIF(W:W,表1_15[[#This Row],[子项名称]]&amp;表1_15[[#This Row],[标题]]&amp;表1_15[[#This Row],[分项工程代号]]))</f>
        <v/>
      </c>
      <c r="Y65" s="11" t="str">
        <f>IF(ISBLANK(A65),"",表1_15[[#This Row],[子项名称]]&amp;表1_15[[#This Row],[分项工程代号]]&amp;表1_15[[#This Row],[分项工程名称]])</f>
        <v/>
      </c>
      <c r="Z65" s="11" t="str">
        <f>IF(ISBLANK(A65),"",IF(MATCH(表1_15[[#This Row],[子项名称]]&amp;表1_15[[#This Row],[分项工程代号]]&amp;表1_15[[#This Row],[分项工程名称]],Y:Y,0)=ROW(表1_15[[#This Row],[子项名称]]),TRUE,FALSE))</f>
        <v/>
      </c>
      <c r="AA65" s="11" t="str">
        <f t="shared" si="10"/>
        <v/>
      </c>
      <c r="AB65" s="11" t="str">
        <f>IF(ISBLANK(A65),"",VLOOKUP(表1_15[[#This Row],[分项工程名称]],施工检查记录[#All],2,FALSE))</f>
        <v/>
      </c>
      <c r="AC65" t="str">
        <f t="shared" si="0"/>
        <v>1900年01月00日</v>
      </c>
    </row>
    <row r="66" customHeight="1" spans="2:29">
      <c r="B66" s="5" t="str">
        <f ca="1" t="shared" si="11"/>
        <v/>
      </c>
      <c r="G66" s="4"/>
      <c r="K66" s="11" t="str">
        <f>IF(ISBLANK(A66),"",VLOOKUP("S3"&amp;表1_15[[#This Row],[分项工程代号]]&amp;表1_15[[#This Row],[分项工程名称]],模板!D:F,3,FALSE))</f>
        <v/>
      </c>
      <c r="L66" s="2" t="str">
        <f ca="1">IF(ISBLANK(A66),"",表1_15[[#This Row],[编号]]&amp;TEXT(表1_15[[#This Row],[序号]],"000"))</f>
        <v/>
      </c>
      <c r="M66" s="11" t="str">
        <f t="shared" si="1"/>
        <v/>
      </c>
      <c r="N66" s="11" t="str">
        <f t="shared" si="2"/>
        <v/>
      </c>
      <c r="O66" s="11" t="str">
        <f t="shared" si="3"/>
        <v/>
      </c>
      <c r="P66" s="2" t="str">
        <f t="shared" si="4"/>
        <v/>
      </c>
      <c r="Q66" s="2" t="str">
        <f t="shared" si="5"/>
        <v/>
      </c>
      <c r="R66" s="2" t="str">
        <f t="shared" si="6"/>
        <v/>
      </c>
      <c r="S66" s="11" t="str">
        <f t="shared" si="7"/>
        <v/>
      </c>
      <c r="T66" s="11" t="str">
        <f>IF(ISBLANK(A66),"",VLOOKUP(表1_15[[#This Row],[分项工程名称]],模板!C:G,3,FALSE))</f>
        <v/>
      </c>
      <c r="U66" s="2" t="str">
        <f t="shared" si="8"/>
        <v/>
      </c>
      <c r="V66" s="2" t="str">
        <f t="shared" si="9"/>
        <v/>
      </c>
      <c r="W66" s="11" t="str">
        <f>IF(ISBLANK(A66),"",表1_15[[#This Row],[子项名称]]&amp;表1_15[[#This Row],[标题]]&amp;表1_15[[#This Row],[分项工程代号]])</f>
        <v/>
      </c>
      <c r="X66" s="11" t="str">
        <f>IF(ISBLANK(A66),"",COUNTIF(W:W,表1_15[[#This Row],[子项名称]]&amp;表1_15[[#This Row],[标题]]&amp;表1_15[[#This Row],[分项工程代号]]))</f>
        <v/>
      </c>
      <c r="Y66" s="11" t="str">
        <f>IF(ISBLANK(A66),"",表1_15[[#This Row],[子项名称]]&amp;表1_15[[#This Row],[分项工程代号]]&amp;表1_15[[#This Row],[分项工程名称]])</f>
        <v/>
      </c>
      <c r="Z66" s="11" t="str">
        <f>IF(ISBLANK(A66),"",IF(MATCH(表1_15[[#This Row],[子项名称]]&amp;表1_15[[#This Row],[分项工程代号]]&amp;表1_15[[#This Row],[分项工程名称]],Y:Y,0)=ROW(表1_15[[#This Row],[子项名称]]),TRUE,FALSE))</f>
        <v/>
      </c>
      <c r="AA66" s="11" t="str">
        <f t="shared" si="10"/>
        <v/>
      </c>
      <c r="AB66" s="11" t="str">
        <f>IF(ISBLANK(A66),"",VLOOKUP(表1_15[[#This Row],[分项工程名称]],施工检查记录[#All],2,FALSE))</f>
        <v/>
      </c>
      <c r="AC66" t="str">
        <f t="shared" ref="AC66:AC129" si="12">TEXT($G66,"yyyy年mm月dd日")</f>
        <v>1900年01月00日</v>
      </c>
    </row>
    <row r="67" customHeight="1" spans="2:29">
      <c r="B67" s="5" t="str">
        <f ca="1" t="shared" ref="B67:B130" si="13">IF(ISBLANK(A67),"",_xlfn.MAXIFS(INDIRECT(ADDRESS(2,2)&amp;":"&amp;ADDRESS(ROW(A67)-1,2)),INDIRECT(ADDRESS(2,1)&amp;":"&amp;ADDRESS(ROW(A67)-1,1)),A67,INDIRECT(ADDRESS(2,3)&amp;":"&amp;ADDRESS(ROW(A67)-1,3)),C67,INDIRECT(ADDRESS(2,4)&amp;":"&amp;ADDRESS(ROW(A67)-1,4)),D67)+1)</f>
        <v/>
      </c>
      <c r="G67" s="4"/>
      <c r="K67" s="11" t="str">
        <f>IF(ISBLANK(A67),"",VLOOKUP("S3"&amp;表1_15[[#This Row],[分项工程代号]]&amp;表1_15[[#This Row],[分项工程名称]],模板!D:F,3,FALSE))</f>
        <v/>
      </c>
      <c r="L67" s="2" t="str">
        <f ca="1">IF(ISBLANK(A67),"",表1_15[[#This Row],[编号]]&amp;TEXT(表1_15[[#This Row],[序号]],"000"))</f>
        <v/>
      </c>
      <c r="M67" s="11" t="str">
        <f t="shared" ref="M67:M130" si="14">IF(ISBLANK(A67),"","北方工程刚果（金）有限公司")</f>
        <v/>
      </c>
      <c r="N67" s="11" t="str">
        <f t="shared" ref="N67:N130" si="15">IF(ISBLANK(A67),"","李云松")</f>
        <v/>
      </c>
      <c r="O67" s="11" t="str">
        <f t="shared" ref="O67:O130" si="16">IF(ISBLANK(A67),"","黄必银")</f>
        <v/>
      </c>
      <c r="P67" s="2" t="str">
        <f t="shared" ref="P67:P130" si="17">IF(ISBLANK(A67),"","WUHUANG CONSTRUCTION ET COMMERCE RDC SAS")</f>
        <v/>
      </c>
      <c r="Q67" s="2" t="str">
        <f t="shared" ref="Q67:Q130" si="18">IF(ISBLANK(A67),"","陈陆")</f>
        <v/>
      </c>
      <c r="R67" s="2" t="str">
        <f t="shared" ref="R67:R130" si="19">IF(ISBLANK(A67),"","曹学能")</f>
        <v/>
      </c>
      <c r="S67" s="11" t="str">
        <f t="shared" ref="S67:S130" si="20">IF(ISBLANK(A67),"","鑫诚建设监理咨询有限公司")</f>
        <v/>
      </c>
      <c r="T67" s="11" t="str">
        <f>IF(ISBLANK(A67),"",VLOOKUP(表1_15[[#This Row],[分项工程名称]],模板!C:G,3,FALSE))</f>
        <v/>
      </c>
      <c r="U67" s="2" t="str">
        <f t="shared" ref="U67:U130" si="21">IF(ISBLANK(A67),"","刚果（金）庞比铜钴矿项目")</f>
        <v/>
      </c>
      <c r="V67" s="2" t="str">
        <f t="shared" ref="V67:V130" si="22">IF(ISBLANK(A67),"",_xlfn.CONCAT(U67,"   ",A67))</f>
        <v/>
      </c>
      <c r="W67" s="11" t="str">
        <f>IF(ISBLANK(A67),"",表1_15[[#This Row],[子项名称]]&amp;表1_15[[#This Row],[标题]]&amp;表1_15[[#This Row],[分项工程代号]])</f>
        <v/>
      </c>
      <c r="X67" s="11" t="str">
        <f>IF(ISBLANK(A67),"",COUNTIF(W:W,表1_15[[#This Row],[子项名称]]&amp;表1_15[[#This Row],[标题]]&amp;表1_15[[#This Row],[分项工程代号]]))</f>
        <v/>
      </c>
      <c r="Y67" s="11" t="str">
        <f>IF(ISBLANK(A67),"",表1_15[[#This Row],[子项名称]]&amp;表1_15[[#This Row],[分项工程代号]]&amp;表1_15[[#This Row],[分项工程名称]])</f>
        <v/>
      </c>
      <c r="Z67" s="11" t="str">
        <f>IF(ISBLANK(A67),"",IF(MATCH(表1_15[[#This Row],[子项名称]]&amp;表1_15[[#This Row],[分项工程代号]]&amp;表1_15[[#This Row],[分项工程名称]],Y:Y,0)=ROW(表1_15[[#This Row],[子项名称]]),TRUE,FALSE))</f>
        <v/>
      </c>
      <c r="AA67" s="11" t="str">
        <f t="shared" ref="AA67:AA130" si="23">IF(ISBLANK(A67),"",_xlfn.CONCAT("《自动化仪表工程施工及验收规范》GB50093-2013"))</f>
        <v/>
      </c>
      <c r="AB67" s="11" t="str">
        <f>IF(ISBLANK(A67),"",VLOOKUP(表1_15[[#This Row],[分项工程名称]],施工检查记录[#All],2,FALSE))</f>
        <v/>
      </c>
      <c r="AC67" t="str">
        <f t="shared" si="12"/>
        <v>1900年01月00日</v>
      </c>
    </row>
    <row r="68" customHeight="1" spans="2:29">
      <c r="B68" s="5" t="str">
        <f ca="1" t="shared" si="13"/>
        <v/>
      </c>
      <c r="G68" s="4"/>
      <c r="K68" s="11" t="str">
        <f>IF(ISBLANK(A68),"",VLOOKUP("S3"&amp;表1_15[[#This Row],[分项工程代号]]&amp;表1_15[[#This Row],[分项工程名称]],模板!D:F,3,FALSE))</f>
        <v/>
      </c>
      <c r="L68" s="2" t="str">
        <f ca="1">IF(ISBLANK(A68),"",表1_15[[#This Row],[编号]]&amp;TEXT(表1_15[[#This Row],[序号]],"000"))</f>
        <v/>
      </c>
      <c r="M68" s="11" t="str">
        <f t="shared" si="14"/>
        <v/>
      </c>
      <c r="N68" s="11" t="str">
        <f t="shared" si="15"/>
        <v/>
      </c>
      <c r="O68" s="11" t="str">
        <f t="shared" si="16"/>
        <v/>
      </c>
      <c r="P68" s="2" t="str">
        <f t="shared" si="17"/>
        <v/>
      </c>
      <c r="Q68" s="2" t="str">
        <f t="shared" si="18"/>
        <v/>
      </c>
      <c r="R68" s="2" t="str">
        <f t="shared" si="19"/>
        <v/>
      </c>
      <c r="S68" s="11" t="str">
        <f t="shared" si="20"/>
        <v/>
      </c>
      <c r="T68" s="11" t="str">
        <f>IF(ISBLANK(A68),"",VLOOKUP(表1_15[[#This Row],[分项工程名称]],模板!C:G,3,FALSE))</f>
        <v/>
      </c>
      <c r="U68" s="2" t="str">
        <f t="shared" si="21"/>
        <v/>
      </c>
      <c r="V68" s="2" t="str">
        <f t="shared" si="22"/>
        <v/>
      </c>
      <c r="W68" s="11" t="str">
        <f>IF(ISBLANK(A68),"",表1_15[[#This Row],[子项名称]]&amp;表1_15[[#This Row],[标题]]&amp;表1_15[[#This Row],[分项工程代号]])</f>
        <v/>
      </c>
      <c r="X68" s="11" t="str">
        <f>IF(ISBLANK(A68),"",COUNTIF(W:W,表1_15[[#This Row],[子项名称]]&amp;表1_15[[#This Row],[标题]]&amp;表1_15[[#This Row],[分项工程代号]]))</f>
        <v/>
      </c>
      <c r="Y68" s="11" t="str">
        <f>IF(ISBLANK(A68),"",表1_15[[#This Row],[子项名称]]&amp;表1_15[[#This Row],[分项工程代号]]&amp;表1_15[[#This Row],[分项工程名称]])</f>
        <v/>
      </c>
      <c r="Z68" s="11" t="str">
        <f>IF(ISBLANK(A68),"",IF(MATCH(表1_15[[#This Row],[子项名称]]&amp;表1_15[[#This Row],[分项工程代号]]&amp;表1_15[[#This Row],[分项工程名称]],Y:Y,0)=ROW(表1_15[[#This Row],[子项名称]]),TRUE,FALSE))</f>
        <v/>
      </c>
      <c r="AA68" s="11" t="str">
        <f t="shared" si="23"/>
        <v/>
      </c>
      <c r="AB68" s="11" t="str">
        <f>IF(ISBLANK(A68),"",VLOOKUP(表1_15[[#This Row],[分项工程名称]],施工检查记录[#All],2,FALSE))</f>
        <v/>
      </c>
      <c r="AC68" t="str">
        <f t="shared" si="12"/>
        <v>1900年01月00日</v>
      </c>
    </row>
    <row r="69" customHeight="1" spans="2:29">
      <c r="B69" s="5" t="str">
        <f ca="1" t="shared" si="13"/>
        <v/>
      </c>
      <c r="G69" s="4"/>
      <c r="K69" s="11" t="str">
        <f>IF(ISBLANK(A69),"",VLOOKUP("S3"&amp;表1_15[[#This Row],[分项工程代号]]&amp;表1_15[[#This Row],[分项工程名称]],模板!D:F,3,FALSE))</f>
        <v/>
      </c>
      <c r="L69" s="2" t="str">
        <f ca="1">IF(ISBLANK(A69),"",表1_15[[#This Row],[编号]]&amp;TEXT(表1_15[[#This Row],[序号]],"000"))</f>
        <v/>
      </c>
      <c r="M69" s="11" t="str">
        <f t="shared" si="14"/>
        <v/>
      </c>
      <c r="N69" s="11" t="str">
        <f t="shared" si="15"/>
        <v/>
      </c>
      <c r="O69" s="11" t="str">
        <f t="shared" si="16"/>
        <v/>
      </c>
      <c r="P69" s="2" t="str">
        <f t="shared" si="17"/>
        <v/>
      </c>
      <c r="Q69" s="2" t="str">
        <f t="shared" si="18"/>
        <v/>
      </c>
      <c r="R69" s="2" t="str">
        <f t="shared" si="19"/>
        <v/>
      </c>
      <c r="S69" s="11" t="str">
        <f t="shared" si="20"/>
        <v/>
      </c>
      <c r="T69" s="11" t="str">
        <f>IF(ISBLANK(A69),"",VLOOKUP(表1_15[[#This Row],[分项工程名称]],模板!C:G,3,FALSE))</f>
        <v/>
      </c>
      <c r="U69" s="2" t="str">
        <f t="shared" si="21"/>
        <v/>
      </c>
      <c r="V69" s="2" t="str">
        <f t="shared" si="22"/>
        <v/>
      </c>
      <c r="W69" s="11" t="str">
        <f>IF(ISBLANK(A69),"",表1_15[[#This Row],[子项名称]]&amp;表1_15[[#This Row],[标题]]&amp;表1_15[[#This Row],[分项工程代号]])</f>
        <v/>
      </c>
      <c r="X69" s="11" t="str">
        <f>IF(ISBLANK(A69),"",COUNTIF(W:W,表1_15[[#This Row],[子项名称]]&amp;表1_15[[#This Row],[标题]]&amp;表1_15[[#This Row],[分项工程代号]]))</f>
        <v/>
      </c>
      <c r="Y69" s="11" t="str">
        <f>IF(ISBLANK(A69),"",表1_15[[#This Row],[子项名称]]&amp;表1_15[[#This Row],[分项工程代号]]&amp;表1_15[[#This Row],[分项工程名称]])</f>
        <v/>
      </c>
      <c r="Z69" s="11" t="str">
        <f>IF(ISBLANK(A69),"",IF(MATCH(表1_15[[#This Row],[子项名称]]&amp;表1_15[[#This Row],[分项工程代号]]&amp;表1_15[[#This Row],[分项工程名称]],Y:Y,0)=ROW(表1_15[[#This Row],[子项名称]]),TRUE,FALSE))</f>
        <v/>
      </c>
      <c r="AA69" s="11" t="str">
        <f t="shared" si="23"/>
        <v/>
      </c>
      <c r="AB69" s="11" t="str">
        <f>IF(ISBLANK(A69),"",VLOOKUP(表1_15[[#This Row],[分项工程名称]],施工检查记录[#All],2,FALSE))</f>
        <v/>
      </c>
      <c r="AC69" t="str">
        <f t="shared" si="12"/>
        <v>1900年01月00日</v>
      </c>
    </row>
    <row r="70" customHeight="1" spans="2:29">
      <c r="B70" s="5" t="str">
        <f ca="1" t="shared" si="13"/>
        <v/>
      </c>
      <c r="G70" s="4"/>
      <c r="K70" s="11" t="str">
        <f>IF(ISBLANK(A70),"",VLOOKUP("S3"&amp;表1_15[[#This Row],[分项工程代号]]&amp;表1_15[[#This Row],[分项工程名称]],模板!D:F,3,FALSE))</f>
        <v/>
      </c>
      <c r="L70" s="2" t="str">
        <f ca="1">IF(ISBLANK(A70),"",表1_15[[#This Row],[编号]]&amp;TEXT(表1_15[[#This Row],[序号]],"000"))</f>
        <v/>
      </c>
      <c r="M70" s="11" t="str">
        <f t="shared" si="14"/>
        <v/>
      </c>
      <c r="N70" s="11" t="str">
        <f t="shared" si="15"/>
        <v/>
      </c>
      <c r="O70" s="11" t="str">
        <f t="shared" si="16"/>
        <v/>
      </c>
      <c r="P70" s="2" t="str">
        <f t="shared" si="17"/>
        <v/>
      </c>
      <c r="Q70" s="2" t="str">
        <f t="shared" si="18"/>
        <v/>
      </c>
      <c r="R70" s="2" t="str">
        <f t="shared" si="19"/>
        <v/>
      </c>
      <c r="S70" s="11" t="str">
        <f t="shared" si="20"/>
        <v/>
      </c>
      <c r="T70" s="11" t="str">
        <f>IF(ISBLANK(A70),"",VLOOKUP(表1_15[[#This Row],[分项工程名称]],模板!C:G,3,FALSE))</f>
        <v/>
      </c>
      <c r="U70" s="2" t="str">
        <f t="shared" si="21"/>
        <v/>
      </c>
      <c r="V70" s="2" t="str">
        <f t="shared" si="22"/>
        <v/>
      </c>
      <c r="W70" s="11" t="str">
        <f>IF(ISBLANK(A70),"",表1_15[[#This Row],[子项名称]]&amp;表1_15[[#This Row],[标题]]&amp;表1_15[[#This Row],[分项工程代号]])</f>
        <v/>
      </c>
      <c r="X70" s="11" t="str">
        <f>IF(ISBLANK(A70),"",COUNTIF(W:W,表1_15[[#This Row],[子项名称]]&amp;表1_15[[#This Row],[标题]]&amp;表1_15[[#This Row],[分项工程代号]]))</f>
        <v/>
      </c>
      <c r="Y70" s="11" t="str">
        <f>IF(ISBLANK(A70),"",表1_15[[#This Row],[子项名称]]&amp;表1_15[[#This Row],[分项工程代号]]&amp;表1_15[[#This Row],[分项工程名称]])</f>
        <v/>
      </c>
      <c r="Z70" s="11" t="str">
        <f>IF(ISBLANK(A70),"",IF(MATCH(表1_15[[#This Row],[子项名称]]&amp;表1_15[[#This Row],[分项工程代号]]&amp;表1_15[[#This Row],[分项工程名称]],Y:Y,0)=ROW(表1_15[[#This Row],[子项名称]]),TRUE,FALSE))</f>
        <v/>
      </c>
      <c r="AA70" s="11" t="str">
        <f t="shared" si="23"/>
        <v/>
      </c>
      <c r="AB70" s="11" t="str">
        <f>IF(ISBLANK(A70),"",VLOOKUP(表1_15[[#This Row],[分项工程名称]],施工检查记录[#All],2,FALSE))</f>
        <v/>
      </c>
      <c r="AC70" t="str">
        <f t="shared" si="12"/>
        <v>1900年01月00日</v>
      </c>
    </row>
    <row r="71" customHeight="1" spans="2:29">
      <c r="B71" s="5" t="str">
        <f ca="1" t="shared" si="13"/>
        <v/>
      </c>
      <c r="G71" s="4"/>
      <c r="K71" s="11" t="str">
        <f>IF(ISBLANK(A71),"",VLOOKUP("S3"&amp;表1_15[[#This Row],[分项工程代号]]&amp;表1_15[[#This Row],[分项工程名称]],模板!D:F,3,FALSE))</f>
        <v/>
      </c>
      <c r="L71" s="2" t="str">
        <f ca="1">IF(ISBLANK(A71),"",表1_15[[#This Row],[编号]]&amp;TEXT(表1_15[[#This Row],[序号]],"000"))</f>
        <v/>
      </c>
      <c r="M71" s="11" t="str">
        <f t="shared" si="14"/>
        <v/>
      </c>
      <c r="N71" s="11" t="str">
        <f t="shared" si="15"/>
        <v/>
      </c>
      <c r="O71" s="11" t="str">
        <f t="shared" si="16"/>
        <v/>
      </c>
      <c r="P71" s="2" t="str">
        <f t="shared" si="17"/>
        <v/>
      </c>
      <c r="Q71" s="2" t="str">
        <f t="shared" si="18"/>
        <v/>
      </c>
      <c r="R71" s="2" t="str">
        <f t="shared" si="19"/>
        <v/>
      </c>
      <c r="S71" s="11" t="str">
        <f t="shared" si="20"/>
        <v/>
      </c>
      <c r="T71" s="11" t="str">
        <f>IF(ISBLANK(A71),"",VLOOKUP(表1_15[[#This Row],[分项工程名称]],模板!C:G,3,FALSE))</f>
        <v/>
      </c>
      <c r="U71" s="2" t="str">
        <f t="shared" si="21"/>
        <v/>
      </c>
      <c r="V71" s="2" t="str">
        <f t="shared" si="22"/>
        <v/>
      </c>
      <c r="W71" s="11" t="str">
        <f>IF(ISBLANK(A71),"",表1_15[[#This Row],[子项名称]]&amp;表1_15[[#This Row],[标题]]&amp;表1_15[[#This Row],[分项工程代号]])</f>
        <v/>
      </c>
      <c r="X71" s="11" t="str">
        <f>IF(ISBLANK(A71),"",COUNTIF(W:W,表1_15[[#This Row],[子项名称]]&amp;表1_15[[#This Row],[标题]]&amp;表1_15[[#This Row],[分项工程代号]]))</f>
        <v/>
      </c>
      <c r="Y71" s="11" t="str">
        <f>IF(ISBLANK(A71),"",表1_15[[#This Row],[子项名称]]&amp;表1_15[[#This Row],[分项工程代号]]&amp;表1_15[[#This Row],[分项工程名称]])</f>
        <v/>
      </c>
      <c r="Z71" s="11" t="str">
        <f>IF(ISBLANK(A71),"",IF(MATCH(表1_15[[#This Row],[子项名称]]&amp;表1_15[[#This Row],[分项工程代号]]&amp;表1_15[[#This Row],[分项工程名称]],Y:Y,0)=ROW(表1_15[[#This Row],[子项名称]]),TRUE,FALSE))</f>
        <v/>
      </c>
      <c r="AA71" s="11" t="str">
        <f t="shared" si="23"/>
        <v/>
      </c>
      <c r="AB71" s="11" t="str">
        <f>IF(ISBLANK(A71),"",VLOOKUP(表1_15[[#This Row],[分项工程名称]],施工检查记录[#All],2,FALSE))</f>
        <v/>
      </c>
      <c r="AC71" t="str">
        <f t="shared" si="12"/>
        <v>1900年01月00日</v>
      </c>
    </row>
    <row r="72" customHeight="1" spans="2:29">
      <c r="B72" s="5" t="str">
        <f ca="1" t="shared" si="13"/>
        <v/>
      </c>
      <c r="G72" s="4"/>
      <c r="K72" s="11" t="str">
        <f>IF(ISBLANK(A72),"",VLOOKUP("S3"&amp;表1_15[[#This Row],[分项工程代号]]&amp;表1_15[[#This Row],[分项工程名称]],模板!D:F,3,FALSE))</f>
        <v/>
      </c>
      <c r="L72" s="2" t="str">
        <f ca="1">IF(ISBLANK(A72),"",表1_15[[#This Row],[编号]]&amp;TEXT(表1_15[[#This Row],[序号]],"000"))</f>
        <v/>
      </c>
      <c r="M72" s="11" t="str">
        <f t="shared" si="14"/>
        <v/>
      </c>
      <c r="N72" s="11" t="str">
        <f t="shared" si="15"/>
        <v/>
      </c>
      <c r="O72" s="11" t="str">
        <f t="shared" si="16"/>
        <v/>
      </c>
      <c r="P72" s="2" t="str">
        <f t="shared" si="17"/>
        <v/>
      </c>
      <c r="Q72" s="2" t="str">
        <f t="shared" si="18"/>
        <v/>
      </c>
      <c r="R72" s="2" t="str">
        <f t="shared" si="19"/>
        <v/>
      </c>
      <c r="S72" s="11" t="str">
        <f t="shared" si="20"/>
        <v/>
      </c>
      <c r="T72" s="11" t="str">
        <f>IF(ISBLANK(A72),"",VLOOKUP(表1_15[[#This Row],[分项工程名称]],模板!C:G,3,FALSE))</f>
        <v/>
      </c>
      <c r="U72" s="2" t="str">
        <f t="shared" si="21"/>
        <v/>
      </c>
      <c r="V72" s="2" t="str">
        <f t="shared" si="22"/>
        <v/>
      </c>
      <c r="W72" s="11" t="str">
        <f>IF(ISBLANK(A72),"",表1_15[[#This Row],[子项名称]]&amp;表1_15[[#This Row],[标题]]&amp;表1_15[[#This Row],[分项工程代号]])</f>
        <v/>
      </c>
      <c r="X72" s="11" t="str">
        <f>IF(ISBLANK(A72),"",COUNTIF(W:W,表1_15[[#This Row],[子项名称]]&amp;表1_15[[#This Row],[标题]]&amp;表1_15[[#This Row],[分项工程代号]]))</f>
        <v/>
      </c>
      <c r="Y72" s="11" t="str">
        <f>IF(ISBLANK(A72),"",表1_15[[#This Row],[子项名称]]&amp;表1_15[[#This Row],[分项工程代号]]&amp;表1_15[[#This Row],[分项工程名称]])</f>
        <v/>
      </c>
      <c r="Z72" s="11" t="str">
        <f>IF(ISBLANK(A72),"",IF(MATCH(表1_15[[#This Row],[子项名称]]&amp;表1_15[[#This Row],[分项工程代号]]&amp;表1_15[[#This Row],[分项工程名称]],Y:Y,0)=ROW(表1_15[[#This Row],[子项名称]]),TRUE,FALSE))</f>
        <v/>
      </c>
      <c r="AA72" s="11" t="str">
        <f t="shared" si="23"/>
        <v/>
      </c>
      <c r="AB72" s="11" t="str">
        <f>IF(ISBLANK(A72),"",VLOOKUP(表1_15[[#This Row],[分项工程名称]],施工检查记录[#All],2,FALSE))</f>
        <v/>
      </c>
      <c r="AC72" t="str">
        <f t="shared" si="12"/>
        <v>1900年01月00日</v>
      </c>
    </row>
    <row r="73" customHeight="1" spans="2:29">
      <c r="B73" s="5" t="str">
        <f ca="1" t="shared" si="13"/>
        <v/>
      </c>
      <c r="G73" s="4"/>
      <c r="K73" s="11" t="str">
        <f>IF(ISBLANK(A73),"",VLOOKUP("S3"&amp;表1_15[[#This Row],[分项工程代号]]&amp;表1_15[[#This Row],[分项工程名称]],模板!D:F,3,FALSE))</f>
        <v/>
      </c>
      <c r="L73" s="2" t="str">
        <f ca="1">IF(ISBLANK(A73),"",表1_15[[#This Row],[编号]]&amp;TEXT(表1_15[[#This Row],[序号]],"000"))</f>
        <v/>
      </c>
      <c r="M73" s="11" t="str">
        <f t="shared" si="14"/>
        <v/>
      </c>
      <c r="N73" s="11" t="str">
        <f t="shared" si="15"/>
        <v/>
      </c>
      <c r="O73" s="11" t="str">
        <f t="shared" si="16"/>
        <v/>
      </c>
      <c r="P73" s="2" t="str">
        <f t="shared" si="17"/>
        <v/>
      </c>
      <c r="Q73" s="2" t="str">
        <f t="shared" si="18"/>
        <v/>
      </c>
      <c r="R73" s="2" t="str">
        <f t="shared" si="19"/>
        <v/>
      </c>
      <c r="S73" s="11" t="str">
        <f t="shared" si="20"/>
        <v/>
      </c>
      <c r="T73" s="11" t="str">
        <f>IF(ISBLANK(A73),"",VLOOKUP(表1_15[[#This Row],[分项工程名称]],模板!C:G,3,FALSE))</f>
        <v/>
      </c>
      <c r="U73" s="2" t="str">
        <f t="shared" si="21"/>
        <v/>
      </c>
      <c r="V73" s="2" t="str">
        <f t="shared" si="22"/>
        <v/>
      </c>
      <c r="W73" s="11" t="str">
        <f>IF(ISBLANK(A73),"",表1_15[[#This Row],[子项名称]]&amp;表1_15[[#This Row],[标题]]&amp;表1_15[[#This Row],[分项工程代号]])</f>
        <v/>
      </c>
      <c r="X73" s="11" t="str">
        <f>IF(ISBLANK(A73),"",COUNTIF(W:W,表1_15[[#This Row],[子项名称]]&amp;表1_15[[#This Row],[标题]]&amp;表1_15[[#This Row],[分项工程代号]]))</f>
        <v/>
      </c>
      <c r="Y73" s="11" t="str">
        <f>IF(ISBLANK(A73),"",表1_15[[#This Row],[子项名称]]&amp;表1_15[[#This Row],[分项工程代号]]&amp;表1_15[[#This Row],[分项工程名称]])</f>
        <v/>
      </c>
      <c r="Z73" s="11" t="str">
        <f>IF(ISBLANK(A73),"",IF(MATCH(表1_15[[#This Row],[子项名称]]&amp;表1_15[[#This Row],[分项工程代号]]&amp;表1_15[[#This Row],[分项工程名称]],Y:Y,0)=ROW(表1_15[[#This Row],[子项名称]]),TRUE,FALSE))</f>
        <v/>
      </c>
      <c r="AA73" s="11" t="str">
        <f t="shared" si="23"/>
        <v/>
      </c>
      <c r="AB73" s="11" t="str">
        <f>IF(ISBLANK(A73),"",VLOOKUP(表1_15[[#This Row],[分项工程名称]],施工检查记录[#All],2,FALSE))</f>
        <v/>
      </c>
      <c r="AC73" t="str">
        <f t="shared" si="12"/>
        <v>1900年01月00日</v>
      </c>
    </row>
    <row r="74" customHeight="1" spans="2:29">
      <c r="B74" s="5" t="str">
        <f ca="1" t="shared" si="13"/>
        <v/>
      </c>
      <c r="G74" s="4"/>
      <c r="K74" s="11" t="str">
        <f>IF(ISBLANK(A74),"",VLOOKUP("S3"&amp;表1_15[[#This Row],[分项工程代号]]&amp;表1_15[[#This Row],[分项工程名称]],模板!D:F,3,FALSE))</f>
        <v/>
      </c>
      <c r="L74" s="2" t="str">
        <f ca="1">IF(ISBLANK(A74),"",表1_15[[#This Row],[编号]]&amp;TEXT(表1_15[[#This Row],[序号]],"000"))</f>
        <v/>
      </c>
      <c r="M74" s="11" t="str">
        <f t="shared" si="14"/>
        <v/>
      </c>
      <c r="N74" s="11" t="str">
        <f t="shared" si="15"/>
        <v/>
      </c>
      <c r="O74" s="11" t="str">
        <f t="shared" si="16"/>
        <v/>
      </c>
      <c r="P74" s="2" t="str">
        <f t="shared" si="17"/>
        <v/>
      </c>
      <c r="Q74" s="2" t="str">
        <f t="shared" si="18"/>
        <v/>
      </c>
      <c r="R74" s="2" t="str">
        <f t="shared" si="19"/>
        <v/>
      </c>
      <c r="S74" s="11" t="str">
        <f t="shared" si="20"/>
        <v/>
      </c>
      <c r="T74" s="11" t="str">
        <f>IF(ISBLANK(A74),"",VLOOKUP(表1_15[[#This Row],[分项工程名称]],模板!C:G,3,FALSE))</f>
        <v/>
      </c>
      <c r="U74" s="2" t="str">
        <f t="shared" si="21"/>
        <v/>
      </c>
      <c r="V74" s="2" t="str">
        <f t="shared" si="22"/>
        <v/>
      </c>
      <c r="W74" s="11" t="str">
        <f>IF(ISBLANK(A74),"",表1_15[[#This Row],[子项名称]]&amp;表1_15[[#This Row],[标题]]&amp;表1_15[[#This Row],[分项工程代号]])</f>
        <v/>
      </c>
      <c r="X74" s="11" t="str">
        <f>IF(ISBLANK(A74),"",COUNTIF(W:W,表1_15[[#This Row],[子项名称]]&amp;表1_15[[#This Row],[标题]]&amp;表1_15[[#This Row],[分项工程代号]]))</f>
        <v/>
      </c>
      <c r="Y74" s="11" t="str">
        <f>IF(ISBLANK(A74),"",表1_15[[#This Row],[子项名称]]&amp;表1_15[[#This Row],[分项工程代号]]&amp;表1_15[[#This Row],[分项工程名称]])</f>
        <v/>
      </c>
      <c r="Z74" s="11" t="str">
        <f>IF(ISBLANK(A74),"",IF(MATCH(表1_15[[#This Row],[子项名称]]&amp;表1_15[[#This Row],[分项工程代号]]&amp;表1_15[[#This Row],[分项工程名称]],Y:Y,0)=ROW(表1_15[[#This Row],[子项名称]]),TRUE,FALSE))</f>
        <v/>
      </c>
      <c r="AA74" s="11" t="str">
        <f t="shared" si="23"/>
        <v/>
      </c>
      <c r="AB74" s="11" t="str">
        <f>IF(ISBLANK(A74),"",VLOOKUP(表1_15[[#This Row],[分项工程名称]],施工检查记录[#All],2,FALSE))</f>
        <v/>
      </c>
      <c r="AC74" t="str">
        <f t="shared" si="12"/>
        <v>1900年01月00日</v>
      </c>
    </row>
    <row r="75" customHeight="1" spans="2:29">
      <c r="B75" s="5" t="str">
        <f ca="1" t="shared" si="13"/>
        <v/>
      </c>
      <c r="G75" s="4"/>
      <c r="K75" s="11" t="str">
        <f>IF(ISBLANK(A75),"",VLOOKUP("S3"&amp;表1_15[[#This Row],[分项工程代号]]&amp;表1_15[[#This Row],[分项工程名称]],模板!D:F,3,FALSE))</f>
        <v/>
      </c>
      <c r="L75" s="2" t="str">
        <f ca="1">IF(ISBLANK(A75),"",表1_15[[#This Row],[编号]]&amp;TEXT(表1_15[[#This Row],[序号]],"000"))</f>
        <v/>
      </c>
      <c r="M75" s="11" t="str">
        <f t="shared" si="14"/>
        <v/>
      </c>
      <c r="N75" s="11" t="str">
        <f t="shared" si="15"/>
        <v/>
      </c>
      <c r="O75" s="11" t="str">
        <f t="shared" si="16"/>
        <v/>
      </c>
      <c r="P75" s="2" t="str">
        <f t="shared" si="17"/>
        <v/>
      </c>
      <c r="Q75" s="2" t="str">
        <f t="shared" si="18"/>
        <v/>
      </c>
      <c r="R75" s="2" t="str">
        <f t="shared" si="19"/>
        <v/>
      </c>
      <c r="S75" s="11" t="str">
        <f t="shared" si="20"/>
        <v/>
      </c>
      <c r="T75" s="11" t="str">
        <f>IF(ISBLANK(A75),"",VLOOKUP(表1_15[[#This Row],[分项工程名称]],模板!C:G,3,FALSE))</f>
        <v/>
      </c>
      <c r="U75" s="2" t="str">
        <f t="shared" si="21"/>
        <v/>
      </c>
      <c r="V75" s="2" t="str">
        <f t="shared" si="22"/>
        <v/>
      </c>
      <c r="W75" s="11" t="str">
        <f>IF(ISBLANK(A75),"",表1_15[[#This Row],[子项名称]]&amp;表1_15[[#This Row],[标题]]&amp;表1_15[[#This Row],[分项工程代号]])</f>
        <v/>
      </c>
      <c r="X75" s="11" t="str">
        <f>IF(ISBLANK(A75),"",COUNTIF(W:W,表1_15[[#This Row],[子项名称]]&amp;表1_15[[#This Row],[标题]]&amp;表1_15[[#This Row],[分项工程代号]]))</f>
        <v/>
      </c>
      <c r="Y75" s="11" t="str">
        <f>IF(ISBLANK(A75),"",表1_15[[#This Row],[子项名称]]&amp;表1_15[[#This Row],[分项工程代号]]&amp;表1_15[[#This Row],[分项工程名称]])</f>
        <v/>
      </c>
      <c r="Z75" s="11" t="str">
        <f>IF(ISBLANK(A75),"",IF(MATCH(表1_15[[#This Row],[子项名称]]&amp;表1_15[[#This Row],[分项工程代号]]&amp;表1_15[[#This Row],[分项工程名称]],Y:Y,0)=ROW(表1_15[[#This Row],[子项名称]]),TRUE,FALSE))</f>
        <v/>
      </c>
      <c r="AA75" s="11" t="str">
        <f t="shared" si="23"/>
        <v/>
      </c>
      <c r="AB75" s="11" t="str">
        <f>IF(ISBLANK(A75),"",VLOOKUP(表1_15[[#This Row],[分项工程名称]],施工检查记录[#All],2,FALSE))</f>
        <v/>
      </c>
      <c r="AC75" t="str">
        <f t="shared" si="12"/>
        <v>1900年01月00日</v>
      </c>
    </row>
    <row r="76" customHeight="1" spans="1:29">
      <c r="A76" s="6"/>
      <c r="B76" s="6" t="str">
        <f ca="1" t="shared" si="13"/>
        <v/>
      </c>
      <c r="C76" s="6"/>
      <c r="D76" s="6"/>
      <c r="E76" s="6"/>
      <c r="F76" s="7"/>
      <c r="G76" s="8"/>
      <c r="I76" s="7"/>
      <c r="J76" s="7"/>
      <c r="K76" s="11" t="str">
        <f>IF(ISBLANK(A76),"",VLOOKUP("S3"&amp;表1_15[[#This Row],[分项工程代号]]&amp;表1_15[[#This Row],[分项工程名称]],模板!D:F,3,FALSE))</f>
        <v/>
      </c>
      <c r="L76" s="2" t="str">
        <f ca="1">IF(ISBLANK(A76),"",表1_15[[#This Row],[编号]]&amp;TEXT(表1_15[[#This Row],[序号]],"000"))</f>
        <v/>
      </c>
      <c r="M76" s="11" t="str">
        <f t="shared" si="14"/>
        <v/>
      </c>
      <c r="N76" s="11" t="str">
        <f t="shared" si="15"/>
        <v/>
      </c>
      <c r="O76" s="11" t="str">
        <f t="shared" si="16"/>
        <v/>
      </c>
      <c r="P76" s="2" t="str">
        <f t="shared" si="17"/>
        <v/>
      </c>
      <c r="Q76" s="2" t="str">
        <f t="shared" si="18"/>
        <v/>
      </c>
      <c r="R76" s="2" t="str">
        <f t="shared" si="19"/>
        <v/>
      </c>
      <c r="S76" s="11" t="str">
        <f t="shared" si="20"/>
        <v/>
      </c>
      <c r="T76" s="11" t="str">
        <f>IF(ISBLANK(A76),"",VLOOKUP(表1_15[[#This Row],[分项工程名称]],模板!C:G,3,FALSE))</f>
        <v/>
      </c>
      <c r="U76" s="2" t="str">
        <f t="shared" si="21"/>
        <v/>
      </c>
      <c r="V76" s="2" t="str">
        <f t="shared" si="22"/>
        <v/>
      </c>
      <c r="W76" s="11" t="str">
        <f>IF(ISBLANK(A76),"",表1_15[[#This Row],[子项名称]]&amp;表1_15[[#This Row],[标题]]&amp;表1_15[[#This Row],[分项工程代号]])</f>
        <v/>
      </c>
      <c r="X76" s="11" t="str">
        <f>IF(ISBLANK(A76),"",COUNTIF(W:W,表1_15[[#This Row],[子项名称]]&amp;表1_15[[#This Row],[标题]]&amp;表1_15[[#This Row],[分项工程代号]]))</f>
        <v/>
      </c>
      <c r="Y76" s="11" t="str">
        <f>IF(ISBLANK(A76),"",表1_15[[#This Row],[子项名称]]&amp;表1_15[[#This Row],[分项工程代号]]&amp;表1_15[[#This Row],[分项工程名称]])</f>
        <v/>
      </c>
      <c r="Z76" s="11" t="str">
        <f>IF(ISBLANK(A76),"",IF(MATCH(表1_15[[#This Row],[子项名称]]&amp;表1_15[[#This Row],[分项工程代号]]&amp;表1_15[[#This Row],[分项工程名称]],Y:Y,0)=ROW(表1_15[[#This Row],[子项名称]]),TRUE,FALSE))</f>
        <v/>
      </c>
      <c r="AA76" s="11" t="str">
        <f t="shared" si="23"/>
        <v/>
      </c>
      <c r="AB76" s="11" t="str">
        <f>IF(ISBLANK(A76),"",VLOOKUP(表1_15[[#This Row],[分项工程名称]],施工检查记录[#All],2,FALSE))</f>
        <v/>
      </c>
      <c r="AC76" t="str">
        <f t="shared" si="12"/>
        <v>1900年01月00日</v>
      </c>
    </row>
    <row r="77" customHeight="1" spans="1:29">
      <c r="A77" s="7"/>
      <c r="B77" s="6" t="str">
        <f ca="1" t="shared" si="13"/>
        <v/>
      </c>
      <c r="C77" s="7"/>
      <c r="D77" s="7"/>
      <c r="E77" s="7"/>
      <c r="F77" s="7"/>
      <c r="G77" s="37"/>
      <c r="I77" s="7"/>
      <c r="J77" s="7"/>
      <c r="K77" s="11" t="str">
        <f>IF(ISBLANK(A77),"",VLOOKUP("S3"&amp;表1_15[[#This Row],[分项工程代号]]&amp;表1_15[[#This Row],[分项工程名称]],模板!D:F,3,FALSE))</f>
        <v/>
      </c>
      <c r="L77" s="2" t="str">
        <f ca="1">IF(ISBLANK(A77),"",表1_15[[#This Row],[编号]]&amp;TEXT(表1_15[[#This Row],[序号]],"000"))</f>
        <v/>
      </c>
      <c r="M77" s="11" t="str">
        <f t="shared" si="14"/>
        <v/>
      </c>
      <c r="N77" s="11" t="str">
        <f t="shared" si="15"/>
        <v/>
      </c>
      <c r="O77" s="11" t="str">
        <f t="shared" si="16"/>
        <v/>
      </c>
      <c r="P77" s="2" t="str">
        <f t="shared" si="17"/>
        <v/>
      </c>
      <c r="Q77" s="2" t="str">
        <f t="shared" si="18"/>
        <v/>
      </c>
      <c r="R77" s="2" t="str">
        <f t="shared" si="19"/>
        <v/>
      </c>
      <c r="S77" s="11" t="str">
        <f t="shared" si="20"/>
        <v/>
      </c>
      <c r="T77" s="11" t="str">
        <f>IF(ISBLANK(A77),"",VLOOKUP(表1_15[[#This Row],[分项工程名称]],模板!C:G,3,FALSE))</f>
        <v/>
      </c>
      <c r="U77" s="2" t="str">
        <f t="shared" si="21"/>
        <v/>
      </c>
      <c r="V77" s="2" t="str">
        <f t="shared" si="22"/>
        <v/>
      </c>
      <c r="W77" s="11" t="str">
        <f>IF(ISBLANK(A77),"",表1_15[[#This Row],[子项名称]]&amp;表1_15[[#This Row],[标题]]&amp;表1_15[[#This Row],[分项工程代号]])</f>
        <v/>
      </c>
      <c r="X77" s="11" t="str">
        <f>IF(ISBLANK(A77),"",COUNTIF(W:W,表1_15[[#This Row],[子项名称]]&amp;表1_15[[#This Row],[标题]]&amp;表1_15[[#This Row],[分项工程代号]]))</f>
        <v/>
      </c>
      <c r="Y77" s="11" t="str">
        <f>IF(ISBLANK(A77),"",表1_15[[#This Row],[子项名称]]&amp;表1_15[[#This Row],[分项工程代号]]&amp;表1_15[[#This Row],[分项工程名称]])</f>
        <v/>
      </c>
      <c r="Z77" s="11" t="str">
        <f>IF(ISBLANK(A77),"",IF(MATCH(表1_15[[#This Row],[子项名称]]&amp;表1_15[[#This Row],[分项工程代号]]&amp;表1_15[[#This Row],[分项工程名称]],Y:Y,0)=ROW(表1_15[[#This Row],[子项名称]]),TRUE,FALSE))</f>
        <v/>
      </c>
      <c r="AA77" s="11" t="str">
        <f t="shared" si="23"/>
        <v/>
      </c>
      <c r="AB77" s="11" t="str">
        <f>IF(ISBLANK(A77),"",VLOOKUP(表1_15[[#This Row],[分项工程名称]],施工检查记录[#All],2,FALSE))</f>
        <v/>
      </c>
      <c r="AC77" t="str">
        <f t="shared" si="12"/>
        <v>1900年01月00日</v>
      </c>
    </row>
    <row r="78" customHeight="1" spans="2:29">
      <c r="B78" s="5" t="str">
        <f ca="1" t="shared" si="13"/>
        <v/>
      </c>
      <c r="G78" s="4"/>
      <c r="K78" s="11" t="str">
        <f>IF(ISBLANK(A78),"",VLOOKUP("S3"&amp;表1_15[[#This Row],[分项工程代号]]&amp;表1_15[[#This Row],[分项工程名称]],模板!D:F,3,FALSE))</f>
        <v/>
      </c>
      <c r="L78" s="2" t="str">
        <f ca="1">IF(ISBLANK(A78),"",表1_15[[#This Row],[编号]]&amp;TEXT(表1_15[[#This Row],[序号]],"000"))</f>
        <v/>
      </c>
      <c r="M78" s="11" t="str">
        <f t="shared" si="14"/>
        <v/>
      </c>
      <c r="N78" s="11" t="str">
        <f t="shared" si="15"/>
        <v/>
      </c>
      <c r="O78" s="11" t="str">
        <f t="shared" si="16"/>
        <v/>
      </c>
      <c r="P78" s="2" t="str">
        <f t="shared" si="17"/>
        <v/>
      </c>
      <c r="Q78" s="2" t="str">
        <f t="shared" si="18"/>
        <v/>
      </c>
      <c r="R78" s="2" t="str">
        <f t="shared" si="19"/>
        <v/>
      </c>
      <c r="S78" s="11" t="str">
        <f t="shared" si="20"/>
        <v/>
      </c>
      <c r="T78" s="11" t="str">
        <f>IF(ISBLANK(A78),"",VLOOKUP(表1_15[[#This Row],[分项工程名称]],模板!C:G,3,FALSE))</f>
        <v/>
      </c>
      <c r="U78" s="2" t="str">
        <f t="shared" si="21"/>
        <v/>
      </c>
      <c r="V78" s="2" t="str">
        <f t="shared" si="22"/>
        <v/>
      </c>
      <c r="W78" s="11" t="str">
        <f>IF(ISBLANK(A78),"",表1_15[[#This Row],[子项名称]]&amp;表1_15[[#This Row],[标题]]&amp;表1_15[[#This Row],[分项工程代号]])</f>
        <v/>
      </c>
      <c r="X78" s="11" t="str">
        <f>IF(ISBLANK(A78),"",COUNTIF(W:W,表1_15[[#This Row],[子项名称]]&amp;表1_15[[#This Row],[标题]]&amp;表1_15[[#This Row],[分项工程代号]]))</f>
        <v/>
      </c>
      <c r="Y78" s="11" t="str">
        <f>IF(ISBLANK(A78),"",表1_15[[#This Row],[子项名称]]&amp;表1_15[[#This Row],[分项工程代号]]&amp;表1_15[[#This Row],[分项工程名称]])</f>
        <v/>
      </c>
      <c r="Z78" s="11" t="str">
        <f>IF(ISBLANK(A78),"",IF(MATCH(表1_15[[#This Row],[子项名称]]&amp;表1_15[[#This Row],[分项工程代号]]&amp;表1_15[[#This Row],[分项工程名称]],Y:Y,0)=ROW(表1_15[[#This Row],[子项名称]]),TRUE,FALSE))</f>
        <v/>
      </c>
      <c r="AA78" s="11" t="str">
        <f t="shared" si="23"/>
        <v/>
      </c>
      <c r="AB78" s="11" t="str">
        <f>IF(ISBLANK(A78),"",VLOOKUP(表1_15[[#This Row],[分项工程名称]],施工检查记录[#All],2,FALSE))</f>
        <v/>
      </c>
      <c r="AC78" t="str">
        <f t="shared" si="12"/>
        <v>1900年01月00日</v>
      </c>
    </row>
    <row r="79" customHeight="1" spans="2:29">
      <c r="B79" s="5" t="str">
        <f ca="1" t="shared" si="13"/>
        <v/>
      </c>
      <c r="G79" s="4"/>
      <c r="K79" s="11" t="str">
        <f>IF(ISBLANK(A79),"",VLOOKUP("S3"&amp;表1_15[[#This Row],[分项工程代号]]&amp;表1_15[[#This Row],[分项工程名称]],模板!D:F,3,FALSE))</f>
        <v/>
      </c>
      <c r="L79" s="2" t="str">
        <f ca="1">IF(ISBLANK(A79),"",表1_15[[#This Row],[编号]]&amp;TEXT(表1_15[[#This Row],[序号]],"000"))</f>
        <v/>
      </c>
      <c r="M79" s="11" t="str">
        <f t="shared" si="14"/>
        <v/>
      </c>
      <c r="N79" s="11" t="str">
        <f t="shared" si="15"/>
        <v/>
      </c>
      <c r="O79" s="11" t="str">
        <f t="shared" si="16"/>
        <v/>
      </c>
      <c r="P79" s="2" t="str">
        <f t="shared" si="17"/>
        <v/>
      </c>
      <c r="Q79" s="2" t="str">
        <f t="shared" si="18"/>
        <v/>
      </c>
      <c r="R79" s="2" t="str">
        <f t="shared" si="19"/>
        <v/>
      </c>
      <c r="S79" s="11" t="str">
        <f t="shared" si="20"/>
        <v/>
      </c>
      <c r="T79" s="11" t="str">
        <f>IF(ISBLANK(A79),"",VLOOKUP(表1_15[[#This Row],[分项工程名称]],模板!C:G,3,FALSE))</f>
        <v/>
      </c>
      <c r="U79" s="2" t="str">
        <f t="shared" si="21"/>
        <v/>
      </c>
      <c r="V79" s="2" t="str">
        <f t="shared" si="22"/>
        <v/>
      </c>
      <c r="W79" s="11" t="str">
        <f>IF(ISBLANK(A79),"",表1_15[[#This Row],[子项名称]]&amp;表1_15[[#This Row],[标题]]&amp;表1_15[[#This Row],[分项工程代号]])</f>
        <v/>
      </c>
      <c r="X79" s="11" t="str">
        <f>IF(ISBLANK(A79),"",COUNTIF(W:W,表1_15[[#This Row],[子项名称]]&amp;表1_15[[#This Row],[标题]]&amp;表1_15[[#This Row],[分项工程代号]]))</f>
        <v/>
      </c>
      <c r="Y79" s="11" t="str">
        <f>IF(ISBLANK(A79),"",表1_15[[#This Row],[子项名称]]&amp;表1_15[[#This Row],[分项工程代号]]&amp;表1_15[[#This Row],[分项工程名称]])</f>
        <v/>
      </c>
      <c r="Z79" s="11" t="str">
        <f>IF(ISBLANK(A79),"",IF(MATCH(表1_15[[#This Row],[子项名称]]&amp;表1_15[[#This Row],[分项工程代号]]&amp;表1_15[[#This Row],[分项工程名称]],Y:Y,0)=ROW(表1_15[[#This Row],[子项名称]]),TRUE,FALSE))</f>
        <v/>
      </c>
      <c r="AA79" s="11" t="str">
        <f t="shared" si="23"/>
        <v/>
      </c>
      <c r="AB79" s="11" t="str">
        <f>IF(ISBLANK(A79),"",VLOOKUP(表1_15[[#This Row],[分项工程名称]],施工检查记录[#All],2,FALSE))</f>
        <v/>
      </c>
      <c r="AC79" t="str">
        <f t="shared" si="12"/>
        <v>1900年01月00日</v>
      </c>
    </row>
    <row r="80" customHeight="1" spans="2:29">
      <c r="B80" s="5" t="str">
        <f ca="1" t="shared" si="13"/>
        <v/>
      </c>
      <c r="G80" s="4"/>
      <c r="K80" s="11" t="str">
        <f>IF(ISBLANK(A80),"",VLOOKUP("S3"&amp;表1_15[[#This Row],[分项工程代号]]&amp;表1_15[[#This Row],[分项工程名称]],模板!D:F,3,FALSE))</f>
        <v/>
      </c>
      <c r="L80" s="2" t="str">
        <f ca="1">IF(ISBLANK(A80),"",表1_15[[#This Row],[编号]]&amp;TEXT(表1_15[[#This Row],[序号]],"000"))</f>
        <v/>
      </c>
      <c r="M80" s="11" t="str">
        <f t="shared" si="14"/>
        <v/>
      </c>
      <c r="N80" s="11" t="str">
        <f t="shared" si="15"/>
        <v/>
      </c>
      <c r="O80" s="11" t="str">
        <f t="shared" si="16"/>
        <v/>
      </c>
      <c r="P80" s="2" t="str">
        <f t="shared" si="17"/>
        <v/>
      </c>
      <c r="Q80" s="2" t="str">
        <f t="shared" si="18"/>
        <v/>
      </c>
      <c r="R80" s="2" t="str">
        <f t="shared" si="19"/>
        <v/>
      </c>
      <c r="S80" s="11" t="str">
        <f t="shared" si="20"/>
        <v/>
      </c>
      <c r="T80" s="11" t="str">
        <f>IF(ISBLANK(A80),"",VLOOKUP(表1_15[[#This Row],[分项工程名称]],模板!C:G,3,FALSE))</f>
        <v/>
      </c>
      <c r="U80" s="2" t="str">
        <f t="shared" si="21"/>
        <v/>
      </c>
      <c r="V80" s="2" t="str">
        <f t="shared" si="22"/>
        <v/>
      </c>
      <c r="W80" s="11" t="str">
        <f>IF(ISBLANK(A80),"",表1_15[[#This Row],[子项名称]]&amp;表1_15[[#This Row],[标题]]&amp;表1_15[[#This Row],[分项工程代号]])</f>
        <v/>
      </c>
      <c r="X80" s="11" t="str">
        <f>IF(ISBLANK(A80),"",COUNTIF(W:W,表1_15[[#This Row],[子项名称]]&amp;表1_15[[#This Row],[标题]]&amp;表1_15[[#This Row],[分项工程代号]]))</f>
        <v/>
      </c>
      <c r="Y80" s="11" t="str">
        <f>IF(ISBLANK(A80),"",表1_15[[#This Row],[子项名称]]&amp;表1_15[[#This Row],[分项工程代号]]&amp;表1_15[[#This Row],[分项工程名称]])</f>
        <v/>
      </c>
      <c r="Z80" s="11" t="str">
        <f>IF(ISBLANK(A80),"",IF(MATCH(表1_15[[#This Row],[子项名称]]&amp;表1_15[[#This Row],[分项工程代号]]&amp;表1_15[[#This Row],[分项工程名称]],Y:Y,0)=ROW(表1_15[[#This Row],[子项名称]]),TRUE,FALSE))</f>
        <v/>
      </c>
      <c r="AA80" s="11" t="str">
        <f t="shared" si="23"/>
        <v/>
      </c>
      <c r="AB80" s="11" t="str">
        <f>IF(ISBLANK(A80),"",VLOOKUP(表1_15[[#This Row],[分项工程名称]],施工检查记录[#All],2,FALSE))</f>
        <v/>
      </c>
      <c r="AC80" t="str">
        <f t="shared" si="12"/>
        <v>1900年01月00日</v>
      </c>
    </row>
    <row r="81" customHeight="1" spans="2:29">
      <c r="B81" s="5" t="str">
        <f ca="1" t="shared" si="13"/>
        <v/>
      </c>
      <c r="G81" s="4"/>
      <c r="K81" s="11" t="str">
        <f>IF(ISBLANK(A81),"",VLOOKUP("S3"&amp;表1_15[[#This Row],[分项工程代号]]&amp;表1_15[[#This Row],[分项工程名称]],模板!D:F,3,FALSE))</f>
        <v/>
      </c>
      <c r="L81" s="2" t="str">
        <f ca="1">IF(ISBLANK(A81),"",表1_15[[#This Row],[编号]]&amp;TEXT(表1_15[[#This Row],[序号]],"000"))</f>
        <v/>
      </c>
      <c r="M81" s="11" t="str">
        <f t="shared" si="14"/>
        <v/>
      </c>
      <c r="N81" s="11" t="str">
        <f t="shared" si="15"/>
        <v/>
      </c>
      <c r="O81" s="11" t="str">
        <f t="shared" si="16"/>
        <v/>
      </c>
      <c r="P81" s="2" t="str">
        <f t="shared" si="17"/>
        <v/>
      </c>
      <c r="Q81" s="2" t="str">
        <f t="shared" si="18"/>
        <v/>
      </c>
      <c r="R81" s="2" t="str">
        <f t="shared" si="19"/>
        <v/>
      </c>
      <c r="S81" s="11" t="str">
        <f t="shared" si="20"/>
        <v/>
      </c>
      <c r="T81" s="11" t="str">
        <f>IF(ISBLANK(A81),"",VLOOKUP(表1_15[[#This Row],[分项工程名称]],模板!C:G,3,FALSE))</f>
        <v/>
      </c>
      <c r="U81" s="2" t="str">
        <f t="shared" si="21"/>
        <v/>
      </c>
      <c r="V81" s="2" t="str">
        <f t="shared" si="22"/>
        <v/>
      </c>
      <c r="W81" s="11" t="str">
        <f>IF(ISBLANK(A81),"",表1_15[[#This Row],[子项名称]]&amp;表1_15[[#This Row],[标题]]&amp;表1_15[[#This Row],[分项工程代号]])</f>
        <v/>
      </c>
      <c r="X81" s="11" t="str">
        <f>IF(ISBLANK(A81),"",COUNTIF(W:W,表1_15[[#This Row],[子项名称]]&amp;表1_15[[#This Row],[标题]]&amp;表1_15[[#This Row],[分项工程代号]]))</f>
        <v/>
      </c>
      <c r="Y81" s="11" t="str">
        <f>IF(ISBLANK(A81),"",表1_15[[#This Row],[子项名称]]&amp;表1_15[[#This Row],[分项工程代号]]&amp;表1_15[[#This Row],[分项工程名称]])</f>
        <v/>
      </c>
      <c r="Z81" s="11" t="str">
        <f>IF(ISBLANK(A81),"",IF(MATCH(表1_15[[#This Row],[子项名称]]&amp;表1_15[[#This Row],[分项工程代号]]&amp;表1_15[[#This Row],[分项工程名称]],Y:Y,0)=ROW(表1_15[[#This Row],[子项名称]]),TRUE,FALSE))</f>
        <v/>
      </c>
      <c r="AA81" s="11" t="str">
        <f t="shared" si="23"/>
        <v/>
      </c>
      <c r="AB81" s="11" t="str">
        <f>IF(ISBLANK(A81),"",VLOOKUP(表1_15[[#This Row],[分项工程名称]],施工检查记录[#All],2,FALSE))</f>
        <v/>
      </c>
      <c r="AC81" t="str">
        <f t="shared" si="12"/>
        <v>1900年01月00日</v>
      </c>
    </row>
    <row r="82" customHeight="1" spans="2:29">
      <c r="B82" s="5" t="str">
        <f ca="1" t="shared" si="13"/>
        <v/>
      </c>
      <c r="G82" s="4"/>
      <c r="K82" s="11" t="str">
        <f>IF(ISBLANK(A82),"",VLOOKUP("S3"&amp;表1_15[[#This Row],[分项工程代号]]&amp;表1_15[[#This Row],[分项工程名称]],模板!D:F,3,FALSE))</f>
        <v/>
      </c>
      <c r="L82" s="2" t="str">
        <f ca="1">IF(ISBLANK(A82),"",表1_15[[#This Row],[编号]]&amp;TEXT(表1_15[[#This Row],[序号]],"000"))</f>
        <v/>
      </c>
      <c r="M82" s="11" t="str">
        <f t="shared" si="14"/>
        <v/>
      </c>
      <c r="N82" s="11" t="str">
        <f t="shared" si="15"/>
        <v/>
      </c>
      <c r="O82" s="11" t="str">
        <f t="shared" si="16"/>
        <v/>
      </c>
      <c r="P82" s="2" t="str">
        <f t="shared" si="17"/>
        <v/>
      </c>
      <c r="Q82" s="2" t="str">
        <f t="shared" si="18"/>
        <v/>
      </c>
      <c r="R82" s="2" t="str">
        <f t="shared" si="19"/>
        <v/>
      </c>
      <c r="S82" s="11" t="str">
        <f t="shared" si="20"/>
        <v/>
      </c>
      <c r="T82" s="11" t="str">
        <f>IF(ISBLANK(A82),"",VLOOKUP(表1_15[[#This Row],[分项工程名称]],模板!C:G,3,FALSE))</f>
        <v/>
      </c>
      <c r="U82" s="2" t="str">
        <f t="shared" si="21"/>
        <v/>
      </c>
      <c r="V82" s="2" t="str">
        <f t="shared" si="22"/>
        <v/>
      </c>
      <c r="W82" s="11" t="str">
        <f>IF(ISBLANK(A82),"",表1_15[[#This Row],[子项名称]]&amp;表1_15[[#This Row],[标题]]&amp;表1_15[[#This Row],[分项工程代号]])</f>
        <v/>
      </c>
      <c r="X82" s="11" t="str">
        <f>IF(ISBLANK(A82),"",COUNTIF(W:W,表1_15[[#This Row],[子项名称]]&amp;表1_15[[#This Row],[标题]]&amp;表1_15[[#This Row],[分项工程代号]]))</f>
        <v/>
      </c>
      <c r="Y82" s="11" t="str">
        <f>IF(ISBLANK(A82),"",表1_15[[#This Row],[子项名称]]&amp;表1_15[[#This Row],[分项工程代号]]&amp;表1_15[[#This Row],[分项工程名称]])</f>
        <v/>
      </c>
      <c r="Z82" s="11" t="str">
        <f>IF(ISBLANK(A82),"",IF(MATCH(表1_15[[#This Row],[子项名称]]&amp;表1_15[[#This Row],[分项工程代号]]&amp;表1_15[[#This Row],[分项工程名称]],Y:Y,0)=ROW(表1_15[[#This Row],[子项名称]]),TRUE,FALSE))</f>
        <v/>
      </c>
      <c r="AA82" s="11" t="str">
        <f t="shared" si="23"/>
        <v/>
      </c>
      <c r="AB82" s="11" t="str">
        <f>IF(ISBLANK(A82),"",VLOOKUP(表1_15[[#This Row],[分项工程名称]],施工检查记录[#All],2,FALSE))</f>
        <v/>
      </c>
      <c r="AC82" t="str">
        <f t="shared" si="12"/>
        <v>1900年01月00日</v>
      </c>
    </row>
    <row r="83" customHeight="1" spans="2:29">
      <c r="B83" s="5" t="str">
        <f ca="1" t="shared" si="13"/>
        <v/>
      </c>
      <c r="G83" s="4"/>
      <c r="K83" s="11" t="str">
        <f>IF(ISBLANK(A83),"",VLOOKUP("S3"&amp;表1_15[[#This Row],[分项工程代号]]&amp;表1_15[[#This Row],[分项工程名称]],模板!D:F,3,FALSE))</f>
        <v/>
      </c>
      <c r="L83" s="2" t="str">
        <f ca="1">IF(ISBLANK(A83),"",表1_15[[#This Row],[编号]]&amp;TEXT(表1_15[[#This Row],[序号]],"000"))</f>
        <v/>
      </c>
      <c r="M83" s="11" t="str">
        <f t="shared" si="14"/>
        <v/>
      </c>
      <c r="N83" s="11" t="str">
        <f t="shared" si="15"/>
        <v/>
      </c>
      <c r="O83" s="11" t="str">
        <f t="shared" si="16"/>
        <v/>
      </c>
      <c r="P83" s="2" t="str">
        <f t="shared" si="17"/>
        <v/>
      </c>
      <c r="Q83" s="2" t="str">
        <f t="shared" si="18"/>
        <v/>
      </c>
      <c r="R83" s="2" t="str">
        <f t="shared" si="19"/>
        <v/>
      </c>
      <c r="S83" s="11" t="str">
        <f t="shared" si="20"/>
        <v/>
      </c>
      <c r="T83" s="11" t="str">
        <f>IF(ISBLANK(A83),"",VLOOKUP(表1_15[[#This Row],[分项工程名称]],模板!C:G,3,FALSE))</f>
        <v/>
      </c>
      <c r="U83" s="2" t="str">
        <f t="shared" si="21"/>
        <v/>
      </c>
      <c r="V83" s="2" t="str">
        <f t="shared" si="22"/>
        <v/>
      </c>
      <c r="W83" s="11" t="str">
        <f>IF(ISBLANK(A83),"",表1_15[[#This Row],[子项名称]]&amp;表1_15[[#This Row],[标题]]&amp;表1_15[[#This Row],[分项工程代号]])</f>
        <v/>
      </c>
      <c r="X83" s="11" t="str">
        <f>IF(ISBLANK(A83),"",COUNTIF(W:W,表1_15[[#This Row],[子项名称]]&amp;表1_15[[#This Row],[标题]]&amp;表1_15[[#This Row],[分项工程代号]]))</f>
        <v/>
      </c>
      <c r="Y83" s="11" t="str">
        <f>IF(ISBLANK(A83),"",表1_15[[#This Row],[子项名称]]&amp;表1_15[[#This Row],[分项工程代号]]&amp;表1_15[[#This Row],[分项工程名称]])</f>
        <v/>
      </c>
      <c r="Z83" s="11" t="str">
        <f>IF(ISBLANK(A83),"",IF(MATCH(表1_15[[#This Row],[子项名称]]&amp;表1_15[[#This Row],[分项工程代号]]&amp;表1_15[[#This Row],[分项工程名称]],Y:Y,0)=ROW(表1_15[[#This Row],[子项名称]]),TRUE,FALSE))</f>
        <v/>
      </c>
      <c r="AA83" s="11" t="str">
        <f t="shared" si="23"/>
        <v/>
      </c>
      <c r="AB83" s="11" t="str">
        <f>IF(ISBLANK(A83),"",VLOOKUP(表1_15[[#This Row],[分项工程名称]],施工检查记录[#All],2,FALSE))</f>
        <v/>
      </c>
      <c r="AC83" t="str">
        <f t="shared" si="12"/>
        <v>1900年01月00日</v>
      </c>
    </row>
    <row r="84" customHeight="1" spans="2:29">
      <c r="B84" s="5" t="str">
        <f ca="1" t="shared" si="13"/>
        <v/>
      </c>
      <c r="G84" s="4"/>
      <c r="K84" s="11" t="str">
        <f>IF(ISBLANK(A84),"",VLOOKUP("S3"&amp;表1_15[[#This Row],[分项工程代号]]&amp;表1_15[[#This Row],[分项工程名称]],模板!D:F,3,FALSE))</f>
        <v/>
      </c>
      <c r="L84" s="2" t="str">
        <f ca="1">IF(ISBLANK(A84),"",表1_15[[#This Row],[编号]]&amp;TEXT(表1_15[[#This Row],[序号]],"000"))</f>
        <v/>
      </c>
      <c r="M84" s="11" t="str">
        <f t="shared" si="14"/>
        <v/>
      </c>
      <c r="N84" s="11" t="str">
        <f t="shared" si="15"/>
        <v/>
      </c>
      <c r="O84" s="11" t="str">
        <f t="shared" si="16"/>
        <v/>
      </c>
      <c r="P84" s="2" t="str">
        <f t="shared" si="17"/>
        <v/>
      </c>
      <c r="Q84" s="2" t="str">
        <f t="shared" si="18"/>
        <v/>
      </c>
      <c r="R84" s="2" t="str">
        <f t="shared" si="19"/>
        <v/>
      </c>
      <c r="S84" s="11" t="str">
        <f t="shared" si="20"/>
        <v/>
      </c>
      <c r="T84" s="11" t="str">
        <f>IF(ISBLANK(A84),"",VLOOKUP(表1_15[[#This Row],[分项工程名称]],模板!C:G,3,FALSE))</f>
        <v/>
      </c>
      <c r="U84" s="2" t="str">
        <f t="shared" si="21"/>
        <v/>
      </c>
      <c r="V84" s="2" t="str">
        <f t="shared" si="22"/>
        <v/>
      </c>
      <c r="W84" s="11" t="str">
        <f>IF(ISBLANK(A84),"",表1_15[[#This Row],[子项名称]]&amp;表1_15[[#This Row],[标题]]&amp;表1_15[[#This Row],[分项工程代号]])</f>
        <v/>
      </c>
      <c r="X84" s="11" t="str">
        <f>IF(ISBLANK(A84),"",COUNTIF(W:W,表1_15[[#This Row],[子项名称]]&amp;表1_15[[#This Row],[标题]]&amp;表1_15[[#This Row],[分项工程代号]]))</f>
        <v/>
      </c>
      <c r="Y84" s="11" t="str">
        <f>IF(ISBLANK(A84),"",表1_15[[#This Row],[子项名称]]&amp;表1_15[[#This Row],[分项工程代号]]&amp;表1_15[[#This Row],[分项工程名称]])</f>
        <v/>
      </c>
      <c r="Z84" s="11" t="str">
        <f>IF(ISBLANK(A84),"",IF(MATCH(表1_15[[#This Row],[子项名称]]&amp;表1_15[[#This Row],[分项工程代号]]&amp;表1_15[[#This Row],[分项工程名称]],Y:Y,0)=ROW(表1_15[[#This Row],[子项名称]]),TRUE,FALSE))</f>
        <v/>
      </c>
      <c r="AA84" s="11" t="str">
        <f t="shared" si="23"/>
        <v/>
      </c>
      <c r="AB84" s="11" t="str">
        <f>IF(ISBLANK(A84),"",VLOOKUP(表1_15[[#This Row],[分项工程名称]],施工检查记录[#All],2,FALSE))</f>
        <v/>
      </c>
      <c r="AC84" t="str">
        <f t="shared" si="12"/>
        <v>1900年01月00日</v>
      </c>
    </row>
    <row r="85" customHeight="1" spans="2:29">
      <c r="B85" s="5" t="str">
        <f ca="1" t="shared" si="13"/>
        <v/>
      </c>
      <c r="G85" s="4"/>
      <c r="K85" s="11" t="str">
        <f>IF(ISBLANK(A85),"",VLOOKUP("S3"&amp;表1_15[[#This Row],[分项工程代号]]&amp;表1_15[[#This Row],[分项工程名称]],模板!D:F,3,FALSE))</f>
        <v/>
      </c>
      <c r="L85" s="2" t="str">
        <f ca="1">IF(ISBLANK(A85),"",表1_15[[#This Row],[编号]]&amp;TEXT(表1_15[[#This Row],[序号]],"000"))</f>
        <v/>
      </c>
      <c r="M85" s="11" t="str">
        <f t="shared" si="14"/>
        <v/>
      </c>
      <c r="N85" s="11" t="str">
        <f t="shared" si="15"/>
        <v/>
      </c>
      <c r="O85" s="11" t="str">
        <f t="shared" si="16"/>
        <v/>
      </c>
      <c r="P85" s="2" t="str">
        <f t="shared" si="17"/>
        <v/>
      </c>
      <c r="Q85" s="2" t="str">
        <f t="shared" si="18"/>
        <v/>
      </c>
      <c r="R85" s="2" t="str">
        <f t="shared" si="19"/>
        <v/>
      </c>
      <c r="S85" s="11" t="str">
        <f t="shared" si="20"/>
        <v/>
      </c>
      <c r="T85" s="11" t="str">
        <f>IF(ISBLANK(A85),"",VLOOKUP(表1_15[[#This Row],[分项工程名称]],模板!C:G,3,FALSE))</f>
        <v/>
      </c>
      <c r="U85" s="2" t="str">
        <f t="shared" si="21"/>
        <v/>
      </c>
      <c r="V85" s="2" t="str">
        <f t="shared" si="22"/>
        <v/>
      </c>
      <c r="W85" s="11" t="str">
        <f>IF(ISBLANK(A85),"",表1_15[[#This Row],[子项名称]]&amp;表1_15[[#This Row],[标题]]&amp;表1_15[[#This Row],[分项工程代号]])</f>
        <v/>
      </c>
      <c r="X85" s="11" t="str">
        <f>IF(ISBLANK(A85),"",COUNTIF(W:W,表1_15[[#This Row],[子项名称]]&amp;表1_15[[#This Row],[标题]]&amp;表1_15[[#This Row],[分项工程代号]]))</f>
        <v/>
      </c>
      <c r="Y85" s="11" t="str">
        <f>IF(ISBLANK(A85),"",表1_15[[#This Row],[子项名称]]&amp;表1_15[[#This Row],[分项工程代号]]&amp;表1_15[[#This Row],[分项工程名称]])</f>
        <v/>
      </c>
      <c r="Z85" s="11" t="str">
        <f>IF(ISBLANK(A85),"",IF(MATCH(表1_15[[#This Row],[子项名称]]&amp;表1_15[[#This Row],[分项工程代号]]&amp;表1_15[[#This Row],[分项工程名称]],Y:Y,0)=ROW(表1_15[[#This Row],[子项名称]]),TRUE,FALSE))</f>
        <v/>
      </c>
      <c r="AA85" s="11" t="str">
        <f t="shared" si="23"/>
        <v/>
      </c>
      <c r="AB85" s="11" t="str">
        <f>IF(ISBLANK(A85),"",VLOOKUP(表1_15[[#This Row],[分项工程名称]],施工检查记录[#All],2,FALSE))</f>
        <v/>
      </c>
      <c r="AC85" t="str">
        <f t="shared" si="12"/>
        <v>1900年01月00日</v>
      </c>
    </row>
    <row r="86" customHeight="1" spans="2:29">
      <c r="B86" s="5" t="str">
        <f ca="1" t="shared" si="13"/>
        <v/>
      </c>
      <c r="G86" s="4"/>
      <c r="K86" s="11" t="str">
        <f>IF(ISBLANK(A86),"",VLOOKUP("S3"&amp;表1_15[[#This Row],[分项工程代号]]&amp;表1_15[[#This Row],[分项工程名称]],模板!D:F,3,FALSE))</f>
        <v/>
      </c>
      <c r="L86" s="2" t="str">
        <f ca="1">IF(ISBLANK(A86),"",表1_15[[#This Row],[编号]]&amp;TEXT(表1_15[[#This Row],[序号]],"000"))</f>
        <v/>
      </c>
      <c r="M86" s="11" t="str">
        <f t="shared" si="14"/>
        <v/>
      </c>
      <c r="N86" s="11" t="str">
        <f t="shared" si="15"/>
        <v/>
      </c>
      <c r="O86" s="11" t="str">
        <f t="shared" si="16"/>
        <v/>
      </c>
      <c r="P86" s="2" t="str">
        <f t="shared" si="17"/>
        <v/>
      </c>
      <c r="Q86" s="2" t="str">
        <f t="shared" si="18"/>
        <v/>
      </c>
      <c r="R86" s="2" t="str">
        <f t="shared" si="19"/>
        <v/>
      </c>
      <c r="S86" s="11" t="str">
        <f t="shared" si="20"/>
        <v/>
      </c>
      <c r="T86" s="11" t="str">
        <f>IF(ISBLANK(A86),"",VLOOKUP(表1_15[[#This Row],[分项工程名称]],模板!C:G,3,FALSE))</f>
        <v/>
      </c>
      <c r="U86" s="2" t="str">
        <f t="shared" si="21"/>
        <v/>
      </c>
      <c r="V86" s="2" t="str">
        <f t="shared" si="22"/>
        <v/>
      </c>
      <c r="W86" s="11" t="str">
        <f>IF(ISBLANK(A86),"",表1_15[[#This Row],[子项名称]]&amp;表1_15[[#This Row],[标题]]&amp;表1_15[[#This Row],[分项工程代号]])</f>
        <v/>
      </c>
      <c r="X86" s="11" t="str">
        <f>IF(ISBLANK(A86),"",COUNTIF(W:W,表1_15[[#This Row],[子项名称]]&amp;表1_15[[#This Row],[标题]]&amp;表1_15[[#This Row],[分项工程代号]]))</f>
        <v/>
      </c>
      <c r="Y86" s="11" t="str">
        <f>IF(ISBLANK(A86),"",表1_15[[#This Row],[子项名称]]&amp;表1_15[[#This Row],[分项工程代号]]&amp;表1_15[[#This Row],[分项工程名称]])</f>
        <v/>
      </c>
      <c r="Z86" s="11" t="str">
        <f>IF(ISBLANK(A86),"",IF(MATCH(表1_15[[#This Row],[子项名称]]&amp;表1_15[[#This Row],[分项工程代号]]&amp;表1_15[[#This Row],[分项工程名称]],Y:Y,0)=ROW(表1_15[[#This Row],[子项名称]]),TRUE,FALSE))</f>
        <v/>
      </c>
      <c r="AA86" s="11" t="str">
        <f t="shared" si="23"/>
        <v/>
      </c>
      <c r="AB86" s="11" t="str">
        <f>IF(ISBLANK(A86),"",VLOOKUP(表1_15[[#This Row],[分项工程名称]],施工检查记录[#All],2,FALSE))</f>
        <v/>
      </c>
      <c r="AC86" t="str">
        <f t="shared" si="12"/>
        <v>1900年01月00日</v>
      </c>
    </row>
    <row r="87" customHeight="1" spans="2:29">
      <c r="B87" s="5" t="str">
        <f ca="1" t="shared" si="13"/>
        <v/>
      </c>
      <c r="G87" s="4"/>
      <c r="K87" s="11" t="str">
        <f>IF(ISBLANK(A87),"",VLOOKUP("S3"&amp;表1_15[[#This Row],[分项工程代号]]&amp;表1_15[[#This Row],[分项工程名称]],模板!D:F,3,FALSE))</f>
        <v/>
      </c>
      <c r="L87" s="2" t="str">
        <f ca="1">IF(ISBLANK(A87),"",表1_15[[#This Row],[编号]]&amp;TEXT(表1_15[[#This Row],[序号]],"000"))</f>
        <v/>
      </c>
      <c r="M87" s="11" t="str">
        <f t="shared" si="14"/>
        <v/>
      </c>
      <c r="N87" s="11" t="str">
        <f t="shared" si="15"/>
        <v/>
      </c>
      <c r="O87" s="11" t="str">
        <f t="shared" si="16"/>
        <v/>
      </c>
      <c r="P87" s="2" t="str">
        <f t="shared" si="17"/>
        <v/>
      </c>
      <c r="Q87" s="2" t="str">
        <f t="shared" si="18"/>
        <v/>
      </c>
      <c r="R87" s="2" t="str">
        <f t="shared" si="19"/>
        <v/>
      </c>
      <c r="S87" s="11" t="str">
        <f t="shared" si="20"/>
        <v/>
      </c>
      <c r="T87" s="11" t="str">
        <f>IF(ISBLANK(A87),"",VLOOKUP(表1_15[[#This Row],[分项工程名称]],模板!C:G,3,FALSE))</f>
        <v/>
      </c>
      <c r="U87" s="2" t="str">
        <f t="shared" si="21"/>
        <v/>
      </c>
      <c r="V87" s="2" t="str">
        <f t="shared" si="22"/>
        <v/>
      </c>
      <c r="W87" s="11" t="str">
        <f>IF(ISBLANK(A87),"",表1_15[[#This Row],[子项名称]]&amp;表1_15[[#This Row],[标题]]&amp;表1_15[[#This Row],[分项工程代号]])</f>
        <v/>
      </c>
      <c r="X87" s="11" t="str">
        <f>IF(ISBLANK(A87),"",COUNTIF(W:W,表1_15[[#This Row],[子项名称]]&amp;表1_15[[#This Row],[标题]]&amp;表1_15[[#This Row],[分项工程代号]]))</f>
        <v/>
      </c>
      <c r="Y87" s="11" t="str">
        <f>IF(ISBLANK(A87),"",表1_15[[#This Row],[子项名称]]&amp;表1_15[[#This Row],[分项工程代号]]&amp;表1_15[[#This Row],[分项工程名称]])</f>
        <v/>
      </c>
      <c r="Z87" s="11" t="str">
        <f>IF(ISBLANK(A87),"",IF(MATCH(表1_15[[#This Row],[子项名称]]&amp;表1_15[[#This Row],[分项工程代号]]&amp;表1_15[[#This Row],[分项工程名称]],Y:Y,0)=ROW(表1_15[[#This Row],[子项名称]]),TRUE,FALSE))</f>
        <v/>
      </c>
      <c r="AA87" s="11" t="str">
        <f t="shared" si="23"/>
        <v/>
      </c>
      <c r="AB87" s="11" t="str">
        <f>IF(ISBLANK(A87),"",VLOOKUP(表1_15[[#This Row],[分项工程名称]],施工检查记录[#All],2,FALSE))</f>
        <v/>
      </c>
      <c r="AC87" t="str">
        <f t="shared" si="12"/>
        <v>1900年01月00日</v>
      </c>
    </row>
    <row r="88" customHeight="1" spans="2:29">
      <c r="B88" s="5" t="str">
        <f ca="1" t="shared" si="13"/>
        <v/>
      </c>
      <c r="G88" s="4"/>
      <c r="K88" s="11" t="str">
        <f>IF(ISBLANK(A88),"",VLOOKUP("S3"&amp;表1_15[[#This Row],[分项工程代号]]&amp;表1_15[[#This Row],[分项工程名称]],模板!D:F,3,FALSE))</f>
        <v/>
      </c>
      <c r="L88" s="2" t="str">
        <f ca="1">IF(ISBLANK(A88),"",表1_15[[#This Row],[编号]]&amp;TEXT(表1_15[[#This Row],[序号]],"000"))</f>
        <v/>
      </c>
      <c r="M88" s="11" t="str">
        <f t="shared" si="14"/>
        <v/>
      </c>
      <c r="N88" s="11" t="str">
        <f t="shared" si="15"/>
        <v/>
      </c>
      <c r="O88" s="11" t="str">
        <f t="shared" si="16"/>
        <v/>
      </c>
      <c r="P88" s="2" t="str">
        <f t="shared" si="17"/>
        <v/>
      </c>
      <c r="Q88" s="2" t="str">
        <f t="shared" si="18"/>
        <v/>
      </c>
      <c r="R88" s="2" t="str">
        <f t="shared" si="19"/>
        <v/>
      </c>
      <c r="S88" s="11" t="str">
        <f t="shared" si="20"/>
        <v/>
      </c>
      <c r="T88" s="11" t="str">
        <f>IF(ISBLANK(A88),"",VLOOKUP(表1_15[[#This Row],[分项工程名称]],模板!C:G,3,FALSE))</f>
        <v/>
      </c>
      <c r="U88" s="2" t="str">
        <f t="shared" si="21"/>
        <v/>
      </c>
      <c r="V88" s="2" t="str">
        <f t="shared" si="22"/>
        <v/>
      </c>
      <c r="W88" s="11" t="str">
        <f>IF(ISBLANK(A88),"",表1_15[[#This Row],[子项名称]]&amp;表1_15[[#This Row],[标题]]&amp;表1_15[[#This Row],[分项工程代号]])</f>
        <v/>
      </c>
      <c r="X88" s="11" t="str">
        <f>IF(ISBLANK(A88),"",COUNTIF(W:W,表1_15[[#This Row],[子项名称]]&amp;表1_15[[#This Row],[标题]]&amp;表1_15[[#This Row],[分项工程代号]]))</f>
        <v/>
      </c>
      <c r="Y88" s="11" t="str">
        <f>IF(ISBLANK(A88),"",表1_15[[#This Row],[子项名称]]&amp;表1_15[[#This Row],[分项工程代号]]&amp;表1_15[[#This Row],[分项工程名称]])</f>
        <v/>
      </c>
      <c r="Z88" s="11" t="str">
        <f>IF(ISBLANK(A88),"",IF(MATCH(表1_15[[#This Row],[子项名称]]&amp;表1_15[[#This Row],[分项工程代号]]&amp;表1_15[[#This Row],[分项工程名称]],Y:Y,0)=ROW(表1_15[[#This Row],[子项名称]]),TRUE,FALSE))</f>
        <v/>
      </c>
      <c r="AA88" s="11" t="str">
        <f t="shared" si="23"/>
        <v/>
      </c>
      <c r="AB88" s="11" t="str">
        <f>IF(ISBLANK(A88),"",VLOOKUP(表1_15[[#This Row],[分项工程名称]],施工检查记录[#All],2,FALSE))</f>
        <v/>
      </c>
      <c r="AC88" t="str">
        <f t="shared" si="12"/>
        <v>1900年01月00日</v>
      </c>
    </row>
    <row r="89" customHeight="1" spans="2:29">
      <c r="B89" s="5" t="str">
        <f ca="1" t="shared" si="13"/>
        <v/>
      </c>
      <c r="G89" s="4"/>
      <c r="K89" s="11" t="str">
        <f>IF(ISBLANK(A89),"",VLOOKUP("S3"&amp;表1_15[[#This Row],[分项工程代号]]&amp;表1_15[[#This Row],[分项工程名称]],模板!D:F,3,FALSE))</f>
        <v/>
      </c>
      <c r="L89" s="2" t="str">
        <f ca="1">IF(ISBLANK(A89),"",表1_15[[#This Row],[编号]]&amp;TEXT(表1_15[[#This Row],[序号]],"000"))</f>
        <v/>
      </c>
      <c r="M89" s="11" t="str">
        <f t="shared" si="14"/>
        <v/>
      </c>
      <c r="N89" s="11" t="str">
        <f t="shared" si="15"/>
        <v/>
      </c>
      <c r="O89" s="11" t="str">
        <f t="shared" si="16"/>
        <v/>
      </c>
      <c r="P89" s="2" t="str">
        <f t="shared" si="17"/>
        <v/>
      </c>
      <c r="Q89" s="2" t="str">
        <f t="shared" si="18"/>
        <v/>
      </c>
      <c r="R89" s="2" t="str">
        <f t="shared" si="19"/>
        <v/>
      </c>
      <c r="S89" s="11" t="str">
        <f t="shared" si="20"/>
        <v/>
      </c>
      <c r="T89" s="11" t="str">
        <f>IF(ISBLANK(A89),"",VLOOKUP(表1_15[[#This Row],[分项工程名称]],模板!C:G,3,FALSE))</f>
        <v/>
      </c>
      <c r="U89" s="2" t="str">
        <f t="shared" si="21"/>
        <v/>
      </c>
      <c r="V89" s="2" t="str">
        <f t="shared" si="22"/>
        <v/>
      </c>
      <c r="W89" s="11" t="str">
        <f>IF(ISBLANK(A89),"",表1_15[[#This Row],[子项名称]]&amp;表1_15[[#This Row],[标题]]&amp;表1_15[[#This Row],[分项工程代号]])</f>
        <v/>
      </c>
      <c r="X89" s="11" t="str">
        <f>IF(ISBLANK(A89),"",COUNTIF(W:W,表1_15[[#This Row],[子项名称]]&amp;表1_15[[#This Row],[标题]]&amp;表1_15[[#This Row],[分项工程代号]]))</f>
        <v/>
      </c>
      <c r="Y89" s="11" t="str">
        <f>IF(ISBLANK(A89),"",表1_15[[#This Row],[子项名称]]&amp;表1_15[[#This Row],[分项工程代号]]&amp;表1_15[[#This Row],[分项工程名称]])</f>
        <v/>
      </c>
      <c r="Z89" s="11" t="str">
        <f>IF(ISBLANK(A89),"",IF(MATCH(表1_15[[#This Row],[子项名称]]&amp;表1_15[[#This Row],[分项工程代号]]&amp;表1_15[[#This Row],[分项工程名称]],Y:Y,0)=ROW(表1_15[[#This Row],[子项名称]]),TRUE,FALSE))</f>
        <v/>
      </c>
      <c r="AA89" s="11" t="str">
        <f t="shared" si="23"/>
        <v/>
      </c>
      <c r="AB89" s="11" t="str">
        <f>IF(ISBLANK(A89),"",VLOOKUP(表1_15[[#This Row],[分项工程名称]],施工检查记录[#All],2,FALSE))</f>
        <v/>
      </c>
      <c r="AC89" t="str">
        <f t="shared" si="12"/>
        <v>1900年01月00日</v>
      </c>
    </row>
    <row r="90" customHeight="1" spans="2:29">
      <c r="B90" s="5" t="str">
        <f ca="1" t="shared" si="13"/>
        <v/>
      </c>
      <c r="G90" s="4"/>
      <c r="K90" s="11" t="str">
        <f>IF(ISBLANK(A90),"",VLOOKUP("S3"&amp;表1_15[[#This Row],[分项工程代号]]&amp;表1_15[[#This Row],[分项工程名称]],模板!D:F,3,FALSE))</f>
        <v/>
      </c>
      <c r="L90" s="2" t="str">
        <f ca="1">IF(ISBLANK(A90),"",表1_15[[#This Row],[编号]]&amp;TEXT(表1_15[[#This Row],[序号]],"000"))</f>
        <v/>
      </c>
      <c r="M90" s="11" t="str">
        <f t="shared" si="14"/>
        <v/>
      </c>
      <c r="N90" s="11" t="str">
        <f t="shared" si="15"/>
        <v/>
      </c>
      <c r="O90" s="11" t="str">
        <f t="shared" si="16"/>
        <v/>
      </c>
      <c r="P90" s="2" t="str">
        <f t="shared" si="17"/>
        <v/>
      </c>
      <c r="Q90" s="2" t="str">
        <f t="shared" si="18"/>
        <v/>
      </c>
      <c r="R90" s="2" t="str">
        <f t="shared" si="19"/>
        <v/>
      </c>
      <c r="S90" s="11" t="str">
        <f t="shared" si="20"/>
        <v/>
      </c>
      <c r="T90" s="11" t="str">
        <f>IF(ISBLANK(A90),"",VLOOKUP(表1_15[[#This Row],[分项工程名称]],模板!C:G,3,FALSE))</f>
        <v/>
      </c>
      <c r="U90" s="2" t="str">
        <f t="shared" si="21"/>
        <v/>
      </c>
      <c r="V90" s="2" t="str">
        <f t="shared" si="22"/>
        <v/>
      </c>
      <c r="W90" s="11" t="str">
        <f>IF(ISBLANK(A90),"",表1_15[[#This Row],[子项名称]]&amp;表1_15[[#This Row],[标题]]&amp;表1_15[[#This Row],[分项工程代号]])</f>
        <v/>
      </c>
      <c r="X90" s="11" t="str">
        <f>IF(ISBLANK(A90),"",COUNTIF(W:W,表1_15[[#This Row],[子项名称]]&amp;表1_15[[#This Row],[标题]]&amp;表1_15[[#This Row],[分项工程代号]]))</f>
        <v/>
      </c>
      <c r="Y90" s="11" t="str">
        <f>IF(ISBLANK(A90),"",表1_15[[#This Row],[子项名称]]&amp;表1_15[[#This Row],[分项工程代号]]&amp;表1_15[[#This Row],[分项工程名称]])</f>
        <v/>
      </c>
      <c r="Z90" s="11" t="str">
        <f>IF(ISBLANK(A90),"",IF(MATCH(表1_15[[#This Row],[子项名称]]&amp;表1_15[[#This Row],[分项工程代号]]&amp;表1_15[[#This Row],[分项工程名称]],Y:Y,0)=ROW(表1_15[[#This Row],[子项名称]]),TRUE,FALSE))</f>
        <v/>
      </c>
      <c r="AA90" s="11" t="str">
        <f t="shared" si="23"/>
        <v/>
      </c>
      <c r="AB90" s="11" t="str">
        <f>IF(ISBLANK(A90),"",VLOOKUP(表1_15[[#This Row],[分项工程名称]],施工检查记录[#All],2,FALSE))</f>
        <v/>
      </c>
      <c r="AC90" t="str">
        <f t="shared" si="12"/>
        <v>1900年01月00日</v>
      </c>
    </row>
    <row r="91" customHeight="1" spans="1:29">
      <c r="A91" s="9"/>
      <c r="B91" s="5" t="str">
        <f ca="1" t="shared" si="13"/>
        <v/>
      </c>
      <c r="G91" s="4"/>
      <c r="K91" s="11" t="str">
        <f>IF(ISBLANK(A91),"",VLOOKUP("S3"&amp;表1_15[[#This Row],[分项工程代号]]&amp;表1_15[[#This Row],[分项工程名称]],模板!D:F,3,FALSE))</f>
        <v/>
      </c>
      <c r="L91" s="2" t="str">
        <f ca="1">IF(ISBLANK(A91),"",表1_15[[#This Row],[编号]]&amp;TEXT(表1_15[[#This Row],[序号]],"000"))</f>
        <v/>
      </c>
      <c r="M91" s="11" t="str">
        <f t="shared" si="14"/>
        <v/>
      </c>
      <c r="N91" s="11" t="str">
        <f t="shared" si="15"/>
        <v/>
      </c>
      <c r="O91" s="11" t="str">
        <f t="shared" si="16"/>
        <v/>
      </c>
      <c r="P91" s="2" t="str">
        <f t="shared" si="17"/>
        <v/>
      </c>
      <c r="Q91" s="2" t="str">
        <f t="shared" si="18"/>
        <v/>
      </c>
      <c r="R91" s="2" t="str">
        <f t="shared" si="19"/>
        <v/>
      </c>
      <c r="S91" s="11" t="str">
        <f t="shared" si="20"/>
        <v/>
      </c>
      <c r="T91" s="11" t="str">
        <f>IF(ISBLANK(A91),"",VLOOKUP(表1_15[[#This Row],[分项工程名称]],模板!C:G,3,FALSE))</f>
        <v/>
      </c>
      <c r="U91" s="2" t="str">
        <f t="shared" si="21"/>
        <v/>
      </c>
      <c r="V91" s="2" t="str">
        <f t="shared" si="22"/>
        <v/>
      </c>
      <c r="W91" s="11" t="str">
        <f>IF(ISBLANK(A91),"",表1_15[[#This Row],[子项名称]]&amp;表1_15[[#This Row],[标题]]&amp;表1_15[[#This Row],[分项工程代号]])</f>
        <v/>
      </c>
      <c r="X91" s="11" t="str">
        <f>IF(ISBLANK(A91),"",COUNTIF(W:W,表1_15[[#This Row],[子项名称]]&amp;表1_15[[#This Row],[标题]]&amp;表1_15[[#This Row],[分项工程代号]]))</f>
        <v/>
      </c>
      <c r="Y91" s="11" t="str">
        <f>IF(ISBLANK(A91),"",表1_15[[#This Row],[子项名称]]&amp;表1_15[[#This Row],[分项工程代号]]&amp;表1_15[[#This Row],[分项工程名称]])</f>
        <v/>
      </c>
      <c r="Z91" s="11" t="str">
        <f>IF(ISBLANK(A91),"",IF(MATCH(表1_15[[#This Row],[子项名称]]&amp;表1_15[[#This Row],[分项工程代号]]&amp;表1_15[[#This Row],[分项工程名称]],Y:Y,0)=ROW(表1_15[[#This Row],[子项名称]]),TRUE,FALSE))</f>
        <v/>
      </c>
      <c r="AA91" s="11" t="str">
        <f t="shared" si="23"/>
        <v/>
      </c>
      <c r="AB91" s="11" t="str">
        <f>IF(ISBLANK(A91),"",VLOOKUP(表1_15[[#This Row],[分项工程名称]],施工检查记录[#All],2,FALSE))</f>
        <v/>
      </c>
      <c r="AC91" t="str">
        <f t="shared" si="12"/>
        <v>1900年01月00日</v>
      </c>
    </row>
    <row r="92" customHeight="1" spans="1:29">
      <c r="A92" s="9"/>
      <c r="B92" s="5" t="str">
        <f ca="1" t="shared" si="13"/>
        <v/>
      </c>
      <c r="G92" s="4"/>
      <c r="K92" s="11" t="str">
        <f>IF(ISBLANK(A92),"",VLOOKUP("S3"&amp;表1_15[[#This Row],[分项工程代号]]&amp;表1_15[[#This Row],[分项工程名称]],模板!D:F,3,FALSE))</f>
        <v/>
      </c>
      <c r="L92" s="2" t="str">
        <f ca="1">IF(ISBLANK(A92),"",表1_15[[#This Row],[编号]]&amp;TEXT(表1_15[[#This Row],[序号]],"000"))</f>
        <v/>
      </c>
      <c r="M92" s="11" t="str">
        <f t="shared" si="14"/>
        <v/>
      </c>
      <c r="N92" s="11" t="str">
        <f t="shared" si="15"/>
        <v/>
      </c>
      <c r="O92" s="11" t="str">
        <f t="shared" si="16"/>
        <v/>
      </c>
      <c r="P92" s="2" t="str">
        <f t="shared" si="17"/>
        <v/>
      </c>
      <c r="Q92" s="2" t="str">
        <f t="shared" si="18"/>
        <v/>
      </c>
      <c r="R92" s="2" t="str">
        <f t="shared" si="19"/>
        <v/>
      </c>
      <c r="S92" s="11" t="str">
        <f t="shared" si="20"/>
        <v/>
      </c>
      <c r="T92" s="11" t="str">
        <f>IF(ISBLANK(A92),"",VLOOKUP(表1_15[[#This Row],[分项工程名称]],模板!C:G,3,FALSE))</f>
        <v/>
      </c>
      <c r="U92" s="2" t="str">
        <f t="shared" si="21"/>
        <v/>
      </c>
      <c r="V92" s="2" t="str">
        <f t="shared" si="22"/>
        <v/>
      </c>
      <c r="W92" s="11" t="str">
        <f>IF(ISBLANK(A92),"",表1_15[[#This Row],[子项名称]]&amp;表1_15[[#This Row],[标题]]&amp;表1_15[[#This Row],[分项工程代号]])</f>
        <v/>
      </c>
      <c r="X92" s="11" t="str">
        <f>IF(ISBLANK(A92),"",COUNTIF(W:W,表1_15[[#This Row],[子项名称]]&amp;表1_15[[#This Row],[标题]]&amp;表1_15[[#This Row],[分项工程代号]]))</f>
        <v/>
      </c>
      <c r="Y92" s="11" t="str">
        <f>IF(ISBLANK(A92),"",表1_15[[#This Row],[子项名称]]&amp;表1_15[[#This Row],[分项工程代号]]&amp;表1_15[[#This Row],[分项工程名称]])</f>
        <v/>
      </c>
      <c r="Z92" s="11" t="str">
        <f>IF(ISBLANK(A92),"",IF(MATCH(表1_15[[#This Row],[子项名称]]&amp;表1_15[[#This Row],[分项工程代号]]&amp;表1_15[[#This Row],[分项工程名称]],Y:Y,0)=ROW(表1_15[[#This Row],[子项名称]]),TRUE,FALSE))</f>
        <v/>
      </c>
      <c r="AA92" s="11" t="str">
        <f t="shared" si="23"/>
        <v/>
      </c>
      <c r="AB92" s="11" t="str">
        <f>IF(ISBLANK(A92),"",VLOOKUP(表1_15[[#This Row],[分项工程名称]],施工检查记录[#All],2,FALSE))</f>
        <v/>
      </c>
      <c r="AC92" t="str">
        <f t="shared" si="12"/>
        <v>1900年01月00日</v>
      </c>
    </row>
    <row r="93" customHeight="1" spans="1:29">
      <c r="A93" s="5"/>
      <c r="B93" s="5" t="str">
        <f ca="1" t="shared" si="13"/>
        <v/>
      </c>
      <c r="D93" s="5"/>
      <c r="E93" s="5"/>
      <c r="G93" s="85"/>
      <c r="K93" s="11" t="str">
        <f>IF(ISBLANK(A93),"",VLOOKUP("S3"&amp;表1_15[[#This Row],[分项工程代号]]&amp;表1_15[[#This Row],[分项工程名称]],模板!D:F,3,FALSE))</f>
        <v/>
      </c>
      <c r="L93" s="2" t="str">
        <f ca="1">IF(ISBLANK(A93),"",表1_15[[#This Row],[编号]]&amp;TEXT(表1_15[[#This Row],[序号]],"000"))</f>
        <v/>
      </c>
      <c r="M93" s="11" t="str">
        <f t="shared" si="14"/>
        <v/>
      </c>
      <c r="N93" s="11" t="str">
        <f t="shared" si="15"/>
        <v/>
      </c>
      <c r="O93" s="11" t="str">
        <f t="shared" si="16"/>
        <v/>
      </c>
      <c r="P93" s="2" t="str">
        <f t="shared" si="17"/>
        <v/>
      </c>
      <c r="Q93" s="2" t="str">
        <f t="shared" si="18"/>
        <v/>
      </c>
      <c r="R93" s="2" t="str">
        <f t="shared" si="19"/>
        <v/>
      </c>
      <c r="S93" s="11" t="str">
        <f t="shared" si="20"/>
        <v/>
      </c>
      <c r="T93" s="11" t="str">
        <f>IF(ISBLANK(A93),"",VLOOKUP(表1_15[[#This Row],[分项工程名称]],模板!C:G,3,FALSE))</f>
        <v/>
      </c>
      <c r="U93" s="2" t="str">
        <f t="shared" si="21"/>
        <v/>
      </c>
      <c r="V93" s="2" t="str">
        <f t="shared" si="22"/>
        <v/>
      </c>
      <c r="W93" s="11" t="str">
        <f>IF(ISBLANK(A93),"",表1_15[[#This Row],[子项名称]]&amp;表1_15[[#This Row],[标题]]&amp;表1_15[[#This Row],[分项工程代号]])</f>
        <v/>
      </c>
      <c r="X93" s="11" t="str">
        <f>IF(ISBLANK(A93),"",COUNTIF(W:W,表1_15[[#This Row],[子项名称]]&amp;表1_15[[#This Row],[标题]]&amp;表1_15[[#This Row],[分项工程代号]]))</f>
        <v/>
      </c>
      <c r="Y93" s="11" t="str">
        <f>IF(ISBLANK(A93),"",表1_15[[#This Row],[子项名称]]&amp;表1_15[[#This Row],[分项工程代号]]&amp;表1_15[[#This Row],[分项工程名称]])</f>
        <v/>
      </c>
      <c r="Z93" s="11" t="str">
        <f>IF(ISBLANK(A93),"",IF(MATCH(表1_15[[#This Row],[子项名称]]&amp;表1_15[[#This Row],[分项工程代号]]&amp;表1_15[[#This Row],[分项工程名称]],Y:Y,0)=ROW(表1_15[[#This Row],[子项名称]]),TRUE,FALSE))</f>
        <v/>
      </c>
      <c r="AA93" s="11" t="str">
        <f t="shared" si="23"/>
        <v/>
      </c>
      <c r="AB93" s="11" t="str">
        <f>IF(ISBLANK(A93),"",VLOOKUP(表1_15[[#This Row],[分项工程名称]],施工检查记录[#All],2,FALSE))</f>
        <v/>
      </c>
      <c r="AC93" t="str">
        <f t="shared" si="12"/>
        <v>1900年01月00日</v>
      </c>
    </row>
    <row r="94" customHeight="1" spans="1:29">
      <c r="A94" s="5"/>
      <c r="B94" s="5" t="str">
        <f ca="1" t="shared" si="13"/>
        <v/>
      </c>
      <c r="C94" s="5"/>
      <c r="D94" s="5"/>
      <c r="E94" s="5"/>
      <c r="G94" s="85"/>
      <c r="K94" s="11" t="str">
        <f>IF(ISBLANK(A94),"",VLOOKUP("S3"&amp;表1_15[[#This Row],[分项工程代号]]&amp;表1_15[[#This Row],[分项工程名称]],模板!D:F,3,FALSE))</f>
        <v/>
      </c>
      <c r="L94" s="2" t="str">
        <f ca="1">IF(ISBLANK(A94),"",表1_15[[#This Row],[编号]]&amp;TEXT(表1_15[[#This Row],[序号]],"000"))</f>
        <v/>
      </c>
      <c r="M94" s="11" t="str">
        <f t="shared" si="14"/>
        <v/>
      </c>
      <c r="N94" s="11" t="str">
        <f t="shared" si="15"/>
        <v/>
      </c>
      <c r="O94" s="11" t="str">
        <f t="shared" si="16"/>
        <v/>
      </c>
      <c r="P94" s="2" t="str">
        <f t="shared" si="17"/>
        <v/>
      </c>
      <c r="Q94" s="2" t="str">
        <f t="shared" si="18"/>
        <v/>
      </c>
      <c r="R94" s="2" t="str">
        <f t="shared" si="19"/>
        <v/>
      </c>
      <c r="S94" s="11" t="str">
        <f t="shared" si="20"/>
        <v/>
      </c>
      <c r="T94" s="11" t="str">
        <f>IF(ISBLANK(A94),"",VLOOKUP(表1_15[[#This Row],[分项工程名称]],模板!C:G,3,FALSE))</f>
        <v/>
      </c>
      <c r="U94" s="2" t="str">
        <f t="shared" si="21"/>
        <v/>
      </c>
      <c r="V94" s="2" t="str">
        <f t="shared" si="22"/>
        <v/>
      </c>
      <c r="W94" s="11" t="str">
        <f>IF(ISBLANK(A94),"",表1_15[[#This Row],[子项名称]]&amp;表1_15[[#This Row],[标题]]&amp;表1_15[[#This Row],[分项工程代号]])</f>
        <v/>
      </c>
      <c r="X94" s="11" t="str">
        <f>IF(ISBLANK(A94),"",COUNTIF(W:W,表1_15[[#This Row],[子项名称]]&amp;表1_15[[#This Row],[标题]]&amp;表1_15[[#This Row],[分项工程代号]]))</f>
        <v/>
      </c>
      <c r="Y94" s="11" t="str">
        <f>IF(ISBLANK(A94),"",表1_15[[#This Row],[子项名称]]&amp;表1_15[[#This Row],[分项工程代号]]&amp;表1_15[[#This Row],[分项工程名称]])</f>
        <v/>
      </c>
      <c r="Z94" s="11" t="str">
        <f>IF(ISBLANK(A94),"",IF(MATCH(表1_15[[#This Row],[子项名称]]&amp;表1_15[[#This Row],[分项工程代号]]&amp;表1_15[[#This Row],[分项工程名称]],Y:Y,0)=ROW(表1_15[[#This Row],[子项名称]]),TRUE,FALSE))</f>
        <v/>
      </c>
      <c r="AA94" s="11" t="str">
        <f t="shared" si="23"/>
        <v/>
      </c>
      <c r="AB94" s="11" t="str">
        <f>IF(ISBLANK(A94),"",VLOOKUP(表1_15[[#This Row],[分项工程名称]],施工检查记录[#All],2,FALSE))</f>
        <v/>
      </c>
      <c r="AC94" t="str">
        <f t="shared" si="12"/>
        <v>1900年01月00日</v>
      </c>
    </row>
    <row r="95" customHeight="1" spans="1:29">
      <c r="A95" s="5"/>
      <c r="B95" s="5" t="str">
        <f ca="1" t="shared" si="13"/>
        <v/>
      </c>
      <c r="C95" s="5"/>
      <c r="D95" s="5"/>
      <c r="E95" s="5"/>
      <c r="G95" s="85"/>
      <c r="K95" s="11" t="str">
        <f>IF(ISBLANK(A95),"",VLOOKUP("S3"&amp;表1_15[[#This Row],[分项工程代号]]&amp;表1_15[[#This Row],[分项工程名称]],模板!D:F,3,FALSE))</f>
        <v/>
      </c>
      <c r="L95" s="2" t="str">
        <f ca="1">IF(ISBLANK(A95),"",表1_15[[#This Row],[编号]]&amp;TEXT(表1_15[[#This Row],[序号]],"000"))</f>
        <v/>
      </c>
      <c r="M95" s="11" t="str">
        <f t="shared" si="14"/>
        <v/>
      </c>
      <c r="N95" s="11" t="str">
        <f t="shared" si="15"/>
        <v/>
      </c>
      <c r="O95" s="11" t="str">
        <f t="shared" si="16"/>
        <v/>
      </c>
      <c r="P95" s="2" t="str">
        <f t="shared" si="17"/>
        <v/>
      </c>
      <c r="Q95" s="2" t="str">
        <f t="shared" si="18"/>
        <v/>
      </c>
      <c r="R95" s="2" t="str">
        <f t="shared" si="19"/>
        <v/>
      </c>
      <c r="S95" s="11" t="str">
        <f t="shared" si="20"/>
        <v/>
      </c>
      <c r="T95" s="11" t="str">
        <f>IF(ISBLANK(A95),"",VLOOKUP(表1_15[[#This Row],[分项工程名称]],模板!C:G,3,FALSE))</f>
        <v/>
      </c>
      <c r="U95" s="2" t="str">
        <f t="shared" si="21"/>
        <v/>
      </c>
      <c r="V95" s="2" t="str">
        <f t="shared" si="22"/>
        <v/>
      </c>
      <c r="W95" s="11" t="str">
        <f>IF(ISBLANK(A95),"",表1_15[[#This Row],[子项名称]]&amp;表1_15[[#This Row],[标题]]&amp;表1_15[[#This Row],[分项工程代号]])</f>
        <v/>
      </c>
      <c r="X95" s="11" t="str">
        <f>IF(ISBLANK(A95),"",COUNTIF(W:W,表1_15[[#This Row],[子项名称]]&amp;表1_15[[#This Row],[标题]]&amp;表1_15[[#This Row],[分项工程代号]]))</f>
        <v/>
      </c>
      <c r="Y95" s="11" t="str">
        <f>IF(ISBLANK(A95),"",表1_15[[#This Row],[子项名称]]&amp;表1_15[[#This Row],[分项工程代号]]&amp;表1_15[[#This Row],[分项工程名称]])</f>
        <v/>
      </c>
      <c r="Z95" s="11" t="str">
        <f>IF(ISBLANK(A95),"",IF(MATCH(表1_15[[#This Row],[子项名称]]&amp;表1_15[[#This Row],[分项工程代号]]&amp;表1_15[[#This Row],[分项工程名称]],Y:Y,0)=ROW(表1_15[[#This Row],[子项名称]]),TRUE,FALSE))</f>
        <v/>
      </c>
      <c r="AA95" s="11" t="str">
        <f t="shared" si="23"/>
        <v/>
      </c>
      <c r="AB95" s="11" t="str">
        <f>IF(ISBLANK(A95),"",VLOOKUP(表1_15[[#This Row],[分项工程名称]],施工检查记录[#All],2,FALSE))</f>
        <v/>
      </c>
      <c r="AC95" t="str">
        <f t="shared" si="12"/>
        <v>1900年01月00日</v>
      </c>
    </row>
    <row r="96" customHeight="1" spans="1:29">
      <c r="A96" s="5"/>
      <c r="B96" s="5" t="str">
        <f ca="1" t="shared" si="13"/>
        <v/>
      </c>
      <c r="C96" s="5"/>
      <c r="D96" s="5"/>
      <c r="E96" s="5"/>
      <c r="G96" s="85"/>
      <c r="K96" s="11" t="str">
        <f>IF(ISBLANK(A96),"",VLOOKUP("S3"&amp;表1_15[[#This Row],[分项工程代号]]&amp;表1_15[[#This Row],[分项工程名称]],模板!D:F,3,FALSE))</f>
        <v/>
      </c>
      <c r="L96" s="2" t="str">
        <f ca="1">IF(ISBLANK(A96),"",表1_15[[#This Row],[编号]]&amp;TEXT(表1_15[[#This Row],[序号]],"000"))</f>
        <v/>
      </c>
      <c r="M96" s="11" t="str">
        <f t="shared" si="14"/>
        <v/>
      </c>
      <c r="N96" s="11" t="str">
        <f t="shared" si="15"/>
        <v/>
      </c>
      <c r="O96" s="11" t="str">
        <f t="shared" si="16"/>
        <v/>
      </c>
      <c r="P96" s="2" t="str">
        <f t="shared" si="17"/>
        <v/>
      </c>
      <c r="Q96" s="2" t="str">
        <f t="shared" si="18"/>
        <v/>
      </c>
      <c r="R96" s="2" t="str">
        <f t="shared" si="19"/>
        <v/>
      </c>
      <c r="S96" s="11" t="str">
        <f t="shared" si="20"/>
        <v/>
      </c>
      <c r="T96" s="11" t="str">
        <f>IF(ISBLANK(A96),"",VLOOKUP(表1_15[[#This Row],[分项工程名称]],模板!C:G,3,FALSE))</f>
        <v/>
      </c>
      <c r="U96" s="2" t="str">
        <f t="shared" si="21"/>
        <v/>
      </c>
      <c r="V96" s="2" t="str">
        <f t="shared" si="22"/>
        <v/>
      </c>
      <c r="W96" s="11" t="str">
        <f>IF(ISBLANK(A96),"",表1_15[[#This Row],[子项名称]]&amp;表1_15[[#This Row],[标题]]&amp;表1_15[[#This Row],[分项工程代号]])</f>
        <v/>
      </c>
      <c r="X96" s="11" t="str">
        <f>IF(ISBLANK(A96),"",COUNTIF(W:W,表1_15[[#This Row],[子项名称]]&amp;表1_15[[#This Row],[标题]]&amp;表1_15[[#This Row],[分项工程代号]]))</f>
        <v/>
      </c>
      <c r="Y96" s="11" t="str">
        <f>IF(ISBLANK(A96),"",表1_15[[#This Row],[子项名称]]&amp;表1_15[[#This Row],[分项工程代号]]&amp;表1_15[[#This Row],[分项工程名称]])</f>
        <v/>
      </c>
      <c r="Z96" s="11" t="str">
        <f>IF(ISBLANK(A96),"",IF(MATCH(表1_15[[#This Row],[子项名称]]&amp;表1_15[[#This Row],[分项工程代号]]&amp;表1_15[[#This Row],[分项工程名称]],Y:Y,0)=ROW(表1_15[[#This Row],[子项名称]]),TRUE,FALSE))</f>
        <v/>
      </c>
      <c r="AA96" s="11" t="str">
        <f t="shared" si="23"/>
        <v/>
      </c>
      <c r="AB96" s="11" t="str">
        <f>IF(ISBLANK(A96),"",VLOOKUP(表1_15[[#This Row],[分项工程名称]],施工检查记录[#All],2,FALSE))</f>
        <v/>
      </c>
      <c r="AC96" t="str">
        <f t="shared" si="12"/>
        <v>1900年01月00日</v>
      </c>
    </row>
    <row r="97" customHeight="1" spans="1:29">
      <c r="A97" s="5"/>
      <c r="B97" s="5" t="str">
        <f ca="1" t="shared" si="13"/>
        <v/>
      </c>
      <c r="C97" s="5"/>
      <c r="D97" s="5"/>
      <c r="E97" s="5"/>
      <c r="G97" s="85"/>
      <c r="K97" s="11" t="str">
        <f>IF(ISBLANK(A97),"",VLOOKUP("S3"&amp;表1_15[[#This Row],[分项工程代号]]&amp;表1_15[[#This Row],[分项工程名称]],模板!D:F,3,FALSE))</f>
        <v/>
      </c>
      <c r="L97" s="2" t="str">
        <f ca="1">IF(ISBLANK(A97),"",表1_15[[#This Row],[编号]]&amp;TEXT(表1_15[[#This Row],[序号]],"000"))</f>
        <v/>
      </c>
      <c r="M97" s="11" t="str">
        <f t="shared" si="14"/>
        <v/>
      </c>
      <c r="N97" s="11" t="str">
        <f t="shared" si="15"/>
        <v/>
      </c>
      <c r="O97" s="11" t="str">
        <f t="shared" si="16"/>
        <v/>
      </c>
      <c r="P97" s="2" t="str">
        <f t="shared" si="17"/>
        <v/>
      </c>
      <c r="Q97" s="2" t="str">
        <f t="shared" si="18"/>
        <v/>
      </c>
      <c r="R97" s="2" t="str">
        <f t="shared" si="19"/>
        <v/>
      </c>
      <c r="S97" s="11" t="str">
        <f t="shared" si="20"/>
        <v/>
      </c>
      <c r="T97" s="11" t="str">
        <f>IF(ISBLANK(A97),"",VLOOKUP(表1_15[[#This Row],[分项工程名称]],模板!C:G,3,FALSE))</f>
        <v/>
      </c>
      <c r="U97" s="2" t="str">
        <f t="shared" si="21"/>
        <v/>
      </c>
      <c r="V97" s="2" t="str">
        <f t="shared" si="22"/>
        <v/>
      </c>
      <c r="W97" s="11" t="str">
        <f>IF(ISBLANK(A97),"",表1_15[[#This Row],[子项名称]]&amp;表1_15[[#This Row],[标题]]&amp;表1_15[[#This Row],[分项工程代号]])</f>
        <v/>
      </c>
      <c r="X97" s="11" t="str">
        <f>IF(ISBLANK(A97),"",COUNTIF(W:W,表1_15[[#This Row],[子项名称]]&amp;表1_15[[#This Row],[标题]]&amp;表1_15[[#This Row],[分项工程代号]]))</f>
        <v/>
      </c>
      <c r="Y97" s="11" t="str">
        <f>IF(ISBLANK(A97),"",表1_15[[#This Row],[子项名称]]&amp;表1_15[[#This Row],[分项工程代号]]&amp;表1_15[[#This Row],[分项工程名称]])</f>
        <v/>
      </c>
      <c r="Z97" s="11" t="str">
        <f>IF(ISBLANK(A97),"",IF(MATCH(表1_15[[#This Row],[子项名称]]&amp;表1_15[[#This Row],[分项工程代号]]&amp;表1_15[[#This Row],[分项工程名称]],Y:Y,0)=ROW(表1_15[[#This Row],[子项名称]]),TRUE,FALSE))</f>
        <v/>
      </c>
      <c r="AA97" s="11" t="str">
        <f t="shared" si="23"/>
        <v/>
      </c>
      <c r="AB97" s="11" t="str">
        <f>IF(ISBLANK(A97),"",VLOOKUP(表1_15[[#This Row],[分项工程名称]],施工检查记录[#All],2,FALSE))</f>
        <v/>
      </c>
      <c r="AC97" t="str">
        <f t="shared" si="12"/>
        <v>1900年01月00日</v>
      </c>
    </row>
    <row r="98" customHeight="1" spans="1:29">
      <c r="A98" s="5"/>
      <c r="B98" s="5" t="str">
        <f ca="1" t="shared" si="13"/>
        <v/>
      </c>
      <c r="C98" s="5"/>
      <c r="D98" s="5"/>
      <c r="E98" s="5"/>
      <c r="G98" s="85"/>
      <c r="K98" s="11" t="str">
        <f>IF(ISBLANK(A98),"",VLOOKUP("S3"&amp;表1_15[[#This Row],[分项工程代号]]&amp;表1_15[[#This Row],[分项工程名称]],模板!D:F,3,FALSE))</f>
        <v/>
      </c>
      <c r="L98" s="2" t="str">
        <f ca="1">IF(ISBLANK(A98),"",表1_15[[#This Row],[编号]]&amp;TEXT(表1_15[[#This Row],[序号]],"000"))</f>
        <v/>
      </c>
      <c r="M98" s="11" t="str">
        <f t="shared" si="14"/>
        <v/>
      </c>
      <c r="N98" s="11" t="str">
        <f t="shared" si="15"/>
        <v/>
      </c>
      <c r="O98" s="11" t="str">
        <f t="shared" si="16"/>
        <v/>
      </c>
      <c r="P98" s="2" t="str">
        <f t="shared" si="17"/>
        <v/>
      </c>
      <c r="Q98" s="2" t="str">
        <f t="shared" si="18"/>
        <v/>
      </c>
      <c r="R98" s="2" t="str">
        <f t="shared" si="19"/>
        <v/>
      </c>
      <c r="S98" s="11" t="str">
        <f t="shared" si="20"/>
        <v/>
      </c>
      <c r="T98" s="11" t="str">
        <f>IF(ISBLANK(A98),"",VLOOKUP(表1_15[[#This Row],[分项工程名称]],模板!C:G,3,FALSE))</f>
        <v/>
      </c>
      <c r="U98" s="2" t="str">
        <f t="shared" si="21"/>
        <v/>
      </c>
      <c r="V98" s="2" t="str">
        <f t="shared" si="22"/>
        <v/>
      </c>
      <c r="W98" s="11" t="str">
        <f>IF(ISBLANK(A98),"",表1_15[[#This Row],[子项名称]]&amp;表1_15[[#This Row],[标题]]&amp;表1_15[[#This Row],[分项工程代号]])</f>
        <v/>
      </c>
      <c r="X98" s="11" t="str">
        <f>IF(ISBLANK(A98),"",COUNTIF(W:W,表1_15[[#This Row],[子项名称]]&amp;表1_15[[#This Row],[标题]]&amp;表1_15[[#This Row],[分项工程代号]]))</f>
        <v/>
      </c>
      <c r="Y98" s="11" t="str">
        <f>IF(ISBLANK(A98),"",表1_15[[#This Row],[子项名称]]&amp;表1_15[[#This Row],[分项工程代号]]&amp;表1_15[[#This Row],[分项工程名称]])</f>
        <v/>
      </c>
      <c r="Z98" s="11" t="str">
        <f>IF(ISBLANK(A98),"",IF(MATCH(表1_15[[#This Row],[子项名称]]&amp;表1_15[[#This Row],[分项工程代号]]&amp;表1_15[[#This Row],[分项工程名称]],Y:Y,0)=ROW(表1_15[[#This Row],[子项名称]]),TRUE,FALSE))</f>
        <v/>
      </c>
      <c r="AA98" s="11" t="str">
        <f t="shared" si="23"/>
        <v/>
      </c>
      <c r="AB98" s="11" t="str">
        <f>IF(ISBLANK(A98),"",VLOOKUP(表1_15[[#This Row],[分项工程名称]],施工检查记录[#All],2,FALSE))</f>
        <v/>
      </c>
      <c r="AC98" t="str">
        <f t="shared" si="12"/>
        <v>1900年01月00日</v>
      </c>
    </row>
    <row r="99" customHeight="1" spans="1:29">
      <c r="A99" s="5"/>
      <c r="B99" s="5" t="str">
        <f ca="1" t="shared" si="13"/>
        <v/>
      </c>
      <c r="C99" s="5"/>
      <c r="D99" s="5"/>
      <c r="E99" s="5"/>
      <c r="G99" s="85"/>
      <c r="K99" s="11" t="str">
        <f>IF(ISBLANK(A99),"",VLOOKUP("S3"&amp;表1_15[[#This Row],[分项工程代号]]&amp;表1_15[[#This Row],[分项工程名称]],模板!D:F,3,FALSE))</f>
        <v/>
      </c>
      <c r="L99" s="2" t="str">
        <f ca="1">IF(ISBLANK(A99),"",表1_15[[#This Row],[编号]]&amp;TEXT(表1_15[[#This Row],[序号]],"000"))</f>
        <v/>
      </c>
      <c r="M99" s="11" t="str">
        <f t="shared" si="14"/>
        <v/>
      </c>
      <c r="N99" s="11" t="str">
        <f t="shared" si="15"/>
        <v/>
      </c>
      <c r="O99" s="11" t="str">
        <f t="shared" si="16"/>
        <v/>
      </c>
      <c r="P99" s="2" t="str">
        <f t="shared" si="17"/>
        <v/>
      </c>
      <c r="Q99" s="2" t="str">
        <f t="shared" si="18"/>
        <v/>
      </c>
      <c r="R99" s="2" t="str">
        <f t="shared" si="19"/>
        <v/>
      </c>
      <c r="S99" s="11" t="str">
        <f t="shared" si="20"/>
        <v/>
      </c>
      <c r="T99" s="11" t="str">
        <f>IF(ISBLANK(A99),"",VLOOKUP(表1_15[[#This Row],[分项工程名称]],模板!C:G,3,FALSE))</f>
        <v/>
      </c>
      <c r="U99" s="2" t="str">
        <f t="shared" si="21"/>
        <v/>
      </c>
      <c r="V99" s="2" t="str">
        <f t="shared" si="22"/>
        <v/>
      </c>
      <c r="W99" s="11" t="str">
        <f>IF(ISBLANK(A99),"",表1_15[[#This Row],[子项名称]]&amp;表1_15[[#This Row],[标题]]&amp;表1_15[[#This Row],[分项工程代号]])</f>
        <v/>
      </c>
      <c r="X99" s="11" t="str">
        <f>IF(ISBLANK(A99),"",COUNTIF(W:W,表1_15[[#This Row],[子项名称]]&amp;表1_15[[#This Row],[标题]]&amp;表1_15[[#This Row],[分项工程代号]]))</f>
        <v/>
      </c>
      <c r="Y99" s="11" t="str">
        <f>IF(ISBLANK(A99),"",表1_15[[#This Row],[子项名称]]&amp;表1_15[[#This Row],[分项工程代号]]&amp;表1_15[[#This Row],[分项工程名称]])</f>
        <v/>
      </c>
      <c r="Z99" s="11" t="str">
        <f>IF(ISBLANK(A99),"",IF(MATCH(表1_15[[#This Row],[子项名称]]&amp;表1_15[[#This Row],[分项工程代号]]&amp;表1_15[[#This Row],[分项工程名称]],Y:Y,0)=ROW(表1_15[[#This Row],[子项名称]]),TRUE,FALSE))</f>
        <v/>
      </c>
      <c r="AA99" s="11" t="str">
        <f t="shared" si="23"/>
        <v/>
      </c>
      <c r="AB99" s="11" t="str">
        <f>IF(ISBLANK(A99),"",VLOOKUP(表1_15[[#This Row],[分项工程名称]],施工检查记录[#All],2,FALSE))</f>
        <v/>
      </c>
      <c r="AC99" t="str">
        <f t="shared" si="12"/>
        <v>1900年01月00日</v>
      </c>
    </row>
    <row r="100" customHeight="1" spans="1:29">
      <c r="A100" s="7"/>
      <c r="B100" s="6" t="str">
        <f ca="1" t="shared" si="13"/>
        <v/>
      </c>
      <c r="C100" s="7"/>
      <c r="D100" s="7"/>
      <c r="E100" s="7"/>
      <c r="F100" s="7"/>
      <c r="G100" s="37"/>
      <c r="I100" s="7"/>
      <c r="J100" s="7"/>
      <c r="K100" s="11" t="str">
        <f>IF(ISBLANK(A100),"",VLOOKUP("S3"&amp;表1_15[[#This Row],[分项工程代号]]&amp;表1_15[[#This Row],[分项工程名称]],模板!D:F,3,FALSE))</f>
        <v/>
      </c>
      <c r="L100" s="2" t="str">
        <f ca="1">IF(ISBLANK(A100),"",表1_15[[#This Row],[编号]]&amp;TEXT(表1_15[[#This Row],[序号]],"000"))</f>
        <v/>
      </c>
      <c r="M100" s="11" t="str">
        <f t="shared" si="14"/>
        <v/>
      </c>
      <c r="N100" s="11" t="str">
        <f t="shared" si="15"/>
        <v/>
      </c>
      <c r="O100" s="11" t="str">
        <f t="shared" si="16"/>
        <v/>
      </c>
      <c r="P100" s="2" t="str">
        <f t="shared" si="17"/>
        <v/>
      </c>
      <c r="Q100" s="2" t="str">
        <f t="shared" si="18"/>
        <v/>
      </c>
      <c r="R100" s="2" t="str">
        <f t="shared" si="19"/>
        <v/>
      </c>
      <c r="S100" s="11" t="str">
        <f t="shared" si="20"/>
        <v/>
      </c>
      <c r="T100" s="11" t="str">
        <f>IF(ISBLANK(A100),"",VLOOKUP(表1_15[[#This Row],[分项工程名称]],模板!C:G,3,FALSE))</f>
        <v/>
      </c>
      <c r="U100" s="2" t="str">
        <f t="shared" si="21"/>
        <v/>
      </c>
      <c r="V100" s="2" t="str">
        <f t="shared" si="22"/>
        <v/>
      </c>
      <c r="W100" s="11" t="str">
        <f>IF(ISBLANK(A100),"",表1_15[[#This Row],[子项名称]]&amp;表1_15[[#This Row],[标题]]&amp;表1_15[[#This Row],[分项工程代号]])</f>
        <v/>
      </c>
      <c r="X100" s="11" t="str">
        <f>IF(ISBLANK(A100),"",COUNTIF(W:W,表1_15[[#This Row],[子项名称]]&amp;表1_15[[#This Row],[标题]]&amp;表1_15[[#This Row],[分项工程代号]]))</f>
        <v/>
      </c>
      <c r="Y100" s="11" t="str">
        <f>IF(ISBLANK(A100),"",表1_15[[#This Row],[子项名称]]&amp;表1_15[[#This Row],[分项工程代号]]&amp;表1_15[[#This Row],[分项工程名称]])</f>
        <v/>
      </c>
      <c r="Z100" s="11" t="str">
        <f>IF(ISBLANK(A100),"",IF(MATCH(表1_15[[#This Row],[子项名称]]&amp;表1_15[[#This Row],[分项工程代号]]&amp;表1_15[[#This Row],[分项工程名称]],Y:Y,0)=ROW(表1_15[[#This Row],[子项名称]]),TRUE,FALSE))</f>
        <v/>
      </c>
      <c r="AA100" s="11" t="str">
        <f t="shared" si="23"/>
        <v/>
      </c>
      <c r="AB100" s="11" t="str">
        <f>IF(ISBLANK(A100),"",VLOOKUP(表1_15[[#This Row],[分项工程名称]],施工检查记录[#All],2,FALSE))</f>
        <v/>
      </c>
      <c r="AC100" t="str">
        <f t="shared" si="12"/>
        <v>1900年01月00日</v>
      </c>
    </row>
    <row r="101" customHeight="1" spans="1:29">
      <c r="A101" s="7"/>
      <c r="B101" s="6" t="str">
        <f ca="1" t="shared" si="13"/>
        <v/>
      </c>
      <c r="C101" s="7"/>
      <c r="D101" s="7"/>
      <c r="E101" s="7"/>
      <c r="F101" s="7"/>
      <c r="G101" s="37"/>
      <c r="I101" s="7"/>
      <c r="J101" s="7"/>
      <c r="K101" s="11" t="str">
        <f>IF(ISBLANK(A101),"",VLOOKUP("S3"&amp;表1_15[[#This Row],[分项工程代号]]&amp;表1_15[[#This Row],[分项工程名称]],模板!D:F,3,FALSE))</f>
        <v/>
      </c>
      <c r="L101" s="2" t="str">
        <f ca="1">IF(ISBLANK(A101),"",表1_15[[#This Row],[编号]]&amp;TEXT(表1_15[[#This Row],[序号]],"000"))</f>
        <v/>
      </c>
      <c r="M101" s="11" t="str">
        <f t="shared" si="14"/>
        <v/>
      </c>
      <c r="N101" s="11" t="str">
        <f t="shared" si="15"/>
        <v/>
      </c>
      <c r="O101" s="11" t="str">
        <f t="shared" si="16"/>
        <v/>
      </c>
      <c r="P101" s="2" t="str">
        <f t="shared" si="17"/>
        <v/>
      </c>
      <c r="Q101" s="2" t="str">
        <f t="shared" si="18"/>
        <v/>
      </c>
      <c r="R101" s="2" t="str">
        <f t="shared" si="19"/>
        <v/>
      </c>
      <c r="S101" s="11" t="str">
        <f t="shared" si="20"/>
        <v/>
      </c>
      <c r="T101" s="11" t="str">
        <f>IF(ISBLANK(A101),"",VLOOKUP(表1_15[[#This Row],[分项工程名称]],模板!C:G,3,FALSE))</f>
        <v/>
      </c>
      <c r="U101" s="2" t="str">
        <f t="shared" si="21"/>
        <v/>
      </c>
      <c r="V101" s="2" t="str">
        <f t="shared" si="22"/>
        <v/>
      </c>
      <c r="W101" s="11" t="str">
        <f>IF(ISBLANK(A101),"",表1_15[[#This Row],[子项名称]]&amp;表1_15[[#This Row],[标题]]&amp;表1_15[[#This Row],[分项工程代号]])</f>
        <v/>
      </c>
      <c r="X101" s="11" t="str">
        <f>IF(ISBLANK(A101),"",COUNTIF(W:W,表1_15[[#This Row],[子项名称]]&amp;表1_15[[#This Row],[标题]]&amp;表1_15[[#This Row],[分项工程代号]]))</f>
        <v/>
      </c>
      <c r="Y101" s="11" t="str">
        <f>IF(ISBLANK(A101),"",表1_15[[#This Row],[子项名称]]&amp;表1_15[[#This Row],[分项工程代号]]&amp;表1_15[[#This Row],[分项工程名称]])</f>
        <v/>
      </c>
      <c r="Z101" s="11" t="str">
        <f>IF(ISBLANK(A101),"",IF(MATCH(表1_15[[#This Row],[子项名称]]&amp;表1_15[[#This Row],[分项工程代号]]&amp;表1_15[[#This Row],[分项工程名称]],Y:Y,0)=ROW(表1_15[[#This Row],[子项名称]]),TRUE,FALSE))</f>
        <v/>
      </c>
      <c r="AA101" s="11" t="str">
        <f t="shared" si="23"/>
        <v/>
      </c>
      <c r="AB101" s="11" t="str">
        <f>IF(ISBLANK(A101),"",VLOOKUP(表1_15[[#This Row],[分项工程名称]],施工检查记录[#All],2,FALSE))</f>
        <v/>
      </c>
      <c r="AC101" t="str">
        <f t="shared" si="12"/>
        <v>1900年01月00日</v>
      </c>
    </row>
    <row r="102" customHeight="1" spans="1:29">
      <c r="A102" s="6"/>
      <c r="B102" s="6" t="str">
        <f ca="1" t="shared" si="13"/>
        <v/>
      </c>
      <c r="C102" s="6"/>
      <c r="D102" s="6"/>
      <c r="E102" s="6"/>
      <c r="F102" s="6"/>
      <c r="G102" s="8"/>
      <c r="I102" s="7"/>
      <c r="J102" s="7"/>
      <c r="K102" s="11" t="str">
        <f>IF(ISBLANK(A102),"",VLOOKUP("S3"&amp;表1_15[[#This Row],[分项工程代号]]&amp;表1_15[[#This Row],[分项工程名称]],模板!D:F,3,FALSE))</f>
        <v/>
      </c>
      <c r="L102" s="2" t="str">
        <f ca="1">IF(ISBLANK(A102),"",表1_15[[#This Row],[编号]]&amp;TEXT(表1_15[[#This Row],[序号]],"000"))</f>
        <v/>
      </c>
      <c r="M102" s="11" t="str">
        <f t="shared" si="14"/>
        <v/>
      </c>
      <c r="N102" s="11" t="str">
        <f t="shared" si="15"/>
        <v/>
      </c>
      <c r="O102" s="11" t="str">
        <f t="shared" si="16"/>
        <v/>
      </c>
      <c r="P102" s="2" t="str">
        <f t="shared" si="17"/>
        <v/>
      </c>
      <c r="Q102" s="2" t="str">
        <f t="shared" si="18"/>
        <v/>
      </c>
      <c r="R102" s="2" t="str">
        <f t="shared" si="19"/>
        <v/>
      </c>
      <c r="S102" s="11" t="str">
        <f t="shared" si="20"/>
        <v/>
      </c>
      <c r="T102" s="11" t="str">
        <f>IF(ISBLANK(A102),"",VLOOKUP(表1_15[[#This Row],[分项工程名称]],模板!C:G,3,FALSE))</f>
        <v/>
      </c>
      <c r="U102" s="2" t="str">
        <f t="shared" si="21"/>
        <v/>
      </c>
      <c r="V102" s="2" t="str">
        <f t="shared" si="22"/>
        <v/>
      </c>
      <c r="W102" s="11" t="str">
        <f>IF(ISBLANK(A102),"",表1_15[[#This Row],[子项名称]]&amp;表1_15[[#This Row],[标题]]&amp;表1_15[[#This Row],[分项工程代号]])</f>
        <v/>
      </c>
      <c r="X102" s="11" t="str">
        <f>IF(ISBLANK(A102),"",COUNTIF(W:W,表1_15[[#This Row],[子项名称]]&amp;表1_15[[#This Row],[标题]]&amp;表1_15[[#This Row],[分项工程代号]]))</f>
        <v/>
      </c>
      <c r="Y102" s="11" t="str">
        <f>IF(ISBLANK(A102),"",表1_15[[#This Row],[子项名称]]&amp;表1_15[[#This Row],[分项工程代号]]&amp;表1_15[[#This Row],[分项工程名称]])</f>
        <v/>
      </c>
      <c r="Z102" s="11" t="str">
        <f>IF(ISBLANK(A102),"",IF(MATCH(表1_15[[#This Row],[子项名称]]&amp;表1_15[[#This Row],[分项工程代号]]&amp;表1_15[[#This Row],[分项工程名称]],Y:Y,0)=ROW(表1_15[[#This Row],[子项名称]]),TRUE,FALSE))</f>
        <v/>
      </c>
      <c r="AA102" s="11" t="str">
        <f t="shared" si="23"/>
        <v/>
      </c>
      <c r="AB102" s="11" t="str">
        <f>IF(ISBLANK(A102),"",VLOOKUP(表1_15[[#This Row],[分项工程名称]],施工检查记录[#All],2,FALSE))</f>
        <v/>
      </c>
      <c r="AC102" t="str">
        <f t="shared" si="12"/>
        <v>1900年01月00日</v>
      </c>
    </row>
    <row r="103" customHeight="1" spans="1:29">
      <c r="A103" s="6"/>
      <c r="B103" s="6" t="str">
        <f ca="1" t="shared" si="13"/>
        <v/>
      </c>
      <c r="C103" s="6"/>
      <c r="D103" s="6"/>
      <c r="E103" s="6"/>
      <c r="F103" s="6"/>
      <c r="G103" s="8"/>
      <c r="I103" s="7"/>
      <c r="J103" s="7"/>
      <c r="K103" s="11" t="str">
        <f>IF(ISBLANK(A103),"",VLOOKUP("S3"&amp;表1_15[[#This Row],[分项工程代号]]&amp;表1_15[[#This Row],[分项工程名称]],模板!D:F,3,FALSE))</f>
        <v/>
      </c>
      <c r="L103" s="2" t="str">
        <f ca="1">IF(ISBLANK(A103),"",表1_15[[#This Row],[编号]]&amp;TEXT(表1_15[[#This Row],[序号]],"000"))</f>
        <v/>
      </c>
      <c r="M103" s="11" t="str">
        <f t="shared" si="14"/>
        <v/>
      </c>
      <c r="N103" s="11" t="str">
        <f t="shared" si="15"/>
        <v/>
      </c>
      <c r="O103" s="11" t="str">
        <f t="shared" si="16"/>
        <v/>
      </c>
      <c r="P103" s="2" t="str">
        <f t="shared" si="17"/>
        <v/>
      </c>
      <c r="Q103" s="2" t="str">
        <f t="shared" si="18"/>
        <v/>
      </c>
      <c r="R103" s="2" t="str">
        <f t="shared" si="19"/>
        <v/>
      </c>
      <c r="S103" s="11" t="str">
        <f t="shared" si="20"/>
        <v/>
      </c>
      <c r="T103" s="11" t="str">
        <f>IF(ISBLANK(A103),"",VLOOKUP(表1_15[[#This Row],[分项工程名称]],模板!C:G,3,FALSE))</f>
        <v/>
      </c>
      <c r="U103" s="2" t="str">
        <f t="shared" si="21"/>
        <v/>
      </c>
      <c r="V103" s="2" t="str">
        <f t="shared" si="22"/>
        <v/>
      </c>
      <c r="W103" s="11" t="str">
        <f>IF(ISBLANK(A103),"",表1_15[[#This Row],[子项名称]]&amp;表1_15[[#This Row],[标题]]&amp;表1_15[[#This Row],[分项工程代号]])</f>
        <v/>
      </c>
      <c r="X103" s="11" t="str">
        <f>IF(ISBLANK(A103),"",COUNTIF(W:W,表1_15[[#This Row],[子项名称]]&amp;表1_15[[#This Row],[标题]]&amp;表1_15[[#This Row],[分项工程代号]]))</f>
        <v/>
      </c>
      <c r="Y103" s="11" t="str">
        <f>IF(ISBLANK(A103),"",表1_15[[#This Row],[子项名称]]&amp;表1_15[[#This Row],[分项工程代号]]&amp;表1_15[[#This Row],[分项工程名称]])</f>
        <v/>
      </c>
      <c r="Z103" s="11" t="str">
        <f>IF(ISBLANK(A103),"",IF(MATCH(表1_15[[#This Row],[子项名称]]&amp;表1_15[[#This Row],[分项工程代号]]&amp;表1_15[[#This Row],[分项工程名称]],Y:Y,0)=ROW(表1_15[[#This Row],[子项名称]]),TRUE,FALSE))</f>
        <v/>
      </c>
      <c r="AA103" s="11" t="str">
        <f t="shared" si="23"/>
        <v/>
      </c>
      <c r="AB103" s="11" t="str">
        <f>IF(ISBLANK(A103),"",VLOOKUP(表1_15[[#This Row],[分项工程名称]],施工检查记录[#All],2,FALSE))</f>
        <v/>
      </c>
      <c r="AC103" t="str">
        <f t="shared" si="12"/>
        <v>1900年01月00日</v>
      </c>
    </row>
    <row r="104" customHeight="1" spans="1:29">
      <c r="A104" s="6"/>
      <c r="B104" s="6" t="str">
        <f ca="1" t="shared" si="13"/>
        <v/>
      </c>
      <c r="C104" s="6"/>
      <c r="D104" s="6"/>
      <c r="E104" s="6"/>
      <c r="F104" s="6"/>
      <c r="G104" s="8"/>
      <c r="I104" s="7"/>
      <c r="J104" s="7"/>
      <c r="K104" s="11" t="str">
        <f>IF(ISBLANK(A104),"",VLOOKUP("S3"&amp;表1_15[[#This Row],[分项工程代号]]&amp;表1_15[[#This Row],[分项工程名称]],模板!D:F,3,FALSE))</f>
        <v/>
      </c>
      <c r="L104" s="2" t="str">
        <f ca="1">IF(ISBLANK(A104),"",表1_15[[#This Row],[编号]]&amp;TEXT(表1_15[[#This Row],[序号]],"000"))</f>
        <v/>
      </c>
      <c r="M104" s="11" t="str">
        <f t="shared" si="14"/>
        <v/>
      </c>
      <c r="N104" s="11" t="str">
        <f t="shared" si="15"/>
        <v/>
      </c>
      <c r="O104" s="11" t="str">
        <f t="shared" si="16"/>
        <v/>
      </c>
      <c r="P104" s="2" t="str">
        <f t="shared" si="17"/>
        <v/>
      </c>
      <c r="Q104" s="2" t="str">
        <f t="shared" si="18"/>
        <v/>
      </c>
      <c r="R104" s="2" t="str">
        <f t="shared" si="19"/>
        <v/>
      </c>
      <c r="S104" s="11" t="str">
        <f t="shared" si="20"/>
        <v/>
      </c>
      <c r="T104" s="11" t="str">
        <f>IF(ISBLANK(A104),"",VLOOKUP(表1_15[[#This Row],[分项工程名称]],模板!C:G,3,FALSE))</f>
        <v/>
      </c>
      <c r="U104" s="2" t="str">
        <f t="shared" si="21"/>
        <v/>
      </c>
      <c r="V104" s="2" t="str">
        <f t="shared" si="22"/>
        <v/>
      </c>
      <c r="W104" s="11" t="str">
        <f>IF(ISBLANK(A104),"",表1_15[[#This Row],[子项名称]]&amp;表1_15[[#This Row],[标题]]&amp;表1_15[[#This Row],[分项工程代号]])</f>
        <v/>
      </c>
      <c r="X104" s="11" t="str">
        <f>IF(ISBLANK(A104),"",COUNTIF(W:W,表1_15[[#This Row],[子项名称]]&amp;表1_15[[#This Row],[标题]]&amp;表1_15[[#This Row],[分项工程代号]]))</f>
        <v/>
      </c>
      <c r="Y104" s="11" t="str">
        <f>IF(ISBLANK(A104),"",表1_15[[#This Row],[子项名称]]&amp;表1_15[[#This Row],[分项工程代号]]&amp;表1_15[[#This Row],[分项工程名称]])</f>
        <v/>
      </c>
      <c r="Z104" s="11" t="str">
        <f>IF(ISBLANK(A104),"",IF(MATCH(表1_15[[#This Row],[子项名称]]&amp;表1_15[[#This Row],[分项工程代号]]&amp;表1_15[[#This Row],[分项工程名称]],Y:Y,0)=ROW(表1_15[[#This Row],[子项名称]]),TRUE,FALSE))</f>
        <v/>
      </c>
      <c r="AA104" s="11" t="str">
        <f t="shared" si="23"/>
        <v/>
      </c>
      <c r="AB104" s="11" t="str">
        <f>IF(ISBLANK(A104),"",VLOOKUP(表1_15[[#This Row],[分项工程名称]],施工检查记录[#All],2,FALSE))</f>
        <v/>
      </c>
      <c r="AC104" t="str">
        <f t="shared" si="12"/>
        <v>1900年01月00日</v>
      </c>
    </row>
    <row r="105" customHeight="1" spans="1:29">
      <c r="A105" s="6"/>
      <c r="B105" s="6" t="str">
        <f ca="1" t="shared" si="13"/>
        <v/>
      </c>
      <c r="C105" s="7"/>
      <c r="D105" s="6"/>
      <c r="E105" s="6"/>
      <c r="F105" s="6"/>
      <c r="G105" s="8"/>
      <c r="I105" s="7"/>
      <c r="J105" s="7"/>
      <c r="K105" s="11" t="str">
        <f>IF(ISBLANK(A105),"",VLOOKUP("S3"&amp;表1_15[[#This Row],[分项工程代号]]&amp;表1_15[[#This Row],[分项工程名称]],模板!D:F,3,FALSE))</f>
        <v/>
      </c>
      <c r="L105" s="2" t="str">
        <f ca="1">IF(ISBLANK(A105),"",表1_15[[#This Row],[编号]]&amp;TEXT(表1_15[[#This Row],[序号]],"000"))</f>
        <v/>
      </c>
      <c r="M105" s="11" t="str">
        <f t="shared" si="14"/>
        <v/>
      </c>
      <c r="N105" s="11" t="str">
        <f t="shared" si="15"/>
        <v/>
      </c>
      <c r="O105" s="11" t="str">
        <f t="shared" si="16"/>
        <v/>
      </c>
      <c r="P105" s="2" t="str">
        <f t="shared" si="17"/>
        <v/>
      </c>
      <c r="Q105" s="2" t="str">
        <f t="shared" si="18"/>
        <v/>
      </c>
      <c r="R105" s="2" t="str">
        <f t="shared" si="19"/>
        <v/>
      </c>
      <c r="S105" s="11" t="str">
        <f t="shared" si="20"/>
        <v/>
      </c>
      <c r="T105" s="11" t="str">
        <f>IF(ISBLANK(A105),"",VLOOKUP(表1_15[[#This Row],[分项工程名称]],模板!C:G,3,FALSE))</f>
        <v/>
      </c>
      <c r="U105" s="2" t="str">
        <f t="shared" si="21"/>
        <v/>
      </c>
      <c r="V105" s="2" t="str">
        <f t="shared" si="22"/>
        <v/>
      </c>
      <c r="W105" s="11" t="str">
        <f>IF(ISBLANK(A105),"",表1_15[[#This Row],[子项名称]]&amp;表1_15[[#This Row],[标题]]&amp;表1_15[[#This Row],[分项工程代号]])</f>
        <v/>
      </c>
      <c r="X105" s="11" t="str">
        <f>IF(ISBLANK(A105),"",COUNTIF(W:W,表1_15[[#This Row],[子项名称]]&amp;表1_15[[#This Row],[标题]]&amp;表1_15[[#This Row],[分项工程代号]]))</f>
        <v/>
      </c>
      <c r="Y105" s="11" t="str">
        <f>IF(ISBLANK(A105),"",表1_15[[#This Row],[子项名称]]&amp;表1_15[[#This Row],[分项工程代号]]&amp;表1_15[[#This Row],[分项工程名称]])</f>
        <v/>
      </c>
      <c r="Z105" s="11" t="str">
        <f>IF(ISBLANK(A105),"",IF(MATCH(表1_15[[#This Row],[子项名称]]&amp;表1_15[[#This Row],[分项工程代号]]&amp;表1_15[[#This Row],[分项工程名称]],Y:Y,0)=ROW(表1_15[[#This Row],[子项名称]]),TRUE,FALSE))</f>
        <v/>
      </c>
      <c r="AA105" s="11" t="str">
        <f t="shared" si="23"/>
        <v/>
      </c>
      <c r="AB105" s="11" t="str">
        <f>IF(ISBLANK(A105),"",VLOOKUP(表1_15[[#This Row],[分项工程名称]],施工检查记录[#All],2,FALSE))</f>
        <v/>
      </c>
      <c r="AC105" t="str">
        <f t="shared" si="12"/>
        <v>1900年01月00日</v>
      </c>
    </row>
    <row r="106" customHeight="1" spans="1:29">
      <c r="A106" s="6"/>
      <c r="B106" s="6" t="str">
        <f ca="1" t="shared" si="13"/>
        <v/>
      </c>
      <c r="C106" s="7"/>
      <c r="D106" s="6"/>
      <c r="E106" s="6"/>
      <c r="F106" s="6"/>
      <c r="G106" s="8"/>
      <c r="I106" s="7"/>
      <c r="J106" s="7"/>
      <c r="K106" s="11" t="str">
        <f>IF(ISBLANK(A106),"",VLOOKUP("S3"&amp;表1_15[[#This Row],[分项工程代号]]&amp;表1_15[[#This Row],[分项工程名称]],模板!D:F,3,FALSE))</f>
        <v/>
      </c>
      <c r="L106" s="2" t="str">
        <f ca="1">IF(ISBLANK(A106),"",表1_15[[#This Row],[编号]]&amp;TEXT(表1_15[[#This Row],[序号]],"000"))</f>
        <v/>
      </c>
      <c r="M106" s="11" t="str">
        <f t="shared" si="14"/>
        <v/>
      </c>
      <c r="N106" s="11" t="str">
        <f t="shared" si="15"/>
        <v/>
      </c>
      <c r="O106" s="11" t="str">
        <f t="shared" si="16"/>
        <v/>
      </c>
      <c r="P106" s="2" t="str">
        <f t="shared" si="17"/>
        <v/>
      </c>
      <c r="Q106" s="2" t="str">
        <f t="shared" si="18"/>
        <v/>
      </c>
      <c r="R106" s="2" t="str">
        <f t="shared" si="19"/>
        <v/>
      </c>
      <c r="S106" s="11" t="str">
        <f t="shared" si="20"/>
        <v/>
      </c>
      <c r="T106" s="11" t="str">
        <f>IF(ISBLANK(A106),"",VLOOKUP(表1_15[[#This Row],[分项工程名称]],模板!C:G,3,FALSE))</f>
        <v/>
      </c>
      <c r="U106" s="2" t="str">
        <f t="shared" si="21"/>
        <v/>
      </c>
      <c r="V106" s="2" t="str">
        <f t="shared" si="22"/>
        <v/>
      </c>
      <c r="W106" s="11" t="str">
        <f>IF(ISBLANK(A106),"",表1_15[[#This Row],[子项名称]]&amp;表1_15[[#This Row],[标题]]&amp;表1_15[[#This Row],[分项工程代号]])</f>
        <v/>
      </c>
      <c r="X106" s="11" t="str">
        <f>IF(ISBLANK(A106),"",COUNTIF(W:W,表1_15[[#This Row],[子项名称]]&amp;表1_15[[#This Row],[标题]]&amp;表1_15[[#This Row],[分项工程代号]]))</f>
        <v/>
      </c>
      <c r="Y106" s="11" t="str">
        <f>IF(ISBLANK(A106),"",表1_15[[#This Row],[子项名称]]&amp;表1_15[[#This Row],[分项工程代号]]&amp;表1_15[[#This Row],[分项工程名称]])</f>
        <v/>
      </c>
      <c r="Z106" s="11" t="str">
        <f>IF(ISBLANK(A106),"",IF(MATCH(表1_15[[#This Row],[子项名称]]&amp;表1_15[[#This Row],[分项工程代号]]&amp;表1_15[[#This Row],[分项工程名称]],Y:Y,0)=ROW(表1_15[[#This Row],[子项名称]]),TRUE,FALSE))</f>
        <v/>
      </c>
      <c r="AA106" s="11" t="str">
        <f t="shared" si="23"/>
        <v/>
      </c>
      <c r="AB106" s="11" t="str">
        <f>IF(ISBLANK(A106),"",VLOOKUP(表1_15[[#This Row],[分项工程名称]],施工检查记录[#All],2,FALSE))</f>
        <v/>
      </c>
      <c r="AC106" t="str">
        <f t="shared" si="12"/>
        <v>1900年01月00日</v>
      </c>
    </row>
    <row r="107" customHeight="1" spans="1:29">
      <c r="A107" s="7"/>
      <c r="B107" s="6" t="str">
        <f ca="1" t="shared" si="13"/>
        <v/>
      </c>
      <c r="C107" s="7"/>
      <c r="D107" s="7"/>
      <c r="E107" s="7"/>
      <c r="F107" s="7"/>
      <c r="G107" s="37"/>
      <c r="I107" s="7"/>
      <c r="J107" s="7"/>
      <c r="K107" s="11" t="str">
        <f>IF(ISBLANK(A107),"",VLOOKUP("S3"&amp;表1_15[[#This Row],[分项工程代号]]&amp;表1_15[[#This Row],[分项工程名称]],模板!D:F,3,FALSE))</f>
        <v/>
      </c>
      <c r="L107" s="2" t="str">
        <f ca="1">IF(ISBLANK(A107),"",表1_15[[#This Row],[编号]]&amp;TEXT(表1_15[[#This Row],[序号]],"000"))</f>
        <v/>
      </c>
      <c r="M107" s="11" t="str">
        <f t="shared" si="14"/>
        <v/>
      </c>
      <c r="N107" s="11" t="str">
        <f t="shared" si="15"/>
        <v/>
      </c>
      <c r="O107" s="11" t="str">
        <f t="shared" si="16"/>
        <v/>
      </c>
      <c r="P107" s="2" t="str">
        <f t="shared" si="17"/>
        <v/>
      </c>
      <c r="Q107" s="2" t="str">
        <f t="shared" si="18"/>
        <v/>
      </c>
      <c r="R107" s="2" t="str">
        <f t="shared" si="19"/>
        <v/>
      </c>
      <c r="S107" s="11" t="str">
        <f t="shared" si="20"/>
        <v/>
      </c>
      <c r="T107" s="11" t="str">
        <f>IF(ISBLANK(A107),"",VLOOKUP(表1_15[[#This Row],[分项工程名称]],模板!C:G,3,FALSE))</f>
        <v/>
      </c>
      <c r="U107" s="2" t="str">
        <f t="shared" si="21"/>
        <v/>
      </c>
      <c r="V107" s="2" t="str">
        <f t="shared" si="22"/>
        <v/>
      </c>
      <c r="W107" s="11" t="str">
        <f>IF(ISBLANK(A107),"",表1_15[[#This Row],[子项名称]]&amp;表1_15[[#This Row],[标题]]&amp;表1_15[[#This Row],[分项工程代号]])</f>
        <v/>
      </c>
      <c r="X107" s="11" t="str">
        <f>IF(ISBLANK(A107),"",COUNTIF(W:W,表1_15[[#This Row],[子项名称]]&amp;表1_15[[#This Row],[标题]]&amp;表1_15[[#This Row],[分项工程代号]]))</f>
        <v/>
      </c>
      <c r="Y107" s="11" t="str">
        <f>IF(ISBLANK(A107),"",表1_15[[#This Row],[子项名称]]&amp;表1_15[[#This Row],[分项工程代号]]&amp;表1_15[[#This Row],[分项工程名称]])</f>
        <v/>
      </c>
      <c r="Z107" s="11" t="str">
        <f>IF(ISBLANK(A107),"",IF(MATCH(表1_15[[#This Row],[子项名称]]&amp;表1_15[[#This Row],[分项工程代号]]&amp;表1_15[[#This Row],[分项工程名称]],Y:Y,0)=ROW(表1_15[[#This Row],[子项名称]]),TRUE,FALSE))</f>
        <v/>
      </c>
      <c r="AA107" s="11" t="str">
        <f t="shared" si="23"/>
        <v/>
      </c>
      <c r="AB107" s="11" t="str">
        <f>IF(ISBLANK(A107),"",VLOOKUP(表1_15[[#This Row],[分项工程名称]],施工检查记录[#All],2,FALSE))</f>
        <v/>
      </c>
      <c r="AC107" t="str">
        <f t="shared" si="12"/>
        <v>1900年01月00日</v>
      </c>
    </row>
    <row r="108" customHeight="1" spans="1:29">
      <c r="A108" s="7"/>
      <c r="B108" s="6" t="str">
        <f ca="1" t="shared" si="13"/>
        <v/>
      </c>
      <c r="C108" s="7"/>
      <c r="D108" s="7"/>
      <c r="E108" s="7"/>
      <c r="F108" s="7"/>
      <c r="G108" s="37"/>
      <c r="I108" s="7"/>
      <c r="J108" s="7"/>
      <c r="K108" s="11" t="str">
        <f>IF(ISBLANK(A108),"",VLOOKUP("S3"&amp;表1_15[[#This Row],[分项工程代号]]&amp;表1_15[[#This Row],[分项工程名称]],模板!D:F,3,FALSE))</f>
        <v/>
      </c>
      <c r="L108" s="2" t="str">
        <f ca="1">IF(ISBLANK(A108),"",表1_15[[#This Row],[编号]]&amp;TEXT(表1_15[[#This Row],[序号]],"000"))</f>
        <v/>
      </c>
      <c r="M108" s="11" t="str">
        <f t="shared" si="14"/>
        <v/>
      </c>
      <c r="N108" s="11" t="str">
        <f t="shared" si="15"/>
        <v/>
      </c>
      <c r="O108" s="11" t="str">
        <f t="shared" si="16"/>
        <v/>
      </c>
      <c r="P108" s="2" t="str">
        <f t="shared" si="17"/>
        <v/>
      </c>
      <c r="Q108" s="2" t="str">
        <f t="shared" si="18"/>
        <v/>
      </c>
      <c r="R108" s="2" t="str">
        <f t="shared" si="19"/>
        <v/>
      </c>
      <c r="S108" s="11" t="str">
        <f t="shared" si="20"/>
        <v/>
      </c>
      <c r="T108" s="11" t="str">
        <f>IF(ISBLANK(A108),"",VLOOKUP(表1_15[[#This Row],[分项工程名称]],模板!C:G,3,FALSE))</f>
        <v/>
      </c>
      <c r="U108" s="2" t="str">
        <f t="shared" si="21"/>
        <v/>
      </c>
      <c r="V108" s="2" t="str">
        <f t="shared" si="22"/>
        <v/>
      </c>
      <c r="W108" s="11" t="str">
        <f>IF(ISBLANK(A108),"",表1_15[[#This Row],[子项名称]]&amp;表1_15[[#This Row],[标题]]&amp;表1_15[[#This Row],[分项工程代号]])</f>
        <v/>
      </c>
      <c r="X108" s="11" t="str">
        <f>IF(ISBLANK(A108),"",COUNTIF(W:W,表1_15[[#This Row],[子项名称]]&amp;表1_15[[#This Row],[标题]]&amp;表1_15[[#This Row],[分项工程代号]]))</f>
        <v/>
      </c>
      <c r="Y108" s="11" t="str">
        <f>IF(ISBLANK(A108),"",表1_15[[#This Row],[子项名称]]&amp;表1_15[[#This Row],[分项工程代号]]&amp;表1_15[[#This Row],[分项工程名称]])</f>
        <v/>
      </c>
      <c r="Z108" s="11" t="str">
        <f>IF(ISBLANK(A108),"",IF(MATCH(表1_15[[#This Row],[子项名称]]&amp;表1_15[[#This Row],[分项工程代号]]&amp;表1_15[[#This Row],[分项工程名称]],Y:Y,0)=ROW(表1_15[[#This Row],[子项名称]]),TRUE,FALSE))</f>
        <v/>
      </c>
      <c r="AA108" s="11" t="str">
        <f t="shared" si="23"/>
        <v/>
      </c>
      <c r="AB108" s="11" t="str">
        <f>IF(ISBLANK(A108),"",VLOOKUP(表1_15[[#This Row],[分项工程名称]],施工检查记录[#All],2,FALSE))</f>
        <v/>
      </c>
      <c r="AC108" t="str">
        <f t="shared" si="12"/>
        <v>1900年01月00日</v>
      </c>
    </row>
    <row r="109" customHeight="1" spans="1:29">
      <c r="A109" s="7"/>
      <c r="B109" s="6" t="str">
        <f ca="1" t="shared" si="13"/>
        <v/>
      </c>
      <c r="C109" s="7"/>
      <c r="D109" s="7"/>
      <c r="E109" s="7"/>
      <c r="F109" s="7"/>
      <c r="G109" s="37"/>
      <c r="I109" s="7"/>
      <c r="J109" s="7"/>
      <c r="K109" s="11" t="str">
        <f>IF(ISBLANK(A109),"",VLOOKUP("S3"&amp;表1_15[[#This Row],[分项工程代号]]&amp;表1_15[[#This Row],[分项工程名称]],模板!D:F,3,FALSE))</f>
        <v/>
      </c>
      <c r="L109" s="2" t="str">
        <f ca="1">IF(ISBLANK(A109),"",表1_15[[#This Row],[编号]]&amp;TEXT(表1_15[[#This Row],[序号]],"000"))</f>
        <v/>
      </c>
      <c r="M109" s="11" t="str">
        <f t="shared" si="14"/>
        <v/>
      </c>
      <c r="N109" s="11" t="str">
        <f t="shared" si="15"/>
        <v/>
      </c>
      <c r="O109" s="11" t="str">
        <f t="shared" si="16"/>
        <v/>
      </c>
      <c r="P109" s="2" t="str">
        <f t="shared" si="17"/>
        <v/>
      </c>
      <c r="Q109" s="2" t="str">
        <f t="shared" si="18"/>
        <v/>
      </c>
      <c r="R109" s="2" t="str">
        <f t="shared" si="19"/>
        <v/>
      </c>
      <c r="S109" s="11" t="str">
        <f t="shared" si="20"/>
        <v/>
      </c>
      <c r="T109" s="11" t="str">
        <f>IF(ISBLANK(A109),"",VLOOKUP(表1_15[[#This Row],[分项工程名称]],模板!C:G,3,FALSE))</f>
        <v/>
      </c>
      <c r="U109" s="2" t="str">
        <f t="shared" si="21"/>
        <v/>
      </c>
      <c r="V109" s="2" t="str">
        <f t="shared" si="22"/>
        <v/>
      </c>
      <c r="W109" s="11" t="str">
        <f>IF(ISBLANK(A109),"",表1_15[[#This Row],[子项名称]]&amp;表1_15[[#This Row],[标题]]&amp;表1_15[[#This Row],[分项工程代号]])</f>
        <v/>
      </c>
      <c r="X109" s="11" t="str">
        <f>IF(ISBLANK(A109),"",COUNTIF(W:W,表1_15[[#This Row],[子项名称]]&amp;表1_15[[#This Row],[标题]]&amp;表1_15[[#This Row],[分项工程代号]]))</f>
        <v/>
      </c>
      <c r="Y109" s="11" t="str">
        <f>IF(ISBLANK(A109),"",表1_15[[#This Row],[子项名称]]&amp;表1_15[[#This Row],[分项工程代号]]&amp;表1_15[[#This Row],[分项工程名称]])</f>
        <v/>
      </c>
      <c r="Z109" s="11" t="str">
        <f>IF(ISBLANK(A109),"",IF(MATCH(表1_15[[#This Row],[子项名称]]&amp;表1_15[[#This Row],[分项工程代号]]&amp;表1_15[[#This Row],[分项工程名称]],Y:Y,0)=ROW(表1_15[[#This Row],[子项名称]]),TRUE,FALSE))</f>
        <v/>
      </c>
      <c r="AA109" s="11" t="str">
        <f t="shared" si="23"/>
        <v/>
      </c>
      <c r="AB109" s="11" t="str">
        <f>IF(ISBLANK(A109),"",VLOOKUP(表1_15[[#This Row],[分项工程名称]],施工检查记录[#All],2,FALSE))</f>
        <v/>
      </c>
      <c r="AC109" t="str">
        <f t="shared" si="12"/>
        <v>1900年01月00日</v>
      </c>
    </row>
    <row r="110" customHeight="1" spans="1:29">
      <c r="A110" s="7"/>
      <c r="B110" s="6" t="str">
        <f ca="1" t="shared" si="13"/>
        <v/>
      </c>
      <c r="C110" s="7"/>
      <c r="D110" s="7"/>
      <c r="E110" s="7"/>
      <c r="F110" s="7"/>
      <c r="G110" s="8"/>
      <c r="I110" s="7"/>
      <c r="J110" s="7"/>
      <c r="K110" s="11" t="str">
        <f>IF(ISBLANK(A110),"",VLOOKUP("S3"&amp;表1_15[[#This Row],[分项工程代号]]&amp;表1_15[[#This Row],[分项工程名称]],模板!D:F,3,FALSE))</f>
        <v/>
      </c>
      <c r="L110" s="2" t="str">
        <f ca="1">IF(ISBLANK(A110),"",表1_15[[#This Row],[编号]]&amp;TEXT(表1_15[[#This Row],[序号]],"000"))</f>
        <v/>
      </c>
      <c r="M110" s="11" t="str">
        <f t="shared" si="14"/>
        <v/>
      </c>
      <c r="N110" s="11" t="str">
        <f t="shared" si="15"/>
        <v/>
      </c>
      <c r="O110" s="11" t="str">
        <f t="shared" si="16"/>
        <v/>
      </c>
      <c r="P110" s="2" t="str">
        <f t="shared" si="17"/>
        <v/>
      </c>
      <c r="Q110" s="2" t="str">
        <f t="shared" si="18"/>
        <v/>
      </c>
      <c r="R110" s="2" t="str">
        <f t="shared" si="19"/>
        <v/>
      </c>
      <c r="S110" s="11" t="str">
        <f t="shared" si="20"/>
        <v/>
      </c>
      <c r="T110" s="11" t="str">
        <f>IF(ISBLANK(A110),"",VLOOKUP(表1_15[[#This Row],[分项工程名称]],模板!C:G,3,FALSE))</f>
        <v/>
      </c>
      <c r="U110" s="2" t="str">
        <f t="shared" si="21"/>
        <v/>
      </c>
      <c r="V110" s="2" t="str">
        <f t="shared" si="22"/>
        <v/>
      </c>
      <c r="W110" s="11" t="str">
        <f>IF(ISBLANK(A110),"",表1_15[[#This Row],[子项名称]]&amp;表1_15[[#This Row],[标题]]&amp;表1_15[[#This Row],[分项工程代号]])</f>
        <v/>
      </c>
      <c r="X110" s="11" t="str">
        <f>IF(ISBLANK(A110),"",COUNTIF(W:W,表1_15[[#This Row],[子项名称]]&amp;表1_15[[#This Row],[标题]]&amp;表1_15[[#This Row],[分项工程代号]]))</f>
        <v/>
      </c>
      <c r="Y110" s="11" t="str">
        <f>IF(ISBLANK(A110),"",表1_15[[#This Row],[子项名称]]&amp;表1_15[[#This Row],[分项工程代号]]&amp;表1_15[[#This Row],[分项工程名称]])</f>
        <v/>
      </c>
      <c r="Z110" s="11" t="str">
        <f>IF(ISBLANK(A110),"",IF(MATCH(表1_15[[#This Row],[子项名称]]&amp;表1_15[[#This Row],[分项工程代号]]&amp;表1_15[[#This Row],[分项工程名称]],Y:Y,0)=ROW(表1_15[[#This Row],[子项名称]]),TRUE,FALSE))</f>
        <v/>
      </c>
      <c r="AA110" s="11" t="str">
        <f t="shared" si="23"/>
        <v/>
      </c>
      <c r="AB110" s="11" t="str">
        <f>IF(ISBLANK(A110),"",VLOOKUP(表1_15[[#This Row],[分项工程名称]],施工检查记录[#All],2,FALSE))</f>
        <v/>
      </c>
      <c r="AC110" t="str">
        <f t="shared" si="12"/>
        <v>1900年01月00日</v>
      </c>
    </row>
    <row r="111" customHeight="1" spans="1:29">
      <c r="A111" s="7"/>
      <c r="B111" s="6" t="str">
        <f ca="1" t="shared" si="13"/>
        <v/>
      </c>
      <c r="C111" s="7"/>
      <c r="D111" s="7"/>
      <c r="E111" s="6"/>
      <c r="F111" s="7"/>
      <c r="G111" s="8"/>
      <c r="I111" s="7"/>
      <c r="J111" s="7"/>
      <c r="K111" s="11" t="str">
        <f>IF(ISBLANK(A111),"",VLOOKUP("S3"&amp;表1_15[[#This Row],[分项工程代号]]&amp;表1_15[[#This Row],[分项工程名称]],模板!D:F,3,FALSE))</f>
        <v/>
      </c>
      <c r="L111" s="2" t="str">
        <f ca="1">IF(ISBLANK(A111),"",表1_15[[#This Row],[编号]]&amp;TEXT(表1_15[[#This Row],[序号]],"000"))</f>
        <v/>
      </c>
      <c r="M111" s="11" t="str">
        <f t="shared" si="14"/>
        <v/>
      </c>
      <c r="N111" s="11" t="str">
        <f t="shared" si="15"/>
        <v/>
      </c>
      <c r="O111" s="11" t="str">
        <f t="shared" si="16"/>
        <v/>
      </c>
      <c r="P111" s="2" t="str">
        <f t="shared" si="17"/>
        <v/>
      </c>
      <c r="Q111" s="2" t="str">
        <f t="shared" si="18"/>
        <v/>
      </c>
      <c r="R111" s="2" t="str">
        <f t="shared" si="19"/>
        <v/>
      </c>
      <c r="S111" s="11" t="str">
        <f t="shared" si="20"/>
        <v/>
      </c>
      <c r="T111" s="11" t="str">
        <f>IF(ISBLANK(A111),"",VLOOKUP(表1_15[[#This Row],[分项工程名称]],模板!C:G,3,FALSE))</f>
        <v/>
      </c>
      <c r="U111" s="2" t="str">
        <f t="shared" si="21"/>
        <v/>
      </c>
      <c r="V111" s="2" t="str">
        <f t="shared" si="22"/>
        <v/>
      </c>
      <c r="W111" s="11" t="str">
        <f>IF(ISBLANK(A111),"",表1_15[[#This Row],[子项名称]]&amp;表1_15[[#This Row],[标题]]&amp;表1_15[[#This Row],[分项工程代号]])</f>
        <v/>
      </c>
      <c r="X111" s="11" t="str">
        <f>IF(ISBLANK(A111),"",COUNTIF(W:W,表1_15[[#This Row],[子项名称]]&amp;表1_15[[#This Row],[标题]]&amp;表1_15[[#This Row],[分项工程代号]]))</f>
        <v/>
      </c>
      <c r="Y111" s="11" t="str">
        <f>IF(ISBLANK(A111),"",表1_15[[#This Row],[子项名称]]&amp;表1_15[[#This Row],[分项工程代号]]&amp;表1_15[[#This Row],[分项工程名称]])</f>
        <v/>
      </c>
      <c r="Z111" s="11" t="str">
        <f>IF(ISBLANK(A111),"",IF(MATCH(表1_15[[#This Row],[子项名称]]&amp;表1_15[[#This Row],[分项工程代号]]&amp;表1_15[[#This Row],[分项工程名称]],Y:Y,0)=ROW(表1_15[[#This Row],[子项名称]]),TRUE,FALSE))</f>
        <v/>
      </c>
      <c r="AA111" s="11" t="str">
        <f t="shared" si="23"/>
        <v/>
      </c>
      <c r="AB111" s="11" t="str">
        <f>IF(ISBLANK(A111),"",VLOOKUP(表1_15[[#This Row],[分项工程名称]],施工检查记录[#All],2,FALSE))</f>
        <v/>
      </c>
      <c r="AC111" t="str">
        <f t="shared" si="12"/>
        <v>1900年01月00日</v>
      </c>
    </row>
    <row r="112" customHeight="1" spans="1:29">
      <c r="A112" s="7"/>
      <c r="B112" s="6" t="str">
        <f ca="1" t="shared" si="13"/>
        <v/>
      </c>
      <c r="C112" s="7"/>
      <c r="D112" s="7"/>
      <c r="E112" s="6"/>
      <c r="F112" s="7"/>
      <c r="G112" s="8"/>
      <c r="I112" s="7"/>
      <c r="J112" s="7"/>
      <c r="K112" s="11" t="str">
        <f>IF(ISBLANK(A112),"",VLOOKUP("S3"&amp;表1_15[[#This Row],[分项工程代号]]&amp;表1_15[[#This Row],[分项工程名称]],模板!D:F,3,FALSE))</f>
        <v/>
      </c>
      <c r="L112" s="2" t="str">
        <f ca="1">IF(ISBLANK(A112),"",表1_15[[#This Row],[编号]]&amp;TEXT(表1_15[[#This Row],[序号]],"000"))</f>
        <v/>
      </c>
      <c r="M112" s="11" t="str">
        <f t="shared" si="14"/>
        <v/>
      </c>
      <c r="N112" s="11" t="str">
        <f t="shared" si="15"/>
        <v/>
      </c>
      <c r="O112" s="11" t="str">
        <f t="shared" si="16"/>
        <v/>
      </c>
      <c r="P112" s="2" t="str">
        <f t="shared" si="17"/>
        <v/>
      </c>
      <c r="Q112" s="2" t="str">
        <f t="shared" si="18"/>
        <v/>
      </c>
      <c r="R112" s="2" t="str">
        <f t="shared" si="19"/>
        <v/>
      </c>
      <c r="S112" s="11" t="str">
        <f t="shared" si="20"/>
        <v/>
      </c>
      <c r="T112" s="11" t="str">
        <f>IF(ISBLANK(A112),"",VLOOKUP(表1_15[[#This Row],[分项工程名称]],模板!C:G,3,FALSE))</f>
        <v/>
      </c>
      <c r="U112" s="2" t="str">
        <f t="shared" si="21"/>
        <v/>
      </c>
      <c r="V112" s="2" t="str">
        <f t="shared" si="22"/>
        <v/>
      </c>
      <c r="W112" s="11" t="str">
        <f>IF(ISBLANK(A112),"",表1_15[[#This Row],[子项名称]]&amp;表1_15[[#This Row],[标题]]&amp;表1_15[[#This Row],[分项工程代号]])</f>
        <v/>
      </c>
      <c r="X112" s="11" t="str">
        <f>IF(ISBLANK(A112),"",COUNTIF(W:W,表1_15[[#This Row],[子项名称]]&amp;表1_15[[#This Row],[标题]]&amp;表1_15[[#This Row],[分项工程代号]]))</f>
        <v/>
      </c>
      <c r="Y112" s="11" t="str">
        <f>IF(ISBLANK(A112),"",表1_15[[#This Row],[子项名称]]&amp;表1_15[[#This Row],[分项工程代号]]&amp;表1_15[[#This Row],[分项工程名称]])</f>
        <v/>
      </c>
      <c r="Z112" s="11" t="str">
        <f>IF(ISBLANK(A112),"",IF(MATCH(表1_15[[#This Row],[子项名称]]&amp;表1_15[[#This Row],[分项工程代号]]&amp;表1_15[[#This Row],[分项工程名称]],Y:Y,0)=ROW(表1_15[[#This Row],[子项名称]]),TRUE,FALSE))</f>
        <v/>
      </c>
      <c r="AA112" s="11" t="str">
        <f t="shared" si="23"/>
        <v/>
      </c>
      <c r="AB112" s="11" t="str">
        <f>IF(ISBLANK(A112),"",VLOOKUP(表1_15[[#This Row],[分项工程名称]],施工检查记录[#All],2,FALSE))</f>
        <v/>
      </c>
      <c r="AC112" t="str">
        <f t="shared" si="12"/>
        <v>1900年01月00日</v>
      </c>
    </row>
    <row r="113" customHeight="1" spans="1:29">
      <c r="A113" s="7"/>
      <c r="B113" s="6" t="str">
        <f ca="1" t="shared" si="13"/>
        <v/>
      </c>
      <c r="C113" s="7"/>
      <c r="D113" s="7"/>
      <c r="E113" s="6"/>
      <c r="F113" s="7"/>
      <c r="G113" s="8"/>
      <c r="I113" s="7"/>
      <c r="J113" s="7"/>
      <c r="K113" s="11" t="str">
        <f>IF(ISBLANK(A113),"",VLOOKUP("S3"&amp;表1_15[[#This Row],[分项工程代号]]&amp;表1_15[[#This Row],[分项工程名称]],模板!D:F,3,FALSE))</f>
        <v/>
      </c>
      <c r="L113" s="2" t="str">
        <f ca="1">IF(ISBLANK(A113),"",表1_15[[#This Row],[编号]]&amp;TEXT(表1_15[[#This Row],[序号]],"000"))</f>
        <v/>
      </c>
      <c r="M113" s="11" t="str">
        <f t="shared" si="14"/>
        <v/>
      </c>
      <c r="N113" s="11" t="str">
        <f t="shared" si="15"/>
        <v/>
      </c>
      <c r="O113" s="11" t="str">
        <f t="shared" si="16"/>
        <v/>
      </c>
      <c r="P113" s="2" t="str">
        <f t="shared" si="17"/>
        <v/>
      </c>
      <c r="Q113" s="2" t="str">
        <f t="shared" si="18"/>
        <v/>
      </c>
      <c r="R113" s="2" t="str">
        <f t="shared" si="19"/>
        <v/>
      </c>
      <c r="S113" s="11" t="str">
        <f t="shared" si="20"/>
        <v/>
      </c>
      <c r="T113" s="11" t="str">
        <f>IF(ISBLANK(A113),"",VLOOKUP(表1_15[[#This Row],[分项工程名称]],模板!C:G,3,FALSE))</f>
        <v/>
      </c>
      <c r="U113" s="2" t="str">
        <f t="shared" si="21"/>
        <v/>
      </c>
      <c r="V113" s="2" t="str">
        <f t="shared" si="22"/>
        <v/>
      </c>
      <c r="W113" s="11" t="str">
        <f>IF(ISBLANK(A113),"",表1_15[[#This Row],[子项名称]]&amp;表1_15[[#This Row],[标题]]&amp;表1_15[[#This Row],[分项工程代号]])</f>
        <v/>
      </c>
      <c r="X113" s="11" t="str">
        <f>IF(ISBLANK(A113),"",COUNTIF(W:W,表1_15[[#This Row],[子项名称]]&amp;表1_15[[#This Row],[标题]]&amp;表1_15[[#This Row],[分项工程代号]]))</f>
        <v/>
      </c>
      <c r="Y113" s="11" t="str">
        <f>IF(ISBLANK(A113),"",表1_15[[#This Row],[子项名称]]&amp;表1_15[[#This Row],[分项工程代号]]&amp;表1_15[[#This Row],[分项工程名称]])</f>
        <v/>
      </c>
      <c r="Z113" s="11" t="str">
        <f>IF(ISBLANK(A113),"",IF(MATCH(表1_15[[#This Row],[子项名称]]&amp;表1_15[[#This Row],[分项工程代号]]&amp;表1_15[[#This Row],[分项工程名称]],Y:Y,0)=ROW(表1_15[[#This Row],[子项名称]]),TRUE,FALSE))</f>
        <v/>
      </c>
      <c r="AA113" s="11" t="str">
        <f t="shared" si="23"/>
        <v/>
      </c>
      <c r="AB113" s="11" t="str">
        <f>IF(ISBLANK(A113),"",VLOOKUP(表1_15[[#This Row],[分项工程名称]],施工检查记录[#All],2,FALSE))</f>
        <v/>
      </c>
      <c r="AC113" t="str">
        <f t="shared" si="12"/>
        <v>1900年01月00日</v>
      </c>
    </row>
    <row r="114" customHeight="1" spans="1:29">
      <c r="A114" s="7"/>
      <c r="B114" s="6" t="str">
        <f ca="1" t="shared" si="13"/>
        <v/>
      </c>
      <c r="C114" s="7"/>
      <c r="D114" s="7"/>
      <c r="E114" s="7"/>
      <c r="F114" s="7"/>
      <c r="G114" s="37"/>
      <c r="I114" s="7"/>
      <c r="J114" s="7"/>
      <c r="K114" s="11" t="str">
        <f>IF(ISBLANK(A114),"",VLOOKUP("S3"&amp;表1_15[[#This Row],[分项工程代号]]&amp;表1_15[[#This Row],[分项工程名称]],模板!D:F,3,FALSE))</f>
        <v/>
      </c>
      <c r="L114" s="2" t="str">
        <f ca="1">IF(ISBLANK(A114),"",表1_15[[#This Row],[编号]]&amp;TEXT(表1_15[[#This Row],[序号]],"000"))</f>
        <v/>
      </c>
      <c r="M114" s="11" t="str">
        <f t="shared" si="14"/>
        <v/>
      </c>
      <c r="N114" s="11" t="str">
        <f t="shared" si="15"/>
        <v/>
      </c>
      <c r="O114" s="11" t="str">
        <f t="shared" si="16"/>
        <v/>
      </c>
      <c r="P114" s="2" t="str">
        <f t="shared" si="17"/>
        <v/>
      </c>
      <c r="Q114" s="2" t="str">
        <f t="shared" si="18"/>
        <v/>
      </c>
      <c r="R114" s="2" t="str">
        <f t="shared" si="19"/>
        <v/>
      </c>
      <c r="S114" s="11" t="str">
        <f t="shared" si="20"/>
        <v/>
      </c>
      <c r="T114" s="11" t="str">
        <f>IF(ISBLANK(A114),"",VLOOKUP(表1_15[[#This Row],[分项工程名称]],模板!C:G,3,FALSE))</f>
        <v/>
      </c>
      <c r="U114" s="2" t="str">
        <f t="shared" si="21"/>
        <v/>
      </c>
      <c r="V114" s="2" t="str">
        <f t="shared" si="22"/>
        <v/>
      </c>
      <c r="W114" s="11" t="str">
        <f>IF(ISBLANK(A114),"",表1_15[[#This Row],[子项名称]]&amp;表1_15[[#This Row],[标题]]&amp;表1_15[[#This Row],[分项工程代号]])</f>
        <v/>
      </c>
      <c r="X114" s="11" t="str">
        <f>IF(ISBLANK(A114),"",COUNTIF(W:W,表1_15[[#This Row],[子项名称]]&amp;表1_15[[#This Row],[标题]]&amp;表1_15[[#This Row],[分项工程代号]]))</f>
        <v/>
      </c>
      <c r="Y114" s="11" t="str">
        <f>IF(ISBLANK(A114),"",表1_15[[#This Row],[子项名称]]&amp;表1_15[[#This Row],[分项工程代号]]&amp;表1_15[[#This Row],[分项工程名称]])</f>
        <v/>
      </c>
      <c r="Z114" s="11" t="str">
        <f>IF(ISBLANK(A114),"",IF(MATCH(表1_15[[#This Row],[子项名称]]&amp;表1_15[[#This Row],[分项工程代号]]&amp;表1_15[[#This Row],[分项工程名称]],Y:Y,0)=ROW(表1_15[[#This Row],[子项名称]]),TRUE,FALSE))</f>
        <v/>
      </c>
      <c r="AA114" s="11" t="str">
        <f t="shared" si="23"/>
        <v/>
      </c>
      <c r="AB114" s="11" t="str">
        <f>IF(ISBLANK(A114),"",VLOOKUP(表1_15[[#This Row],[分项工程名称]],施工检查记录[#All],2,FALSE))</f>
        <v/>
      </c>
      <c r="AC114" t="str">
        <f t="shared" si="12"/>
        <v>1900年01月00日</v>
      </c>
    </row>
    <row r="115" customHeight="1" spans="1:29">
      <c r="A115" s="7"/>
      <c r="B115" s="6" t="str">
        <f ca="1" t="shared" si="13"/>
        <v/>
      </c>
      <c r="C115" s="7"/>
      <c r="D115" s="7"/>
      <c r="E115" s="7"/>
      <c r="F115" s="7"/>
      <c r="G115" s="37"/>
      <c r="I115" s="7"/>
      <c r="J115" s="7"/>
      <c r="K115" s="11" t="str">
        <f>IF(ISBLANK(A115),"",VLOOKUP("S3"&amp;表1_15[[#This Row],[分项工程代号]]&amp;表1_15[[#This Row],[分项工程名称]],模板!D:F,3,FALSE))</f>
        <v/>
      </c>
      <c r="L115" s="2" t="str">
        <f ca="1">IF(ISBLANK(A115),"",表1_15[[#This Row],[编号]]&amp;TEXT(表1_15[[#This Row],[序号]],"000"))</f>
        <v/>
      </c>
      <c r="M115" s="11" t="str">
        <f t="shared" si="14"/>
        <v/>
      </c>
      <c r="N115" s="11" t="str">
        <f t="shared" si="15"/>
        <v/>
      </c>
      <c r="O115" s="11" t="str">
        <f t="shared" si="16"/>
        <v/>
      </c>
      <c r="P115" s="2" t="str">
        <f t="shared" si="17"/>
        <v/>
      </c>
      <c r="Q115" s="2" t="str">
        <f t="shared" si="18"/>
        <v/>
      </c>
      <c r="R115" s="2" t="str">
        <f t="shared" si="19"/>
        <v/>
      </c>
      <c r="S115" s="11" t="str">
        <f t="shared" si="20"/>
        <v/>
      </c>
      <c r="T115" s="11" t="str">
        <f>IF(ISBLANK(A115),"",VLOOKUP(表1_15[[#This Row],[分项工程名称]],模板!C:G,3,FALSE))</f>
        <v/>
      </c>
      <c r="U115" s="2" t="str">
        <f t="shared" si="21"/>
        <v/>
      </c>
      <c r="V115" s="2" t="str">
        <f t="shared" si="22"/>
        <v/>
      </c>
      <c r="W115" s="11" t="str">
        <f>IF(ISBLANK(A115),"",表1_15[[#This Row],[子项名称]]&amp;表1_15[[#This Row],[标题]]&amp;表1_15[[#This Row],[分项工程代号]])</f>
        <v/>
      </c>
      <c r="X115" s="11" t="str">
        <f>IF(ISBLANK(A115),"",COUNTIF(W:W,表1_15[[#This Row],[子项名称]]&amp;表1_15[[#This Row],[标题]]&amp;表1_15[[#This Row],[分项工程代号]]))</f>
        <v/>
      </c>
      <c r="Y115" s="11" t="str">
        <f>IF(ISBLANK(A115),"",表1_15[[#This Row],[子项名称]]&amp;表1_15[[#This Row],[分项工程代号]]&amp;表1_15[[#This Row],[分项工程名称]])</f>
        <v/>
      </c>
      <c r="Z115" s="11" t="str">
        <f>IF(ISBLANK(A115),"",IF(MATCH(表1_15[[#This Row],[子项名称]]&amp;表1_15[[#This Row],[分项工程代号]]&amp;表1_15[[#This Row],[分项工程名称]],Y:Y,0)=ROW(表1_15[[#This Row],[子项名称]]),TRUE,FALSE))</f>
        <v/>
      </c>
      <c r="AA115" s="11" t="str">
        <f t="shared" si="23"/>
        <v/>
      </c>
      <c r="AB115" s="11" t="str">
        <f>IF(ISBLANK(A115),"",VLOOKUP(表1_15[[#This Row],[分项工程名称]],施工检查记录[#All],2,FALSE))</f>
        <v/>
      </c>
      <c r="AC115" t="str">
        <f t="shared" si="12"/>
        <v>1900年01月00日</v>
      </c>
    </row>
    <row r="116" customHeight="1" spans="2:29">
      <c r="B116" s="5" t="str">
        <f ca="1" t="shared" si="13"/>
        <v/>
      </c>
      <c r="C116" s="5"/>
      <c r="D116" s="5"/>
      <c r="E116" s="5"/>
      <c r="G116" s="85"/>
      <c r="K116" s="11" t="str">
        <f>IF(ISBLANK(A116),"",VLOOKUP("S3"&amp;表1_15[[#This Row],[分项工程代号]]&amp;表1_15[[#This Row],[分项工程名称]],模板!D:F,3,FALSE))</f>
        <v/>
      </c>
      <c r="L116" s="2" t="str">
        <f ca="1">IF(ISBLANK(A116),"",表1_15[[#This Row],[编号]]&amp;TEXT(表1_15[[#This Row],[序号]],"000"))</f>
        <v/>
      </c>
      <c r="M116" s="11" t="str">
        <f t="shared" si="14"/>
        <v/>
      </c>
      <c r="N116" s="11" t="str">
        <f t="shared" si="15"/>
        <v/>
      </c>
      <c r="O116" s="11" t="str">
        <f t="shared" si="16"/>
        <v/>
      </c>
      <c r="P116" s="2" t="str">
        <f t="shared" si="17"/>
        <v/>
      </c>
      <c r="Q116" s="2" t="str">
        <f t="shared" si="18"/>
        <v/>
      </c>
      <c r="R116" s="2" t="str">
        <f t="shared" si="19"/>
        <v/>
      </c>
      <c r="S116" s="11" t="str">
        <f t="shared" si="20"/>
        <v/>
      </c>
      <c r="T116" s="11" t="str">
        <f>IF(ISBLANK(A116),"",VLOOKUP(表1_15[[#This Row],[分项工程名称]],模板!C:G,3,FALSE))</f>
        <v/>
      </c>
      <c r="U116" s="2" t="str">
        <f t="shared" si="21"/>
        <v/>
      </c>
      <c r="V116" s="2" t="str">
        <f t="shared" si="22"/>
        <v/>
      </c>
      <c r="W116" s="11" t="str">
        <f>IF(ISBLANK(A116),"",表1_15[[#This Row],[子项名称]]&amp;表1_15[[#This Row],[标题]]&amp;表1_15[[#This Row],[分项工程代号]])</f>
        <v/>
      </c>
      <c r="X116" s="11" t="str">
        <f>IF(ISBLANK(A116),"",COUNTIF(W:W,表1_15[[#This Row],[子项名称]]&amp;表1_15[[#This Row],[标题]]&amp;表1_15[[#This Row],[分项工程代号]]))</f>
        <v/>
      </c>
      <c r="Y116" s="11" t="str">
        <f>IF(ISBLANK(A116),"",表1_15[[#This Row],[子项名称]]&amp;表1_15[[#This Row],[分项工程代号]]&amp;表1_15[[#This Row],[分项工程名称]])</f>
        <v/>
      </c>
      <c r="Z116" s="11" t="str">
        <f>IF(ISBLANK(A116),"",IF(MATCH(表1_15[[#This Row],[子项名称]]&amp;表1_15[[#This Row],[分项工程代号]]&amp;表1_15[[#This Row],[分项工程名称]],Y:Y,0)=ROW(表1_15[[#This Row],[子项名称]]),TRUE,FALSE))</f>
        <v/>
      </c>
      <c r="AA116" s="11" t="str">
        <f t="shared" si="23"/>
        <v/>
      </c>
      <c r="AB116" s="11" t="str">
        <f>IF(ISBLANK(A116),"",VLOOKUP(表1_15[[#This Row],[分项工程名称]],施工检查记录[#All],2,FALSE))</f>
        <v/>
      </c>
      <c r="AC116" t="str">
        <f t="shared" si="12"/>
        <v>1900年01月00日</v>
      </c>
    </row>
    <row r="117" customHeight="1" spans="1:29">
      <c r="A117" s="5"/>
      <c r="B117" s="5" t="str">
        <f ca="1" t="shared" si="13"/>
        <v/>
      </c>
      <c r="C117" s="5"/>
      <c r="D117" s="5"/>
      <c r="E117" s="5"/>
      <c r="G117" s="85"/>
      <c r="K117" s="11" t="str">
        <f>IF(ISBLANK(A117),"",VLOOKUP("S3"&amp;表1_15[[#This Row],[分项工程代号]]&amp;表1_15[[#This Row],[分项工程名称]],模板!D:F,3,FALSE))</f>
        <v/>
      </c>
      <c r="L117" s="2" t="str">
        <f ca="1">IF(ISBLANK(A117),"",表1_15[[#This Row],[编号]]&amp;TEXT(表1_15[[#This Row],[序号]],"000"))</f>
        <v/>
      </c>
      <c r="M117" s="11" t="str">
        <f t="shared" si="14"/>
        <v/>
      </c>
      <c r="N117" s="11" t="str">
        <f t="shared" si="15"/>
        <v/>
      </c>
      <c r="O117" s="11" t="str">
        <f t="shared" si="16"/>
        <v/>
      </c>
      <c r="P117" s="2" t="str">
        <f t="shared" si="17"/>
        <v/>
      </c>
      <c r="Q117" s="2" t="str">
        <f t="shared" si="18"/>
        <v/>
      </c>
      <c r="R117" s="2" t="str">
        <f t="shared" si="19"/>
        <v/>
      </c>
      <c r="S117" s="11" t="str">
        <f t="shared" si="20"/>
        <v/>
      </c>
      <c r="T117" s="11" t="str">
        <f>IF(ISBLANK(A117),"",VLOOKUP(表1_15[[#This Row],[分项工程名称]],模板!C:G,3,FALSE))</f>
        <v/>
      </c>
      <c r="U117" s="2" t="str">
        <f t="shared" si="21"/>
        <v/>
      </c>
      <c r="V117" s="2" t="str">
        <f t="shared" si="22"/>
        <v/>
      </c>
      <c r="W117" s="11" t="str">
        <f>IF(ISBLANK(A117),"",表1_15[[#This Row],[子项名称]]&amp;表1_15[[#This Row],[标题]]&amp;表1_15[[#This Row],[分项工程代号]])</f>
        <v/>
      </c>
      <c r="X117" s="11" t="str">
        <f>IF(ISBLANK(A117),"",COUNTIF(W:W,表1_15[[#This Row],[子项名称]]&amp;表1_15[[#This Row],[标题]]&amp;表1_15[[#This Row],[分项工程代号]]))</f>
        <v/>
      </c>
      <c r="Y117" s="11" t="str">
        <f>IF(ISBLANK(A117),"",表1_15[[#This Row],[子项名称]]&amp;表1_15[[#This Row],[分项工程代号]]&amp;表1_15[[#This Row],[分项工程名称]])</f>
        <v/>
      </c>
      <c r="Z117" s="11" t="str">
        <f>IF(ISBLANK(A117),"",IF(MATCH(表1_15[[#This Row],[子项名称]]&amp;表1_15[[#This Row],[分项工程代号]]&amp;表1_15[[#This Row],[分项工程名称]],Y:Y,0)=ROW(表1_15[[#This Row],[子项名称]]),TRUE,FALSE))</f>
        <v/>
      </c>
      <c r="AA117" s="11" t="str">
        <f t="shared" si="23"/>
        <v/>
      </c>
      <c r="AB117" s="11" t="str">
        <f>IF(ISBLANK(A117),"",VLOOKUP(表1_15[[#This Row],[分项工程名称]],施工检查记录[#All],2,FALSE))</f>
        <v/>
      </c>
      <c r="AC117" t="str">
        <f t="shared" si="12"/>
        <v>1900年01月00日</v>
      </c>
    </row>
    <row r="118" customHeight="1" spans="2:29">
      <c r="B118" s="5" t="str">
        <f ca="1" t="shared" si="13"/>
        <v/>
      </c>
      <c r="C118" s="5"/>
      <c r="D118" s="5"/>
      <c r="G118" s="85"/>
      <c r="K118" s="11" t="str">
        <f>IF(ISBLANK(A118),"",VLOOKUP("S3"&amp;表1_15[[#This Row],[分项工程代号]]&amp;表1_15[[#This Row],[分项工程名称]],模板!D:F,3,FALSE))</f>
        <v/>
      </c>
      <c r="L118" s="2" t="str">
        <f ca="1">IF(ISBLANK(A118),"",表1_15[[#This Row],[编号]]&amp;TEXT(表1_15[[#This Row],[序号]],"000"))</f>
        <v/>
      </c>
      <c r="M118" s="11" t="str">
        <f t="shared" si="14"/>
        <v/>
      </c>
      <c r="N118" s="11" t="str">
        <f t="shared" si="15"/>
        <v/>
      </c>
      <c r="O118" s="11" t="str">
        <f t="shared" si="16"/>
        <v/>
      </c>
      <c r="P118" s="2" t="str">
        <f t="shared" si="17"/>
        <v/>
      </c>
      <c r="Q118" s="2" t="str">
        <f t="shared" si="18"/>
        <v/>
      </c>
      <c r="R118" s="2" t="str">
        <f t="shared" si="19"/>
        <v/>
      </c>
      <c r="S118" s="11" t="str">
        <f t="shared" si="20"/>
        <v/>
      </c>
      <c r="T118" s="11" t="str">
        <f>IF(ISBLANK(A118),"",VLOOKUP(表1_15[[#This Row],[分项工程名称]],模板!C:G,3,FALSE))</f>
        <v/>
      </c>
      <c r="U118" s="2" t="str">
        <f t="shared" si="21"/>
        <v/>
      </c>
      <c r="V118" s="2" t="str">
        <f t="shared" si="22"/>
        <v/>
      </c>
      <c r="W118" s="11" t="str">
        <f>IF(ISBLANK(A118),"",表1_15[[#This Row],[子项名称]]&amp;表1_15[[#This Row],[标题]]&amp;表1_15[[#This Row],[分项工程代号]])</f>
        <v/>
      </c>
      <c r="X118" s="11" t="str">
        <f>IF(ISBLANK(A118),"",COUNTIF(W:W,表1_15[[#This Row],[子项名称]]&amp;表1_15[[#This Row],[标题]]&amp;表1_15[[#This Row],[分项工程代号]]))</f>
        <v/>
      </c>
      <c r="Y118" s="11" t="str">
        <f>IF(ISBLANK(A118),"",表1_15[[#This Row],[子项名称]]&amp;表1_15[[#This Row],[分项工程代号]]&amp;表1_15[[#This Row],[分项工程名称]])</f>
        <v/>
      </c>
      <c r="Z118" s="11" t="str">
        <f>IF(ISBLANK(A118),"",IF(MATCH(表1_15[[#This Row],[子项名称]]&amp;表1_15[[#This Row],[分项工程代号]]&amp;表1_15[[#This Row],[分项工程名称]],Y:Y,0)=ROW(表1_15[[#This Row],[子项名称]]),TRUE,FALSE))</f>
        <v/>
      </c>
      <c r="AA118" s="11" t="str">
        <f t="shared" si="23"/>
        <v/>
      </c>
      <c r="AB118" s="11" t="str">
        <f>IF(ISBLANK(A118),"",VLOOKUP(表1_15[[#This Row],[分项工程名称]],施工检查记录[#All],2,FALSE))</f>
        <v/>
      </c>
      <c r="AC118" t="str">
        <f t="shared" si="12"/>
        <v>1900年01月00日</v>
      </c>
    </row>
    <row r="119" customHeight="1" spans="2:29">
      <c r="B119" s="5" t="str">
        <f ca="1" t="shared" si="13"/>
        <v/>
      </c>
      <c r="C119" s="5"/>
      <c r="D119" s="5"/>
      <c r="G119" s="85"/>
      <c r="K119" s="11" t="str">
        <f>IF(ISBLANK(A119),"",VLOOKUP("S3"&amp;表1_15[[#This Row],[分项工程代号]]&amp;表1_15[[#This Row],[分项工程名称]],模板!D:F,3,FALSE))</f>
        <v/>
      </c>
      <c r="L119" s="2" t="str">
        <f ca="1">IF(ISBLANK(A119),"",表1_15[[#This Row],[编号]]&amp;TEXT(表1_15[[#This Row],[序号]],"000"))</f>
        <v/>
      </c>
      <c r="M119" s="11" t="str">
        <f t="shared" si="14"/>
        <v/>
      </c>
      <c r="N119" s="11" t="str">
        <f t="shared" si="15"/>
        <v/>
      </c>
      <c r="O119" s="11" t="str">
        <f t="shared" si="16"/>
        <v/>
      </c>
      <c r="P119" s="2" t="str">
        <f t="shared" si="17"/>
        <v/>
      </c>
      <c r="Q119" s="2" t="str">
        <f t="shared" si="18"/>
        <v/>
      </c>
      <c r="R119" s="2" t="str">
        <f t="shared" si="19"/>
        <v/>
      </c>
      <c r="S119" s="11" t="str">
        <f t="shared" si="20"/>
        <v/>
      </c>
      <c r="T119" s="11" t="str">
        <f>IF(ISBLANK(A119),"",VLOOKUP(表1_15[[#This Row],[分项工程名称]],模板!C:G,3,FALSE))</f>
        <v/>
      </c>
      <c r="U119" s="2" t="str">
        <f t="shared" si="21"/>
        <v/>
      </c>
      <c r="V119" s="2" t="str">
        <f t="shared" si="22"/>
        <v/>
      </c>
      <c r="W119" s="11" t="str">
        <f>IF(ISBLANK(A119),"",表1_15[[#This Row],[子项名称]]&amp;表1_15[[#This Row],[标题]]&amp;表1_15[[#This Row],[分项工程代号]])</f>
        <v/>
      </c>
      <c r="X119" s="11" t="str">
        <f>IF(ISBLANK(A119),"",COUNTIF(W:W,表1_15[[#This Row],[子项名称]]&amp;表1_15[[#This Row],[标题]]&amp;表1_15[[#This Row],[分项工程代号]]))</f>
        <v/>
      </c>
      <c r="Y119" s="11" t="str">
        <f>IF(ISBLANK(A119),"",表1_15[[#This Row],[子项名称]]&amp;表1_15[[#This Row],[分项工程代号]]&amp;表1_15[[#This Row],[分项工程名称]])</f>
        <v/>
      </c>
      <c r="Z119" s="11" t="str">
        <f>IF(ISBLANK(A119),"",IF(MATCH(表1_15[[#This Row],[子项名称]]&amp;表1_15[[#This Row],[分项工程代号]]&amp;表1_15[[#This Row],[分项工程名称]],Y:Y,0)=ROW(表1_15[[#This Row],[子项名称]]),TRUE,FALSE))</f>
        <v/>
      </c>
      <c r="AA119" s="11" t="str">
        <f t="shared" si="23"/>
        <v/>
      </c>
      <c r="AB119" s="11" t="str">
        <f>IF(ISBLANK(A119),"",VLOOKUP(表1_15[[#This Row],[分项工程名称]],施工检查记录[#All],2,FALSE))</f>
        <v/>
      </c>
      <c r="AC119" t="str">
        <f t="shared" si="12"/>
        <v>1900年01月00日</v>
      </c>
    </row>
    <row r="120" customHeight="1" spans="2:29">
      <c r="B120" s="5" t="str">
        <f ca="1" t="shared" si="13"/>
        <v/>
      </c>
      <c r="C120" s="5"/>
      <c r="D120" s="5"/>
      <c r="G120" s="85"/>
      <c r="K120" s="11" t="str">
        <f>IF(ISBLANK(A120),"",VLOOKUP("S3"&amp;表1_15[[#This Row],[分项工程代号]]&amp;表1_15[[#This Row],[分项工程名称]],模板!D:F,3,FALSE))</f>
        <v/>
      </c>
      <c r="L120" s="2" t="str">
        <f ca="1">IF(ISBLANK(A120),"",表1_15[[#This Row],[编号]]&amp;TEXT(表1_15[[#This Row],[序号]],"000"))</f>
        <v/>
      </c>
      <c r="M120" s="11" t="str">
        <f t="shared" si="14"/>
        <v/>
      </c>
      <c r="N120" s="11" t="str">
        <f t="shared" si="15"/>
        <v/>
      </c>
      <c r="O120" s="11" t="str">
        <f t="shared" si="16"/>
        <v/>
      </c>
      <c r="P120" s="2" t="str">
        <f t="shared" si="17"/>
        <v/>
      </c>
      <c r="Q120" s="2" t="str">
        <f t="shared" si="18"/>
        <v/>
      </c>
      <c r="R120" s="2" t="str">
        <f t="shared" si="19"/>
        <v/>
      </c>
      <c r="S120" s="11" t="str">
        <f t="shared" si="20"/>
        <v/>
      </c>
      <c r="T120" s="11" t="str">
        <f>IF(ISBLANK(A120),"",VLOOKUP(表1_15[[#This Row],[分项工程名称]],模板!C:G,3,FALSE))</f>
        <v/>
      </c>
      <c r="U120" s="2" t="str">
        <f t="shared" si="21"/>
        <v/>
      </c>
      <c r="V120" s="2" t="str">
        <f t="shared" si="22"/>
        <v/>
      </c>
      <c r="W120" s="11" t="str">
        <f>IF(ISBLANK(A120),"",表1_15[[#This Row],[子项名称]]&amp;表1_15[[#This Row],[标题]]&amp;表1_15[[#This Row],[分项工程代号]])</f>
        <v/>
      </c>
      <c r="X120" s="11" t="str">
        <f>IF(ISBLANK(A120),"",COUNTIF(W:W,表1_15[[#This Row],[子项名称]]&amp;表1_15[[#This Row],[标题]]&amp;表1_15[[#This Row],[分项工程代号]]))</f>
        <v/>
      </c>
      <c r="Y120" s="11" t="str">
        <f>IF(ISBLANK(A120),"",表1_15[[#This Row],[子项名称]]&amp;表1_15[[#This Row],[分项工程代号]]&amp;表1_15[[#This Row],[分项工程名称]])</f>
        <v/>
      </c>
      <c r="Z120" s="11" t="str">
        <f>IF(ISBLANK(A120),"",IF(MATCH(表1_15[[#This Row],[子项名称]]&amp;表1_15[[#This Row],[分项工程代号]]&amp;表1_15[[#This Row],[分项工程名称]],Y:Y,0)=ROW(表1_15[[#This Row],[子项名称]]),TRUE,FALSE))</f>
        <v/>
      </c>
      <c r="AA120" s="11" t="str">
        <f t="shared" si="23"/>
        <v/>
      </c>
      <c r="AB120" s="11" t="str">
        <f>IF(ISBLANK(A120),"",VLOOKUP(表1_15[[#This Row],[分项工程名称]],施工检查记录[#All],2,FALSE))</f>
        <v/>
      </c>
      <c r="AC120" t="str">
        <f t="shared" si="12"/>
        <v>1900年01月00日</v>
      </c>
    </row>
    <row r="121" customHeight="1" spans="2:29">
      <c r="B121" s="5" t="str">
        <f ca="1" t="shared" si="13"/>
        <v/>
      </c>
      <c r="D121" s="5"/>
      <c r="G121" s="85"/>
      <c r="K121" s="11" t="str">
        <f>IF(ISBLANK(A121),"",VLOOKUP("S3"&amp;表1_15[[#This Row],[分项工程代号]]&amp;表1_15[[#This Row],[分项工程名称]],模板!D:F,3,FALSE))</f>
        <v/>
      </c>
      <c r="L121" s="2" t="str">
        <f ca="1">IF(ISBLANK(A121),"",表1_15[[#This Row],[编号]]&amp;TEXT(表1_15[[#This Row],[序号]],"000"))</f>
        <v/>
      </c>
      <c r="M121" s="11" t="str">
        <f t="shared" si="14"/>
        <v/>
      </c>
      <c r="N121" s="11" t="str">
        <f t="shared" si="15"/>
        <v/>
      </c>
      <c r="O121" s="11" t="str">
        <f t="shared" si="16"/>
        <v/>
      </c>
      <c r="P121" s="2" t="str">
        <f t="shared" si="17"/>
        <v/>
      </c>
      <c r="Q121" s="2" t="str">
        <f t="shared" si="18"/>
        <v/>
      </c>
      <c r="R121" s="2" t="str">
        <f t="shared" si="19"/>
        <v/>
      </c>
      <c r="S121" s="11" t="str">
        <f t="shared" si="20"/>
        <v/>
      </c>
      <c r="T121" s="11" t="str">
        <f>IF(ISBLANK(A121),"",VLOOKUP(表1_15[[#This Row],[分项工程名称]],模板!C:G,3,FALSE))</f>
        <v/>
      </c>
      <c r="U121" s="2" t="str">
        <f t="shared" si="21"/>
        <v/>
      </c>
      <c r="V121" s="2" t="str">
        <f t="shared" si="22"/>
        <v/>
      </c>
      <c r="W121" s="11" t="str">
        <f>IF(ISBLANK(A121),"",表1_15[[#This Row],[子项名称]]&amp;表1_15[[#This Row],[标题]]&amp;表1_15[[#This Row],[分项工程代号]])</f>
        <v/>
      </c>
      <c r="X121" s="11" t="str">
        <f>IF(ISBLANK(A121),"",COUNTIF(W:W,表1_15[[#This Row],[子项名称]]&amp;表1_15[[#This Row],[标题]]&amp;表1_15[[#This Row],[分项工程代号]]))</f>
        <v/>
      </c>
      <c r="Y121" s="11" t="str">
        <f>IF(ISBLANK(A121),"",表1_15[[#This Row],[子项名称]]&amp;表1_15[[#This Row],[分项工程代号]]&amp;表1_15[[#This Row],[分项工程名称]])</f>
        <v/>
      </c>
      <c r="Z121" s="11" t="str">
        <f>IF(ISBLANK(A121),"",IF(MATCH(表1_15[[#This Row],[子项名称]]&amp;表1_15[[#This Row],[分项工程代号]]&amp;表1_15[[#This Row],[分项工程名称]],Y:Y,0)=ROW(表1_15[[#This Row],[子项名称]]),TRUE,FALSE))</f>
        <v/>
      </c>
      <c r="AA121" s="11" t="str">
        <f t="shared" si="23"/>
        <v/>
      </c>
      <c r="AB121" s="11" t="str">
        <f>IF(ISBLANK(A121),"",VLOOKUP(表1_15[[#This Row],[分项工程名称]],施工检查记录[#All],2,FALSE))</f>
        <v/>
      </c>
      <c r="AC121" t="str">
        <f t="shared" si="12"/>
        <v>1900年01月00日</v>
      </c>
    </row>
    <row r="122" customHeight="1" spans="2:29">
      <c r="B122" s="5" t="str">
        <f ca="1" t="shared" si="13"/>
        <v/>
      </c>
      <c r="D122" s="5"/>
      <c r="E122" s="5"/>
      <c r="G122" s="85"/>
      <c r="K122" s="11" t="str">
        <f>IF(ISBLANK(A122),"",VLOOKUP("S3"&amp;表1_15[[#This Row],[分项工程代号]]&amp;表1_15[[#This Row],[分项工程名称]],模板!D:F,3,FALSE))</f>
        <v/>
      </c>
      <c r="L122" s="2" t="str">
        <f ca="1">IF(ISBLANK(A122),"",表1_15[[#This Row],[编号]]&amp;TEXT(表1_15[[#This Row],[序号]],"000"))</f>
        <v/>
      </c>
      <c r="M122" s="11" t="str">
        <f t="shared" si="14"/>
        <v/>
      </c>
      <c r="N122" s="11" t="str">
        <f t="shared" si="15"/>
        <v/>
      </c>
      <c r="O122" s="11" t="str">
        <f t="shared" si="16"/>
        <v/>
      </c>
      <c r="P122" s="2" t="str">
        <f t="shared" si="17"/>
        <v/>
      </c>
      <c r="Q122" s="2" t="str">
        <f t="shared" si="18"/>
        <v/>
      </c>
      <c r="R122" s="2" t="str">
        <f t="shared" si="19"/>
        <v/>
      </c>
      <c r="S122" s="11" t="str">
        <f t="shared" si="20"/>
        <v/>
      </c>
      <c r="T122" s="11" t="str">
        <f>IF(ISBLANK(A122),"",VLOOKUP(表1_15[[#This Row],[分项工程名称]],模板!C:G,3,FALSE))</f>
        <v/>
      </c>
      <c r="U122" s="2" t="str">
        <f t="shared" si="21"/>
        <v/>
      </c>
      <c r="V122" s="2" t="str">
        <f t="shared" si="22"/>
        <v/>
      </c>
      <c r="W122" s="11" t="str">
        <f>IF(ISBLANK(A122),"",表1_15[[#This Row],[子项名称]]&amp;表1_15[[#This Row],[标题]]&amp;表1_15[[#This Row],[分项工程代号]])</f>
        <v/>
      </c>
      <c r="X122" s="11" t="str">
        <f>IF(ISBLANK(A122),"",COUNTIF(W:W,表1_15[[#This Row],[子项名称]]&amp;表1_15[[#This Row],[标题]]&amp;表1_15[[#This Row],[分项工程代号]]))</f>
        <v/>
      </c>
      <c r="Y122" s="11" t="str">
        <f>IF(ISBLANK(A122),"",表1_15[[#This Row],[子项名称]]&amp;表1_15[[#This Row],[分项工程代号]]&amp;表1_15[[#This Row],[分项工程名称]])</f>
        <v/>
      </c>
      <c r="Z122" s="11" t="str">
        <f>IF(ISBLANK(A122),"",IF(MATCH(表1_15[[#This Row],[子项名称]]&amp;表1_15[[#This Row],[分项工程代号]]&amp;表1_15[[#This Row],[分项工程名称]],Y:Y,0)=ROW(表1_15[[#This Row],[子项名称]]),TRUE,FALSE))</f>
        <v/>
      </c>
      <c r="AA122" s="11" t="str">
        <f t="shared" si="23"/>
        <v/>
      </c>
      <c r="AB122" s="11" t="str">
        <f>IF(ISBLANK(A122),"",VLOOKUP(表1_15[[#This Row],[分项工程名称]],施工检查记录[#All],2,FALSE))</f>
        <v/>
      </c>
      <c r="AC122" t="str">
        <f t="shared" si="12"/>
        <v>1900年01月00日</v>
      </c>
    </row>
    <row r="123" customHeight="1" spans="2:29">
      <c r="B123" s="5" t="str">
        <f ca="1" t="shared" si="13"/>
        <v/>
      </c>
      <c r="D123" s="5"/>
      <c r="E123" s="5"/>
      <c r="G123" s="85"/>
      <c r="K123" s="11" t="str">
        <f>IF(ISBLANK(A123),"",VLOOKUP("S3"&amp;表1_15[[#This Row],[分项工程代号]]&amp;表1_15[[#This Row],[分项工程名称]],模板!D:F,3,FALSE))</f>
        <v/>
      </c>
      <c r="L123" s="2" t="str">
        <f ca="1">IF(ISBLANK(A123),"",表1_15[[#This Row],[编号]]&amp;TEXT(表1_15[[#This Row],[序号]],"000"))</f>
        <v/>
      </c>
      <c r="M123" s="11" t="str">
        <f t="shared" si="14"/>
        <v/>
      </c>
      <c r="N123" s="11" t="str">
        <f t="shared" si="15"/>
        <v/>
      </c>
      <c r="O123" s="11" t="str">
        <f t="shared" si="16"/>
        <v/>
      </c>
      <c r="P123" s="2" t="str">
        <f t="shared" si="17"/>
        <v/>
      </c>
      <c r="Q123" s="2" t="str">
        <f t="shared" si="18"/>
        <v/>
      </c>
      <c r="R123" s="2" t="str">
        <f t="shared" si="19"/>
        <v/>
      </c>
      <c r="S123" s="11" t="str">
        <f t="shared" si="20"/>
        <v/>
      </c>
      <c r="T123" s="11" t="str">
        <f>IF(ISBLANK(A123),"",VLOOKUP(表1_15[[#This Row],[分项工程名称]],模板!C:G,3,FALSE))</f>
        <v/>
      </c>
      <c r="U123" s="2" t="str">
        <f t="shared" si="21"/>
        <v/>
      </c>
      <c r="V123" s="2" t="str">
        <f t="shared" si="22"/>
        <v/>
      </c>
      <c r="W123" s="11" t="str">
        <f>IF(ISBLANK(A123),"",表1_15[[#This Row],[子项名称]]&amp;表1_15[[#This Row],[标题]]&amp;表1_15[[#This Row],[分项工程代号]])</f>
        <v/>
      </c>
      <c r="X123" s="11" t="str">
        <f>IF(ISBLANK(A123),"",COUNTIF(W:W,表1_15[[#This Row],[子项名称]]&amp;表1_15[[#This Row],[标题]]&amp;表1_15[[#This Row],[分项工程代号]]))</f>
        <v/>
      </c>
      <c r="Y123" s="11" t="str">
        <f>IF(ISBLANK(A123),"",表1_15[[#This Row],[子项名称]]&amp;表1_15[[#This Row],[分项工程代号]]&amp;表1_15[[#This Row],[分项工程名称]])</f>
        <v/>
      </c>
      <c r="Z123" s="11" t="str">
        <f>IF(ISBLANK(A123),"",IF(MATCH(表1_15[[#This Row],[子项名称]]&amp;表1_15[[#This Row],[分项工程代号]]&amp;表1_15[[#This Row],[分项工程名称]],Y:Y,0)=ROW(表1_15[[#This Row],[子项名称]]),TRUE,FALSE))</f>
        <v/>
      </c>
      <c r="AA123" s="11" t="str">
        <f t="shared" si="23"/>
        <v/>
      </c>
      <c r="AB123" s="11" t="str">
        <f>IF(ISBLANK(A123),"",VLOOKUP(表1_15[[#This Row],[分项工程名称]],施工检查记录[#All],2,FALSE))</f>
        <v/>
      </c>
      <c r="AC123" t="str">
        <f t="shared" si="12"/>
        <v>1900年01月00日</v>
      </c>
    </row>
    <row r="124" customHeight="1" spans="2:29">
      <c r="B124" s="5" t="str">
        <f ca="1" t="shared" si="13"/>
        <v/>
      </c>
      <c r="D124" s="5"/>
      <c r="E124" s="5"/>
      <c r="G124" s="85"/>
      <c r="K124" s="11" t="str">
        <f>IF(ISBLANK(A124),"",VLOOKUP("S3"&amp;表1_15[[#This Row],[分项工程代号]]&amp;表1_15[[#This Row],[分项工程名称]],模板!D:F,3,FALSE))</f>
        <v/>
      </c>
      <c r="L124" s="2" t="str">
        <f ca="1">IF(ISBLANK(A124),"",表1_15[[#This Row],[编号]]&amp;TEXT(表1_15[[#This Row],[序号]],"000"))</f>
        <v/>
      </c>
      <c r="M124" s="11" t="str">
        <f t="shared" si="14"/>
        <v/>
      </c>
      <c r="N124" s="11" t="str">
        <f t="shared" si="15"/>
        <v/>
      </c>
      <c r="O124" s="11" t="str">
        <f t="shared" si="16"/>
        <v/>
      </c>
      <c r="P124" s="2" t="str">
        <f t="shared" si="17"/>
        <v/>
      </c>
      <c r="Q124" s="2" t="str">
        <f t="shared" si="18"/>
        <v/>
      </c>
      <c r="R124" s="2" t="str">
        <f t="shared" si="19"/>
        <v/>
      </c>
      <c r="S124" s="11" t="str">
        <f t="shared" si="20"/>
        <v/>
      </c>
      <c r="T124" s="11" t="str">
        <f>IF(ISBLANK(A124),"",VLOOKUP(表1_15[[#This Row],[分项工程名称]],模板!C:G,3,FALSE))</f>
        <v/>
      </c>
      <c r="U124" s="2" t="str">
        <f t="shared" si="21"/>
        <v/>
      </c>
      <c r="V124" s="2" t="str">
        <f t="shared" si="22"/>
        <v/>
      </c>
      <c r="W124" s="11" t="str">
        <f>IF(ISBLANK(A124),"",表1_15[[#This Row],[子项名称]]&amp;表1_15[[#This Row],[标题]]&amp;表1_15[[#This Row],[分项工程代号]])</f>
        <v/>
      </c>
      <c r="X124" s="11" t="str">
        <f>IF(ISBLANK(A124),"",COUNTIF(W:W,表1_15[[#This Row],[子项名称]]&amp;表1_15[[#This Row],[标题]]&amp;表1_15[[#This Row],[分项工程代号]]))</f>
        <v/>
      </c>
      <c r="Y124" s="11" t="str">
        <f>IF(ISBLANK(A124),"",表1_15[[#This Row],[子项名称]]&amp;表1_15[[#This Row],[分项工程代号]]&amp;表1_15[[#This Row],[分项工程名称]])</f>
        <v/>
      </c>
      <c r="Z124" s="11" t="str">
        <f>IF(ISBLANK(A124),"",IF(MATCH(表1_15[[#This Row],[子项名称]]&amp;表1_15[[#This Row],[分项工程代号]]&amp;表1_15[[#This Row],[分项工程名称]],Y:Y,0)=ROW(表1_15[[#This Row],[子项名称]]),TRUE,FALSE))</f>
        <v/>
      </c>
      <c r="AA124" s="11" t="str">
        <f t="shared" si="23"/>
        <v/>
      </c>
      <c r="AB124" s="11" t="str">
        <f>IF(ISBLANK(A124),"",VLOOKUP(表1_15[[#This Row],[分项工程名称]],施工检查记录[#All],2,FALSE))</f>
        <v/>
      </c>
      <c r="AC124" t="str">
        <f t="shared" si="12"/>
        <v>1900年01月00日</v>
      </c>
    </row>
    <row r="125" customHeight="1" spans="2:29">
      <c r="B125" s="5" t="str">
        <f ca="1" t="shared" si="13"/>
        <v/>
      </c>
      <c r="D125" s="5"/>
      <c r="E125" s="5"/>
      <c r="G125" s="85"/>
      <c r="K125" s="11" t="str">
        <f>IF(ISBLANK(A125),"",VLOOKUP("S3"&amp;表1_15[[#This Row],[分项工程代号]]&amp;表1_15[[#This Row],[分项工程名称]],模板!D:F,3,FALSE))</f>
        <v/>
      </c>
      <c r="L125" s="2" t="str">
        <f ca="1">IF(ISBLANK(A125),"",表1_15[[#This Row],[编号]]&amp;TEXT(表1_15[[#This Row],[序号]],"000"))</f>
        <v/>
      </c>
      <c r="M125" s="11" t="str">
        <f t="shared" si="14"/>
        <v/>
      </c>
      <c r="N125" s="11" t="str">
        <f t="shared" si="15"/>
        <v/>
      </c>
      <c r="O125" s="11" t="str">
        <f t="shared" si="16"/>
        <v/>
      </c>
      <c r="P125" s="2" t="str">
        <f t="shared" si="17"/>
        <v/>
      </c>
      <c r="Q125" s="2" t="str">
        <f t="shared" si="18"/>
        <v/>
      </c>
      <c r="R125" s="2" t="str">
        <f t="shared" si="19"/>
        <v/>
      </c>
      <c r="S125" s="11" t="str">
        <f t="shared" si="20"/>
        <v/>
      </c>
      <c r="T125" s="11" t="str">
        <f>IF(ISBLANK(A125),"",VLOOKUP(表1_15[[#This Row],[分项工程名称]],模板!C:G,3,FALSE))</f>
        <v/>
      </c>
      <c r="U125" s="2" t="str">
        <f t="shared" si="21"/>
        <v/>
      </c>
      <c r="V125" s="2" t="str">
        <f t="shared" si="22"/>
        <v/>
      </c>
      <c r="W125" s="11" t="str">
        <f>IF(ISBLANK(A125),"",表1_15[[#This Row],[子项名称]]&amp;表1_15[[#This Row],[标题]]&amp;表1_15[[#This Row],[分项工程代号]])</f>
        <v/>
      </c>
      <c r="X125" s="11" t="str">
        <f>IF(ISBLANK(A125),"",COUNTIF(W:W,表1_15[[#This Row],[子项名称]]&amp;表1_15[[#This Row],[标题]]&amp;表1_15[[#This Row],[分项工程代号]]))</f>
        <v/>
      </c>
      <c r="Y125" s="11" t="str">
        <f>IF(ISBLANK(A125),"",表1_15[[#This Row],[子项名称]]&amp;表1_15[[#This Row],[分项工程代号]]&amp;表1_15[[#This Row],[分项工程名称]])</f>
        <v/>
      </c>
      <c r="Z125" s="11" t="str">
        <f>IF(ISBLANK(A125),"",IF(MATCH(表1_15[[#This Row],[子项名称]]&amp;表1_15[[#This Row],[分项工程代号]]&amp;表1_15[[#This Row],[分项工程名称]],Y:Y,0)=ROW(表1_15[[#This Row],[子项名称]]),TRUE,FALSE))</f>
        <v/>
      </c>
      <c r="AA125" s="11" t="str">
        <f t="shared" si="23"/>
        <v/>
      </c>
      <c r="AB125" s="11" t="str">
        <f>IF(ISBLANK(A125),"",VLOOKUP(表1_15[[#This Row],[分项工程名称]],施工检查记录[#All],2,FALSE))</f>
        <v/>
      </c>
      <c r="AC125" t="str">
        <f t="shared" si="12"/>
        <v>1900年01月00日</v>
      </c>
    </row>
    <row r="126" customHeight="1" spans="2:29">
      <c r="B126" s="5" t="str">
        <f ca="1" t="shared" si="13"/>
        <v/>
      </c>
      <c r="C126" s="5"/>
      <c r="D126" s="5"/>
      <c r="E126" s="5"/>
      <c r="G126" s="85"/>
      <c r="K126" s="11" t="str">
        <f>IF(ISBLANK(A126),"",VLOOKUP("S3"&amp;表1_15[[#This Row],[分项工程代号]]&amp;表1_15[[#This Row],[分项工程名称]],模板!D:F,3,FALSE))</f>
        <v/>
      </c>
      <c r="L126" s="2" t="str">
        <f ca="1">IF(ISBLANK(A126),"",表1_15[[#This Row],[编号]]&amp;TEXT(表1_15[[#This Row],[序号]],"000"))</f>
        <v/>
      </c>
      <c r="M126" s="11" t="str">
        <f t="shared" si="14"/>
        <v/>
      </c>
      <c r="N126" s="11" t="str">
        <f t="shared" si="15"/>
        <v/>
      </c>
      <c r="O126" s="11" t="str">
        <f t="shared" si="16"/>
        <v/>
      </c>
      <c r="P126" s="2" t="str">
        <f t="shared" si="17"/>
        <v/>
      </c>
      <c r="Q126" s="2" t="str">
        <f t="shared" si="18"/>
        <v/>
      </c>
      <c r="R126" s="2" t="str">
        <f t="shared" si="19"/>
        <v/>
      </c>
      <c r="S126" s="11" t="str">
        <f t="shared" si="20"/>
        <v/>
      </c>
      <c r="T126" s="11" t="str">
        <f>IF(ISBLANK(A126),"",VLOOKUP(表1_15[[#This Row],[分项工程名称]],模板!C:G,3,FALSE))</f>
        <v/>
      </c>
      <c r="U126" s="2" t="str">
        <f t="shared" si="21"/>
        <v/>
      </c>
      <c r="V126" s="2" t="str">
        <f t="shared" si="22"/>
        <v/>
      </c>
      <c r="W126" s="11" t="str">
        <f>IF(ISBLANK(A126),"",表1_15[[#This Row],[子项名称]]&amp;表1_15[[#This Row],[标题]]&amp;表1_15[[#This Row],[分项工程代号]])</f>
        <v/>
      </c>
      <c r="X126" s="11" t="str">
        <f>IF(ISBLANK(A126),"",COUNTIF(W:W,表1_15[[#This Row],[子项名称]]&amp;表1_15[[#This Row],[标题]]&amp;表1_15[[#This Row],[分项工程代号]]))</f>
        <v/>
      </c>
      <c r="Y126" s="11" t="str">
        <f>IF(ISBLANK(A126),"",表1_15[[#This Row],[子项名称]]&amp;表1_15[[#This Row],[分项工程代号]]&amp;表1_15[[#This Row],[分项工程名称]])</f>
        <v/>
      </c>
      <c r="Z126" s="11" t="str">
        <f>IF(ISBLANK(A126),"",IF(MATCH(表1_15[[#This Row],[子项名称]]&amp;表1_15[[#This Row],[分项工程代号]]&amp;表1_15[[#This Row],[分项工程名称]],Y:Y,0)=ROW(表1_15[[#This Row],[子项名称]]),TRUE,FALSE))</f>
        <v/>
      </c>
      <c r="AA126" s="11" t="str">
        <f t="shared" si="23"/>
        <v/>
      </c>
      <c r="AB126" s="11" t="str">
        <f>IF(ISBLANK(A126),"",VLOOKUP(表1_15[[#This Row],[分项工程名称]],施工检查记录[#All],2,FALSE))</f>
        <v/>
      </c>
      <c r="AC126" t="str">
        <f t="shared" si="12"/>
        <v>1900年01月00日</v>
      </c>
    </row>
    <row r="127" customHeight="1" spans="2:29">
      <c r="B127" s="5" t="str">
        <f ca="1" t="shared" si="13"/>
        <v/>
      </c>
      <c r="C127" s="5"/>
      <c r="D127" s="5"/>
      <c r="E127" s="5"/>
      <c r="G127" s="85"/>
      <c r="K127" s="11" t="str">
        <f>IF(ISBLANK(A127),"",VLOOKUP("S3"&amp;表1_15[[#This Row],[分项工程代号]]&amp;表1_15[[#This Row],[分项工程名称]],模板!D:F,3,FALSE))</f>
        <v/>
      </c>
      <c r="L127" s="2" t="str">
        <f ca="1">IF(ISBLANK(A127),"",表1_15[[#This Row],[编号]]&amp;TEXT(表1_15[[#This Row],[序号]],"000"))</f>
        <v/>
      </c>
      <c r="M127" s="11" t="str">
        <f t="shared" si="14"/>
        <v/>
      </c>
      <c r="N127" s="11" t="str">
        <f t="shared" si="15"/>
        <v/>
      </c>
      <c r="O127" s="11" t="str">
        <f t="shared" si="16"/>
        <v/>
      </c>
      <c r="P127" s="2" t="str">
        <f t="shared" si="17"/>
        <v/>
      </c>
      <c r="Q127" s="2" t="str">
        <f t="shared" si="18"/>
        <v/>
      </c>
      <c r="R127" s="2" t="str">
        <f t="shared" si="19"/>
        <v/>
      </c>
      <c r="S127" s="11" t="str">
        <f t="shared" si="20"/>
        <v/>
      </c>
      <c r="T127" s="11" t="str">
        <f>IF(ISBLANK(A127),"",VLOOKUP(表1_15[[#This Row],[分项工程名称]],模板!C:G,3,FALSE))</f>
        <v/>
      </c>
      <c r="U127" s="2" t="str">
        <f t="shared" si="21"/>
        <v/>
      </c>
      <c r="V127" s="2" t="str">
        <f t="shared" si="22"/>
        <v/>
      </c>
      <c r="W127" s="11" t="str">
        <f>IF(ISBLANK(A127),"",表1_15[[#This Row],[子项名称]]&amp;表1_15[[#This Row],[标题]]&amp;表1_15[[#This Row],[分项工程代号]])</f>
        <v/>
      </c>
      <c r="X127" s="11" t="str">
        <f>IF(ISBLANK(A127),"",COUNTIF(W:W,表1_15[[#This Row],[子项名称]]&amp;表1_15[[#This Row],[标题]]&amp;表1_15[[#This Row],[分项工程代号]]))</f>
        <v/>
      </c>
      <c r="Y127" s="11" t="str">
        <f>IF(ISBLANK(A127),"",表1_15[[#This Row],[子项名称]]&amp;表1_15[[#This Row],[分项工程代号]]&amp;表1_15[[#This Row],[分项工程名称]])</f>
        <v/>
      </c>
      <c r="Z127" s="11" t="str">
        <f>IF(ISBLANK(A127),"",IF(MATCH(表1_15[[#This Row],[子项名称]]&amp;表1_15[[#This Row],[分项工程代号]]&amp;表1_15[[#This Row],[分项工程名称]],Y:Y,0)=ROW(表1_15[[#This Row],[子项名称]]),TRUE,FALSE))</f>
        <v/>
      </c>
      <c r="AA127" s="11" t="str">
        <f t="shared" si="23"/>
        <v/>
      </c>
      <c r="AB127" s="11" t="str">
        <f>IF(ISBLANK(A127),"",VLOOKUP(表1_15[[#This Row],[分项工程名称]],施工检查记录[#All],2,FALSE))</f>
        <v/>
      </c>
      <c r="AC127" t="str">
        <f t="shared" si="12"/>
        <v>1900年01月00日</v>
      </c>
    </row>
    <row r="128" customHeight="1" spans="1:29">
      <c r="A128" s="5"/>
      <c r="B128" s="5" t="str">
        <f ca="1" t="shared" si="13"/>
        <v/>
      </c>
      <c r="C128" s="5"/>
      <c r="D128" s="5"/>
      <c r="E128" s="5"/>
      <c r="F128" s="5"/>
      <c r="G128" s="85"/>
      <c r="I128" s="5"/>
      <c r="J128" s="5"/>
      <c r="K128" s="11" t="str">
        <f>IF(ISBLANK(A128),"",VLOOKUP("S3"&amp;表1_15[[#This Row],[分项工程代号]]&amp;表1_15[[#This Row],[分项工程名称]],模板!D:F,3,FALSE))</f>
        <v/>
      </c>
      <c r="L128" s="2" t="str">
        <f ca="1">IF(ISBLANK(A128),"",表1_15[[#This Row],[编号]]&amp;TEXT(表1_15[[#This Row],[序号]],"000"))</f>
        <v/>
      </c>
      <c r="M128" s="11" t="str">
        <f t="shared" si="14"/>
        <v/>
      </c>
      <c r="N128" s="11" t="str">
        <f t="shared" si="15"/>
        <v/>
      </c>
      <c r="O128" s="11" t="str">
        <f t="shared" si="16"/>
        <v/>
      </c>
      <c r="P128" s="2" t="str">
        <f t="shared" si="17"/>
        <v/>
      </c>
      <c r="Q128" s="2" t="str">
        <f t="shared" si="18"/>
        <v/>
      </c>
      <c r="R128" s="2" t="str">
        <f t="shared" si="19"/>
        <v/>
      </c>
      <c r="S128" s="11" t="str">
        <f t="shared" si="20"/>
        <v/>
      </c>
      <c r="T128" s="11" t="str">
        <f>IF(ISBLANK(A128),"",VLOOKUP(表1_15[[#This Row],[分项工程名称]],模板!C:G,3,FALSE))</f>
        <v/>
      </c>
      <c r="U128" s="2" t="str">
        <f t="shared" si="21"/>
        <v/>
      </c>
      <c r="V128" s="2" t="str">
        <f t="shared" si="22"/>
        <v/>
      </c>
      <c r="W128" s="11" t="str">
        <f>IF(ISBLANK(A128),"",表1_15[[#This Row],[子项名称]]&amp;表1_15[[#This Row],[标题]]&amp;表1_15[[#This Row],[分项工程代号]])</f>
        <v/>
      </c>
      <c r="X128" s="11" t="str">
        <f>IF(ISBLANK(A128),"",COUNTIF(W:W,表1_15[[#This Row],[子项名称]]&amp;表1_15[[#This Row],[标题]]&amp;表1_15[[#This Row],[分项工程代号]]))</f>
        <v/>
      </c>
      <c r="Y128" s="11" t="str">
        <f>IF(ISBLANK(A128),"",表1_15[[#This Row],[子项名称]]&amp;表1_15[[#This Row],[分项工程代号]]&amp;表1_15[[#This Row],[分项工程名称]])</f>
        <v/>
      </c>
      <c r="Z128" s="11" t="str">
        <f>IF(ISBLANK(A128),"",IF(MATCH(表1_15[[#This Row],[子项名称]]&amp;表1_15[[#This Row],[分项工程代号]]&amp;表1_15[[#This Row],[分项工程名称]],Y:Y,0)=ROW(表1_15[[#This Row],[子项名称]]),TRUE,FALSE))</f>
        <v/>
      </c>
      <c r="AA128" s="11" t="str">
        <f t="shared" si="23"/>
        <v/>
      </c>
      <c r="AB128" s="11" t="str">
        <f>IF(ISBLANK(A128),"",VLOOKUP(表1_15[[#This Row],[分项工程名称]],施工检查记录[#All],2,FALSE))</f>
        <v/>
      </c>
      <c r="AC128" t="str">
        <f t="shared" si="12"/>
        <v>1900年01月00日</v>
      </c>
    </row>
    <row r="129" customHeight="1" spans="1:29">
      <c r="A129" s="5"/>
      <c r="B129" s="5" t="str">
        <f ca="1" t="shared" si="13"/>
        <v/>
      </c>
      <c r="C129" s="5"/>
      <c r="D129" s="5"/>
      <c r="E129" s="5"/>
      <c r="F129" s="5"/>
      <c r="G129" s="85"/>
      <c r="I129" s="5"/>
      <c r="J129" s="5"/>
      <c r="K129" s="11" t="str">
        <f>IF(ISBLANK(A129),"",VLOOKUP("S3"&amp;表1_15[[#This Row],[分项工程代号]]&amp;表1_15[[#This Row],[分项工程名称]],模板!D:F,3,FALSE))</f>
        <v/>
      </c>
      <c r="L129" s="2" t="str">
        <f ca="1">IF(ISBLANK(A129),"",表1_15[[#This Row],[编号]]&amp;TEXT(表1_15[[#This Row],[序号]],"000"))</f>
        <v/>
      </c>
      <c r="M129" s="11" t="str">
        <f t="shared" si="14"/>
        <v/>
      </c>
      <c r="N129" s="11" t="str">
        <f t="shared" si="15"/>
        <v/>
      </c>
      <c r="O129" s="11" t="str">
        <f t="shared" si="16"/>
        <v/>
      </c>
      <c r="P129" s="2" t="str">
        <f t="shared" si="17"/>
        <v/>
      </c>
      <c r="Q129" s="2" t="str">
        <f t="shared" si="18"/>
        <v/>
      </c>
      <c r="R129" s="2" t="str">
        <f t="shared" si="19"/>
        <v/>
      </c>
      <c r="S129" s="11" t="str">
        <f t="shared" si="20"/>
        <v/>
      </c>
      <c r="T129" s="11" t="str">
        <f>IF(ISBLANK(A129),"",VLOOKUP(表1_15[[#This Row],[分项工程名称]],模板!C:G,3,FALSE))</f>
        <v/>
      </c>
      <c r="U129" s="2" t="str">
        <f t="shared" si="21"/>
        <v/>
      </c>
      <c r="V129" s="2" t="str">
        <f t="shared" si="22"/>
        <v/>
      </c>
      <c r="W129" s="11" t="str">
        <f>IF(ISBLANK(A129),"",表1_15[[#This Row],[子项名称]]&amp;表1_15[[#This Row],[标题]]&amp;表1_15[[#This Row],[分项工程代号]])</f>
        <v/>
      </c>
      <c r="X129" s="11" t="str">
        <f>IF(ISBLANK(A129),"",COUNTIF(W:W,表1_15[[#This Row],[子项名称]]&amp;表1_15[[#This Row],[标题]]&amp;表1_15[[#This Row],[分项工程代号]]))</f>
        <v/>
      </c>
      <c r="Y129" s="11" t="str">
        <f>IF(ISBLANK(A129),"",表1_15[[#This Row],[子项名称]]&amp;表1_15[[#This Row],[分项工程代号]]&amp;表1_15[[#This Row],[分项工程名称]])</f>
        <v/>
      </c>
      <c r="Z129" s="11" t="str">
        <f>IF(ISBLANK(A129),"",IF(MATCH(表1_15[[#This Row],[子项名称]]&amp;表1_15[[#This Row],[分项工程代号]]&amp;表1_15[[#This Row],[分项工程名称]],Y:Y,0)=ROW(表1_15[[#This Row],[子项名称]]),TRUE,FALSE))</f>
        <v/>
      </c>
      <c r="AA129" s="11" t="str">
        <f t="shared" si="23"/>
        <v/>
      </c>
      <c r="AB129" s="11" t="str">
        <f>IF(ISBLANK(A129),"",VLOOKUP(表1_15[[#This Row],[分项工程名称]],施工检查记录[#All],2,FALSE))</f>
        <v/>
      </c>
      <c r="AC129" t="str">
        <f t="shared" si="12"/>
        <v>1900年01月00日</v>
      </c>
    </row>
    <row r="130" customHeight="1" spans="1:29">
      <c r="A130" s="5"/>
      <c r="B130" s="5" t="str">
        <f ca="1" t="shared" si="13"/>
        <v/>
      </c>
      <c r="D130" s="5"/>
      <c r="E130" s="5"/>
      <c r="F130" s="5"/>
      <c r="G130" s="85"/>
      <c r="I130" s="5"/>
      <c r="J130" s="5"/>
      <c r="K130" s="11" t="str">
        <f>IF(ISBLANK(A130),"",VLOOKUP("S3"&amp;表1_15[[#This Row],[分项工程代号]]&amp;表1_15[[#This Row],[分项工程名称]],模板!D:F,3,FALSE))</f>
        <v/>
      </c>
      <c r="L130" s="2" t="str">
        <f ca="1">IF(ISBLANK(A130),"",表1_15[[#This Row],[编号]]&amp;TEXT(表1_15[[#This Row],[序号]],"000"))</f>
        <v/>
      </c>
      <c r="M130" s="11" t="str">
        <f t="shared" si="14"/>
        <v/>
      </c>
      <c r="N130" s="11" t="str">
        <f t="shared" si="15"/>
        <v/>
      </c>
      <c r="O130" s="11" t="str">
        <f t="shared" si="16"/>
        <v/>
      </c>
      <c r="P130" s="2" t="str">
        <f t="shared" si="17"/>
        <v/>
      </c>
      <c r="Q130" s="2" t="str">
        <f t="shared" si="18"/>
        <v/>
      </c>
      <c r="R130" s="2" t="str">
        <f t="shared" si="19"/>
        <v/>
      </c>
      <c r="S130" s="11" t="str">
        <f t="shared" si="20"/>
        <v/>
      </c>
      <c r="T130" s="11" t="str">
        <f>IF(ISBLANK(A130),"",VLOOKUP(表1_15[[#This Row],[分项工程名称]],模板!C:G,3,FALSE))</f>
        <v/>
      </c>
      <c r="U130" s="2" t="str">
        <f t="shared" si="21"/>
        <v/>
      </c>
      <c r="V130" s="2" t="str">
        <f t="shared" si="22"/>
        <v/>
      </c>
      <c r="W130" s="11" t="str">
        <f>IF(ISBLANK(A130),"",表1_15[[#This Row],[子项名称]]&amp;表1_15[[#This Row],[标题]]&amp;表1_15[[#This Row],[分项工程代号]])</f>
        <v/>
      </c>
      <c r="X130" s="11" t="str">
        <f>IF(ISBLANK(A130),"",COUNTIF(W:W,表1_15[[#This Row],[子项名称]]&amp;表1_15[[#This Row],[标题]]&amp;表1_15[[#This Row],[分项工程代号]]))</f>
        <v/>
      </c>
      <c r="Y130" s="11" t="str">
        <f>IF(ISBLANK(A130),"",表1_15[[#This Row],[子项名称]]&amp;表1_15[[#This Row],[分项工程代号]]&amp;表1_15[[#This Row],[分项工程名称]])</f>
        <v/>
      </c>
      <c r="Z130" s="11" t="str">
        <f>IF(ISBLANK(A130),"",IF(MATCH(表1_15[[#This Row],[子项名称]]&amp;表1_15[[#This Row],[分项工程代号]]&amp;表1_15[[#This Row],[分项工程名称]],Y:Y,0)=ROW(表1_15[[#This Row],[子项名称]]),TRUE,FALSE))</f>
        <v/>
      </c>
      <c r="AA130" s="11" t="str">
        <f t="shared" si="23"/>
        <v/>
      </c>
      <c r="AB130" s="11" t="str">
        <f>IF(ISBLANK(A130),"",VLOOKUP(表1_15[[#This Row],[分项工程名称]],施工检查记录[#All],2,FALSE))</f>
        <v/>
      </c>
      <c r="AC130" t="str">
        <f t="shared" ref="AC130:AC193" si="24">TEXT($G130,"yyyy年mm月dd日")</f>
        <v>1900年01月00日</v>
      </c>
    </row>
    <row r="131" customHeight="1" spans="1:29">
      <c r="A131" s="5"/>
      <c r="B131" s="5" t="str">
        <f ca="1" t="shared" ref="B131:B194" si="25">IF(ISBLANK(A131),"",_xlfn.MAXIFS(INDIRECT(ADDRESS(2,2)&amp;":"&amp;ADDRESS(ROW(A131)-1,2)),INDIRECT(ADDRESS(2,1)&amp;":"&amp;ADDRESS(ROW(A131)-1,1)),A131,INDIRECT(ADDRESS(2,3)&amp;":"&amp;ADDRESS(ROW(A131)-1,3)),C131,INDIRECT(ADDRESS(2,4)&amp;":"&amp;ADDRESS(ROW(A131)-1,4)),D131)+1)</f>
        <v/>
      </c>
      <c r="D131" s="5"/>
      <c r="E131" s="5"/>
      <c r="F131" s="5"/>
      <c r="G131" s="85"/>
      <c r="I131" s="5"/>
      <c r="J131" s="5"/>
      <c r="K131" s="11" t="str">
        <f>IF(ISBLANK(A131),"",VLOOKUP("S3"&amp;表1_15[[#This Row],[分项工程代号]]&amp;表1_15[[#This Row],[分项工程名称]],模板!D:F,3,FALSE))</f>
        <v/>
      </c>
      <c r="L131" s="2" t="str">
        <f ca="1">IF(ISBLANK(A131),"",表1_15[[#This Row],[编号]]&amp;TEXT(表1_15[[#This Row],[序号]],"000"))</f>
        <v/>
      </c>
      <c r="M131" s="11" t="str">
        <f t="shared" ref="M131:M194" si="26">IF(ISBLANK(A131),"","北方工程刚果（金）有限公司")</f>
        <v/>
      </c>
      <c r="N131" s="11" t="str">
        <f t="shared" ref="N131:N194" si="27">IF(ISBLANK(A131),"","李云松")</f>
        <v/>
      </c>
      <c r="O131" s="11" t="str">
        <f t="shared" ref="O131:O194" si="28">IF(ISBLANK(A131),"","黄必银")</f>
        <v/>
      </c>
      <c r="P131" s="2" t="str">
        <f t="shared" ref="P131:P194" si="29">IF(ISBLANK(A131),"","WUHUANG CONSTRUCTION ET COMMERCE RDC SAS")</f>
        <v/>
      </c>
      <c r="Q131" s="2" t="str">
        <f t="shared" ref="Q131:Q194" si="30">IF(ISBLANK(A131),"","陈陆")</f>
        <v/>
      </c>
      <c r="R131" s="2" t="str">
        <f t="shared" ref="R131:R194" si="31">IF(ISBLANK(A131),"","曹学能")</f>
        <v/>
      </c>
      <c r="S131" s="11" t="str">
        <f t="shared" ref="S131:S194" si="32">IF(ISBLANK(A131),"","鑫诚建设监理咨询有限公司")</f>
        <v/>
      </c>
      <c r="T131" s="11" t="str">
        <f>IF(ISBLANK(A131),"",VLOOKUP(表1_15[[#This Row],[分项工程名称]],模板!C:G,3,FALSE))</f>
        <v/>
      </c>
      <c r="U131" s="2" t="str">
        <f t="shared" ref="U131:U194" si="33">IF(ISBLANK(A131),"","刚果（金）庞比铜钴矿项目")</f>
        <v/>
      </c>
      <c r="V131" s="2" t="str">
        <f t="shared" ref="V131:V194" si="34">IF(ISBLANK(A131),"",_xlfn.CONCAT(U131,"   ",A131))</f>
        <v/>
      </c>
      <c r="W131" s="11" t="str">
        <f>IF(ISBLANK(A131),"",表1_15[[#This Row],[子项名称]]&amp;表1_15[[#This Row],[标题]]&amp;表1_15[[#This Row],[分项工程代号]])</f>
        <v/>
      </c>
      <c r="X131" s="11" t="str">
        <f>IF(ISBLANK(A131),"",COUNTIF(W:W,表1_15[[#This Row],[子项名称]]&amp;表1_15[[#This Row],[标题]]&amp;表1_15[[#This Row],[分项工程代号]]))</f>
        <v/>
      </c>
      <c r="Y131" s="11" t="str">
        <f>IF(ISBLANK(A131),"",表1_15[[#This Row],[子项名称]]&amp;表1_15[[#This Row],[分项工程代号]]&amp;表1_15[[#This Row],[分项工程名称]])</f>
        <v/>
      </c>
      <c r="Z131" s="11" t="str">
        <f>IF(ISBLANK(A131),"",IF(MATCH(表1_15[[#This Row],[子项名称]]&amp;表1_15[[#This Row],[分项工程代号]]&amp;表1_15[[#This Row],[分项工程名称]],Y:Y,0)=ROW(表1_15[[#This Row],[子项名称]]),TRUE,FALSE))</f>
        <v/>
      </c>
      <c r="AA131" s="11" t="str">
        <f t="shared" ref="AA131:AA194" si="35">IF(ISBLANK(A131),"",_xlfn.CONCAT("《自动化仪表工程施工及验收规范》GB50093-2013"))</f>
        <v/>
      </c>
      <c r="AB131" s="11" t="str">
        <f>IF(ISBLANK(A131),"",VLOOKUP(表1_15[[#This Row],[分项工程名称]],施工检查记录[#All],2,FALSE))</f>
        <v/>
      </c>
      <c r="AC131" t="str">
        <f t="shared" si="24"/>
        <v>1900年01月00日</v>
      </c>
    </row>
    <row r="132" customHeight="1" spans="1:29">
      <c r="A132" s="5"/>
      <c r="B132" s="5" t="str">
        <f ca="1" t="shared" si="25"/>
        <v/>
      </c>
      <c r="D132" s="5"/>
      <c r="E132" s="5"/>
      <c r="F132" s="5"/>
      <c r="G132" s="85"/>
      <c r="I132" s="5"/>
      <c r="J132" s="5"/>
      <c r="K132" s="11" t="str">
        <f>IF(ISBLANK(A132),"",VLOOKUP("S3"&amp;表1_15[[#This Row],[分项工程代号]]&amp;表1_15[[#This Row],[分项工程名称]],模板!D:F,3,FALSE))</f>
        <v/>
      </c>
      <c r="L132" s="2" t="str">
        <f ca="1">IF(ISBLANK(A132),"",表1_15[[#This Row],[编号]]&amp;TEXT(表1_15[[#This Row],[序号]],"000"))</f>
        <v/>
      </c>
      <c r="M132" s="11" t="str">
        <f t="shared" si="26"/>
        <v/>
      </c>
      <c r="N132" s="11" t="str">
        <f t="shared" si="27"/>
        <v/>
      </c>
      <c r="O132" s="11" t="str">
        <f t="shared" si="28"/>
        <v/>
      </c>
      <c r="P132" s="2" t="str">
        <f t="shared" si="29"/>
        <v/>
      </c>
      <c r="Q132" s="2" t="str">
        <f t="shared" si="30"/>
        <v/>
      </c>
      <c r="R132" s="2" t="str">
        <f t="shared" si="31"/>
        <v/>
      </c>
      <c r="S132" s="11" t="str">
        <f t="shared" si="32"/>
        <v/>
      </c>
      <c r="T132" s="11" t="str">
        <f>IF(ISBLANK(A132),"",VLOOKUP(表1_15[[#This Row],[分项工程名称]],模板!C:G,3,FALSE))</f>
        <v/>
      </c>
      <c r="U132" s="2" t="str">
        <f t="shared" si="33"/>
        <v/>
      </c>
      <c r="V132" s="2" t="str">
        <f t="shared" si="34"/>
        <v/>
      </c>
      <c r="W132" s="11" t="str">
        <f>IF(ISBLANK(A132),"",表1_15[[#This Row],[子项名称]]&amp;表1_15[[#This Row],[标题]]&amp;表1_15[[#This Row],[分项工程代号]])</f>
        <v/>
      </c>
      <c r="X132" s="11" t="str">
        <f>IF(ISBLANK(A132),"",COUNTIF(W:W,表1_15[[#This Row],[子项名称]]&amp;表1_15[[#This Row],[标题]]&amp;表1_15[[#This Row],[分项工程代号]]))</f>
        <v/>
      </c>
      <c r="Y132" s="11" t="str">
        <f>IF(ISBLANK(A132),"",表1_15[[#This Row],[子项名称]]&amp;表1_15[[#This Row],[分项工程代号]]&amp;表1_15[[#This Row],[分项工程名称]])</f>
        <v/>
      </c>
      <c r="Z132" s="11" t="str">
        <f>IF(ISBLANK(A132),"",IF(MATCH(表1_15[[#This Row],[子项名称]]&amp;表1_15[[#This Row],[分项工程代号]]&amp;表1_15[[#This Row],[分项工程名称]],Y:Y,0)=ROW(表1_15[[#This Row],[子项名称]]),TRUE,FALSE))</f>
        <v/>
      </c>
      <c r="AA132" s="11" t="str">
        <f t="shared" si="35"/>
        <v/>
      </c>
      <c r="AB132" s="11" t="str">
        <f>IF(ISBLANK(A132),"",VLOOKUP(表1_15[[#This Row],[分项工程名称]],施工检查记录[#All],2,FALSE))</f>
        <v/>
      </c>
      <c r="AC132" t="str">
        <f t="shared" si="24"/>
        <v>1900年01月00日</v>
      </c>
    </row>
    <row r="133" customHeight="1" spans="1:29">
      <c r="A133" s="5"/>
      <c r="B133" s="5" t="str">
        <f ca="1" t="shared" si="25"/>
        <v/>
      </c>
      <c r="D133" s="5"/>
      <c r="E133" s="5"/>
      <c r="F133" s="5"/>
      <c r="G133" s="85"/>
      <c r="I133" s="5"/>
      <c r="J133" s="5"/>
      <c r="K133" s="11" t="str">
        <f>IF(ISBLANK(A133),"",VLOOKUP("S3"&amp;表1_15[[#This Row],[分项工程代号]]&amp;表1_15[[#This Row],[分项工程名称]],模板!D:F,3,FALSE))</f>
        <v/>
      </c>
      <c r="L133" s="2" t="str">
        <f ca="1">IF(ISBLANK(A133),"",表1_15[[#This Row],[编号]]&amp;TEXT(表1_15[[#This Row],[序号]],"000"))</f>
        <v/>
      </c>
      <c r="M133" s="11" t="str">
        <f t="shared" si="26"/>
        <v/>
      </c>
      <c r="N133" s="11" t="str">
        <f t="shared" si="27"/>
        <v/>
      </c>
      <c r="O133" s="11" t="str">
        <f t="shared" si="28"/>
        <v/>
      </c>
      <c r="P133" s="2" t="str">
        <f t="shared" si="29"/>
        <v/>
      </c>
      <c r="Q133" s="2" t="str">
        <f t="shared" si="30"/>
        <v/>
      </c>
      <c r="R133" s="2" t="str">
        <f t="shared" si="31"/>
        <v/>
      </c>
      <c r="S133" s="11" t="str">
        <f t="shared" si="32"/>
        <v/>
      </c>
      <c r="T133" s="11" t="str">
        <f>IF(ISBLANK(A133),"",VLOOKUP(表1_15[[#This Row],[分项工程名称]],模板!C:G,3,FALSE))</f>
        <v/>
      </c>
      <c r="U133" s="2" t="str">
        <f t="shared" si="33"/>
        <v/>
      </c>
      <c r="V133" s="2" t="str">
        <f t="shared" si="34"/>
        <v/>
      </c>
      <c r="W133" s="11" t="str">
        <f>IF(ISBLANK(A133),"",表1_15[[#This Row],[子项名称]]&amp;表1_15[[#This Row],[标题]]&amp;表1_15[[#This Row],[分项工程代号]])</f>
        <v/>
      </c>
      <c r="X133" s="11" t="str">
        <f>IF(ISBLANK(A133),"",COUNTIF(W:W,表1_15[[#This Row],[子项名称]]&amp;表1_15[[#This Row],[标题]]&amp;表1_15[[#This Row],[分项工程代号]]))</f>
        <v/>
      </c>
      <c r="Y133" s="11" t="str">
        <f>IF(ISBLANK(A133),"",表1_15[[#This Row],[子项名称]]&amp;表1_15[[#This Row],[分项工程代号]]&amp;表1_15[[#This Row],[分项工程名称]])</f>
        <v/>
      </c>
      <c r="Z133" s="11" t="str">
        <f>IF(ISBLANK(A133),"",IF(MATCH(表1_15[[#This Row],[子项名称]]&amp;表1_15[[#This Row],[分项工程代号]]&amp;表1_15[[#This Row],[分项工程名称]],Y:Y,0)=ROW(表1_15[[#This Row],[子项名称]]),TRUE,FALSE))</f>
        <v/>
      </c>
      <c r="AA133" s="11" t="str">
        <f t="shared" si="35"/>
        <v/>
      </c>
      <c r="AB133" s="11" t="str">
        <f>IF(ISBLANK(A133),"",VLOOKUP(表1_15[[#This Row],[分项工程名称]],施工检查记录[#All],2,FALSE))</f>
        <v/>
      </c>
      <c r="AC133" t="str">
        <f t="shared" si="24"/>
        <v>1900年01月00日</v>
      </c>
    </row>
    <row r="134" customHeight="1" spans="1:29">
      <c r="A134" s="5"/>
      <c r="B134" s="5" t="str">
        <f ca="1" t="shared" si="25"/>
        <v/>
      </c>
      <c r="D134" s="5"/>
      <c r="E134" s="5"/>
      <c r="F134" s="5"/>
      <c r="G134" s="85"/>
      <c r="I134" s="5"/>
      <c r="J134" s="5"/>
      <c r="K134" s="11" t="str">
        <f>IF(ISBLANK(A134),"",VLOOKUP("S3"&amp;表1_15[[#This Row],[分项工程代号]]&amp;表1_15[[#This Row],[分项工程名称]],模板!D:F,3,FALSE))</f>
        <v/>
      </c>
      <c r="L134" s="2" t="str">
        <f ca="1">IF(ISBLANK(A134),"",表1_15[[#This Row],[编号]]&amp;TEXT(表1_15[[#This Row],[序号]],"000"))</f>
        <v/>
      </c>
      <c r="M134" s="11" t="str">
        <f t="shared" si="26"/>
        <v/>
      </c>
      <c r="N134" s="11" t="str">
        <f t="shared" si="27"/>
        <v/>
      </c>
      <c r="O134" s="11" t="str">
        <f t="shared" si="28"/>
        <v/>
      </c>
      <c r="P134" s="2" t="str">
        <f t="shared" si="29"/>
        <v/>
      </c>
      <c r="Q134" s="2" t="str">
        <f t="shared" si="30"/>
        <v/>
      </c>
      <c r="R134" s="2" t="str">
        <f t="shared" si="31"/>
        <v/>
      </c>
      <c r="S134" s="11" t="str">
        <f t="shared" si="32"/>
        <v/>
      </c>
      <c r="T134" s="11" t="str">
        <f>IF(ISBLANK(A134),"",VLOOKUP(表1_15[[#This Row],[分项工程名称]],模板!C:G,3,FALSE))</f>
        <v/>
      </c>
      <c r="U134" s="2" t="str">
        <f t="shared" si="33"/>
        <v/>
      </c>
      <c r="V134" s="2" t="str">
        <f t="shared" si="34"/>
        <v/>
      </c>
      <c r="W134" s="11" t="str">
        <f>IF(ISBLANK(A134),"",表1_15[[#This Row],[子项名称]]&amp;表1_15[[#This Row],[标题]]&amp;表1_15[[#This Row],[分项工程代号]])</f>
        <v/>
      </c>
      <c r="X134" s="11" t="str">
        <f>IF(ISBLANK(A134),"",COUNTIF(W:W,表1_15[[#This Row],[子项名称]]&amp;表1_15[[#This Row],[标题]]&amp;表1_15[[#This Row],[分项工程代号]]))</f>
        <v/>
      </c>
      <c r="Y134" s="11" t="str">
        <f>IF(ISBLANK(A134),"",表1_15[[#This Row],[子项名称]]&amp;表1_15[[#This Row],[分项工程代号]]&amp;表1_15[[#This Row],[分项工程名称]])</f>
        <v/>
      </c>
      <c r="Z134" s="11" t="str">
        <f>IF(ISBLANK(A134),"",IF(MATCH(表1_15[[#This Row],[子项名称]]&amp;表1_15[[#This Row],[分项工程代号]]&amp;表1_15[[#This Row],[分项工程名称]],Y:Y,0)=ROW(表1_15[[#This Row],[子项名称]]),TRUE,FALSE))</f>
        <v/>
      </c>
      <c r="AA134" s="11" t="str">
        <f t="shared" si="35"/>
        <v/>
      </c>
      <c r="AB134" s="11" t="str">
        <f>IF(ISBLANK(A134),"",VLOOKUP(表1_15[[#This Row],[分项工程名称]],施工检查记录[#All],2,FALSE))</f>
        <v/>
      </c>
      <c r="AC134" t="str">
        <f t="shared" si="24"/>
        <v>1900年01月00日</v>
      </c>
    </row>
    <row r="135" customHeight="1" spans="1:29">
      <c r="A135" s="5"/>
      <c r="B135" s="5" t="str">
        <f ca="1" t="shared" si="25"/>
        <v/>
      </c>
      <c r="D135" s="5"/>
      <c r="E135" s="5"/>
      <c r="F135" s="5"/>
      <c r="G135" s="85"/>
      <c r="I135" s="5"/>
      <c r="J135" s="5"/>
      <c r="K135" s="11" t="str">
        <f>IF(ISBLANK(A135),"",VLOOKUP("S3"&amp;表1_15[[#This Row],[分项工程代号]]&amp;表1_15[[#This Row],[分项工程名称]],模板!D:F,3,FALSE))</f>
        <v/>
      </c>
      <c r="L135" s="2" t="str">
        <f ca="1">IF(ISBLANK(A135),"",表1_15[[#This Row],[编号]]&amp;TEXT(表1_15[[#This Row],[序号]],"000"))</f>
        <v/>
      </c>
      <c r="M135" s="11" t="str">
        <f t="shared" si="26"/>
        <v/>
      </c>
      <c r="N135" s="11" t="str">
        <f t="shared" si="27"/>
        <v/>
      </c>
      <c r="O135" s="11" t="str">
        <f t="shared" si="28"/>
        <v/>
      </c>
      <c r="P135" s="2" t="str">
        <f t="shared" si="29"/>
        <v/>
      </c>
      <c r="Q135" s="2" t="str">
        <f t="shared" si="30"/>
        <v/>
      </c>
      <c r="R135" s="2" t="str">
        <f t="shared" si="31"/>
        <v/>
      </c>
      <c r="S135" s="11" t="str">
        <f t="shared" si="32"/>
        <v/>
      </c>
      <c r="T135" s="11" t="str">
        <f>IF(ISBLANK(A135),"",VLOOKUP(表1_15[[#This Row],[分项工程名称]],模板!C:G,3,FALSE))</f>
        <v/>
      </c>
      <c r="U135" s="2" t="str">
        <f t="shared" si="33"/>
        <v/>
      </c>
      <c r="V135" s="2" t="str">
        <f t="shared" si="34"/>
        <v/>
      </c>
      <c r="W135" s="11" t="str">
        <f>IF(ISBLANK(A135),"",表1_15[[#This Row],[子项名称]]&amp;表1_15[[#This Row],[标题]]&amp;表1_15[[#This Row],[分项工程代号]])</f>
        <v/>
      </c>
      <c r="X135" s="11" t="str">
        <f>IF(ISBLANK(A135),"",COUNTIF(W:W,表1_15[[#This Row],[子项名称]]&amp;表1_15[[#This Row],[标题]]&amp;表1_15[[#This Row],[分项工程代号]]))</f>
        <v/>
      </c>
      <c r="Y135" s="11" t="str">
        <f>IF(ISBLANK(A135),"",表1_15[[#This Row],[子项名称]]&amp;表1_15[[#This Row],[分项工程代号]]&amp;表1_15[[#This Row],[分项工程名称]])</f>
        <v/>
      </c>
      <c r="Z135" s="11" t="str">
        <f>IF(ISBLANK(A135),"",IF(MATCH(表1_15[[#This Row],[子项名称]]&amp;表1_15[[#This Row],[分项工程代号]]&amp;表1_15[[#This Row],[分项工程名称]],Y:Y,0)=ROW(表1_15[[#This Row],[子项名称]]),TRUE,FALSE))</f>
        <v/>
      </c>
      <c r="AA135" s="11" t="str">
        <f t="shared" si="35"/>
        <v/>
      </c>
      <c r="AB135" s="11" t="str">
        <f>IF(ISBLANK(A135),"",VLOOKUP(表1_15[[#This Row],[分项工程名称]],施工检查记录[#All],2,FALSE))</f>
        <v/>
      </c>
      <c r="AC135" t="str">
        <f t="shared" si="24"/>
        <v>1900年01月00日</v>
      </c>
    </row>
    <row r="136" customHeight="1" spans="1:29">
      <c r="A136" s="5"/>
      <c r="B136" s="5" t="str">
        <f ca="1" t="shared" si="25"/>
        <v/>
      </c>
      <c r="D136" s="5"/>
      <c r="E136" s="5"/>
      <c r="F136" s="5"/>
      <c r="G136" s="85"/>
      <c r="I136" s="5"/>
      <c r="J136" s="5"/>
      <c r="K136" s="11" t="str">
        <f>IF(ISBLANK(A136),"",VLOOKUP("S3"&amp;表1_15[[#This Row],[分项工程代号]]&amp;表1_15[[#This Row],[分项工程名称]],模板!D:F,3,FALSE))</f>
        <v/>
      </c>
      <c r="L136" s="2" t="str">
        <f ca="1">IF(ISBLANK(A136),"",表1_15[[#This Row],[编号]]&amp;TEXT(表1_15[[#This Row],[序号]],"000"))</f>
        <v/>
      </c>
      <c r="M136" s="11" t="str">
        <f t="shared" si="26"/>
        <v/>
      </c>
      <c r="N136" s="11" t="str">
        <f t="shared" si="27"/>
        <v/>
      </c>
      <c r="O136" s="11" t="str">
        <f t="shared" si="28"/>
        <v/>
      </c>
      <c r="P136" s="2" t="str">
        <f t="shared" si="29"/>
        <v/>
      </c>
      <c r="Q136" s="2" t="str">
        <f t="shared" si="30"/>
        <v/>
      </c>
      <c r="R136" s="2" t="str">
        <f t="shared" si="31"/>
        <v/>
      </c>
      <c r="S136" s="11" t="str">
        <f t="shared" si="32"/>
        <v/>
      </c>
      <c r="T136" s="11" t="str">
        <f>IF(ISBLANK(A136),"",VLOOKUP(表1_15[[#This Row],[分项工程名称]],模板!C:G,3,FALSE))</f>
        <v/>
      </c>
      <c r="U136" s="2" t="str">
        <f t="shared" si="33"/>
        <v/>
      </c>
      <c r="V136" s="2" t="str">
        <f t="shared" si="34"/>
        <v/>
      </c>
      <c r="W136" s="11" t="str">
        <f>IF(ISBLANK(A136),"",表1_15[[#This Row],[子项名称]]&amp;表1_15[[#This Row],[标题]]&amp;表1_15[[#This Row],[分项工程代号]])</f>
        <v/>
      </c>
      <c r="X136" s="11" t="str">
        <f>IF(ISBLANK(A136),"",COUNTIF(W:W,表1_15[[#This Row],[子项名称]]&amp;表1_15[[#This Row],[标题]]&amp;表1_15[[#This Row],[分项工程代号]]))</f>
        <v/>
      </c>
      <c r="Y136" s="11" t="str">
        <f>IF(ISBLANK(A136),"",表1_15[[#This Row],[子项名称]]&amp;表1_15[[#This Row],[分项工程代号]]&amp;表1_15[[#This Row],[分项工程名称]])</f>
        <v/>
      </c>
      <c r="Z136" s="11" t="str">
        <f>IF(ISBLANK(A136),"",IF(MATCH(表1_15[[#This Row],[子项名称]]&amp;表1_15[[#This Row],[分项工程代号]]&amp;表1_15[[#This Row],[分项工程名称]],Y:Y,0)=ROW(表1_15[[#This Row],[子项名称]]),TRUE,FALSE))</f>
        <v/>
      </c>
      <c r="AA136" s="11" t="str">
        <f t="shared" si="35"/>
        <v/>
      </c>
      <c r="AB136" s="11" t="str">
        <f>IF(ISBLANK(A136),"",VLOOKUP(表1_15[[#This Row],[分项工程名称]],施工检查记录[#All],2,FALSE))</f>
        <v/>
      </c>
      <c r="AC136" t="str">
        <f t="shared" si="24"/>
        <v>1900年01月00日</v>
      </c>
    </row>
    <row r="137" customHeight="1" spans="1:29">
      <c r="A137" s="5"/>
      <c r="B137" s="5" t="str">
        <f ca="1" t="shared" si="25"/>
        <v/>
      </c>
      <c r="D137" s="5"/>
      <c r="E137" s="5"/>
      <c r="F137" s="5"/>
      <c r="G137" s="85"/>
      <c r="I137" s="5"/>
      <c r="J137" s="5"/>
      <c r="K137" s="11" t="str">
        <f>IF(ISBLANK(A137),"",VLOOKUP("S3"&amp;表1_15[[#This Row],[分项工程代号]]&amp;表1_15[[#This Row],[分项工程名称]],模板!D:F,3,FALSE))</f>
        <v/>
      </c>
      <c r="L137" s="2" t="str">
        <f ca="1">IF(ISBLANK(A137),"",表1_15[[#This Row],[编号]]&amp;TEXT(表1_15[[#This Row],[序号]],"000"))</f>
        <v/>
      </c>
      <c r="M137" s="11" t="str">
        <f t="shared" si="26"/>
        <v/>
      </c>
      <c r="N137" s="11" t="str">
        <f t="shared" si="27"/>
        <v/>
      </c>
      <c r="O137" s="11" t="str">
        <f t="shared" si="28"/>
        <v/>
      </c>
      <c r="P137" s="2" t="str">
        <f t="shared" si="29"/>
        <v/>
      </c>
      <c r="Q137" s="2" t="str">
        <f t="shared" si="30"/>
        <v/>
      </c>
      <c r="R137" s="2" t="str">
        <f t="shared" si="31"/>
        <v/>
      </c>
      <c r="S137" s="11" t="str">
        <f t="shared" si="32"/>
        <v/>
      </c>
      <c r="T137" s="11" t="str">
        <f>IF(ISBLANK(A137),"",VLOOKUP(表1_15[[#This Row],[分项工程名称]],模板!C:G,3,FALSE))</f>
        <v/>
      </c>
      <c r="U137" s="2" t="str">
        <f t="shared" si="33"/>
        <v/>
      </c>
      <c r="V137" s="2" t="str">
        <f t="shared" si="34"/>
        <v/>
      </c>
      <c r="W137" s="11" t="str">
        <f>IF(ISBLANK(A137),"",表1_15[[#This Row],[子项名称]]&amp;表1_15[[#This Row],[标题]]&amp;表1_15[[#This Row],[分项工程代号]])</f>
        <v/>
      </c>
      <c r="X137" s="11" t="str">
        <f>IF(ISBLANK(A137),"",COUNTIF(W:W,表1_15[[#This Row],[子项名称]]&amp;表1_15[[#This Row],[标题]]&amp;表1_15[[#This Row],[分项工程代号]]))</f>
        <v/>
      </c>
      <c r="Y137" s="11" t="str">
        <f>IF(ISBLANK(A137),"",表1_15[[#This Row],[子项名称]]&amp;表1_15[[#This Row],[分项工程代号]]&amp;表1_15[[#This Row],[分项工程名称]])</f>
        <v/>
      </c>
      <c r="Z137" s="11" t="str">
        <f>IF(ISBLANK(A137),"",IF(MATCH(表1_15[[#This Row],[子项名称]]&amp;表1_15[[#This Row],[分项工程代号]]&amp;表1_15[[#This Row],[分项工程名称]],Y:Y,0)=ROW(表1_15[[#This Row],[子项名称]]),TRUE,FALSE))</f>
        <v/>
      </c>
      <c r="AA137" s="11" t="str">
        <f t="shared" si="35"/>
        <v/>
      </c>
      <c r="AB137" s="11" t="str">
        <f>IF(ISBLANK(A137),"",VLOOKUP(表1_15[[#This Row],[分项工程名称]],施工检查记录[#All],2,FALSE))</f>
        <v/>
      </c>
      <c r="AC137" t="str">
        <f t="shared" si="24"/>
        <v>1900年01月00日</v>
      </c>
    </row>
    <row r="138" customHeight="1" spans="1:29">
      <c r="A138" s="5"/>
      <c r="B138" s="5" t="str">
        <f ca="1" t="shared" si="25"/>
        <v/>
      </c>
      <c r="C138" s="5"/>
      <c r="D138" s="5"/>
      <c r="E138" s="5"/>
      <c r="F138" s="5"/>
      <c r="G138" s="85"/>
      <c r="I138" s="5"/>
      <c r="J138" s="5"/>
      <c r="K138" s="11" t="str">
        <f>IF(ISBLANK(A138),"",VLOOKUP("S3"&amp;表1_15[[#This Row],[分项工程代号]]&amp;表1_15[[#This Row],[分项工程名称]],模板!D:F,3,FALSE))</f>
        <v/>
      </c>
      <c r="L138" s="2" t="str">
        <f ca="1">IF(ISBLANK(A138),"",表1_15[[#This Row],[编号]]&amp;TEXT(表1_15[[#This Row],[序号]],"000"))</f>
        <v/>
      </c>
      <c r="M138" s="11" t="str">
        <f t="shared" si="26"/>
        <v/>
      </c>
      <c r="N138" s="11" t="str">
        <f t="shared" si="27"/>
        <v/>
      </c>
      <c r="O138" s="11" t="str">
        <f t="shared" si="28"/>
        <v/>
      </c>
      <c r="P138" s="2" t="str">
        <f t="shared" si="29"/>
        <v/>
      </c>
      <c r="Q138" s="2" t="str">
        <f t="shared" si="30"/>
        <v/>
      </c>
      <c r="R138" s="2" t="str">
        <f t="shared" si="31"/>
        <v/>
      </c>
      <c r="S138" s="11" t="str">
        <f t="shared" si="32"/>
        <v/>
      </c>
      <c r="T138" s="11" t="str">
        <f>IF(ISBLANK(A138),"",VLOOKUP(表1_15[[#This Row],[分项工程名称]],模板!C:G,3,FALSE))</f>
        <v/>
      </c>
      <c r="U138" s="2" t="str">
        <f t="shared" si="33"/>
        <v/>
      </c>
      <c r="V138" s="2" t="str">
        <f t="shared" si="34"/>
        <v/>
      </c>
      <c r="W138" s="11" t="str">
        <f>IF(ISBLANK(A138),"",表1_15[[#This Row],[子项名称]]&amp;表1_15[[#This Row],[标题]]&amp;表1_15[[#This Row],[分项工程代号]])</f>
        <v/>
      </c>
      <c r="X138" s="11" t="str">
        <f>IF(ISBLANK(A138),"",COUNTIF(W:W,表1_15[[#This Row],[子项名称]]&amp;表1_15[[#This Row],[标题]]&amp;表1_15[[#This Row],[分项工程代号]]))</f>
        <v/>
      </c>
      <c r="Y138" s="11" t="str">
        <f>IF(ISBLANK(A138),"",表1_15[[#This Row],[子项名称]]&amp;表1_15[[#This Row],[分项工程代号]]&amp;表1_15[[#This Row],[分项工程名称]])</f>
        <v/>
      </c>
      <c r="Z138" s="11" t="str">
        <f>IF(ISBLANK(A138),"",IF(MATCH(表1_15[[#This Row],[子项名称]]&amp;表1_15[[#This Row],[分项工程代号]]&amp;表1_15[[#This Row],[分项工程名称]],Y:Y,0)=ROW(表1_15[[#This Row],[子项名称]]),TRUE,FALSE))</f>
        <v/>
      </c>
      <c r="AA138" s="11" t="str">
        <f t="shared" si="35"/>
        <v/>
      </c>
      <c r="AB138" s="11" t="str">
        <f>IF(ISBLANK(A138),"",VLOOKUP(表1_15[[#This Row],[分项工程名称]],施工检查记录[#All],2,FALSE))</f>
        <v/>
      </c>
      <c r="AC138" t="str">
        <f t="shared" si="24"/>
        <v>1900年01月00日</v>
      </c>
    </row>
    <row r="139" customHeight="1" spans="1:29">
      <c r="A139" s="5"/>
      <c r="B139" s="5" t="str">
        <f ca="1" t="shared" si="25"/>
        <v/>
      </c>
      <c r="C139" s="5"/>
      <c r="D139" s="5"/>
      <c r="E139" s="5"/>
      <c r="F139" s="5"/>
      <c r="G139" s="85"/>
      <c r="I139" s="5"/>
      <c r="J139" s="5"/>
      <c r="K139" s="11" t="str">
        <f>IF(ISBLANK(A139),"",VLOOKUP("S3"&amp;表1_15[[#This Row],[分项工程代号]]&amp;表1_15[[#This Row],[分项工程名称]],模板!D:F,3,FALSE))</f>
        <v/>
      </c>
      <c r="L139" s="2" t="str">
        <f ca="1">IF(ISBLANK(A139),"",表1_15[[#This Row],[编号]]&amp;TEXT(表1_15[[#This Row],[序号]],"000"))</f>
        <v/>
      </c>
      <c r="M139" s="11" t="str">
        <f t="shared" si="26"/>
        <v/>
      </c>
      <c r="N139" s="11" t="str">
        <f t="shared" si="27"/>
        <v/>
      </c>
      <c r="O139" s="11" t="str">
        <f t="shared" si="28"/>
        <v/>
      </c>
      <c r="P139" s="2" t="str">
        <f t="shared" si="29"/>
        <v/>
      </c>
      <c r="Q139" s="2" t="str">
        <f t="shared" si="30"/>
        <v/>
      </c>
      <c r="R139" s="2" t="str">
        <f t="shared" si="31"/>
        <v/>
      </c>
      <c r="S139" s="11" t="str">
        <f t="shared" si="32"/>
        <v/>
      </c>
      <c r="T139" s="11" t="str">
        <f>IF(ISBLANK(A139),"",VLOOKUP(表1_15[[#This Row],[分项工程名称]],模板!C:G,3,FALSE))</f>
        <v/>
      </c>
      <c r="U139" s="2" t="str">
        <f t="shared" si="33"/>
        <v/>
      </c>
      <c r="V139" s="2" t="str">
        <f t="shared" si="34"/>
        <v/>
      </c>
      <c r="W139" s="11" t="str">
        <f>IF(ISBLANK(A139),"",表1_15[[#This Row],[子项名称]]&amp;表1_15[[#This Row],[标题]]&amp;表1_15[[#This Row],[分项工程代号]])</f>
        <v/>
      </c>
      <c r="X139" s="11" t="str">
        <f>IF(ISBLANK(A139),"",COUNTIF(W:W,表1_15[[#This Row],[子项名称]]&amp;表1_15[[#This Row],[标题]]&amp;表1_15[[#This Row],[分项工程代号]]))</f>
        <v/>
      </c>
      <c r="Y139" s="11" t="str">
        <f>IF(ISBLANK(A139),"",表1_15[[#This Row],[子项名称]]&amp;表1_15[[#This Row],[分项工程代号]]&amp;表1_15[[#This Row],[分项工程名称]])</f>
        <v/>
      </c>
      <c r="Z139" s="11" t="str">
        <f>IF(ISBLANK(A139),"",IF(MATCH(表1_15[[#This Row],[子项名称]]&amp;表1_15[[#This Row],[分项工程代号]]&amp;表1_15[[#This Row],[分项工程名称]],Y:Y,0)=ROW(表1_15[[#This Row],[子项名称]]),TRUE,FALSE))</f>
        <v/>
      </c>
      <c r="AA139" s="11" t="str">
        <f t="shared" si="35"/>
        <v/>
      </c>
      <c r="AB139" s="11" t="str">
        <f>IF(ISBLANK(A139),"",VLOOKUP(表1_15[[#This Row],[分项工程名称]],施工检查记录[#All],2,FALSE))</f>
        <v/>
      </c>
      <c r="AC139" t="str">
        <f t="shared" si="24"/>
        <v>1900年01月00日</v>
      </c>
    </row>
    <row r="140" customHeight="1" spans="1:29">
      <c r="A140" s="5"/>
      <c r="B140" s="5" t="str">
        <f ca="1" t="shared" si="25"/>
        <v/>
      </c>
      <c r="C140" s="5"/>
      <c r="D140" s="5"/>
      <c r="E140" s="5"/>
      <c r="F140" s="5"/>
      <c r="G140" s="85"/>
      <c r="I140" s="5"/>
      <c r="J140" s="5"/>
      <c r="K140" s="11" t="str">
        <f>IF(ISBLANK(A140),"",VLOOKUP("S3"&amp;表1_15[[#This Row],[分项工程代号]]&amp;表1_15[[#This Row],[分项工程名称]],模板!D:F,3,FALSE))</f>
        <v/>
      </c>
      <c r="L140" s="2" t="str">
        <f ca="1">IF(ISBLANK(A140),"",表1_15[[#This Row],[编号]]&amp;TEXT(表1_15[[#This Row],[序号]],"000"))</f>
        <v/>
      </c>
      <c r="M140" s="11" t="str">
        <f t="shared" si="26"/>
        <v/>
      </c>
      <c r="N140" s="11" t="str">
        <f t="shared" si="27"/>
        <v/>
      </c>
      <c r="O140" s="11" t="str">
        <f t="shared" si="28"/>
        <v/>
      </c>
      <c r="P140" s="2" t="str">
        <f t="shared" si="29"/>
        <v/>
      </c>
      <c r="Q140" s="2" t="str">
        <f t="shared" si="30"/>
        <v/>
      </c>
      <c r="R140" s="2" t="str">
        <f t="shared" si="31"/>
        <v/>
      </c>
      <c r="S140" s="11" t="str">
        <f t="shared" si="32"/>
        <v/>
      </c>
      <c r="T140" s="11" t="str">
        <f>IF(ISBLANK(A140),"",VLOOKUP(表1_15[[#This Row],[分项工程名称]],模板!C:G,3,FALSE))</f>
        <v/>
      </c>
      <c r="U140" s="2" t="str">
        <f t="shared" si="33"/>
        <v/>
      </c>
      <c r="V140" s="2" t="str">
        <f t="shared" si="34"/>
        <v/>
      </c>
      <c r="W140" s="11" t="str">
        <f>IF(ISBLANK(A140),"",表1_15[[#This Row],[子项名称]]&amp;表1_15[[#This Row],[标题]]&amp;表1_15[[#This Row],[分项工程代号]])</f>
        <v/>
      </c>
      <c r="X140" s="11" t="str">
        <f>IF(ISBLANK(A140),"",COUNTIF(W:W,表1_15[[#This Row],[子项名称]]&amp;表1_15[[#This Row],[标题]]&amp;表1_15[[#This Row],[分项工程代号]]))</f>
        <v/>
      </c>
      <c r="Y140" s="11" t="str">
        <f>IF(ISBLANK(A140),"",表1_15[[#This Row],[子项名称]]&amp;表1_15[[#This Row],[分项工程代号]]&amp;表1_15[[#This Row],[分项工程名称]])</f>
        <v/>
      </c>
      <c r="Z140" s="11" t="str">
        <f>IF(ISBLANK(A140),"",IF(MATCH(表1_15[[#This Row],[子项名称]]&amp;表1_15[[#This Row],[分项工程代号]]&amp;表1_15[[#This Row],[分项工程名称]],Y:Y,0)=ROW(表1_15[[#This Row],[子项名称]]),TRUE,FALSE))</f>
        <v/>
      </c>
      <c r="AA140" s="11" t="str">
        <f t="shared" si="35"/>
        <v/>
      </c>
      <c r="AB140" s="11" t="str">
        <f>IF(ISBLANK(A140),"",VLOOKUP(表1_15[[#This Row],[分项工程名称]],施工检查记录[#All],2,FALSE))</f>
        <v/>
      </c>
      <c r="AC140" t="str">
        <f t="shared" si="24"/>
        <v>1900年01月00日</v>
      </c>
    </row>
    <row r="141" customHeight="1" spans="1:29">
      <c r="A141" s="5"/>
      <c r="B141" s="5" t="str">
        <f ca="1" t="shared" si="25"/>
        <v/>
      </c>
      <c r="C141" s="5"/>
      <c r="D141" s="5"/>
      <c r="E141" s="5"/>
      <c r="F141" s="5"/>
      <c r="G141" s="85"/>
      <c r="I141" s="5"/>
      <c r="J141" s="5"/>
      <c r="K141" s="11" t="str">
        <f>IF(ISBLANK(A141),"",VLOOKUP("S3"&amp;表1_15[[#This Row],[分项工程代号]]&amp;表1_15[[#This Row],[分项工程名称]],模板!D:F,3,FALSE))</f>
        <v/>
      </c>
      <c r="L141" s="2" t="str">
        <f ca="1">IF(ISBLANK(A141),"",表1_15[[#This Row],[编号]]&amp;TEXT(表1_15[[#This Row],[序号]],"000"))</f>
        <v/>
      </c>
      <c r="M141" s="11" t="str">
        <f t="shared" si="26"/>
        <v/>
      </c>
      <c r="N141" s="11" t="str">
        <f t="shared" si="27"/>
        <v/>
      </c>
      <c r="O141" s="11" t="str">
        <f t="shared" si="28"/>
        <v/>
      </c>
      <c r="P141" s="2" t="str">
        <f t="shared" si="29"/>
        <v/>
      </c>
      <c r="Q141" s="2" t="str">
        <f t="shared" si="30"/>
        <v/>
      </c>
      <c r="R141" s="2" t="str">
        <f t="shared" si="31"/>
        <v/>
      </c>
      <c r="S141" s="11" t="str">
        <f t="shared" si="32"/>
        <v/>
      </c>
      <c r="T141" s="11" t="str">
        <f>IF(ISBLANK(A141),"",VLOOKUP(表1_15[[#This Row],[分项工程名称]],模板!C:G,3,FALSE))</f>
        <v/>
      </c>
      <c r="U141" s="2" t="str">
        <f t="shared" si="33"/>
        <v/>
      </c>
      <c r="V141" s="2" t="str">
        <f t="shared" si="34"/>
        <v/>
      </c>
      <c r="W141" s="11" t="str">
        <f>IF(ISBLANK(A141),"",表1_15[[#This Row],[子项名称]]&amp;表1_15[[#This Row],[标题]]&amp;表1_15[[#This Row],[分项工程代号]])</f>
        <v/>
      </c>
      <c r="X141" s="11" t="str">
        <f>IF(ISBLANK(A141),"",COUNTIF(W:W,表1_15[[#This Row],[子项名称]]&amp;表1_15[[#This Row],[标题]]&amp;表1_15[[#This Row],[分项工程代号]]))</f>
        <v/>
      </c>
      <c r="Y141" s="11" t="str">
        <f>IF(ISBLANK(A141),"",表1_15[[#This Row],[子项名称]]&amp;表1_15[[#This Row],[分项工程代号]]&amp;表1_15[[#This Row],[分项工程名称]])</f>
        <v/>
      </c>
      <c r="Z141" s="11" t="str">
        <f>IF(ISBLANK(A141),"",IF(MATCH(表1_15[[#This Row],[子项名称]]&amp;表1_15[[#This Row],[分项工程代号]]&amp;表1_15[[#This Row],[分项工程名称]],Y:Y,0)=ROW(表1_15[[#This Row],[子项名称]]),TRUE,FALSE))</f>
        <v/>
      </c>
      <c r="AA141" s="11" t="str">
        <f t="shared" si="35"/>
        <v/>
      </c>
      <c r="AB141" s="11" t="str">
        <f>IF(ISBLANK(A141),"",VLOOKUP(表1_15[[#This Row],[分项工程名称]],施工检查记录[#All],2,FALSE))</f>
        <v/>
      </c>
      <c r="AC141" t="str">
        <f t="shared" si="24"/>
        <v>1900年01月00日</v>
      </c>
    </row>
    <row r="142" customHeight="1" spans="1:29">
      <c r="A142" s="5"/>
      <c r="B142" s="5" t="str">
        <f ca="1" t="shared" si="25"/>
        <v/>
      </c>
      <c r="C142" s="5"/>
      <c r="D142" s="5"/>
      <c r="E142" s="5"/>
      <c r="F142" s="5"/>
      <c r="G142" s="85"/>
      <c r="I142" s="5"/>
      <c r="J142" s="5"/>
      <c r="K142" s="11" t="str">
        <f>IF(ISBLANK(A142),"",VLOOKUP("S3"&amp;表1_15[[#This Row],[分项工程代号]]&amp;表1_15[[#This Row],[分项工程名称]],模板!D:F,3,FALSE))</f>
        <v/>
      </c>
      <c r="L142" s="2" t="str">
        <f ca="1">IF(ISBLANK(A142),"",表1_15[[#This Row],[编号]]&amp;TEXT(表1_15[[#This Row],[序号]],"000"))</f>
        <v/>
      </c>
      <c r="M142" s="11" t="str">
        <f t="shared" si="26"/>
        <v/>
      </c>
      <c r="N142" s="11" t="str">
        <f t="shared" si="27"/>
        <v/>
      </c>
      <c r="O142" s="11" t="str">
        <f t="shared" si="28"/>
        <v/>
      </c>
      <c r="P142" s="2" t="str">
        <f t="shared" si="29"/>
        <v/>
      </c>
      <c r="Q142" s="2" t="str">
        <f t="shared" si="30"/>
        <v/>
      </c>
      <c r="R142" s="2" t="str">
        <f t="shared" si="31"/>
        <v/>
      </c>
      <c r="S142" s="11" t="str">
        <f t="shared" si="32"/>
        <v/>
      </c>
      <c r="T142" s="11" t="str">
        <f>IF(ISBLANK(A142),"",VLOOKUP(表1_15[[#This Row],[分项工程名称]],模板!C:G,3,FALSE))</f>
        <v/>
      </c>
      <c r="U142" s="2" t="str">
        <f t="shared" si="33"/>
        <v/>
      </c>
      <c r="V142" s="2" t="str">
        <f t="shared" si="34"/>
        <v/>
      </c>
      <c r="W142" s="11" t="str">
        <f>IF(ISBLANK(A142),"",表1_15[[#This Row],[子项名称]]&amp;表1_15[[#This Row],[标题]]&amp;表1_15[[#This Row],[分项工程代号]])</f>
        <v/>
      </c>
      <c r="X142" s="11" t="str">
        <f>IF(ISBLANK(A142),"",COUNTIF(W:W,表1_15[[#This Row],[子项名称]]&amp;表1_15[[#This Row],[标题]]&amp;表1_15[[#This Row],[分项工程代号]]))</f>
        <v/>
      </c>
      <c r="Y142" s="11" t="str">
        <f>IF(ISBLANK(A142),"",表1_15[[#This Row],[子项名称]]&amp;表1_15[[#This Row],[分项工程代号]]&amp;表1_15[[#This Row],[分项工程名称]])</f>
        <v/>
      </c>
      <c r="Z142" s="11" t="str">
        <f>IF(ISBLANK(A142),"",IF(MATCH(表1_15[[#This Row],[子项名称]]&amp;表1_15[[#This Row],[分项工程代号]]&amp;表1_15[[#This Row],[分项工程名称]],Y:Y,0)=ROW(表1_15[[#This Row],[子项名称]]),TRUE,FALSE))</f>
        <v/>
      </c>
      <c r="AA142" s="11" t="str">
        <f t="shared" si="35"/>
        <v/>
      </c>
      <c r="AB142" s="11" t="str">
        <f>IF(ISBLANK(A142),"",VLOOKUP(表1_15[[#This Row],[分项工程名称]],施工检查记录[#All],2,FALSE))</f>
        <v/>
      </c>
      <c r="AC142" t="str">
        <f t="shared" si="24"/>
        <v>1900年01月00日</v>
      </c>
    </row>
    <row r="143" customHeight="1" spans="1:29">
      <c r="A143" s="5"/>
      <c r="B143" s="5" t="str">
        <f ca="1" t="shared" si="25"/>
        <v/>
      </c>
      <c r="C143" s="5"/>
      <c r="D143" s="5"/>
      <c r="E143" s="5"/>
      <c r="F143" s="5"/>
      <c r="G143" s="85"/>
      <c r="I143" s="5"/>
      <c r="J143" s="5"/>
      <c r="K143" s="11" t="str">
        <f>IF(ISBLANK(A143),"",VLOOKUP("S3"&amp;表1_15[[#This Row],[分项工程代号]]&amp;表1_15[[#This Row],[分项工程名称]],模板!D:F,3,FALSE))</f>
        <v/>
      </c>
      <c r="L143" s="2" t="str">
        <f ca="1">IF(ISBLANK(A143),"",表1_15[[#This Row],[编号]]&amp;TEXT(表1_15[[#This Row],[序号]],"000"))</f>
        <v/>
      </c>
      <c r="M143" s="11" t="str">
        <f t="shared" si="26"/>
        <v/>
      </c>
      <c r="N143" s="11" t="str">
        <f t="shared" si="27"/>
        <v/>
      </c>
      <c r="O143" s="11" t="str">
        <f t="shared" si="28"/>
        <v/>
      </c>
      <c r="P143" s="2" t="str">
        <f t="shared" si="29"/>
        <v/>
      </c>
      <c r="Q143" s="2" t="str">
        <f t="shared" si="30"/>
        <v/>
      </c>
      <c r="R143" s="2" t="str">
        <f t="shared" si="31"/>
        <v/>
      </c>
      <c r="S143" s="11" t="str">
        <f t="shared" si="32"/>
        <v/>
      </c>
      <c r="T143" s="11" t="str">
        <f>IF(ISBLANK(A143),"",VLOOKUP(表1_15[[#This Row],[分项工程名称]],模板!C:G,3,FALSE))</f>
        <v/>
      </c>
      <c r="U143" s="2" t="str">
        <f t="shared" si="33"/>
        <v/>
      </c>
      <c r="V143" s="2" t="str">
        <f t="shared" si="34"/>
        <v/>
      </c>
      <c r="W143" s="11" t="str">
        <f>IF(ISBLANK(A143),"",表1_15[[#This Row],[子项名称]]&amp;表1_15[[#This Row],[标题]]&amp;表1_15[[#This Row],[分项工程代号]])</f>
        <v/>
      </c>
      <c r="X143" s="11" t="str">
        <f>IF(ISBLANK(A143),"",COUNTIF(W:W,表1_15[[#This Row],[子项名称]]&amp;表1_15[[#This Row],[标题]]&amp;表1_15[[#This Row],[分项工程代号]]))</f>
        <v/>
      </c>
      <c r="Y143" s="11" t="str">
        <f>IF(ISBLANK(A143),"",表1_15[[#This Row],[子项名称]]&amp;表1_15[[#This Row],[分项工程代号]]&amp;表1_15[[#This Row],[分项工程名称]])</f>
        <v/>
      </c>
      <c r="Z143" s="11" t="str">
        <f>IF(ISBLANK(A143),"",IF(MATCH(表1_15[[#This Row],[子项名称]]&amp;表1_15[[#This Row],[分项工程代号]]&amp;表1_15[[#This Row],[分项工程名称]],Y:Y,0)=ROW(表1_15[[#This Row],[子项名称]]),TRUE,FALSE))</f>
        <v/>
      </c>
      <c r="AA143" s="11" t="str">
        <f t="shared" si="35"/>
        <v/>
      </c>
      <c r="AB143" s="11" t="str">
        <f>IF(ISBLANK(A143),"",VLOOKUP(表1_15[[#This Row],[分项工程名称]],施工检查记录[#All],2,FALSE))</f>
        <v/>
      </c>
      <c r="AC143" t="str">
        <f t="shared" si="24"/>
        <v>1900年01月00日</v>
      </c>
    </row>
    <row r="144" customHeight="1" spans="1:29">
      <c r="A144" s="5"/>
      <c r="B144" s="5" t="str">
        <f ca="1" t="shared" si="25"/>
        <v/>
      </c>
      <c r="C144" s="5"/>
      <c r="D144" s="5"/>
      <c r="E144" s="5"/>
      <c r="F144" s="5"/>
      <c r="G144" s="85"/>
      <c r="I144" s="5"/>
      <c r="J144" s="5"/>
      <c r="K144" s="11" t="str">
        <f>IF(ISBLANK(A144),"",VLOOKUP("S3"&amp;表1_15[[#This Row],[分项工程代号]]&amp;表1_15[[#This Row],[分项工程名称]],模板!D:F,3,FALSE))</f>
        <v/>
      </c>
      <c r="L144" s="2" t="str">
        <f ca="1">IF(ISBLANK(A144),"",表1_15[[#This Row],[编号]]&amp;TEXT(表1_15[[#This Row],[序号]],"000"))</f>
        <v/>
      </c>
      <c r="M144" s="11" t="str">
        <f t="shared" si="26"/>
        <v/>
      </c>
      <c r="N144" s="11" t="str">
        <f t="shared" si="27"/>
        <v/>
      </c>
      <c r="O144" s="11" t="str">
        <f t="shared" si="28"/>
        <v/>
      </c>
      <c r="P144" s="2" t="str">
        <f t="shared" si="29"/>
        <v/>
      </c>
      <c r="Q144" s="2" t="str">
        <f t="shared" si="30"/>
        <v/>
      </c>
      <c r="R144" s="2" t="str">
        <f t="shared" si="31"/>
        <v/>
      </c>
      <c r="S144" s="11" t="str">
        <f t="shared" si="32"/>
        <v/>
      </c>
      <c r="T144" s="11" t="str">
        <f>IF(ISBLANK(A144),"",VLOOKUP(表1_15[[#This Row],[分项工程名称]],模板!C:G,3,FALSE))</f>
        <v/>
      </c>
      <c r="U144" s="2" t="str">
        <f t="shared" si="33"/>
        <v/>
      </c>
      <c r="V144" s="2" t="str">
        <f t="shared" si="34"/>
        <v/>
      </c>
      <c r="W144" s="11" t="str">
        <f>IF(ISBLANK(A144),"",表1_15[[#This Row],[子项名称]]&amp;表1_15[[#This Row],[标题]]&amp;表1_15[[#This Row],[分项工程代号]])</f>
        <v/>
      </c>
      <c r="X144" s="11" t="str">
        <f>IF(ISBLANK(A144),"",COUNTIF(W:W,表1_15[[#This Row],[子项名称]]&amp;表1_15[[#This Row],[标题]]&amp;表1_15[[#This Row],[分项工程代号]]))</f>
        <v/>
      </c>
      <c r="Y144" s="11" t="str">
        <f>IF(ISBLANK(A144),"",表1_15[[#This Row],[子项名称]]&amp;表1_15[[#This Row],[分项工程代号]]&amp;表1_15[[#This Row],[分项工程名称]])</f>
        <v/>
      </c>
      <c r="Z144" s="11" t="str">
        <f>IF(ISBLANK(A144),"",IF(MATCH(表1_15[[#This Row],[子项名称]]&amp;表1_15[[#This Row],[分项工程代号]]&amp;表1_15[[#This Row],[分项工程名称]],Y:Y,0)=ROW(表1_15[[#This Row],[子项名称]]),TRUE,FALSE))</f>
        <v/>
      </c>
      <c r="AA144" s="11" t="str">
        <f t="shared" si="35"/>
        <v/>
      </c>
      <c r="AB144" s="11" t="str">
        <f>IF(ISBLANK(A144),"",VLOOKUP(表1_15[[#This Row],[分项工程名称]],施工检查记录[#All],2,FALSE))</f>
        <v/>
      </c>
      <c r="AC144" t="str">
        <f t="shared" si="24"/>
        <v>1900年01月00日</v>
      </c>
    </row>
    <row r="145" customHeight="1" spans="1:29">
      <c r="A145" s="5"/>
      <c r="B145" s="5" t="str">
        <f ca="1" t="shared" si="25"/>
        <v/>
      </c>
      <c r="C145" s="5"/>
      <c r="D145" s="5"/>
      <c r="E145" s="5"/>
      <c r="F145" s="5"/>
      <c r="G145" s="85"/>
      <c r="I145" s="5"/>
      <c r="J145" s="5"/>
      <c r="K145" s="11" t="str">
        <f>IF(ISBLANK(A145),"",VLOOKUP("S3"&amp;表1_15[[#This Row],[分项工程代号]]&amp;表1_15[[#This Row],[分项工程名称]],模板!D:F,3,FALSE))</f>
        <v/>
      </c>
      <c r="L145" s="2" t="str">
        <f ca="1">IF(ISBLANK(A145),"",表1_15[[#This Row],[编号]]&amp;TEXT(表1_15[[#This Row],[序号]],"000"))</f>
        <v/>
      </c>
      <c r="M145" s="11" t="str">
        <f t="shared" si="26"/>
        <v/>
      </c>
      <c r="N145" s="11" t="str">
        <f t="shared" si="27"/>
        <v/>
      </c>
      <c r="O145" s="11" t="str">
        <f t="shared" si="28"/>
        <v/>
      </c>
      <c r="P145" s="2" t="str">
        <f t="shared" si="29"/>
        <v/>
      </c>
      <c r="Q145" s="2" t="str">
        <f t="shared" si="30"/>
        <v/>
      </c>
      <c r="R145" s="2" t="str">
        <f t="shared" si="31"/>
        <v/>
      </c>
      <c r="S145" s="11" t="str">
        <f t="shared" si="32"/>
        <v/>
      </c>
      <c r="T145" s="11" t="str">
        <f>IF(ISBLANK(A145),"",VLOOKUP(表1_15[[#This Row],[分项工程名称]],模板!C:G,3,FALSE))</f>
        <v/>
      </c>
      <c r="U145" s="2" t="str">
        <f t="shared" si="33"/>
        <v/>
      </c>
      <c r="V145" s="2" t="str">
        <f t="shared" si="34"/>
        <v/>
      </c>
      <c r="W145" s="11" t="str">
        <f>IF(ISBLANK(A145),"",表1_15[[#This Row],[子项名称]]&amp;表1_15[[#This Row],[标题]]&amp;表1_15[[#This Row],[分项工程代号]])</f>
        <v/>
      </c>
      <c r="X145" s="11" t="str">
        <f>IF(ISBLANK(A145),"",COUNTIF(W:W,表1_15[[#This Row],[子项名称]]&amp;表1_15[[#This Row],[标题]]&amp;表1_15[[#This Row],[分项工程代号]]))</f>
        <v/>
      </c>
      <c r="Y145" s="11" t="str">
        <f>IF(ISBLANK(A145),"",表1_15[[#This Row],[子项名称]]&amp;表1_15[[#This Row],[分项工程代号]]&amp;表1_15[[#This Row],[分项工程名称]])</f>
        <v/>
      </c>
      <c r="Z145" s="11" t="str">
        <f>IF(ISBLANK(A145),"",IF(MATCH(表1_15[[#This Row],[子项名称]]&amp;表1_15[[#This Row],[分项工程代号]]&amp;表1_15[[#This Row],[分项工程名称]],Y:Y,0)=ROW(表1_15[[#This Row],[子项名称]]),TRUE,FALSE))</f>
        <v/>
      </c>
      <c r="AA145" s="11" t="str">
        <f t="shared" si="35"/>
        <v/>
      </c>
      <c r="AB145" s="11" t="str">
        <f>IF(ISBLANK(A145),"",VLOOKUP(表1_15[[#This Row],[分项工程名称]],施工检查记录[#All],2,FALSE))</f>
        <v/>
      </c>
      <c r="AC145" t="str">
        <f t="shared" si="24"/>
        <v>1900年01月00日</v>
      </c>
    </row>
    <row r="146" customHeight="1" spans="1:29">
      <c r="A146" s="5"/>
      <c r="B146" s="5" t="str">
        <f ca="1" t="shared" si="25"/>
        <v/>
      </c>
      <c r="C146" s="5"/>
      <c r="D146" s="5"/>
      <c r="F146" s="5"/>
      <c r="G146" s="85"/>
      <c r="I146" s="5"/>
      <c r="J146" s="5"/>
      <c r="K146" s="11" t="str">
        <f>IF(ISBLANK(A146),"",VLOOKUP("S3"&amp;表1_15[[#This Row],[分项工程代号]]&amp;表1_15[[#This Row],[分项工程名称]],模板!D:F,3,FALSE))</f>
        <v/>
      </c>
      <c r="L146" s="2" t="str">
        <f ca="1">IF(ISBLANK(A146),"",表1_15[[#This Row],[编号]]&amp;TEXT(表1_15[[#This Row],[序号]],"000"))</f>
        <v/>
      </c>
      <c r="M146" s="11" t="str">
        <f t="shared" si="26"/>
        <v/>
      </c>
      <c r="N146" s="11" t="str">
        <f t="shared" si="27"/>
        <v/>
      </c>
      <c r="O146" s="11" t="str">
        <f t="shared" si="28"/>
        <v/>
      </c>
      <c r="P146" s="2" t="str">
        <f t="shared" si="29"/>
        <v/>
      </c>
      <c r="Q146" s="2" t="str">
        <f t="shared" si="30"/>
        <v/>
      </c>
      <c r="R146" s="2" t="str">
        <f t="shared" si="31"/>
        <v/>
      </c>
      <c r="S146" s="11" t="str">
        <f t="shared" si="32"/>
        <v/>
      </c>
      <c r="T146" s="11" t="str">
        <f>IF(ISBLANK(A146),"",VLOOKUP(表1_15[[#This Row],[分项工程名称]],模板!C:G,3,FALSE))</f>
        <v/>
      </c>
      <c r="U146" s="2" t="str">
        <f t="shared" si="33"/>
        <v/>
      </c>
      <c r="V146" s="2" t="str">
        <f t="shared" si="34"/>
        <v/>
      </c>
      <c r="W146" s="11" t="str">
        <f>IF(ISBLANK(A146),"",表1_15[[#This Row],[子项名称]]&amp;表1_15[[#This Row],[标题]]&amp;表1_15[[#This Row],[分项工程代号]])</f>
        <v/>
      </c>
      <c r="X146" s="11" t="str">
        <f>IF(ISBLANK(A146),"",COUNTIF(W:W,表1_15[[#This Row],[子项名称]]&amp;表1_15[[#This Row],[标题]]&amp;表1_15[[#This Row],[分项工程代号]]))</f>
        <v/>
      </c>
      <c r="Y146" s="11" t="str">
        <f>IF(ISBLANK(A146),"",表1_15[[#This Row],[子项名称]]&amp;表1_15[[#This Row],[分项工程代号]]&amp;表1_15[[#This Row],[分项工程名称]])</f>
        <v/>
      </c>
      <c r="Z146" s="11" t="str">
        <f>IF(ISBLANK(A146),"",IF(MATCH(表1_15[[#This Row],[子项名称]]&amp;表1_15[[#This Row],[分项工程代号]]&amp;表1_15[[#This Row],[分项工程名称]],Y:Y,0)=ROW(表1_15[[#This Row],[子项名称]]),TRUE,FALSE))</f>
        <v/>
      </c>
      <c r="AA146" s="11" t="str">
        <f t="shared" si="35"/>
        <v/>
      </c>
      <c r="AB146" s="11" t="str">
        <f>IF(ISBLANK(A146),"",VLOOKUP(表1_15[[#This Row],[分项工程名称]],施工检查记录[#All],2,FALSE))</f>
        <v/>
      </c>
      <c r="AC146" t="str">
        <f t="shared" si="24"/>
        <v>1900年01月00日</v>
      </c>
    </row>
    <row r="147" customHeight="1" spans="1:29">
      <c r="A147" s="5"/>
      <c r="B147" s="5" t="str">
        <f ca="1" t="shared" si="25"/>
        <v/>
      </c>
      <c r="C147" s="5"/>
      <c r="D147" s="5"/>
      <c r="E147" s="5"/>
      <c r="F147" s="5"/>
      <c r="G147" s="85"/>
      <c r="I147" s="5"/>
      <c r="J147" s="5"/>
      <c r="K147" s="11" t="str">
        <f>IF(ISBLANK(A147),"",VLOOKUP("S3"&amp;表1_15[[#This Row],[分项工程代号]]&amp;表1_15[[#This Row],[分项工程名称]],模板!D:F,3,FALSE))</f>
        <v/>
      </c>
      <c r="L147" s="2" t="str">
        <f ca="1">IF(ISBLANK(A147),"",表1_15[[#This Row],[编号]]&amp;TEXT(表1_15[[#This Row],[序号]],"000"))</f>
        <v/>
      </c>
      <c r="M147" s="11" t="str">
        <f t="shared" si="26"/>
        <v/>
      </c>
      <c r="N147" s="11" t="str">
        <f t="shared" si="27"/>
        <v/>
      </c>
      <c r="O147" s="11" t="str">
        <f t="shared" si="28"/>
        <v/>
      </c>
      <c r="P147" s="2" t="str">
        <f t="shared" si="29"/>
        <v/>
      </c>
      <c r="Q147" s="2" t="str">
        <f t="shared" si="30"/>
        <v/>
      </c>
      <c r="R147" s="2" t="str">
        <f t="shared" si="31"/>
        <v/>
      </c>
      <c r="S147" s="11" t="str">
        <f t="shared" si="32"/>
        <v/>
      </c>
      <c r="T147" s="11" t="str">
        <f>IF(ISBLANK(A147),"",VLOOKUP(表1_15[[#This Row],[分项工程名称]],模板!C:G,3,FALSE))</f>
        <v/>
      </c>
      <c r="U147" s="2" t="str">
        <f t="shared" si="33"/>
        <v/>
      </c>
      <c r="V147" s="2" t="str">
        <f t="shared" si="34"/>
        <v/>
      </c>
      <c r="W147" s="11" t="str">
        <f>IF(ISBLANK(A147),"",表1_15[[#This Row],[子项名称]]&amp;表1_15[[#This Row],[标题]]&amp;表1_15[[#This Row],[分项工程代号]])</f>
        <v/>
      </c>
      <c r="X147" s="11" t="str">
        <f>IF(ISBLANK(A147),"",COUNTIF(W:W,表1_15[[#This Row],[子项名称]]&amp;表1_15[[#This Row],[标题]]&amp;表1_15[[#This Row],[分项工程代号]]))</f>
        <v/>
      </c>
      <c r="Y147" s="11" t="str">
        <f>IF(ISBLANK(A147),"",表1_15[[#This Row],[子项名称]]&amp;表1_15[[#This Row],[分项工程代号]]&amp;表1_15[[#This Row],[分项工程名称]])</f>
        <v/>
      </c>
      <c r="Z147" s="11" t="str">
        <f>IF(ISBLANK(A147),"",IF(MATCH(表1_15[[#This Row],[子项名称]]&amp;表1_15[[#This Row],[分项工程代号]]&amp;表1_15[[#This Row],[分项工程名称]],Y:Y,0)=ROW(表1_15[[#This Row],[子项名称]]),TRUE,FALSE))</f>
        <v/>
      </c>
      <c r="AA147" s="11" t="str">
        <f t="shared" si="35"/>
        <v/>
      </c>
      <c r="AB147" s="11" t="str">
        <f>IF(ISBLANK(A147),"",VLOOKUP(表1_15[[#This Row],[分项工程名称]],施工检查记录[#All],2,FALSE))</f>
        <v/>
      </c>
      <c r="AC147" t="str">
        <f t="shared" si="24"/>
        <v>1900年01月00日</v>
      </c>
    </row>
    <row r="148" customHeight="1" spans="1:29">
      <c r="A148" s="5"/>
      <c r="B148" s="5" t="str">
        <f ca="1" t="shared" si="25"/>
        <v/>
      </c>
      <c r="C148" s="5"/>
      <c r="D148" s="5"/>
      <c r="E148" s="5"/>
      <c r="F148" s="5"/>
      <c r="G148" s="85"/>
      <c r="I148" s="5"/>
      <c r="J148" s="5"/>
      <c r="K148" s="11" t="str">
        <f>IF(ISBLANK(A148),"",VLOOKUP("S3"&amp;表1_15[[#This Row],[分项工程代号]]&amp;表1_15[[#This Row],[分项工程名称]],模板!D:F,3,FALSE))</f>
        <v/>
      </c>
      <c r="L148" s="2" t="str">
        <f ca="1">IF(ISBLANK(A148),"",表1_15[[#This Row],[编号]]&amp;TEXT(表1_15[[#This Row],[序号]],"000"))</f>
        <v/>
      </c>
      <c r="M148" s="11" t="str">
        <f t="shared" si="26"/>
        <v/>
      </c>
      <c r="N148" s="11" t="str">
        <f t="shared" si="27"/>
        <v/>
      </c>
      <c r="O148" s="11" t="str">
        <f t="shared" si="28"/>
        <v/>
      </c>
      <c r="P148" s="2" t="str">
        <f t="shared" si="29"/>
        <v/>
      </c>
      <c r="Q148" s="2" t="str">
        <f t="shared" si="30"/>
        <v/>
      </c>
      <c r="R148" s="2" t="str">
        <f t="shared" si="31"/>
        <v/>
      </c>
      <c r="S148" s="11" t="str">
        <f t="shared" si="32"/>
        <v/>
      </c>
      <c r="T148" s="11" t="str">
        <f>IF(ISBLANK(A148),"",VLOOKUP(表1_15[[#This Row],[分项工程名称]],模板!C:G,3,FALSE))</f>
        <v/>
      </c>
      <c r="U148" s="2" t="str">
        <f t="shared" si="33"/>
        <v/>
      </c>
      <c r="V148" s="2" t="str">
        <f t="shared" si="34"/>
        <v/>
      </c>
      <c r="W148" s="11" t="str">
        <f>IF(ISBLANK(A148),"",表1_15[[#This Row],[子项名称]]&amp;表1_15[[#This Row],[标题]]&amp;表1_15[[#This Row],[分项工程代号]])</f>
        <v/>
      </c>
      <c r="X148" s="11" t="str">
        <f>IF(ISBLANK(A148),"",COUNTIF(W:W,表1_15[[#This Row],[子项名称]]&amp;表1_15[[#This Row],[标题]]&amp;表1_15[[#This Row],[分项工程代号]]))</f>
        <v/>
      </c>
      <c r="Y148" s="11" t="str">
        <f>IF(ISBLANK(A148),"",表1_15[[#This Row],[子项名称]]&amp;表1_15[[#This Row],[分项工程代号]]&amp;表1_15[[#This Row],[分项工程名称]])</f>
        <v/>
      </c>
      <c r="Z148" s="11" t="str">
        <f>IF(ISBLANK(A148),"",IF(MATCH(表1_15[[#This Row],[子项名称]]&amp;表1_15[[#This Row],[分项工程代号]]&amp;表1_15[[#This Row],[分项工程名称]],Y:Y,0)=ROW(表1_15[[#This Row],[子项名称]]),TRUE,FALSE))</f>
        <v/>
      </c>
      <c r="AA148" s="11" t="str">
        <f t="shared" si="35"/>
        <v/>
      </c>
      <c r="AB148" s="11" t="str">
        <f>IF(ISBLANK(A148),"",VLOOKUP(表1_15[[#This Row],[分项工程名称]],施工检查记录[#All],2,FALSE))</f>
        <v/>
      </c>
      <c r="AC148" t="str">
        <f t="shared" si="24"/>
        <v>1900年01月00日</v>
      </c>
    </row>
    <row r="149" customHeight="1" spans="1:29">
      <c r="A149" s="5"/>
      <c r="B149" s="5" t="str">
        <f ca="1" t="shared" si="25"/>
        <v/>
      </c>
      <c r="C149" s="5"/>
      <c r="D149" s="5"/>
      <c r="E149" s="5"/>
      <c r="F149" s="5"/>
      <c r="G149" s="85"/>
      <c r="I149" s="5"/>
      <c r="J149" s="5"/>
      <c r="K149" s="11" t="str">
        <f>IF(ISBLANK(A149),"",VLOOKUP("S3"&amp;表1_15[[#This Row],[分项工程代号]]&amp;表1_15[[#This Row],[分项工程名称]],模板!D:F,3,FALSE))</f>
        <v/>
      </c>
      <c r="L149" s="2" t="str">
        <f ca="1">IF(ISBLANK(A149),"",表1_15[[#This Row],[编号]]&amp;TEXT(表1_15[[#This Row],[序号]],"000"))</f>
        <v/>
      </c>
      <c r="M149" s="11" t="str">
        <f t="shared" si="26"/>
        <v/>
      </c>
      <c r="N149" s="11" t="str">
        <f t="shared" si="27"/>
        <v/>
      </c>
      <c r="O149" s="11" t="str">
        <f t="shared" si="28"/>
        <v/>
      </c>
      <c r="P149" s="2" t="str">
        <f t="shared" si="29"/>
        <v/>
      </c>
      <c r="Q149" s="2" t="str">
        <f t="shared" si="30"/>
        <v/>
      </c>
      <c r="R149" s="2" t="str">
        <f t="shared" si="31"/>
        <v/>
      </c>
      <c r="S149" s="11" t="str">
        <f t="shared" si="32"/>
        <v/>
      </c>
      <c r="T149" s="11" t="str">
        <f>IF(ISBLANK(A149),"",VLOOKUP(表1_15[[#This Row],[分项工程名称]],模板!C:G,3,FALSE))</f>
        <v/>
      </c>
      <c r="U149" s="2" t="str">
        <f t="shared" si="33"/>
        <v/>
      </c>
      <c r="V149" s="2" t="str">
        <f t="shared" si="34"/>
        <v/>
      </c>
      <c r="W149" s="11" t="str">
        <f>IF(ISBLANK(A149),"",表1_15[[#This Row],[子项名称]]&amp;表1_15[[#This Row],[标题]]&amp;表1_15[[#This Row],[分项工程代号]])</f>
        <v/>
      </c>
      <c r="X149" s="11" t="str">
        <f>IF(ISBLANK(A149),"",COUNTIF(W:W,表1_15[[#This Row],[子项名称]]&amp;表1_15[[#This Row],[标题]]&amp;表1_15[[#This Row],[分项工程代号]]))</f>
        <v/>
      </c>
      <c r="Y149" s="11" t="str">
        <f>IF(ISBLANK(A149),"",表1_15[[#This Row],[子项名称]]&amp;表1_15[[#This Row],[分项工程代号]]&amp;表1_15[[#This Row],[分项工程名称]])</f>
        <v/>
      </c>
      <c r="Z149" s="11" t="str">
        <f>IF(ISBLANK(A149),"",IF(MATCH(表1_15[[#This Row],[子项名称]]&amp;表1_15[[#This Row],[分项工程代号]]&amp;表1_15[[#This Row],[分项工程名称]],Y:Y,0)=ROW(表1_15[[#This Row],[子项名称]]),TRUE,FALSE))</f>
        <v/>
      </c>
      <c r="AA149" s="11" t="str">
        <f t="shared" si="35"/>
        <v/>
      </c>
      <c r="AB149" s="11" t="str">
        <f>IF(ISBLANK(A149),"",VLOOKUP(表1_15[[#This Row],[分项工程名称]],施工检查记录[#All],2,FALSE))</f>
        <v/>
      </c>
      <c r="AC149" t="str">
        <f t="shared" si="24"/>
        <v>1900年01月00日</v>
      </c>
    </row>
    <row r="150" customHeight="1" spans="1:29">
      <c r="A150" s="5"/>
      <c r="B150" s="5" t="str">
        <f ca="1" t="shared" si="25"/>
        <v/>
      </c>
      <c r="C150" s="5"/>
      <c r="D150" s="5"/>
      <c r="E150" s="5"/>
      <c r="F150" s="5"/>
      <c r="G150" s="85"/>
      <c r="I150" s="5"/>
      <c r="J150" s="5"/>
      <c r="K150" s="11" t="str">
        <f>IF(ISBLANK(A150),"",VLOOKUP("S3"&amp;表1_15[[#This Row],[分项工程代号]]&amp;表1_15[[#This Row],[分项工程名称]],模板!D:F,3,FALSE))</f>
        <v/>
      </c>
      <c r="L150" s="2" t="str">
        <f ca="1">IF(ISBLANK(A150),"",表1_15[[#This Row],[编号]]&amp;TEXT(表1_15[[#This Row],[序号]],"000"))</f>
        <v/>
      </c>
      <c r="M150" s="11" t="str">
        <f t="shared" si="26"/>
        <v/>
      </c>
      <c r="N150" s="11" t="str">
        <f t="shared" si="27"/>
        <v/>
      </c>
      <c r="O150" s="11" t="str">
        <f t="shared" si="28"/>
        <v/>
      </c>
      <c r="P150" s="2" t="str">
        <f t="shared" si="29"/>
        <v/>
      </c>
      <c r="Q150" s="2" t="str">
        <f t="shared" si="30"/>
        <v/>
      </c>
      <c r="R150" s="2" t="str">
        <f t="shared" si="31"/>
        <v/>
      </c>
      <c r="S150" s="11" t="str">
        <f t="shared" si="32"/>
        <v/>
      </c>
      <c r="T150" s="11" t="str">
        <f>IF(ISBLANK(A150),"",VLOOKUP(表1_15[[#This Row],[分项工程名称]],模板!C:G,3,FALSE))</f>
        <v/>
      </c>
      <c r="U150" s="2" t="str">
        <f t="shared" si="33"/>
        <v/>
      </c>
      <c r="V150" s="2" t="str">
        <f t="shared" si="34"/>
        <v/>
      </c>
      <c r="W150" s="11" t="str">
        <f>IF(ISBLANK(A150),"",表1_15[[#This Row],[子项名称]]&amp;表1_15[[#This Row],[标题]]&amp;表1_15[[#This Row],[分项工程代号]])</f>
        <v/>
      </c>
      <c r="X150" s="11" t="str">
        <f>IF(ISBLANK(A150),"",COUNTIF(W:W,表1_15[[#This Row],[子项名称]]&amp;表1_15[[#This Row],[标题]]&amp;表1_15[[#This Row],[分项工程代号]]))</f>
        <v/>
      </c>
      <c r="Y150" s="11" t="str">
        <f>IF(ISBLANK(A150),"",表1_15[[#This Row],[子项名称]]&amp;表1_15[[#This Row],[分项工程代号]]&amp;表1_15[[#This Row],[分项工程名称]])</f>
        <v/>
      </c>
      <c r="Z150" s="11" t="str">
        <f>IF(ISBLANK(A150),"",IF(MATCH(表1_15[[#This Row],[子项名称]]&amp;表1_15[[#This Row],[分项工程代号]]&amp;表1_15[[#This Row],[分项工程名称]],Y:Y,0)=ROW(表1_15[[#This Row],[子项名称]]),TRUE,FALSE))</f>
        <v/>
      </c>
      <c r="AA150" s="11" t="str">
        <f t="shared" si="35"/>
        <v/>
      </c>
      <c r="AB150" s="11" t="str">
        <f>IF(ISBLANK(A150),"",VLOOKUP(表1_15[[#This Row],[分项工程名称]],施工检查记录[#All],2,FALSE))</f>
        <v/>
      </c>
      <c r="AC150" t="str">
        <f t="shared" si="24"/>
        <v>1900年01月00日</v>
      </c>
    </row>
    <row r="151" customHeight="1" spans="1:29">
      <c r="A151" s="5"/>
      <c r="B151" s="5" t="str">
        <f ca="1" t="shared" si="25"/>
        <v/>
      </c>
      <c r="C151" s="5"/>
      <c r="D151" s="5"/>
      <c r="E151" s="5"/>
      <c r="F151" s="5"/>
      <c r="G151" s="85"/>
      <c r="I151" s="5"/>
      <c r="J151" s="5"/>
      <c r="K151" s="11" t="str">
        <f>IF(ISBLANK(A151),"",VLOOKUP("S3"&amp;表1_15[[#This Row],[分项工程代号]]&amp;表1_15[[#This Row],[分项工程名称]],模板!D:F,3,FALSE))</f>
        <v/>
      </c>
      <c r="L151" s="2" t="str">
        <f ca="1">IF(ISBLANK(A151),"",表1_15[[#This Row],[编号]]&amp;TEXT(表1_15[[#This Row],[序号]],"000"))</f>
        <v/>
      </c>
      <c r="M151" s="11" t="str">
        <f t="shared" si="26"/>
        <v/>
      </c>
      <c r="N151" s="11" t="str">
        <f t="shared" si="27"/>
        <v/>
      </c>
      <c r="O151" s="11" t="str">
        <f t="shared" si="28"/>
        <v/>
      </c>
      <c r="P151" s="2" t="str">
        <f t="shared" si="29"/>
        <v/>
      </c>
      <c r="Q151" s="2" t="str">
        <f t="shared" si="30"/>
        <v/>
      </c>
      <c r="R151" s="2" t="str">
        <f t="shared" si="31"/>
        <v/>
      </c>
      <c r="S151" s="11" t="str">
        <f t="shared" si="32"/>
        <v/>
      </c>
      <c r="T151" s="11" t="str">
        <f>IF(ISBLANK(A151),"",VLOOKUP(表1_15[[#This Row],[分项工程名称]],模板!C:G,3,FALSE))</f>
        <v/>
      </c>
      <c r="U151" s="2" t="str">
        <f t="shared" si="33"/>
        <v/>
      </c>
      <c r="V151" s="2" t="str">
        <f t="shared" si="34"/>
        <v/>
      </c>
      <c r="W151" s="11" t="str">
        <f>IF(ISBLANK(A151),"",表1_15[[#This Row],[子项名称]]&amp;表1_15[[#This Row],[标题]]&amp;表1_15[[#This Row],[分项工程代号]])</f>
        <v/>
      </c>
      <c r="X151" s="11" t="str">
        <f>IF(ISBLANK(A151),"",COUNTIF(W:W,表1_15[[#This Row],[子项名称]]&amp;表1_15[[#This Row],[标题]]&amp;表1_15[[#This Row],[分项工程代号]]))</f>
        <v/>
      </c>
      <c r="Y151" s="11" t="str">
        <f>IF(ISBLANK(A151),"",表1_15[[#This Row],[子项名称]]&amp;表1_15[[#This Row],[分项工程代号]]&amp;表1_15[[#This Row],[分项工程名称]])</f>
        <v/>
      </c>
      <c r="Z151" s="11" t="str">
        <f>IF(ISBLANK(A151),"",IF(MATCH(表1_15[[#This Row],[子项名称]]&amp;表1_15[[#This Row],[分项工程代号]]&amp;表1_15[[#This Row],[分项工程名称]],Y:Y,0)=ROW(表1_15[[#This Row],[子项名称]]),TRUE,FALSE))</f>
        <v/>
      </c>
      <c r="AA151" s="11" t="str">
        <f t="shared" si="35"/>
        <v/>
      </c>
      <c r="AB151" s="11" t="str">
        <f>IF(ISBLANK(A151),"",VLOOKUP(表1_15[[#This Row],[分项工程名称]],施工检查记录[#All],2,FALSE))</f>
        <v/>
      </c>
      <c r="AC151" t="str">
        <f t="shared" si="24"/>
        <v>1900年01月00日</v>
      </c>
    </row>
    <row r="152" customHeight="1" spans="1:29">
      <c r="A152" s="5"/>
      <c r="B152" s="5" t="str">
        <f ca="1" t="shared" si="25"/>
        <v/>
      </c>
      <c r="C152" s="5"/>
      <c r="D152" s="5"/>
      <c r="E152" s="5"/>
      <c r="F152" s="5"/>
      <c r="G152" s="85"/>
      <c r="I152" s="5"/>
      <c r="J152" s="5"/>
      <c r="K152" s="11" t="str">
        <f>IF(ISBLANK(A152),"",VLOOKUP("S3"&amp;表1_15[[#This Row],[分项工程代号]]&amp;表1_15[[#This Row],[分项工程名称]],模板!D:F,3,FALSE))</f>
        <v/>
      </c>
      <c r="L152" s="2" t="str">
        <f ca="1">IF(ISBLANK(A152),"",表1_15[[#This Row],[编号]]&amp;TEXT(表1_15[[#This Row],[序号]],"000"))</f>
        <v/>
      </c>
      <c r="M152" s="11" t="str">
        <f t="shared" si="26"/>
        <v/>
      </c>
      <c r="N152" s="11" t="str">
        <f t="shared" si="27"/>
        <v/>
      </c>
      <c r="O152" s="11" t="str">
        <f t="shared" si="28"/>
        <v/>
      </c>
      <c r="P152" s="2" t="str">
        <f t="shared" si="29"/>
        <v/>
      </c>
      <c r="Q152" s="2" t="str">
        <f t="shared" si="30"/>
        <v/>
      </c>
      <c r="R152" s="2" t="str">
        <f t="shared" si="31"/>
        <v/>
      </c>
      <c r="S152" s="11" t="str">
        <f t="shared" si="32"/>
        <v/>
      </c>
      <c r="T152" s="11" t="str">
        <f>IF(ISBLANK(A152),"",VLOOKUP(表1_15[[#This Row],[分项工程名称]],模板!C:G,3,FALSE))</f>
        <v/>
      </c>
      <c r="U152" s="2" t="str">
        <f t="shared" si="33"/>
        <v/>
      </c>
      <c r="V152" s="2" t="str">
        <f t="shared" si="34"/>
        <v/>
      </c>
      <c r="W152" s="11" t="str">
        <f>IF(ISBLANK(A152),"",表1_15[[#This Row],[子项名称]]&amp;表1_15[[#This Row],[标题]]&amp;表1_15[[#This Row],[分项工程代号]])</f>
        <v/>
      </c>
      <c r="X152" s="11" t="str">
        <f>IF(ISBLANK(A152),"",COUNTIF(W:W,表1_15[[#This Row],[子项名称]]&amp;表1_15[[#This Row],[标题]]&amp;表1_15[[#This Row],[分项工程代号]]))</f>
        <v/>
      </c>
      <c r="Y152" s="11" t="str">
        <f>IF(ISBLANK(A152),"",表1_15[[#This Row],[子项名称]]&amp;表1_15[[#This Row],[分项工程代号]]&amp;表1_15[[#This Row],[分项工程名称]])</f>
        <v/>
      </c>
      <c r="Z152" s="11" t="str">
        <f>IF(ISBLANK(A152),"",IF(MATCH(表1_15[[#This Row],[子项名称]]&amp;表1_15[[#This Row],[分项工程代号]]&amp;表1_15[[#This Row],[分项工程名称]],Y:Y,0)=ROW(表1_15[[#This Row],[子项名称]]),TRUE,FALSE))</f>
        <v/>
      </c>
      <c r="AA152" s="11" t="str">
        <f t="shared" si="35"/>
        <v/>
      </c>
      <c r="AB152" s="11" t="str">
        <f>IF(ISBLANK(A152),"",VLOOKUP(表1_15[[#This Row],[分项工程名称]],施工检查记录[#All],2,FALSE))</f>
        <v/>
      </c>
      <c r="AC152" t="str">
        <f t="shared" si="24"/>
        <v>1900年01月00日</v>
      </c>
    </row>
    <row r="153" customHeight="1" spans="1:29">
      <c r="A153" s="5"/>
      <c r="B153" s="5" t="str">
        <f ca="1" t="shared" si="25"/>
        <v/>
      </c>
      <c r="C153" s="5"/>
      <c r="D153" s="5"/>
      <c r="E153" s="5"/>
      <c r="F153" s="5"/>
      <c r="G153" s="85"/>
      <c r="I153" s="5"/>
      <c r="J153" s="5"/>
      <c r="K153" s="11" t="str">
        <f>IF(ISBLANK(A153),"",VLOOKUP("S3"&amp;表1_15[[#This Row],[分项工程代号]]&amp;表1_15[[#This Row],[分项工程名称]],模板!D:F,3,FALSE))</f>
        <v/>
      </c>
      <c r="L153" s="2" t="str">
        <f ca="1">IF(ISBLANK(A153),"",表1_15[[#This Row],[编号]]&amp;TEXT(表1_15[[#This Row],[序号]],"000"))</f>
        <v/>
      </c>
      <c r="M153" s="11" t="str">
        <f t="shared" si="26"/>
        <v/>
      </c>
      <c r="N153" s="11" t="str">
        <f t="shared" si="27"/>
        <v/>
      </c>
      <c r="O153" s="11" t="str">
        <f t="shared" si="28"/>
        <v/>
      </c>
      <c r="P153" s="2" t="str">
        <f t="shared" si="29"/>
        <v/>
      </c>
      <c r="Q153" s="2" t="str">
        <f t="shared" si="30"/>
        <v/>
      </c>
      <c r="R153" s="2" t="str">
        <f t="shared" si="31"/>
        <v/>
      </c>
      <c r="S153" s="11" t="str">
        <f t="shared" si="32"/>
        <v/>
      </c>
      <c r="T153" s="11" t="str">
        <f>IF(ISBLANK(A153),"",VLOOKUP(表1_15[[#This Row],[分项工程名称]],模板!C:G,3,FALSE))</f>
        <v/>
      </c>
      <c r="U153" s="2" t="str">
        <f t="shared" si="33"/>
        <v/>
      </c>
      <c r="V153" s="2" t="str">
        <f t="shared" si="34"/>
        <v/>
      </c>
      <c r="W153" s="11" t="str">
        <f>IF(ISBLANK(A153),"",表1_15[[#This Row],[子项名称]]&amp;表1_15[[#This Row],[标题]]&amp;表1_15[[#This Row],[分项工程代号]])</f>
        <v/>
      </c>
      <c r="X153" s="11" t="str">
        <f>IF(ISBLANK(A153),"",COUNTIF(W:W,表1_15[[#This Row],[子项名称]]&amp;表1_15[[#This Row],[标题]]&amp;表1_15[[#This Row],[分项工程代号]]))</f>
        <v/>
      </c>
      <c r="Y153" s="11" t="str">
        <f>IF(ISBLANK(A153),"",表1_15[[#This Row],[子项名称]]&amp;表1_15[[#This Row],[分项工程代号]]&amp;表1_15[[#This Row],[分项工程名称]])</f>
        <v/>
      </c>
      <c r="Z153" s="11" t="str">
        <f>IF(ISBLANK(A153),"",IF(MATCH(表1_15[[#This Row],[子项名称]]&amp;表1_15[[#This Row],[分项工程代号]]&amp;表1_15[[#This Row],[分项工程名称]],Y:Y,0)=ROW(表1_15[[#This Row],[子项名称]]),TRUE,FALSE))</f>
        <v/>
      </c>
      <c r="AA153" s="11" t="str">
        <f t="shared" si="35"/>
        <v/>
      </c>
      <c r="AB153" s="11" t="str">
        <f>IF(ISBLANK(A153),"",VLOOKUP(表1_15[[#This Row],[分项工程名称]],施工检查记录[#All],2,FALSE))</f>
        <v/>
      </c>
      <c r="AC153" t="str">
        <f t="shared" si="24"/>
        <v>1900年01月00日</v>
      </c>
    </row>
    <row r="154" customHeight="1" spans="1:29">
      <c r="A154" s="5"/>
      <c r="B154" s="5" t="str">
        <f ca="1" t="shared" si="25"/>
        <v/>
      </c>
      <c r="C154" s="5"/>
      <c r="D154" s="5"/>
      <c r="E154" s="5"/>
      <c r="F154" s="5"/>
      <c r="G154" s="85"/>
      <c r="I154" s="5"/>
      <c r="J154" s="5"/>
      <c r="K154" s="11" t="str">
        <f>IF(ISBLANK(A154),"",VLOOKUP("S3"&amp;表1_15[[#This Row],[分项工程代号]]&amp;表1_15[[#This Row],[分项工程名称]],模板!D:F,3,FALSE))</f>
        <v/>
      </c>
      <c r="L154" s="2" t="str">
        <f ca="1">IF(ISBLANK(A154),"",表1_15[[#This Row],[编号]]&amp;TEXT(表1_15[[#This Row],[序号]],"000"))</f>
        <v/>
      </c>
      <c r="M154" s="11" t="str">
        <f t="shared" si="26"/>
        <v/>
      </c>
      <c r="N154" s="11" t="str">
        <f t="shared" si="27"/>
        <v/>
      </c>
      <c r="O154" s="11" t="str">
        <f t="shared" si="28"/>
        <v/>
      </c>
      <c r="P154" s="2" t="str">
        <f t="shared" si="29"/>
        <v/>
      </c>
      <c r="Q154" s="2" t="str">
        <f t="shared" si="30"/>
        <v/>
      </c>
      <c r="R154" s="2" t="str">
        <f t="shared" si="31"/>
        <v/>
      </c>
      <c r="S154" s="11" t="str">
        <f t="shared" si="32"/>
        <v/>
      </c>
      <c r="T154" s="11" t="str">
        <f>IF(ISBLANK(A154),"",VLOOKUP(表1_15[[#This Row],[分项工程名称]],模板!C:G,3,FALSE))</f>
        <v/>
      </c>
      <c r="U154" s="2" t="str">
        <f t="shared" si="33"/>
        <v/>
      </c>
      <c r="V154" s="2" t="str">
        <f t="shared" si="34"/>
        <v/>
      </c>
      <c r="W154" s="11" t="str">
        <f>IF(ISBLANK(A154),"",表1_15[[#This Row],[子项名称]]&amp;表1_15[[#This Row],[标题]]&amp;表1_15[[#This Row],[分项工程代号]])</f>
        <v/>
      </c>
      <c r="X154" s="11" t="str">
        <f>IF(ISBLANK(A154),"",COUNTIF(W:W,表1_15[[#This Row],[子项名称]]&amp;表1_15[[#This Row],[标题]]&amp;表1_15[[#This Row],[分项工程代号]]))</f>
        <v/>
      </c>
      <c r="Y154" s="11" t="str">
        <f>IF(ISBLANK(A154),"",表1_15[[#This Row],[子项名称]]&amp;表1_15[[#This Row],[分项工程代号]]&amp;表1_15[[#This Row],[分项工程名称]])</f>
        <v/>
      </c>
      <c r="Z154" s="11" t="str">
        <f>IF(ISBLANK(A154),"",IF(MATCH(表1_15[[#This Row],[子项名称]]&amp;表1_15[[#This Row],[分项工程代号]]&amp;表1_15[[#This Row],[分项工程名称]],Y:Y,0)=ROW(表1_15[[#This Row],[子项名称]]),TRUE,FALSE))</f>
        <v/>
      </c>
      <c r="AA154" s="11" t="str">
        <f t="shared" si="35"/>
        <v/>
      </c>
      <c r="AB154" s="11" t="str">
        <f>IF(ISBLANK(A154),"",VLOOKUP(表1_15[[#This Row],[分项工程名称]],施工检查记录[#All],2,FALSE))</f>
        <v/>
      </c>
      <c r="AC154" t="str">
        <f t="shared" si="24"/>
        <v>1900年01月00日</v>
      </c>
    </row>
    <row r="155" customHeight="1" spans="1:29">
      <c r="A155" s="5"/>
      <c r="B155" s="5" t="str">
        <f ca="1" t="shared" si="25"/>
        <v/>
      </c>
      <c r="C155" s="5"/>
      <c r="D155" s="5"/>
      <c r="E155" s="5"/>
      <c r="F155" s="5"/>
      <c r="G155" s="85"/>
      <c r="I155" s="5"/>
      <c r="J155" s="5"/>
      <c r="K155" s="11" t="str">
        <f>IF(ISBLANK(A155),"",VLOOKUP("S3"&amp;表1_15[[#This Row],[分项工程代号]]&amp;表1_15[[#This Row],[分项工程名称]],模板!D:F,3,FALSE))</f>
        <v/>
      </c>
      <c r="L155" s="2" t="str">
        <f ca="1">IF(ISBLANK(A155),"",表1_15[[#This Row],[编号]]&amp;TEXT(表1_15[[#This Row],[序号]],"000"))</f>
        <v/>
      </c>
      <c r="M155" s="11" t="str">
        <f t="shared" si="26"/>
        <v/>
      </c>
      <c r="N155" s="11" t="str">
        <f t="shared" si="27"/>
        <v/>
      </c>
      <c r="O155" s="11" t="str">
        <f t="shared" si="28"/>
        <v/>
      </c>
      <c r="P155" s="2" t="str">
        <f t="shared" si="29"/>
        <v/>
      </c>
      <c r="Q155" s="2" t="str">
        <f t="shared" si="30"/>
        <v/>
      </c>
      <c r="R155" s="2" t="str">
        <f t="shared" si="31"/>
        <v/>
      </c>
      <c r="S155" s="11" t="str">
        <f t="shared" si="32"/>
        <v/>
      </c>
      <c r="T155" s="11" t="str">
        <f>IF(ISBLANK(A155),"",VLOOKUP(表1_15[[#This Row],[分项工程名称]],模板!C:G,3,FALSE))</f>
        <v/>
      </c>
      <c r="U155" s="2" t="str">
        <f t="shared" si="33"/>
        <v/>
      </c>
      <c r="V155" s="2" t="str">
        <f t="shared" si="34"/>
        <v/>
      </c>
      <c r="W155" s="11" t="str">
        <f>IF(ISBLANK(A155),"",表1_15[[#This Row],[子项名称]]&amp;表1_15[[#This Row],[标题]]&amp;表1_15[[#This Row],[分项工程代号]])</f>
        <v/>
      </c>
      <c r="X155" s="11" t="str">
        <f>IF(ISBLANK(A155),"",COUNTIF(W:W,表1_15[[#This Row],[子项名称]]&amp;表1_15[[#This Row],[标题]]&amp;表1_15[[#This Row],[分项工程代号]]))</f>
        <v/>
      </c>
      <c r="Y155" s="11" t="str">
        <f>IF(ISBLANK(A155),"",表1_15[[#This Row],[子项名称]]&amp;表1_15[[#This Row],[分项工程代号]]&amp;表1_15[[#This Row],[分项工程名称]])</f>
        <v/>
      </c>
      <c r="Z155" s="11" t="str">
        <f>IF(ISBLANK(A155),"",IF(MATCH(表1_15[[#This Row],[子项名称]]&amp;表1_15[[#This Row],[分项工程代号]]&amp;表1_15[[#This Row],[分项工程名称]],Y:Y,0)=ROW(表1_15[[#This Row],[子项名称]]),TRUE,FALSE))</f>
        <v/>
      </c>
      <c r="AA155" s="11" t="str">
        <f t="shared" si="35"/>
        <v/>
      </c>
      <c r="AB155" s="11" t="str">
        <f>IF(ISBLANK(A155),"",VLOOKUP(表1_15[[#This Row],[分项工程名称]],施工检查记录[#All],2,FALSE))</f>
        <v/>
      </c>
      <c r="AC155" t="str">
        <f t="shared" si="24"/>
        <v>1900年01月00日</v>
      </c>
    </row>
    <row r="156" customHeight="1" spans="1:29">
      <c r="A156" s="5"/>
      <c r="B156" s="5" t="str">
        <f ca="1" t="shared" si="25"/>
        <v/>
      </c>
      <c r="C156" s="5"/>
      <c r="D156" s="5"/>
      <c r="E156" s="5"/>
      <c r="F156" s="5"/>
      <c r="G156" s="85"/>
      <c r="I156" s="5"/>
      <c r="J156" s="5"/>
      <c r="K156" s="11" t="str">
        <f>IF(ISBLANK(A156),"",VLOOKUP("S3"&amp;表1_15[[#This Row],[分项工程代号]]&amp;表1_15[[#This Row],[分项工程名称]],模板!D:F,3,FALSE))</f>
        <v/>
      </c>
      <c r="L156" s="2" t="str">
        <f ca="1">IF(ISBLANK(A156),"",表1_15[[#This Row],[编号]]&amp;TEXT(表1_15[[#This Row],[序号]],"000"))</f>
        <v/>
      </c>
      <c r="M156" s="11" t="str">
        <f t="shared" si="26"/>
        <v/>
      </c>
      <c r="N156" s="11" t="str">
        <f t="shared" si="27"/>
        <v/>
      </c>
      <c r="O156" s="11" t="str">
        <f t="shared" si="28"/>
        <v/>
      </c>
      <c r="P156" s="2" t="str">
        <f t="shared" si="29"/>
        <v/>
      </c>
      <c r="Q156" s="2" t="str">
        <f t="shared" si="30"/>
        <v/>
      </c>
      <c r="R156" s="2" t="str">
        <f t="shared" si="31"/>
        <v/>
      </c>
      <c r="S156" s="11" t="str">
        <f t="shared" si="32"/>
        <v/>
      </c>
      <c r="T156" s="11" t="str">
        <f>IF(ISBLANK(A156),"",VLOOKUP(表1_15[[#This Row],[分项工程名称]],模板!C:G,3,FALSE))</f>
        <v/>
      </c>
      <c r="U156" s="2" t="str">
        <f t="shared" si="33"/>
        <v/>
      </c>
      <c r="V156" s="2" t="str">
        <f t="shared" si="34"/>
        <v/>
      </c>
      <c r="W156" s="11" t="str">
        <f>IF(ISBLANK(A156),"",表1_15[[#This Row],[子项名称]]&amp;表1_15[[#This Row],[标题]]&amp;表1_15[[#This Row],[分项工程代号]])</f>
        <v/>
      </c>
      <c r="X156" s="11" t="str">
        <f>IF(ISBLANK(A156),"",COUNTIF(W:W,表1_15[[#This Row],[子项名称]]&amp;表1_15[[#This Row],[标题]]&amp;表1_15[[#This Row],[分项工程代号]]))</f>
        <v/>
      </c>
      <c r="Y156" s="11" t="str">
        <f>IF(ISBLANK(A156),"",表1_15[[#This Row],[子项名称]]&amp;表1_15[[#This Row],[分项工程代号]]&amp;表1_15[[#This Row],[分项工程名称]])</f>
        <v/>
      </c>
      <c r="Z156" s="11" t="str">
        <f>IF(ISBLANK(A156),"",IF(MATCH(表1_15[[#This Row],[子项名称]]&amp;表1_15[[#This Row],[分项工程代号]]&amp;表1_15[[#This Row],[分项工程名称]],Y:Y,0)=ROW(表1_15[[#This Row],[子项名称]]),TRUE,FALSE))</f>
        <v/>
      </c>
      <c r="AA156" s="11" t="str">
        <f t="shared" si="35"/>
        <v/>
      </c>
      <c r="AB156" s="11" t="str">
        <f>IF(ISBLANK(A156),"",VLOOKUP(表1_15[[#This Row],[分项工程名称]],施工检查记录[#All],2,FALSE))</f>
        <v/>
      </c>
      <c r="AC156" t="str">
        <f t="shared" si="24"/>
        <v>1900年01月00日</v>
      </c>
    </row>
    <row r="157" customHeight="1" spans="1:29">
      <c r="A157" s="5"/>
      <c r="B157" s="5" t="str">
        <f ca="1" t="shared" si="25"/>
        <v/>
      </c>
      <c r="D157" s="5"/>
      <c r="E157" s="5"/>
      <c r="G157" s="85"/>
      <c r="K157" s="11" t="str">
        <f>IF(ISBLANK(A157),"",VLOOKUP("S3"&amp;表1_15[[#This Row],[分项工程代号]]&amp;表1_15[[#This Row],[分项工程名称]],模板!D:F,3,FALSE))</f>
        <v/>
      </c>
      <c r="L157" s="2" t="str">
        <f ca="1">IF(ISBLANK(A157),"",表1_15[[#This Row],[编号]]&amp;TEXT(表1_15[[#This Row],[序号]],"000"))</f>
        <v/>
      </c>
      <c r="M157" s="11" t="str">
        <f t="shared" si="26"/>
        <v/>
      </c>
      <c r="N157" s="11" t="str">
        <f t="shared" si="27"/>
        <v/>
      </c>
      <c r="O157" s="11" t="str">
        <f t="shared" si="28"/>
        <v/>
      </c>
      <c r="P157" s="2" t="str">
        <f t="shared" si="29"/>
        <v/>
      </c>
      <c r="Q157" s="2" t="str">
        <f t="shared" si="30"/>
        <v/>
      </c>
      <c r="R157" s="2" t="str">
        <f t="shared" si="31"/>
        <v/>
      </c>
      <c r="S157" s="11" t="str">
        <f t="shared" si="32"/>
        <v/>
      </c>
      <c r="T157" s="11" t="str">
        <f>IF(ISBLANK(A157),"",VLOOKUP(表1_15[[#This Row],[分项工程名称]],模板!C:G,3,FALSE))</f>
        <v/>
      </c>
      <c r="U157" s="2" t="str">
        <f t="shared" si="33"/>
        <v/>
      </c>
      <c r="V157" s="2" t="str">
        <f t="shared" si="34"/>
        <v/>
      </c>
      <c r="W157" s="11" t="str">
        <f>IF(ISBLANK(A157),"",表1_15[[#This Row],[子项名称]]&amp;表1_15[[#This Row],[标题]]&amp;表1_15[[#This Row],[分项工程代号]])</f>
        <v/>
      </c>
      <c r="X157" s="11" t="str">
        <f>IF(ISBLANK(A157),"",COUNTIF(W:W,表1_15[[#This Row],[子项名称]]&amp;表1_15[[#This Row],[标题]]&amp;表1_15[[#This Row],[分项工程代号]]))</f>
        <v/>
      </c>
      <c r="Y157" s="11" t="str">
        <f>IF(ISBLANK(A157),"",表1_15[[#This Row],[子项名称]]&amp;表1_15[[#This Row],[分项工程代号]]&amp;表1_15[[#This Row],[分项工程名称]])</f>
        <v/>
      </c>
      <c r="Z157" s="11" t="str">
        <f>IF(ISBLANK(A157),"",IF(MATCH(表1_15[[#This Row],[子项名称]]&amp;表1_15[[#This Row],[分项工程代号]]&amp;表1_15[[#This Row],[分项工程名称]],Y:Y,0)=ROW(表1_15[[#This Row],[子项名称]]),TRUE,FALSE))</f>
        <v/>
      </c>
      <c r="AA157" s="11" t="str">
        <f t="shared" si="35"/>
        <v/>
      </c>
      <c r="AB157" s="11" t="str">
        <f>IF(ISBLANK(A157),"",VLOOKUP(表1_15[[#This Row],[分项工程名称]],施工检查记录[#All],2,FALSE))</f>
        <v/>
      </c>
      <c r="AC157" t="str">
        <f t="shared" si="24"/>
        <v>1900年01月00日</v>
      </c>
    </row>
    <row r="158" customHeight="1" spans="2:29">
      <c r="B158" s="5" t="str">
        <f ca="1" t="shared" si="25"/>
        <v/>
      </c>
      <c r="C158" s="5"/>
      <c r="D158" s="5"/>
      <c r="E158" s="5"/>
      <c r="G158" s="85"/>
      <c r="K158" s="11" t="str">
        <f>IF(ISBLANK(A158),"",VLOOKUP("S3"&amp;表1_15[[#This Row],[分项工程代号]]&amp;表1_15[[#This Row],[分项工程名称]],模板!D:F,3,FALSE))</f>
        <v/>
      </c>
      <c r="L158" s="2" t="str">
        <f ca="1">IF(ISBLANK(A158),"",表1_15[[#This Row],[编号]]&amp;TEXT(表1_15[[#This Row],[序号]],"000"))</f>
        <v/>
      </c>
      <c r="M158" s="11" t="str">
        <f t="shared" si="26"/>
        <v/>
      </c>
      <c r="N158" s="11" t="str">
        <f t="shared" si="27"/>
        <v/>
      </c>
      <c r="O158" s="11" t="str">
        <f t="shared" si="28"/>
        <v/>
      </c>
      <c r="P158" s="2" t="str">
        <f t="shared" si="29"/>
        <v/>
      </c>
      <c r="Q158" s="2" t="str">
        <f t="shared" si="30"/>
        <v/>
      </c>
      <c r="R158" s="2" t="str">
        <f t="shared" si="31"/>
        <v/>
      </c>
      <c r="S158" s="11" t="str">
        <f t="shared" si="32"/>
        <v/>
      </c>
      <c r="T158" s="11" t="str">
        <f>IF(ISBLANK(A158),"",VLOOKUP(表1_15[[#This Row],[分项工程名称]],模板!C:G,3,FALSE))</f>
        <v/>
      </c>
      <c r="U158" s="2" t="str">
        <f t="shared" si="33"/>
        <v/>
      </c>
      <c r="V158" s="2" t="str">
        <f t="shared" si="34"/>
        <v/>
      </c>
      <c r="W158" s="11" t="str">
        <f>IF(ISBLANK(A158),"",表1_15[[#This Row],[子项名称]]&amp;表1_15[[#This Row],[标题]]&amp;表1_15[[#This Row],[分项工程代号]])</f>
        <v/>
      </c>
      <c r="X158" s="11" t="str">
        <f>IF(ISBLANK(A158),"",COUNTIF(W:W,表1_15[[#This Row],[子项名称]]&amp;表1_15[[#This Row],[标题]]&amp;表1_15[[#This Row],[分项工程代号]]))</f>
        <v/>
      </c>
      <c r="Y158" s="11" t="str">
        <f>IF(ISBLANK(A158),"",表1_15[[#This Row],[子项名称]]&amp;表1_15[[#This Row],[分项工程代号]]&amp;表1_15[[#This Row],[分项工程名称]])</f>
        <v/>
      </c>
      <c r="Z158" s="11" t="str">
        <f>IF(ISBLANK(A158),"",IF(MATCH(表1_15[[#This Row],[子项名称]]&amp;表1_15[[#This Row],[分项工程代号]]&amp;表1_15[[#This Row],[分项工程名称]],Y:Y,0)=ROW(表1_15[[#This Row],[子项名称]]),TRUE,FALSE))</f>
        <v/>
      </c>
      <c r="AA158" s="11" t="str">
        <f t="shared" si="35"/>
        <v/>
      </c>
      <c r="AB158" s="11" t="str">
        <f>IF(ISBLANK(A158),"",VLOOKUP(表1_15[[#This Row],[分项工程名称]],施工检查记录[#All],2,FALSE))</f>
        <v/>
      </c>
      <c r="AC158" t="str">
        <f t="shared" si="24"/>
        <v>1900年01月00日</v>
      </c>
    </row>
    <row r="159" customHeight="1" spans="2:29">
      <c r="B159" s="5" t="str">
        <f ca="1" t="shared" si="25"/>
        <v/>
      </c>
      <c r="C159" s="5"/>
      <c r="D159" s="5"/>
      <c r="E159" s="5"/>
      <c r="G159" s="85"/>
      <c r="K159" s="11" t="str">
        <f>IF(ISBLANK(A159),"",VLOOKUP("S3"&amp;表1_15[[#This Row],[分项工程代号]]&amp;表1_15[[#This Row],[分项工程名称]],模板!D:F,3,FALSE))</f>
        <v/>
      </c>
      <c r="L159" s="2" t="str">
        <f ca="1">IF(ISBLANK(A159),"",表1_15[[#This Row],[编号]]&amp;TEXT(表1_15[[#This Row],[序号]],"000"))</f>
        <v/>
      </c>
      <c r="M159" s="11" t="str">
        <f t="shared" si="26"/>
        <v/>
      </c>
      <c r="N159" s="11" t="str">
        <f t="shared" si="27"/>
        <v/>
      </c>
      <c r="O159" s="11" t="str">
        <f t="shared" si="28"/>
        <v/>
      </c>
      <c r="P159" s="2" t="str">
        <f t="shared" si="29"/>
        <v/>
      </c>
      <c r="Q159" s="2" t="str">
        <f t="shared" si="30"/>
        <v/>
      </c>
      <c r="R159" s="2" t="str">
        <f t="shared" si="31"/>
        <v/>
      </c>
      <c r="S159" s="11" t="str">
        <f t="shared" si="32"/>
        <v/>
      </c>
      <c r="T159" s="11" t="str">
        <f>IF(ISBLANK(A159),"",VLOOKUP(表1_15[[#This Row],[分项工程名称]],模板!C:G,3,FALSE))</f>
        <v/>
      </c>
      <c r="U159" s="2" t="str">
        <f t="shared" si="33"/>
        <v/>
      </c>
      <c r="V159" s="2" t="str">
        <f t="shared" si="34"/>
        <v/>
      </c>
      <c r="W159" s="11" t="str">
        <f>IF(ISBLANK(A159),"",表1_15[[#This Row],[子项名称]]&amp;表1_15[[#This Row],[标题]]&amp;表1_15[[#This Row],[分项工程代号]])</f>
        <v/>
      </c>
      <c r="X159" s="11" t="str">
        <f>IF(ISBLANK(A159),"",COUNTIF(W:W,表1_15[[#This Row],[子项名称]]&amp;表1_15[[#This Row],[标题]]&amp;表1_15[[#This Row],[分项工程代号]]))</f>
        <v/>
      </c>
      <c r="Y159" s="11" t="str">
        <f>IF(ISBLANK(A159),"",表1_15[[#This Row],[子项名称]]&amp;表1_15[[#This Row],[分项工程代号]]&amp;表1_15[[#This Row],[分项工程名称]])</f>
        <v/>
      </c>
      <c r="Z159" s="11" t="str">
        <f>IF(ISBLANK(A159),"",IF(MATCH(表1_15[[#This Row],[子项名称]]&amp;表1_15[[#This Row],[分项工程代号]]&amp;表1_15[[#This Row],[分项工程名称]],Y:Y,0)=ROW(表1_15[[#This Row],[子项名称]]),TRUE,FALSE))</f>
        <v/>
      </c>
      <c r="AA159" s="11" t="str">
        <f t="shared" si="35"/>
        <v/>
      </c>
      <c r="AB159" s="11" t="str">
        <f>IF(ISBLANK(A159),"",VLOOKUP(表1_15[[#This Row],[分项工程名称]],施工检查记录[#All],2,FALSE))</f>
        <v/>
      </c>
      <c r="AC159" t="str">
        <f t="shared" si="24"/>
        <v>1900年01月00日</v>
      </c>
    </row>
    <row r="160" customHeight="1" spans="2:29">
      <c r="B160" s="5" t="str">
        <f ca="1" t="shared" si="25"/>
        <v/>
      </c>
      <c r="C160" s="5"/>
      <c r="D160" s="5"/>
      <c r="E160" s="5"/>
      <c r="G160" s="85"/>
      <c r="K160" s="11" t="str">
        <f>IF(ISBLANK(A160),"",VLOOKUP("S3"&amp;表1_15[[#This Row],[分项工程代号]]&amp;表1_15[[#This Row],[分项工程名称]],模板!D:F,3,FALSE))</f>
        <v/>
      </c>
      <c r="L160" s="2" t="str">
        <f ca="1">IF(ISBLANK(A160),"",表1_15[[#This Row],[编号]]&amp;TEXT(表1_15[[#This Row],[序号]],"000"))</f>
        <v/>
      </c>
      <c r="M160" s="11" t="str">
        <f t="shared" si="26"/>
        <v/>
      </c>
      <c r="N160" s="11" t="str">
        <f t="shared" si="27"/>
        <v/>
      </c>
      <c r="O160" s="11" t="str">
        <f t="shared" si="28"/>
        <v/>
      </c>
      <c r="P160" s="2" t="str">
        <f t="shared" si="29"/>
        <v/>
      </c>
      <c r="Q160" s="2" t="str">
        <f t="shared" si="30"/>
        <v/>
      </c>
      <c r="R160" s="2" t="str">
        <f t="shared" si="31"/>
        <v/>
      </c>
      <c r="S160" s="11" t="str">
        <f t="shared" si="32"/>
        <v/>
      </c>
      <c r="T160" s="11" t="str">
        <f>IF(ISBLANK(A160),"",VLOOKUP(表1_15[[#This Row],[分项工程名称]],模板!C:G,3,FALSE))</f>
        <v/>
      </c>
      <c r="U160" s="2" t="str">
        <f t="shared" si="33"/>
        <v/>
      </c>
      <c r="V160" s="2" t="str">
        <f t="shared" si="34"/>
        <v/>
      </c>
      <c r="W160" s="11" t="str">
        <f>IF(ISBLANK(A160),"",表1_15[[#This Row],[子项名称]]&amp;表1_15[[#This Row],[标题]]&amp;表1_15[[#This Row],[分项工程代号]])</f>
        <v/>
      </c>
      <c r="X160" s="11" t="str">
        <f>IF(ISBLANK(A160),"",COUNTIF(W:W,表1_15[[#This Row],[子项名称]]&amp;表1_15[[#This Row],[标题]]&amp;表1_15[[#This Row],[分项工程代号]]))</f>
        <v/>
      </c>
      <c r="Y160" s="11" t="str">
        <f>IF(ISBLANK(A160),"",表1_15[[#This Row],[子项名称]]&amp;表1_15[[#This Row],[分项工程代号]]&amp;表1_15[[#This Row],[分项工程名称]])</f>
        <v/>
      </c>
      <c r="Z160" s="11" t="str">
        <f>IF(ISBLANK(A160),"",IF(MATCH(表1_15[[#This Row],[子项名称]]&amp;表1_15[[#This Row],[分项工程代号]]&amp;表1_15[[#This Row],[分项工程名称]],Y:Y,0)=ROW(表1_15[[#This Row],[子项名称]]),TRUE,FALSE))</f>
        <v/>
      </c>
      <c r="AA160" s="11" t="str">
        <f t="shared" si="35"/>
        <v/>
      </c>
      <c r="AB160" s="11" t="str">
        <f>IF(ISBLANK(A160),"",VLOOKUP(表1_15[[#This Row],[分项工程名称]],施工检查记录[#All],2,FALSE))</f>
        <v/>
      </c>
      <c r="AC160" t="str">
        <f t="shared" si="24"/>
        <v>1900年01月00日</v>
      </c>
    </row>
    <row r="161" customHeight="1" spans="2:29">
      <c r="B161" s="5" t="str">
        <f ca="1" t="shared" si="25"/>
        <v/>
      </c>
      <c r="C161" s="5"/>
      <c r="D161" s="5"/>
      <c r="E161" s="5"/>
      <c r="G161" s="85"/>
      <c r="K161" s="11" t="str">
        <f>IF(ISBLANK(A161),"",VLOOKUP("S3"&amp;表1_15[[#This Row],[分项工程代号]]&amp;表1_15[[#This Row],[分项工程名称]],模板!D:F,3,FALSE))</f>
        <v/>
      </c>
      <c r="L161" s="2" t="str">
        <f ca="1">IF(ISBLANK(A161),"",表1_15[[#This Row],[编号]]&amp;TEXT(表1_15[[#This Row],[序号]],"000"))</f>
        <v/>
      </c>
      <c r="M161" s="11" t="str">
        <f t="shared" si="26"/>
        <v/>
      </c>
      <c r="N161" s="11" t="str">
        <f t="shared" si="27"/>
        <v/>
      </c>
      <c r="O161" s="11" t="str">
        <f t="shared" si="28"/>
        <v/>
      </c>
      <c r="P161" s="2" t="str">
        <f t="shared" si="29"/>
        <v/>
      </c>
      <c r="Q161" s="2" t="str">
        <f t="shared" si="30"/>
        <v/>
      </c>
      <c r="R161" s="2" t="str">
        <f t="shared" si="31"/>
        <v/>
      </c>
      <c r="S161" s="11" t="str">
        <f t="shared" si="32"/>
        <v/>
      </c>
      <c r="T161" s="11" t="str">
        <f>IF(ISBLANK(A161),"",VLOOKUP(表1_15[[#This Row],[分项工程名称]],模板!C:G,3,FALSE))</f>
        <v/>
      </c>
      <c r="U161" s="2" t="str">
        <f t="shared" si="33"/>
        <v/>
      </c>
      <c r="V161" s="2" t="str">
        <f t="shared" si="34"/>
        <v/>
      </c>
      <c r="W161" s="11" t="str">
        <f>IF(ISBLANK(A161),"",表1_15[[#This Row],[子项名称]]&amp;表1_15[[#This Row],[标题]]&amp;表1_15[[#This Row],[分项工程代号]])</f>
        <v/>
      </c>
      <c r="X161" s="11" t="str">
        <f>IF(ISBLANK(A161),"",COUNTIF(W:W,表1_15[[#This Row],[子项名称]]&amp;表1_15[[#This Row],[标题]]&amp;表1_15[[#This Row],[分项工程代号]]))</f>
        <v/>
      </c>
      <c r="Y161" s="11" t="str">
        <f>IF(ISBLANK(A161),"",表1_15[[#This Row],[子项名称]]&amp;表1_15[[#This Row],[分项工程代号]]&amp;表1_15[[#This Row],[分项工程名称]])</f>
        <v/>
      </c>
      <c r="Z161" s="11" t="str">
        <f>IF(ISBLANK(A161),"",IF(MATCH(表1_15[[#This Row],[子项名称]]&amp;表1_15[[#This Row],[分项工程代号]]&amp;表1_15[[#This Row],[分项工程名称]],Y:Y,0)=ROW(表1_15[[#This Row],[子项名称]]),TRUE,FALSE))</f>
        <v/>
      </c>
      <c r="AA161" s="11" t="str">
        <f t="shared" si="35"/>
        <v/>
      </c>
      <c r="AB161" s="11" t="str">
        <f>IF(ISBLANK(A161),"",VLOOKUP(表1_15[[#This Row],[分项工程名称]],施工检查记录[#All],2,FALSE))</f>
        <v/>
      </c>
      <c r="AC161" t="str">
        <f t="shared" si="24"/>
        <v>1900年01月00日</v>
      </c>
    </row>
    <row r="162" customHeight="1" spans="2:29">
      <c r="B162" s="5" t="str">
        <f ca="1" t="shared" si="25"/>
        <v/>
      </c>
      <c r="C162" s="5"/>
      <c r="D162" s="5"/>
      <c r="E162" s="5"/>
      <c r="G162" s="85"/>
      <c r="K162" s="11" t="str">
        <f>IF(ISBLANK(A162),"",VLOOKUP("S3"&amp;表1_15[[#This Row],[分项工程代号]]&amp;表1_15[[#This Row],[分项工程名称]],模板!D:F,3,FALSE))</f>
        <v/>
      </c>
      <c r="L162" s="2" t="str">
        <f ca="1">IF(ISBLANK(A162),"",表1_15[[#This Row],[编号]]&amp;TEXT(表1_15[[#This Row],[序号]],"000"))</f>
        <v/>
      </c>
      <c r="M162" s="11" t="str">
        <f t="shared" si="26"/>
        <v/>
      </c>
      <c r="N162" s="11" t="str">
        <f t="shared" si="27"/>
        <v/>
      </c>
      <c r="O162" s="11" t="str">
        <f t="shared" si="28"/>
        <v/>
      </c>
      <c r="P162" s="2" t="str">
        <f t="shared" si="29"/>
        <v/>
      </c>
      <c r="Q162" s="2" t="str">
        <f t="shared" si="30"/>
        <v/>
      </c>
      <c r="R162" s="2" t="str">
        <f t="shared" si="31"/>
        <v/>
      </c>
      <c r="S162" s="11" t="str">
        <f t="shared" si="32"/>
        <v/>
      </c>
      <c r="T162" s="11" t="str">
        <f>IF(ISBLANK(A162),"",VLOOKUP(表1_15[[#This Row],[分项工程名称]],模板!C:G,3,FALSE))</f>
        <v/>
      </c>
      <c r="U162" s="2" t="str">
        <f t="shared" si="33"/>
        <v/>
      </c>
      <c r="V162" s="2" t="str">
        <f t="shared" si="34"/>
        <v/>
      </c>
      <c r="W162" s="11" t="str">
        <f>IF(ISBLANK(A162),"",表1_15[[#This Row],[子项名称]]&amp;表1_15[[#This Row],[标题]]&amp;表1_15[[#This Row],[分项工程代号]])</f>
        <v/>
      </c>
      <c r="X162" s="11" t="str">
        <f>IF(ISBLANK(A162),"",COUNTIF(W:W,表1_15[[#This Row],[子项名称]]&amp;表1_15[[#This Row],[标题]]&amp;表1_15[[#This Row],[分项工程代号]]))</f>
        <v/>
      </c>
      <c r="Y162" s="11" t="str">
        <f>IF(ISBLANK(A162),"",表1_15[[#This Row],[子项名称]]&amp;表1_15[[#This Row],[分项工程代号]]&amp;表1_15[[#This Row],[分项工程名称]])</f>
        <v/>
      </c>
      <c r="Z162" s="11" t="str">
        <f>IF(ISBLANK(A162),"",IF(MATCH(表1_15[[#This Row],[子项名称]]&amp;表1_15[[#This Row],[分项工程代号]]&amp;表1_15[[#This Row],[分项工程名称]],Y:Y,0)=ROW(表1_15[[#This Row],[子项名称]]),TRUE,FALSE))</f>
        <v/>
      </c>
      <c r="AA162" s="11" t="str">
        <f t="shared" si="35"/>
        <v/>
      </c>
      <c r="AB162" s="11" t="str">
        <f>IF(ISBLANK(A162),"",VLOOKUP(表1_15[[#This Row],[分项工程名称]],施工检查记录[#All],2,FALSE))</f>
        <v/>
      </c>
      <c r="AC162" t="str">
        <f t="shared" si="24"/>
        <v>1900年01月00日</v>
      </c>
    </row>
    <row r="163" customHeight="1" spans="2:29">
      <c r="B163" s="5" t="str">
        <f ca="1" t="shared" si="25"/>
        <v/>
      </c>
      <c r="C163" s="5"/>
      <c r="D163" s="5"/>
      <c r="E163" s="5"/>
      <c r="G163" s="85"/>
      <c r="K163" s="11" t="str">
        <f>IF(ISBLANK(A163),"",VLOOKUP("S3"&amp;表1_15[[#This Row],[分项工程代号]]&amp;表1_15[[#This Row],[分项工程名称]],模板!D:F,3,FALSE))</f>
        <v/>
      </c>
      <c r="L163" s="2" t="str">
        <f ca="1">IF(ISBLANK(A163),"",表1_15[[#This Row],[编号]]&amp;TEXT(表1_15[[#This Row],[序号]],"000"))</f>
        <v/>
      </c>
      <c r="M163" s="11" t="str">
        <f t="shared" si="26"/>
        <v/>
      </c>
      <c r="N163" s="11" t="str">
        <f t="shared" si="27"/>
        <v/>
      </c>
      <c r="O163" s="11" t="str">
        <f t="shared" si="28"/>
        <v/>
      </c>
      <c r="P163" s="2" t="str">
        <f t="shared" si="29"/>
        <v/>
      </c>
      <c r="Q163" s="2" t="str">
        <f t="shared" si="30"/>
        <v/>
      </c>
      <c r="R163" s="2" t="str">
        <f t="shared" si="31"/>
        <v/>
      </c>
      <c r="S163" s="11" t="str">
        <f t="shared" si="32"/>
        <v/>
      </c>
      <c r="T163" s="11" t="str">
        <f>IF(ISBLANK(A163),"",VLOOKUP(表1_15[[#This Row],[分项工程名称]],模板!C:G,3,FALSE))</f>
        <v/>
      </c>
      <c r="U163" s="2" t="str">
        <f t="shared" si="33"/>
        <v/>
      </c>
      <c r="V163" s="2" t="str">
        <f t="shared" si="34"/>
        <v/>
      </c>
      <c r="W163" s="11" t="str">
        <f>IF(ISBLANK(A163),"",表1_15[[#This Row],[子项名称]]&amp;表1_15[[#This Row],[标题]]&amp;表1_15[[#This Row],[分项工程代号]])</f>
        <v/>
      </c>
      <c r="X163" s="11" t="str">
        <f>IF(ISBLANK(A163),"",COUNTIF(W:W,表1_15[[#This Row],[子项名称]]&amp;表1_15[[#This Row],[标题]]&amp;表1_15[[#This Row],[分项工程代号]]))</f>
        <v/>
      </c>
      <c r="Y163" s="11" t="str">
        <f>IF(ISBLANK(A163),"",表1_15[[#This Row],[子项名称]]&amp;表1_15[[#This Row],[分项工程代号]]&amp;表1_15[[#This Row],[分项工程名称]])</f>
        <v/>
      </c>
      <c r="Z163" s="11" t="str">
        <f>IF(ISBLANK(A163),"",IF(MATCH(表1_15[[#This Row],[子项名称]]&amp;表1_15[[#This Row],[分项工程代号]]&amp;表1_15[[#This Row],[分项工程名称]],Y:Y,0)=ROW(表1_15[[#This Row],[子项名称]]),TRUE,FALSE))</f>
        <v/>
      </c>
      <c r="AA163" s="11" t="str">
        <f t="shared" si="35"/>
        <v/>
      </c>
      <c r="AB163" s="11" t="str">
        <f>IF(ISBLANK(A163),"",VLOOKUP(表1_15[[#This Row],[分项工程名称]],施工检查记录[#All],2,FALSE))</f>
        <v/>
      </c>
      <c r="AC163" t="str">
        <f t="shared" si="24"/>
        <v>1900年01月00日</v>
      </c>
    </row>
    <row r="164" customHeight="1" spans="2:29">
      <c r="B164" s="5" t="str">
        <f ca="1" t="shared" si="25"/>
        <v/>
      </c>
      <c r="C164" s="5"/>
      <c r="D164" s="5"/>
      <c r="E164" s="5"/>
      <c r="G164" s="85"/>
      <c r="K164" s="11" t="str">
        <f>IF(ISBLANK(A164),"",VLOOKUP("S3"&amp;表1_15[[#This Row],[分项工程代号]]&amp;表1_15[[#This Row],[分项工程名称]],模板!D:F,3,FALSE))</f>
        <v/>
      </c>
      <c r="L164" s="2" t="str">
        <f ca="1">IF(ISBLANK(A164),"",表1_15[[#This Row],[编号]]&amp;TEXT(表1_15[[#This Row],[序号]],"000"))</f>
        <v/>
      </c>
      <c r="M164" s="11" t="str">
        <f t="shared" si="26"/>
        <v/>
      </c>
      <c r="N164" s="11" t="str">
        <f t="shared" si="27"/>
        <v/>
      </c>
      <c r="O164" s="11" t="str">
        <f t="shared" si="28"/>
        <v/>
      </c>
      <c r="P164" s="2" t="str">
        <f t="shared" si="29"/>
        <v/>
      </c>
      <c r="Q164" s="2" t="str">
        <f t="shared" si="30"/>
        <v/>
      </c>
      <c r="R164" s="2" t="str">
        <f t="shared" si="31"/>
        <v/>
      </c>
      <c r="S164" s="11" t="str">
        <f t="shared" si="32"/>
        <v/>
      </c>
      <c r="T164" s="11" t="str">
        <f>IF(ISBLANK(A164),"",VLOOKUP(表1_15[[#This Row],[分项工程名称]],模板!C:G,3,FALSE))</f>
        <v/>
      </c>
      <c r="U164" s="2" t="str">
        <f t="shared" si="33"/>
        <v/>
      </c>
      <c r="V164" s="2" t="str">
        <f t="shared" si="34"/>
        <v/>
      </c>
      <c r="W164" s="11" t="str">
        <f>IF(ISBLANK(A164),"",表1_15[[#This Row],[子项名称]]&amp;表1_15[[#This Row],[标题]]&amp;表1_15[[#This Row],[分项工程代号]])</f>
        <v/>
      </c>
      <c r="X164" s="11" t="str">
        <f>IF(ISBLANK(A164),"",COUNTIF(W:W,表1_15[[#This Row],[子项名称]]&amp;表1_15[[#This Row],[标题]]&amp;表1_15[[#This Row],[分项工程代号]]))</f>
        <v/>
      </c>
      <c r="Y164" s="11" t="str">
        <f>IF(ISBLANK(A164),"",表1_15[[#This Row],[子项名称]]&amp;表1_15[[#This Row],[分项工程代号]]&amp;表1_15[[#This Row],[分项工程名称]])</f>
        <v/>
      </c>
      <c r="Z164" s="11" t="str">
        <f>IF(ISBLANK(A164),"",IF(MATCH(表1_15[[#This Row],[子项名称]]&amp;表1_15[[#This Row],[分项工程代号]]&amp;表1_15[[#This Row],[分项工程名称]],Y:Y,0)=ROW(表1_15[[#This Row],[子项名称]]),TRUE,FALSE))</f>
        <v/>
      </c>
      <c r="AA164" s="11" t="str">
        <f t="shared" si="35"/>
        <v/>
      </c>
      <c r="AB164" s="11" t="str">
        <f>IF(ISBLANK(A164),"",VLOOKUP(表1_15[[#This Row],[分项工程名称]],施工检查记录[#All],2,FALSE))</f>
        <v/>
      </c>
      <c r="AC164" t="str">
        <f t="shared" si="24"/>
        <v>1900年01月00日</v>
      </c>
    </row>
    <row r="165" customHeight="1" spans="2:29">
      <c r="B165" s="5" t="str">
        <f ca="1" t="shared" si="25"/>
        <v/>
      </c>
      <c r="C165" s="5"/>
      <c r="D165" s="5"/>
      <c r="E165" s="5"/>
      <c r="G165" s="85"/>
      <c r="K165" s="11" t="str">
        <f>IF(ISBLANK(A165),"",VLOOKUP("S3"&amp;表1_15[[#This Row],[分项工程代号]]&amp;表1_15[[#This Row],[分项工程名称]],模板!D:F,3,FALSE))</f>
        <v/>
      </c>
      <c r="L165" s="2" t="str">
        <f ca="1">IF(ISBLANK(A165),"",表1_15[[#This Row],[编号]]&amp;TEXT(表1_15[[#This Row],[序号]],"000"))</f>
        <v/>
      </c>
      <c r="M165" s="11" t="str">
        <f t="shared" si="26"/>
        <v/>
      </c>
      <c r="N165" s="11" t="str">
        <f t="shared" si="27"/>
        <v/>
      </c>
      <c r="O165" s="11" t="str">
        <f t="shared" si="28"/>
        <v/>
      </c>
      <c r="P165" s="2" t="str">
        <f t="shared" si="29"/>
        <v/>
      </c>
      <c r="Q165" s="2" t="str">
        <f t="shared" si="30"/>
        <v/>
      </c>
      <c r="R165" s="2" t="str">
        <f t="shared" si="31"/>
        <v/>
      </c>
      <c r="S165" s="11" t="str">
        <f t="shared" si="32"/>
        <v/>
      </c>
      <c r="T165" s="11" t="str">
        <f>IF(ISBLANK(A165),"",VLOOKUP(表1_15[[#This Row],[分项工程名称]],模板!C:G,3,FALSE))</f>
        <v/>
      </c>
      <c r="U165" s="2" t="str">
        <f t="shared" si="33"/>
        <v/>
      </c>
      <c r="V165" s="2" t="str">
        <f t="shared" si="34"/>
        <v/>
      </c>
      <c r="W165" s="11" t="str">
        <f>IF(ISBLANK(A165),"",表1_15[[#This Row],[子项名称]]&amp;表1_15[[#This Row],[标题]]&amp;表1_15[[#This Row],[分项工程代号]])</f>
        <v/>
      </c>
      <c r="X165" s="11" t="str">
        <f>IF(ISBLANK(A165),"",COUNTIF(W:W,表1_15[[#This Row],[子项名称]]&amp;表1_15[[#This Row],[标题]]&amp;表1_15[[#This Row],[分项工程代号]]))</f>
        <v/>
      </c>
      <c r="Y165" s="11" t="str">
        <f>IF(ISBLANK(A165),"",表1_15[[#This Row],[子项名称]]&amp;表1_15[[#This Row],[分项工程代号]]&amp;表1_15[[#This Row],[分项工程名称]])</f>
        <v/>
      </c>
      <c r="Z165" s="11" t="str">
        <f>IF(ISBLANK(A165),"",IF(MATCH(表1_15[[#This Row],[子项名称]]&amp;表1_15[[#This Row],[分项工程代号]]&amp;表1_15[[#This Row],[分项工程名称]],Y:Y,0)=ROW(表1_15[[#This Row],[子项名称]]),TRUE,FALSE))</f>
        <v/>
      </c>
      <c r="AA165" s="11" t="str">
        <f t="shared" si="35"/>
        <v/>
      </c>
      <c r="AB165" s="11" t="str">
        <f>IF(ISBLANK(A165),"",VLOOKUP(表1_15[[#This Row],[分项工程名称]],施工检查记录[#All],2,FALSE))</f>
        <v/>
      </c>
      <c r="AC165" t="str">
        <f t="shared" si="24"/>
        <v>1900年01月00日</v>
      </c>
    </row>
    <row r="166" customHeight="1" spans="2:29">
      <c r="B166" s="5" t="str">
        <f ca="1" t="shared" si="25"/>
        <v/>
      </c>
      <c r="C166" s="5"/>
      <c r="D166" s="5"/>
      <c r="E166" s="5"/>
      <c r="G166" s="85"/>
      <c r="K166" s="11" t="str">
        <f>IF(ISBLANK(A166),"",VLOOKUP("S3"&amp;表1_15[[#This Row],[分项工程代号]]&amp;表1_15[[#This Row],[分项工程名称]],模板!D:F,3,FALSE))</f>
        <v/>
      </c>
      <c r="L166" s="2" t="str">
        <f ca="1">IF(ISBLANK(A166),"",表1_15[[#This Row],[编号]]&amp;TEXT(表1_15[[#This Row],[序号]],"000"))</f>
        <v/>
      </c>
      <c r="M166" s="11" t="str">
        <f t="shared" si="26"/>
        <v/>
      </c>
      <c r="N166" s="11" t="str">
        <f t="shared" si="27"/>
        <v/>
      </c>
      <c r="O166" s="11" t="str">
        <f t="shared" si="28"/>
        <v/>
      </c>
      <c r="P166" s="2" t="str">
        <f t="shared" si="29"/>
        <v/>
      </c>
      <c r="Q166" s="2" t="str">
        <f t="shared" si="30"/>
        <v/>
      </c>
      <c r="R166" s="2" t="str">
        <f t="shared" si="31"/>
        <v/>
      </c>
      <c r="S166" s="11" t="str">
        <f t="shared" si="32"/>
        <v/>
      </c>
      <c r="T166" s="11" t="str">
        <f>IF(ISBLANK(A166),"",VLOOKUP(表1_15[[#This Row],[分项工程名称]],模板!C:G,3,FALSE))</f>
        <v/>
      </c>
      <c r="U166" s="2" t="str">
        <f t="shared" si="33"/>
        <v/>
      </c>
      <c r="V166" s="2" t="str">
        <f t="shared" si="34"/>
        <v/>
      </c>
      <c r="W166" s="11" t="str">
        <f>IF(ISBLANK(A166),"",表1_15[[#This Row],[子项名称]]&amp;表1_15[[#This Row],[标题]]&amp;表1_15[[#This Row],[分项工程代号]])</f>
        <v/>
      </c>
      <c r="X166" s="11" t="str">
        <f>IF(ISBLANK(A166),"",COUNTIF(W:W,表1_15[[#This Row],[子项名称]]&amp;表1_15[[#This Row],[标题]]&amp;表1_15[[#This Row],[分项工程代号]]))</f>
        <v/>
      </c>
      <c r="Y166" s="11" t="str">
        <f>IF(ISBLANK(A166),"",表1_15[[#This Row],[子项名称]]&amp;表1_15[[#This Row],[分项工程代号]]&amp;表1_15[[#This Row],[分项工程名称]])</f>
        <v/>
      </c>
      <c r="Z166" s="11" t="str">
        <f>IF(ISBLANK(A166),"",IF(MATCH(表1_15[[#This Row],[子项名称]]&amp;表1_15[[#This Row],[分项工程代号]]&amp;表1_15[[#This Row],[分项工程名称]],Y:Y,0)=ROW(表1_15[[#This Row],[子项名称]]),TRUE,FALSE))</f>
        <v/>
      </c>
      <c r="AA166" s="11" t="str">
        <f t="shared" si="35"/>
        <v/>
      </c>
      <c r="AB166" s="11" t="str">
        <f>IF(ISBLANK(A166),"",VLOOKUP(表1_15[[#This Row],[分项工程名称]],施工检查记录[#All],2,FALSE))</f>
        <v/>
      </c>
      <c r="AC166" t="str">
        <f t="shared" si="24"/>
        <v>1900年01月00日</v>
      </c>
    </row>
    <row r="167" customHeight="1" spans="2:29">
      <c r="B167" s="5" t="str">
        <f ca="1" t="shared" si="25"/>
        <v/>
      </c>
      <c r="C167" s="5"/>
      <c r="D167" s="5"/>
      <c r="E167" s="5"/>
      <c r="G167" s="85"/>
      <c r="K167" s="11" t="str">
        <f>IF(ISBLANK(A167),"",VLOOKUP("S3"&amp;表1_15[[#This Row],[分项工程代号]]&amp;表1_15[[#This Row],[分项工程名称]],模板!D:F,3,FALSE))</f>
        <v/>
      </c>
      <c r="L167" s="2" t="str">
        <f ca="1">IF(ISBLANK(A167),"",表1_15[[#This Row],[编号]]&amp;TEXT(表1_15[[#This Row],[序号]],"000"))</f>
        <v/>
      </c>
      <c r="M167" s="11" t="str">
        <f t="shared" si="26"/>
        <v/>
      </c>
      <c r="N167" s="11" t="str">
        <f t="shared" si="27"/>
        <v/>
      </c>
      <c r="O167" s="11" t="str">
        <f t="shared" si="28"/>
        <v/>
      </c>
      <c r="P167" s="2" t="str">
        <f t="shared" si="29"/>
        <v/>
      </c>
      <c r="Q167" s="2" t="str">
        <f t="shared" si="30"/>
        <v/>
      </c>
      <c r="R167" s="2" t="str">
        <f t="shared" si="31"/>
        <v/>
      </c>
      <c r="S167" s="11" t="str">
        <f t="shared" si="32"/>
        <v/>
      </c>
      <c r="T167" s="11" t="str">
        <f>IF(ISBLANK(A167),"",VLOOKUP(表1_15[[#This Row],[分项工程名称]],模板!C:G,3,FALSE))</f>
        <v/>
      </c>
      <c r="U167" s="2" t="str">
        <f t="shared" si="33"/>
        <v/>
      </c>
      <c r="V167" s="2" t="str">
        <f t="shared" si="34"/>
        <v/>
      </c>
      <c r="W167" s="11" t="str">
        <f>IF(ISBLANK(A167),"",表1_15[[#This Row],[子项名称]]&amp;表1_15[[#This Row],[标题]]&amp;表1_15[[#This Row],[分项工程代号]])</f>
        <v/>
      </c>
      <c r="X167" s="11" t="str">
        <f>IF(ISBLANK(A167),"",COUNTIF(W:W,表1_15[[#This Row],[子项名称]]&amp;表1_15[[#This Row],[标题]]&amp;表1_15[[#This Row],[分项工程代号]]))</f>
        <v/>
      </c>
      <c r="Y167" s="11" t="str">
        <f>IF(ISBLANK(A167),"",表1_15[[#This Row],[子项名称]]&amp;表1_15[[#This Row],[分项工程代号]]&amp;表1_15[[#This Row],[分项工程名称]])</f>
        <v/>
      </c>
      <c r="Z167" s="11" t="str">
        <f>IF(ISBLANK(A167),"",IF(MATCH(表1_15[[#This Row],[子项名称]]&amp;表1_15[[#This Row],[分项工程代号]]&amp;表1_15[[#This Row],[分项工程名称]],Y:Y,0)=ROW(表1_15[[#This Row],[子项名称]]),TRUE,FALSE))</f>
        <v/>
      </c>
      <c r="AA167" s="11" t="str">
        <f t="shared" si="35"/>
        <v/>
      </c>
      <c r="AB167" s="11" t="str">
        <f>IF(ISBLANK(A167),"",VLOOKUP(表1_15[[#This Row],[分项工程名称]],施工检查记录[#All],2,FALSE))</f>
        <v/>
      </c>
      <c r="AC167" t="str">
        <f t="shared" si="24"/>
        <v>1900年01月00日</v>
      </c>
    </row>
    <row r="168" customHeight="1" spans="2:29">
      <c r="B168" s="5" t="str">
        <f ca="1" t="shared" si="25"/>
        <v/>
      </c>
      <c r="C168" s="5"/>
      <c r="D168" s="5"/>
      <c r="E168" s="5"/>
      <c r="G168" s="85"/>
      <c r="K168" s="11" t="str">
        <f>IF(ISBLANK(A168),"",VLOOKUP("S3"&amp;表1_15[[#This Row],[分项工程代号]]&amp;表1_15[[#This Row],[分项工程名称]],模板!D:F,3,FALSE))</f>
        <v/>
      </c>
      <c r="L168" s="2" t="str">
        <f ca="1">IF(ISBLANK(A168),"",表1_15[[#This Row],[编号]]&amp;TEXT(表1_15[[#This Row],[序号]],"000"))</f>
        <v/>
      </c>
      <c r="M168" s="11" t="str">
        <f t="shared" si="26"/>
        <v/>
      </c>
      <c r="N168" s="11" t="str">
        <f t="shared" si="27"/>
        <v/>
      </c>
      <c r="O168" s="11" t="str">
        <f t="shared" si="28"/>
        <v/>
      </c>
      <c r="P168" s="2" t="str">
        <f t="shared" si="29"/>
        <v/>
      </c>
      <c r="Q168" s="2" t="str">
        <f t="shared" si="30"/>
        <v/>
      </c>
      <c r="R168" s="2" t="str">
        <f t="shared" si="31"/>
        <v/>
      </c>
      <c r="S168" s="11" t="str">
        <f t="shared" si="32"/>
        <v/>
      </c>
      <c r="T168" s="11" t="str">
        <f>IF(ISBLANK(A168),"",VLOOKUP(表1_15[[#This Row],[分项工程名称]],模板!C:G,3,FALSE))</f>
        <v/>
      </c>
      <c r="U168" s="2" t="str">
        <f t="shared" si="33"/>
        <v/>
      </c>
      <c r="V168" s="2" t="str">
        <f t="shared" si="34"/>
        <v/>
      </c>
      <c r="W168" s="11" t="str">
        <f>IF(ISBLANK(A168),"",表1_15[[#This Row],[子项名称]]&amp;表1_15[[#This Row],[标题]]&amp;表1_15[[#This Row],[分项工程代号]])</f>
        <v/>
      </c>
      <c r="X168" s="11" t="str">
        <f>IF(ISBLANK(A168),"",COUNTIF(W:W,表1_15[[#This Row],[子项名称]]&amp;表1_15[[#This Row],[标题]]&amp;表1_15[[#This Row],[分项工程代号]]))</f>
        <v/>
      </c>
      <c r="Y168" s="11" t="str">
        <f>IF(ISBLANK(A168),"",表1_15[[#This Row],[子项名称]]&amp;表1_15[[#This Row],[分项工程代号]]&amp;表1_15[[#This Row],[分项工程名称]])</f>
        <v/>
      </c>
      <c r="Z168" s="11" t="str">
        <f>IF(ISBLANK(A168),"",IF(MATCH(表1_15[[#This Row],[子项名称]]&amp;表1_15[[#This Row],[分项工程代号]]&amp;表1_15[[#This Row],[分项工程名称]],Y:Y,0)=ROW(表1_15[[#This Row],[子项名称]]),TRUE,FALSE))</f>
        <v/>
      </c>
      <c r="AA168" s="11" t="str">
        <f t="shared" si="35"/>
        <v/>
      </c>
      <c r="AB168" s="11" t="str">
        <f>IF(ISBLANK(A168),"",VLOOKUP(表1_15[[#This Row],[分项工程名称]],施工检查记录[#All],2,FALSE))</f>
        <v/>
      </c>
      <c r="AC168" t="str">
        <f t="shared" si="24"/>
        <v>1900年01月00日</v>
      </c>
    </row>
    <row r="169" customHeight="1" spans="2:29">
      <c r="B169" s="5" t="str">
        <f ca="1" t="shared" si="25"/>
        <v/>
      </c>
      <c r="C169" s="5"/>
      <c r="D169" s="5"/>
      <c r="E169" s="5"/>
      <c r="G169" s="85"/>
      <c r="K169" s="11" t="str">
        <f>IF(ISBLANK(A169),"",VLOOKUP("S3"&amp;表1_15[[#This Row],[分项工程代号]]&amp;表1_15[[#This Row],[分项工程名称]],模板!D:F,3,FALSE))</f>
        <v/>
      </c>
      <c r="L169" s="2" t="str">
        <f ca="1">IF(ISBLANK(A169),"",表1_15[[#This Row],[编号]]&amp;TEXT(表1_15[[#This Row],[序号]],"000"))</f>
        <v/>
      </c>
      <c r="M169" s="11" t="str">
        <f t="shared" si="26"/>
        <v/>
      </c>
      <c r="N169" s="11" t="str">
        <f t="shared" si="27"/>
        <v/>
      </c>
      <c r="O169" s="11" t="str">
        <f t="shared" si="28"/>
        <v/>
      </c>
      <c r="P169" s="2" t="str">
        <f t="shared" si="29"/>
        <v/>
      </c>
      <c r="Q169" s="2" t="str">
        <f t="shared" si="30"/>
        <v/>
      </c>
      <c r="R169" s="2" t="str">
        <f t="shared" si="31"/>
        <v/>
      </c>
      <c r="S169" s="11" t="str">
        <f t="shared" si="32"/>
        <v/>
      </c>
      <c r="T169" s="11" t="str">
        <f>IF(ISBLANK(A169),"",VLOOKUP(表1_15[[#This Row],[分项工程名称]],模板!C:G,3,FALSE))</f>
        <v/>
      </c>
      <c r="U169" s="2" t="str">
        <f t="shared" si="33"/>
        <v/>
      </c>
      <c r="V169" s="2" t="str">
        <f t="shared" si="34"/>
        <v/>
      </c>
      <c r="W169" s="11" t="str">
        <f>IF(ISBLANK(A169),"",表1_15[[#This Row],[子项名称]]&amp;表1_15[[#This Row],[标题]]&amp;表1_15[[#This Row],[分项工程代号]])</f>
        <v/>
      </c>
      <c r="X169" s="11" t="str">
        <f>IF(ISBLANK(A169),"",COUNTIF(W:W,表1_15[[#This Row],[子项名称]]&amp;表1_15[[#This Row],[标题]]&amp;表1_15[[#This Row],[分项工程代号]]))</f>
        <v/>
      </c>
      <c r="Y169" s="11" t="str">
        <f>IF(ISBLANK(A169),"",表1_15[[#This Row],[子项名称]]&amp;表1_15[[#This Row],[分项工程代号]]&amp;表1_15[[#This Row],[分项工程名称]])</f>
        <v/>
      </c>
      <c r="Z169" s="11" t="str">
        <f>IF(ISBLANK(A169),"",IF(MATCH(表1_15[[#This Row],[子项名称]]&amp;表1_15[[#This Row],[分项工程代号]]&amp;表1_15[[#This Row],[分项工程名称]],Y:Y,0)=ROW(表1_15[[#This Row],[子项名称]]),TRUE,FALSE))</f>
        <v/>
      </c>
      <c r="AA169" s="11" t="str">
        <f t="shared" si="35"/>
        <v/>
      </c>
      <c r="AB169" s="11" t="str">
        <f>IF(ISBLANK(A169),"",VLOOKUP(表1_15[[#This Row],[分项工程名称]],施工检查记录[#All],2,FALSE))</f>
        <v/>
      </c>
      <c r="AC169" t="str">
        <f t="shared" si="24"/>
        <v>1900年01月00日</v>
      </c>
    </row>
    <row r="170" customHeight="1" spans="2:29">
      <c r="B170" s="5" t="str">
        <f ca="1" t="shared" si="25"/>
        <v/>
      </c>
      <c r="C170" s="5"/>
      <c r="D170" s="5"/>
      <c r="E170" s="5"/>
      <c r="G170" s="85"/>
      <c r="K170" s="11" t="str">
        <f>IF(ISBLANK(A170),"",VLOOKUP("S3"&amp;表1_15[[#This Row],[分项工程代号]]&amp;表1_15[[#This Row],[分项工程名称]],模板!D:F,3,FALSE))</f>
        <v/>
      </c>
      <c r="L170" s="2" t="str">
        <f ca="1">IF(ISBLANK(A170),"",表1_15[[#This Row],[编号]]&amp;TEXT(表1_15[[#This Row],[序号]],"000"))</f>
        <v/>
      </c>
      <c r="M170" s="11" t="str">
        <f t="shared" si="26"/>
        <v/>
      </c>
      <c r="N170" s="11" t="str">
        <f t="shared" si="27"/>
        <v/>
      </c>
      <c r="O170" s="11" t="str">
        <f t="shared" si="28"/>
        <v/>
      </c>
      <c r="P170" s="2" t="str">
        <f t="shared" si="29"/>
        <v/>
      </c>
      <c r="Q170" s="2" t="str">
        <f t="shared" si="30"/>
        <v/>
      </c>
      <c r="R170" s="2" t="str">
        <f t="shared" si="31"/>
        <v/>
      </c>
      <c r="S170" s="11" t="str">
        <f t="shared" si="32"/>
        <v/>
      </c>
      <c r="T170" s="11" t="str">
        <f>IF(ISBLANK(A170),"",VLOOKUP(表1_15[[#This Row],[分项工程名称]],模板!C:G,3,FALSE))</f>
        <v/>
      </c>
      <c r="U170" s="2" t="str">
        <f t="shared" si="33"/>
        <v/>
      </c>
      <c r="V170" s="2" t="str">
        <f t="shared" si="34"/>
        <v/>
      </c>
      <c r="W170" s="11" t="str">
        <f>IF(ISBLANK(A170),"",表1_15[[#This Row],[子项名称]]&amp;表1_15[[#This Row],[标题]]&amp;表1_15[[#This Row],[分项工程代号]])</f>
        <v/>
      </c>
      <c r="X170" s="11" t="str">
        <f>IF(ISBLANK(A170),"",COUNTIF(W:W,表1_15[[#This Row],[子项名称]]&amp;表1_15[[#This Row],[标题]]&amp;表1_15[[#This Row],[分项工程代号]]))</f>
        <v/>
      </c>
      <c r="Y170" s="11" t="str">
        <f>IF(ISBLANK(A170),"",表1_15[[#This Row],[子项名称]]&amp;表1_15[[#This Row],[分项工程代号]]&amp;表1_15[[#This Row],[分项工程名称]])</f>
        <v/>
      </c>
      <c r="Z170" s="11" t="str">
        <f>IF(ISBLANK(A170),"",IF(MATCH(表1_15[[#This Row],[子项名称]]&amp;表1_15[[#This Row],[分项工程代号]]&amp;表1_15[[#This Row],[分项工程名称]],Y:Y,0)=ROW(表1_15[[#This Row],[子项名称]]),TRUE,FALSE))</f>
        <v/>
      </c>
      <c r="AA170" s="11" t="str">
        <f t="shared" si="35"/>
        <v/>
      </c>
      <c r="AB170" s="11" t="str">
        <f>IF(ISBLANK(A170),"",VLOOKUP(表1_15[[#This Row],[分项工程名称]],施工检查记录[#All],2,FALSE))</f>
        <v/>
      </c>
      <c r="AC170" t="str">
        <f t="shared" si="24"/>
        <v>1900年01月00日</v>
      </c>
    </row>
    <row r="171" customHeight="1" spans="2:29">
      <c r="B171" s="5" t="str">
        <f ca="1" t="shared" si="25"/>
        <v/>
      </c>
      <c r="C171" s="5"/>
      <c r="D171" s="5"/>
      <c r="E171" s="5"/>
      <c r="G171" s="85"/>
      <c r="K171" s="11" t="str">
        <f>IF(ISBLANK(A171),"",VLOOKUP("S3"&amp;表1_15[[#This Row],[分项工程代号]]&amp;表1_15[[#This Row],[分项工程名称]],模板!D:F,3,FALSE))</f>
        <v/>
      </c>
      <c r="L171" s="2" t="str">
        <f ca="1">IF(ISBLANK(A171),"",表1_15[[#This Row],[编号]]&amp;TEXT(表1_15[[#This Row],[序号]],"000"))</f>
        <v/>
      </c>
      <c r="M171" s="11" t="str">
        <f t="shared" si="26"/>
        <v/>
      </c>
      <c r="N171" s="11" t="str">
        <f t="shared" si="27"/>
        <v/>
      </c>
      <c r="O171" s="11" t="str">
        <f t="shared" si="28"/>
        <v/>
      </c>
      <c r="P171" s="2" t="str">
        <f t="shared" si="29"/>
        <v/>
      </c>
      <c r="Q171" s="2" t="str">
        <f t="shared" si="30"/>
        <v/>
      </c>
      <c r="R171" s="2" t="str">
        <f t="shared" si="31"/>
        <v/>
      </c>
      <c r="S171" s="11" t="str">
        <f t="shared" si="32"/>
        <v/>
      </c>
      <c r="T171" s="11" t="str">
        <f>IF(ISBLANK(A171),"",VLOOKUP(表1_15[[#This Row],[分项工程名称]],模板!C:G,3,FALSE))</f>
        <v/>
      </c>
      <c r="U171" s="2" t="str">
        <f t="shared" si="33"/>
        <v/>
      </c>
      <c r="V171" s="2" t="str">
        <f t="shared" si="34"/>
        <v/>
      </c>
      <c r="W171" s="11" t="str">
        <f>IF(ISBLANK(A171),"",表1_15[[#This Row],[子项名称]]&amp;表1_15[[#This Row],[标题]]&amp;表1_15[[#This Row],[分项工程代号]])</f>
        <v/>
      </c>
      <c r="X171" s="11" t="str">
        <f>IF(ISBLANK(A171),"",COUNTIF(W:W,表1_15[[#This Row],[子项名称]]&amp;表1_15[[#This Row],[标题]]&amp;表1_15[[#This Row],[分项工程代号]]))</f>
        <v/>
      </c>
      <c r="Y171" s="11" t="str">
        <f>IF(ISBLANK(A171),"",表1_15[[#This Row],[子项名称]]&amp;表1_15[[#This Row],[分项工程代号]]&amp;表1_15[[#This Row],[分项工程名称]])</f>
        <v/>
      </c>
      <c r="Z171" s="11" t="str">
        <f>IF(ISBLANK(A171),"",IF(MATCH(表1_15[[#This Row],[子项名称]]&amp;表1_15[[#This Row],[分项工程代号]]&amp;表1_15[[#This Row],[分项工程名称]],Y:Y,0)=ROW(表1_15[[#This Row],[子项名称]]),TRUE,FALSE))</f>
        <v/>
      </c>
      <c r="AA171" s="11" t="str">
        <f t="shared" si="35"/>
        <v/>
      </c>
      <c r="AB171" s="11" t="str">
        <f>IF(ISBLANK(A171),"",VLOOKUP(表1_15[[#This Row],[分项工程名称]],施工检查记录[#All],2,FALSE))</f>
        <v/>
      </c>
      <c r="AC171" t="str">
        <f t="shared" si="24"/>
        <v>1900年01月00日</v>
      </c>
    </row>
    <row r="172" customHeight="1" spans="2:29">
      <c r="B172" s="5" t="str">
        <f ca="1" t="shared" si="25"/>
        <v/>
      </c>
      <c r="C172" s="5"/>
      <c r="D172" s="5"/>
      <c r="E172" s="5"/>
      <c r="G172" s="85"/>
      <c r="K172" s="11" t="str">
        <f>IF(ISBLANK(A172),"",VLOOKUP("S3"&amp;表1_15[[#This Row],[分项工程代号]]&amp;表1_15[[#This Row],[分项工程名称]],模板!D:F,3,FALSE))</f>
        <v/>
      </c>
      <c r="L172" s="2" t="str">
        <f ca="1">IF(ISBLANK(A172),"",表1_15[[#This Row],[编号]]&amp;TEXT(表1_15[[#This Row],[序号]],"000"))</f>
        <v/>
      </c>
      <c r="M172" s="11" t="str">
        <f t="shared" si="26"/>
        <v/>
      </c>
      <c r="N172" s="11" t="str">
        <f t="shared" si="27"/>
        <v/>
      </c>
      <c r="O172" s="11" t="str">
        <f t="shared" si="28"/>
        <v/>
      </c>
      <c r="P172" s="2" t="str">
        <f t="shared" si="29"/>
        <v/>
      </c>
      <c r="Q172" s="2" t="str">
        <f t="shared" si="30"/>
        <v/>
      </c>
      <c r="R172" s="2" t="str">
        <f t="shared" si="31"/>
        <v/>
      </c>
      <c r="S172" s="11" t="str">
        <f t="shared" si="32"/>
        <v/>
      </c>
      <c r="T172" s="11" t="str">
        <f>IF(ISBLANK(A172),"",VLOOKUP(表1_15[[#This Row],[分项工程名称]],模板!C:G,3,FALSE))</f>
        <v/>
      </c>
      <c r="U172" s="2" t="str">
        <f t="shared" si="33"/>
        <v/>
      </c>
      <c r="V172" s="2" t="str">
        <f t="shared" si="34"/>
        <v/>
      </c>
      <c r="W172" s="11" t="str">
        <f>IF(ISBLANK(A172),"",表1_15[[#This Row],[子项名称]]&amp;表1_15[[#This Row],[标题]]&amp;表1_15[[#This Row],[分项工程代号]])</f>
        <v/>
      </c>
      <c r="X172" s="11" t="str">
        <f>IF(ISBLANK(A172),"",COUNTIF(W:W,表1_15[[#This Row],[子项名称]]&amp;表1_15[[#This Row],[标题]]&amp;表1_15[[#This Row],[分项工程代号]]))</f>
        <v/>
      </c>
      <c r="Y172" s="11" t="str">
        <f>IF(ISBLANK(A172),"",表1_15[[#This Row],[子项名称]]&amp;表1_15[[#This Row],[分项工程代号]]&amp;表1_15[[#This Row],[分项工程名称]])</f>
        <v/>
      </c>
      <c r="Z172" s="11" t="str">
        <f>IF(ISBLANK(A172),"",IF(MATCH(表1_15[[#This Row],[子项名称]]&amp;表1_15[[#This Row],[分项工程代号]]&amp;表1_15[[#This Row],[分项工程名称]],Y:Y,0)=ROW(表1_15[[#This Row],[子项名称]]),TRUE,FALSE))</f>
        <v/>
      </c>
      <c r="AA172" s="11" t="str">
        <f t="shared" si="35"/>
        <v/>
      </c>
      <c r="AB172" s="11" t="str">
        <f>IF(ISBLANK(A172),"",VLOOKUP(表1_15[[#This Row],[分项工程名称]],施工检查记录[#All],2,FALSE))</f>
        <v/>
      </c>
      <c r="AC172" t="str">
        <f t="shared" si="24"/>
        <v>1900年01月00日</v>
      </c>
    </row>
    <row r="173" customHeight="1" spans="2:29">
      <c r="B173" s="5" t="str">
        <f ca="1" t="shared" si="25"/>
        <v/>
      </c>
      <c r="C173" s="5"/>
      <c r="D173" s="5"/>
      <c r="E173" s="5"/>
      <c r="G173" s="85"/>
      <c r="K173" s="11" t="str">
        <f>IF(ISBLANK(A173),"",VLOOKUP("S3"&amp;表1_15[[#This Row],[分项工程代号]]&amp;表1_15[[#This Row],[分项工程名称]],模板!D:F,3,FALSE))</f>
        <v/>
      </c>
      <c r="L173" s="2" t="str">
        <f ca="1">IF(ISBLANK(A173),"",表1_15[[#This Row],[编号]]&amp;TEXT(表1_15[[#This Row],[序号]],"000"))</f>
        <v/>
      </c>
      <c r="M173" s="11" t="str">
        <f t="shared" si="26"/>
        <v/>
      </c>
      <c r="N173" s="11" t="str">
        <f t="shared" si="27"/>
        <v/>
      </c>
      <c r="O173" s="11" t="str">
        <f t="shared" si="28"/>
        <v/>
      </c>
      <c r="P173" s="2" t="str">
        <f t="shared" si="29"/>
        <v/>
      </c>
      <c r="Q173" s="2" t="str">
        <f t="shared" si="30"/>
        <v/>
      </c>
      <c r="R173" s="2" t="str">
        <f t="shared" si="31"/>
        <v/>
      </c>
      <c r="S173" s="11" t="str">
        <f t="shared" si="32"/>
        <v/>
      </c>
      <c r="T173" s="11" t="str">
        <f>IF(ISBLANK(A173),"",VLOOKUP(表1_15[[#This Row],[分项工程名称]],模板!C:G,3,FALSE))</f>
        <v/>
      </c>
      <c r="U173" s="2" t="str">
        <f t="shared" si="33"/>
        <v/>
      </c>
      <c r="V173" s="2" t="str">
        <f t="shared" si="34"/>
        <v/>
      </c>
      <c r="W173" s="11" t="str">
        <f>IF(ISBLANK(A173),"",表1_15[[#This Row],[子项名称]]&amp;表1_15[[#This Row],[标题]]&amp;表1_15[[#This Row],[分项工程代号]])</f>
        <v/>
      </c>
      <c r="X173" s="11" t="str">
        <f>IF(ISBLANK(A173),"",COUNTIF(W:W,表1_15[[#This Row],[子项名称]]&amp;表1_15[[#This Row],[标题]]&amp;表1_15[[#This Row],[分项工程代号]]))</f>
        <v/>
      </c>
      <c r="Y173" s="11" t="str">
        <f>IF(ISBLANK(A173),"",表1_15[[#This Row],[子项名称]]&amp;表1_15[[#This Row],[分项工程代号]]&amp;表1_15[[#This Row],[分项工程名称]])</f>
        <v/>
      </c>
      <c r="Z173" s="11" t="str">
        <f>IF(ISBLANK(A173),"",IF(MATCH(表1_15[[#This Row],[子项名称]]&amp;表1_15[[#This Row],[分项工程代号]]&amp;表1_15[[#This Row],[分项工程名称]],Y:Y,0)=ROW(表1_15[[#This Row],[子项名称]]),TRUE,FALSE))</f>
        <v/>
      </c>
      <c r="AA173" s="11" t="str">
        <f t="shared" si="35"/>
        <v/>
      </c>
      <c r="AB173" s="11" t="str">
        <f>IF(ISBLANK(A173),"",VLOOKUP(表1_15[[#This Row],[分项工程名称]],施工检查记录[#All],2,FALSE))</f>
        <v/>
      </c>
      <c r="AC173" t="str">
        <f t="shared" si="24"/>
        <v>1900年01月00日</v>
      </c>
    </row>
    <row r="174" customHeight="1" spans="1:29">
      <c r="A174" s="5"/>
      <c r="B174" s="5" t="str">
        <f ca="1" t="shared" si="25"/>
        <v/>
      </c>
      <c r="C174" s="5"/>
      <c r="D174" s="5"/>
      <c r="E174" s="5"/>
      <c r="F174" s="5"/>
      <c r="G174" s="85"/>
      <c r="I174" s="5"/>
      <c r="J174" s="5"/>
      <c r="K174" s="11" t="str">
        <f>IF(ISBLANK(A174),"",VLOOKUP("S3"&amp;表1_15[[#This Row],[分项工程代号]]&amp;表1_15[[#This Row],[分项工程名称]],模板!D:F,3,FALSE))</f>
        <v/>
      </c>
      <c r="L174" s="2" t="str">
        <f ca="1">IF(ISBLANK(A174),"",表1_15[[#This Row],[编号]]&amp;TEXT(表1_15[[#This Row],[序号]],"000"))</f>
        <v/>
      </c>
      <c r="M174" s="11" t="str">
        <f t="shared" si="26"/>
        <v/>
      </c>
      <c r="N174" s="11" t="str">
        <f t="shared" si="27"/>
        <v/>
      </c>
      <c r="O174" s="11" t="str">
        <f t="shared" si="28"/>
        <v/>
      </c>
      <c r="P174" s="2" t="str">
        <f t="shared" si="29"/>
        <v/>
      </c>
      <c r="Q174" s="2" t="str">
        <f t="shared" si="30"/>
        <v/>
      </c>
      <c r="R174" s="2" t="str">
        <f t="shared" si="31"/>
        <v/>
      </c>
      <c r="S174" s="11" t="str">
        <f t="shared" si="32"/>
        <v/>
      </c>
      <c r="T174" s="11" t="str">
        <f>IF(ISBLANK(A174),"",VLOOKUP(表1_15[[#This Row],[分项工程名称]],模板!C:G,3,FALSE))</f>
        <v/>
      </c>
      <c r="U174" s="2" t="str">
        <f t="shared" si="33"/>
        <v/>
      </c>
      <c r="V174" s="2" t="str">
        <f t="shared" si="34"/>
        <v/>
      </c>
      <c r="W174" s="11" t="str">
        <f>IF(ISBLANK(A174),"",表1_15[[#This Row],[子项名称]]&amp;表1_15[[#This Row],[标题]]&amp;表1_15[[#This Row],[分项工程代号]])</f>
        <v/>
      </c>
      <c r="X174" s="11" t="str">
        <f>IF(ISBLANK(A174),"",COUNTIF(W:W,表1_15[[#This Row],[子项名称]]&amp;表1_15[[#This Row],[标题]]&amp;表1_15[[#This Row],[分项工程代号]]))</f>
        <v/>
      </c>
      <c r="Y174" s="11" t="str">
        <f>IF(ISBLANK(A174),"",表1_15[[#This Row],[子项名称]]&amp;表1_15[[#This Row],[分项工程代号]]&amp;表1_15[[#This Row],[分项工程名称]])</f>
        <v/>
      </c>
      <c r="Z174" s="11" t="str">
        <f>IF(ISBLANK(A174),"",IF(MATCH(表1_15[[#This Row],[子项名称]]&amp;表1_15[[#This Row],[分项工程代号]]&amp;表1_15[[#This Row],[分项工程名称]],Y:Y,0)=ROW(表1_15[[#This Row],[子项名称]]),TRUE,FALSE))</f>
        <v/>
      </c>
      <c r="AA174" s="11" t="str">
        <f t="shared" si="35"/>
        <v/>
      </c>
      <c r="AB174" s="11" t="str">
        <f>IF(ISBLANK(A174),"",VLOOKUP(表1_15[[#This Row],[分项工程名称]],施工检查记录[#All],2,FALSE))</f>
        <v/>
      </c>
      <c r="AC174" t="str">
        <f t="shared" si="24"/>
        <v>1900年01月00日</v>
      </c>
    </row>
    <row r="175" customHeight="1" spans="1:29">
      <c r="A175" s="5"/>
      <c r="B175" s="5" t="str">
        <f ca="1" t="shared" si="25"/>
        <v/>
      </c>
      <c r="C175" s="5"/>
      <c r="D175" s="5"/>
      <c r="E175" s="5"/>
      <c r="F175" s="5"/>
      <c r="G175" s="85"/>
      <c r="I175" s="5"/>
      <c r="J175" s="5"/>
      <c r="K175" s="11" t="str">
        <f>IF(ISBLANK(A175),"",VLOOKUP("S3"&amp;表1_15[[#This Row],[分项工程代号]]&amp;表1_15[[#This Row],[分项工程名称]],模板!D:F,3,FALSE))</f>
        <v/>
      </c>
      <c r="L175" s="2" t="str">
        <f ca="1">IF(ISBLANK(A175),"",表1_15[[#This Row],[编号]]&amp;TEXT(表1_15[[#This Row],[序号]],"000"))</f>
        <v/>
      </c>
      <c r="M175" s="11" t="str">
        <f t="shared" si="26"/>
        <v/>
      </c>
      <c r="N175" s="11" t="str">
        <f t="shared" si="27"/>
        <v/>
      </c>
      <c r="O175" s="11" t="str">
        <f t="shared" si="28"/>
        <v/>
      </c>
      <c r="P175" s="2" t="str">
        <f t="shared" si="29"/>
        <v/>
      </c>
      <c r="Q175" s="2" t="str">
        <f t="shared" si="30"/>
        <v/>
      </c>
      <c r="R175" s="2" t="str">
        <f t="shared" si="31"/>
        <v/>
      </c>
      <c r="S175" s="11" t="str">
        <f t="shared" si="32"/>
        <v/>
      </c>
      <c r="T175" s="11" t="str">
        <f>IF(ISBLANK(A175),"",VLOOKUP(表1_15[[#This Row],[分项工程名称]],模板!C:G,3,FALSE))</f>
        <v/>
      </c>
      <c r="U175" s="2" t="str">
        <f t="shared" si="33"/>
        <v/>
      </c>
      <c r="V175" s="2" t="str">
        <f t="shared" si="34"/>
        <v/>
      </c>
      <c r="W175" s="11" t="str">
        <f>IF(ISBLANK(A175),"",表1_15[[#This Row],[子项名称]]&amp;表1_15[[#This Row],[标题]]&amp;表1_15[[#This Row],[分项工程代号]])</f>
        <v/>
      </c>
      <c r="X175" s="11" t="str">
        <f>IF(ISBLANK(A175),"",COUNTIF(W:W,表1_15[[#This Row],[子项名称]]&amp;表1_15[[#This Row],[标题]]&amp;表1_15[[#This Row],[分项工程代号]]))</f>
        <v/>
      </c>
      <c r="Y175" s="11" t="str">
        <f>IF(ISBLANK(A175),"",表1_15[[#This Row],[子项名称]]&amp;表1_15[[#This Row],[分项工程代号]]&amp;表1_15[[#This Row],[分项工程名称]])</f>
        <v/>
      </c>
      <c r="Z175" s="11" t="str">
        <f>IF(ISBLANK(A175),"",IF(MATCH(表1_15[[#This Row],[子项名称]]&amp;表1_15[[#This Row],[分项工程代号]]&amp;表1_15[[#This Row],[分项工程名称]],Y:Y,0)=ROW(表1_15[[#This Row],[子项名称]]),TRUE,FALSE))</f>
        <v/>
      </c>
      <c r="AA175" s="11" t="str">
        <f t="shared" si="35"/>
        <v/>
      </c>
      <c r="AB175" s="11" t="str">
        <f>IF(ISBLANK(A175),"",VLOOKUP(表1_15[[#This Row],[分项工程名称]],施工检查记录[#All],2,FALSE))</f>
        <v/>
      </c>
      <c r="AC175" t="str">
        <f t="shared" si="24"/>
        <v>1900年01月00日</v>
      </c>
    </row>
    <row r="176" customHeight="1" spans="1:29">
      <c r="A176" s="5"/>
      <c r="B176" s="5" t="str">
        <f ca="1" t="shared" si="25"/>
        <v/>
      </c>
      <c r="C176" s="5"/>
      <c r="D176" s="5"/>
      <c r="E176" s="5"/>
      <c r="F176" s="5"/>
      <c r="G176" s="85"/>
      <c r="I176" s="5"/>
      <c r="J176" s="5"/>
      <c r="K176" s="11" t="str">
        <f>IF(ISBLANK(A176),"",VLOOKUP("S3"&amp;表1_15[[#This Row],[分项工程代号]]&amp;表1_15[[#This Row],[分项工程名称]],模板!D:F,3,FALSE))</f>
        <v/>
      </c>
      <c r="L176" s="2" t="str">
        <f ca="1">IF(ISBLANK(A176),"",表1_15[[#This Row],[编号]]&amp;TEXT(表1_15[[#This Row],[序号]],"000"))</f>
        <v/>
      </c>
      <c r="M176" s="11" t="str">
        <f t="shared" si="26"/>
        <v/>
      </c>
      <c r="N176" s="11" t="str">
        <f t="shared" si="27"/>
        <v/>
      </c>
      <c r="O176" s="11" t="str">
        <f t="shared" si="28"/>
        <v/>
      </c>
      <c r="P176" s="2" t="str">
        <f t="shared" si="29"/>
        <v/>
      </c>
      <c r="Q176" s="2" t="str">
        <f t="shared" si="30"/>
        <v/>
      </c>
      <c r="R176" s="2" t="str">
        <f t="shared" si="31"/>
        <v/>
      </c>
      <c r="S176" s="11" t="str">
        <f t="shared" si="32"/>
        <v/>
      </c>
      <c r="T176" s="11" t="str">
        <f>IF(ISBLANK(A176),"",VLOOKUP(表1_15[[#This Row],[分项工程名称]],模板!C:G,3,FALSE))</f>
        <v/>
      </c>
      <c r="U176" s="2" t="str">
        <f t="shared" si="33"/>
        <v/>
      </c>
      <c r="V176" s="2" t="str">
        <f t="shared" si="34"/>
        <v/>
      </c>
      <c r="W176" s="11" t="str">
        <f>IF(ISBLANK(A176),"",表1_15[[#This Row],[子项名称]]&amp;表1_15[[#This Row],[标题]]&amp;表1_15[[#This Row],[分项工程代号]])</f>
        <v/>
      </c>
      <c r="X176" s="11" t="str">
        <f>IF(ISBLANK(A176),"",COUNTIF(W:W,表1_15[[#This Row],[子项名称]]&amp;表1_15[[#This Row],[标题]]&amp;表1_15[[#This Row],[分项工程代号]]))</f>
        <v/>
      </c>
      <c r="Y176" s="11" t="str">
        <f>IF(ISBLANK(A176),"",表1_15[[#This Row],[子项名称]]&amp;表1_15[[#This Row],[分项工程代号]]&amp;表1_15[[#This Row],[分项工程名称]])</f>
        <v/>
      </c>
      <c r="Z176" s="11" t="str">
        <f>IF(ISBLANK(A176),"",IF(MATCH(表1_15[[#This Row],[子项名称]]&amp;表1_15[[#This Row],[分项工程代号]]&amp;表1_15[[#This Row],[分项工程名称]],Y:Y,0)=ROW(表1_15[[#This Row],[子项名称]]),TRUE,FALSE))</f>
        <v/>
      </c>
      <c r="AA176" s="11" t="str">
        <f t="shared" si="35"/>
        <v/>
      </c>
      <c r="AB176" s="11" t="str">
        <f>IF(ISBLANK(A176),"",VLOOKUP(表1_15[[#This Row],[分项工程名称]],施工检查记录[#All],2,FALSE))</f>
        <v/>
      </c>
      <c r="AC176" t="str">
        <f t="shared" si="24"/>
        <v>1900年01月00日</v>
      </c>
    </row>
    <row r="177" customHeight="1" spans="1:29">
      <c r="A177" s="5"/>
      <c r="B177" s="5" t="str">
        <f ca="1" t="shared" si="25"/>
        <v/>
      </c>
      <c r="C177" s="5"/>
      <c r="D177" s="5"/>
      <c r="E177" s="5"/>
      <c r="F177" s="5"/>
      <c r="G177" s="85"/>
      <c r="I177" s="5"/>
      <c r="J177" s="5"/>
      <c r="K177" s="11" t="str">
        <f>IF(ISBLANK(A177),"",VLOOKUP("S3"&amp;表1_15[[#This Row],[分项工程代号]]&amp;表1_15[[#This Row],[分项工程名称]],模板!D:F,3,FALSE))</f>
        <v/>
      </c>
      <c r="L177" s="2" t="str">
        <f ca="1">IF(ISBLANK(A177),"",表1_15[[#This Row],[编号]]&amp;TEXT(表1_15[[#This Row],[序号]],"000"))</f>
        <v/>
      </c>
      <c r="M177" s="11" t="str">
        <f t="shared" si="26"/>
        <v/>
      </c>
      <c r="N177" s="11" t="str">
        <f t="shared" si="27"/>
        <v/>
      </c>
      <c r="O177" s="11" t="str">
        <f t="shared" si="28"/>
        <v/>
      </c>
      <c r="P177" s="2" t="str">
        <f t="shared" si="29"/>
        <v/>
      </c>
      <c r="Q177" s="2" t="str">
        <f t="shared" si="30"/>
        <v/>
      </c>
      <c r="R177" s="2" t="str">
        <f t="shared" si="31"/>
        <v/>
      </c>
      <c r="S177" s="11" t="str">
        <f t="shared" si="32"/>
        <v/>
      </c>
      <c r="T177" s="11" t="str">
        <f>IF(ISBLANK(A177),"",VLOOKUP(表1_15[[#This Row],[分项工程名称]],模板!C:G,3,FALSE))</f>
        <v/>
      </c>
      <c r="U177" s="2" t="str">
        <f t="shared" si="33"/>
        <v/>
      </c>
      <c r="V177" s="2" t="str">
        <f t="shared" si="34"/>
        <v/>
      </c>
      <c r="W177" s="11" t="str">
        <f>IF(ISBLANK(A177),"",表1_15[[#This Row],[子项名称]]&amp;表1_15[[#This Row],[标题]]&amp;表1_15[[#This Row],[分项工程代号]])</f>
        <v/>
      </c>
      <c r="X177" s="11" t="str">
        <f>IF(ISBLANK(A177),"",COUNTIF(W:W,表1_15[[#This Row],[子项名称]]&amp;表1_15[[#This Row],[标题]]&amp;表1_15[[#This Row],[分项工程代号]]))</f>
        <v/>
      </c>
      <c r="Y177" s="11" t="str">
        <f>IF(ISBLANK(A177),"",表1_15[[#This Row],[子项名称]]&amp;表1_15[[#This Row],[分项工程代号]]&amp;表1_15[[#This Row],[分项工程名称]])</f>
        <v/>
      </c>
      <c r="Z177" s="11" t="str">
        <f>IF(ISBLANK(A177),"",IF(MATCH(表1_15[[#This Row],[子项名称]]&amp;表1_15[[#This Row],[分项工程代号]]&amp;表1_15[[#This Row],[分项工程名称]],Y:Y,0)=ROW(表1_15[[#This Row],[子项名称]]),TRUE,FALSE))</f>
        <v/>
      </c>
      <c r="AA177" s="11" t="str">
        <f t="shared" si="35"/>
        <v/>
      </c>
      <c r="AB177" s="11" t="str">
        <f>IF(ISBLANK(A177),"",VLOOKUP(表1_15[[#This Row],[分项工程名称]],施工检查记录[#All],2,FALSE))</f>
        <v/>
      </c>
      <c r="AC177" t="str">
        <f t="shared" si="24"/>
        <v>1900年01月00日</v>
      </c>
    </row>
    <row r="178" customHeight="1" spans="1:29">
      <c r="A178" s="5"/>
      <c r="B178" s="5" t="str">
        <f ca="1" t="shared" si="25"/>
        <v/>
      </c>
      <c r="C178" s="5"/>
      <c r="D178" s="5"/>
      <c r="E178" s="5"/>
      <c r="F178" s="5"/>
      <c r="G178" s="85"/>
      <c r="I178" s="5"/>
      <c r="J178" s="5"/>
      <c r="K178" s="11" t="str">
        <f>IF(ISBLANK(A178),"",VLOOKUP("S3"&amp;表1_15[[#This Row],[分项工程代号]]&amp;表1_15[[#This Row],[分项工程名称]],模板!D:F,3,FALSE))</f>
        <v/>
      </c>
      <c r="L178" s="2" t="str">
        <f ca="1">IF(ISBLANK(A178),"",表1_15[[#This Row],[编号]]&amp;TEXT(表1_15[[#This Row],[序号]],"000"))</f>
        <v/>
      </c>
      <c r="M178" s="11" t="str">
        <f t="shared" si="26"/>
        <v/>
      </c>
      <c r="N178" s="11" t="str">
        <f t="shared" si="27"/>
        <v/>
      </c>
      <c r="O178" s="11" t="str">
        <f t="shared" si="28"/>
        <v/>
      </c>
      <c r="P178" s="2" t="str">
        <f t="shared" si="29"/>
        <v/>
      </c>
      <c r="Q178" s="2" t="str">
        <f t="shared" si="30"/>
        <v/>
      </c>
      <c r="R178" s="2" t="str">
        <f t="shared" si="31"/>
        <v/>
      </c>
      <c r="S178" s="11" t="str">
        <f t="shared" si="32"/>
        <v/>
      </c>
      <c r="T178" s="11" t="str">
        <f>IF(ISBLANK(A178),"",VLOOKUP(表1_15[[#This Row],[分项工程名称]],模板!C:G,3,FALSE))</f>
        <v/>
      </c>
      <c r="U178" s="2" t="str">
        <f t="shared" si="33"/>
        <v/>
      </c>
      <c r="V178" s="2" t="str">
        <f t="shared" si="34"/>
        <v/>
      </c>
      <c r="W178" s="11" t="str">
        <f>IF(ISBLANK(A178),"",表1_15[[#This Row],[子项名称]]&amp;表1_15[[#This Row],[标题]]&amp;表1_15[[#This Row],[分项工程代号]])</f>
        <v/>
      </c>
      <c r="X178" s="11" t="str">
        <f>IF(ISBLANK(A178),"",COUNTIF(W:W,表1_15[[#This Row],[子项名称]]&amp;表1_15[[#This Row],[标题]]&amp;表1_15[[#This Row],[分项工程代号]]))</f>
        <v/>
      </c>
      <c r="Y178" s="11" t="str">
        <f>IF(ISBLANK(A178),"",表1_15[[#This Row],[子项名称]]&amp;表1_15[[#This Row],[分项工程代号]]&amp;表1_15[[#This Row],[分项工程名称]])</f>
        <v/>
      </c>
      <c r="Z178" s="11" t="str">
        <f>IF(ISBLANK(A178),"",IF(MATCH(表1_15[[#This Row],[子项名称]]&amp;表1_15[[#This Row],[分项工程代号]]&amp;表1_15[[#This Row],[分项工程名称]],Y:Y,0)=ROW(表1_15[[#This Row],[子项名称]]),TRUE,FALSE))</f>
        <v/>
      </c>
      <c r="AA178" s="11" t="str">
        <f t="shared" si="35"/>
        <v/>
      </c>
      <c r="AB178" s="11" t="str">
        <f>IF(ISBLANK(A178),"",VLOOKUP(表1_15[[#This Row],[分项工程名称]],施工检查记录[#All],2,FALSE))</f>
        <v/>
      </c>
      <c r="AC178" t="str">
        <f t="shared" si="24"/>
        <v>1900年01月00日</v>
      </c>
    </row>
    <row r="179" customHeight="1" spans="1:29">
      <c r="A179" s="5"/>
      <c r="B179" s="5" t="str">
        <f ca="1" t="shared" si="25"/>
        <v/>
      </c>
      <c r="C179" s="5"/>
      <c r="D179" s="5"/>
      <c r="E179" s="5"/>
      <c r="F179" s="5"/>
      <c r="G179" s="85"/>
      <c r="I179" s="5"/>
      <c r="J179" s="5"/>
      <c r="K179" s="11" t="str">
        <f>IF(ISBLANK(A179),"",VLOOKUP("S3"&amp;表1_15[[#This Row],[分项工程代号]]&amp;表1_15[[#This Row],[分项工程名称]],模板!D:F,3,FALSE))</f>
        <v/>
      </c>
      <c r="L179" s="2" t="str">
        <f ca="1">IF(ISBLANK(A179),"",表1_15[[#This Row],[编号]]&amp;TEXT(表1_15[[#This Row],[序号]],"000"))</f>
        <v/>
      </c>
      <c r="M179" s="11" t="str">
        <f t="shared" si="26"/>
        <v/>
      </c>
      <c r="N179" s="11" t="str">
        <f t="shared" si="27"/>
        <v/>
      </c>
      <c r="O179" s="11" t="str">
        <f t="shared" si="28"/>
        <v/>
      </c>
      <c r="P179" s="2" t="str">
        <f t="shared" si="29"/>
        <v/>
      </c>
      <c r="Q179" s="2" t="str">
        <f t="shared" si="30"/>
        <v/>
      </c>
      <c r="R179" s="2" t="str">
        <f t="shared" si="31"/>
        <v/>
      </c>
      <c r="S179" s="11" t="str">
        <f t="shared" si="32"/>
        <v/>
      </c>
      <c r="T179" s="11" t="str">
        <f>IF(ISBLANK(A179),"",VLOOKUP(表1_15[[#This Row],[分项工程名称]],模板!C:G,3,FALSE))</f>
        <v/>
      </c>
      <c r="U179" s="2" t="str">
        <f t="shared" si="33"/>
        <v/>
      </c>
      <c r="V179" s="2" t="str">
        <f t="shared" si="34"/>
        <v/>
      </c>
      <c r="W179" s="11" t="str">
        <f>IF(ISBLANK(A179),"",表1_15[[#This Row],[子项名称]]&amp;表1_15[[#This Row],[标题]]&amp;表1_15[[#This Row],[分项工程代号]])</f>
        <v/>
      </c>
      <c r="X179" s="11" t="str">
        <f>IF(ISBLANK(A179),"",COUNTIF(W:W,表1_15[[#This Row],[子项名称]]&amp;表1_15[[#This Row],[标题]]&amp;表1_15[[#This Row],[分项工程代号]]))</f>
        <v/>
      </c>
      <c r="Y179" s="11" t="str">
        <f>IF(ISBLANK(A179),"",表1_15[[#This Row],[子项名称]]&amp;表1_15[[#This Row],[分项工程代号]]&amp;表1_15[[#This Row],[分项工程名称]])</f>
        <v/>
      </c>
      <c r="Z179" s="11" t="str">
        <f>IF(ISBLANK(A179),"",IF(MATCH(表1_15[[#This Row],[子项名称]]&amp;表1_15[[#This Row],[分项工程代号]]&amp;表1_15[[#This Row],[分项工程名称]],Y:Y,0)=ROW(表1_15[[#This Row],[子项名称]]),TRUE,FALSE))</f>
        <v/>
      </c>
      <c r="AA179" s="11" t="str">
        <f t="shared" si="35"/>
        <v/>
      </c>
      <c r="AB179" s="11" t="str">
        <f>IF(ISBLANK(A179),"",VLOOKUP(表1_15[[#This Row],[分项工程名称]],施工检查记录[#All],2,FALSE))</f>
        <v/>
      </c>
      <c r="AC179" t="str">
        <f t="shared" si="24"/>
        <v>1900年01月00日</v>
      </c>
    </row>
    <row r="180" customHeight="1" spans="1:29">
      <c r="A180" s="5"/>
      <c r="B180" s="5" t="str">
        <f ca="1" t="shared" si="25"/>
        <v/>
      </c>
      <c r="C180" s="5"/>
      <c r="D180" s="5"/>
      <c r="E180" s="5"/>
      <c r="F180" s="5"/>
      <c r="G180" s="85"/>
      <c r="I180" s="5"/>
      <c r="J180" s="5"/>
      <c r="K180" s="11" t="str">
        <f>IF(ISBLANK(A180),"",VLOOKUP("S3"&amp;表1_15[[#This Row],[分项工程代号]]&amp;表1_15[[#This Row],[分项工程名称]],模板!D:F,3,FALSE))</f>
        <v/>
      </c>
      <c r="L180" s="2" t="str">
        <f ca="1">IF(ISBLANK(A180),"",表1_15[[#This Row],[编号]]&amp;TEXT(表1_15[[#This Row],[序号]],"000"))</f>
        <v/>
      </c>
      <c r="M180" s="11" t="str">
        <f t="shared" si="26"/>
        <v/>
      </c>
      <c r="N180" s="11" t="str">
        <f t="shared" si="27"/>
        <v/>
      </c>
      <c r="O180" s="11" t="str">
        <f t="shared" si="28"/>
        <v/>
      </c>
      <c r="P180" s="2" t="str">
        <f t="shared" si="29"/>
        <v/>
      </c>
      <c r="Q180" s="2" t="str">
        <f t="shared" si="30"/>
        <v/>
      </c>
      <c r="R180" s="2" t="str">
        <f t="shared" si="31"/>
        <v/>
      </c>
      <c r="S180" s="11" t="str">
        <f t="shared" si="32"/>
        <v/>
      </c>
      <c r="T180" s="11" t="str">
        <f>IF(ISBLANK(A180),"",VLOOKUP(表1_15[[#This Row],[分项工程名称]],模板!C:G,3,FALSE))</f>
        <v/>
      </c>
      <c r="U180" s="2" t="str">
        <f t="shared" si="33"/>
        <v/>
      </c>
      <c r="V180" s="2" t="str">
        <f t="shared" si="34"/>
        <v/>
      </c>
      <c r="W180" s="11" t="str">
        <f>IF(ISBLANK(A180),"",表1_15[[#This Row],[子项名称]]&amp;表1_15[[#This Row],[标题]]&amp;表1_15[[#This Row],[分项工程代号]])</f>
        <v/>
      </c>
      <c r="X180" s="11" t="str">
        <f>IF(ISBLANK(A180),"",COUNTIF(W:W,表1_15[[#This Row],[子项名称]]&amp;表1_15[[#This Row],[标题]]&amp;表1_15[[#This Row],[分项工程代号]]))</f>
        <v/>
      </c>
      <c r="Y180" s="11" t="str">
        <f>IF(ISBLANK(A180),"",表1_15[[#This Row],[子项名称]]&amp;表1_15[[#This Row],[分项工程代号]]&amp;表1_15[[#This Row],[分项工程名称]])</f>
        <v/>
      </c>
      <c r="Z180" s="11" t="str">
        <f>IF(ISBLANK(A180),"",IF(MATCH(表1_15[[#This Row],[子项名称]]&amp;表1_15[[#This Row],[分项工程代号]]&amp;表1_15[[#This Row],[分项工程名称]],Y:Y,0)=ROW(表1_15[[#This Row],[子项名称]]),TRUE,FALSE))</f>
        <v/>
      </c>
      <c r="AA180" s="11" t="str">
        <f t="shared" si="35"/>
        <v/>
      </c>
      <c r="AB180" s="11" t="str">
        <f>IF(ISBLANK(A180),"",VLOOKUP(表1_15[[#This Row],[分项工程名称]],施工检查记录[#All],2,FALSE))</f>
        <v/>
      </c>
      <c r="AC180" t="str">
        <f t="shared" si="24"/>
        <v>1900年01月00日</v>
      </c>
    </row>
    <row r="181" customHeight="1" spans="1:29">
      <c r="A181" s="5"/>
      <c r="B181" s="5" t="str">
        <f ca="1" t="shared" si="25"/>
        <v/>
      </c>
      <c r="C181" s="5"/>
      <c r="D181" s="5"/>
      <c r="E181" s="5"/>
      <c r="F181" s="5"/>
      <c r="G181" s="85"/>
      <c r="I181" s="5"/>
      <c r="J181" s="5"/>
      <c r="K181" s="11" t="str">
        <f>IF(ISBLANK(A181),"",VLOOKUP("S3"&amp;表1_15[[#This Row],[分项工程代号]]&amp;表1_15[[#This Row],[分项工程名称]],模板!D:F,3,FALSE))</f>
        <v/>
      </c>
      <c r="L181" s="2" t="str">
        <f ca="1">IF(ISBLANK(A181),"",表1_15[[#This Row],[编号]]&amp;TEXT(表1_15[[#This Row],[序号]],"000"))</f>
        <v/>
      </c>
      <c r="M181" s="11" t="str">
        <f t="shared" si="26"/>
        <v/>
      </c>
      <c r="N181" s="11" t="str">
        <f t="shared" si="27"/>
        <v/>
      </c>
      <c r="O181" s="11" t="str">
        <f t="shared" si="28"/>
        <v/>
      </c>
      <c r="P181" s="2" t="str">
        <f t="shared" si="29"/>
        <v/>
      </c>
      <c r="Q181" s="2" t="str">
        <f t="shared" si="30"/>
        <v/>
      </c>
      <c r="R181" s="2" t="str">
        <f t="shared" si="31"/>
        <v/>
      </c>
      <c r="S181" s="11" t="str">
        <f t="shared" si="32"/>
        <v/>
      </c>
      <c r="T181" s="11" t="str">
        <f>IF(ISBLANK(A181),"",VLOOKUP(表1_15[[#This Row],[分项工程名称]],模板!C:G,3,FALSE))</f>
        <v/>
      </c>
      <c r="U181" s="2" t="str">
        <f t="shared" si="33"/>
        <v/>
      </c>
      <c r="V181" s="2" t="str">
        <f t="shared" si="34"/>
        <v/>
      </c>
      <c r="W181" s="11" t="str">
        <f>IF(ISBLANK(A181),"",表1_15[[#This Row],[子项名称]]&amp;表1_15[[#This Row],[标题]]&amp;表1_15[[#This Row],[分项工程代号]])</f>
        <v/>
      </c>
      <c r="X181" s="11" t="str">
        <f>IF(ISBLANK(A181),"",COUNTIF(W:W,表1_15[[#This Row],[子项名称]]&amp;表1_15[[#This Row],[标题]]&amp;表1_15[[#This Row],[分项工程代号]]))</f>
        <v/>
      </c>
      <c r="Y181" s="11" t="str">
        <f>IF(ISBLANK(A181),"",表1_15[[#This Row],[子项名称]]&amp;表1_15[[#This Row],[分项工程代号]]&amp;表1_15[[#This Row],[分项工程名称]])</f>
        <v/>
      </c>
      <c r="Z181" s="11" t="str">
        <f>IF(ISBLANK(A181),"",IF(MATCH(表1_15[[#This Row],[子项名称]]&amp;表1_15[[#This Row],[分项工程代号]]&amp;表1_15[[#This Row],[分项工程名称]],Y:Y,0)=ROW(表1_15[[#This Row],[子项名称]]),TRUE,FALSE))</f>
        <v/>
      </c>
      <c r="AA181" s="11" t="str">
        <f t="shared" si="35"/>
        <v/>
      </c>
      <c r="AB181" s="11" t="str">
        <f>IF(ISBLANK(A181),"",VLOOKUP(表1_15[[#This Row],[分项工程名称]],施工检查记录[#All],2,FALSE))</f>
        <v/>
      </c>
      <c r="AC181" t="str">
        <f t="shared" si="24"/>
        <v>1900年01月00日</v>
      </c>
    </row>
    <row r="182" customHeight="1" spans="1:29">
      <c r="A182" s="5"/>
      <c r="B182" s="5" t="str">
        <f ca="1" t="shared" si="25"/>
        <v/>
      </c>
      <c r="C182" s="5"/>
      <c r="D182" s="5"/>
      <c r="E182" s="5"/>
      <c r="F182" s="5"/>
      <c r="G182" s="85"/>
      <c r="I182" s="5"/>
      <c r="J182" s="5"/>
      <c r="K182" s="11" t="str">
        <f>IF(ISBLANK(A182),"",VLOOKUP("S3"&amp;表1_15[[#This Row],[分项工程代号]]&amp;表1_15[[#This Row],[分项工程名称]],模板!D:F,3,FALSE))</f>
        <v/>
      </c>
      <c r="L182" s="2" t="str">
        <f ca="1">IF(ISBLANK(A182),"",表1_15[[#This Row],[编号]]&amp;TEXT(表1_15[[#This Row],[序号]],"000"))</f>
        <v/>
      </c>
      <c r="M182" s="11" t="str">
        <f t="shared" si="26"/>
        <v/>
      </c>
      <c r="N182" s="11" t="str">
        <f t="shared" si="27"/>
        <v/>
      </c>
      <c r="O182" s="11" t="str">
        <f t="shared" si="28"/>
        <v/>
      </c>
      <c r="P182" s="2" t="str">
        <f t="shared" si="29"/>
        <v/>
      </c>
      <c r="Q182" s="2" t="str">
        <f t="shared" si="30"/>
        <v/>
      </c>
      <c r="R182" s="2" t="str">
        <f t="shared" si="31"/>
        <v/>
      </c>
      <c r="S182" s="11" t="str">
        <f t="shared" si="32"/>
        <v/>
      </c>
      <c r="T182" s="11" t="str">
        <f>IF(ISBLANK(A182),"",VLOOKUP(表1_15[[#This Row],[分项工程名称]],模板!C:G,3,FALSE))</f>
        <v/>
      </c>
      <c r="U182" s="2" t="str">
        <f t="shared" si="33"/>
        <v/>
      </c>
      <c r="V182" s="2" t="str">
        <f t="shared" si="34"/>
        <v/>
      </c>
      <c r="W182" s="11" t="str">
        <f>IF(ISBLANK(A182),"",表1_15[[#This Row],[子项名称]]&amp;表1_15[[#This Row],[标题]]&amp;表1_15[[#This Row],[分项工程代号]])</f>
        <v/>
      </c>
      <c r="X182" s="11" t="str">
        <f>IF(ISBLANK(A182),"",COUNTIF(W:W,表1_15[[#This Row],[子项名称]]&amp;表1_15[[#This Row],[标题]]&amp;表1_15[[#This Row],[分项工程代号]]))</f>
        <v/>
      </c>
      <c r="Y182" s="11" t="str">
        <f>IF(ISBLANK(A182),"",表1_15[[#This Row],[子项名称]]&amp;表1_15[[#This Row],[分项工程代号]]&amp;表1_15[[#This Row],[分项工程名称]])</f>
        <v/>
      </c>
      <c r="Z182" s="11" t="str">
        <f>IF(ISBLANK(A182),"",IF(MATCH(表1_15[[#This Row],[子项名称]]&amp;表1_15[[#This Row],[分项工程代号]]&amp;表1_15[[#This Row],[分项工程名称]],Y:Y,0)=ROW(表1_15[[#This Row],[子项名称]]),TRUE,FALSE))</f>
        <v/>
      </c>
      <c r="AA182" s="11" t="str">
        <f t="shared" si="35"/>
        <v/>
      </c>
      <c r="AB182" s="11" t="str">
        <f>IF(ISBLANK(A182),"",VLOOKUP(表1_15[[#This Row],[分项工程名称]],施工检查记录[#All],2,FALSE))</f>
        <v/>
      </c>
      <c r="AC182" t="str">
        <f t="shared" si="24"/>
        <v>1900年01月00日</v>
      </c>
    </row>
    <row r="183" customHeight="1" spans="1:29">
      <c r="A183" s="5"/>
      <c r="B183" s="5" t="str">
        <f ca="1" t="shared" si="25"/>
        <v/>
      </c>
      <c r="C183" s="5"/>
      <c r="D183" s="5"/>
      <c r="E183" s="5"/>
      <c r="F183" s="5"/>
      <c r="G183" s="85"/>
      <c r="I183" s="5"/>
      <c r="J183" s="5"/>
      <c r="K183" s="11" t="str">
        <f>IF(ISBLANK(A183),"",VLOOKUP("S3"&amp;表1_15[[#This Row],[分项工程代号]]&amp;表1_15[[#This Row],[分项工程名称]],模板!D:F,3,FALSE))</f>
        <v/>
      </c>
      <c r="L183" s="2" t="str">
        <f ca="1">IF(ISBLANK(A183),"",表1_15[[#This Row],[编号]]&amp;TEXT(表1_15[[#This Row],[序号]],"000"))</f>
        <v/>
      </c>
      <c r="M183" s="11" t="str">
        <f t="shared" si="26"/>
        <v/>
      </c>
      <c r="N183" s="11" t="str">
        <f t="shared" si="27"/>
        <v/>
      </c>
      <c r="O183" s="11" t="str">
        <f t="shared" si="28"/>
        <v/>
      </c>
      <c r="P183" s="2" t="str">
        <f t="shared" si="29"/>
        <v/>
      </c>
      <c r="Q183" s="2" t="str">
        <f t="shared" si="30"/>
        <v/>
      </c>
      <c r="R183" s="2" t="str">
        <f t="shared" si="31"/>
        <v/>
      </c>
      <c r="S183" s="11" t="str">
        <f t="shared" si="32"/>
        <v/>
      </c>
      <c r="T183" s="11" t="str">
        <f>IF(ISBLANK(A183),"",VLOOKUP(表1_15[[#This Row],[分项工程名称]],模板!C:G,3,FALSE))</f>
        <v/>
      </c>
      <c r="U183" s="2" t="str">
        <f t="shared" si="33"/>
        <v/>
      </c>
      <c r="V183" s="2" t="str">
        <f t="shared" si="34"/>
        <v/>
      </c>
      <c r="W183" s="11" t="str">
        <f>IF(ISBLANK(A183),"",表1_15[[#This Row],[子项名称]]&amp;表1_15[[#This Row],[标题]]&amp;表1_15[[#This Row],[分项工程代号]])</f>
        <v/>
      </c>
      <c r="X183" s="11" t="str">
        <f>IF(ISBLANK(A183),"",COUNTIF(W:W,表1_15[[#This Row],[子项名称]]&amp;表1_15[[#This Row],[标题]]&amp;表1_15[[#This Row],[分项工程代号]]))</f>
        <v/>
      </c>
      <c r="Y183" s="11" t="str">
        <f>IF(ISBLANK(A183),"",表1_15[[#This Row],[子项名称]]&amp;表1_15[[#This Row],[分项工程代号]]&amp;表1_15[[#This Row],[分项工程名称]])</f>
        <v/>
      </c>
      <c r="Z183" s="11" t="str">
        <f>IF(ISBLANK(A183),"",IF(MATCH(表1_15[[#This Row],[子项名称]]&amp;表1_15[[#This Row],[分项工程代号]]&amp;表1_15[[#This Row],[分项工程名称]],Y:Y,0)=ROW(表1_15[[#This Row],[子项名称]]),TRUE,FALSE))</f>
        <v/>
      </c>
      <c r="AA183" s="11" t="str">
        <f t="shared" si="35"/>
        <v/>
      </c>
      <c r="AB183" s="11" t="str">
        <f>IF(ISBLANK(A183),"",VLOOKUP(表1_15[[#This Row],[分项工程名称]],施工检查记录[#All],2,FALSE))</f>
        <v/>
      </c>
      <c r="AC183" t="str">
        <f t="shared" si="24"/>
        <v>1900年01月00日</v>
      </c>
    </row>
    <row r="184" customHeight="1" spans="1:29">
      <c r="A184" s="5"/>
      <c r="B184" s="5" t="str">
        <f ca="1" t="shared" si="25"/>
        <v/>
      </c>
      <c r="C184" s="5"/>
      <c r="D184" s="5"/>
      <c r="E184" s="5"/>
      <c r="F184" s="5"/>
      <c r="G184" s="85"/>
      <c r="I184" s="5"/>
      <c r="J184" s="5"/>
      <c r="K184" s="11" t="str">
        <f>IF(ISBLANK(A184),"",VLOOKUP("S3"&amp;表1_15[[#This Row],[分项工程代号]]&amp;表1_15[[#This Row],[分项工程名称]],模板!D:F,3,FALSE))</f>
        <v/>
      </c>
      <c r="L184" s="2" t="str">
        <f ca="1">IF(ISBLANK(A184),"",表1_15[[#This Row],[编号]]&amp;TEXT(表1_15[[#This Row],[序号]],"000"))</f>
        <v/>
      </c>
      <c r="M184" s="11" t="str">
        <f t="shared" si="26"/>
        <v/>
      </c>
      <c r="N184" s="11" t="str">
        <f t="shared" si="27"/>
        <v/>
      </c>
      <c r="O184" s="11" t="str">
        <f t="shared" si="28"/>
        <v/>
      </c>
      <c r="P184" s="2" t="str">
        <f t="shared" si="29"/>
        <v/>
      </c>
      <c r="Q184" s="2" t="str">
        <f t="shared" si="30"/>
        <v/>
      </c>
      <c r="R184" s="2" t="str">
        <f t="shared" si="31"/>
        <v/>
      </c>
      <c r="S184" s="11" t="str">
        <f t="shared" si="32"/>
        <v/>
      </c>
      <c r="T184" s="11" t="str">
        <f>IF(ISBLANK(A184),"",VLOOKUP(表1_15[[#This Row],[分项工程名称]],模板!C:G,3,FALSE))</f>
        <v/>
      </c>
      <c r="U184" s="2" t="str">
        <f t="shared" si="33"/>
        <v/>
      </c>
      <c r="V184" s="2" t="str">
        <f t="shared" si="34"/>
        <v/>
      </c>
      <c r="W184" s="11" t="str">
        <f>IF(ISBLANK(A184),"",表1_15[[#This Row],[子项名称]]&amp;表1_15[[#This Row],[标题]]&amp;表1_15[[#This Row],[分项工程代号]])</f>
        <v/>
      </c>
      <c r="X184" s="11" t="str">
        <f>IF(ISBLANK(A184),"",COUNTIF(W:W,表1_15[[#This Row],[子项名称]]&amp;表1_15[[#This Row],[标题]]&amp;表1_15[[#This Row],[分项工程代号]]))</f>
        <v/>
      </c>
      <c r="Y184" s="11" t="str">
        <f>IF(ISBLANK(A184),"",表1_15[[#This Row],[子项名称]]&amp;表1_15[[#This Row],[分项工程代号]]&amp;表1_15[[#This Row],[分项工程名称]])</f>
        <v/>
      </c>
      <c r="Z184" s="11" t="str">
        <f>IF(ISBLANK(A184),"",IF(MATCH(表1_15[[#This Row],[子项名称]]&amp;表1_15[[#This Row],[分项工程代号]]&amp;表1_15[[#This Row],[分项工程名称]],Y:Y,0)=ROW(表1_15[[#This Row],[子项名称]]),TRUE,FALSE))</f>
        <v/>
      </c>
      <c r="AA184" s="11" t="str">
        <f t="shared" si="35"/>
        <v/>
      </c>
      <c r="AB184" s="11" t="str">
        <f>IF(ISBLANK(A184),"",VLOOKUP(表1_15[[#This Row],[分项工程名称]],施工检查记录[#All],2,FALSE))</f>
        <v/>
      </c>
      <c r="AC184" t="str">
        <f t="shared" si="24"/>
        <v>1900年01月00日</v>
      </c>
    </row>
    <row r="185" customHeight="1" spans="1:29">
      <c r="A185" s="5"/>
      <c r="B185" s="5" t="str">
        <f ca="1" t="shared" si="25"/>
        <v/>
      </c>
      <c r="C185" s="5"/>
      <c r="D185" s="5"/>
      <c r="E185" s="5"/>
      <c r="F185" s="5"/>
      <c r="G185" s="85"/>
      <c r="I185" s="5"/>
      <c r="J185" s="5"/>
      <c r="K185" s="11" t="str">
        <f>IF(ISBLANK(A185),"",VLOOKUP("S3"&amp;表1_15[[#This Row],[分项工程代号]]&amp;表1_15[[#This Row],[分项工程名称]],模板!D:F,3,FALSE))</f>
        <v/>
      </c>
      <c r="L185" s="2" t="str">
        <f ca="1">IF(ISBLANK(A185),"",表1_15[[#This Row],[编号]]&amp;TEXT(表1_15[[#This Row],[序号]],"000"))</f>
        <v/>
      </c>
      <c r="M185" s="11" t="str">
        <f t="shared" si="26"/>
        <v/>
      </c>
      <c r="N185" s="11" t="str">
        <f t="shared" si="27"/>
        <v/>
      </c>
      <c r="O185" s="11" t="str">
        <f t="shared" si="28"/>
        <v/>
      </c>
      <c r="P185" s="2" t="str">
        <f t="shared" si="29"/>
        <v/>
      </c>
      <c r="Q185" s="2" t="str">
        <f t="shared" si="30"/>
        <v/>
      </c>
      <c r="R185" s="2" t="str">
        <f t="shared" si="31"/>
        <v/>
      </c>
      <c r="S185" s="11" t="str">
        <f t="shared" si="32"/>
        <v/>
      </c>
      <c r="T185" s="11" t="str">
        <f>IF(ISBLANK(A185),"",VLOOKUP(表1_15[[#This Row],[分项工程名称]],模板!C:G,3,FALSE))</f>
        <v/>
      </c>
      <c r="U185" s="2" t="str">
        <f t="shared" si="33"/>
        <v/>
      </c>
      <c r="V185" s="2" t="str">
        <f t="shared" si="34"/>
        <v/>
      </c>
      <c r="W185" s="11" t="str">
        <f>IF(ISBLANK(A185),"",表1_15[[#This Row],[子项名称]]&amp;表1_15[[#This Row],[标题]]&amp;表1_15[[#This Row],[分项工程代号]])</f>
        <v/>
      </c>
      <c r="X185" s="11" t="str">
        <f>IF(ISBLANK(A185),"",COUNTIF(W:W,表1_15[[#This Row],[子项名称]]&amp;表1_15[[#This Row],[标题]]&amp;表1_15[[#This Row],[分项工程代号]]))</f>
        <v/>
      </c>
      <c r="Y185" s="11" t="str">
        <f>IF(ISBLANK(A185),"",表1_15[[#This Row],[子项名称]]&amp;表1_15[[#This Row],[分项工程代号]]&amp;表1_15[[#This Row],[分项工程名称]])</f>
        <v/>
      </c>
      <c r="Z185" s="11" t="str">
        <f>IF(ISBLANK(A185),"",IF(MATCH(表1_15[[#This Row],[子项名称]]&amp;表1_15[[#This Row],[分项工程代号]]&amp;表1_15[[#This Row],[分项工程名称]],Y:Y,0)=ROW(表1_15[[#This Row],[子项名称]]),TRUE,FALSE))</f>
        <v/>
      </c>
      <c r="AA185" s="11" t="str">
        <f t="shared" si="35"/>
        <v/>
      </c>
      <c r="AB185" s="11" t="str">
        <f>IF(ISBLANK(A185),"",VLOOKUP(表1_15[[#This Row],[分项工程名称]],施工检查记录[#All],2,FALSE))</f>
        <v/>
      </c>
      <c r="AC185" t="str">
        <f t="shared" si="24"/>
        <v>1900年01月00日</v>
      </c>
    </row>
    <row r="186" customHeight="1" spans="1:29">
      <c r="A186" s="5"/>
      <c r="B186" s="5" t="str">
        <f ca="1" t="shared" si="25"/>
        <v/>
      </c>
      <c r="C186" s="5"/>
      <c r="D186" s="5"/>
      <c r="E186" s="5"/>
      <c r="F186" s="5"/>
      <c r="G186" s="85"/>
      <c r="I186" s="5"/>
      <c r="J186" s="5"/>
      <c r="K186" s="11" t="str">
        <f>IF(ISBLANK(A186),"",VLOOKUP("S3"&amp;表1_15[[#This Row],[分项工程代号]]&amp;表1_15[[#This Row],[分项工程名称]],模板!D:F,3,FALSE))</f>
        <v/>
      </c>
      <c r="L186" s="2" t="str">
        <f ca="1">IF(ISBLANK(A186),"",表1_15[[#This Row],[编号]]&amp;TEXT(表1_15[[#This Row],[序号]],"000"))</f>
        <v/>
      </c>
      <c r="M186" s="11" t="str">
        <f t="shared" si="26"/>
        <v/>
      </c>
      <c r="N186" s="11" t="str">
        <f t="shared" si="27"/>
        <v/>
      </c>
      <c r="O186" s="11" t="str">
        <f t="shared" si="28"/>
        <v/>
      </c>
      <c r="P186" s="2" t="str">
        <f t="shared" si="29"/>
        <v/>
      </c>
      <c r="Q186" s="2" t="str">
        <f t="shared" si="30"/>
        <v/>
      </c>
      <c r="R186" s="2" t="str">
        <f t="shared" si="31"/>
        <v/>
      </c>
      <c r="S186" s="11" t="str">
        <f t="shared" si="32"/>
        <v/>
      </c>
      <c r="T186" s="11" t="str">
        <f>IF(ISBLANK(A186),"",VLOOKUP(表1_15[[#This Row],[分项工程名称]],模板!C:G,3,FALSE))</f>
        <v/>
      </c>
      <c r="U186" s="2" t="str">
        <f t="shared" si="33"/>
        <v/>
      </c>
      <c r="V186" s="2" t="str">
        <f t="shared" si="34"/>
        <v/>
      </c>
      <c r="W186" s="11" t="str">
        <f>IF(ISBLANK(A186),"",表1_15[[#This Row],[子项名称]]&amp;表1_15[[#This Row],[标题]]&amp;表1_15[[#This Row],[分项工程代号]])</f>
        <v/>
      </c>
      <c r="X186" s="11" t="str">
        <f>IF(ISBLANK(A186),"",COUNTIF(W:W,表1_15[[#This Row],[子项名称]]&amp;表1_15[[#This Row],[标题]]&amp;表1_15[[#This Row],[分项工程代号]]))</f>
        <v/>
      </c>
      <c r="Y186" s="11" t="str">
        <f>IF(ISBLANK(A186),"",表1_15[[#This Row],[子项名称]]&amp;表1_15[[#This Row],[分项工程代号]]&amp;表1_15[[#This Row],[分项工程名称]])</f>
        <v/>
      </c>
      <c r="Z186" s="11" t="str">
        <f>IF(ISBLANK(A186),"",IF(MATCH(表1_15[[#This Row],[子项名称]]&amp;表1_15[[#This Row],[分项工程代号]]&amp;表1_15[[#This Row],[分项工程名称]],Y:Y,0)=ROW(表1_15[[#This Row],[子项名称]]),TRUE,FALSE))</f>
        <v/>
      </c>
      <c r="AA186" s="11" t="str">
        <f t="shared" si="35"/>
        <v/>
      </c>
      <c r="AB186" s="11" t="str">
        <f>IF(ISBLANK(A186),"",VLOOKUP(表1_15[[#This Row],[分项工程名称]],施工检查记录[#All],2,FALSE))</f>
        <v/>
      </c>
      <c r="AC186" t="str">
        <f t="shared" si="24"/>
        <v>1900年01月00日</v>
      </c>
    </row>
    <row r="187" customHeight="1" spans="1:29">
      <c r="A187" s="5"/>
      <c r="B187" s="5" t="str">
        <f ca="1" t="shared" si="25"/>
        <v/>
      </c>
      <c r="C187" s="5"/>
      <c r="D187" s="5"/>
      <c r="E187" s="5"/>
      <c r="F187" s="5"/>
      <c r="G187" s="85"/>
      <c r="I187" s="5"/>
      <c r="J187" s="5"/>
      <c r="K187" s="11" t="str">
        <f>IF(ISBLANK(A187),"",VLOOKUP("S3"&amp;表1_15[[#This Row],[分项工程代号]]&amp;表1_15[[#This Row],[分项工程名称]],模板!D:F,3,FALSE))</f>
        <v/>
      </c>
      <c r="L187" s="2" t="str">
        <f ca="1">IF(ISBLANK(A187),"",表1_15[[#This Row],[编号]]&amp;TEXT(表1_15[[#This Row],[序号]],"000"))</f>
        <v/>
      </c>
      <c r="M187" s="11" t="str">
        <f t="shared" si="26"/>
        <v/>
      </c>
      <c r="N187" s="11" t="str">
        <f t="shared" si="27"/>
        <v/>
      </c>
      <c r="O187" s="11" t="str">
        <f t="shared" si="28"/>
        <v/>
      </c>
      <c r="P187" s="2" t="str">
        <f t="shared" si="29"/>
        <v/>
      </c>
      <c r="Q187" s="2" t="str">
        <f t="shared" si="30"/>
        <v/>
      </c>
      <c r="R187" s="2" t="str">
        <f t="shared" si="31"/>
        <v/>
      </c>
      <c r="S187" s="11" t="str">
        <f t="shared" si="32"/>
        <v/>
      </c>
      <c r="T187" s="11" t="str">
        <f>IF(ISBLANK(A187),"",VLOOKUP(表1_15[[#This Row],[分项工程名称]],模板!C:G,3,FALSE))</f>
        <v/>
      </c>
      <c r="U187" s="2" t="str">
        <f t="shared" si="33"/>
        <v/>
      </c>
      <c r="V187" s="2" t="str">
        <f t="shared" si="34"/>
        <v/>
      </c>
      <c r="W187" s="11" t="str">
        <f>IF(ISBLANK(A187),"",表1_15[[#This Row],[子项名称]]&amp;表1_15[[#This Row],[标题]]&amp;表1_15[[#This Row],[分项工程代号]])</f>
        <v/>
      </c>
      <c r="X187" s="11" t="str">
        <f>IF(ISBLANK(A187),"",COUNTIF(W:W,表1_15[[#This Row],[子项名称]]&amp;表1_15[[#This Row],[标题]]&amp;表1_15[[#This Row],[分项工程代号]]))</f>
        <v/>
      </c>
      <c r="Y187" s="11" t="str">
        <f>IF(ISBLANK(A187),"",表1_15[[#This Row],[子项名称]]&amp;表1_15[[#This Row],[分项工程代号]]&amp;表1_15[[#This Row],[分项工程名称]])</f>
        <v/>
      </c>
      <c r="Z187" s="11" t="str">
        <f>IF(ISBLANK(A187),"",IF(MATCH(表1_15[[#This Row],[子项名称]]&amp;表1_15[[#This Row],[分项工程代号]]&amp;表1_15[[#This Row],[分项工程名称]],Y:Y,0)=ROW(表1_15[[#This Row],[子项名称]]),TRUE,FALSE))</f>
        <v/>
      </c>
      <c r="AA187" s="11" t="str">
        <f t="shared" si="35"/>
        <v/>
      </c>
      <c r="AB187" s="11" t="str">
        <f>IF(ISBLANK(A187),"",VLOOKUP(表1_15[[#This Row],[分项工程名称]],施工检查记录[#All],2,FALSE))</f>
        <v/>
      </c>
      <c r="AC187" t="str">
        <f t="shared" si="24"/>
        <v>1900年01月00日</v>
      </c>
    </row>
    <row r="188" customHeight="1" spans="1:29">
      <c r="A188" s="5"/>
      <c r="B188" s="5" t="str">
        <f ca="1" t="shared" si="25"/>
        <v/>
      </c>
      <c r="C188" s="5"/>
      <c r="D188" s="5"/>
      <c r="E188" s="5"/>
      <c r="F188" s="5"/>
      <c r="G188" s="85"/>
      <c r="I188" s="5"/>
      <c r="J188" s="5"/>
      <c r="K188" s="11" t="str">
        <f>IF(ISBLANK(A188),"",VLOOKUP("S3"&amp;表1_15[[#This Row],[分项工程代号]]&amp;表1_15[[#This Row],[分项工程名称]],模板!D:F,3,FALSE))</f>
        <v/>
      </c>
      <c r="L188" s="2" t="str">
        <f ca="1">IF(ISBLANK(A188),"",表1_15[[#This Row],[编号]]&amp;TEXT(表1_15[[#This Row],[序号]],"000"))</f>
        <v/>
      </c>
      <c r="M188" s="11" t="str">
        <f t="shared" si="26"/>
        <v/>
      </c>
      <c r="N188" s="11" t="str">
        <f t="shared" si="27"/>
        <v/>
      </c>
      <c r="O188" s="11" t="str">
        <f t="shared" si="28"/>
        <v/>
      </c>
      <c r="P188" s="2" t="str">
        <f t="shared" si="29"/>
        <v/>
      </c>
      <c r="Q188" s="2" t="str">
        <f t="shared" si="30"/>
        <v/>
      </c>
      <c r="R188" s="2" t="str">
        <f t="shared" si="31"/>
        <v/>
      </c>
      <c r="S188" s="11" t="str">
        <f t="shared" si="32"/>
        <v/>
      </c>
      <c r="T188" s="11" t="str">
        <f>IF(ISBLANK(A188),"",VLOOKUP(表1_15[[#This Row],[分项工程名称]],模板!C:G,3,FALSE))</f>
        <v/>
      </c>
      <c r="U188" s="2" t="str">
        <f t="shared" si="33"/>
        <v/>
      </c>
      <c r="V188" s="2" t="str">
        <f t="shared" si="34"/>
        <v/>
      </c>
      <c r="W188" s="11" t="str">
        <f>IF(ISBLANK(A188),"",表1_15[[#This Row],[子项名称]]&amp;表1_15[[#This Row],[标题]]&amp;表1_15[[#This Row],[分项工程代号]])</f>
        <v/>
      </c>
      <c r="X188" s="11" t="str">
        <f>IF(ISBLANK(A188),"",COUNTIF(W:W,表1_15[[#This Row],[子项名称]]&amp;表1_15[[#This Row],[标题]]&amp;表1_15[[#This Row],[分项工程代号]]))</f>
        <v/>
      </c>
      <c r="Y188" s="11" t="str">
        <f>IF(ISBLANK(A188),"",表1_15[[#This Row],[子项名称]]&amp;表1_15[[#This Row],[分项工程代号]]&amp;表1_15[[#This Row],[分项工程名称]])</f>
        <v/>
      </c>
      <c r="Z188" s="11" t="str">
        <f>IF(ISBLANK(A188),"",IF(MATCH(表1_15[[#This Row],[子项名称]]&amp;表1_15[[#This Row],[分项工程代号]]&amp;表1_15[[#This Row],[分项工程名称]],Y:Y,0)=ROW(表1_15[[#This Row],[子项名称]]),TRUE,FALSE))</f>
        <v/>
      </c>
      <c r="AA188" s="11" t="str">
        <f t="shared" si="35"/>
        <v/>
      </c>
      <c r="AB188" s="11" t="str">
        <f>IF(ISBLANK(A188),"",VLOOKUP(表1_15[[#This Row],[分项工程名称]],施工检查记录[#All],2,FALSE))</f>
        <v/>
      </c>
      <c r="AC188" t="str">
        <f t="shared" si="24"/>
        <v>1900年01月00日</v>
      </c>
    </row>
    <row r="189" customHeight="1" spans="1:29">
      <c r="A189" s="5"/>
      <c r="B189" s="5" t="str">
        <f ca="1" t="shared" si="25"/>
        <v/>
      </c>
      <c r="C189" s="5"/>
      <c r="D189" s="5"/>
      <c r="E189" s="5"/>
      <c r="F189" s="5"/>
      <c r="G189" s="85"/>
      <c r="I189" s="5"/>
      <c r="J189" s="5"/>
      <c r="K189" s="11" t="str">
        <f>IF(ISBLANK(A189),"",VLOOKUP("S3"&amp;表1_15[[#This Row],[分项工程代号]]&amp;表1_15[[#This Row],[分项工程名称]],模板!D:F,3,FALSE))</f>
        <v/>
      </c>
      <c r="L189" s="2" t="str">
        <f ca="1">IF(ISBLANK(A189),"",表1_15[[#This Row],[编号]]&amp;TEXT(表1_15[[#This Row],[序号]],"000"))</f>
        <v/>
      </c>
      <c r="M189" s="11" t="str">
        <f t="shared" si="26"/>
        <v/>
      </c>
      <c r="N189" s="11" t="str">
        <f t="shared" si="27"/>
        <v/>
      </c>
      <c r="O189" s="11" t="str">
        <f t="shared" si="28"/>
        <v/>
      </c>
      <c r="P189" s="2" t="str">
        <f t="shared" si="29"/>
        <v/>
      </c>
      <c r="Q189" s="2" t="str">
        <f t="shared" si="30"/>
        <v/>
      </c>
      <c r="R189" s="2" t="str">
        <f t="shared" si="31"/>
        <v/>
      </c>
      <c r="S189" s="11" t="str">
        <f t="shared" si="32"/>
        <v/>
      </c>
      <c r="T189" s="11" t="str">
        <f>IF(ISBLANK(A189),"",VLOOKUP(表1_15[[#This Row],[分项工程名称]],模板!C:G,3,FALSE))</f>
        <v/>
      </c>
      <c r="U189" s="2" t="str">
        <f t="shared" si="33"/>
        <v/>
      </c>
      <c r="V189" s="2" t="str">
        <f t="shared" si="34"/>
        <v/>
      </c>
      <c r="W189" s="11" t="str">
        <f>IF(ISBLANK(A189),"",表1_15[[#This Row],[子项名称]]&amp;表1_15[[#This Row],[标题]]&amp;表1_15[[#This Row],[分项工程代号]])</f>
        <v/>
      </c>
      <c r="X189" s="11" t="str">
        <f>IF(ISBLANK(A189),"",COUNTIF(W:W,表1_15[[#This Row],[子项名称]]&amp;表1_15[[#This Row],[标题]]&amp;表1_15[[#This Row],[分项工程代号]]))</f>
        <v/>
      </c>
      <c r="Y189" s="11" t="str">
        <f>IF(ISBLANK(A189),"",表1_15[[#This Row],[子项名称]]&amp;表1_15[[#This Row],[分项工程代号]]&amp;表1_15[[#This Row],[分项工程名称]])</f>
        <v/>
      </c>
      <c r="Z189" s="11" t="str">
        <f>IF(ISBLANK(A189),"",IF(MATCH(表1_15[[#This Row],[子项名称]]&amp;表1_15[[#This Row],[分项工程代号]]&amp;表1_15[[#This Row],[分项工程名称]],Y:Y,0)=ROW(表1_15[[#This Row],[子项名称]]),TRUE,FALSE))</f>
        <v/>
      </c>
      <c r="AA189" s="11" t="str">
        <f t="shared" si="35"/>
        <v/>
      </c>
      <c r="AB189" s="11" t="str">
        <f>IF(ISBLANK(A189),"",VLOOKUP(表1_15[[#This Row],[分项工程名称]],施工检查记录[#All],2,FALSE))</f>
        <v/>
      </c>
      <c r="AC189" t="str">
        <f t="shared" si="24"/>
        <v>1900年01月00日</v>
      </c>
    </row>
    <row r="190" customHeight="1" spans="1:29">
      <c r="A190" s="5"/>
      <c r="B190" s="5" t="str">
        <f ca="1" t="shared" si="25"/>
        <v/>
      </c>
      <c r="C190" s="5"/>
      <c r="D190" s="5"/>
      <c r="E190" s="5"/>
      <c r="F190" s="5"/>
      <c r="G190" s="85"/>
      <c r="I190" s="5"/>
      <c r="J190" s="5"/>
      <c r="K190" s="11" t="str">
        <f>IF(ISBLANK(A190),"",VLOOKUP("S3"&amp;表1_15[[#This Row],[分项工程代号]]&amp;表1_15[[#This Row],[分项工程名称]],模板!D:F,3,FALSE))</f>
        <v/>
      </c>
      <c r="L190" s="2" t="str">
        <f ca="1">IF(ISBLANK(A190),"",表1_15[[#This Row],[编号]]&amp;TEXT(表1_15[[#This Row],[序号]],"000"))</f>
        <v/>
      </c>
      <c r="M190" s="11" t="str">
        <f t="shared" si="26"/>
        <v/>
      </c>
      <c r="N190" s="11" t="str">
        <f t="shared" si="27"/>
        <v/>
      </c>
      <c r="O190" s="11" t="str">
        <f t="shared" si="28"/>
        <v/>
      </c>
      <c r="P190" s="2" t="str">
        <f t="shared" si="29"/>
        <v/>
      </c>
      <c r="Q190" s="2" t="str">
        <f t="shared" si="30"/>
        <v/>
      </c>
      <c r="R190" s="2" t="str">
        <f t="shared" si="31"/>
        <v/>
      </c>
      <c r="S190" s="11" t="str">
        <f t="shared" si="32"/>
        <v/>
      </c>
      <c r="T190" s="11" t="str">
        <f>IF(ISBLANK(A190),"",VLOOKUP(表1_15[[#This Row],[分项工程名称]],模板!C:G,3,FALSE))</f>
        <v/>
      </c>
      <c r="U190" s="2" t="str">
        <f t="shared" si="33"/>
        <v/>
      </c>
      <c r="V190" s="2" t="str">
        <f t="shared" si="34"/>
        <v/>
      </c>
      <c r="W190" s="11" t="str">
        <f>IF(ISBLANK(A190),"",表1_15[[#This Row],[子项名称]]&amp;表1_15[[#This Row],[标题]]&amp;表1_15[[#This Row],[分项工程代号]])</f>
        <v/>
      </c>
      <c r="X190" s="11" t="str">
        <f>IF(ISBLANK(A190),"",COUNTIF(W:W,表1_15[[#This Row],[子项名称]]&amp;表1_15[[#This Row],[标题]]&amp;表1_15[[#This Row],[分项工程代号]]))</f>
        <v/>
      </c>
      <c r="Y190" s="11" t="str">
        <f>IF(ISBLANK(A190),"",表1_15[[#This Row],[子项名称]]&amp;表1_15[[#This Row],[分项工程代号]]&amp;表1_15[[#This Row],[分项工程名称]])</f>
        <v/>
      </c>
      <c r="Z190" s="11" t="str">
        <f>IF(ISBLANK(A190),"",IF(MATCH(表1_15[[#This Row],[子项名称]]&amp;表1_15[[#This Row],[分项工程代号]]&amp;表1_15[[#This Row],[分项工程名称]],Y:Y,0)=ROW(表1_15[[#This Row],[子项名称]]),TRUE,FALSE))</f>
        <v/>
      </c>
      <c r="AA190" s="11" t="str">
        <f t="shared" si="35"/>
        <v/>
      </c>
      <c r="AB190" s="11" t="str">
        <f>IF(ISBLANK(A190),"",VLOOKUP(表1_15[[#This Row],[分项工程名称]],施工检查记录[#All],2,FALSE))</f>
        <v/>
      </c>
      <c r="AC190" t="str">
        <f t="shared" si="24"/>
        <v>1900年01月00日</v>
      </c>
    </row>
    <row r="191" customHeight="1" spans="1:29">
      <c r="A191" s="5"/>
      <c r="B191" s="5" t="str">
        <f ca="1" t="shared" si="25"/>
        <v/>
      </c>
      <c r="C191" s="5"/>
      <c r="D191" s="5"/>
      <c r="E191" s="5"/>
      <c r="F191" s="5"/>
      <c r="G191" s="85"/>
      <c r="I191" s="5"/>
      <c r="J191" s="5"/>
      <c r="K191" s="11" t="str">
        <f>IF(ISBLANK(A191),"",VLOOKUP("S3"&amp;表1_15[[#This Row],[分项工程代号]]&amp;表1_15[[#This Row],[分项工程名称]],模板!D:F,3,FALSE))</f>
        <v/>
      </c>
      <c r="L191" s="2" t="str">
        <f ca="1">IF(ISBLANK(A191),"",表1_15[[#This Row],[编号]]&amp;TEXT(表1_15[[#This Row],[序号]],"000"))</f>
        <v/>
      </c>
      <c r="M191" s="11" t="str">
        <f t="shared" si="26"/>
        <v/>
      </c>
      <c r="N191" s="11" t="str">
        <f t="shared" si="27"/>
        <v/>
      </c>
      <c r="O191" s="11" t="str">
        <f t="shared" si="28"/>
        <v/>
      </c>
      <c r="P191" s="2" t="str">
        <f t="shared" si="29"/>
        <v/>
      </c>
      <c r="Q191" s="2" t="str">
        <f t="shared" si="30"/>
        <v/>
      </c>
      <c r="R191" s="2" t="str">
        <f t="shared" si="31"/>
        <v/>
      </c>
      <c r="S191" s="11" t="str">
        <f t="shared" si="32"/>
        <v/>
      </c>
      <c r="T191" s="11" t="str">
        <f>IF(ISBLANK(A191),"",VLOOKUP(表1_15[[#This Row],[分项工程名称]],模板!C:G,3,FALSE))</f>
        <v/>
      </c>
      <c r="U191" s="2" t="str">
        <f t="shared" si="33"/>
        <v/>
      </c>
      <c r="V191" s="2" t="str">
        <f t="shared" si="34"/>
        <v/>
      </c>
      <c r="W191" s="11" t="str">
        <f>IF(ISBLANK(A191),"",表1_15[[#This Row],[子项名称]]&amp;表1_15[[#This Row],[标题]]&amp;表1_15[[#This Row],[分项工程代号]])</f>
        <v/>
      </c>
      <c r="X191" s="11" t="str">
        <f>IF(ISBLANK(A191),"",COUNTIF(W:W,表1_15[[#This Row],[子项名称]]&amp;表1_15[[#This Row],[标题]]&amp;表1_15[[#This Row],[分项工程代号]]))</f>
        <v/>
      </c>
      <c r="Y191" s="11" t="str">
        <f>IF(ISBLANK(A191),"",表1_15[[#This Row],[子项名称]]&amp;表1_15[[#This Row],[分项工程代号]]&amp;表1_15[[#This Row],[分项工程名称]])</f>
        <v/>
      </c>
      <c r="Z191" s="11" t="str">
        <f>IF(ISBLANK(A191),"",IF(MATCH(表1_15[[#This Row],[子项名称]]&amp;表1_15[[#This Row],[分项工程代号]]&amp;表1_15[[#This Row],[分项工程名称]],Y:Y,0)=ROW(表1_15[[#This Row],[子项名称]]),TRUE,FALSE))</f>
        <v/>
      </c>
      <c r="AA191" s="11" t="str">
        <f t="shared" si="35"/>
        <v/>
      </c>
      <c r="AB191" s="11" t="str">
        <f>IF(ISBLANK(A191),"",VLOOKUP(表1_15[[#This Row],[分项工程名称]],施工检查记录[#All],2,FALSE))</f>
        <v/>
      </c>
      <c r="AC191" t="str">
        <f t="shared" si="24"/>
        <v>1900年01月00日</v>
      </c>
    </row>
    <row r="192" customHeight="1" spans="1:29">
      <c r="A192" s="5"/>
      <c r="B192" s="5" t="str">
        <f ca="1" t="shared" si="25"/>
        <v/>
      </c>
      <c r="D192" s="5"/>
      <c r="E192" s="5"/>
      <c r="F192" s="5"/>
      <c r="G192" s="85"/>
      <c r="I192" s="5"/>
      <c r="J192" s="5"/>
      <c r="K192" s="11" t="str">
        <f>IF(ISBLANK(A192),"",VLOOKUP("S3"&amp;表1_15[[#This Row],[分项工程代号]]&amp;表1_15[[#This Row],[分项工程名称]],模板!D:F,3,FALSE))</f>
        <v/>
      </c>
      <c r="L192" s="2" t="str">
        <f ca="1">IF(ISBLANK(A192),"",表1_15[[#This Row],[编号]]&amp;TEXT(表1_15[[#This Row],[序号]],"000"))</f>
        <v/>
      </c>
      <c r="M192" s="11" t="str">
        <f t="shared" si="26"/>
        <v/>
      </c>
      <c r="N192" s="11" t="str">
        <f t="shared" si="27"/>
        <v/>
      </c>
      <c r="O192" s="11" t="str">
        <f t="shared" si="28"/>
        <v/>
      </c>
      <c r="P192" s="2" t="str">
        <f t="shared" si="29"/>
        <v/>
      </c>
      <c r="Q192" s="2" t="str">
        <f t="shared" si="30"/>
        <v/>
      </c>
      <c r="R192" s="2" t="str">
        <f t="shared" si="31"/>
        <v/>
      </c>
      <c r="S192" s="11" t="str">
        <f t="shared" si="32"/>
        <v/>
      </c>
      <c r="T192" s="11" t="str">
        <f>IF(ISBLANK(A192),"",VLOOKUP(表1_15[[#This Row],[分项工程名称]],模板!C:G,3,FALSE))</f>
        <v/>
      </c>
      <c r="U192" s="2" t="str">
        <f t="shared" si="33"/>
        <v/>
      </c>
      <c r="V192" s="2" t="str">
        <f t="shared" si="34"/>
        <v/>
      </c>
      <c r="W192" s="11" t="str">
        <f>IF(ISBLANK(A192),"",表1_15[[#This Row],[子项名称]]&amp;表1_15[[#This Row],[标题]]&amp;表1_15[[#This Row],[分项工程代号]])</f>
        <v/>
      </c>
      <c r="X192" s="11" t="str">
        <f>IF(ISBLANK(A192),"",COUNTIF(W:W,表1_15[[#This Row],[子项名称]]&amp;表1_15[[#This Row],[标题]]&amp;表1_15[[#This Row],[分项工程代号]]))</f>
        <v/>
      </c>
      <c r="Y192" s="11" t="str">
        <f>IF(ISBLANK(A192),"",表1_15[[#This Row],[子项名称]]&amp;表1_15[[#This Row],[分项工程代号]]&amp;表1_15[[#This Row],[分项工程名称]])</f>
        <v/>
      </c>
      <c r="Z192" s="11" t="str">
        <f>IF(ISBLANK(A192),"",IF(MATCH(表1_15[[#This Row],[子项名称]]&amp;表1_15[[#This Row],[分项工程代号]]&amp;表1_15[[#This Row],[分项工程名称]],Y:Y,0)=ROW(表1_15[[#This Row],[子项名称]]),TRUE,FALSE))</f>
        <v/>
      </c>
      <c r="AA192" s="11" t="str">
        <f t="shared" si="35"/>
        <v/>
      </c>
      <c r="AB192" s="11" t="str">
        <f>IF(ISBLANK(A192),"",VLOOKUP(表1_15[[#This Row],[分项工程名称]],施工检查记录[#All],2,FALSE))</f>
        <v/>
      </c>
      <c r="AC192" t="str">
        <f t="shared" si="24"/>
        <v>1900年01月00日</v>
      </c>
    </row>
    <row r="193" customHeight="1" spans="1:29">
      <c r="A193" s="5"/>
      <c r="B193" s="5" t="str">
        <f ca="1" t="shared" si="25"/>
        <v/>
      </c>
      <c r="D193" s="5"/>
      <c r="E193" s="5"/>
      <c r="F193" s="5"/>
      <c r="G193" s="85"/>
      <c r="I193" s="5"/>
      <c r="J193" s="5"/>
      <c r="K193" s="11" t="str">
        <f>IF(ISBLANK(A193),"",VLOOKUP("S3"&amp;表1_15[[#This Row],[分项工程代号]]&amp;表1_15[[#This Row],[分项工程名称]],模板!D:F,3,FALSE))</f>
        <v/>
      </c>
      <c r="L193" s="2" t="str">
        <f ca="1">IF(ISBLANK(A193),"",表1_15[[#This Row],[编号]]&amp;TEXT(表1_15[[#This Row],[序号]],"000"))</f>
        <v/>
      </c>
      <c r="M193" s="11" t="str">
        <f t="shared" si="26"/>
        <v/>
      </c>
      <c r="N193" s="11" t="str">
        <f t="shared" si="27"/>
        <v/>
      </c>
      <c r="O193" s="11" t="str">
        <f t="shared" si="28"/>
        <v/>
      </c>
      <c r="P193" s="2" t="str">
        <f t="shared" si="29"/>
        <v/>
      </c>
      <c r="Q193" s="2" t="str">
        <f t="shared" si="30"/>
        <v/>
      </c>
      <c r="R193" s="2" t="str">
        <f t="shared" si="31"/>
        <v/>
      </c>
      <c r="S193" s="11" t="str">
        <f t="shared" si="32"/>
        <v/>
      </c>
      <c r="T193" s="11" t="str">
        <f>IF(ISBLANK(A193),"",VLOOKUP(表1_15[[#This Row],[分项工程名称]],模板!C:G,3,FALSE))</f>
        <v/>
      </c>
      <c r="U193" s="2" t="str">
        <f t="shared" si="33"/>
        <v/>
      </c>
      <c r="V193" s="2" t="str">
        <f t="shared" si="34"/>
        <v/>
      </c>
      <c r="W193" s="11" t="str">
        <f>IF(ISBLANK(A193),"",表1_15[[#This Row],[子项名称]]&amp;表1_15[[#This Row],[标题]]&amp;表1_15[[#This Row],[分项工程代号]])</f>
        <v/>
      </c>
      <c r="X193" s="11" t="str">
        <f>IF(ISBLANK(A193),"",COUNTIF(W:W,表1_15[[#This Row],[子项名称]]&amp;表1_15[[#This Row],[标题]]&amp;表1_15[[#This Row],[分项工程代号]]))</f>
        <v/>
      </c>
      <c r="Y193" s="11" t="str">
        <f>IF(ISBLANK(A193),"",表1_15[[#This Row],[子项名称]]&amp;表1_15[[#This Row],[分项工程代号]]&amp;表1_15[[#This Row],[分项工程名称]])</f>
        <v/>
      </c>
      <c r="Z193" s="11" t="str">
        <f>IF(ISBLANK(A193),"",IF(MATCH(表1_15[[#This Row],[子项名称]]&amp;表1_15[[#This Row],[分项工程代号]]&amp;表1_15[[#This Row],[分项工程名称]],Y:Y,0)=ROW(表1_15[[#This Row],[子项名称]]),TRUE,FALSE))</f>
        <v/>
      </c>
      <c r="AA193" s="11" t="str">
        <f t="shared" si="35"/>
        <v/>
      </c>
      <c r="AB193" s="11" t="str">
        <f>IF(ISBLANK(A193),"",VLOOKUP(表1_15[[#This Row],[分项工程名称]],施工检查记录[#All],2,FALSE))</f>
        <v/>
      </c>
      <c r="AC193" t="str">
        <f t="shared" si="24"/>
        <v>1900年01月00日</v>
      </c>
    </row>
    <row r="194" customHeight="1" spans="1:29">
      <c r="A194" s="5"/>
      <c r="B194" s="5" t="str">
        <f ca="1" t="shared" si="25"/>
        <v/>
      </c>
      <c r="D194" s="5"/>
      <c r="E194" s="5"/>
      <c r="F194" s="5"/>
      <c r="G194" s="85"/>
      <c r="I194" s="5"/>
      <c r="J194" s="5"/>
      <c r="K194" s="11" t="str">
        <f>IF(ISBLANK(A194),"",VLOOKUP("S3"&amp;表1_15[[#This Row],[分项工程代号]]&amp;表1_15[[#This Row],[分项工程名称]],模板!D:F,3,FALSE))</f>
        <v/>
      </c>
      <c r="L194" s="2" t="str">
        <f ca="1">IF(ISBLANK(A194),"",表1_15[[#This Row],[编号]]&amp;TEXT(表1_15[[#This Row],[序号]],"000"))</f>
        <v/>
      </c>
      <c r="M194" s="11" t="str">
        <f t="shared" si="26"/>
        <v/>
      </c>
      <c r="N194" s="11" t="str">
        <f t="shared" si="27"/>
        <v/>
      </c>
      <c r="O194" s="11" t="str">
        <f t="shared" si="28"/>
        <v/>
      </c>
      <c r="P194" s="2" t="str">
        <f t="shared" si="29"/>
        <v/>
      </c>
      <c r="Q194" s="2" t="str">
        <f t="shared" si="30"/>
        <v/>
      </c>
      <c r="R194" s="2" t="str">
        <f t="shared" si="31"/>
        <v/>
      </c>
      <c r="S194" s="11" t="str">
        <f t="shared" si="32"/>
        <v/>
      </c>
      <c r="T194" s="11" t="str">
        <f>IF(ISBLANK(A194),"",VLOOKUP(表1_15[[#This Row],[分项工程名称]],模板!C:G,3,FALSE))</f>
        <v/>
      </c>
      <c r="U194" s="2" t="str">
        <f t="shared" si="33"/>
        <v/>
      </c>
      <c r="V194" s="2" t="str">
        <f t="shared" si="34"/>
        <v/>
      </c>
      <c r="W194" s="11" t="str">
        <f>IF(ISBLANK(A194),"",表1_15[[#This Row],[子项名称]]&amp;表1_15[[#This Row],[标题]]&amp;表1_15[[#This Row],[分项工程代号]])</f>
        <v/>
      </c>
      <c r="X194" s="11" t="str">
        <f>IF(ISBLANK(A194),"",COUNTIF(W:W,表1_15[[#This Row],[子项名称]]&amp;表1_15[[#This Row],[标题]]&amp;表1_15[[#This Row],[分项工程代号]]))</f>
        <v/>
      </c>
      <c r="Y194" s="11" t="str">
        <f>IF(ISBLANK(A194),"",表1_15[[#This Row],[子项名称]]&amp;表1_15[[#This Row],[分项工程代号]]&amp;表1_15[[#This Row],[分项工程名称]])</f>
        <v/>
      </c>
      <c r="Z194" s="11" t="str">
        <f>IF(ISBLANK(A194),"",IF(MATCH(表1_15[[#This Row],[子项名称]]&amp;表1_15[[#This Row],[分项工程代号]]&amp;表1_15[[#This Row],[分项工程名称]],Y:Y,0)=ROW(表1_15[[#This Row],[子项名称]]),TRUE,FALSE))</f>
        <v/>
      </c>
      <c r="AA194" s="11" t="str">
        <f t="shared" si="35"/>
        <v/>
      </c>
      <c r="AB194" s="11" t="str">
        <f>IF(ISBLANK(A194),"",VLOOKUP(表1_15[[#This Row],[分项工程名称]],施工检查记录[#All],2,FALSE))</f>
        <v/>
      </c>
      <c r="AC194" t="str">
        <f t="shared" ref="AC194:AC257" si="36">TEXT($G194,"yyyy年mm月dd日")</f>
        <v>1900年01月00日</v>
      </c>
    </row>
    <row r="195" customHeight="1" spans="1:29">
      <c r="A195" s="5"/>
      <c r="B195" s="5" t="str">
        <f ca="1" t="shared" ref="B195:B258" si="37">IF(ISBLANK(A195),"",_xlfn.MAXIFS(INDIRECT(ADDRESS(2,2)&amp;":"&amp;ADDRESS(ROW(A195)-1,2)),INDIRECT(ADDRESS(2,1)&amp;":"&amp;ADDRESS(ROW(A195)-1,1)),A195,INDIRECT(ADDRESS(2,3)&amp;":"&amp;ADDRESS(ROW(A195)-1,3)),C195,INDIRECT(ADDRESS(2,4)&amp;":"&amp;ADDRESS(ROW(A195)-1,4)),D195)+1)</f>
        <v/>
      </c>
      <c r="C195" s="5"/>
      <c r="D195" s="5"/>
      <c r="E195" s="5"/>
      <c r="F195" s="5"/>
      <c r="G195" s="85"/>
      <c r="I195" s="5"/>
      <c r="J195" s="5"/>
      <c r="K195" s="11" t="str">
        <f>IF(ISBLANK(A195),"",VLOOKUP("S3"&amp;表1_15[[#This Row],[分项工程代号]]&amp;表1_15[[#This Row],[分项工程名称]],模板!D:F,3,FALSE))</f>
        <v/>
      </c>
      <c r="L195" s="2" t="str">
        <f ca="1">IF(ISBLANK(A195),"",表1_15[[#This Row],[编号]]&amp;TEXT(表1_15[[#This Row],[序号]],"000"))</f>
        <v/>
      </c>
      <c r="M195" s="11" t="str">
        <f t="shared" ref="M195:M258" si="38">IF(ISBLANK(A195),"","北方工程刚果（金）有限公司")</f>
        <v/>
      </c>
      <c r="N195" s="11" t="str">
        <f t="shared" ref="N195:N258" si="39">IF(ISBLANK(A195),"","李云松")</f>
        <v/>
      </c>
      <c r="O195" s="11" t="str">
        <f t="shared" ref="O195:O258" si="40">IF(ISBLANK(A195),"","黄必银")</f>
        <v/>
      </c>
      <c r="P195" s="2" t="str">
        <f t="shared" ref="P195:P258" si="41">IF(ISBLANK(A195),"","WUHUANG CONSTRUCTION ET COMMERCE RDC SAS")</f>
        <v/>
      </c>
      <c r="Q195" s="2" t="str">
        <f t="shared" ref="Q195:Q258" si="42">IF(ISBLANK(A195),"","陈陆")</f>
        <v/>
      </c>
      <c r="R195" s="2" t="str">
        <f t="shared" ref="R195:R258" si="43">IF(ISBLANK(A195),"","曹学能")</f>
        <v/>
      </c>
      <c r="S195" s="11" t="str">
        <f t="shared" ref="S195:S258" si="44">IF(ISBLANK(A195),"","鑫诚建设监理咨询有限公司")</f>
        <v/>
      </c>
      <c r="T195" s="11" t="str">
        <f>IF(ISBLANK(A195),"",VLOOKUP(表1_15[[#This Row],[分项工程名称]],模板!C:G,3,FALSE))</f>
        <v/>
      </c>
      <c r="U195" s="2" t="str">
        <f t="shared" ref="U195:U258" si="45">IF(ISBLANK(A195),"","刚果（金）庞比铜钴矿项目")</f>
        <v/>
      </c>
      <c r="V195" s="2" t="str">
        <f t="shared" ref="V195:V258" si="46">IF(ISBLANK(A195),"",_xlfn.CONCAT(U195,"   ",A195))</f>
        <v/>
      </c>
      <c r="W195" s="11" t="str">
        <f>IF(ISBLANK(A195),"",表1_15[[#This Row],[子项名称]]&amp;表1_15[[#This Row],[标题]]&amp;表1_15[[#This Row],[分项工程代号]])</f>
        <v/>
      </c>
      <c r="X195" s="11" t="str">
        <f>IF(ISBLANK(A195),"",COUNTIF(W:W,表1_15[[#This Row],[子项名称]]&amp;表1_15[[#This Row],[标题]]&amp;表1_15[[#This Row],[分项工程代号]]))</f>
        <v/>
      </c>
      <c r="Y195" s="11" t="str">
        <f>IF(ISBLANK(A195),"",表1_15[[#This Row],[子项名称]]&amp;表1_15[[#This Row],[分项工程代号]]&amp;表1_15[[#This Row],[分项工程名称]])</f>
        <v/>
      </c>
      <c r="Z195" s="11" t="str">
        <f>IF(ISBLANK(A195),"",IF(MATCH(表1_15[[#This Row],[子项名称]]&amp;表1_15[[#This Row],[分项工程代号]]&amp;表1_15[[#This Row],[分项工程名称]],Y:Y,0)=ROW(表1_15[[#This Row],[子项名称]]),TRUE,FALSE))</f>
        <v/>
      </c>
      <c r="AA195" s="11" t="str">
        <f t="shared" ref="AA195:AA258" si="47">IF(ISBLANK(A195),"",_xlfn.CONCAT("《自动化仪表工程施工及验收规范》GB50093-2013"))</f>
        <v/>
      </c>
      <c r="AB195" s="11" t="str">
        <f>IF(ISBLANK(A195),"",VLOOKUP(表1_15[[#This Row],[分项工程名称]],施工检查记录[#All],2,FALSE))</f>
        <v/>
      </c>
      <c r="AC195" t="str">
        <f t="shared" si="36"/>
        <v>1900年01月00日</v>
      </c>
    </row>
    <row r="196" customHeight="1" spans="1:29">
      <c r="A196" s="5"/>
      <c r="B196" s="5" t="str">
        <f ca="1" t="shared" si="37"/>
        <v/>
      </c>
      <c r="C196" s="5"/>
      <c r="D196" s="5"/>
      <c r="E196" s="5"/>
      <c r="F196" s="5"/>
      <c r="G196" s="85"/>
      <c r="I196" s="5"/>
      <c r="J196" s="5"/>
      <c r="K196" s="11" t="str">
        <f>IF(ISBLANK(A196),"",VLOOKUP("S3"&amp;表1_15[[#This Row],[分项工程代号]]&amp;表1_15[[#This Row],[分项工程名称]],模板!D:F,3,FALSE))</f>
        <v/>
      </c>
      <c r="L196" s="2" t="str">
        <f ca="1">IF(ISBLANK(A196),"",表1_15[[#This Row],[编号]]&amp;TEXT(表1_15[[#This Row],[序号]],"000"))</f>
        <v/>
      </c>
      <c r="M196" s="11" t="str">
        <f t="shared" si="38"/>
        <v/>
      </c>
      <c r="N196" s="11" t="str">
        <f t="shared" si="39"/>
        <v/>
      </c>
      <c r="O196" s="11" t="str">
        <f t="shared" si="40"/>
        <v/>
      </c>
      <c r="P196" s="2" t="str">
        <f t="shared" si="41"/>
        <v/>
      </c>
      <c r="Q196" s="2" t="str">
        <f t="shared" si="42"/>
        <v/>
      </c>
      <c r="R196" s="2" t="str">
        <f t="shared" si="43"/>
        <v/>
      </c>
      <c r="S196" s="11" t="str">
        <f t="shared" si="44"/>
        <v/>
      </c>
      <c r="T196" s="11" t="str">
        <f>IF(ISBLANK(A196),"",VLOOKUP(表1_15[[#This Row],[分项工程名称]],模板!C:G,3,FALSE))</f>
        <v/>
      </c>
      <c r="U196" s="2" t="str">
        <f t="shared" si="45"/>
        <v/>
      </c>
      <c r="V196" s="2" t="str">
        <f t="shared" si="46"/>
        <v/>
      </c>
      <c r="W196" s="11" t="str">
        <f>IF(ISBLANK(A196),"",表1_15[[#This Row],[子项名称]]&amp;表1_15[[#This Row],[标题]]&amp;表1_15[[#This Row],[分项工程代号]])</f>
        <v/>
      </c>
      <c r="X196" s="11" t="str">
        <f>IF(ISBLANK(A196),"",COUNTIF(W:W,表1_15[[#This Row],[子项名称]]&amp;表1_15[[#This Row],[标题]]&amp;表1_15[[#This Row],[分项工程代号]]))</f>
        <v/>
      </c>
      <c r="Y196" s="11" t="str">
        <f>IF(ISBLANK(A196),"",表1_15[[#This Row],[子项名称]]&amp;表1_15[[#This Row],[分项工程代号]]&amp;表1_15[[#This Row],[分项工程名称]])</f>
        <v/>
      </c>
      <c r="Z196" s="11" t="str">
        <f>IF(ISBLANK(A196),"",IF(MATCH(表1_15[[#This Row],[子项名称]]&amp;表1_15[[#This Row],[分项工程代号]]&amp;表1_15[[#This Row],[分项工程名称]],Y:Y,0)=ROW(表1_15[[#This Row],[子项名称]]),TRUE,FALSE))</f>
        <v/>
      </c>
      <c r="AA196" s="11" t="str">
        <f t="shared" si="47"/>
        <v/>
      </c>
      <c r="AB196" s="11" t="str">
        <f>IF(ISBLANK(A196),"",VLOOKUP(表1_15[[#This Row],[分项工程名称]],施工检查记录[#All],2,FALSE))</f>
        <v/>
      </c>
      <c r="AC196" t="str">
        <f t="shared" si="36"/>
        <v>1900年01月00日</v>
      </c>
    </row>
    <row r="197" customHeight="1" spans="1:29">
      <c r="A197" s="5"/>
      <c r="B197" s="5" t="str">
        <f ca="1" t="shared" si="37"/>
        <v/>
      </c>
      <c r="C197" s="5"/>
      <c r="D197" s="5"/>
      <c r="E197" s="5"/>
      <c r="F197" s="5"/>
      <c r="G197" s="85"/>
      <c r="I197" s="5"/>
      <c r="J197" s="5"/>
      <c r="K197" s="11" t="str">
        <f>IF(ISBLANK(A197),"",VLOOKUP("S3"&amp;表1_15[[#This Row],[分项工程代号]]&amp;表1_15[[#This Row],[分项工程名称]],模板!D:F,3,FALSE))</f>
        <v/>
      </c>
      <c r="L197" s="2" t="str">
        <f ca="1">IF(ISBLANK(A197),"",表1_15[[#This Row],[编号]]&amp;TEXT(表1_15[[#This Row],[序号]],"000"))</f>
        <v/>
      </c>
      <c r="M197" s="11" t="str">
        <f t="shared" si="38"/>
        <v/>
      </c>
      <c r="N197" s="11" t="str">
        <f t="shared" si="39"/>
        <v/>
      </c>
      <c r="O197" s="11" t="str">
        <f t="shared" si="40"/>
        <v/>
      </c>
      <c r="P197" s="2" t="str">
        <f t="shared" si="41"/>
        <v/>
      </c>
      <c r="Q197" s="2" t="str">
        <f t="shared" si="42"/>
        <v/>
      </c>
      <c r="R197" s="2" t="str">
        <f t="shared" si="43"/>
        <v/>
      </c>
      <c r="S197" s="11" t="str">
        <f t="shared" si="44"/>
        <v/>
      </c>
      <c r="T197" s="11" t="str">
        <f>IF(ISBLANK(A197),"",VLOOKUP(表1_15[[#This Row],[分项工程名称]],模板!C:G,3,FALSE))</f>
        <v/>
      </c>
      <c r="U197" s="2" t="str">
        <f t="shared" si="45"/>
        <v/>
      </c>
      <c r="V197" s="2" t="str">
        <f t="shared" si="46"/>
        <v/>
      </c>
      <c r="W197" s="11" t="str">
        <f>IF(ISBLANK(A197),"",表1_15[[#This Row],[子项名称]]&amp;表1_15[[#This Row],[标题]]&amp;表1_15[[#This Row],[分项工程代号]])</f>
        <v/>
      </c>
      <c r="X197" s="11" t="str">
        <f>IF(ISBLANK(A197),"",COUNTIF(W:W,表1_15[[#This Row],[子项名称]]&amp;表1_15[[#This Row],[标题]]&amp;表1_15[[#This Row],[分项工程代号]]))</f>
        <v/>
      </c>
      <c r="Y197" s="11" t="str">
        <f>IF(ISBLANK(A197),"",表1_15[[#This Row],[子项名称]]&amp;表1_15[[#This Row],[分项工程代号]]&amp;表1_15[[#This Row],[分项工程名称]])</f>
        <v/>
      </c>
      <c r="Z197" s="11" t="str">
        <f>IF(ISBLANK(A197),"",IF(MATCH(表1_15[[#This Row],[子项名称]]&amp;表1_15[[#This Row],[分项工程代号]]&amp;表1_15[[#This Row],[分项工程名称]],Y:Y,0)=ROW(表1_15[[#This Row],[子项名称]]),TRUE,FALSE))</f>
        <v/>
      </c>
      <c r="AA197" s="11" t="str">
        <f t="shared" si="47"/>
        <v/>
      </c>
      <c r="AB197" s="11" t="str">
        <f>IF(ISBLANK(A197),"",VLOOKUP(表1_15[[#This Row],[分项工程名称]],施工检查记录[#All],2,FALSE))</f>
        <v/>
      </c>
      <c r="AC197" t="str">
        <f t="shared" si="36"/>
        <v>1900年01月00日</v>
      </c>
    </row>
    <row r="198" customHeight="1" spans="1:29">
      <c r="A198" s="5"/>
      <c r="B198" s="5" t="str">
        <f ca="1" t="shared" si="37"/>
        <v/>
      </c>
      <c r="C198" s="5"/>
      <c r="D198" s="5"/>
      <c r="E198" s="5"/>
      <c r="F198" s="5"/>
      <c r="G198" s="85"/>
      <c r="I198" s="5"/>
      <c r="J198" s="5"/>
      <c r="K198" s="11" t="str">
        <f>IF(ISBLANK(A198),"",VLOOKUP("S3"&amp;表1_15[[#This Row],[分项工程代号]]&amp;表1_15[[#This Row],[分项工程名称]],模板!D:F,3,FALSE))</f>
        <v/>
      </c>
      <c r="L198" s="2" t="str">
        <f ca="1">IF(ISBLANK(A198),"",表1_15[[#This Row],[编号]]&amp;TEXT(表1_15[[#This Row],[序号]],"000"))</f>
        <v/>
      </c>
      <c r="M198" s="11" t="str">
        <f t="shared" si="38"/>
        <v/>
      </c>
      <c r="N198" s="11" t="str">
        <f t="shared" si="39"/>
        <v/>
      </c>
      <c r="O198" s="11" t="str">
        <f t="shared" si="40"/>
        <v/>
      </c>
      <c r="P198" s="2" t="str">
        <f t="shared" si="41"/>
        <v/>
      </c>
      <c r="Q198" s="2" t="str">
        <f t="shared" si="42"/>
        <v/>
      </c>
      <c r="R198" s="2" t="str">
        <f t="shared" si="43"/>
        <v/>
      </c>
      <c r="S198" s="11" t="str">
        <f t="shared" si="44"/>
        <v/>
      </c>
      <c r="T198" s="11" t="str">
        <f>IF(ISBLANK(A198),"",VLOOKUP(表1_15[[#This Row],[分项工程名称]],模板!C:G,3,FALSE))</f>
        <v/>
      </c>
      <c r="U198" s="2" t="str">
        <f t="shared" si="45"/>
        <v/>
      </c>
      <c r="V198" s="2" t="str">
        <f t="shared" si="46"/>
        <v/>
      </c>
      <c r="W198" s="11" t="str">
        <f>IF(ISBLANK(A198),"",表1_15[[#This Row],[子项名称]]&amp;表1_15[[#This Row],[标题]]&amp;表1_15[[#This Row],[分项工程代号]])</f>
        <v/>
      </c>
      <c r="X198" s="11" t="str">
        <f>IF(ISBLANK(A198),"",COUNTIF(W:W,表1_15[[#This Row],[子项名称]]&amp;表1_15[[#This Row],[标题]]&amp;表1_15[[#This Row],[分项工程代号]]))</f>
        <v/>
      </c>
      <c r="Y198" s="11" t="str">
        <f>IF(ISBLANK(A198),"",表1_15[[#This Row],[子项名称]]&amp;表1_15[[#This Row],[分项工程代号]]&amp;表1_15[[#This Row],[分项工程名称]])</f>
        <v/>
      </c>
      <c r="Z198" s="11" t="str">
        <f>IF(ISBLANK(A198),"",IF(MATCH(表1_15[[#This Row],[子项名称]]&amp;表1_15[[#This Row],[分项工程代号]]&amp;表1_15[[#This Row],[分项工程名称]],Y:Y,0)=ROW(表1_15[[#This Row],[子项名称]]),TRUE,FALSE))</f>
        <v/>
      </c>
      <c r="AA198" s="11" t="str">
        <f t="shared" si="47"/>
        <v/>
      </c>
      <c r="AB198" s="11" t="str">
        <f>IF(ISBLANK(A198),"",VLOOKUP(表1_15[[#This Row],[分项工程名称]],施工检查记录[#All],2,FALSE))</f>
        <v/>
      </c>
      <c r="AC198" t="str">
        <f t="shared" si="36"/>
        <v>1900年01月00日</v>
      </c>
    </row>
    <row r="199" customHeight="1" spans="1:29">
      <c r="A199" s="5"/>
      <c r="B199" s="5" t="str">
        <f ca="1" t="shared" si="37"/>
        <v/>
      </c>
      <c r="C199" s="5"/>
      <c r="D199" s="5"/>
      <c r="E199" s="5"/>
      <c r="F199" s="5"/>
      <c r="G199" s="85"/>
      <c r="I199" s="5"/>
      <c r="J199" s="5"/>
      <c r="K199" s="11" t="str">
        <f>IF(ISBLANK(A199),"",VLOOKUP("S3"&amp;表1_15[[#This Row],[分项工程代号]]&amp;表1_15[[#This Row],[分项工程名称]],模板!D:F,3,FALSE))</f>
        <v/>
      </c>
      <c r="L199" s="2" t="str">
        <f ca="1">IF(ISBLANK(A199),"",表1_15[[#This Row],[编号]]&amp;TEXT(表1_15[[#This Row],[序号]],"000"))</f>
        <v/>
      </c>
      <c r="M199" s="11" t="str">
        <f t="shared" si="38"/>
        <v/>
      </c>
      <c r="N199" s="11" t="str">
        <f t="shared" si="39"/>
        <v/>
      </c>
      <c r="O199" s="11" t="str">
        <f t="shared" si="40"/>
        <v/>
      </c>
      <c r="P199" s="2" t="str">
        <f t="shared" si="41"/>
        <v/>
      </c>
      <c r="Q199" s="2" t="str">
        <f t="shared" si="42"/>
        <v/>
      </c>
      <c r="R199" s="2" t="str">
        <f t="shared" si="43"/>
        <v/>
      </c>
      <c r="S199" s="11" t="str">
        <f t="shared" si="44"/>
        <v/>
      </c>
      <c r="T199" s="11" t="str">
        <f>IF(ISBLANK(A199),"",VLOOKUP(表1_15[[#This Row],[分项工程名称]],模板!C:G,3,FALSE))</f>
        <v/>
      </c>
      <c r="U199" s="2" t="str">
        <f t="shared" si="45"/>
        <v/>
      </c>
      <c r="V199" s="2" t="str">
        <f t="shared" si="46"/>
        <v/>
      </c>
      <c r="W199" s="11" t="str">
        <f>IF(ISBLANK(A199),"",表1_15[[#This Row],[子项名称]]&amp;表1_15[[#This Row],[标题]]&amp;表1_15[[#This Row],[分项工程代号]])</f>
        <v/>
      </c>
      <c r="X199" s="11" t="str">
        <f>IF(ISBLANK(A199),"",COUNTIF(W:W,表1_15[[#This Row],[子项名称]]&amp;表1_15[[#This Row],[标题]]&amp;表1_15[[#This Row],[分项工程代号]]))</f>
        <v/>
      </c>
      <c r="Y199" s="11" t="str">
        <f>IF(ISBLANK(A199),"",表1_15[[#This Row],[子项名称]]&amp;表1_15[[#This Row],[分项工程代号]]&amp;表1_15[[#This Row],[分项工程名称]])</f>
        <v/>
      </c>
      <c r="Z199" s="11" t="str">
        <f>IF(ISBLANK(A199),"",IF(MATCH(表1_15[[#This Row],[子项名称]]&amp;表1_15[[#This Row],[分项工程代号]]&amp;表1_15[[#This Row],[分项工程名称]],Y:Y,0)=ROW(表1_15[[#This Row],[子项名称]]),TRUE,FALSE))</f>
        <v/>
      </c>
      <c r="AA199" s="11" t="str">
        <f t="shared" si="47"/>
        <v/>
      </c>
      <c r="AB199" s="11" t="str">
        <f>IF(ISBLANK(A199),"",VLOOKUP(表1_15[[#This Row],[分项工程名称]],施工检查记录[#All],2,FALSE))</f>
        <v/>
      </c>
      <c r="AC199" t="str">
        <f t="shared" si="36"/>
        <v>1900年01月00日</v>
      </c>
    </row>
    <row r="200" customHeight="1" spans="1:29">
      <c r="A200" s="5"/>
      <c r="B200" s="5" t="str">
        <f ca="1" t="shared" si="37"/>
        <v/>
      </c>
      <c r="C200" s="5"/>
      <c r="D200" s="5"/>
      <c r="E200" s="5"/>
      <c r="F200" s="5"/>
      <c r="G200" s="85"/>
      <c r="I200" s="5"/>
      <c r="J200" s="5"/>
      <c r="K200" s="11" t="str">
        <f>IF(ISBLANK(A200),"",VLOOKUP("S3"&amp;表1_15[[#This Row],[分项工程代号]]&amp;表1_15[[#This Row],[分项工程名称]],模板!D:F,3,FALSE))</f>
        <v/>
      </c>
      <c r="L200" s="2" t="str">
        <f ca="1">IF(ISBLANK(A200),"",表1_15[[#This Row],[编号]]&amp;TEXT(表1_15[[#This Row],[序号]],"000"))</f>
        <v/>
      </c>
      <c r="M200" s="11" t="str">
        <f t="shared" si="38"/>
        <v/>
      </c>
      <c r="N200" s="11" t="str">
        <f t="shared" si="39"/>
        <v/>
      </c>
      <c r="O200" s="11" t="str">
        <f t="shared" si="40"/>
        <v/>
      </c>
      <c r="P200" s="2" t="str">
        <f t="shared" si="41"/>
        <v/>
      </c>
      <c r="Q200" s="2" t="str">
        <f t="shared" si="42"/>
        <v/>
      </c>
      <c r="R200" s="2" t="str">
        <f t="shared" si="43"/>
        <v/>
      </c>
      <c r="S200" s="11" t="str">
        <f t="shared" si="44"/>
        <v/>
      </c>
      <c r="T200" s="11" t="str">
        <f>IF(ISBLANK(A200),"",VLOOKUP(表1_15[[#This Row],[分项工程名称]],模板!C:G,3,FALSE))</f>
        <v/>
      </c>
      <c r="U200" s="2" t="str">
        <f t="shared" si="45"/>
        <v/>
      </c>
      <c r="V200" s="2" t="str">
        <f t="shared" si="46"/>
        <v/>
      </c>
      <c r="W200" s="11" t="str">
        <f>IF(ISBLANK(A200),"",表1_15[[#This Row],[子项名称]]&amp;表1_15[[#This Row],[标题]]&amp;表1_15[[#This Row],[分项工程代号]])</f>
        <v/>
      </c>
      <c r="X200" s="11" t="str">
        <f>IF(ISBLANK(A200),"",COUNTIF(W:W,表1_15[[#This Row],[子项名称]]&amp;表1_15[[#This Row],[标题]]&amp;表1_15[[#This Row],[分项工程代号]]))</f>
        <v/>
      </c>
      <c r="Y200" s="11" t="str">
        <f>IF(ISBLANK(A200),"",表1_15[[#This Row],[子项名称]]&amp;表1_15[[#This Row],[分项工程代号]]&amp;表1_15[[#This Row],[分项工程名称]])</f>
        <v/>
      </c>
      <c r="Z200" s="11" t="str">
        <f>IF(ISBLANK(A200),"",IF(MATCH(表1_15[[#This Row],[子项名称]]&amp;表1_15[[#This Row],[分项工程代号]]&amp;表1_15[[#This Row],[分项工程名称]],Y:Y,0)=ROW(表1_15[[#This Row],[子项名称]]),TRUE,FALSE))</f>
        <v/>
      </c>
      <c r="AA200" s="11" t="str">
        <f t="shared" si="47"/>
        <v/>
      </c>
      <c r="AB200" s="11" t="str">
        <f>IF(ISBLANK(A200),"",VLOOKUP(表1_15[[#This Row],[分项工程名称]],施工检查记录[#All],2,FALSE))</f>
        <v/>
      </c>
      <c r="AC200" t="str">
        <f t="shared" si="36"/>
        <v>1900年01月00日</v>
      </c>
    </row>
    <row r="201" customHeight="1" spans="1:29">
      <c r="A201" s="5"/>
      <c r="B201" s="5" t="str">
        <f ca="1" t="shared" si="37"/>
        <v/>
      </c>
      <c r="C201" s="5"/>
      <c r="D201" s="5"/>
      <c r="E201" s="5"/>
      <c r="F201" s="5"/>
      <c r="G201" s="85"/>
      <c r="I201" s="5"/>
      <c r="J201" s="5"/>
      <c r="K201" s="11" t="str">
        <f>IF(ISBLANK(A201),"",VLOOKUP("S3"&amp;表1_15[[#This Row],[分项工程代号]]&amp;表1_15[[#This Row],[分项工程名称]],模板!D:F,3,FALSE))</f>
        <v/>
      </c>
      <c r="L201" s="2" t="str">
        <f ca="1">IF(ISBLANK(A201),"",表1_15[[#This Row],[编号]]&amp;TEXT(表1_15[[#This Row],[序号]],"000"))</f>
        <v/>
      </c>
      <c r="M201" s="11" t="str">
        <f t="shared" si="38"/>
        <v/>
      </c>
      <c r="N201" s="11" t="str">
        <f t="shared" si="39"/>
        <v/>
      </c>
      <c r="O201" s="11" t="str">
        <f t="shared" si="40"/>
        <v/>
      </c>
      <c r="P201" s="2" t="str">
        <f t="shared" si="41"/>
        <v/>
      </c>
      <c r="Q201" s="2" t="str">
        <f t="shared" si="42"/>
        <v/>
      </c>
      <c r="R201" s="2" t="str">
        <f t="shared" si="43"/>
        <v/>
      </c>
      <c r="S201" s="11" t="str">
        <f t="shared" si="44"/>
        <v/>
      </c>
      <c r="T201" s="11" t="str">
        <f>IF(ISBLANK(A201),"",VLOOKUP(表1_15[[#This Row],[分项工程名称]],模板!C:G,3,FALSE))</f>
        <v/>
      </c>
      <c r="U201" s="2" t="str">
        <f t="shared" si="45"/>
        <v/>
      </c>
      <c r="V201" s="2" t="str">
        <f t="shared" si="46"/>
        <v/>
      </c>
      <c r="W201" s="11" t="str">
        <f>IF(ISBLANK(A201),"",表1_15[[#This Row],[子项名称]]&amp;表1_15[[#This Row],[标题]]&amp;表1_15[[#This Row],[分项工程代号]])</f>
        <v/>
      </c>
      <c r="X201" s="11" t="str">
        <f>IF(ISBLANK(A201),"",COUNTIF(W:W,表1_15[[#This Row],[子项名称]]&amp;表1_15[[#This Row],[标题]]&amp;表1_15[[#This Row],[分项工程代号]]))</f>
        <v/>
      </c>
      <c r="Y201" s="11" t="str">
        <f>IF(ISBLANK(A201),"",表1_15[[#This Row],[子项名称]]&amp;表1_15[[#This Row],[分项工程代号]]&amp;表1_15[[#This Row],[分项工程名称]])</f>
        <v/>
      </c>
      <c r="Z201" s="11" t="str">
        <f>IF(ISBLANK(A201),"",IF(MATCH(表1_15[[#This Row],[子项名称]]&amp;表1_15[[#This Row],[分项工程代号]]&amp;表1_15[[#This Row],[分项工程名称]],Y:Y,0)=ROW(表1_15[[#This Row],[子项名称]]),TRUE,FALSE))</f>
        <v/>
      </c>
      <c r="AA201" s="11" t="str">
        <f t="shared" si="47"/>
        <v/>
      </c>
      <c r="AB201" s="11" t="str">
        <f>IF(ISBLANK(A201),"",VLOOKUP(表1_15[[#This Row],[分项工程名称]],施工检查记录[#All],2,FALSE))</f>
        <v/>
      </c>
      <c r="AC201" t="str">
        <f t="shared" si="36"/>
        <v>1900年01月00日</v>
      </c>
    </row>
    <row r="202" customHeight="1" spans="2:29">
      <c r="B202" s="5" t="str">
        <f ca="1" t="shared" si="37"/>
        <v/>
      </c>
      <c r="C202" s="5"/>
      <c r="D202" s="5"/>
      <c r="E202" s="5"/>
      <c r="G202" s="85"/>
      <c r="K202" s="11" t="str">
        <f>IF(ISBLANK(A202),"",VLOOKUP("S3"&amp;表1_15[[#This Row],[分项工程代号]]&amp;表1_15[[#This Row],[分项工程名称]],模板!D:F,3,FALSE))</f>
        <v/>
      </c>
      <c r="L202" s="2" t="str">
        <f ca="1">IF(ISBLANK(A202),"",表1_15[[#This Row],[编号]]&amp;TEXT(表1_15[[#This Row],[序号]],"000"))</f>
        <v/>
      </c>
      <c r="M202" s="11" t="str">
        <f t="shared" si="38"/>
        <v/>
      </c>
      <c r="N202" s="11" t="str">
        <f t="shared" si="39"/>
        <v/>
      </c>
      <c r="O202" s="11" t="str">
        <f t="shared" si="40"/>
        <v/>
      </c>
      <c r="P202" s="2" t="str">
        <f t="shared" si="41"/>
        <v/>
      </c>
      <c r="Q202" s="2" t="str">
        <f t="shared" si="42"/>
        <v/>
      </c>
      <c r="R202" s="2" t="str">
        <f t="shared" si="43"/>
        <v/>
      </c>
      <c r="S202" s="11" t="str">
        <f t="shared" si="44"/>
        <v/>
      </c>
      <c r="T202" s="11" t="str">
        <f>IF(ISBLANK(A202),"",VLOOKUP(表1_15[[#This Row],[分项工程名称]],模板!C:G,3,FALSE))</f>
        <v/>
      </c>
      <c r="U202" s="2" t="str">
        <f t="shared" si="45"/>
        <v/>
      </c>
      <c r="V202" s="2" t="str">
        <f t="shared" si="46"/>
        <v/>
      </c>
      <c r="W202" s="11" t="str">
        <f>IF(ISBLANK(A202),"",表1_15[[#This Row],[子项名称]]&amp;表1_15[[#This Row],[标题]]&amp;表1_15[[#This Row],[分项工程代号]])</f>
        <v/>
      </c>
      <c r="X202" s="11" t="str">
        <f>IF(ISBLANK(A202),"",COUNTIF(W:W,表1_15[[#This Row],[子项名称]]&amp;表1_15[[#This Row],[标题]]&amp;表1_15[[#This Row],[分项工程代号]]))</f>
        <v/>
      </c>
      <c r="Y202" s="11" t="str">
        <f>IF(ISBLANK(A202),"",表1_15[[#This Row],[子项名称]]&amp;表1_15[[#This Row],[分项工程代号]]&amp;表1_15[[#This Row],[分项工程名称]])</f>
        <v/>
      </c>
      <c r="Z202" s="11" t="str">
        <f>IF(ISBLANK(A202),"",IF(MATCH(表1_15[[#This Row],[子项名称]]&amp;表1_15[[#This Row],[分项工程代号]]&amp;表1_15[[#This Row],[分项工程名称]],Y:Y,0)=ROW(表1_15[[#This Row],[子项名称]]),TRUE,FALSE))</f>
        <v/>
      </c>
      <c r="AA202" s="11" t="str">
        <f t="shared" si="47"/>
        <v/>
      </c>
      <c r="AB202" s="11" t="str">
        <f>IF(ISBLANK(A202),"",VLOOKUP(表1_15[[#This Row],[分项工程名称]],施工检查记录[#All],2,FALSE))</f>
        <v/>
      </c>
      <c r="AC202" t="str">
        <f t="shared" si="36"/>
        <v>1900年01月00日</v>
      </c>
    </row>
    <row r="203" customHeight="1" spans="2:29">
      <c r="B203" s="5" t="str">
        <f ca="1" t="shared" si="37"/>
        <v/>
      </c>
      <c r="C203" s="5"/>
      <c r="D203" s="5"/>
      <c r="E203" s="5"/>
      <c r="G203" s="85"/>
      <c r="K203" s="11" t="str">
        <f>IF(ISBLANK(A203),"",VLOOKUP("S3"&amp;表1_15[[#This Row],[分项工程代号]]&amp;表1_15[[#This Row],[分项工程名称]],模板!D:F,3,FALSE))</f>
        <v/>
      </c>
      <c r="L203" s="2" t="str">
        <f ca="1">IF(ISBLANK(A203),"",表1_15[[#This Row],[编号]]&amp;TEXT(表1_15[[#This Row],[序号]],"000"))</f>
        <v/>
      </c>
      <c r="M203" s="11" t="str">
        <f t="shared" si="38"/>
        <v/>
      </c>
      <c r="N203" s="11" t="str">
        <f t="shared" si="39"/>
        <v/>
      </c>
      <c r="O203" s="11" t="str">
        <f t="shared" si="40"/>
        <v/>
      </c>
      <c r="P203" s="2" t="str">
        <f t="shared" si="41"/>
        <v/>
      </c>
      <c r="Q203" s="2" t="str">
        <f t="shared" si="42"/>
        <v/>
      </c>
      <c r="R203" s="2" t="str">
        <f t="shared" si="43"/>
        <v/>
      </c>
      <c r="S203" s="11" t="str">
        <f t="shared" si="44"/>
        <v/>
      </c>
      <c r="T203" s="11" t="str">
        <f>IF(ISBLANK(A203),"",VLOOKUP(表1_15[[#This Row],[分项工程名称]],模板!C:G,3,FALSE))</f>
        <v/>
      </c>
      <c r="U203" s="2" t="str">
        <f t="shared" si="45"/>
        <v/>
      </c>
      <c r="V203" s="2" t="str">
        <f t="shared" si="46"/>
        <v/>
      </c>
      <c r="W203" s="11" t="str">
        <f>IF(ISBLANK(A203),"",表1_15[[#This Row],[子项名称]]&amp;表1_15[[#This Row],[标题]]&amp;表1_15[[#This Row],[分项工程代号]])</f>
        <v/>
      </c>
      <c r="X203" s="11" t="str">
        <f>IF(ISBLANK(A203),"",COUNTIF(W:W,表1_15[[#This Row],[子项名称]]&amp;表1_15[[#This Row],[标题]]&amp;表1_15[[#This Row],[分项工程代号]]))</f>
        <v/>
      </c>
      <c r="Y203" s="11" t="str">
        <f>IF(ISBLANK(A203),"",表1_15[[#This Row],[子项名称]]&amp;表1_15[[#This Row],[分项工程代号]]&amp;表1_15[[#This Row],[分项工程名称]])</f>
        <v/>
      </c>
      <c r="Z203" s="11" t="str">
        <f>IF(ISBLANK(A203),"",IF(MATCH(表1_15[[#This Row],[子项名称]]&amp;表1_15[[#This Row],[分项工程代号]]&amp;表1_15[[#This Row],[分项工程名称]],Y:Y,0)=ROW(表1_15[[#This Row],[子项名称]]),TRUE,FALSE))</f>
        <v/>
      </c>
      <c r="AA203" s="11" t="str">
        <f t="shared" si="47"/>
        <v/>
      </c>
      <c r="AB203" s="11" t="str">
        <f>IF(ISBLANK(A203),"",VLOOKUP(表1_15[[#This Row],[分项工程名称]],施工检查记录[#All],2,FALSE))</f>
        <v/>
      </c>
      <c r="AC203" t="str">
        <f t="shared" si="36"/>
        <v>1900年01月00日</v>
      </c>
    </row>
    <row r="204" customHeight="1" spans="2:29">
      <c r="B204" s="5" t="str">
        <f ca="1" t="shared" si="37"/>
        <v/>
      </c>
      <c r="C204" s="5"/>
      <c r="D204" s="5"/>
      <c r="E204" s="5"/>
      <c r="G204" s="85"/>
      <c r="K204" s="11" t="str">
        <f>IF(ISBLANK(A204),"",VLOOKUP("S3"&amp;表1_15[[#This Row],[分项工程代号]]&amp;表1_15[[#This Row],[分项工程名称]],模板!D:F,3,FALSE))</f>
        <v/>
      </c>
      <c r="L204" s="2" t="str">
        <f ca="1">IF(ISBLANK(A204),"",表1_15[[#This Row],[编号]]&amp;TEXT(表1_15[[#This Row],[序号]],"000"))</f>
        <v/>
      </c>
      <c r="M204" s="11" t="str">
        <f t="shared" si="38"/>
        <v/>
      </c>
      <c r="N204" s="11" t="str">
        <f t="shared" si="39"/>
        <v/>
      </c>
      <c r="O204" s="11" t="str">
        <f t="shared" si="40"/>
        <v/>
      </c>
      <c r="P204" s="2" t="str">
        <f t="shared" si="41"/>
        <v/>
      </c>
      <c r="Q204" s="2" t="str">
        <f t="shared" si="42"/>
        <v/>
      </c>
      <c r="R204" s="2" t="str">
        <f t="shared" si="43"/>
        <v/>
      </c>
      <c r="S204" s="11" t="str">
        <f t="shared" si="44"/>
        <v/>
      </c>
      <c r="T204" s="11" t="str">
        <f>IF(ISBLANK(A204),"",VLOOKUP(表1_15[[#This Row],[分项工程名称]],模板!C:G,3,FALSE))</f>
        <v/>
      </c>
      <c r="U204" s="2" t="str">
        <f t="shared" si="45"/>
        <v/>
      </c>
      <c r="V204" s="2" t="str">
        <f t="shared" si="46"/>
        <v/>
      </c>
      <c r="W204" s="11" t="str">
        <f>IF(ISBLANK(A204),"",表1_15[[#This Row],[子项名称]]&amp;表1_15[[#This Row],[标题]]&amp;表1_15[[#This Row],[分项工程代号]])</f>
        <v/>
      </c>
      <c r="X204" s="11" t="str">
        <f>IF(ISBLANK(A204),"",COUNTIF(W:W,表1_15[[#This Row],[子项名称]]&amp;表1_15[[#This Row],[标题]]&amp;表1_15[[#This Row],[分项工程代号]]))</f>
        <v/>
      </c>
      <c r="Y204" s="11" t="str">
        <f>IF(ISBLANK(A204),"",表1_15[[#This Row],[子项名称]]&amp;表1_15[[#This Row],[分项工程代号]]&amp;表1_15[[#This Row],[分项工程名称]])</f>
        <v/>
      </c>
      <c r="Z204" s="11" t="str">
        <f>IF(ISBLANK(A204),"",IF(MATCH(表1_15[[#This Row],[子项名称]]&amp;表1_15[[#This Row],[分项工程代号]]&amp;表1_15[[#This Row],[分项工程名称]],Y:Y,0)=ROW(表1_15[[#This Row],[子项名称]]),TRUE,FALSE))</f>
        <v/>
      </c>
      <c r="AA204" s="11" t="str">
        <f t="shared" si="47"/>
        <v/>
      </c>
      <c r="AB204" s="11" t="str">
        <f>IF(ISBLANK(A204),"",VLOOKUP(表1_15[[#This Row],[分项工程名称]],施工检查记录[#All],2,FALSE))</f>
        <v/>
      </c>
      <c r="AC204" t="str">
        <f t="shared" si="36"/>
        <v>1900年01月00日</v>
      </c>
    </row>
    <row r="205" customHeight="1" spans="2:29">
      <c r="B205" s="5" t="str">
        <f ca="1" t="shared" si="37"/>
        <v/>
      </c>
      <c r="C205" s="5"/>
      <c r="D205" s="5"/>
      <c r="E205" s="5"/>
      <c r="G205" s="85"/>
      <c r="K205" s="11" t="str">
        <f>IF(ISBLANK(A205),"",VLOOKUP("S3"&amp;表1_15[[#This Row],[分项工程代号]]&amp;表1_15[[#This Row],[分项工程名称]],模板!D:F,3,FALSE))</f>
        <v/>
      </c>
      <c r="L205" s="2" t="str">
        <f ca="1">IF(ISBLANK(A205),"",表1_15[[#This Row],[编号]]&amp;TEXT(表1_15[[#This Row],[序号]],"000"))</f>
        <v/>
      </c>
      <c r="M205" s="11" t="str">
        <f t="shared" si="38"/>
        <v/>
      </c>
      <c r="N205" s="11" t="str">
        <f t="shared" si="39"/>
        <v/>
      </c>
      <c r="O205" s="11" t="str">
        <f t="shared" si="40"/>
        <v/>
      </c>
      <c r="P205" s="2" t="str">
        <f t="shared" si="41"/>
        <v/>
      </c>
      <c r="Q205" s="2" t="str">
        <f t="shared" si="42"/>
        <v/>
      </c>
      <c r="R205" s="2" t="str">
        <f t="shared" si="43"/>
        <v/>
      </c>
      <c r="S205" s="11" t="str">
        <f t="shared" si="44"/>
        <v/>
      </c>
      <c r="T205" s="11" t="str">
        <f>IF(ISBLANK(A205),"",VLOOKUP(表1_15[[#This Row],[分项工程名称]],模板!C:G,3,FALSE))</f>
        <v/>
      </c>
      <c r="U205" s="2" t="str">
        <f t="shared" si="45"/>
        <v/>
      </c>
      <c r="V205" s="2" t="str">
        <f t="shared" si="46"/>
        <v/>
      </c>
      <c r="W205" s="11" t="str">
        <f>IF(ISBLANK(A205),"",表1_15[[#This Row],[子项名称]]&amp;表1_15[[#This Row],[标题]]&amp;表1_15[[#This Row],[分项工程代号]])</f>
        <v/>
      </c>
      <c r="X205" s="11" t="str">
        <f>IF(ISBLANK(A205),"",COUNTIF(W:W,表1_15[[#This Row],[子项名称]]&amp;表1_15[[#This Row],[标题]]&amp;表1_15[[#This Row],[分项工程代号]]))</f>
        <v/>
      </c>
      <c r="Y205" s="11" t="str">
        <f>IF(ISBLANK(A205),"",表1_15[[#This Row],[子项名称]]&amp;表1_15[[#This Row],[分项工程代号]]&amp;表1_15[[#This Row],[分项工程名称]])</f>
        <v/>
      </c>
      <c r="Z205" s="11" t="str">
        <f>IF(ISBLANK(A205),"",IF(MATCH(表1_15[[#This Row],[子项名称]]&amp;表1_15[[#This Row],[分项工程代号]]&amp;表1_15[[#This Row],[分项工程名称]],Y:Y,0)=ROW(表1_15[[#This Row],[子项名称]]),TRUE,FALSE))</f>
        <v/>
      </c>
      <c r="AA205" s="11" t="str">
        <f t="shared" si="47"/>
        <v/>
      </c>
      <c r="AB205" s="11" t="str">
        <f>IF(ISBLANK(A205),"",VLOOKUP(表1_15[[#This Row],[分项工程名称]],施工检查记录[#All],2,FALSE))</f>
        <v/>
      </c>
      <c r="AC205" t="str">
        <f t="shared" si="36"/>
        <v>1900年01月00日</v>
      </c>
    </row>
    <row r="206" customHeight="1" spans="2:29">
      <c r="B206" s="5" t="str">
        <f ca="1" t="shared" si="37"/>
        <v/>
      </c>
      <c r="C206" s="5"/>
      <c r="D206" s="5"/>
      <c r="E206" s="5"/>
      <c r="G206" s="85"/>
      <c r="K206" s="11" t="str">
        <f>IF(ISBLANK(A206),"",VLOOKUP("S3"&amp;表1_15[[#This Row],[分项工程代号]]&amp;表1_15[[#This Row],[分项工程名称]],模板!D:F,3,FALSE))</f>
        <v/>
      </c>
      <c r="L206" s="2" t="str">
        <f ca="1">IF(ISBLANK(A206),"",表1_15[[#This Row],[编号]]&amp;TEXT(表1_15[[#This Row],[序号]],"000"))</f>
        <v/>
      </c>
      <c r="M206" s="11" t="str">
        <f t="shared" si="38"/>
        <v/>
      </c>
      <c r="N206" s="11" t="str">
        <f t="shared" si="39"/>
        <v/>
      </c>
      <c r="O206" s="11" t="str">
        <f t="shared" si="40"/>
        <v/>
      </c>
      <c r="P206" s="2" t="str">
        <f t="shared" si="41"/>
        <v/>
      </c>
      <c r="Q206" s="2" t="str">
        <f t="shared" si="42"/>
        <v/>
      </c>
      <c r="R206" s="2" t="str">
        <f t="shared" si="43"/>
        <v/>
      </c>
      <c r="S206" s="11" t="str">
        <f t="shared" si="44"/>
        <v/>
      </c>
      <c r="T206" s="11" t="str">
        <f>IF(ISBLANK(A206),"",VLOOKUP(表1_15[[#This Row],[分项工程名称]],模板!C:G,3,FALSE))</f>
        <v/>
      </c>
      <c r="U206" s="2" t="str">
        <f t="shared" si="45"/>
        <v/>
      </c>
      <c r="V206" s="2" t="str">
        <f t="shared" si="46"/>
        <v/>
      </c>
      <c r="W206" s="11" t="str">
        <f>IF(ISBLANK(A206),"",表1_15[[#This Row],[子项名称]]&amp;表1_15[[#This Row],[标题]]&amp;表1_15[[#This Row],[分项工程代号]])</f>
        <v/>
      </c>
      <c r="X206" s="11" t="str">
        <f>IF(ISBLANK(A206),"",COUNTIF(W:W,表1_15[[#This Row],[子项名称]]&amp;表1_15[[#This Row],[标题]]&amp;表1_15[[#This Row],[分项工程代号]]))</f>
        <v/>
      </c>
      <c r="Y206" s="11" t="str">
        <f>IF(ISBLANK(A206),"",表1_15[[#This Row],[子项名称]]&amp;表1_15[[#This Row],[分项工程代号]]&amp;表1_15[[#This Row],[分项工程名称]])</f>
        <v/>
      </c>
      <c r="Z206" s="11" t="str">
        <f>IF(ISBLANK(A206),"",IF(MATCH(表1_15[[#This Row],[子项名称]]&amp;表1_15[[#This Row],[分项工程代号]]&amp;表1_15[[#This Row],[分项工程名称]],Y:Y,0)=ROW(表1_15[[#This Row],[子项名称]]),TRUE,FALSE))</f>
        <v/>
      </c>
      <c r="AA206" s="11" t="str">
        <f t="shared" si="47"/>
        <v/>
      </c>
      <c r="AB206" s="11" t="str">
        <f>IF(ISBLANK(A206),"",VLOOKUP(表1_15[[#This Row],[分项工程名称]],施工检查记录[#All],2,FALSE))</f>
        <v/>
      </c>
      <c r="AC206" t="str">
        <f t="shared" si="36"/>
        <v>1900年01月00日</v>
      </c>
    </row>
    <row r="207" customHeight="1" spans="2:29">
      <c r="B207" s="5" t="str">
        <f ca="1" t="shared" si="37"/>
        <v/>
      </c>
      <c r="D207" s="5"/>
      <c r="E207" s="5"/>
      <c r="G207" s="85"/>
      <c r="K207" s="11" t="str">
        <f>IF(ISBLANK(A207),"",VLOOKUP("S3"&amp;表1_15[[#This Row],[分项工程代号]]&amp;表1_15[[#This Row],[分项工程名称]],模板!D:F,3,FALSE))</f>
        <v/>
      </c>
      <c r="L207" s="2" t="str">
        <f ca="1">IF(ISBLANK(A207),"",表1_15[[#This Row],[编号]]&amp;TEXT(表1_15[[#This Row],[序号]],"000"))</f>
        <v/>
      </c>
      <c r="M207" s="11" t="str">
        <f t="shared" si="38"/>
        <v/>
      </c>
      <c r="N207" s="11" t="str">
        <f t="shared" si="39"/>
        <v/>
      </c>
      <c r="O207" s="11" t="str">
        <f t="shared" si="40"/>
        <v/>
      </c>
      <c r="P207" s="2" t="str">
        <f t="shared" si="41"/>
        <v/>
      </c>
      <c r="Q207" s="2" t="str">
        <f t="shared" si="42"/>
        <v/>
      </c>
      <c r="R207" s="2" t="str">
        <f t="shared" si="43"/>
        <v/>
      </c>
      <c r="S207" s="11" t="str">
        <f t="shared" si="44"/>
        <v/>
      </c>
      <c r="T207" s="11" t="str">
        <f>IF(ISBLANK(A207),"",VLOOKUP(表1_15[[#This Row],[分项工程名称]],模板!C:G,3,FALSE))</f>
        <v/>
      </c>
      <c r="U207" s="2" t="str">
        <f t="shared" si="45"/>
        <v/>
      </c>
      <c r="V207" s="2" t="str">
        <f t="shared" si="46"/>
        <v/>
      </c>
      <c r="W207" s="11" t="str">
        <f>IF(ISBLANK(A207),"",表1_15[[#This Row],[子项名称]]&amp;表1_15[[#This Row],[标题]]&amp;表1_15[[#This Row],[分项工程代号]])</f>
        <v/>
      </c>
      <c r="X207" s="11" t="str">
        <f>IF(ISBLANK(A207),"",COUNTIF(W:W,表1_15[[#This Row],[子项名称]]&amp;表1_15[[#This Row],[标题]]&amp;表1_15[[#This Row],[分项工程代号]]))</f>
        <v/>
      </c>
      <c r="Y207" s="11" t="str">
        <f>IF(ISBLANK(A207),"",表1_15[[#This Row],[子项名称]]&amp;表1_15[[#This Row],[分项工程代号]]&amp;表1_15[[#This Row],[分项工程名称]])</f>
        <v/>
      </c>
      <c r="Z207" s="11" t="str">
        <f>IF(ISBLANK(A207),"",IF(MATCH(表1_15[[#This Row],[子项名称]]&amp;表1_15[[#This Row],[分项工程代号]]&amp;表1_15[[#This Row],[分项工程名称]],Y:Y,0)=ROW(表1_15[[#This Row],[子项名称]]),TRUE,FALSE))</f>
        <v/>
      </c>
      <c r="AA207" s="11" t="str">
        <f t="shared" si="47"/>
        <v/>
      </c>
      <c r="AB207" s="11" t="str">
        <f>IF(ISBLANK(A207),"",VLOOKUP(表1_15[[#This Row],[分项工程名称]],施工检查记录[#All],2,FALSE))</f>
        <v/>
      </c>
      <c r="AC207" t="str">
        <f t="shared" si="36"/>
        <v>1900年01月00日</v>
      </c>
    </row>
    <row r="208" customHeight="1" spans="2:29">
      <c r="B208" s="5" t="str">
        <f ca="1" t="shared" si="37"/>
        <v/>
      </c>
      <c r="D208" s="5"/>
      <c r="E208" s="5"/>
      <c r="G208" s="85"/>
      <c r="K208" s="11" t="str">
        <f>IF(ISBLANK(A208),"",VLOOKUP("S3"&amp;表1_15[[#This Row],[分项工程代号]]&amp;表1_15[[#This Row],[分项工程名称]],模板!D:F,3,FALSE))</f>
        <v/>
      </c>
      <c r="L208" s="2" t="str">
        <f ca="1">IF(ISBLANK(A208),"",表1_15[[#This Row],[编号]]&amp;TEXT(表1_15[[#This Row],[序号]],"000"))</f>
        <v/>
      </c>
      <c r="M208" s="11" t="str">
        <f t="shared" si="38"/>
        <v/>
      </c>
      <c r="N208" s="11" t="str">
        <f t="shared" si="39"/>
        <v/>
      </c>
      <c r="O208" s="11" t="str">
        <f t="shared" si="40"/>
        <v/>
      </c>
      <c r="P208" s="2" t="str">
        <f t="shared" si="41"/>
        <v/>
      </c>
      <c r="Q208" s="2" t="str">
        <f t="shared" si="42"/>
        <v/>
      </c>
      <c r="R208" s="2" t="str">
        <f t="shared" si="43"/>
        <v/>
      </c>
      <c r="S208" s="11" t="str">
        <f t="shared" si="44"/>
        <v/>
      </c>
      <c r="T208" s="11" t="str">
        <f>IF(ISBLANK(A208),"",VLOOKUP(表1_15[[#This Row],[分项工程名称]],模板!C:G,3,FALSE))</f>
        <v/>
      </c>
      <c r="U208" s="2" t="str">
        <f t="shared" si="45"/>
        <v/>
      </c>
      <c r="V208" s="2" t="str">
        <f t="shared" si="46"/>
        <v/>
      </c>
      <c r="W208" s="11" t="str">
        <f>IF(ISBLANK(A208),"",表1_15[[#This Row],[子项名称]]&amp;表1_15[[#This Row],[标题]]&amp;表1_15[[#This Row],[分项工程代号]])</f>
        <v/>
      </c>
      <c r="X208" s="11" t="str">
        <f>IF(ISBLANK(A208),"",COUNTIF(W:W,表1_15[[#This Row],[子项名称]]&amp;表1_15[[#This Row],[标题]]&amp;表1_15[[#This Row],[分项工程代号]]))</f>
        <v/>
      </c>
      <c r="Y208" s="11" t="str">
        <f>IF(ISBLANK(A208),"",表1_15[[#This Row],[子项名称]]&amp;表1_15[[#This Row],[分项工程代号]]&amp;表1_15[[#This Row],[分项工程名称]])</f>
        <v/>
      </c>
      <c r="Z208" s="11" t="str">
        <f>IF(ISBLANK(A208),"",IF(MATCH(表1_15[[#This Row],[子项名称]]&amp;表1_15[[#This Row],[分项工程代号]]&amp;表1_15[[#This Row],[分项工程名称]],Y:Y,0)=ROW(表1_15[[#This Row],[子项名称]]),TRUE,FALSE))</f>
        <v/>
      </c>
      <c r="AA208" s="11" t="str">
        <f t="shared" si="47"/>
        <v/>
      </c>
      <c r="AB208" s="11" t="str">
        <f>IF(ISBLANK(A208),"",VLOOKUP(表1_15[[#This Row],[分项工程名称]],施工检查记录[#All],2,FALSE))</f>
        <v/>
      </c>
      <c r="AC208" t="str">
        <f t="shared" si="36"/>
        <v>1900年01月00日</v>
      </c>
    </row>
    <row r="209" customHeight="1" spans="2:29">
      <c r="B209" s="5" t="str">
        <f ca="1" t="shared" si="37"/>
        <v/>
      </c>
      <c r="D209" s="5"/>
      <c r="E209" s="5"/>
      <c r="G209" s="85"/>
      <c r="K209" s="11" t="str">
        <f>IF(ISBLANK(A209),"",VLOOKUP("S3"&amp;表1_15[[#This Row],[分项工程代号]]&amp;表1_15[[#This Row],[分项工程名称]],模板!D:F,3,FALSE))</f>
        <v/>
      </c>
      <c r="L209" s="2" t="str">
        <f ca="1">IF(ISBLANK(A209),"",表1_15[[#This Row],[编号]]&amp;TEXT(表1_15[[#This Row],[序号]],"000"))</f>
        <v/>
      </c>
      <c r="M209" s="11" t="str">
        <f t="shared" si="38"/>
        <v/>
      </c>
      <c r="N209" s="11" t="str">
        <f t="shared" si="39"/>
        <v/>
      </c>
      <c r="O209" s="11" t="str">
        <f t="shared" si="40"/>
        <v/>
      </c>
      <c r="P209" s="2" t="str">
        <f t="shared" si="41"/>
        <v/>
      </c>
      <c r="Q209" s="2" t="str">
        <f t="shared" si="42"/>
        <v/>
      </c>
      <c r="R209" s="2" t="str">
        <f t="shared" si="43"/>
        <v/>
      </c>
      <c r="S209" s="11" t="str">
        <f t="shared" si="44"/>
        <v/>
      </c>
      <c r="T209" s="11" t="str">
        <f>IF(ISBLANK(A209),"",VLOOKUP(表1_15[[#This Row],[分项工程名称]],模板!C:G,3,FALSE))</f>
        <v/>
      </c>
      <c r="U209" s="2" t="str">
        <f t="shared" si="45"/>
        <v/>
      </c>
      <c r="V209" s="2" t="str">
        <f t="shared" si="46"/>
        <v/>
      </c>
      <c r="W209" s="11" t="str">
        <f>IF(ISBLANK(A209),"",表1_15[[#This Row],[子项名称]]&amp;表1_15[[#This Row],[标题]]&amp;表1_15[[#This Row],[分项工程代号]])</f>
        <v/>
      </c>
      <c r="X209" s="11" t="str">
        <f>IF(ISBLANK(A209),"",COUNTIF(W:W,表1_15[[#This Row],[子项名称]]&amp;表1_15[[#This Row],[标题]]&amp;表1_15[[#This Row],[分项工程代号]]))</f>
        <v/>
      </c>
      <c r="Y209" s="11" t="str">
        <f>IF(ISBLANK(A209),"",表1_15[[#This Row],[子项名称]]&amp;表1_15[[#This Row],[分项工程代号]]&amp;表1_15[[#This Row],[分项工程名称]])</f>
        <v/>
      </c>
      <c r="Z209" s="11" t="str">
        <f>IF(ISBLANK(A209),"",IF(MATCH(表1_15[[#This Row],[子项名称]]&amp;表1_15[[#This Row],[分项工程代号]]&amp;表1_15[[#This Row],[分项工程名称]],Y:Y,0)=ROW(表1_15[[#This Row],[子项名称]]),TRUE,FALSE))</f>
        <v/>
      </c>
      <c r="AA209" s="11" t="str">
        <f t="shared" si="47"/>
        <v/>
      </c>
      <c r="AB209" s="11" t="str">
        <f>IF(ISBLANK(A209),"",VLOOKUP(表1_15[[#This Row],[分项工程名称]],施工检查记录[#All],2,FALSE))</f>
        <v/>
      </c>
      <c r="AC209" t="str">
        <f t="shared" si="36"/>
        <v>1900年01月00日</v>
      </c>
    </row>
    <row r="210" customHeight="1" spans="2:29">
      <c r="B210" s="5" t="str">
        <f ca="1" t="shared" si="37"/>
        <v/>
      </c>
      <c r="D210" s="5"/>
      <c r="E210" s="5"/>
      <c r="G210" s="85"/>
      <c r="K210" s="11" t="str">
        <f>IF(ISBLANK(A210),"",VLOOKUP("S3"&amp;表1_15[[#This Row],[分项工程代号]]&amp;表1_15[[#This Row],[分项工程名称]],模板!D:F,3,FALSE))</f>
        <v/>
      </c>
      <c r="L210" s="2" t="str">
        <f ca="1">IF(ISBLANK(A210),"",表1_15[[#This Row],[编号]]&amp;TEXT(表1_15[[#This Row],[序号]],"000"))</f>
        <v/>
      </c>
      <c r="M210" s="11" t="str">
        <f t="shared" si="38"/>
        <v/>
      </c>
      <c r="N210" s="11" t="str">
        <f t="shared" si="39"/>
        <v/>
      </c>
      <c r="O210" s="11" t="str">
        <f t="shared" si="40"/>
        <v/>
      </c>
      <c r="P210" s="2" t="str">
        <f t="shared" si="41"/>
        <v/>
      </c>
      <c r="Q210" s="2" t="str">
        <f t="shared" si="42"/>
        <v/>
      </c>
      <c r="R210" s="2" t="str">
        <f t="shared" si="43"/>
        <v/>
      </c>
      <c r="S210" s="11" t="str">
        <f t="shared" si="44"/>
        <v/>
      </c>
      <c r="T210" s="11" t="str">
        <f>IF(ISBLANK(A210),"",VLOOKUP(表1_15[[#This Row],[分项工程名称]],模板!C:G,3,FALSE))</f>
        <v/>
      </c>
      <c r="U210" s="2" t="str">
        <f t="shared" si="45"/>
        <v/>
      </c>
      <c r="V210" s="2" t="str">
        <f t="shared" si="46"/>
        <v/>
      </c>
      <c r="W210" s="11" t="str">
        <f>IF(ISBLANK(A210),"",表1_15[[#This Row],[子项名称]]&amp;表1_15[[#This Row],[标题]]&amp;表1_15[[#This Row],[分项工程代号]])</f>
        <v/>
      </c>
      <c r="X210" s="11" t="str">
        <f>IF(ISBLANK(A210),"",COUNTIF(W:W,表1_15[[#This Row],[子项名称]]&amp;表1_15[[#This Row],[标题]]&amp;表1_15[[#This Row],[分项工程代号]]))</f>
        <v/>
      </c>
      <c r="Y210" s="11" t="str">
        <f>IF(ISBLANK(A210),"",表1_15[[#This Row],[子项名称]]&amp;表1_15[[#This Row],[分项工程代号]]&amp;表1_15[[#This Row],[分项工程名称]])</f>
        <v/>
      </c>
      <c r="Z210" s="11" t="str">
        <f>IF(ISBLANK(A210),"",IF(MATCH(表1_15[[#This Row],[子项名称]]&amp;表1_15[[#This Row],[分项工程代号]]&amp;表1_15[[#This Row],[分项工程名称]],Y:Y,0)=ROW(表1_15[[#This Row],[子项名称]]),TRUE,FALSE))</f>
        <v/>
      </c>
      <c r="AA210" s="11" t="str">
        <f t="shared" si="47"/>
        <v/>
      </c>
      <c r="AB210" s="11" t="str">
        <f>IF(ISBLANK(A210),"",VLOOKUP(表1_15[[#This Row],[分项工程名称]],施工检查记录[#All],2,FALSE))</f>
        <v/>
      </c>
      <c r="AC210" t="str">
        <f t="shared" si="36"/>
        <v>1900年01月00日</v>
      </c>
    </row>
    <row r="211" customHeight="1" spans="2:29">
      <c r="B211" s="5" t="str">
        <f ca="1" t="shared" si="37"/>
        <v/>
      </c>
      <c r="D211" s="5"/>
      <c r="E211" s="5"/>
      <c r="G211" s="85"/>
      <c r="K211" s="11" t="str">
        <f>IF(ISBLANK(A211),"",VLOOKUP("S3"&amp;表1_15[[#This Row],[分项工程代号]]&amp;表1_15[[#This Row],[分项工程名称]],模板!D:F,3,FALSE))</f>
        <v/>
      </c>
      <c r="L211" s="2" t="str">
        <f ca="1">IF(ISBLANK(A211),"",表1_15[[#This Row],[编号]]&amp;TEXT(表1_15[[#This Row],[序号]],"000"))</f>
        <v/>
      </c>
      <c r="M211" s="11" t="str">
        <f t="shared" si="38"/>
        <v/>
      </c>
      <c r="N211" s="11" t="str">
        <f t="shared" si="39"/>
        <v/>
      </c>
      <c r="O211" s="11" t="str">
        <f t="shared" si="40"/>
        <v/>
      </c>
      <c r="P211" s="2" t="str">
        <f t="shared" si="41"/>
        <v/>
      </c>
      <c r="Q211" s="2" t="str">
        <f t="shared" si="42"/>
        <v/>
      </c>
      <c r="R211" s="2" t="str">
        <f t="shared" si="43"/>
        <v/>
      </c>
      <c r="S211" s="11" t="str">
        <f t="shared" si="44"/>
        <v/>
      </c>
      <c r="T211" s="11" t="str">
        <f>IF(ISBLANK(A211),"",VLOOKUP(表1_15[[#This Row],[分项工程名称]],模板!C:G,3,FALSE))</f>
        <v/>
      </c>
      <c r="U211" s="2" t="str">
        <f t="shared" si="45"/>
        <v/>
      </c>
      <c r="V211" s="2" t="str">
        <f t="shared" si="46"/>
        <v/>
      </c>
      <c r="W211" s="11" t="str">
        <f>IF(ISBLANK(A211),"",表1_15[[#This Row],[子项名称]]&amp;表1_15[[#This Row],[标题]]&amp;表1_15[[#This Row],[分项工程代号]])</f>
        <v/>
      </c>
      <c r="X211" s="11" t="str">
        <f>IF(ISBLANK(A211),"",COUNTIF(W:W,表1_15[[#This Row],[子项名称]]&amp;表1_15[[#This Row],[标题]]&amp;表1_15[[#This Row],[分项工程代号]]))</f>
        <v/>
      </c>
      <c r="Y211" s="11" t="str">
        <f>IF(ISBLANK(A211),"",表1_15[[#This Row],[子项名称]]&amp;表1_15[[#This Row],[分项工程代号]]&amp;表1_15[[#This Row],[分项工程名称]])</f>
        <v/>
      </c>
      <c r="Z211" s="11" t="str">
        <f>IF(ISBLANK(A211),"",IF(MATCH(表1_15[[#This Row],[子项名称]]&amp;表1_15[[#This Row],[分项工程代号]]&amp;表1_15[[#This Row],[分项工程名称]],Y:Y,0)=ROW(表1_15[[#This Row],[子项名称]]),TRUE,FALSE))</f>
        <v/>
      </c>
      <c r="AA211" s="11" t="str">
        <f t="shared" si="47"/>
        <v/>
      </c>
      <c r="AB211" s="11" t="str">
        <f>IF(ISBLANK(A211),"",VLOOKUP(表1_15[[#This Row],[分项工程名称]],施工检查记录[#All],2,FALSE))</f>
        <v/>
      </c>
      <c r="AC211" t="str">
        <f t="shared" si="36"/>
        <v>1900年01月00日</v>
      </c>
    </row>
    <row r="212" customHeight="1" spans="2:29">
      <c r="B212" s="5" t="str">
        <f ca="1" t="shared" si="37"/>
        <v/>
      </c>
      <c r="C212" s="5"/>
      <c r="D212" s="5"/>
      <c r="E212" s="5"/>
      <c r="G212" s="85"/>
      <c r="K212" s="11" t="str">
        <f>IF(ISBLANK(A212),"",VLOOKUP("S3"&amp;表1_15[[#This Row],[分项工程代号]]&amp;表1_15[[#This Row],[分项工程名称]],模板!D:F,3,FALSE))</f>
        <v/>
      </c>
      <c r="L212" s="2" t="str">
        <f ca="1">IF(ISBLANK(A212),"",表1_15[[#This Row],[编号]]&amp;TEXT(表1_15[[#This Row],[序号]],"000"))</f>
        <v/>
      </c>
      <c r="M212" s="11" t="str">
        <f t="shared" si="38"/>
        <v/>
      </c>
      <c r="N212" s="11" t="str">
        <f t="shared" si="39"/>
        <v/>
      </c>
      <c r="O212" s="11" t="str">
        <f t="shared" si="40"/>
        <v/>
      </c>
      <c r="P212" s="2" t="str">
        <f t="shared" si="41"/>
        <v/>
      </c>
      <c r="Q212" s="2" t="str">
        <f t="shared" si="42"/>
        <v/>
      </c>
      <c r="R212" s="2" t="str">
        <f t="shared" si="43"/>
        <v/>
      </c>
      <c r="S212" s="11" t="str">
        <f t="shared" si="44"/>
        <v/>
      </c>
      <c r="T212" s="11" t="str">
        <f>IF(ISBLANK(A212),"",VLOOKUP(表1_15[[#This Row],[分项工程名称]],模板!C:G,3,FALSE))</f>
        <v/>
      </c>
      <c r="U212" s="2" t="str">
        <f t="shared" si="45"/>
        <v/>
      </c>
      <c r="V212" s="2" t="str">
        <f t="shared" si="46"/>
        <v/>
      </c>
      <c r="W212" s="11" t="str">
        <f>IF(ISBLANK(A212),"",表1_15[[#This Row],[子项名称]]&amp;表1_15[[#This Row],[标题]]&amp;表1_15[[#This Row],[分项工程代号]])</f>
        <v/>
      </c>
      <c r="X212" s="11" t="str">
        <f>IF(ISBLANK(A212),"",COUNTIF(W:W,表1_15[[#This Row],[子项名称]]&amp;表1_15[[#This Row],[标题]]&amp;表1_15[[#This Row],[分项工程代号]]))</f>
        <v/>
      </c>
      <c r="Y212" s="11" t="str">
        <f>IF(ISBLANK(A212),"",表1_15[[#This Row],[子项名称]]&amp;表1_15[[#This Row],[分项工程代号]]&amp;表1_15[[#This Row],[分项工程名称]])</f>
        <v/>
      </c>
      <c r="Z212" s="11" t="str">
        <f>IF(ISBLANK(A212),"",IF(MATCH(表1_15[[#This Row],[子项名称]]&amp;表1_15[[#This Row],[分项工程代号]]&amp;表1_15[[#This Row],[分项工程名称]],Y:Y,0)=ROW(表1_15[[#This Row],[子项名称]]),TRUE,FALSE))</f>
        <v/>
      </c>
      <c r="AA212" s="11" t="str">
        <f t="shared" si="47"/>
        <v/>
      </c>
      <c r="AB212" s="11" t="str">
        <f>IF(ISBLANK(A212),"",VLOOKUP(表1_15[[#This Row],[分项工程名称]],施工检查记录[#All],2,FALSE))</f>
        <v/>
      </c>
      <c r="AC212" t="str">
        <f t="shared" si="36"/>
        <v>1900年01月00日</v>
      </c>
    </row>
    <row r="213" customHeight="1" spans="2:29">
      <c r="B213" s="5" t="str">
        <f ca="1" t="shared" si="37"/>
        <v/>
      </c>
      <c r="C213" s="5"/>
      <c r="D213" s="5"/>
      <c r="E213" s="5"/>
      <c r="G213" s="85"/>
      <c r="K213" s="11" t="str">
        <f>IF(ISBLANK(A213),"",VLOOKUP("S3"&amp;表1_15[[#This Row],[分项工程代号]]&amp;表1_15[[#This Row],[分项工程名称]],模板!D:F,3,FALSE))</f>
        <v/>
      </c>
      <c r="L213" s="2" t="str">
        <f ca="1">IF(ISBLANK(A213),"",表1_15[[#This Row],[编号]]&amp;TEXT(表1_15[[#This Row],[序号]],"000"))</f>
        <v/>
      </c>
      <c r="M213" s="11" t="str">
        <f t="shared" si="38"/>
        <v/>
      </c>
      <c r="N213" s="11" t="str">
        <f t="shared" si="39"/>
        <v/>
      </c>
      <c r="O213" s="11" t="str">
        <f t="shared" si="40"/>
        <v/>
      </c>
      <c r="P213" s="2" t="str">
        <f t="shared" si="41"/>
        <v/>
      </c>
      <c r="Q213" s="2" t="str">
        <f t="shared" si="42"/>
        <v/>
      </c>
      <c r="R213" s="2" t="str">
        <f t="shared" si="43"/>
        <v/>
      </c>
      <c r="S213" s="11" t="str">
        <f t="shared" si="44"/>
        <v/>
      </c>
      <c r="T213" s="11" t="str">
        <f>IF(ISBLANK(A213),"",VLOOKUP(表1_15[[#This Row],[分项工程名称]],模板!C:G,3,FALSE))</f>
        <v/>
      </c>
      <c r="U213" s="2" t="str">
        <f t="shared" si="45"/>
        <v/>
      </c>
      <c r="V213" s="2" t="str">
        <f t="shared" si="46"/>
        <v/>
      </c>
      <c r="W213" s="11" t="str">
        <f>IF(ISBLANK(A213),"",表1_15[[#This Row],[子项名称]]&amp;表1_15[[#This Row],[标题]]&amp;表1_15[[#This Row],[分项工程代号]])</f>
        <v/>
      </c>
      <c r="X213" s="11" t="str">
        <f>IF(ISBLANK(A213),"",COUNTIF(W:W,表1_15[[#This Row],[子项名称]]&amp;表1_15[[#This Row],[标题]]&amp;表1_15[[#This Row],[分项工程代号]]))</f>
        <v/>
      </c>
      <c r="Y213" s="11" t="str">
        <f>IF(ISBLANK(A213),"",表1_15[[#This Row],[子项名称]]&amp;表1_15[[#This Row],[分项工程代号]]&amp;表1_15[[#This Row],[分项工程名称]])</f>
        <v/>
      </c>
      <c r="Z213" s="11" t="str">
        <f>IF(ISBLANK(A213),"",IF(MATCH(表1_15[[#This Row],[子项名称]]&amp;表1_15[[#This Row],[分项工程代号]]&amp;表1_15[[#This Row],[分项工程名称]],Y:Y,0)=ROW(表1_15[[#This Row],[子项名称]]),TRUE,FALSE))</f>
        <v/>
      </c>
      <c r="AA213" s="11" t="str">
        <f t="shared" si="47"/>
        <v/>
      </c>
      <c r="AB213" s="11" t="str">
        <f>IF(ISBLANK(A213),"",VLOOKUP(表1_15[[#This Row],[分项工程名称]],施工检查记录[#All],2,FALSE))</f>
        <v/>
      </c>
      <c r="AC213" t="str">
        <f t="shared" si="36"/>
        <v>1900年01月00日</v>
      </c>
    </row>
    <row r="214" customHeight="1" spans="2:29">
      <c r="B214" s="5" t="str">
        <f ca="1" t="shared" si="37"/>
        <v/>
      </c>
      <c r="C214" s="5"/>
      <c r="D214" s="5"/>
      <c r="E214" s="5"/>
      <c r="G214" s="85"/>
      <c r="K214" s="11" t="str">
        <f>IF(ISBLANK(A214),"",VLOOKUP("S3"&amp;表1_15[[#This Row],[分项工程代号]]&amp;表1_15[[#This Row],[分项工程名称]],模板!D:F,3,FALSE))</f>
        <v/>
      </c>
      <c r="L214" s="2" t="str">
        <f ca="1">IF(ISBLANK(A214),"",表1_15[[#This Row],[编号]]&amp;TEXT(表1_15[[#This Row],[序号]],"000"))</f>
        <v/>
      </c>
      <c r="M214" s="11" t="str">
        <f t="shared" si="38"/>
        <v/>
      </c>
      <c r="N214" s="11" t="str">
        <f t="shared" si="39"/>
        <v/>
      </c>
      <c r="O214" s="11" t="str">
        <f t="shared" si="40"/>
        <v/>
      </c>
      <c r="P214" s="2" t="str">
        <f t="shared" si="41"/>
        <v/>
      </c>
      <c r="Q214" s="2" t="str">
        <f t="shared" si="42"/>
        <v/>
      </c>
      <c r="R214" s="2" t="str">
        <f t="shared" si="43"/>
        <v/>
      </c>
      <c r="S214" s="11" t="str">
        <f t="shared" si="44"/>
        <v/>
      </c>
      <c r="T214" s="11" t="str">
        <f>IF(ISBLANK(A214),"",VLOOKUP(表1_15[[#This Row],[分项工程名称]],模板!C:G,3,FALSE))</f>
        <v/>
      </c>
      <c r="U214" s="2" t="str">
        <f t="shared" si="45"/>
        <v/>
      </c>
      <c r="V214" s="2" t="str">
        <f t="shared" si="46"/>
        <v/>
      </c>
      <c r="W214" s="11" t="str">
        <f>IF(ISBLANK(A214),"",表1_15[[#This Row],[子项名称]]&amp;表1_15[[#This Row],[标题]]&amp;表1_15[[#This Row],[分项工程代号]])</f>
        <v/>
      </c>
      <c r="X214" s="11" t="str">
        <f>IF(ISBLANK(A214),"",COUNTIF(W:W,表1_15[[#This Row],[子项名称]]&amp;表1_15[[#This Row],[标题]]&amp;表1_15[[#This Row],[分项工程代号]]))</f>
        <v/>
      </c>
      <c r="Y214" s="11" t="str">
        <f>IF(ISBLANK(A214),"",表1_15[[#This Row],[子项名称]]&amp;表1_15[[#This Row],[分项工程代号]]&amp;表1_15[[#This Row],[分项工程名称]])</f>
        <v/>
      </c>
      <c r="Z214" s="11" t="str">
        <f>IF(ISBLANK(A214),"",IF(MATCH(表1_15[[#This Row],[子项名称]]&amp;表1_15[[#This Row],[分项工程代号]]&amp;表1_15[[#This Row],[分项工程名称]],Y:Y,0)=ROW(表1_15[[#This Row],[子项名称]]),TRUE,FALSE))</f>
        <v/>
      </c>
      <c r="AA214" s="11" t="str">
        <f t="shared" si="47"/>
        <v/>
      </c>
      <c r="AB214" s="11" t="str">
        <f>IF(ISBLANK(A214),"",VLOOKUP(表1_15[[#This Row],[分项工程名称]],施工检查记录[#All],2,FALSE))</f>
        <v/>
      </c>
      <c r="AC214" t="str">
        <f t="shared" si="36"/>
        <v>1900年01月00日</v>
      </c>
    </row>
    <row r="215" customHeight="1" spans="2:29">
      <c r="B215" s="5" t="str">
        <f ca="1" t="shared" si="37"/>
        <v/>
      </c>
      <c r="D215" s="5"/>
      <c r="E215" s="5"/>
      <c r="G215" s="85"/>
      <c r="K215" s="11" t="str">
        <f>IF(ISBLANK(A215),"",VLOOKUP("S3"&amp;表1_15[[#This Row],[分项工程代号]]&amp;表1_15[[#This Row],[分项工程名称]],模板!D:F,3,FALSE))</f>
        <v/>
      </c>
      <c r="L215" s="2" t="str">
        <f ca="1">IF(ISBLANK(A215),"",表1_15[[#This Row],[编号]]&amp;TEXT(表1_15[[#This Row],[序号]],"000"))</f>
        <v/>
      </c>
      <c r="M215" s="11" t="str">
        <f t="shared" si="38"/>
        <v/>
      </c>
      <c r="N215" s="11" t="str">
        <f t="shared" si="39"/>
        <v/>
      </c>
      <c r="O215" s="11" t="str">
        <f t="shared" si="40"/>
        <v/>
      </c>
      <c r="P215" s="2" t="str">
        <f t="shared" si="41"/>
        <v/>
      </c>
      <c r="Q215" s="2" t="str">
        <f t="shared" si="42"/>
        <v/>
      </c>
      <c r="R215" s="2" t="str">
        <f t="shared" si="43"/>
        <v/>
      </c>
      <c r="S215" s="11" t="str">
        <f t="shared" si="44"/>
        <v/>
      </c>
      <c r="T215" s="11" t="str">
        <f>IF(ISBLANK(A215),"",VLOOKUP(表1_15[[#This Row],[分项工程名称]],模板!C:G,3,FALSE))</f>
        <v/>
      </c>
      <c r="U215" s="2" t="str">
        <f t="shared" si="45"/>
        <v/>
      </c>
      <c r="V215" s="2" t="str">
        <f t="shared" si="46"/>
        <v/>
      </c>
      <c r="W215" s="11" t="str">
        <f>IF(ISBLANK(A215),"",表1_15[[#This Row],[子项名称]]&amp;表1_15[[#This Row],[标题]]&amp;表1_15[[#This Row],[分项工程代号]])</f>
        <v/>
      </c>
      <c r="X215" s="11" t="str">
        <f>IF(ISBLANK(A215),"",COUNTIF(W:W,表1_15[[#This Row],[子项名称]]&amp;表1_15[[#This Row],[标题]]&amp;表1_15[[#This Row],[分项工程代号]]))</f>
        <v/>
      </c>
      <c r="Y215" s="11" t="str">
        <f>IF(ISBLANK(A215),"",表1_15[[#This Row],[子项名称]]&amp;表1_15[[#This Row],[分项工程代号]]&amp;表1_15[[#This Row],[分项工程名称]])</f>
        <v/>
      </c>
      <c r="Z215" s="11" t="str">
        <f>IF(ISBLANK(A215),"",IF(MATCH(表1_15[[#This Row],[子项名称]]&amp;表1_15[[#This Row],[分项工程代号]]&amp;表1_15[[#This Row],[分项工程名称]],Y:Y,0)=ROW(表1_15[[#This Row],[子项名称]]),TRUE,FALSE))</f>
        <v/>
      </c>
      <c r="AA215" s="11" t="str">
        <f t="shared" si="47"/>
        <v/>
      </c>
      <c r="AB215" s="11" t="str">
        <f>IF(ISBLANK(A215),"",VLOOKUP(表1_15[[#This Row],[分项工程名称]],施工检查记录[#All],2,FALSE))</f>
        <v/>
      </c>
      <c r="AC215" t="str">
        <f t="shared" si="36"/>
        <v>1900年01月00日</v>
      </c>
    </row>
    <row r="216" customHeight="1" spans="2:29">
      <c r="B216" s="5" t="str">
        <f ca="1" t="shared" si="37"/>
        <v/>
      </c>
      <c r="D216" s="5"/>
      <c r="E216" s="5"/>
      <c r="G216" s="85"/>
      <c r="K216" s="11" t="str">
        <f>IF(ISBLANK(A216),"",VLOOKUP("S3"&amp;表1_15[[#This Row],[分项工程代号]]&amp;表1_15[[#This Row],[分项工程名称]],模板!D:F,3,FALSE))</f>
        <v/>
      </c>
      <c r="L216" s="2" t="str">
        <f ca="1">IF(ISBLANK(A216),"",表1_15[[#This Row],[编号]]&amp;TEXT(表1_15[[#This Row],[序号]],"000"))</f>
        <v/>
      </c>
      <c r="M216" s="11" t="str">
        <f t="shared" si="38"/>
        <v/>
      </c>
      <c r="N216" s="11" t="str">
        <f t="shared" si="39"/>
        <v/>
      </c>
      <c r="O216" s="11" t="str">
        <f t="shared" si="40"/>
        <v/>
      </c>
      <c r="P216" s="2" t="str">
        <f t="shared" si="41"/>
        <v/>
      </c>
      <c r="Q216" s="2" t="str">
        <f t="shared" si="42"/>
        <v/>
      </c>
      <c r="R216" s="2" t="str">
        <f t="shared" si="43"/>
        <v/>
      </c>
      <c r="S216" s="11" t="str">
        <f t="shared" si="44"/>
        <v/>
      </c>
      <c r="T216" s="11" t="str">
        <f>IF(ISBLANK(A216),"",VLOOKUP(表1_15[[#This Row],[分项工程名称]],模板!C:G,3,FALSE))</f>
        <v/>
      </c>
      <c r="U216" s="2" t="str">
        <f t="shared" si="45"/>
        <v/>
      </c>
      <c r="V216" s="2" t="str">
        <f t="shared" si="46"/>
        <v/>
      </c>
      <c r="W216" s="11" t="str">
        <f>IF(ISBLANK(A216),"",表1_15[[#This Row],[子项名称]]&amp;表1_15[[#This Row],[标题]]&amp;表1_15[[#This Row],[分项工程代号]])</f>
        <v/>
      </c>
      <c r="X216" s="11" t="str">
        <f>IF(ISBLANK(A216),"",COUNTIF(W:W,表1_15[[#This Row],[子项名称]]&amp;表1_15[[#This Row],[标题]]&amp;表1_15[[#This Row],[分项工程代号]]))</f>
        <v/>
      </c>
      <c r="Y216" s="11" t="str">
        <f>IF(ISBLANK(A216),"",表1_15[[#This Row],[子项名称]]&amp;表1_15[[#This Row],[分项工程代号]]&amp;表1_15[[#This Row],[分项工程名称]])</f>
        <v/>
      </c>
      <c r="Z216" s="11" t="str">
        <f>IF(ISBLANK(A216),"",IF(MATCH(表1_15[[#This Row],[子项名称]]&amp;表1_15[[#This Row],[分项工程代号]]&amp;表1_15[[#This Row],[分项工程名称]],Y:Y,0)=ROW(表1_15[[#This Row],[子项名称]]),TRUE,FALSE))</f>
        <v/>
      </c>
      <c r="AA216" s="11" t="str">
        <f t="shared" si="47"/>
        <v/>
      </c>
      <c r="AB216" s="11" t="str">
        <f>IF(ISBLANK(A216),"",VLOOKUP(表1_15[[#This Row],[分项工程名称]],施工检查记录[#All],2,FALSE))</f>
        <v/>
      </c>
      <c r="AC216" t="str">
        <f t="shared" si="36"/>
        <v>1900年01月00日</v>
      </c>
    </row>
    <row r="217" customHeight="1" spans="2:29">
      <c r="B217" s="5" t="str">
        <f ca="1" t="shared" si="37"/>
        <v/>
      </c>
      <c r="D217" s="5"/>
      <c r="E217" s="5"/>
      <c r="G217" s="85"/>
      <c r="K217" s="11" t="str">
        <f>IF(ISBLANK(A217),"",VLOOKUP("S3"&amp;表1_15[[#This Row],[分项工程代号]]&amp;表1_15[[#This Row],[分项工程名称]],模板!D:F,3,FALSE))</f>
        <v/>
      </c>
      <c r="L217" s="2" t="str">
        <f ca="1">IF(ISBLANK(A217),"",表1_15[[#This Row],[编号]]&amp;TEXT(表1_15[[#This Row],[序号]],"000"))</f>
        <v/>
      </c>
      <c r="M217" s="11" t="str">
        <f t="shared" si="38"/>
        <v/>
      </c>
      <c r="N217" s="11" t="str">
        <f t="shared" si="39"/>
        <v/>
      </c>
      <c r="O217" s="11" t="str">
        <f t="shared" si="40"/>
        <v/>
      </c>
      <c r="P217" s="2" t="str">
        <f t="shared" si="41"/>
        <v/>
      </c>
      <c r="Q217" s="2" t="str">
        <f t="shared" si="42"/>
        <v/>
      </c>
      <c r="R217" s="2" t="str">
        <f t="shared" si="43"/>
        <v/>
      </c>
      <c r="S217" s="11" t="str">
        <f t="shared" si="44"/>
        <v/>
      </c>
      <c r="T217" s="11" t="str">
        <f>IF(ISBLANK(A217),"",VLOOKUP(表1_15[[#This Row],[分项工程名称]],模板!C:G,3,FALSE))</f>
        <v/>
      </c>
      <c r="U217" s="2" t="str">
        <f t="shared" si="45"/>
        <v/>
      </c>
      <c r="V217" s="2" t="str">
        <f t="shared" si="46"/>
        <v/>
      </c>
      <c r="W217" s="11" t="str">
        <f>IF(ISBLANK(A217),"",表1_15[[#This Row],[子项名称]]&amp;表1_15[[#This Row],[标题]]&amp;表1_15[[#This Row],[分项工程代号]])</f>
        <v/>
      </c>
      <c r="X217" s="11" t="str">
        <f>IF(ISBLANK(A217),"",COUNTIF(W:W,表1_15[[#This Row],[子项名称]]&amp;表1_15[[#This Row],[标题]]&amp;表1_15[[#This Row],[分项工程代号]]))</f>
        <v/>
      </c>
      <c r="Y217" s="11" t="str">
        <f>IF(ISBLANK(A217),"",表1_15[[#This Row],[子项名称]]&amp;表1_15[[#This Row],[分项工程代号]]&amp;表1_15[[#This Row],[分项工程名称]])</f>
        <v/>
      </c>
      <c r="Z217" s="11" t="str">
        <f>IF(ISBLANK(A217),"",IF(MATCH(表1_15[[#This Row],[子项名称]]&amp;表1_15[[#This Row],[分项工程代号]]&amp;表1_15[[#This Row],[分项工程名称]],Y:Y,0)=ROW(表1_15[[#This Row],[子项名称]]),TRUE,FALSE))</f>
        <v/>
      </c>
      <c r="AA217" s="11" t="str">
        <f t="shared" si="47"/>
        <v/>
      </c>
      <c r="AB217" s="11" t="str">
        <f>IF(ISBLANK(A217),"",VLOOKUP(表1_15[[#This Row],[分项工程名称]],施工检查记录[#All],2,FALSE))</f>
        <v/>
      </c>
      <c r="AC217" t="str">
        <f t="shared" si="36"/>
        <v>1900年01月00日</v>
      </c>
    </row>
    <row r="218" customHeight="1" spans="2:29">
      <c r="B218" s="5" t="str">
        <f ca="1" t="shared" si="37"/>
        <v/>
      </c>
      <c r="C218" s="5"/>
      <c r="D218" s="5"/>
      <c r="E218" s="5"/>
      <c r="G218" s="85"/>
      <c r="K218" s="11" t="str">
        <f>IF(ISBLANK(A218),"",VLOOKUP("S3"&amp;表1_15[[#This Row],[分项工程代号]]&amp;表1_15[[#This Row],[分项工程名称]],模板!D:F,3,FALSE))</f>
        <v/>
      </c>
      <c r="L218" s="2" t="str">
        <f ca="1">IF(ISBLANK(A218),"",表1_15[[#This Row],[编号]]&amp;TEXT(表1_15[[#This Row],[序号]],"000"))</f>
        <v/>
      </c>
      <c r="M218" s="11" t="str">
        <f t="shared" si="38"/>
        <v/>
      </c>
      <c r="N218" s="11" t="str">
        <f t="shared" si="39"/>
        <v/>
      </c>
      <c r="O218" s="11" t="str">
        <f t="shared" si="40"/>
        <v/>
      </c>
      <c r="P218" s="2" t="str">
        <f t="shared" si="41"/>
        <v/>
      </c>
      <c r="Q218" s="2" t="str">
        <f t="shared" si="42"/>
        <v/>
      </c>
      <c r="R218" s="2" t="str">
        <f t="shared" si="43"/>
        <v/>
      </c>
      <c r="S218" s="11" t="str">
        <f t="shared" si="44"/>
        <v/>
      </c>
      <c r="T218" s="11" t="str">
        <f>IF(ISBLANK(A218),"",VLOOKUP(表1_15[[#This Row],[分项工程名称]],模板!C:G,3,FALSE))</f>
        <v/>
      </c>
      <c r="U218" s="2" t="str">
        <f t="shared" si="45"/>
        <v/>
      </c>
      <c r="V218" s="2" t="str">
        <f t="shared" si="46"/>
        <v/>
      </c>
      <c r="W218" s="11" t="str">
        <f>IF(ISBLANK(A218),"",表1_15[[#This Row],[子项名称]]&amp;表1_15[[#This Row],[标题]]&amp;表1_15[[#This Row],[分项工程代号]])</f>
        <v/>
      </c>
      <c r="X218" s="11" t="str">
        <f>IF(ISBLANK(A218),"",COUNTIF(W:W,表1_15[[#This Row],[子项名称]]&amp;表1_15[[#This Row],[标题]]&amp;表1_15[[#This Row],[分项工程代号]]))</f>
        <v/>
      </c>
      <c r="Y218" s="11" t="str">
        <f>IF(ISBLANK(A218),"",表1_15[[#This Row],[子项名称]]&amp;表1_15[[#This Row],[分项工程代号]]&amp;表1_15[[#This Row],[分项工程名称]])</f>
        <v/>
      </c>
      <c r="Z218" s="11" t="str">
        <f>IF(ISBLANK(A218),"",IF(MATCH(表1_15[[#This Row],[子项名称]]&amp;表1_15[[#This Row],[分项工程代号]]&amp;表1_15[[#This Row],[分项工程名称]],Y:Y,0)=ROW(表1_15[[#This Row],[子项名称]]),TRUE,FALSE))</f>
        <v/>
      </c>
      <c r="AA218" s="11" t="str">
        <f t="shared" si="47"/>
        <v/>
      </c>
      <c r="AB218" s="11" t="str">
        <f>IF(ISBLANK(A218),"",VLOOKUP(表1_15[[#This Row],[分项工程名称]],施工检查记录[#All],2,FALSE))</f>
        <v/>
      </c>
      <c r="AC218" t="str">
        <f t="shared" si="36"/>
        <v>1900年01月00日</v>
      </c>
    </row>
    <row r="219" customHeight="1" spans="2:29">
      <c r="B219" s="5" t="str">
        <f ca="1" t="shared" si="37"/>
        <v/>
      </c>
      <c r="C219" s="5"/>
      <c r="D219" s="5"/>
      <c r="E219" s="5"/>
      <c r="G219" s="85"/>
      <c r="K219" s="11" t="str">
        <f>IF(ISBLANK(A219),"",VLOOKUP("S3"&amp;表1_15[[#This Row],[分项工程代号]]&amp;表1_15[[#This Row],[分项工程名称]],模板!D:F,3,FALSE))</f>
        <v/>
      </c>
      <c r="L219" s="2" t="str">
        <f ca="1">IF(ISBLANK(A219),"",表1_15[[#This Row],[编号]]&amp;TEXT(表1_15[[#This Row],[序号]],"000"))</f>
        <v/>
      </c>
      <c r="M219" s="11" t="str">
        <f t="shared" si="38"/>
        <v/>
      </c>
      <c r="N219" s="11" t="str">
        <f t="shared" si="39"/>
        <v/>
      </c>
      <c r="O219" s="11" t="str">
        <f t="shared" si="40"/>
        <v/>
      </c>
      <c r="P219" s="2" t="str">
        <f t="shared" si="41"/>
        <v/>
      </c>
      <c r="Q219" s="2" t="str">
        <f t="shared" si="42"/>
        <v/>
      </c>
      <c r="R219" s="2" t="str">
        <f t="shared" si="43"/>
        <v/>
      </c>
      <c r="S219" s="11" t="str">
        <f t="shared" si="44"/>
        <v/>
      </c>
      <c r="T219" s="11" t="str">
        <f>IF(ISBLANK(A219),"",VLOOKUP(表1_15[[#This Row],[分项工程名称]],模板!C:G,3,FALSE))</f>
        <v/>
      </c>
      <c r="U219" s="2" t="str">
        <f t="shared" si="45"/>
        <v/>
      </c>
      <c r="V219" s="2" t="str">
        <f t="shared" si="46"/>
        <v/>
      </c>
      <c r="W219" s="11" t="str">
        <f>IF(ISBLANK(A219),"",表1_15[[#This Row],[子项名称]]&amp;表1_15[[#This Row],[标题]]&amp;表1_15[[#This Row],[分项工程代号]])</f>
        <v/>
      </c>
      <c r="X219" s="11" t="str">
        <f>IF(ISBLANK(A219),"",COUNTIF(W:W,表1_15[[#This Row],[子项名称]]&amp;表1_15[[#This Row],[标题]]&amp;表1_15[[#This Row],[分项工程代号]]))</f>
        <v/>
      </c>
      <c r="Y219" s="11" t="str">
        <f>IF(ISBLANK(A219),"",表1_15[[#This Row],[子项名称]]&amp;表1_15[[#This Row],[分项工程代号]]&amp;表1_15[[#This Row],[分项工程名称]])</f>
        <v/>
      </c>
      <c r="Z219" s="11" t="str">
        <f>IF(ISBLANK(A219),"",IF(MATCH(表1_15[[#This Row],[子项名称]]&amp;表1_15[[#This Row],[分项工程代号]]&amp;表1_15[[#This Row],[分项工程名称]],Y:Y,0)=ROW(表1_15[[#This Row],[子项名称]]),TRUE,FALSE))</f>
        <v/>
      </c>
      <c r="AA219" s="11" t="str">
        <f t="shared" si="47"/>
        <v/>
      </c>
      <c r="AB219" s="11" t="str">
        <f>IF(ISBLANK(A219),"",VLOOKUP(表1_15[[#This Row],[分项工程名称]],施工检查记录[#All],2,FALSE))</f>
        <v/>
      </c>
      <c r="AC219" t="str">
        <f t="shared" si="36"/>
        <v>1900年01月00日</v>
      </c>
    </row>
    <row r="220" customHeight="1" spans="2:29">
      <c r="B220" s="5" t="str">
        <f ca="1" t="shared" si="37"/>
        <v/>
      </c>
      <c r="C220" s="5"/>
      <c r="D220" s="5"/>
      <c r="E220" s="5"/>
      <c r="F220" s="5"/>
      <c r="G220" s="85"/>
      <c r="K220" s="11" t="str">
        <f>IF(ISBLANK(A220),"",VLOOKUP("S3"&amp;表1_15[[#This Row],[分项工程代号]]&amp;表1_15[[#This Row],[分项工程名称]],模板!D:F,3,FALSE))</f>
        <v/>
      </c>
      <c r="L220" s="2" t="str">
        <f ca="1">IF(ISBLANK(A220),"",表1_15[[#This Row],[编号]]&amp;TEXT(表1_15[[#This Row],[序号]],"000"))</f>
        <v/>
      </c>
      <c r="M220" s="11" t="str">
        <f t="shared" si="38"/>
        <v/>
      </c>
      <c r="N220" s="11" t="str">
        <f t="shared" si="39"/>
        <v/>
      </c>
      <c r="O220" s="11" t="str">
        <f t="shared" si="40"/>
        <v/>
      </c>
      <c r="P220" s="2" t="str">
        <f t="shared" si="41"/>
        <v/>
      </c>
      <c r="Q220" s="2" t="str">
        <f t="shared" si="42"/>
        <v/>
      </c>
      <c r="R220" s="2" t="str">
        <f t="shared" si="43"/>
        <v/>
      </c>
      <c r="S220" s="11" t="str">
        <f t="shared" si="44"/>
        <v/>
      </c>
      <c r="T220" s="11" t="str">
        <f>IF(ISBLANK(A220),"",VLOOKUP(表1_15[[#This Row],[分项工程名称]],模板!C:G,3,FALSE))</f>
        <v/>
      </c>
      <c r="U220" s="2" t="str">
        <f t="shared" si="45"/>
        <v/>
      </c>
      <c r="V220" s="2" t="str">
        <f t="shared" si="46"/>
        <v/>
      </c>
      <c r="W220" s="11" t="str">
        <f>IF(ISBLANK(A220),"",表1_15[[#This Row],[子项名称]]&amp;表1_15[[#This Row],[标题]]&amp;表1_15[[#This Row],[分项工程代号]])</f>
        <v/>
      </c>
      <c r="X220" s="11" t="str">
        <f>IF(ISBLANK(A220),"",COUNTIF(W:W,表1_15[[#This Row],[子项名称]]&amp;表1_15[[#This Row],[标题]]&amp;表1_15[[#This Row],[分项工程代号]]))</f>
        <v/>
      </c>
      <c r="Y220" s="11" t="str">
        <f>IF(ISBLANK(A220),"",表1_15[[#This Row],[子项名称]]&amp;表1_15[[#This Row],[分项工程代号]]&amp;表1_15[[#This Row],[分项工程名称]])</f>
        <v/>
      </c>
      <c r="Z220" s="11" t="str">
        <f>IF(ISBLANK(A220),"",IF(MATCH(表1_15[[#This Row],[子项名称]]&amp;表1_15[[#This Row],[分项工程代号]]&amp;表1_15[[#This Row],[分项工程名称]],Y:Y,0)=ROW(表1_15[[#This Row],[子项名称]]),TRUE,FALSE))</f>
        <v/>
      </c>
      <c r="AA220" s="11" t="str">
        <f t="shared" si="47"/>
        <v/>
      </c>
      <c r="AB220" s="11" t="str">
        <f>IF(ISBLANK(A220),"",VLOOKUP(表1_15[[#This Row],[分项工程名称]],施工检查记录[#All],2,FALSE))</f>
        <v/>
      </c>
      <c r="AC220" t="str">
        <f t="shared" si="36"/>
        <v>1900年01月00日</v>
      </c>
    </row>
    <row r="221" customHeight="1" spans="2:29">
      <c r="B221" s="5" t="str">
        <f ca="1" t="shared" si="37"/>
        <v/>
      </c>
      <c r="C221" s="5"/>
      <c r="D221" s="5"/>
      <c r="E221" s="5"/>
      <c r="F221" s="5"/>
      <c r="G221" s="85"/>
      <c r="K221" s="11" t="str">
        <f>IF(ISBLANK(A221),"",VLOOKUP("S3"&amp;表1_15[[#This Row],[分项工程代号]]&amp;表1_15[[#This Row],[分项工程名称]],模板!D:F,3,FALSE))</f>
        <v/>
      </c>
      <c r="L221" s="2" t="str">
        <f ca="1">IF(ISBLANK(A221),"",表1_15[[#This Row],[编号]]&amp;TEXT(表1_15[[#This Row],[序号]],"000"))</f>
        <v/>
      </c>
      <c r="M221" s="11" t="str">
        <f t="shared" si="38"/>
        <v/>
      </c>
      <c r="N221" s="11" t="str">
        <f t="shared" si="39"/>
        <v/>
      </c>
      <c r="O221" s="11" t="str">
        <f t="shared" si="40"/>
        <v/>
      </c>
      <c r="P221" s="2" t="str">
        <f t="shared" si="41"/>
        <v/>
      </c>
      <c r="Q221" s="2" t="str">
        <f t="shared" si="42"/>
        <v/>
      </c>
      <c r="R221" s="2" t="str">
        <f t="shared" si="43"/>
        <v/>
      </c>
      <c r="S221" s="11" t="str">
        <f t="shared" si="44"/>
        <v/>
      </c>
      <c r="T221" s="11" t="str">
        <f>IF(ISBLANK(A221),"",VLOOKUP(表1_15[[#This Row],[分项工程名称]],模板!C:G,3,FALSE))</f>
        <v/>
      </c>
      <c r="U221" s="2" t="str">
        <f t="shared" si="45"/>
        <v/>
      </c>
      <c r="V221" s="2" t="str">
        <f t="shared" si="46"/>
        <v/>
      </c>
      <c r="W221" s="11" t="str">
        <f>IF(ISBLANK(A221),"",表1_15[[#This Row],[子项名称]]&amp;表1_15[[#This Row],[标题]]&amp;表1_15[[#This Row],[分项工程代号]])</f>
        <v/>
      </c>
      <c r="X221" s="11" t="str">
        <f>IF(ISBLANK(A221),"",COUNTIF(W:W,表1_15[[#This Row],[子项名称]]&amp;表1_15[[#This Row],[标题]]&amp;表1_15[[#This Row],[分项工程代号]]))</f>
        <v/>
      </c>
      <c r="Y221" s="11" t="str">
        <f>IF(ISBLANK(A221),"",表1_15[[#This Row],[子项名称]]&amp;表1_15[[#This Row],[分项工程代号]]&amp;表1_15[[#This Row],[分项工程名称]])</f>
        <v/>
      </c>
      <c r="Z221" s="11" t="str">
        <f>IF(ISBLANK(A221),"",IF(MATCH(表1_15[[#This Row],[子项名称]]&amp;表1_15[[#This Row],[分项工程代号]]&amp;表1_15[[#This Row],[分项工程名称]],Y:Y,0)=ROW(表1_15[[#This Row],[子项名称]]),TRUE,FALSE))</f>
        <v/>
      </c>
      <c r="AA221" s="11" t="str">
        <f t="shared" si="47"/>
        <v/>
      </c>
      <c r="AB221" s="11" t="str">
        <f>IF(ISBLANK(A221),"",VLOOKUP(表1_15[[#This Row],[分项工程名称]],施工检查记录[#All],2,FALSE))</f>
        <v/>
      </c>
      <c r="AC221" t="str">
        <f t="shared" si="36"/>
        <v>1900年01月00日</v>
      </c>
    </row>
    <row r="222" customHeight="1" spans="2:29">
      <c r="B222" s="5" t="str">
        <f ca="1" t="shared" si="37"/>
        <v/>
      </c>
      <c r="C222" s="5"/>
      <c r="D222" s="5"/>
      <c r="E222" s="5"/>
      <c r="F222" s="5"/>
      <c r="G222" s="85"/>
      <c r="K222" s="11" t="str">
        <f>IF(ISBLANK(A222),"",VLOOKUP("S3"&amp;表1_15[[#This Row],[分项工程代号]]&amp;表1_15[[#This Row],[分项工程名称]],模板!D:F,3,FALSE))</f>
        <v/>
      </c>
      <c r="L222" s="2" t="str">
        <f ca="1">IF(ISBLANK(A222),"",表1_15[[#This Row],[编号]]&amp;TEXT(表1_15[[#This Row],[序号]],"000"))</f>
        <v/>
      </c>
      <c r="M222" s="11" t="str">
        <f t="shared" si="38"/>
        <v/>
      </c>
      <c r="N222" s="11" t="str">
        <f t="shared" si="39"/>
        <v/>
      </c>
      <c r="O222" s="11" t="str">
        <f t="shared" si="40"/>
        <v/>
      </c>
      <c r="P222" s="2" t="str">
        <f t="shared" si="41"/>
        <v/>
      </c>
      <c r="Q222" s="2" t="str">
        <f t="shared" si="42"/>
        <v/>
      </c>
      <c r="R222" s="2" t="str">
        <f t="shared" si="43"/>
        <v/>
      </c>
      <c r="S222" s="11" t="str">
        <f t="shared" si="44"/>
        <v/>
      </c>
      <c r="T222" s="11" t="str">
        <f>IF(ISBLANK(A222),"",VLOOKUP(表1_15[[#This Row],[分项工程名称]],模板!C:G,3,FALSE))</f>
        <v/>
      </c>
      <c r="U222" s="2" t="str">
        <f t="shared" si="45"/>
        <v/>
      </c>
      <c r="V222" s="2" t="str">
        <f t="shared" si="46"/>
        <v/>
      </c>
      <c r="W222" s="11" t="str">
        <f>IF(ISBLANK(A222),"",表1_15[[#This Row],[子项名称]]&amp;表1_15[[#This Row],[标题]]&amp;表1_15[[#This Row],[分项工程代号]])</f>
        <v/>
      </c>
      <c r="X222" s="11" t="str">
        <f>IF(ISBLANK(A222),"",COUNTIF(W:W,表1_15[[#This Row],[子项名称]]&amp;表1_15[[#This Row],[标题]]&amp;表1_15[[#This Row],[分项工程代号]]))</f>
        <v/>
      </c>
      <c r="Y222" s="11" t="str">
        <f>IF(ISBLANK(A222),"",表1_15[[#This Row],[子项名称]]&amp;表1_15[[#This Row],[分项工程代号]]&amp;表1_15[[#This Row],[分项工程名称]])</f>
        <v/>
      </c>
      <c r="Z222" s="11" t="str">
        <f>IF(ISBLANK(A222),"",IF(MATCH(表1_15[[#This Row],[子项名称]]&amp;表1_15[[#This Row],[分项工程代号]]&amp;表1_15[[#This Row],[分项工程名称]],Y:Y,0)=ROW(表1_15[[#This Row],[子项名称]]),TRUE,FALSE))</f>
        <v/>
      </c>
      <c r="AA222" s="11" t="str">
        <f t="shared" si="47"/>
        <v/>
      </c>
      <c r="AB222" s="11" t="str">
        <f>IF(ISBLANK(A222),"",VLOOKUP(表1_15[[#This Row],[分项工程名称]],施工检查记录[#All],2,FALSE))</f>
        <v/>
      </c>
      <c r="AC222" t="str">
        <f t="shared" si="36"/>
        <v>1900年01月00日</v>
      </c>
    </row>
    <row r="223" customHeight="1" spans="2:29">
      <c r="B223" s="5" t="str">
        <f ca="1" t="shared" si="37"/>
        <v/>
      </c>
      <c r="C223" s="5"/>
      <c r="D223" s="5"/>
      <c r="E223" s="5"/>
      <c r="F223" s="5"/>
      <c r="G223" s="85"/>
      <c r="K223" s="11" t="str">
        <f>IF(ISBLANK(A223),"",VLOOKUP("S3"&amp;表1_15[[#This Row],[分项工程代号]]&amp;表1_15[[#This Row],[分项工程名称]],模板!D:F,3,FALSE))</f>
        <v/>
      </c>
      <c r="L223" s="2" t="str">
        <f ca="1">IF(ISBLANK(A223),"",表1_15[[#This Row],[编号]]&amp;TEXT(表1_15[[#This Row],[序号]],"000"))</f>
        <v/>
      </c>
      <c r="M223" s="11" t="str">
        <f t="shared" si="38"/>
        <v/>
      </c>
      <c r="N223" s="11" t="str">
        <f t="shared" si="39"/>
        <v/>
      </c>
      <c r="O223" s="11" t="str">
        <f t="shared" si="40"/>
        <v/>
      </c>
      <c r="P223" s="2" t="str">
        <f t="shared" si="41"/>
        <v/>
      </c>
      <c r="Q223" s="2" t="str">
        <f t="shared" si="42"/>
        <v/>
      </c>
      <c r="R223" s="2" t="str">
        <f t="shared" si="43"/>
        <v/>
      </c>
      <c r="S223" s="11" t="str">
        <f t="shared" si="44"/>
        <v/>
      </c>
      <c r="T223" s="11" t="str">
        <f>IF(ISBLANK(A223),"",VLOOKUP(表1_15[[#This Row],[分项工程名称]],模板!C:G,3,FALSE))</f>
        <v/>
      </c>
      <c r="U223" s="2" t="str">
        <f t="shared" si="45"/>
        <v/>
      </c>
      <c r="V223" s="2" t="str">
        <f t="shared" si="46"/>
        <v/>
      </c>
      <c r="W223" s="11" t="str">
        <f>IF(ISBLANK(A223),"",表1_15[[#This Row],[子项名称]]&amp;表1_15[[#This Row],[标题]]&amp;表1_15[[#This Row],[分项工程代号]])</f>
        <v/>
      </c>
      <c r="X223" s="11" t="str">
        <f>IF(ISBLANK(A223),"",COUNTIF(W:W,表1_15[[#This Row],[子项名称]]&amp;表1_15[[#This Row],[标题]]&amp;表1_15[[#This Row],[分项工程代号]]))</f>
        <v/>
      </c>
      <c r="Y223" s="11" t="str">
        <f>IF(ISBLANK(A223),"",表1_15[[#This Row],[子项名称]]&amp;表1_15[[#This Row],[分项工程代号]]&amp;表1_15[[#This Row],[分项工程名称]])</f>
        <v/>
      </c>
      <c r="Z223" s="11" t="str">
        <f>IF(ISBLANK(A223),"",IF(MATCH(表1_15[[#This Row],[子项名称]]&amp;表1_15[[#This Row],[分项工程代号]]&amp;表1_15[[#This Row],[分项工程名称]],Y:Y,0)=ROW(表1_15[[#This Row],[子项名称]]),TRUE,FALSE))</f>
        <v/>
      </c>
      <c r="AA223" s="11" t="str">
        <f t="shared" si="47"/>
        <v/>
      </c>
      <c r="AB223" s="11" t="str">
        <f>IF(ISBLANK(A223),"",VLOOKUP(表1_15[[#This Row],[分项工程名称]],施工检查记录[#All],2,FALSE))</f>
        <v/>
      </c>
      <c r="AC223" t="str">
        <f t="shared" si="36"/>
        <v>1900年01月00日</v>
      </c>
    </row>
    <row r="224" customHeight="1" spans="2:29">
      <c r="B224" s="5" t="str">
        <f ca="1" t="shared" si="37"/>
        <v/>
      </c>
      <c r="C224" s="5"/>
      <c r="D224" s="5"/>
      <c r="E224" s="5"/>
      <c r="F224" s="5"/>
      <c r="G224" s="85"/>
      <c r="K224" s="11" t="str">
        <f>IF(ISBLANK(A224),"",VLOOKUP("S3"&amp;表1_15[[#This Row],[分项工程代号]]&amp;表1_15[[#This Row],[分项工程名称]],模板!D:F,3,FALSE))</f>
        <v/>
      </c>
      <c r="L224" s="2" t="str">
        <f ca="1">IF(ISBLANK(A224),"",表1_15[[#This Row],[编号]]&amp;TEXT(表1_15[[#This Row],[序号]],"000"))</f>
        <v/>
      </c>
      <c r="M224" s="11" t="str">
        <f t="shared" si="38"/>
        <v/>
      </c>
      <c r="N224" s="11" t="str">
        <f t="shared" si="39"/>
        <v/>
      </c>
      <c r="O224" s="11" t="str">
        <f t="shared" si="40"/>
        <v/>
      </c>
      <c r="P224" s="2" t="str">
        <f t="shared" si="41"/>
        <v/>
      </c>
      <c r="Q224" s="2" t="str">
        <f t="shared" si="42"/>
        <v/>
      </c>
      <c r="R224" s="2" t="str">
        <f t="shared" si="43"/>
        <v/>
      </c>
      <c r="S224" s="11" t="str">
        <f t="shared" si="44"/>
        <v/>
      </c>
      <c r="T224" s="11" t="str">
        <f>IF(ISBLANK(A224),"",VLOOKUP(表1_15[[#This Row],[分项工程名称]],模板!C:G,3,FALSE))</f>
        <v/>
      </c>
      <c r="U224" s="2" t="str">
        <f t="shared" si="45"/>
        <v/>
      </c>
      <c r="V224" s="2" t="str">
        <f t="shared" si="46"/>
        <v/>
      </c>
      <c r="W224" s="11" t="str">
        <f>IF(ISBLANK(A224),"",表1_15[[#This Row],[子项名称]]&amp;表1_15[[#This Row],[标题]]&amp;表1_15[[#This Row],[分项工程代号]])</f>
        <v/>
      </c>
      <c r="X224" s="11" t="str">
        <f>IF(ISBLANK(A224),"",COUNTIF(W:W,表1_15[[#This Row],[子项名称]]&amp;表1_15[[#This Row],[标题]]&amp;表1_15[[#This Row],[分项工程代号]]))</f>
        <v/>
      </c>
      <c r="Y224" s="11" t="str">
        <f>IF(ISBLANK(A224),"",表1_15[[#This Row],[子项名称]]&amp;表1_15[[#This Row],[分项工程代号]]&amp;表1_15[[#This Row],[分项工程名称]])</f>
        <v/>
      </c>
      <c r="Z224" s="11" t="str">
        <f>IF(ISBLANK(A224),"",IF(MATCH(表1_15[[#This Row],[子项名称]]&amp;表1_15[[#This Row],[分项工程代号]]&amp;表1_15[[#This Row],[分项工程名称]],Y:Y,0)=ROW(表1_15[[#This Row],[子项名称]]),TRUE,FALSE))</f>
        <v/>
      </c>
      <c r="AA224" s="11" t="str">
        <f t="shared" si="47"/>
        <v/>
      </c>
      <c r="AB224" s="11" t="str">
        <f>IF(ISBLANK(A224),"",VLOOKUP(表1_15[[#This Row],[分项工程名称]],施工检查记录[#All],2,FALSE))</f>
        <v/>
      </c>
      <c r="AC224" t="str">
        <f t="shared" si="36"/>
        <v>1900年01月00日</v>
      </c>
    </row>
    <row r="225" customHeight="1" spans="2:29">
      <c r="B225" s="5" t="str">
        <f ca="1" t="shared" si="37"/>
        <v/>
      </c>
      <c r="C225" s="5"/>
      <c r="D225" s="5"/>
      <c r="E225" s="5"/>
      <c r="F225" s="5"/>
      <c r="G225" s="85"/>
      <c r="K225" s="11" t="str">
        <f>IF(ISBLANK(A225),"",VLOOKUP("S3"&amp;表1_15[[#This Row],[分项工程代号]]&amp;表1_15[[#This Row],[分项工程名称]],模板!D:F,3,FALSE))</f>
        <v/>
      </c>
      <c r="L225" s="2" t="str">
        <f ca="1">IF(ISBLANK(A225),"",表1_15[[#This Row],[编号]]&amp;TEXT(表1_15[[#This Row],[序号]],"000"))</f>
        <v/>
      </c>
      <c r="M225" s="11" t="str">
        <f t="shared" si="38"/>
        <v/>
      </c>
      <c r="N225" s="11" t="str">
        <f t="shared" si="39"/>
        <v/>
      </c>
      <c r="O225" s="11" t="str">
        <f t="shared" si="40"/>
        <v/>
      </c>
      <c r="P225" s="2" t="str">
        <f t="shared" si="41"/>
        <v/>
      </c>
      <c r="Q225" s="2" t="str">
        <f t="shared" si="42"/>
        <v/>
      </c>
      <c r="R225" s="2" t="str">
        <f t="shared" si="43"/>
        <v/>
      </c>
      <c r="S225" s="11" t="str">
        <f t="shared" si="44"/>
        <v/>
      </c>
      <c r="T225" s="11" t="str">
        <f>IF(ISBLANK(A225),"",VLOOKUP(表1_15[[#This Row],[分项工程名称]],模板!C:G,3,FALSE))</f>
        <v/>
      </c>
      <c r="U225" s="2" t="str">
        <f t="shared" si="45"/>
        <v/>
      </c>
      <c r="V225" s="2" t="str">
        <f t="shared" si="46"/>
        <v/>
      </c>
      <c r="W225" s="11" t="str">
        <f>IF(ISBLANK(A225),"",表1_15[[#This Row],[子项名称]]&amp;表1_15[[#This Row],[标题]]&amp;表1_15[[#This Row],[分项工程代号]])</f>
        <v/>
      </c>
      <c r="X225" s="11" t="str">
        <f>IF(ISBLANK(A225),"",COUNTIF(W:W,表1_15[[#This Row],[子项名称]]&amp;表1_15[[#This Row],[标题]]&amp;表1_15[[#This Row],[分项工程代号]]))</f>
        <v/>
      </c>
      <c r="Y225" s="11" t="str">
        <f>IF(ISBLANK(A225),"",表1_15[[#This Row],[子项名称]]&amp;表1_15[[#This Row],[分项工程代号]]&amp;表1_15[[#This Row],[分项工程名称]])</f>
        <v/>
      </c>
      <c r="Z225" s="11" t="str">
        <f>IF(ISBLANK(A225),"",IF(MATCH(表1_15[[#This Row],[子项名称]]&amp;表1_15[[#This Row],[分项工程代号]]&amp;表1_15[[#This Row],[分项工程名称]],Y:Y,0)=ROW(表1_15[[#This Row],[子项名称]]),TRUE,FALSE))</f>
        <v/>
      </c>
      <c r="AA225" s="11" t="str">
        <f t="shared" si="47"/>
        <v/>
      </c>
      <c r="AB225" s="11" t="str">
        <f>IF(ISBLANK(A225),"",VLOOKUP(表1_15[[#This Row],[分项工程名称]],施工检查记录[#All],2,FALSE))</f>
        <v/>
      </c>
      <c r="AC225" t="str">
        <f t="shared" si="36"/>
        <v>1900年01月00日</v>
      </c>
    </row>
    <row r="226" customHeight="1" spans="2:29">
      <c r="B226" s="5" t="str">
        <f ca="1" t="shared" si="37"/>
        <v/>
      </c>
      <c r="C226" s="5"/>
      <c r="D226" s="5"/>
      <c r="E226" s="5"/>
      <c r="F226" s="5"/>
      <c r="G226" s="85"/>
      <c r="K226" s="11" t="str">
        <f>IF(ISBLANK(A226),"",VLOOKUP("S3"&amp;表1_15[[#This Row],[分项工程代号]]&amp;表1_15[[#This Row],[分项工程名称]],模板!D:F,3,FALSE))</f>
        <v/>
      </c>
      <c r="L226" s="2" t="str">
        <f ca="1">IF(ISBLANK(A226),"",表1_15[[#This Row],[编号]]&amp;TEXT(表1_15[[#This Row],[序号]],"000"))</f>
        <v/>
      </c>
      <c r="M226" s="11" t="str">
        <f t="shared" si="38"/>
        <v/>
      </c>
      <c r="N226" s="11" t="str">
        <f t="shared" si="39"/>
        <v/>
      </c>
      <c r="O226" s="11" t="str">
        <f t="shared" si="40"/>
        <v/>
      </c>
      <c r="P226" s="2" t="str">
        <f t="shared" si="41"/>
        <v/>
      </c>
      <c r="Q226" s="2" t="str">
        <f t="shared" si="42"/>
        <v/>
      </c>
      <c r="R226" s="2" t="str">
        <f t="shared" si="43"/>
        <v/>
      </c>
      <c r="S226" s="11" t="str">
        <f t="shared" si="44"/>
        <v/>
      </c>
      <c r="T226" s="11" t="str">
        <f>IF(ISBLANK(A226),"",VLOOKUP(表1_15[[#This Row],[分项工程名称]],模板!C:G,3,FALSE))</f>
        <v/>
      </c>
      <c r="U226" s="2" t="str">
        <f t="shared" si="45"/>
        <v/>
      </c>
      <c r="V226" s="2" t="str">
        <f t="shared" si="46"/>
        <v/>
      </c>
      <c r="W226" s="11" t="str">
        <f>IF(ISBLANK(A226),"",表1_15[[#This Row],[子项名称]]&amp;表1_15[[#This Row],[标题]]&amp;表1_15[[#This Row],[分项工程代号]])</f>
        <v/>
      </c>
      <c r="X226" s="11" t="str">
        <f>IF(ISBLANK(A226),"",COUNTIF(W:W,表1_15[[#This Row],[子项名称]]&amp;表1_15[[#This Row],[标题]]&amp;表1_15[[#This Row],[分项工程代号]]))</f>
        <v/>
      </c>
      <c r="Y226" s="11" t="str">
        <f>IF(ISBLANK(A226),"",表1_15[[#This Row],[子项名称]]&amp;表1_15[[#This Row],[分项工程代号]]&amp;表1_15[[#This Row],[分项工程名称]])</f>
        <v/>
      </c>
      <c r="Z226" s="11" t="str">
        <f>IF(ISBLANK(A226),"",IF(MATCH(表1_15[[#This Row],[子项名称]]&amp;表1_15[[#This Row],[分项工程代号]]&amp;表1_15[[#This Row],[分项工程名称]],Y:Y,0)=ROW(表1_15[[#This Row],[子项名称]]),TRUE,FALSE))</f>
        <v/>
      </c>
      <c r="AA226" s="11" t="str">
        <f t="shared" si="47"/>
        <v/>
      </c>
      <c r="AB226" s="11" t="str">
        <f>IF(ISBLANK(A226),"",VLOOKUP(表1_15[[#This Row],[分项工程名称]],施工检查记录[#All],2,FALSE))</f>
        <v/>
      </c>
      <c r="AC226" t="str">
        <f t="shared" si="36"/>
        <v>1900年01月00日</v>
      </c>
    </row>
    <row r="227" customHeight="1" spans="2:29">
      <c r="B227" s="5" t="str">
        <f ca="1" t="shared" si="37"/>
        <v/>
      </c>
      <c r="C227" s="5"/>
      <c r="D227" s="5"/>
      <c r="E227" s="5"/>
      <c r="F227" s="5"/>
      <c r="G227" s="85"/>
      <c r="K227" s="11" t="str">
        <f>IF(ISBLANK(A227),"",VLOOKUP("S3"&amp;表1_15[[#This Row],[分项工程代号]]&amp;表1_15[[#This Row],[分项工程名称]],模板!D:F,3,FALSE))</f>
        <v/>
      </c>
      <c r="L227" s="2" t="str">
        <f ca="1">IF(ISBLANK(A227),"",表1_15[[#This Row],[编号]]&amp;TEXT(表1_15[[#This Row],[序号]],"000"))</f>
        <v/>
      </c>
      <c r="M227" s="11" t="str">
        <f t="shared" si="38"/>
        <v/>
      </c>
      <c r="N227" s="11" t="str">
        <f t="shared" si="39"/>
        <v/>
      </c>
      <c r="O227" s="11" t="str">
        <f t="shared" si="40"/>
        <v/>
      </c>
      <c r="P227" s="2" t="str">
        <f t="shared" si="41"/>
        <v/>
      </c>
      <c r="Q227" s="2" t="str">
        <f t="shared" si="42"/>
        <v/>
      </c>
      <c r="R227" s="2" t="str">
        <f t="shared" si="43"/>
        <v/>
      </c>
      <c r="S227" s="11" t="str">
        <f t="shared" si="44"/>
        <v/>
      </c>
      <c r="T227" s="11" t="str">
        <f>IF(ISBLANK(A227),"",VLOOKUP(表1_15[[#This Row],[分项工程名称]],模板!C:G,3,FALSE))</f>
        <v/>
      </c>
      <c r="U227" s="2" t="str">
        <f t="shared" si="45"/>
        <v/>
      </c>
      <c r="V227" s="2" t="str">
        <f t="shared" si="46"/>
        <v/>
      </c>
      <c r="W227" s="11" t="str">
        <f>IF(ISBLANK(A227),"",表1_15[[#This Row],[子项名称]]&amp;表1_15[[#This Row],[标题]]&amp;表1_15[[#This Row],[分项工程代号]])</f>
        <v/>
      </c>
      <c r="X227" s="11" t="str">
        <f>IF(ISBLANK(A227),"",COUNTIF(W:W,表1_15[[#This Row],[子项名称]]&amp;表1_15[[#This Row],[标题]]&amp;表1_15[[#This Row],[分项工程代号]]))</f>
        <v/>
      </c>
      <c r="Y227" s="11" t="str">
        <f>IF(ISBLANK(A227),"",表1_15[[#This Row],[子项名称]]&amp;表1_15[[#This Row],[分项工程代号]]&amp;表1_15[[#This Row],[分项工程名称]])</f>
        <v/>
      </c>
      <c r="Z227" s="11" t="str">
        <f>IF(ISBLANK(A227),"",IF(MATCH(表1_15[[#This Row],[子项名称]]&amp;表1_15[[#This Row],[分项工程代号]]&amp;表1_15[[#This Row],[分项工程名称]],Y:Y,0)=ROW(表1_15[[#This Row],[子项名称]]),TRUE,FALSE))</f>
        <v/>
      </c>
      <c r="AA227" s="11" t="str">
        <f t="shared" si="47"/>
        <v/>
      </c>
      <c r="AB227" s="11" t="str">
        <f>IF(ISBLANK(A227),"",VLOOKUP(表1_15[[#This Row],[分项工程名称]],施工检查记录[#All],2,FALSE))</f>
        <v/>
      </c>
      <c r="AC227" t="str">
        <f t="shared" si="36"/>
        <v>1900年01月00日</v>
      </c>
    </row>
    <row r="228" customHeight="1" spans="2:29">
      <c r="B228" s="5" t="str">
        <f ca="1" t="shared" si="37"/>
        <v/>
      </c>
      <c r="C228" s="5"/>
      <c r="D228" s="5"/>
      <c r="E228" s="5"/>
      <c r="F228" s="5"/>
      <c r="G228" s="85"/>
      <c r="K228" s="11" t="str">
        <f>IF(ISBLANK(A228),"",VLOOKUP("S3"&amp;表1_15[[#This Row],[分项工程代号]]&amp;表1_15[[#This Row],[分项工程名称]],模板!D:F,3,FALSE))</f>
        <v/>
      </c>
      <c r="L228" s="2" t="str">
        <f ca="1">IF(ISBLANK(A228),"",表1_15[[#This Row],[编号]]&amp;TEXT(表1_15[[#This Row],[序号]],"000"))</f>
        <v/>
      </c>
      <c r="M228" s="11" t="str">
        <f t="shared" si="38"/>
        <v/>
      </c>
      <c r="N228" s="11" t="str">
        <f t="shared" si="39"/>
        <v/>
      </c>
      <c r="O228" s="11" t="str">
        <f t="shared" si="40"/>
        <v/>
      </c>
      <c r="P228" s="2" t="str">
        <f t="shared" si="41"/>
        <v/>
      </c>
      <c r="Q228" s="2" t="str">
        <f t="shared" si="42"/>
        <v/>
      </c>
      <c r="R228" s="2" t="str">
        <f t="shared" si="43"/>
        <v/>
      </c>
      <c r="S228" s="11" t="str">
        <f t="shared" si="44"/>
        <v/>
      </c>
      <c r="T228" s="11" t="str">
        <f>IF(ISBLANK(A228),"",VLOOKUP(表1_15[[#This Row],[分项工程名称]],模板!C:G,3,FALSE))</f>
        <v/>
      </c>
      <c r="U228" s="2" t="str">
        <f t="shared" si="45"/>
        <v/>
      </c>
      <c r="V228" s="2" t="str">
        <f t="shared" si="46"/>
        <v/>
      </c>
      <c r="W228" s="11" t="str">
        <f>IF(ISBLANK(A228),"",表1_15[[#This Row],[子项名称]]&amp;表1_15[[#This Row],[标题]]&amp;表1_15[[#This Row],[分项工程代号]])</f>
        <v/>
      </c>
      <c r="X228" s="11" t="str">
        <f>IF(ISBLANK(A228),"",COUNTIF(W:W,表1_15[[#This Row],[子项名称]]&amp;表1_15[[#This Row],[标题]]&amp;表1_15[[#This Row],[分项工程代号]]))</f>
        <v/>
      </c>
      <c r="Y228" s="11" t="str">
        <f>IF(ISBLANK(A228),"",表1_15[[#This Row],[子项名称]]&amp;表1_15[[#This Row],[分项工程代号]]&amp;表1_15[[#This Row],[分项工程名称]])</f>
        <v/>
      </c>
      <c r="Z228" s="11" t="str">
        <f>IF(ISBLANK(A228),"",IF(MATCH(表1_15[[#This Row],[子项名称]]&amp;表1_15[[#This Row],[分项工程代号]]&amp;表1_15[[#This Row],[分项工程名称]],Y:Y,0)=ROW(表1_15[[#This Row],[子项名称]]),TRUE,FALSE))</f>
        <v/>
      </c>
      <c r="AA228" s="11" t="str">
        <f t="shared" si="47"/>
        <v/>
      </c>
      <c r="AB228" s="11" t="str">
        <f>IF(ISBLANK(A228),"",VLOOKUP(表1_15[[#This Row],[分项工程名称]],施工检查记录[#All],2,FALSE))</f>
        <v/>
      </c>
      <c r="AC228" t="str">
        <f t="shared" si="36"/>
        <v>1900年01月00日</v>
      </c>
    </row>
    <row r="229" customHeight="1" spans="2:29">
      <c r="B229" s="5" t="str">
        <f ca="1" t="shared" si="37"/>
        <v/>
      </c>
      <c r="C229" s="5"/>
      <c r="D229" s="5"/>
      <c r="E229" s="5"/>
      <c r="F229" s="5"/>
      <c r="G229" s="85"/>
      <c r="K229" s="11" t="str">
        <f>IF(ISBLANK(A229),"",VLOOKUP("S3"&amp;表1_15[[#This Row],[分项工程代号]]&amp;表1_15[[#This Row],[分项工程名称]],模板!D:F,3,FALSE))</f>
        <v/>
      </c>
      <c r="L229" s="2" t="str">
        <f ca="1">IF(ISBLANK(A229),"",表1_15[[#This Row],[编号]]&amp;TEXT(表1_15[[#This Row],[序号]],"000"))</f>
        <v/>
      </c>
      <c r="M229" s="11" t="str">
        <f t="shared" si="38"/>
        <v/>
      </c>
      <c r="N229" s="11" t="str">
        <f t="shared" si="39"/>
        <v/>
      </c>
      <c r="O229" s="11" t="str">
        <f t="shared" si="40"/>
        <v/>
      </c>
      <c r="P229" s="2" t="str">
        <f t="shared" si="41"/>
        <v/>
      </c>
      <c r="Q229" s="2" t="str">
        <f t="shared" si="42"/>
        <v/>
      </c>
      <c r="R229" s="2" t="str">
        <f t="shared" si="43"/>
        <v/>
      </c>
      <c r="S229" s="11" t="str">
        <f t="shared" si="44"/>
        <v/>
      </c>
      <c r="T229" s="11" t="str">
        <f>IF(ISBLANK(A229),"",VLOOKUP(表1_15[[#This Row],[分项工程名称]],模板!C:G,3,FALSE))</f>
        <v/>
      </c>
      <c r="U229" s="2" t="str">
        <f t="shared" si="45"/>
        <v/>
      </c>
      <c r="V229" s="2" t="str">
        <f t="shared" si="46"/>
        <v/>
      </c>
      <c r="W229" s="11" t="str">
        <f>IF(ISBLANK(A229),"",表1_15[[#This Row],[子项名称]]&amp;表1_15[[#This Row],[标题]]&amp;表1_15[[#This Row],[分项工程代号]])</f>
        <v/>
      </c>
      <c r="X229" s="11" t="str">
        <f>IF(ISBLANK(A229),"",COUNTIF(W:W,表1_15[[#This Row],[子项名称]]&amp;表1_15[[#This Row],[标题]]&amp;表1_15[[#This Row],[分项工程代号]]))</f>
        <v/>
      </c>
      <c r="Y229" s="11" t="str">
        <f>IF(ISBLANK(A229),"",表1_15[[#This Row],[子项名称]]&amp;表1_15[[#This Row],[分项工程代号]]&amp;表1_15[[#This Row],[分项工程名称]])</f>
        <v/>
      </c>
      <c r="Z229" s="11" t="str">
        <f>IF(ISBLANK(A229),"",IF(MATCH(表1_15[[#This Row],[子项名称]]&amp;表1_15[[#This Row],[分项工程代号]]&amp;表1_15[[#This Row],[分项工程名称]],Y:Y,0)=ROW(表1_15[[#This Row],[子项名称]]),TRUE,FALSE))</f>
        <v/>
      </c>
      <c r="AA229" s="11" t="str">
        <f t="shared" si="47"/>
        <v/>
      </c>
      <c r="AB229" s="11" t="str">
        <f>IF(ISBLANK(A229),"",VLOOKUP(表1_15[[#This Row],[分项工程名称]],施工检查记录[#All],2,FALSE))</f>
        <v/>
      </c>
      <c r="AC229" t="str">
        <f t="shared" si="36"/>
        <v>1900年01月00日</v>
      </c>
    </row>
    <row r="230" customHeight="1" spans="2:29">
      <c r="B230" s="5" t="str">
        <f ca="1" t="shared" si="37"/>
        <v/>
      </c>
      <c r="C230" s="5"/>
      <c r="D230" s="5"/>
      <c r="E230" s="5"/>
      <c r="F230" s="5"/>
      <c r="G230" s="85"/>
      <c r="K230" s="11" t="str">
        <f>IF(ISBLANK(A230),"",VLOOKUP("S3"&amp;表1_15[[#This Row],[分项工程代号]]&amp;表1_15[[#This Row],[分项工程名称]],模板!D:F,3,FALSE))</f>
        <v/>
      </c>
      <c r="L230" s="2" t="str">
        <f ca="1">IF(ISBLANK(A230),"",表1_15[[#This Row],[编号]]&amp;TEXT(表1_15[[#This Row],[序号]],"000"))</f>
        <v/>
      </c>
      <c r="M230" s="11" t="str">
        <f t="shared" si="38"/>
        <v/>
      </c>
      <c r="N230" s="11" t="str">
        <f t="shared" si="39"/>
        <v/>
      </c>
      <c r="O230" s="11" t="str">
        <f t="shared" si="40"/>
        <v/>
      </c>
      <c r="P230" s="2" t="str">
        <f t="shared" si="41"/>
        <v/>
      </c>
      <c r="Q230" s="2" t="str">
        <f t="shared" si="42"/>
        <v/>
      </c>
      <c r="R230" s="2" t="str">
        <f t="shared" si="43"/>
        <v/>
      </c>
      <c r="S230" s="11" t="str">
        <f t="shared" si="44"/>
        <v/>
      </c>
      <c r="T230" s="11" t="str">
        <f>IF(ISBLANK(A230),"",VLOOKUP(表1_15[[#This Row],[分项工程名称]],模板!C:G,3,FALSE))</f>
        <v/>
      </c>
      <c r="U230" s="2" t="str">
        <f t="shared" si="45"/>
        <v/>
      </c>
      <c r="V230" s="2" t="str">
        <f t="shared" si="46"/>
        <v/>
      </c>
      <c r="W230" s="11" t="str">
        <f>IF(ISBLANK(A230),"",表1_15[[#This Row],[子项名称]]&amp;表1_15[[#This Row],[标题]]&amp;表1_15[[#This Row],[分项工程代号]])</f>
        <v/>
      </c>
      <c r="X230" s="11" t="str">
        <f>IF(ISBLANK(A230),"",COUNTIF(W:W,表1_15[[#This Row],[子项名称]]&amp;表1_15[[#This Row],[标题]]&amp;表1_15[[#This Row],[分项工程代号]]))</f>
        <v/>
      </c>
      <c r="Y230" s="11" t="str">
        <f>IF(ISBLANK(A230),"",表1_15[[#This Row],[子项名称]]&amp;表1_15[[#This Row],[分项工程代号]]&amp;表1_15[[#This Row],[分项工程名称]])</f>
        <v/>
      </c>
      <c r="Z230" s="11" t="str">
        <f>IF(ISBLANK(A230),"",IF(MATCH(表1_15[[#This Row],[子项名称]]&amp;表1_15[[#This Row],[分项工程代号]]&amp;表1_15[[#This Row],[分项工程名称]],Y:Y,0)=ROW(表1_15[[#This Row],[子项名称]]),TRUE,FALSE))</f>
        <v/>
      </c>
      <c r="AA230" s="11" t="str">
        <f t="shared" si="47"/>
        <v/>
      </c>
      <c r="AB230" s="11" t="str">
        <f>IF(ISBLANK(A230),"",VLOOKUP(表1_15[[#This Row],[分项工程名称]],施工检查记录[#All],2,FALSE))</f>
        <v/>
      </c>
      <c r="AC230" t="str">
        <f t="shared" si="36"/>
        <v>1900年01月00日</v>
      </c>
    </row>
    <row r="231" customHeight="1" spans="2:29">
      <c r="B231" s="5" t="str">
        <f ca="1" t="shared" si="37"/>
        <v/>
      </c>
      <c r="C231" s="5"/>
      <c r="D231" s="5"/>
      <c r="E231" s="5"/>
      <c r="F231" s="5"/>
      <c r="G231" s="85"/>
      <c r="K231" s="11" t="str">
        <f>IF(ISBLANK(A231),"",VLOOKUP("S3"&amp;表1_15[[#This Row],[分项工程代号]]&amp;表1_15[[#This Row],[分项工程名称]],模板!D:F,3,FALSE))</f>
        <v/>
      </c>
      <c r="L231" s="2" t="str">
        <f ca="1">IF(ISBLANK(A231),"",表1_15[[#This Row],[编号]]&amp;TEXT(表1_15[[#This Row],[序号]],"000"))</f>
        <v/>
      </c>
      <c r="M231" s="11" t="str">
        <f t="shared" si="38"/>
        <v/>
      </c>
      <c r="N231" s="11" t="str">
        <f t="shared" si="39"/>
        <v/>
      </c>
      <c r="O231" s="11" t="str">
        <f t="shared" si="40"/>
        <v/>
      </c>
      <c r="P231" s="2" t="str">
        <f t="shared" si="41"/>
        <v/>
      </c>
      <c r="Q231" s="2" t="str">
        <f t="shared" si="42"/>
        <v/>
      </c>
      <c r="R231" s="2" t="str">
        <f t="shared" si="43"/>
        <v/>
      </c>
      <c r="S231" s="11" t="str">
        <f t="shared" si="44"/>
        <v/>
      </c>
      <c r="T231" s="11" t="str">
        <f>IF(ISBLANK(A231),"",VLOOKUP(表1_15[[#This Row],[分项工程名称]],模板!C:G,3,FALSE))</f>
        <v/>
      </c>
      <c r="U231" s="2" t="str">
        <f t="shared" si="45"/>
        <v/>
      </c>
      <c r="V231" s="2" t="str">
        <f t="shared" si="46"/>
        <v/>
      </c>
      <c r="W231" s="11" t="str">
        <f>IF(ISBLANK(A231),"",表1_15[[#This Row],[子项名称]]&amp;表1_15[[#This Row],[标题]]&amp;表1_15[[#This Row],[分项工程代号]])</f>
        <v/>
      </c>
      <c r="X231" s="11" t="str">
        <f>IF(ISBLANK(A231),"",COUNTIF(W:W,表1_15[[#This Row],[子项名称]]&amp;表1_15[[#This Row],[标题]]&amp;表1_15[[#This Row],[分项工程代号]]))</f>
        <v/>
      </c>
      <c r="Y231" s="11" t="str">
        <f>IF(ISBLANK(A231),"",表1_15[[#This Row],[子项名称]]&amp;表1_15[[#This Row],[分项工程代号]]&amp;表1_15[[#This Row],[分项工程名称]])</f>
        <v/>
      </c>
      <c r="Z231" s="11" t="str">
        <f>IF(ISBLANK(A231),"",IF(MATCH(表1_15[[#This Row],[子项名称]]&amp;表1_15[[#This Row],[分项工程代号]]&amp;表1_15[[#This Row],[分项工程名称]],Y:Y,0)=ROW(表1_15[[#This Row],[子项名称]]),TRUE,FALSE))</f>
        <v/>
      </c>
      <c r="AA231" s="11" t="str">
        <f t="shared" si="47"/>
        <v/>
      </c>
      <c r="AB231" s="11" t="str">
        <f>IF(ISBLANK(A231),"",VLOOKUP(表1_15[[#This Row],[分项工程名称]],施工检查记录[#All],2,FALSE))</f>
        <v/>
      </c>
      <c r="AC231" t="str">
        <f t="shared" si="36"/>
        <v>1900年01月00日</v>
      </c>
    </row>
    <row r="232" customHeight="1" spans="2:29">
      <c r="B232" s="5" t="str">
        <f ca="1" t="shared" si="37"/>
        <v/>
      </c>
      <c r="C232" s="5"/>
      <c r="D232" s="5"/>
      <c r="E232" s="5"/>
      <c r="F232" s="5"/>
      <c r="G232" s="85"/>
      <c r="K232" s="11" t="str">
        <f>IF(ISBLANK(A232),"",VLOOKUP("S3"&amp;表1_15[[#This Row],[分项工程代号]]&amp;表1_15[[#This Row],[分项工程名称]],模板!D:F,3,FALSE))</f>
        <v/>
      </c>
      <c r="L232" s="2" t="str">
        <f ca="1">IF(ISBLANK(A232),"",表1_15[[#This Row],[编号]]&amp;TEXT(表1_15[[#This Row],[序号]],"000"))</f>
        <v/>
      </c>
      <c r="M232" s="11" t="str">
        <f t="shared" si="38"/>
        <v/>
      </c>
      <c r="N232" s="11" t="str">
        <f t="shared" si="39"/>
        <v/>
      </c>
      <c r="O232" s="11" t="str">
        <f t="shared" si="40"/>
        <v/>
      </c>
      <c r="P232" s="2" t="str">
        <f t="shared" si="41"/>
        <v/>
      </c>
      <c r="Q232" s="2" t="str">
        <f t="shared" si="42"/>
        <v/>
      </c>
      <c r="R232" s="2" t="str">
        <f t="shared" si="43"/>
        <v/>
      </c>
      <c r="S232" s="11" t="str">
        <f t="shared" si="44"/>
        <v/>
      </c>
      <c r="T232" s="11" t="str">
        <f>IF(ISBLANK(A232),"",VLOOKUP(表1_15[[#This Row],[分项工程名称]],模板!C:G,3,FALSE))</f>
        <v/>
      </c>
      <c r="U232" s="2" t="str">
        <f t="shared" si="45"/>
        <v/>
      </c>
      <c r="V232" s="2" t="str">
        <f t="shared" si="46"/>
        <v/>
      </c>
      <c r="W232" s="11" t="str">
        <f>IF(ISBLANK(A232),"",表1_15[[#This Row],[子项名称]]&amp;表1_15[[#This Row],[标题]]&amp;表1_15[[#This Row],[分项工程代号]])</f>
        <v/>
      </c>
      <c r="X232" s="11" t="str">
        <f>IF(ISBLANK(A232),"",COUNTIF(W:W,表1_15[[#This Row],[子项名称]]&amp;表1_15[[#This Row],[标题]]&amp;表1_15[[#This Row],[分项工程代号]]))</f>
        <v/>
      </c>
      <c r="Y232" s="11" t="str">
        <f>IF(ISBLANK(A232),"",表1_15[[#This Row],[子项名称]]&amp;表1_15[[#This Row],[分项工程代号]]&amp;表1_15[[#This Row],[分项工程名称]])</f>
        <v/>
      </c>
      <c r="Z232" s="11" t="str">
        <f>IF(ISBLANK(A232),"",IF(MATCH(表1_15[[#This Row],[子项名称]]&amp;表1_15[[#This Row],[分项工程代号]]&amp;表1_15[[#This Row],[分项工程名称]],Y:Y,0)=ROW(表1_15[[#This Row],[子项名称]]),TRUE,FALSE))</f>
        <v/>
      </c>
      <c r="AA232" s="11" t="str">
        <f t="shared" si="47"/>
        <v/>
      </c>
      <c r="AB232" s="11" t="str">
        <f>IF(ISBLANK(A232),"",VLOOKUP(表1_15[[#This Row],[分项工程名称]],施工检查记录[#All],2,FALSE))</f>
        <v/>
      </c>
      <c r="AC232" t="str">
        <f t="shared" si="36"/>
        <v>1900年01月00日</v>
      </c>
    </row>
    <row r="233" customHeight="1" spans="2:29">
      <c r="B233" s="5" t="str">
        <f ca="1" t="shared" si="37"/>
        <v/>
      </c>
      <c r="C233" s="5"/>
      <c r="D233" s="5"/>
      <c r="E233" s="5"/>
      <c r="F233" s="5"/>
      <c r="G233" s="85"/>
      <c r="K233" s="11" t="str">
        <f>IF(ISBLANK(A233),"",VLOOKUP("S3"&amp;表1_15[[#This Row],[分项工程代号]]&amp;表1_15[[#This Row],[分项工程名称]],模板!D:F,3,FALSE))</f>
        <v/>
      </c>
      <c r="L233" s="2" t="str">
        <f ca="1">IF(ISBLANK(A233),"",表1_15[[#This Row],[编号]]&amp;TEXT(表1_15[[#This Row],[序号]],"000"))</f>
        <v/>
      </c>
      <c r="M233" s="11" t="str">
        <f t="shared" si="38"/>
        <v/>
      </c>
      <c r="N233" s="11" t="str">
        <f t="shared" si="39"/>
        <v/>
      </c>
      <c r="O233" s="11" t="str">
        <f t="shared" si="40"/>
        <v/>
      </c>
      <c r="P233" s="2" t="str">
        <f t="shared" si="41"/>
        <v/>
      </c>
      <c r="Q233" s="2" t="str">
        <f t="shared" si="42"/>
        <v/>
      </c>
      <c r="R233" s="2" t="str">
        <f t="shared" si="43"/>
        <v/>
      </c>
      <c r="S233" s="11" t="str">
        <f t="shared" si="44"/>
        <v/>
      </c>
      <c r="T233" s="11" t="str">
        <f>IF(ISBLANK(A233),"",VLOOKUP(表1_15[[#This Row],[分项工程名称]],模板!C:G,3,FALSE))</f>
        <v/>
      </c>
      <c r="U233" s="2" t="str">
        <f t="shared" si="45"/>
        <v/>
      </c>
      <c r="V233" s="2" t="str">
        <f t="shared" si="46"/>
        <v/>
      </c>
      <c r="W233" s="11" t="str">
        <f>IF(ISBLANK(A233),"",表1_15[[#This Row],[子项名称]]&amp;表1_15[[#This Row],[标题]]&amp;表1_15[[#This Row],[分项工程代号]])</f>
        <v/>
      </c>
      <c r="X233" s="11" t="str">
        <f>IF(ISBLANK(A233),"",COUNTIF(W:W,表1_15[[#This Row],[子项名称]]&amp;表1_15[[#This Row],[标题]]&amp;表1_15[[#This Row],[分项工程代号]]))</f>
        <v/>
      </c>
      <c r="Y233" s="11" t="str">
        <f>IF(ISBLANK(A233),"",表1_15[[#This Row],[子项名称]]&amp;表1_15[[#This Row],[分项工程代号]]&amp;表1_15[[#This Row],[分项工程名称]])</f>
        <v/>
      </c>
      <c r="Z233" s="11" t="str">
        <f>IF(ISBLANK(A233),"",IF(MATCH(表1_15[[#This Row],[子项名称]]&amp;表1_15[[#This Row],[分项工程代号]]&amp;表1_15[[#This Row],[分项工程名称]],Y:Y,0)=ROW(表1_15[[#This Row],[子项名称]]),TRUE,FALSE))</f>
        <v/>
      </c>
      <c r="AA233" s="11" t="str">
        <f t="shared" si="47"/>
        <v/>
      </c>
      <c r="AB233" s="11" t="str">
        <f>IF(ISBLANK(A233),"",VLOOKUP(表1_15[[#This Row],[分项工程名称]],施工检查记录[#All],2,FALSE))</f>
        <v/>
      </c>
      <c r="AC233" t="str">
        <f t="shared" si="36"/>
        <v>1900年01月00日</v>
      </c>
    </row>
    <row r="234" customHeight="1" spans="2:29">
      <c r="B234" s="5" t="str">
        <f ca="1" t="shared" si="37"/>
        <v/>
      </c>
      <c r="C234" s="5"/>
      <c r="D234" s="5"/>
      <c r="E234" s="5"/>
      <c r="F234" s="5"/>
      <c r="G234" s="85"/>
      <c r="K234" s="11" t="str">
        <f>IF(ISBLANK(A234),"",VLOOKUP("S3"&amp;表1_15[[#This Row],[分项工程代号]]&amp;表1_15[[#This Row],[分项工程名称]],模板!D:F,3,FALSE))</f>
        <v/>
      </c>
      <c r="L234" s="2" t="str">
        <f ca="1">IF(ISBLANK(A234),"",表1_15[[#This Row],[编号]]&amp;TEXT(表1_15[[#This Row],[序号]],"000"))</f>
        <v/>
      </c>
      <c r="M234" s="11" t="str">
        <f t="shared" si="38"/>
        <v/>
      </c>
      <c r="N234" s="11" t="str">
        <f t="shared" si="39"/>
        <v/>
      </c>
      <c r="O234" s="11" t="str">
        <f t="shared" si="40"/>
        <v/>
      </c>
      <c r="P234" s="2" t="str">
        <f t="shared" si="41"/>
        <v/>
      </c>
      <c r="Q234" s="2" t="str">
        <f t="shared" si="42"/>
        <v/>
      </c>
      <c r="R234" s="2" t="str">
        <f t="shared" si="43"/>
        <v/>
      </c>
      <c r="S234" s="11" t="str">
        <f t="shared" si="44"/>
        <v/>
      </c>
      <c r="T234" s="11" t="str">
        <f>IF(ISBLANK(A234),"",VLOOKUP(表1_15[[#This Row],[分项工程名称]],模板!C:G,3,FALSE))</f>
        <v/>
      </c>
      <c r="U234" s="2" t="str">
        <f t="shared" si="45"/>
        <v/>
      </c>
      <c r="V234" s="2" t="str">
        <f t="shared" si="46"/>
        <v/>
      </c>
      <c r="W234" s="11" t="str">
        <f>IF(ISBLANK(A234),"",表1_15[[#This Row],[子项名称]]&amp;表1_15[[#This Row],[标题]]&amp;表1_15[[#This Row],[分项工程代号]])</f>
        <v/>
      </c>
      <c r="X234" s="11" t="str">
        <f>IF(ISBLANK(A234),"",COUNTIF(W:W,表1_15[[#This Row],[子项名称]]&amp;表1_15[[#This Row],[标题]]&amp;表1_15[[#This Row],[分项工程代号]]))</f>
        <v/>
      </c>
      <c r="Y234" s="11" t="str">
        <f>IF(ISBLANK(A234),"",表1_15[[#This Row],[子项名称]]&amp;表1_15[[#This Row],[分项工程代号]]&amp;表1_15[[#This Row],[分项工程名称]])</f>
        <v/>
      </c>
      <c r="Z234" s="11" t="str">
        <f>IF(ISBLANK(A234),"",IF(MATCH(表1_15[[#This Row],[子项名称]]&amp;表1_15[[#This Row],[分项工程代号]]&amp;表1_15[[#This Row],[分项工程名称]],Y:Y,0)=ROW(表1_15[[#This Row],[子项名称]]),TRUE,FALSE))</f>
        <v/>
      </c>
      <c r="AA234" s="11" t="str">
        <f t="shared" si="47"/>
        <v/>
      </c>
      <c r="AB234" s="11" t="str">
        <f>IF(ISBLANK(A234),"",VLOOKUP(表1_15[[#This Row],[分项工程名称]],施工检查记录[#All],2,FALSE))</f>
        <v/>
      </c>
      <c r="AC234" t="str">
        <f t="shared" si="36"/>
        <v>1900年01月00日</v>
      </c>
    </row>
    <row r="235" customHeight="1" spans="2:29">
      <c r="B235" s="5" t="str">
        <f ca="1" t="shared" si="37"/>
        <v/>
      </c>
      <c r="C235" s="5"/>
      <c r="D235" s="5"/>
      <c r="E235" s="5"/>
      <c r="F235" s="5"/>
      <c r="G235" s="85"/>
      <c r="K235" s="11" t="str">
        <f>IF(ISBLANK(A235),"",VLOOKUP("S3"&amp;表1_15[[#This Row],[分项工程代号]]&amp;表1_15[[#This Row],[分项工程名称]],模板!D:F,3,FALSE))</f>
        <v/>
      </c>
      <c r="L235" s="2" t="str">
        <f ca="1">IF(ISBLANK(A235),"",表1_15[[#This Row],[编号]]&amp;TEXT(表1_15[[#This Row],[序号]],"000"))</f>
        <v/>
      </c>
      <c r="M235" s="11" t="str">
        <f t="shared" si="38"/>
        <v/>
      </c>
      <c r="N235" s="11" t="str">
        <f t="shared" si="39"/>
        <v/>
      </c>
      <c r="O235" s="11" t="str">
        <f t="shared" si="40"/>
        <v/>
      </c>
      <c r="P235" s="2" t="str">
        <f t="shared" si="41"/>
        <v/>
      </c>
      <c r="Q235" s="2" t="str">
        <f t="shared" si="42"/>
        <v/>
      </c>
      <c r="R235" s="2" t="str">
        <f t="shared" si="43"/>
        <v/>
      </c>
      <c r="S235" s="11" t="str">
        <f t="shared" si="44"/>
        <v/>
      </c>
      <c r="T235" s="11" t="str">
        <f>IF(ISBLANK(A235),"",VLOOKUP(表1_15[[#This Row],[分项工程名称]],模板!C:G,3,FALSE))</f>
        <v/>
      </c>
      <c r="U235" s="2" t="str">
        <f t="shared" si="45"/>
        <v/>
      </c>
      <c r="V235" s="2" t="str">
        <f t="shared" si="46"/>
        <v/>
      </c>
      <c r="W235" s="11" t="str">
        <f>IF(ISBLANK(A235),"",表1_15[[#This Row],[子项名称]]&amp;表1_15[[#This Row],[标题]]&amp;表1_15[[#This Row],[分项工程代号]])</f>
        <v/>
      </c>
      <c r="X235" s="11" t="str">
        <f>IF(ISBLANK(A235),"",COUNTIF(W:W,表1_15[[#This Row],[子项名称]]&amp;表1_15[[#This Row],[标题]]&amp;表1_15[[#This Row],[分项工程代号]]))</f>
        <v/>
      </c>
      <c r="Y235" s="11" t="str">
        <f>IF(ISBLANK(A235),"",表1_15[[#This Row],[子项名称]]&amp;表1_15[[#This Row],[分项工程代号]]&amp;表1_15[[#This Row],[分项工程名称]])</f>
        <v/>
      </c>
      <c r="Z235" s="11" t="str">
        <f>IF(ISBLANK(A235),"",IF(MATCH(表1_15[[#This Row],[子项名称]]&amp;表1_15[[#This Row],[分项工程代号]]&amp;表1_15[[#This Row],[分项工程名称]],Y:Y,0)=ROW(表1_15[[#This Row],[子项名称]]),TRUE,FALSE))</f>
        <v/>
      </c>
      <c r="AA235" s="11" t="str">
        <f t="shared" si="47"/>
        <v/>
      </c>
      <c r="AB235" s="11" t="str">
        <f>IF(ISBLANK(A235),"",VLOOKUP(表1_15[[#This Row],[分项工程名称]],施工检查记录[#All],2,FALSE))</f>
        <v/>
      </c>
      <c r="AC235" t="str">
        <f t="shared" si="36"/>
        <v>1900年01月00日</v>
      </c>
    </row>
    <row r="236" customHeight="1" spans="1:29">
      <c r="A236" s="5"/>
      <c r="B236" s="5" t="str">
        <f ca="1" t="shared" si="37"/>
        <v/>
      </c>
      <c r="C236" s="5"/>
      <c r="D236" s="5"/>
      <c r="E236" s="5"/>
      <c r="F236" s="5"/>
      <c r="G236" s="85"/>
      <c r="K236" s="11" t="str">
        <f>IF(ISBLANK(A236),"",VLOOKUP("S3"&amp;表1_15[[#This Row],[分项工程代号]]&amp;表1_15[[#This Row],[分项工程名称]],模板!D:F,3,FALSE))</f>
        <v/>
      </c>
      <c r="L236" s="2" t="str">
        <f ca="1">IF(ISBLANK(A236),"",表1_15[[#This Row],[编号]]&amp;TEXT(表1_15[[#This Row],[序号]],"000"))</f>
        <v/>
      </c>
      <c r="M236" s="11" t="str">
        <f t="shared" si="38"/>
        <v/>
      </c>
      <c r="N236" s="11" t="str">
        <f t="shared" si="39"/>
        <v/>
      </c>
      <c r="O236" s="11" t="str">
        <f t="shared" si="40"/>
        <v/>
      </c>
      <c r="P236" s="2" t="str">
        <f t="shared" si="41"/>
        <v/>
      </c>
      <c r="Q236" s="2" t="str">
        <f t="shared" si="42"/>
        <v/>
      </c>
      <c r="R236" s="2" t="str">
        <f t="shared" si="43"/>
        <v/>
      </c>
      <c r="S236" s="11" t="str">
        <f t="shared" si="44"/>
        <v/>
      </c>
      <c r="T236" s="11" t="str">
        <f>IF(ISBLANK(A236),"",VLOOKUP(表1_15[[#This Row],[分项工程名称]],模板!C:G,3,FALSE))</f>
        <v/>
      </c>
      <c r="U236" s="2" t="str">
        <f t="shared" si="45"/>
        <v/>
      </c>
      <c r="V236" s="2" t="str">
        <f t="shared" si="46"/>
        <v/>
      </c>
      <c r="W236" s="11" t="str">
        <f>IF(ISBLANK(A236),"",表1_15[[#This Row],[子项名称]]&amp;表1_15[[#This Row],[标题]]&amp;表1_15[[#This Row],[分项工程代号]])</f>
        <v/>
      </c>
      <c r="X236" s="11" t="str">
        <f>IF(ISBLANK(A236),"",COUNTIF(W:W,表1_15[[#This Row],[子项名称]]&amp;表1_15[[#This Row],[标题]]&amp;表1_15[[#This Row],[分项工程代号]]))</f>
        <v/>
      </c>
      <c r="Y236" s="11" t="str">
        <f>IF(ISBLANK(A236),"",表1_15[[#This Row],[子项名称]]&amp;表1_15[[#This Row],[分项工程代号]]&amp;表1_15[[#This Row],[分项工程名称]])</f>
        <v/>
      </c>
      <c r="Z236" s="11" t="str">
        <f>IF(ISBLANK(A236),"",IF(MATCH(表1_15[[#This Row],[子项名称]]&amp;表1_15[[#This Row],[分项工程代号]]&amp;表1_15[[#This Row],[分项工程名称]],Y:Y,0)=ROW(表1_15[[#This Row],[子项名称]]),TRUE,FALSE))</f>
        <v/>
      </c>
      <c r="AA236" s="11" t="str">
        <f t="shared" si="47"/>
        <v/>
      </c>
      <c r="AB236" s="11" t="str">
        <f>IF(ISBLANK(A236),"",VLOOKUP(表1_15[[#This Row],[分项工程名称]],施工检查记录[#All],2,FALSE))</f>
        <v/>
      </c>
      <c r="AC236" t="str">
        <f t="shared" si="36"/>
        <v>1900年01月00日</v>
      </c>
    </row>
    <row r="237" customHeight="1" spans="1:29">
      <c r="A237" s="5"/>
      <c r="B237" s="5" t="str">
        <f ca="1" t="shared" si="37"/>
        <v/>
      </c>
      <c r="C237" s="5"/>
      <c r="D237" s="5"/>
      <c r="E237" s="5"/>
      <c r="F237" s="5"/>
      <c r="G237" s="85"/>
      <c r="K237" s="11" t="str">
        <f>IF(ISBLANK(A237),"",VLOOKUP("S3"&amp;表1_15[[#This Row],[分项工程代号]]&amp;表1_15[[#This Row],[分项工程名称]],模板!D:F,3,FALSE))</f>
        <v/>
      </c>
      <c r="L237" s="2" t="str">
        <f ca="1">IF(ISBLANK(A237),"",表1_15[[#This Row],[编号]]&amp;TEXT(表1_15[[#This Row],[序号]],"000"))</f>
        <v/>
      </c>
      <c r="M237" s="11" t="str">
        <f t="shared" si="38"/>
        <v/>
      </c>
      <c r="N237" s="11" t="str">
        <f t="shared" si="39"/>
        <v/>
      </c>
      <c r="O237" s="11" t="str">
        <f t="shared" si="40"/>
        <v/>
      </c>
      <c r="P237" s="2" t="str">
        <f t="shared" si="41"/>
        <v/>
      </c>
      <c r="Q237" s="2" t="str">
        <f t="shared" si="42"/>
        <v/>
      </c>
      <c r="R237" s="2" t="str">
        <f t="shared" si="43"/>
        <v/>
      </c>
      <c r="S237" s="11" t="str">
        <f t="shared" si="44"/>
        <v/>
      </c>
      <c r="T237" s="11" t="str">
        <f>IF(ISBLANK(A237),"",VLOOKUP(表1_15[[#This Row],[分项工程名称]],模板!C:G,3,FALSE))</f>
        <v/>
      </c>
      <c r="U237" s="2" t="str">
        <f t="shared" si="45"/>
        <v/>
      </c>
      <c r="V237" s="2" t="str">
        <f t="shared" si="46"/>
        <v/>
      </c>
      <c r="W237" s="11" t="str">
        <f>IF(ISBLANK(A237),"",表1_15[[#This Row],[子项名称]]&amp;表1_15[[#This Row],[标题]]&amp;表1_15[[#This Row],[分项工程代号]])</f>
        <v/>
      </c>
      <c r="X237" s="11" t="str">
        <f>IF(ISBLANK(A237),"",COUNTIF(W:W,表1_15[[#This Row],[子项名称]]&amp;表1_15[[#This Row],[标题]]&amp;表1_15[[#This Row],[分项工程代号]]))</f>
        <v/>
      </c>
      <c r="Y237" s="11" t="str">
        <f>IF(ISBLANK(A237),"",表1_15[[#This Row],[子项名称]]&amp;表1_15[[#This Row],[分项工程代号]]&amp;表1_15[[#This Row],[分项工程名称]])</f>
        <v/>
      </c>
      <c r="Z237" s="11" t="str">
        <f>IF(ISBLANK(A237),"",IF(MATCH(表1_15[[#This Row],[子项名称]]&amp;表1_15[[#This Row],[分项工程代号]]&amp;表1_15[[#This Row],[分项工程名称]],Y:Y,0)=ROW(表1_15[[#This Row],[子项名称]]),TRUE,FALSE))</f>
        <v/>
      </c>
      <c r="AA237" s="11" t="str">
        <f t="shared" si="47"/>
        <v/>
      </c>
      <c r="AB237" s="11" t="str">
        <f>IF(ISBLANK(A237),"",VLOOKUP(表1_15[[#This Row],[分项工程名称]],施工检查记录[#All],2,FALSE))</f>
        <v/>
      </c>
      <c r="AC237" t="str">
        <f t="shared" si="36"/>
        <v>1900年01月00日</v>
      </c>
    </row>
    <row r="238" customHeight="1" spans="1:29">
      <c r="A238" s="5"/>
      <c r="B238" s="5" t="str">
        <f ca="1" t="shared" si="37"/>
        <v/>
      </c>
      <c r="C238" s="5"/>
      <c r="D238" s="5"/>
      <c r="E238" s="5"/>
      <c r="F238" s="5"/>
      <c r="G238" s="85"/>
      <c r="K238" s="11" t="str">
        <f>IF(ISBLANK(A238),"",VLOOKUP("S3"&amp;表1_15[[#This Row],[分项工程代号]]&amp;表1_15[[#This Row],[分项工程名称]],模板!D:F,3,FALSE))</f>
        <v/>
      </c>
      <c r="L238" s="2" t="str">
        <f ca="1">IF(ISBLANK(A238),"",表1_15[[#This Row],[编号]]&amp;TEXT(表1_15[[#This Row],[序号]],"000"))</f>
        <v/>
      </c>
      <c r="M238" s="11" t="str">
        <f t="shared" si="38"/>
        <v/>
      </c>
      <c r="N238" s="11" t="str">
        <f t="shared" si="39"/>
        <v/>
      </c>
      <c r="O238" s="11" t="str">
        <f t="shared" si="40"/>
        <v/>
      </c>
      <c r="P238" s="2" t="str">
        <f t="shared" si="41"/>
        <v/>
      </c>
      <c r="Q238" s="2" t="str">
        <f t="shared" si="42"/>
        <v/>
      </c>
      <c r="R238" s="2" t="str">
        <f t="shared" si="43"/>
        <v/>
      </c>
      <c r="S238" s="11" t="str">
        <f t="shared" si="44"/>
        <v/>
      </c>
      <c r="T238" s="11" t="str">
        <f>IF(ISBLANK(A238),"",VLOOKUP(表1_15[[#This Row],[分项工程名称]],模板!C:G,3,FALSE))</f>
        <v/>
      </c>
      <c r="U238" s="2" t="str">
        <f t="shared" si="45"/>
        <v/>
      </c>
      <c r="V238" s="2" t="str">
        <f t="shared" si="46"/>
        <v/>
      </c>
      <c r="W238" s="11" t="str">
        <f>IF(ISBLANK(A238),"",表1_15[[#This Row],[子项名称]]&amp;表1_15[[#This Row],[标题]]&amp;表1_15[[#This Row],[分项工程代号]])</f>
        <v/>
      </c>
      <c r="X238" s="11" t="str">
        <f>IF(ISBLANK(A238),"",COUNTIF(W:W,表1_15[[#This Row],[子项名称]]&amp;表1_15[[#This Row],[标题]]&amp;表1_15[[#This Row],[分项工程代号]]))</f>
        <v/>
      </c>
      <c r="Y238" s="11" t="str">
        <f>IF(ISBLANK(A238),"",表1_15[[#This Row],[子项名称]]&amp;表1_15[[#This Row],[分项工程代号]]&amp;表1_15[[#This Row],[分项工程名称]])</f>
        <v/>
      </c>
      <c r="Z238" s="11" t="str">
        <f>IF(ISBLANK(A238),"",IF(MATCH(表1_15[[#This Row],[子项名称]]&amp;表1_15[[#This Row],[分项工程代号]]&amp;表1_15[[#This Row],[分项工程名称]],Y:Y,0)=ROW(表1_15[[#This Row],[子项名称]]),TRUE,FALSE))</f>
        <v/>
      </c>
      <c r="AA238" s="11" t="str">
        <f t="shared" si="47"/>
        <v/>
      </c>
      <c r="AB238" s="11" t="str">
        <f>IF(ISBLANK(A238),"",VLOOKUP(表1_15[[#This Row],[分项工程名称]],施工检查记录[#All],2,FALSE))</f>
        <v/>
      </c>
      <c r="AC238" t="str">
        <f t="shared" si="36"/>
        <v>1900年01月00日</v>
      </c>
    </row>
    <row r="239" customHeight="1" spans="1:29">
      <c r="A239" s="5"/>
      <c r="B239" s="5" t="str">
        <f ca="1" t="shared" si="37"/>
        <v/>
      </c>
      <c r="C239" s="5"/>
      <c r="D239" s="5"/>
      <c r="E239" s="5"/>
      <c r="F239" s="5"/>
      <c r="G239" s="85"/>
      <c r="K239" s="11" t="str">
        <f>IF(ISBLANK(A239),"",VLOOKUP("S3"&amp;表1_15[[#This Row],[分项工程代号]]&amp;表1_15[[#This Row],[分项工程名称]],模板!D:F,3,FALSE))</f>
        <v/>
      </c>
      <c r="L239" s="2" t="str">
        <f ca="1">IF(ISBLANK(A239),"",表1_15[[#This Row],[编号]]&amp;TEXT(表1_15[[#This Row],[序号]],"000"))</f>
        <v/>
      </c>
      <c r="M239" s="11" t="str">
        <f t="shared" si="38"/>
        <v/>
      </c>
      <c r="N239" s="11" t="str">
        <f t="shared" si="39"/>
        <v/>
      </c>
      <c r="O239" s="11" t="str">
        <f t="shared" si="40"/>
        <v/>
      </c>
      <c r="P239" s="2" t="str">
        <f t="shared" si="41"/>
        <v/>
      </c>
      <c r="Q239" s="2" t="str">
        <f t="shared" si="42"/>
        <v/>
      </c>
      <c r="R239" s="2" t="str">
        <f t="shared" si="43"/>
        <v/>
      </c>
      <c r="S239" s="11" t="str">
        <f t="shared" si="44"/>
        <v/>
      </c>
      <c r="T239" s="11" t="str">
        <f>IF(ISBLANK(A239),"",VLOOKUP(表1_15[[#This Row],[分项工程名称]],模板!C:G,3,FALSE))</f>
        <v/>
      </c>
      <c r="U239" s="2" t="str">
        <f t="shared" si="45"/>
        <v/>
      </c>
      <c r="V239" s="2" t="str">
        <f t="shared" si="46"/>
        <v/>
      </c>
      <c r="W239" s="11" t="str">
        <f>IF(ISBLANK(A239),"",表1_15[[#This Row],[子项名称]]&amp;表1_15[[#This Row],[标题]]&amp;表1_15[[#This Row],[分项工程代号]])</f>
        <v/>
      </c>
      <c r="X239" s="11" t="str">
        <f>IF(ISBLANK(A239),"",COUNTIF(W:W,表1_15[[#This Row],[子项名称]]&amp;表1_15[[#This Row],[标题]]&amp;表1_15[[#This Row],[分项工程代号]]))</f>
        <v/>
      </c>
      <c r="Y239" s="11" t="str">
        <f>IF(ISBLANK(A239),"",表1_15[[#This Row],[子项名称]]&amp;表1_15[[#This Row],[分项工程代号]]&amp;表1_15[[#This Row],[分项工程名称]])</f>
        <v/>
      </c>
      <c r="Z239" s="11" t="str">
        <f>IF(ISBLANK(A239),"",IF(MATCH(表1_15[[#This Row],[子项名称]]&amp;表1_15[[#This Row],[分项工程代号]]&amp;表1_15[[#This Row],[分项工程名称]],Y:Y,0)=ROW(表1_15[[#This Row],[子项名称]]),TRUE,FALSE))</f>
        <v/>
      </c>
      <c r="AA239" s="11" t="str">
        <f t="shared" si="47"/>
        <v/>
      </c>
      <c r="AB239" s="11" t="str">
        <f>IF(ISBLANK(A239),"",VLOOKUP(表1_15[[#This Row],[分项工程名称]],施工检查记录[#All],2,FALSE))</f>
        <v/>
      </c>
      <c r="AC239" t="str">
        <f t="shared" si="36"/>
        <v>1900年01月00日</v>
      </c>
    </row>
    <row r="240" customHeight="1" spans="1:29">
      <c r="A240" s="5"/>
      <c r="B240" s="5" t="str">
        <f ca="1" t="shared" si="37"/>
        <v/>
      </c>
      <c r="C240" s="5"/>
      <c r="D240" s="5"/>
      <c r="E240" s="5"/>
      <c r="F240" s="5"/>
      <c r="G240" s="85"/>
      <c r="K240" s="11" t="str">
        <f>IF(ISBLANK(A240),"",VLOOKUP("S3"&amp;表1_15[[#This Row],[分项工程代号]]&amp;表1_15[[#This Row],[分项工程名称]],模板!D:F,3,FALSE))</f>
        <v/>
      </c>
      <c r="L240" s="2" t="str">
        <f ca="1">IF(ISBLANK(A240),"",表1_15[[#This Row],[编号]]&amp;TEXT(表1_15[[#This Row],[序号]],"000"))</f>
        <v/>
      </c>
      <c r="M240" s="11" t="str">
        <f t="shared" si="38"/>
        <v/>
      </c>
      <c r="N240" s="11" t="str">
        <f t="shared" si="39"/>
        <v/>
      </c>
      <c r="O240" s="11" t="str">
        <f t="shared" si="40"/>
        <v/>
      </c>
      <c r="P240" s="2" t="str">
        <f t="shared" si="41"/>
        <v/>
      </c>
      <c r="Q240" s="2" t="str">
        <f t="shared" si="42"/>
        <v/>
      </c>
      <c r="R240" s="2" t="str">
        <f t="shared" si="43"/>
        <v/>
      </c>
      <c r="S240" s="11" t="str">
        <f t="shared" si="44"/>
        <v/>
      </c>
      <c r="T240" s="11" t="str">
        <f>IF(ISBLANK(A240),"",VLOOKUP(表1_15[[#This Row],[分项工程名称]],模板!C:G,3,FALSE))</f>
        <v/>
      </c>
      <c r="U240" s="2" t="str">
        <f t="shared" si="45"/>
        <v/>
      </c>
      <c r="V240" s="2" t="str">
        <f t="shared" si="46"/>
        <v/>
      </c>
      <c r="W240" s="11" t="str">
        <f>IF(ISBLANK(A240),"",表1_15[[#This Row],[子项名称]]&amp;表1_15[[#This Row],[标题]]&amp;表1_15[[#This Row],[分项工程代号]])</f>
        <v/>
      </c>
      <c r="X240" s="11" t="str">
        <f>IF(ISBLANK(A240),"",COUNTIF(W:W,表1_15[[#This Row],[子项名称]]&amp;表1_15[[#This Row],[标题]]&amp;表1_15[[#This Row],[分项工程代号]]))</f>
        <v/>
      </c>
      <c r="Y240" s="11" t="str">
        <f>IF(ISBLANK(A240),"",表1_15[[#This Row],[子项名称]]&amp;表1_15[[#This Row],[分项工程代号]]&amp;表1_15[[#This Row],[分项工程名称]])</f>
        <v/>
      </c>
      <c r="Z240" s="11" t="str">
        <f>IF(ISBLANK(A240),"",IF(MATCH(表1_15[[#This Row],[子项名称]]&amp;表1_15[[#This Row],[分项工程代号]]&amp;表1_15[[#This Row],[分项工程名称]],Y:Y,0)=ROW(表1_15[[#This Row],[子项名称]]),TRUE,FALSE))</f>
        <v/>
      </c>
      <c r="AA240" s="11" t="str">
        <f t="shared" si="47"/>
        <v/>
      </c>
      <c r="AB240" s="11" t="str">
        <f>IF(ISBLANK(A240),"",VLOOKUP(表1_15[[#This Row],[分项工程名称]],施工检查记录[#All],2,FALSE))</f>
        <v/>
      </c>
      <c r="AC240" t="str">
        <f t="shared" si="36"/>
        <v>1900年01月00日</v>
      </c>
    </row>
    <row r="241" customHeight="1" spans="1:29">
      <c r="A241" s="5"/>
      <c r="B241" s="5" t="str">
        <f ca="1" t="shared" si="37"/>
        <v/>
      </c>
      <c r="C241" s="5"/>
      <c r="D241" s="5"/>
      <c r="E241" s="5"/>
      <c r="F241" s="5"/>
      <c r="G241" s="85"/>
      <c r="K241" s="11" t="str">
        <f>IF(ISBLANK(A241),"",VLOOKUP("S3"&amp;表1_15[[#This Row],[分项工程代号]]&amp;表1_15[[#This Row],[分项工程名称]],模板!D:F,3,FALSE))</f>
        <v/>
      </c>
      <c r="L241" s="2" t="str">
        <f ca="1">IF(ISBLANK(A241),"",表1_15[[#This Row],[编号]]&amp;TEXT(表1_15[[#This Row],[序号]],"000"))</f>
        <v/>
      </c>
      <c r="M241" s="11" t="str">
        <f t="shared" si="38"/>
        <v/>
      </c>
      <c r="N241" s="11" t="str">
        <f t="shared" si="39"/>
        <v/>
      </c>
      <c r="O241" s="11" t="str">
        <f t="shared" si="40"/>
        <v/>
      </c>
      <c r="P241" s="2" t="str">
        <f t="shared" si="41"/>
        <v/>
      </c>
      <c r="Q241" s="2" t="str">
        <f t="shared" si="42"/>
        <v/>
      </c>
      <c r="R241" s="2" t="str">
        <f t="shared" si="43"/>
        <v/>
      </c>
      <c r="S241" s="11" t="str">
        <f t="shared" si="44"/>
        <v/>
      </c>
      <c r="T241" s="11" t="str">
        <f>IF(ISBLANK(A241),"",VLOOKUP(表1_15[[#This Row],[分项工程名称]],模板!C:G,3,FALSE))</f>
        <v/>
      </c>
      <c r="U241" s="2" t="str">
        <f t="shared" si="45"/>
        <v/>
      </c>
      <c r="V241" s="2" t="str">
        <f t="shared" si="46"/>
        <v/>
      </c>
      <c r="W241" s="11" t="str">
        <f>IF(ISBLANK(A241),"",表1_15[[#This Row],[子项名称]]&amp;表1_15[[#This Row],[标题]]&amp;表1_15[[#This Row],[分项工程代号]])</f>
        <v/>
      </c>
      <c r="X241" s="11" t="str">
        <f>IF(ISBLANK(A241),"",COUNTIF(W:W,表1_15[[#This Row],[子项名称]]&amp;表1_15[[#This Row],[标题]]&amp;表1_15[[#This Row],[分项工程代号]]))</f>
        <v/>
      </c>
      <c r="Y241" s="11" t="str">
        <f>IF(ISBLANK(A241),"",表1_15[[#This Row],[子项名称]]&amp;表1_15[[#This Row],[分项工程代号]]&amp;表1_15[[#This Row],[分项工程名称]])</f>
        <v/>
      </c>
      <c r="Z241" s="11" t="str">
        <f>IF(ISBLANK(A241),"",IF(MATCH(表1_15[[#This Row],[子项名称]]&amp;表1_15[[#This Row],[分项工程代号]]&amp;表1_15[[#This Row],[分项工程名称]],Y:Y,0)=ROW(表1_15[[#This Row],[子项名称]]),TRUE,FALSE))</f>
        <v/>
      </c>
      <c r="AA241" s="11" t="str">
        <f t="shared" si="47"/>
        <v/>
      </c>
      <c r="AB241" s="11" t="str">
        <f>IF(ISBLANK(A241),"",VLOOKUP(表1_15[[#This Row],[分项工程名称]],施工检查记录[#All],2,FALSE))</f>
        <v/>
      </c>
      <c r="AC241" t="str">
        <f t="shared" si="36"/>
        <v>1900年01月00日</v>
      </c>
    </row>
    <row r="242" customHeight="1" spans="1:29">
      <c r="A242" s="5"/>
      <c r="B242" s="5" t="str">
        <f ca="1" t="shared" si="37"/>
        <v/>
      </c>
      <c r="C242" s="5"/>
      <c r="D242" s="5"/>
      <c r="E242" s="5"/>
      <c r="F242" s="5"/>
      <c r="G242" s="85"/>
      <c r="K242" s="11" t="str">
        <f>IF(ISBLANK(A242),"",VLOOKUP("S3"&amp;表1_15[[#This Row],[分项工程代号]]&amp;表1_15[[#This Row],[分项工程名称]],模板!D:F,3,FALSE))</f>
        <v/>
      </c>
      <c r="L242" s="2" t="str">
        <f ca="1">IF(ISBLANK(A242),"",表1_15[[#This Row],[编号]]&amp;TEXT(表1_15[[#This Row],[序号]],"000"))</f>
        <v/>
      </c>
      <c r="M242" s="11" t="str">
        <f t="shared" si="38"/>
        <v/>
      </c>
      <c r="N242" s="11" t="str">
        <f t="shared" si="39"/>
        <v/>
      </c>
      <c r="O242" s="11" t="str">
        <f t="shared" si="40"/>
        <v/>
      </c>
      <c r="P242" s="2" t="str">
        <f t="shared" si="41"/>
        <v/>
      </c>
      <c r="Q242" s="2" t="str">
        <f t="shared" si="42"/>
        <v/>
      </c>
      <c r="R242" s="2" t="str">
        <f t="shared" si="43"/>
        <v/>
      </c>
      <c r="S242" s="11" t="str">
        <f t="shared" si="44"/>
        <v/>
      </c>
      <c r="T242" s="11" t="str">
        <f>IF(ISBLANK(A242),"",VLOOKUP(表1_15[[#This Row],[分项工程名称]],模板!C:G,3,FALSE))</f>
        <v/>
      </c>
      <c r="U242" s="2" t="str">
        <f t="shared" si="45"/>
        <v/>
      </c>
      <c r="V242" s="2" t="str">
        <f t="shared" si="46"/>
        <v/>
      </c>
      <c r="W242" s="11" t="str">
        <f>IF(ISBLANK(A242),"",表1_15[[#This Row],[子项名称]]&amp;表1_15[[#This Row],[标题]]&amp;表1_15[[#This Row],[分项工程代号]])</f>
        <v/>
      </c>
      <c r="X242" s="11" t="str">
        <f>IF(ISBLANK(A242),"",COUNTIF(W:W,表1_15[[#This Row],[子项名称]]&amp;表1_15[[#This Row],[标题]]&amp;表1_15[[#This Row],[分项工程代号]]))</f>
        <v/>
      </c>
      <c r="Y242" s="11" t="str">
        <f>IF(ISBLANK(A242),"",表1_15[[#This Row],[子项名称]]&amp;表1_15[[#This Row],[分项工程代号]]&amp;表1_15[[#This Row],[分项工程名称]])</f>
        <v/>
      </c>
      <c r="Z242" s="11" t="str">
        <f>IF(ISBLANK(A242),"",IF(MATCH(表1_15[[#This Row],[子项名称]]&amp;表1_15[[#This Row],[分项工程代号]]&amp;表1_15[[#This Row],[分项工程名称]],Y:Y,0)=ROW(表1_15[[#This Row],[子项名称]]),TRUE,FALSE))</f>
        <v/>
      </c>
      <c r="AA242" s="11" t="str">
        <f t="shared" si="47"/>
        <v/>
      </c>
      <c r="AB242" s="11" t="str">
        <f>IF(ISBLANK(A242),"",VLOOKUP(表1_15[[#This Row],[分项工程名称]],施工检查记录[#All],2,FALSE))</f>
        <v/>
      </c>
      <c r="AC242" t="str">
        <f t="shared" si="36"/>
        <v>1900年01月00日</v>
      </c>
    </row>
    <row r="243" customHeight="1" spans="1:29">
      <c r="A243" s="5"/>
      <c r="B243" s="5" t="str">
        <f ca="1" t="shared" si="37"/>
        <v/>
      </c>
      <c r="C243" s="5"/>
      <c r="D243" s="5"/>
      <c r="E243" s="5"/>
      <c r="F243" s="5"/>
      <c r="G243" s="85"/>
      <c r="K243" s="11" t="str">
        <f>IF(ISBLANK(A243),"",VLOOKUP("S3"&amp;表1_15[[#This Row],[分项工程代号]]&amp;表1_15[[#This Row],[分项工程名称]],模板!D:F,3,FALSE))</f>
        <v/>
      </c>
      <c r="L243" s="2" t="str">
        <f ca="1">IF(ISBLANK(A243),"",表1_15[[#This Row],[编号]]&amp;TEXT(表1_15[[#This Row],[序号]],"000"))</f>
        <v/>
      </c>
      <c r="M243" s="11" t="str">
        <f t="shared" si="38"/>
        <v/>
      </c>
      <c r="N243" s="11" t="str">
        <f t="shared" si="39"/>
        <v/>
      </c>
      <c r="O243" s="11" t="str">
        <f t="shared" si="40"/>
        <v/>
      </c>
      <c r="P243" s="2" t="str">
        <f t="shared" si="41"/>
        <v/>
      </c>
      <c r="Q243" s="2" t="str">
        <f t="shared" si="42"/>
        <v/>
      </c>
      <c r="R243" s="2" t="str">
        <f t="shared" si="43"/>
        <v/>
      </c>
      <c r="S243" s="11" t="str">
        <f t="shared" si="44"/>
        <v/>
      </c>
      <c r="T243" s="11" t="str">
        <f>IF(ISBLANK(A243),"",VLOOKUP(表1_15[[#This Row],[分项工程名称]],模板!C:G,3,FALSE))</f>
        <v/>
      </c>
      <c r="U243" s="2" t="str">
        <f t="shared" si="45"/>
        <v/>
      </c>
      <c r="V243" s="2" t="str">
        <f t="shared" si="46"/>
        <v/>
      </c>
      <c r="W243" s="11" t="str">
        <f>IF(ISBLANK(A243),"",表1_15[[#This Row],[子项名称]]&amp;表1_15[[#This Row],[标题]]&amp;表1_15[[#This Row],[分项工程代号]])</f>
        <v/>
      </c>
      <c r="X243" s="11" t="str">
        <f>IF(ISBLANK(A243),"",COUNTIF(W:W,表1_15[[#This Row],[子项名称]]&amp;表1_15[[#This Row],[标题]]&amp;表1_15[[#This Row],[分项工程代号]]))</f>
        <v/>
      </c>
      <c r="Y243" s="11" t="str">
        <f>IF(ISBLANK(A243),"",表1_15[[#This Row],[子项名称]]&amp;表1_15[[#This Row],[分项工程代号]]&amp;表1_15[[#This Row],[分项工程名称]])</f>
        <v/>
      </c>
      <c r="Z243" s="11" t="str">
        <f>IF(ISBLANK(A243),"",IF(MATCH(表1_15[[#This Row],[子项名称]]&amp;表1_15[[#This Row],[分项工程代号]]&amp;表1_15[[#This Row],[分项工程名称]],Y:Y,0)=ROW(表1_15[[#This Row],[子项名称]]),TRUE,FALSE))</f>
        <v/>
      </c>
      <c r="AA243" s="11" t="str">
        <f t="shared" si="47"/>
        <v/>
      </c>
      <c r="AB243" s="11" t="str">
        <f>IF(ISBLANK(A243),"",VLOOKUP(表1_15[[#This Row],[分项工程名称]],施工检查记录[#All],2,FALSE))</f>
        <v/>
      </c>
      <c r="AC243" t="str">
        <f t="shared" si="36"/>
        <v>1900年01月00日</v>
      </c>
    </row>
    <row r="244" customHeight="1" spans="1:29">
      <c r="A244" s="5"/>
      <c r="B244" s="5" t="str">
        <f ca="1" t="shared" si="37"/>
        <v/>
      </c>
      <c r="C244" s="5"/>
      <c r="D244" s="5"/>
      <c r="E244" s="5"/>
      <c r="F244" s="5"/>
      <c r="G244" s="85"/>
      <c r="K244" s="11" t="str">
        <f>IF(ISBLANK(A244),"",VLOOKUP("S3"&amp;表1_15[[#This Row],[分项工程代号]]&amp;表1_15[[#This Row],[分项工程名称]],模板!D:F,3,FALSE))</f>
        <v/>
      </c>
      <c r="L244" s="2" t="str">
        <f ca="1">IF(ISBLANK(A244),"",表1_15[[#This Row],[编号]]&amp;TEXT(表1_15[[#This Row],[序号]],"000"))</f>
        <v/>
      </c>
      <c r="M244" s="11" t="str">
        <f t="shared" si="38"/>
        <v/>
      </c>
      <c r="N244" s="11" t="str">
        <f t="shared" si="39"/>
        <v/>
      </c>
      <c r="O244" s="11" t="str">
        <f t="shared" si="40"/>
        <v/>
      </c>
      <c r="P244" s="2" t="str">
        <f t="shared" si="41"/>
        <v/>
      </c>
      <c r="Q244" s="2" t="str">
        <f t="shared" si="42"/>
        <v/>
      </c>
      <c r="R244" s="2" t="str">
        <f t="shared" si="43"/>
        <v/>
      </c>
      <c r="S244" s="11" t="str">
        <f t="shared" si="44"/>
        <v/>
      </c>
      <c r="T244" s="11" t="str">
        <f>IF(ISBLANK(A244),"",VLOOKUP(表1_15[[#This Row],[分项工程名称]],模板!C:G,3,FALSE))</f>
        <v/>
      </c>
      <c r="U244" s="2" t="str">
        <f t="shared" si="45"/>
        <v/>
      </c>
      <c r="V244" s="2" t="str">
        <f t="shared" si="46"/>
        <v/>
      </c>
      <c r="W244" s="11" t="str">
        <f>IF(ISBLANK(A244),"",表1_15[[#This Row],[子项名称]]&amp;表1_15[[#This Row],[标题]]&amp;表1_15[[#This Row],[分项工程代号]])</f>
        <v/>
      </c>
      <c r="X244" s="11" t="str">
        <f>IF(ISBLANK(A244),"",COUNTIF(W:W,表1_15[[#This Row],[子项名称]]&amp;表1_15[[#This Row],[标题]]&amp;表1_15[[#This Row],[分项工程代号]]))</f>
        <v/>
      </c>
      <c r="Y244" s="11" t="str">
        <f>IF(ISBLANK(A244),"",表1_15[[#This Row],[子项名称]]&amp;表1_15[[#This Row],[分项工程代号]]&amp;表1_15[[#This Row],[分项工程名称]])</f>
        <v/>
      </c>
      <c r="Z244" s="11" t="str">
        <f>IF(ISBLANK(A244),"",IF(MATCH(表1_15[[#This Row],[子项名称]]&amp;表1_15[[#This Row],[分项工程代号]]&amp;表1_15[[#This Row],[分项工程名称]],Y:Y,0)=ROW(表1_15[[#This Row],[子项名称]]),TRUE,FALSE))</f>
        <v/>
      </c>
      <c r="AA244" s="11" t="str">
        <f t="shared" si="47"/>
        <v/>
      </c>
      <c r="AB244" s="11" t="str">
        <f>IF(ISBLANK(A244),"",VLOOKUP(表1_15[[#This Row],[分项工程名称]],施工检查记录[#All],2,FALSE))</f>
        <v/>
      </c>
      <c r="AC244" t="str">
        <f t="shared" si="36"/>
        <v>1900年01月00日</v>
      </c>
    </row>
    <row r="245" customHeight="1" spans="1:29">
      <c r="A245" s="5"/>
      <c r="B245" s="5" t="str">
        <f ca="1" t="shared" si="37"/>
        <v/>
      </c>
      <c r="C245" s="5"/>
      <c r="D245" s="5"/>
      <c r="F245" s="5"/>
      <c r="G245" s="85"/>
      <c r="K245" s="11" t="str">
        <f>IF(ISBLANK(A245),"",VLOOKUP("S3"&amp;表1_15[[#This Row],[分项工程代号]]&amp;表1_15[[#This Row],[分项工程名称]],模板!D:F,3,FALSE))</f>
        <v/>
      </c>
      <c r="L245" s="2" t="str">
        <f ca="1">IF(ISBLANK(A245),"",表1_15[[#This Row],[编号]]&amp;TEXT(表1_15[[#This Row],[序号]],"000"))</f>
        <v/>
      </c>
      <c r="M245" s="11" t="str">
        <f t="shared" si="38"/>
        <v/>
      </c>
      <c r="N245" s="11" t="str">
        <f t="shared" si="39"/>
        <v/>
      </c>
      <c r="O245" s="11" t="str">
        <f t="shared" si="40"/>
        <v/>
      </c>
      <c r="P245" s="2" t="str">
        <f t="shared" si="41"/>
        <v/>
      </c>
      <c r="Q245" s="2" t="str">
        <f t="shared" si="42"/>
        <v/>
      </c>
      <c r="R245" s="2" t="str">
        <f t="shared" si="43"/>
        <v/>
      </c>
      <c r="S245" s="11" t="str">
        <f t="shared" si="44"/>
        <v/>
      </c>
      <c r="T245" s="11" t="str">
        <f>IF(ISBLANK(A245),"",VLOOKUP(表1_15[[#This Row],[分项工程名称]],模板!C:G,3,FALSE))</f>
        <v/>
      </c>
      <c r="U245" s="2" t="str">
        <f t="shared" si="45"/>
        <v/>
      </c>
      <c r="V245" s="2" t="str">
        <f t="shared" si="46"/>
        <v/>
      </c>
      <c r="W245" s="11" t="str">
        <f>IF(ISBLANK(A245),"",表1_15[[#This Row],[子项名称]]&amp;表1_15[[#This Row],[标题]]&amp;表1_15[[#This Row],[分项工程代号]])</f>
        <v/>
      </c>
      <c r="X245" s="11" t="str">
        <f>IF(ISBLANK(A245),"",COUNTIF(W:W,表1_15[[#This Row],[子项名称]]&amp;表1_15[[#This Row],[标题]]&amp;表1_15[[#This Row],[分项工程代号]]))</f>
        <v/>
      </c>
      <c r="Y245" s="11" t="str">
        <f>IF(ISBLANK(A245),"",表1_15[[#This Row],[子项名称]]&amp;表1_15[[#This Row],[分项工程代号]]&amp;表1_15[[#This Row],[分项工程名称]])</f>
        <v/>
      </c>
      <c r="Z245" s="11" t="str">
        <f>IF(ISBLANK(A245),"",IF(MATCH(表1_15[[#This Row],[子项名称]]&amp;表1_15[[#This Row],[分项工程代号]]&amp;表1_15[[#This Row],[分项工程名称]],Y:Y,0)=ROW(表1_15[[#This Row],[子项名称]]),TRUE,FALSE))</f>
        <v/>
      </c>
      <c r="AA245" s="11" t="str">
        <f t="shared" si="47"/>
        <v/>
      </c>
      <c r="AB245" s="11" t="str">
        <f>IF(ISBLANK(A245),"",VLOOKUP(表1_15[[#This Row],[分项工程名称]],施工检查记录[#All],2,FALSE))</f>
        <v/>
      </c>
      <c r="AC245" t="str">
        <f t="shared" si="36"/>
        <v>1900年01月00日</v>
      </c>
    </row>
    <row r="246" customHeight="1" spans="1:29">
      <c r="A246" s="5"/>
      <c r="B246" s="5" t="str">
        <f ca="1" t="shared" si="37"/>
        <v/>
      </c>
      <c r="C246" s="5"/>
      <c r="D246" s="5"/>
      <c r="F246" s="5"/>
      <c r="G246" s="85"/>
      <c r="K246" s="11" t="str">
        <f>IF(ISBLANK(A246),"",VLOOKUP("S3"&amp;表1_15[[#This Row],[分项工程代号]]&amp;表1_15[[#This Row],[分项工程名称]],模板!D:F,3,FALSE))</f>
        <v/>
      </c>
      <c r="L246" s="2" t="str">
        <f ca="1">IF(ISBLANK(A246),"",表1_15[[#This Row],[编号]]&amp;TEXT(表1_15[[#This Row],[序号]],"000"))</f>
        <v/>
      </c>
      <c r="M246" s="11" t="str">
        <f t="shared" si="38"/>
        <v/>
      </c>
      <c r="N246" s="11" t="str">
        <f t="shared" si="39"/>
        <v/>
      </c>
      <c r="O246" s="11" t="str">
        <f t="shared" si="40"/>
        <v/>
      </c>
      <c r="P246" s="2" t="str">
        <f t="shared" si="41"/>
        <v/>
      </c>
      <c r="Q246" s="2" t="str">
        <f t="shared" si="42"/>
        <v/>
      </c>
      <c r="R246" s="2" t="str">
        <f t="shared" si="43"/>
        <v/>
      </c>
      <c r="S246" s="11" t="str">
        <f t="shared" si="44"/>
        <v/>
      </c>
      <c r="T246" s="11" t="str">
        <f>IF(ISBLANK(A246),"",VLOOKUP(表1_15[[#This Row],[分项工程名称]],模板!C:G,3,FALSE))</f>
        <v/>
      </c>
      <c r="U246" s="2" t="str">
        <f t="shared" si="45"/>
        <v/>
      </c>
      <c r="V246" s="2" t="str">
        <f t="shared" si="46"/>
        <v/>
      </c>
      <c r="W246" s="11" t="str">
        <f>IF(ISBLANK(A246),"",表1_15[[#This Row],[子项名称]]&amp;表1_15[[#This Row],[标题]]&amp;表1_15[[#This Row],[分项工程代号]])</f>
        <v/>
      </c>
      <c r="X246" s="11" t="str">
        <f>IF(ISBLANK(A246),"",COUNTIF(W:W,表1_15[[#This Row],[子项名称]]&amp;表1_15[[#This Row],[标题]]&amp;表1_15[[#This Row],[分项工程代号]]))</f>
        <v/>
      </c>
      <c r="Y246" s="11" t="str">
        <f>IF(ISBLANK(A246),"",表1_15[[#This Row],[子项名称]]&amp;表1_15[[#This Row],[分项工程代号]]&amp;表1_15[[#This Row],[分项工程名称]])</f>
        <v/>
      </c>
      <c r="Z246" s="11" t="str">
        <f>IF(ISBLANK(A246),"",IF(MATCH(表1_15[[#This Row],[子项名称]]&amp;表1_15[[#This Row],[分项工程代号]]&amp;表1_15[[#This Row],[分项工程名称]],Y:Y,0)=ROW(表1_15[[#This Row],[子项名称]]),TRUE,FALSE))</f>
        <v/>
      </c>
      <c r="AA246" s="11" t="str">
        <f t="shared" si="47"/>
        <v/>
      </c>
      <c r="AB246" s="11" t="str">
        <f>IF(ISBLANK(A246),"",VLOOKUP(表1_15[[#This Row],[分项工程名称]],施工检查记录[#All],2,FALSE))</f>
        <v/>
      </c>
      <c r="AC246" t="str">
        <f t="shared" si="36"/>
        <v>1900年01月00日</v>
      </c>
    </row>
    <row r="247" customHeight="1" spans="1:29">
      <c r="A247" s="5"/>
      <c r="B247" s="5" t="str">
        <f ca="1" t="shared" si="37"/>
        <v/>
      </c>
      <c r="C247" s="5"/>
      <c r="D247" s="5"/>
      <c r="F247" s="5"/>
      <c r="G247" s="85"/>
      <c r="K247" s="11" t="str">
        <f>IF(ISBLANK(A247),"",VLOOKUP("S3"&amp;表1_15[[#This Row],[分项工程代号]]&amp;表1_15[[#This Row],[分项工程名称]],模板!D:F,3,FALSE))</f>
        <v/>
      </c>
      <c r="L247" s="2" t="str">
        <f ca="1">IF(ISBLANK(A247),"",表1_15[[#This Row],[编号]]&amp;TEXT(表1_15[[#This Row],[序号]],"000"))</f>
        <v/>
      </c>
      <c r="M247" s="11" t="str">
        <f t="shared" si="38"/>
        <v/>
      </c>
      <c r="N247" s="11" t="str">
        <f t="shared" si="39"/>
        <v/>
      </c>
      <c r="O247" s="11" t="str">
        <f t="shared" si="40"/>
        <v/>
      </c>
      <c r="P247" s="2" t="str">
        <f t="shared" si="41"/>
        <v/>
      </c>
      <c r="Q247" s="2" t="str">
        <f t="shared" si="42"/>
        <v/>
      </c>
      <c r="R247" s="2" t="str">
        <f t="shared" si="43"/>
        <v/>
      </c>
      <c r="S247" s="11" t="str">
        <f t="shared" si="44"/>
        <v/>
      </c>
      <c r="T247" s="11" t="str">
        <f>IF(ISBLANK(A247),"",VLOOKUP(表1_15[[#This Row],[分项工程名称]],模板!C:G,3,FALSE))</f>
        <v/>
      </c>
      <c r="U247" s="2" t="str">
        <f t="shared" si="45"/>
        <v/>
      </c>
      <c r="V247" s="2" t="str">
        <f t="shared" si="46"/>
        <v/>
      </c>
      <c r="W247" s="11" t="str">
        <f>IF(ISBLANK(A247),"",表1_15[[#This Row],[子项名称]]&amp;表1_15[[#This Row],[标题]]&amp;表1_15[[#This Row],[分项工程代号]])</f>
        <v/>
      </c>
      <c r="X247" s="11" t="str">
        <f>IF(ISBLANK(A247),"",COUNTIF(W:W,表1_15[[#This Row],[子项名称]]&amp;表1_15[[#This Row],[标题]]&amp;表1_15[[#This Row],[分项工程代号]]))</f>
        <v/>
      </c>
      <c r="Y247" s="11" t="str">
        <f>IF(ISBLANK(A247),"",表1_15[[#This Row],[子项名称]]&amp;表1_15[[#This Row],[分项工程代号]]&amp;表1_15[[#This Row],[分项工程名称]])</f>
        <v/>
      </c>
      <c r="Z247" s="11" t="str">
        <f>IF(ISBLANK(A247),"",IF(MATCH(表1_15[[#This Row],[子项名称]]&amp;表1_15[[#This Row],[分项工程代号]]&amp;表1_15[[#This Row],[分项工程名称]],Y:Y,0)=ROW(表1_15[[#This Row],[子项名称]]),TRUE,FALSE))</f>
        <v/>
      </c>
      <c r="AA247" s="11" t="str">
        <f t="shared" si="47"/>
        <v/>
      </c>
      <c r="AB247" s="11" t="str">
        <f>IF(ISBLANK(A247),"",VLOOKUP(表1_15[[#This Row],[分项工程名称]],施工检查记录[#All],2,FALSE))</f>
        <v/>
      </c>
      <c r="AC247" t="str">
        <f t="shared" si="36"/>
        <v>1900年01月00日</v>
      </c>
    </row>
    <row r="248" customHeight="1" spans="1:29">
      <c r="A248" s="5"/>
      <c r="B248" s="5" t="str">
        <f ca="1" t="shared" si="37"/>
        <v/>
      </c>
      <c r="C248" s="5"/>
      <c r="D248" s="5"/>
      <c r="F248" s="5"/>
      <c r="G248" s="85"/>
      <c r="K248" s="11" t="str">
        <f>IF(ISBLANK(A248),"",VLOOKUP("S3"&amp;表1_15[[#This Row],[分项工程代号]]&amp;表1_15[[#This Row],[分项工程名称]],模板!D:F,3,FALSE))</f>
        <v/>
      </c>
      <c r="L248" s="2" t="str">
        <f ca="1">IF(ISBLANK(A248),"",表1_15[[#This Row],[编号]]&amp;TEXT(表1_15[[#This Row],[序号]],"000"))</f>
        <v/>
      </c>
      <c r="M248" s="11" t="str">
        <f t="shared" si="38"/>
        <v/>
      </c>
      <c r="N248" s="11" t="str">
        <f t="shared" si="39"/>
        <v/>
      </c>
      <c r="O248" s="11" t="str">
        <f t="shared" si="40"/>
        <v/>
      </c>
      <c r="P248" s="2" t="str">
        <f t="shared" si="41"/>
        <v/>
      </c>
      <c r="Q248" s="2" t="str">
        <f t="shared" si="42"/>
        <v/>
      </c>
      <c r="R248" s="2" t="str">
        <f t="shared" si="43"/>
        <v/>
      </c>
      <c r="S248" s="11" t="str">
        <f t="shared" si="44"/>
        <v/>
      </c>
      <c r="T248" s="11" t="str">
        <f>IF(ISBLANK(A248),"",VLOOKUP(表1_15[[#This Row],[分项工程名称]],模板!C:G,3,FALSE))</f>
        <v/>
      </c>
      <c r="U248" s="2" t="str">
        <f t="shared" si="45"/>
        <v/>
      </c>
      <c r="V248" s="2" t="str">
        <f t="shared" si="46"/>
        <v/>
      </c>
      <c r="W248" s="11" t="str">
        <f>IF(ISBLANK(A248),"",表1_15[[#This Row],[子项名称]]&amp;表1_15[[#This Row],[标题]]&amp;表1_15[[#This Row],[分项工程代号]])</f>
        <v/>
      </c>
      <c r="X248" s="11" t="str">
        <f>IF(ISBLANK(A248),"",COUNTIF(W:W,表1_15[[#This Row],[子项名称]]&amp;表1_15[[#This Row],[标题]]&amp;表1_15[[#This Row],[分项工程代号]]))</f>
        <v/>
      </c>
      <c r="Y248" s="11" t="str">
        <f>IF(ISBLANK(A248),"",表1_15[[#This Row],[子项名称]]&amp;表1_15[[#This Row],[分项工程代号]]&amp;表1_15[[#This Row],[分项工程名称]])</f>
        <v/>
      </c>
      <c r="Z248" s="11" t="str">
        <f>IF(ISBLANK(A248),"",IF(MATCH(表1_15[[#This Row],[子项名称]]&amp;表1_15[[#This Row],[分项工程代号]]&amp;表1_15[[#This Row],[分项工程名称]],Y:Y,0)=ROW(表1_15[[#This Row],[子项名称]]),TRUE,FALSE))</f>
        <v/>
      </c>
      <c r="AA248" s="11" t="str">
        <f t="shared" si="47"/>
        <v/>
      </c>
      <c r="AB248" s="11" t="str">
        <f>IF(ISBLANK(A248),"",VLOOKUP(表1_15[[#This Row],[分项工程名称]],施工检查记录[#All],2,FALSE))</f>
        <v/>
      </c>
      <c r="AC248" t="str">
        <f t="shared" si="36"/>
        <v>1900年01月00日</v>
      </c>
    </row>
    <row r="249" customHeight="1" spans="1:29">
      <c r="A249" s="5"/>
      <c r="B249" s="5" t="str">
        <f ca="1" t="shared" si="37"/>
        <v/>
      </c>
      <c r="C249" s="5"/>
      <c r="D249" s="5"/>
      <c r="F249" s="5"/>
      <c r="G249" s="85"/>
      <c r="K249" s="11" t="str">
        <f>IF(ISBLANK(A249),"",VLOOKUP("S3"&amp;表1_15[[#This Row],[分项工程代号]]&amp;表1_15[[#This Row],[分项工程名称]],模板!D:F,3,FALSE))</f>
        <v/>
      </c>
      <c r="L249" s="2" t="str">
        <f ca="1">IF(ISBLANK(A249),"",表1_15[[#This Row],[编号]]&amp;TEXT(表1_15[[#This Row],[序号]],"000"))</f>
        <v/>
      </c>
      <c r="M249" s="11" t="str">
        <f t="shared" si="38"/>
        <v/>
      </c>
      <c r="N249" s="11" t="str">
        <f t="shared" si="39"/>
        <v/>
      </c>
      <c r="O249" s="11" t="str">
        <f t="shared" si="40"/>
        <v/>
      </c>
      <c r="P249" s="2" t="str">
        <f t="shared" si="41"/>
        <v/>
      </c>
      <c r="Q249" s="2" t="str">
        <f t="shared" si="42"/>
        <v/>
      </c>
      <c r="R249" s="2" t="str">
        <f t="shared" si="43"/>
        <v/>
      </c>
      <c r="S249" s="11" t="str">
        <f t="shared" si="44"/>
        <v/>
      </c>
      <c r="T249" s="11" t="str">
        <f>IF(ISBLANK(A249),"",VLOOKUP(表1_15[[#This Row],[分项工程名称]],模板!C:G,3,FALSE))</f>
        <v/>
      </c>
      <c r="U249" s="2" t="str">
        <f t="shared" si="45"/>
        <v/>
      </c>
      <c r="V249" s="2" t="str">
        <f t="shared" si="46"/>
        <v/>
      </c>
      <c r="W249" s="11" t="str">
        <f>IF(ISBLANK(A249),"",表1_15[[#This Row],[子项名称]]&amp;表1_15[[#This Row],[标题]]&amp;表1_15[[#This Row],[分项工程代号]])</f>
        <v/>
      </c>
      <c r="X249" s="11" t="str">
        <f>IF(ISBLANK(A249),"",COUNTIF(W:W,表1_15[[#This Row],[子项名称]]&amp;表1_15[[#This Row],[标题]]&amp;表1_15[[#This Row],[分项工程代号]]))</f>
        <v/>
      </c>
      <c r="Y249" s="11" t="str">
        <f>IF(ISBLANK(A249),"",表1_15[[#This Row],[子项名称]]&amp;表1_15[[#This Row],[分项工程代号]]&amp;表1_15[[#This Row],[分项工程名称]])</f>
        <v/>
      </c>
      <c r="Z249" s="11" t="str">
        <f>IF(ISBLANK(A249),"",IF(MATCH(表1_15[[#This Row],[子项名称]]&amp;表1_15[[#This Row],[分项工程代号]]&amp;表1_15[[#This Row],[分项工程名称]],Y:Y,0)=ROW(表1_15[[#This Row],[子项名称]]),TRUE,FALSE))</f>
        <v/>
      </c>
      <c r="AA249" s="11" t="str">
        <f t="shared" si="47"/>
        <v/>
      </c>
      <c r="AB249" s="11" t="str">
        <f>IF(ISBLANK(A249),"",VLOOKUP(表1_15[[#This Row],[分项工程名称]],施工检查记录[#All],2,FALSE))</f>
        <v/>
      </c>
      <c r="AC249" t="str">
        <f t="shared" si="36"/>
        <v>1900年01月00日</v>
      </c>
    </row>
    <row r="250" customHeight="1" spans="1:29">
      <c r="A250" s="5"/>
      <c r="B250" s="5" t="str">
        <f ca="1" t="shared" si="37"/>
        <v/>
      </c>
      <c r="C250" s="5"/>
      <c r="D250" s="5"/>
      <c r="F250" s="5"/>
      <c r="G250" s="85"/>
      <c r="K250" s="11" t="str">
        <f>IF(ISBLANK(A250),"",VLOOKUP("S3"&amp;表1_15[[#This Row],[分项工程代号]]&amp;表1_15[[#This Row],[分项工程名称]],模板!D:F,3,FALSE))</f>
        <v/>
      </c>
      <c r="L250" s="2" t="str">
        <f ca="1">IF(ISBLANK(A250),"",表1_15[[#This Row],[编号]]&amp;TEXT(表1_15[[#This Row],[序号]],"000"))</f>
        <v/>
      </c>
      <c r="M250" s="11" t="str">
        <f t="shared" si="38"/>
        <v/>
      </c>
      <c r="N250" s="11" t="str">
        <f t="shared" si="39"/>
        <v/>
      </c>
      <c r="O250" s="11" t="str">
        <f t="shared" si="40"/>
        <v/>
      </c>
      <c r="P250" s="2" t="str">
        <f t="shared" si="41"/>
        <v/>
      </c>
      <c r="Q250" s="2" t="str">
        <f t="shared" si="42"/>
        <v/>
      </c>
      <c r="R250" s="2" t="str">
        <f t="shared" si="43"/>
        <v/>
      </c>
      <c r="S250" s="11" t="str">
        <f t="shared" si="44"/>
        <v/>
      </c>
      <c r="T250" s="11" t="str">
        <f>IF(ISBLANK(A250),"",VLOOKUP(表1_15[[#This Row],[分项工程名称]],模板!C:G,3,FALSE))</f>
        <v/>
      </c>
      <c r="U250" s="2" t="str">
        <f t="shared" si="45"/>
        <v/>
      </c>
      <c r="V250" s="2" t="str">
        <f t="shared" si="46"/>
        <v/>
      </c>
      <c r="W250" s="11" t="str">
        <f>IF(ISBLANK(A250),"",表1_15[[#This Row],[子项名称]]&amp;表1_15[[#This Row],[标题]]&amp;表1_15[[#This Row],[分项工程代号]])</f>
        <v/>
      </c>
      <c r="X250" s="11" t="str">
        <f>IF(ISBLANK(A250),"",COUNTIF(W:W,表1_15[[#This Row],[子项名称]]&amp;表1_15[[#This Row],[标题]]&amp;表1_15[[#This Row],[分项工程代号]]))</f>
        <v/>
      </c>
      <c r="Y250" s="11" t="str">
        <f>IF(ISBLANK(A250),"",表1_15[[#This Row],[子项名称]]&amp;表1_15[[#This Row],[分项工程代号]]&amp;表1_15[[#This Row],[分项工程名称]])</f>
        <v/>
      </c>
      <c r="Z250" s="11" t="str">
        <f>IF(ISBLANK(A250),"",IF(MATCH(表1_15[[#This Row],[子项名称]]&amp;表1_15[[#This Row],[分项工程代号]]&amp;表1_15[[#This Row],[分项工程名称]],Y:Y,0)=ROW(表1_15[[#This Row],[子项名称]]),TRUE,FALSE))</f>
        <v/>
      </c>
      <c r="AA250" s="11" t="str">
        <f t="shared" si="47"/>
        <v/>
      </c>
      <c r="AB250" s="11" t="str">
        <f>IF(ISBLANK(A250),"",VLOOKUP(表1_15[[#This Row],[分项工程名称]],施工检查记录[#All],2,FALSE))</f>
        <v/>
      </c>
      <c r="AC250" t="str">
        <f t="shared" si="36"/>
        <v>1900年01月00日</v>
      </c>
    </row>
    <row r="251" customHeight="1" spans="1:29">
      <c r="A251" s="5"/>
      <c r="B251" s="5" t="str">
        <f ca="1" t="shared" si="37"/>
        <v/>
      </c>
      <c r="C251" s="5"/>
      <c r="D251" s="5"/>
      <c r="F251" s="5"/>
      <c r="G251" s="85"/>
      <c r="K251" s="11" t="str">
        <f>IF(ISBLANK(A251),"",VLOOKUP("S3"&amp;表1_15[[#This Row],[分项工程代号]]&amp;表1_15[[#This Row],[分项工程名称]],模板!D:F,3,FALSE))</f>
        <v/>
      </c>
      <c r="L251" s="2" t="str">
        <f ca="1">IF(ISBLANK(A251),"",表1_15[[#This Row],[编号]]&amp;TEXT(表1_15[[#This Row],[序号]],"000"))</f>
        <v/>
      </c>
      <c r="M251" s="11" t="str">
        <f t="shared" si="38"/>
        <v/>
      </c>
      <c r="N251" s="11" t="str">
        <f t="shared" si="39"/>
        <v/>
      </c>
      <c r="O251" s="11" t="str">
        <f t="shared" si="40"/>
        <v/>
      </c>
      <c r="P251" s="2" t="str">
        <f t="shared" si="41"/>
        <v/>
      </c>
      <c r="Q251" s="2" t="str">
        <f t="shared" si="42"/>
        <v/>
      </c>
      <c r="R251" s="2" t="str">
        <f t="shared" si="43"/>
        <v/>
      </c>
      <c r="S251" s="11" t="str">
        <f t="shared" si="44"/>
        <v/>
      </c>
      <c r="T251" s="11" t="str">
        <f>IF(ISBLANK(A251),"",VLOOKUP(表1_15[[#This Row],[分项工程名称]],模板!C:G,3,FALSE))</f>
        <v/>
      </c>
      <c r="U251" s="2" t="str">
        <f t="shared" si="45"/>
        <v/>
      </c>
      <c r="V251" s="2" t="str">
        <f t="shared" si="46"/>
        <v/>
      </c>
      <c r="W251" s="11" t="str">
        <f>IF(ISBLANK(A251),"",表1_15[[#This Row],[子项名称]]&amp;表1_15[[#This Row],[标题]]&amp;表1_15[[#This Row],[分项工程代号]])</f>
        <v/>
      </c>
      <c r="X251" s="11" t="str">
        <f>IF(ISBLANK(A251),"",COUNTIF(W:W,表1_15[[#This Row],[子项名称]]&amp;表1_15[[#This Row],[标题]]&amp;表1_15[[#This Row],[分项工程代号]]))</f>
        <v/>
      </c>
      <c r="Y251" s="11" t="str">
        <f>IF(ISBLANK(A251),"",表1_15[[#This Row],[子项名称]]&amp;表1_15[[#This Row],[分项工程代号]]&amp;表1_15[[#This Row],[分项工程名称]])</f>
        <v/>
      </c>
      <c r="Z251" s="11" t="str">
        <f>IF(ISBLANK(A251),"",IF(MATCH(表1_15[[#This Row],[子项名称]]&amp;表1_15[[#This Row],[分项工程代号]]&amp;表1_15[[#This Row],[分项工程名称]],Y:Y,0)=ROW(表1_15[[#This Row],[子项名称]]),TRUE,FALSE))</f>
        <v/>
      </c>
      <c r="AA251" s="11" t="str">
        <f t="shared" si="47"/>
        <v/>
      </c>
      <c r="AB251" s="11" t="str">
        <f>IF(ISBLANK(A251),"",VLOOKUP(表1_15[[#This Row],[分项工程名称]],施工检查记录[#All],2,FALSE))</f>
        <v/>
      </c>
      <c r="AC251" t="str">
        <f t="shared" si="36"/>
        <v>1900年01月00日</v>
      </c>
    </row>
    <row r="252" customHeight="1" spans="1:29">
      <c r="A252" s="5"/>
      <c r="B252" s="5" t="str">
        <f ca="1" t="shared" si="37"/>
        <v/>
      </c>
      <c r="C252" s="5"/>
      <c r="D252" s="5"/>
      <c r="F252" s="5"/>
      <c r="G252" s="85"/>
      <c r="K252" s="11" t="str">
        <f>IF(ISBLANK(A252),"",VLOOKUP("S3"&amp;表1_15[[#This Row],[分项工程代号]]&amp;表1_15[[#This Row],[分项工程名称]],模板!D:F,3,FALSE))</f>
        <v/>
      </c>
      <c r="L252" s="2" t="str">
        <f ca="1">IF(ISBLANK(A252),"",表1_15[[#This Row],[编号]]&amp;TEXT(表1_15[[#This Row],[序号]],"000"))</f>
        <v/>
      </c>
      <c r="M252" s="11" t="str">
        <f t="shared" si="38"/>
        <v/>
      </c>
      <c r="N252" s="11" t="str">
        <f t="shared" si="39"/>
        <v/>
      </c>
      <c r="O252" s="11" t="str">
        <f t="shared" si="40"/>
        <v/>
      </c>
      <c r="P252" s="2" t="str">
        <f t="shared" si="41"/>
        <v/>
      </c>
      <c r="Q252" s="2" t="str">
        <f t="shared" si="42"/>
        <v/>
      </c>
      <c r="R252" s="2" t="str">
        <f t="shared" si="43"/>
        <v/>
      </c>
      <c r="S252" s="11" t="str">
        <f t="shared" si="44"/>
        <v/>
      </c>
      <c r="T252" s="11" t="str">
        <f>IF(ISBLANK(A252),"",VLOOKUP(表1_15[[#This Row],[分项工程名称]],模板!C:G,3,FALSE))</f>
        <v/>
      </c>
      <c r="U252" s="2" t="str">
        <f t="shared" si="45"/>
        <v/>
      </c>
      <c r="V252" s="2" t="str">
        <f t="shared" si="46"/>
        <v/>
      </c>
      <c r="W252" s="11" t="str">
        <f>IF(ISBLANK(A252),"",表1_15[[#This Row],[子项名称]]&amp;表1_15[[#This Row],[标题]]&amp;表1_15[[#This Row],[分项工程代号]])</f>
        <v/>
      </c>
      <c r="X252" s="11" t="str">
        <f>IF(ISBLANK(A252),"",COUNTIF(W:W,表1_15[[#This Row],[子项名称]]&amp;表1_15[[#This Row],[标题]]&amp;表1_15[[#This Row],[分项工程代号]]))</f>
        <v/>
      </c>
      <c r="Y252" s="11" t="str">
        <f>IF(ISBLANK(A252),"",表1_15[[#This Row],[子项名称]]&amp;表1_15[[#This Row],[分项工程代号]]&amp;表1_15[[#This Row],[分项工程名称]])</f>
        <v/>
      </c>
      <c r="Z252" s="11" t="str">
        <f>IF(ISBLANK(A252),"",IF(MATCH(表1_15[[#This Row],[子项名称]]&amp;表1_15[[#This Row],[分项工程代号]]&amp;表1_15[[#This Row],[分项工程名称]],Y:Y,0)=ROW(表1_15[[#This Row],[子项名称]]),TRUE,FALSE))</f>
        <v/>
      </c>
      <c r="AA252" s="11" t="str">
        <f t="shared" si="47"/>
        <v/>
      </c>
      <c r="AB252" s="11" t="str">
        <f>IF(ISBLANK(A252),"",VLOOKUP(表1_15[[#This Row],[分项工程名称]],施工检查记录[#All],2,FALSE))</f>
        <v/>
      </c>
      <c r="AC252" t="str">
        <f t="shared" si="36"/>
        <v>1900年01月00日</v>
      </c>
    </row>
    <row r="253" customHeight="1" spans="1:29">
      <c r="A253" s="5"/>
      <c r="B253" s="5" t="str">
        <f ca="1" t="shared" si="37"/>
        <v/>
      </c>
      <c r="D253" s="5"/>
      <c r="E253" s="5"/>
      <c r="G253" s="85"/>
      <c r="K253" s="11" t="str">
        <f>IF(ISBLANK(A253),"",VLOOKUP("S3"&amp;表1_15[[#This Row],[分项工程代号]]&amp;表1_15[[#This Row],[分项工程名称]],模板!D:F,3,FALSE))</f>
        <v/>
      </c>
      <c r="L253" s="2" t="str">
        <f ca="1">IF(ISBLANK(A253),"",表1_15[[#This Row],[编号]]&amp;TEXT(表1_15[[#This Row],[序号]],"000"))</f>
        <v/>
      </c>
      <c r="M253" s="11" t="str">
        <f t="shared" si="38"/>
        <v/>
      </c>
      <c r="N253" s="11" t="str">
        <f t="shared" si="39"/>
        <v/>
      </c>
      <c r="O253" s="11" t="str">
        <f t="shared" si="40"/>
        <v/>
      </c>
      <c r="P253" s="2" t="str">
        <f t="shared" si="41"/>
        <v/>
      </c>
      <c r="Q253" s="2" t="str">
        <f t="shared" si="42"/>
        <v/>
      </c>
      <c r="R253" s="2" t="str">
        <f t="shared" si="43"/>
        <v/>
      </c>
      <c r="S253" s="11" t="str">
        <f t="shared" si="44"/>
        <v/>
      </c>
      <c r="T253" s="11" t="str">
        <f>IF(ISBLANK(A253),"",VLOOKUP(表1_15[[#This Row],[分项工程名称]],模板!C:G,3,FALSE))</f>
        <v/>
      </c>
      <c r="U253" s="2" t="str">
        <f t="shared" si="45"/>
        <v/>
      </c>
      <c r="V253" s="2" t="str">
        <f t="shared" si="46"/>
        <v/>
      </c>
      <c r="W253" s="11" t="str">
        <f>IF(ISBLANK(A253),"",表1_15[[#This Row],[子项名称]]&amp;表1_15[[#This Row],[标题]]&amp;表1_15[[#This Row],[分项工程代号]])</f>
        <v/>
      </c>
      <c r="X253" s="11" t="str">
        <f>IF(ISBLANK(A253),"",COUNTIF(W:W,表1_15[[#This Row],[子项名称]]&amp;表1_15[[#This Row],[标题]]&amp;表1_15[[#This Row],[分项工程代号]]))</f>
        <v/>
      </c>
      <c r="Y253" s="11" t="str">
        <f>IF(ISBLANK(A253),"",表1_15[[#This Row],[子项名称]]&amp;表1_15[[#This Row],[分项工程代号]]&amp;表1_15[[#This Row],[分项工程名称]])</f>
        <v/>
      </c>
      <c r="Z253" s="11" t="str">
        <f>IF(ISBLANK(A253),"",IF(MATCH(表1_15[[#This Row],[子项名称]]&amp;表1_15[[#This Row],[分项工程代号]]&amp;表1_15[[#This Row],[分项工程名称]],Y:Y,0)=ROW(表1_15[[#This Row],[子项名称]]),TRUE,FALSE))</f>
        <v/>
      </c>
      <c r="AA253" s="11" t="str">
        <f t="shared" si="47"/>
        <v/>
      </c>
      <c r="AB253" s="11" t="str">
        <f>IF(ISBLANK(A253),"",VLOOKUP(表1_15[[#This Row],[分项工程名称]],施工检查记录[#All],2,FALSE))</f>
        <v/>
      </c>
      <c r="AC253" t="str">
        <f t="shared" si="36"/>
        <v>1900年01月00日</v>
      </c>
    </row>
    <row r="254" customHeight="1" spans="1:29">
      <c r="A254" s="5"/>
      <c r="B254" s="5" t="str">
        <f ca="1" t="shared" si="37"/>
        <v/>
      </c>
      <c r="D254" s="5"/>
      <c r="E254" s="5"/>
      <c r="G254" s="85"/>
      <c r="K254" s="11" t="str">
        <f>IF(ISBLANK(A254),"",VLOOKUP("S3"&amp;表1_15[[#This Row],[分项工程代号]]&amp;表1_15[[#This Row],[分项工程名称]],模板!D:F,3,FALSE))</f>
        <v/>
      </c>
      <c r="L254" s="2" t="str">
        <f ca="1">IF(ISBLANK(A254),"",表1_15[[#This Row],[编号]]&amp;TEXT(表1_15[[#This Row],[序号]],"000"))</f>
        <v/>
      </c>
      <c r="M254" s="11" t="str">
        <f t="shared" si="38"/>
        <v/>
      </c>
      <c r="N254" s="11" t="str">
        <f t="shared" si="39"/>
        <v/>
      </c>
      <c r="O254" s="11" t="str">
        <f t="shared" si="40"/>
        <v/>
      </c>
      <c r="P254" s="2" t="str">
        <f t="shared" si="41"/>
        <v/>
      </c>
      <c r="Q254" s="2" t="str">
        <f t="shared" si="42"/>
        <v/>
      </c>
      <c r="R254" s="2" t="str">
        <f t="shared" si="43"/>
        <v/>
      </c>
      <c r="S254" s="11" t="str">
        <f t="shared" si="44"/>
        <v/>
      </c>
      <c r="T254" s="11" t="str">
        <f>IF(ISBLANK(A254),"",VLOOKUP(表1_15[[#This Row],[分项工程名称]],模板!C:G,3,FALSE))</f>
        <v/>
      </c>
      <c r="U254" s="2" t="str">
        <f t="shared" si="45"/>
        <v/>
      </c>
      <c r="V254" s="2" t="str">
        <f t="shared" si="46"/>
        <v/>
      </c>
      <c r="W254" s="11" t="str">
        <f>IF(ISBLANK(A254),"",表1_15[[#This Row],[子项名称]]&amp;表1_15[[#This Row],[标题]]&amp;表1_15[[#This Row],[分项工程代号]])</f>
        <v/>
      </c>
      <c r="X254" s="11" t="str">
        <f>IF(ISBLANK(A254),"",COUNTIF(W:W,表1_15[[#This Row],[子项名称]]&amp;表1_15[[#This Row],[标题]]&amp;表1_15[[#This Row],[分项工程代号]]))</f>
        <v/>
      </c>
      <c r="Y254" s="11" t="str">
        <f>IF(ISBLANK(A254),"",表1_15[[#This Row],[子项名称]]&amp;表1_15[[#This Row],[分项工程代号]]&amp;表1_15[[#This Row],[分项工程名称]])</f>
        <v/>
      </c>
      <c r="Z254" s="11" t="str">
        <f>IF(ISBLANK(A254),"",IF(MATCH(表1_15[[#This Row],[子项名称]]&amp;表1_15[[#This Row],[分项工程代号]]&amp;表1_15[[#This Row],[分项工程名称]],Y:Y,0)=ROW(表1_15[[#This Row],[子项名称]]),TRUE,FALSE))</f>
        <v/>
      </c>
      <c r="AA254" s="11" t="str">
        <f t="shared" si="47"/>
        <v/>
      </c>
      <c r="AB254" s="11" t="str">
        <f>IF(ISBLANK(A254),"",VLOOKUP(表1_15[[#This Row],[分项工程名称]],施工检查记录[#All],2,FALSE))</f>
        <v/>
      </c>
      <c r="AC254" t="str">
        <f t="shared" si="36"/>
        <v>1900年01月00日</v>
      </c>
    </row>
    <row r="255" customHeight="1" spans="1:29">
      <c r="A255" s="5"/>
      <c r="B255" s="5" t="str">
        <f ca="1" t="shared" si="37"/>
        <v/>
      </c>
      <c r="D255" s="5"/>
      <c r="E255" s="5"/>
      <c r="G255" s="85"/>
      <c r="K255" s="11" t="str">
        <f>IF(ISBLANK(A255),"",VLOOKUP("S3"&amp;表1_15[[#This Row],[分项工程代号]]&amp;表1_15[[#This Row],[分项工程名称]],模板!D:F,3,FALSE))</f>
        <v/>
      </c>
      <c r="L255" s="2" t="str">
        <f ca="1">IF(ISBLANK(A255),"",表1_15[[#This Row],[编号]]&amp;TEXT(表1_15[[#This Row],[序号]],"000"))</f>
        <v/>
      </c>
      <c r="M255" s="11" t="str">
        <f t="shared" si="38"/>
        <v/>
      </c>
      <c r="N255" s="11" t="str">
        <f t="shared" si="39"/>
        <v/>
      </c>
      <c r="O255" s="11" t="str">
        <f t="shared" si="40"/>
        <v/>
      </c>
      <c r="P255" s="2" t="str">
        <f t="shared" si="41"/>
        <v/>
      </c>
      <c r="Q255" s="2" t="str">
        <f t="shared" si="42"/>
        <v/>
      </c>
      <c r="R255" s="2" t="str">
        <f t="shared" si="43"/>
        <v/>
      </c>
      <c r="S255" s="11" t="str">
        <f t="shared" si="44"/>
        <v/>
      </c>
      <c r="T255" s="11" t="str">
        <f>IF(ISBLANK(A255),"",VLOOKUP(表1_15[[#This Row],[分项工程名称]],模板!C:G,3,FALSE))</f>
        <v/>
      </c>
      <c r="U255" s="2" t="str">
        <f t="shared" si="45"/>
        <v/>
      </c>
      <c r="V255" s="2" t="str">
        <f t="shared" si="46"/>
        <v/>
      </c>
      <c r="W255" s="11" t="str">
        <f>IF(ISBLANK(A255),"",表1_15[[#This Row],[子项名称]]&amp;表1_15[[#This Row],[标题]]&amp;表1_15[[#This Row],[分项工程代号]])</f>
        <v/>
      </c>
      <c r="X255" s="11" t="str">
        <f>IF(ISBLANK(A255),"",COUNTIF(W:W,表1_15[[#This Row],[子项名称]]&amp;表1_15[[#This Row],[标题]]&amp;表1_15[[#This Row],[分项工程代号]]))</f>
        <v/>
      </c>
      <c r="Y255" s="11" t="str">
        <f>IF(ISBLANK(A255),"",表1_15[[#This Row],[子项名称]]&amp;表1_15[[#This Row],[分项工程代号]]&amp;表1_15[[#This Row],[分项工程名称]])</f>
        <v/>
      </c>
      <c r="Z255" s="11" t="str">
        <f>IF(ISBLANK(A255),"",IF(MATCH(表1_15[[#This Row],[子项名称]]&amp;表1_15[[#This Row],[分项工程代号]]&amp;表1_15[[#This Row],[分项工程名称]],Y:Y,0)=ROW(表1_15[[#This Row],[子项名称]]),TRUE,FALSE))</f>
        <v/>
      </c>
      <c r="AA255" s="11" t="str">
        <f t="shared" si="47"/>
        <v/>
      </c>
      <c r="AB255" s="11" t="str">
        <f>IF(ISBLANK(A255),"",VLOOKUP(表1_15[[#This Row],[分项工程名称]],施工检查记录[#All],2,FALSE))</f>
        <v/>
      </c>
      <c r="AC255" t="str">
        <f t="shared" si="36"/>
        <v>1900年01月00日</v>
      </c>
    </row>
    <row r="256" customHeight="1" spans="1:29">
      <c r="A256" s="5"/>
      <c r="B256" s="5" t="str">
        <f ca="1" t="shared" si="37"/>
        <v/>
      </c>
      <c r="D256" s="5"/>
      <c r="E256" s="5"/>
      <c r="G256" s="85"/>
      <c r="K256" s="11" t="str">
        <f>IF(ISBLANK(A256),"",VLOOKUP("S3"&amp;表1_15[[#This Row],[分项工程代号]]&amp;表1_15[[#This Row],[分项工程名称]],模板!D:F,3,FALSE))</f>
        <v/>
      </c>
      <c r="L256" s="2" t="str">
        <f ca="1">IF(ISBLANK(A256),"",表1_15[[#This Row],[编号]]&amp;TEXT(表1_15[[#This Row],[序号]],"000"))</f>
        <v/>
      </c>
      <c r="M256" s="11" t="str">
        <f t="shared" si="38"/>
        <v/>
      </c>
      <c r="N256" s="11" t="str">
        <f t="shared" si="39"/>
        <v/>
      </c>
      <c r="O256" s="11" t="str">
        <f t="shared" si="40"/>
        <v/>
      </c>
      <c r="P256" s="2" t="str">
        <f t="shared" si="41"/>
        <v/>
      </c>
      <c r="Q256" s="2" t="str">
        <f t="shared" si="42"/>
        <v/>
      </c>
      <c r="R256" s="2" t="str">
        <f t="shared" si="43"/>
        <v/>
      </c>
      <c r="S256" s="11" t="str">
        <f t="shared" si="44"/>
        <v/>
      </c>
      <c r="T256" s="11" t="str">
        <f>IF(ISBLANK(A256),"",VLOOKUP(表1_15[[#This Row],[分项工程名称]],模板!C:G,3,FALSE))</f>
        <v/>
      </c>
      <c r="U256" s="2" t="str">
        <f t="shared" si="45"/>
        <v/>
      </c>
      <c r="V256" s="2" t="str">
        <f t="shared" si="46"/>
        <v/>
      </c>
      <c r="W256" s="11" t="str">
        <f>IF(ISBLANK(A256),"",表1_15[[#This Row],[子项名称]]&amp;表1_15[[#This Row],[标题]]&amp;表1_15[[#This Row],[分项工程代号]])</f>
        <v/>
      </c>
      <c r="X256" s="11" t="str">
        <f>IF(ISBLANK(A256),"",COUNTIF(W:W,表1_15[[#This Row],[子项名称]]&amp;表1_15[[#This Row],[标题]]&amp;表1_15[[#This Row],[分项工程代号]]))</f>
        <v/>
      </c>
      <c r="Y256" s="11" t="str">
        <f>IF(ISBLANK(A256),"",表1_15[[#This Row],[子项名称]]&amp;表1_15[[#This Row],[分项工程代号]]&amp;表1_15[[#This Row],[分项工程名称]])</f>
        <v/>
      </c>
      <c r="Z256" s="11" t="str">
        <f>IF(ISBLANK(A256),"",IF(MATCH(表1_15[[#This Row],[子项名称]]&amp;表1_15[[#This Row],[分项工程代号]]&amp;表1_15[[#This Row],[分项工程名称]],Y:Y,0)=ROW(表1_15[[#This Row],[子项名称]]),TRUE,FALSE))</f>
        <v/>
      </c>
      <c r="AA256" s="11" t="str">
        <f t="shared" si="47"/>
        <v/>
      </c>
      <c r="AB256" s="11" t="str">
        <f>IF(ISBLANK(A256),"",VLOOKUP(表1_15[[#This Row],[分项工程名称]],施工检查记录[#All],2,FALSE))</f>
        <v/>
      </c>
      <c r="AC256" t="str">
        <f t="shared" si="36"/>
        <v>1900年01月00日</v>
      </c>
    </row>
    <row r="257" customHeight="1" spans="1:29">
      <c r="A257" s="5"/>
      <c r="B257" s="5" t="str">
        <f ca="1" t="shared" si="37"/>
        <v/>
      </c>
      <c r="D257" s="5"/>
      <c r="E257" s="5"/>
      <c r="G257" s="85"/>
      <c r="K257" s="11" t="str">
        <f>IF(ISBLANK(A257),"",VLOOKUP("S3"&amp;表1_15[[#This Row],[分项工程代号]]&amp;表1_15[[#This Row],[分项工程名称]],模板!D:F,3,FALSE))</f>
        <v/>
      </c>
      <c r="L257" s="2" t="str">
        <f ca="1">IF(ISBLANK(A257),"",表1_15[[#This Row],[编号]]&amp;TEXT(表1_15[[#This Row],[序号]],"000"))</f>
        <v/>
      </c>
      <c r="M257" s="11" t="str">
        <f t="shared" si="38"/>
        <v/>
      </c>
      <c r="N257" s="11" t="str">
        <f t="shared" si="39"/>
        <v/>
      </c>
      <c r="O257" s="11" t="str">
        <f t="shared" si="40"/>
        <v/>
      </c>
      <c r="P257" s="2" t="str">
        <f t="shared" si="41"/>
        <v/>
      </c>
      <c r="Q257" s="2" t="str">
        <f t="shared" si="42"/>
        <v/>
      </c>
      <c r="R257" s="2" t="str">
        <f t="shared" si="43"/>
        <v/>
      </c>
      <c r="S257" s="11" t="str">
        <f t="shared" si="44"/>
        <v/>
      </c>
      <c r="T257" s="11" t="str">
        <f>IF(ISBLANK(A257),"",VLOOKUP(表1_15[[#This Row],[分项工程名称]],模板!C:G,3,FALSE))</f>
        <v/>
      </c>
      <c r="U257" s="2" t="str">
        <f t="shared" si="45"/>
        <v/>
      </c>
      <c r="V257" s="2" t="str">
        <f t="shared" si="46"/>
        <v/>
      </c>
      <c r="W257" s="11" t="str">
        <f>IF(ISBLANK(A257),"",表1_15[[#This Row],[子项名称]]&amp;表1_15[[#This Row],[标题]]&amp;表1_15[[#This Row],[分项工程代号]])</f>
        <v/>
      </c>
      <c r="X257" s="11" t="str">
        <f>IF(ISBLANK(A257),"",COUNTIF(W:W,表1_15[[#This Row],[子项名称]]&amp;表1_15[[#This Row],[标题]]&amp;表1_15[[#This Row],[分项工程代号]]))</f>
        <v/>
      </c>
      <c r="Y257" s="11" t="str">
        <f>IF(ISBLANK(A257),"",表1_15[[#This Row],[子项名称]]&amp;表1_15[[#This Row],[分项工程代号]]&amp;表1_15[[#This Row],[分项工程名称]])</f>
        <v/>
      </c>
      <c r="Z257" s="11" t="str">
        <f>IF(ISBLANK(A257),"",IF(MATCH(表1_15[[#This Row],[子项名称]]&amp;表1_15[[#This Row],[分项工程代号]]&amp;表1_15[[#This Row],[分项工程名称]],Y:Y,0)=ROW(表1_15[[#This Row],[子项名称]]),TRUE,FALSE))</f>
        <v/>
      </c>
      <c r="AA257" s="11" t="str">
        <f t="shared" si="47"/>
        <v/>
      </c>
      <c r="AB257" s="11" t="str">
        <f>IF(ISBLANK(A257),"",VLOOKUP(表1_15[[#This Row],[分项工程名称]],施工检查记录[#All],2,FALSE))</f>
        <v/>
      </c>
      <c r="AC257" t="str">
        <f t="shared" si="36"/>
        <v>1900年01月00日</v>
      </c>
    </row>
    <row r="258" customHeight="1" spans="1:29">
      <c r="A258" s="5"/>
      <c r="B258" s="5" t="str">
        <f ca="1" t="shared" si="37"/>
        <v/>
      </c>
      <c r="D258" s="5"/>
      <c r="E258" s="5"/>
      <c r="G258" s="85"/>
      <c r="K258" s="11" t="str">
        <f>IF(ISBLANK(A258),"",VLOOKUP("S3"&amp;表1_15[[#This Row],[分项工程代号]]&amp;表1_15[[#This Row],[分项工程名称]],模板!D:F,3,FALSE))</f>
        <v/>
      </c>
      <c r="L258" s="2" t="str">
        <f ca="1">IF(ISBLANK(A258),"",表1_15[[#This Row],[编号]]&amp;TEXT(表1_15[[#This Row],[序号]],"000"))</f>
        <v/>
      </c>
      <c r="M258" s="11" t="str">
        <f t="shared" si="38"/>
        <v/>
      </c>
      <c r="N258" s="11" t="str">
        <f t="shared" si="39"/>
        <v/>
      </c>
      <c r="O258" s="11" t="str">
        <f t="shared" si="40"/>
        <v/>
      </c>
      <c r="P258" s="2" t="str">
        <f t="shared" si="41"/>
        <v/>
      </c>
      <c r="Q258" s="2" t="str">
        <f t="shared" si="42"/>
        <v/>
      </c>
      <c r="R258" s="2" t="str">
        <f t="shared" si="43"/>
        <v/>
      </c>
      <c r="S258" s="11" t="str">
        <f t="shared" si="44"/>
        <v/>
      </c>
      <c r="T258" s="11" t="str">
        <f>IF(ISBLANK(A258),"",VLOOKUP(表1_15[[#This Row],[分项工程名称]],模板!C:G,3,FALSE))</f>
        <v/>
      </c>
      <c r="U258" s="2" t="str">
        <f t="shared" si="45"/>
        <v/>
      </c>
      <c r="V258" s="2" t="str">
        <f t="shared" si="46"/>
        <v/>
      </c>
      <c r="W258" s="11" t="str">
        <f>IF(ISBLANK(A258),"",表1_15[[#This Row],[子项名称]]&amp;表1_15[[#This Row],[标题]]&amp;表1_15[[#This Row],[分项工程代号]])</f>
        <v/>
      </c>
      <c r="X258" s="11" t="str">
        <f>IF(ISBLANK(A258),"",COUNTIF(W:W,表1_15[[#This Row],[子项名称]]&amp;表1_15[[#This Row],[标题]]&amp;表1_15[[#This Row],[分项工程代号]]))</f>
        <v/>
      </c>
      <c r="Y258" s="11" t="str">
        <f>IF(ISBLANK(A258),"",表1_15[[#This Row],[子项名称]]&amp;表1_15[[#This Row],[分项工程代号]]&amp;表1_15[[#This Row],[分项工程名称]])</f>
        <v/>
      </c>
      <c r="Z258" s="11" t="str">
        <f>IF(ISBLANK(A258),"",IF(MATCH(表1_15[[#This Row],[子项名称]]&amp;表1_15[[#This Row],[分项工程代号]]&amp;表1_15[[#This Row],[分项工程名称]],Y:Y,0)=ROW(表1_15[[#This Row],[子项名称]]),TRUE,FALSE))</f>
        <v/>
      </c>
      <c r="AA258" s="11" t="str">
        <f t="shared" si="47"/>
        <v/>
      </c>
      <c r="AB258" s="11" t="str">
        <f>IF(ISBLANK(A258),"",VLOOKUP(表1_15[[#This Row],[分项工程名称]],施工检查记录[#All],2,FALSE))</f>
        <v/>
      </c>
      <c r="AC258" t="str">
        <f t="shared" ref="AC258:AC321" si="48">TEXT($G258,"yyyy年mm月dd日")</f>
        <v>1900年01月00日</v>
      </c>
    </row>
    <row r="259" customHeight="1" spans="1:29">
      <c r="A259" s="5"/>
      <c r="B259" s="5" t="str">
        <f ca="1" t="shared" ref="B259:B322" si="49">IF(ISBLANK(A259),"",_xlfn.MAXIFS(INDIRECT(ADDRESS(2,2)&amp;":"&amp;ADDRESS(ROW(A259)-1,2)),INDIRECT(ADDRESS(2,1)&amp;":"&amp;ADDRESS(ROW(A259)-1,1)),A259,INDIRECT(ADDRESS(2,3)&amp;":"&amp;ADDRESS(ROW(A259)-1,3)),C259,INDIRECT(ADDRESS(2,4)&amp;":"&amp;ADDRESS(ROW(A259)-1,4)),D259)+1)</f>
        <v/>
      </c>
      <c r="D259" s="5"/>
      <c r="E259" s="5"/>
      <c r="G259" s="85"/>
      <c r="K259" s="11" t="str">
        <f>IF(ISBLANK(A259),"",VLOOKUP("S3"&amp;表1_15[[#This Row],[分项工程代号]]&amp;表1_15[[#This Row],[分项工程名称]],模板!D:F,3,FALSE))</f>
        <v/>
      </c>
      <c r="L259" s="2" t="str">
        <f ca="1">IF(ISBLANK(A259),"",表1_15[[#This Row],[编号]]&amp;TEXT(表1_15[[#This Row],[序号]],"000"))</f>
        <v/>
      </c>
      <c r="M259" s="11" t="str">
        <f t="shared" ref="M259:M322" si="50">IF(ISBLANK(A259),"","北方工程刚果（金）有限公司")</f>
        <v/>
      </c>
      <c r="N259" s="11" t="str">
        <f t="shared" ref="N259:N322" si="51">IF(ISBLANK(A259),"","李云松")</f>
        <v/>
      </c>
      <c r="O259" s="11" t="str">
        <f t="shared" ref="O259:O322" si="52">IF(ISBLANK(A259),"","黄必银")</f>
        <v/>
      </c>
      <c r="P259" s="2" t="str">
        <f t="shared" ref="P259:P322" si="53">IF(ISBLANK(A259),"","WUHUANG CONSTRUCTION ET COMMERCE RDC SAS")</f>
        <v/>
      </c>
      <c r="Q259" s="2" t="str">
        <f t="shared" ref="Q259:Q322" si="54">IF(ISBLANK(A259),"","陈陆")</f>
        <v/>
      </c>
      <c r="R259" s="2" t="str">
        <f t="shared" ref="R259:R322" si="55">IF(ISBLANK(A259),"","曹学能")</f>
        <v/>
      </c>
      <c r="S259" s="11" t="str">
        <f t="shared" ref="S259:S322" si="56">IF(ISBLANK(A259),"","鑫诚建设监理咨询有限公司")</f>
        <v/>
      </c>
      <c r="T259" s="11" t="str">
        <f>IF(ISBLANK(A259),"",VLOOKUP(表1_15[[#This Row],[分项工程名称]],模板!C:G,3,FALSE))</f>
        <v/>
      </c>
      <c r="U259" s="2" t="str">
        <f t="shared" ref="U259:U322" si="57">IF(ISBLANK(A259),"","刚果（金）庞比铜钴矿项目")</f>
        <v/>
      </c>
      <c r="V259" s="2" t="str">
        <f t="shared" ref="V259:V322" si="58">IF(ISBLANK(A259),"",_xlfn.CONCAT(U259,"   ",A259))</f>
        <v/>
      </c>
      <c r="W259" s="11" t="str">
        <f>IF(ISBLANK(A259),"",表1_15[[#This Row],[子项名称]]&amp;表1_15[[#This Row],[标题]]&amp;表1_15[[#This Row],[分项工程代号]])</f>
        <v/>
      </c>
      <c r="X259" s="11" t="str">
        <f>IF(ISBLANK(A259),"",COUNTIF(W:W,表1_15[[#This Row],[子项名称]]&amp;表1_15[[#This Row],[标题]]&amp;表1_15[[#This Row],[分项工程代号]]))</f>
        <v/>
      </c>
      <c r="Y259" s="11" t="str">
        <f>IF(ISBLANK(A259),"",表1_15[[#This Row],[子项名称]]&amp;表1_15[[#This Row],[分项工程代号]]&amp;表1_15[[#This Row],[分项工程名称]])</f>
        <v/>
      </c>
      <c r="Z259" s="11" t="str">
        <f>IF(ISBLANK(A259),"",IF(MATCH(表1_15[[#This Row],[子项名称]]&amp;表1_15[[#This Row],[分项工程代号]]&amp;表1_15[[#This Row],[分项工程名称]],Y:Y,0)=ROW(表1_15[[#This Row],[子项名称]]),TRUE,FALSE))</f>
        <v/>
      </c>
      <c r="AA259" s="11" t="str">
        <f t="shared" ref="AA259:AA322" si="59">IF(ISBLANK(A259),"",_xlfn.CONCAT("《自动化仪表工程施工及验收规范》GB50093-2013"))</f>
        <v/>
      </c>
      <c r="AB259" s="11" t="str">
        <f>IF(ISBLANK(A259),"",VLOOKUP(表1_15[[#This Row],[分项工程名称]],施工检查记录[#All],2,FALSE))</f>
        <v/>
      </c>
      <c r="AC259" t="str">
        <f t="shared" si="48"/>
        <v>1900年01月00日</v>
      </c>
    </row>
    <row r="260" customHeight="1" spans="1:29">
      <c r="A260" s="5"/>
      <c r="B260" s="5" t="str">
        <f ca="1" t="shared" si="49"/>
        <v/>
      </c>
      <c r="D260" s="5"/>
      <c r="E260" s="5"/>
      <c r="G260" s="85"/>
      <c r="K260" s="11" t="str">
        <f>IF(ISBLANK(A260),"",VLOOKUP("S3"&amp;表1_15[[#This Row],[分项工程代号]]&amp;表1_15[[#This Row],[分项工程名称]],模板!D:F,3,FALSE))</f>
        <v/>
      </c>
      <c r="L260" s="2" t="str">
        <f ca="1">IF(ISBLANK(A260),"",表1_15[[#This Row],[编号]]&amp;TEXT(表1_15[[#This Row],[序号]],"000"))</f>
        <v/>
      </c>
      <c r="M260" s="11" t="str">
        <f t="shared" si="50"/>
        <v/>
      </c>
      <c r="N260" s="11" t="str">
        <f t="shared" si="51"/>
        <v/>
      </c>
      <c r="O260" s="11" t="str">
        <f t="shared" si="52"/>
        <v/>
      </c>
      <c r="P260" s="2" t="str">
        <f t="shared" si="53"/>
        <v/>
      </c>
      <c r="Q260" s="2" t="str">
        <f t="shared" si="54"/>
        <v/>
      </c>
      <c r="R260" s="2" t="str">
        <f t="shared" si="55"/>
        <v/>
      </c>
      <c r="S260" s="11" t="str">
        <f t="shared" si="56"/>
        <v/>
      </c>
      <c r="T260" s="11" t="str">
        <f>IF(ISBLANK(A260),"",VLOOKUP(表1_15[[#This Row],[分项工程名称]],模板!C:G,3,FALSE))</f>
        <v/>
      </c>
      <c r="U260" s="2" t="str">
        <f t="shared" si="57"/>
        <v/>
      </c>
      <c r="V260" s="2" t="str">
        <f t="shared" si="58"/>
        <v/>
      </c>
      <c r="W260" s="11" t="str">
        <f>IF(ISBLANK(A260),"",表1_15[[#This Row],[子项名称]]&amp;表1_15[[#This Row],[标题]]&amp;表1_15[[#This Row],[分项工程代号]])</f>
        <v/>
      </c>
      <c r="X260" s="11" t="str">
        <f>IF(ISBLANK(A260),"",COUNTIF(W:W,表1_15[[#This Row],[子项名称]]&amp;表1_15[[#This Row],[标题]]&amp;表1_15[[#This Row],[分项工程代号]]))</f>
        <v/>
      </c>
      <c r="Y260" s="11" t="str">
        <f>IF(ISBLANK(A260),"",表1_15[[#This Row],[子项名称]]&amp;表1_15[[#This Row],[分项工程代号]]&amp;表1_15[[#This Row],[分项工程名称]])</f>
        <v/>
      </c>
      <c r="Z260" s="11" t="str">
        <f>IF(ISBLANK(A260),"",IF(MATCH(表1_15[[#This Row],[子项名称]]&amp;表1_15[[#This Row],[分项工程代号]]&amp;表1_15[[#This Row],[分项工程名称]],Y:Y,0)=ROW(表1_15[[#This Row],[子项名称]]),TRUE,FALSE))</f>
        <v/>
      </c>
      <c r="AA260" s="11" t="str">
        <f t="shared" si="59"/>
        <v/>
      </c>
      <c r="AB260" s="11" t="str">
        <f>IF(ISBLANK(A260),"",VLOOKUP(表1_15[[#This Row],[分项工程名称]],施工检查记录[#All],2,FALSE))</f>
        <v/>
      </c>
      <c r="AC260" t="str">
        <f t="shared" si="48"/>
        <v>1900年01月00日</v>
      </c>
    </row>
    <row r="261" customHeight="1" spans="1:29">
      <c r="A261" s="5"/>
      <c r="B261" s="5" t="str">
        <f ca="1" t="shared" si="49"/>
        <v/>
      </c>
      <c r="D261" s="5"/>
      <c r="E261" s="5"/>
      <c r="G261" s="85"/>
      <c r="K261" s="11" t="str">
        <f>IF(ISBLANK(A261),"",VLOOKUP("S3"&amp;表1_15[[#This Row],[分项工程代号]]&amp;表1_15[[#This Row],[分项工程名称]],模板!D:F,3,FALSE))</f>
        <v/>
      </c>
      <c r="L261" s="2" t="str">
        <f ca="1">IF(ISBLANK(A261),"",表1_15[[#This Row],[编号]]&amp;TEXT(表1_15[[#This Row],[序号]],"000"))</f>
        <v/>
      </c>
      <c r="M261" s="11" t="str">
        <f t="shared" si="50"/>
        <v/>
      </c>
      <c r="N261" s="11" t="str">
        <f t="shared" si="51"/>
        <v/>
      </c>
      <c r="O261" s="11" t="str">
        <f t="shared" si="52"/>
        <v/>
      </c>
      <c r="P261" s="2" t="str">
        <f t="shared" si="53"/>
        <v/>
      </c>
      <c r="Q261" s="2" t="str">
        <f t="shared" si="54"/>
        <v/>
      </c>
      <c r="R261" s="2" t="str">
        <f t="shared" si="55"/>
        <v/>
      </c>
      <c r="S261" s="11" t="str">
        <f t="shared" si="56"/>
        <v/>
      </c>
      <c r="T261" s="11" t="str">
        <f>IF(ISBLANK(A261),"",VLOOKUP(表1_15[[#This Row],[分项工程名称]],模板!C:G,3,FALSE))</f>
        <v/>
      </c>
      <c r="U261" s="2" t="str">
        <f t="shared" si="57"/>
        <v/>
      </c>
      <c r="V261" s="2" t="str">
        <f t="shared" si="58"/>
        <v/>
      </c>
      <c r="W261" s="11" t="str">
        <f>IF(ISBLANK(A261),"",表1_15[[#This Row],[子项名称]]&amp;表1_15[[#This Row],[标题]]&amp;表1_15[[#This Row],[分项工程代号]])</f>
        <v/>
      </c>
      <c r="X261" s="11" t="str">
        <f>IF(ISBLANK(A261),"",COUNTIF(W:W,表1_15[[#This Row],[子项名称]]&amp;表1_15[[#This Row],[标题]]&amp;表1_15[[#This Row],[分项工程代号]]))</f>
        <v/>
      </c>
      <c r="Y261" s="11" t="str">
        <f>IF(ISBLANK(A261),"",表1_15[[#This Row],[子项名称]]&amp;表1_15[[#This Row],[分项工程代号]]&amp;表1_15[[#This Row],[分项工程名称]])</f>
        <v/>
      </c>
      <c r="Z261" s="11" t="str">
        <f>IF(ISBLANK(A261),"",IF(MATCH(表1_15[[#This Row],[子项名称]]&amp;表1_15[[#This Row],[分项工程代号]]&amp;表1_15[[#This Row],[分项工程名称]],Y:Y,0)=ROW(表1_15[[#This Row],[子项名称]]),TRUE,FALSE))</f>
        <v/>
      </c>
      <c r="AA261" s="11" t="str">
        <f t="shared" si="59"/>
        <v/>
      </c>
      <c r="AB261" s="11" t="str">
        <f>IF(ISBLANK(A261),"",VLOOKUP(表1_15[[#This Row],[分项工程名称]],施工检查记录[#All],2,FALSE))</f>
        <v/>
      </c>
      <c r="AC261" t="str">
        <f t="shared" si="48"/>
        <v>1900年01月00日</v>
      </c>
    </row>
    <row r="262" customHeight="1" spans="1:29">
      <c r="A262" s="5"/>
      <c r="B262" s="5" t="str">
        <f ca="1" t="shared" si="49"/>
        <v/>
      </c>
      <c r="D262" s="5"/>
      <c r="E262" s="5"/>
      <c r="G262" s="85"/>
      <c r="K262" s="11" t="str">
        <f>IF(ISBLANK(A262),"",VLOOKUP("S3"&amp;表1_15[[#This Row],[分项工程代号]]&amp;表1_15[[#This Row],[分项工程名称]],模板!D:F,3,FALSE))</f>
        <v/>
      </c>
      <c r="L262" s="2" t="str">
        <f ca="1">IF(ISBLANK(A262),"",表1_15[[#This Row],[编号]]&amp;TEXT(表1_15[[#This Row],[序号]],"000"))</f>
        <v/>
      </c>
      <c r="M262" s="11" t="str">
        <f t="shared" si="50"/>
        <v/>
      </c>
      <c r="N262" s="11" t="str">
        <f t="shared" si="51"/>
        <v/>
      </c>
      <c r="O262" s="11" t="str">
        <f t="shared" si="52"/>
        <v/>
      </c>
      <c r="P262" s="2" t="str">
        <f t="shared" si="53"/>
        <v/>
      </c>
      <c r="Q262" s="2" t="str">
        <f t="shared" si="54"/>
        <v/>
      </c>
      <c r="R262" s="2" t="str">
        <f t="shared" si="55"/>
        <v/>
      </c>
      <c r="S262" s="11" t="str">
        <f t="shared" si="56"/>
        <v/>
      </c>
      <c r="T262" s="11" t="str">
        <f>IF(ISBLANK(A262),"",VLOOKUP(表1_15[[#This Row],[分项工程名称]],模板!C:G,3,FALSE))</f>
        <v/>
      </c>
      <c r="U262" s="2" t="str">
        <f t="shared" si="57"/>
        <v/>
      </c>
      <c r="V262" s="2" t="str">
        <f t="shared" si="58"/>
        <v/>
      </c>
      <c r="W262" s="11" t="str">
        <f>IF(ISBLANK(A262),"",表1_15[[#This Row],[子项名称]]&amp;表1_15[[#This Row],[标题]]&amp;表1_15[[#This Row],[分项工程代号]])</f>
        <v/>
      </c>
      <c r="X262" s="11" t="str">
        <f>IF(ISBLANK(A262),"",COUNTIF(W:W,表1_15[[#This Row],[子项名称]]&amp;表1_15[[#This Row],[标题]]&amp;表1_15[[#This Row],[分项工程代号]]))</f>
        <v/>
      </c>
      <c r="Y262" s="11" t="str">
        <f>IF(ISBLANK(A262),"",表1_15[[#This Row],[子项名称]]&amp;表1_15[[#This Row],[分项工程代号]]&amp;表1_15[[#This Row],[分项工程名称]])</f>
        <v/>
      </c>
      <c r="Z262" s="11" t="str">
        <f>IF(ISBLANK(A262),"",IF(MATCH(表1_15[[#This Row],[子项名称]]&amp;表1_15[[#This Row],[分项工程代号]]&amp;表1_15[[#This Row],[分项工程名称]],Y:Y,0)=ROW(表1_15[[#This Row],[子项名称]]),TRUE,FALSE))</f>
        <v/>
      </c>
      <c r="AA262" s="11" t="str">
        <f t="shared" si="59"/>
        <v/>
      </c>
      <c r="AB262" s="11" t="str">
        <f>IF(ISBLANK(A262),"",VLOOKUP(表1_15[[#This Row],[分项工程名称]],施工检查记录[#All],2,FALSE))</f>
        <v/>
      </c>
      <c r="AC262" t="str">
        <f t="shared" si="48"/>
        <v>1900年01月00日</v>
      </c>
    </row>
    <row r="263" customHeight="1" spans="1:29">
      <c r="A263" s="5"/>
      <c r="B263" s="5" t="str">
        <f ca="1" t="shared" si="49"/>
        <v/>
      </c>
      <c r="C263" s="5"/>
      <c r="D263" s="5"/>
      <c r="E263" s="5"/>
      <c r="G263" s="85"/>
      <c r="K263" s="11" t="str">
        <f>IF(ISBLANK(A263),"",VLOOKUP("S3"&amp;表1_15[[#This Row],[分项工程代号]]&amp;表1_15[[#This Row],[分项工程名称]],模板!D:F,3,FALSE))</f>
        <v/>
      </c>
      <c r="L263" s="2" t="str">
        <f ca="1">IF(ISBLANK(A263),"",表1_15[[#This Row],[编号]]&amp;TEXT(表1_15[[#This Row],[序号]],"000"))</f>
        <v/>
      </c>
      <c r="M263" s="11" t="str">
        <f t="shared" si="50"/>
        <v/>
      </c>
      <c r="N263" s="11" t="str">
        <f t="shared" si="51"/>
        <v/>
      </c>
      <c r="O263" s="11" t="str">
        <f t="shared" si="52"/>
        <v/>
      </c>
      <c r="P263" s="2" t="str">
        <f t="shared" si="53"/>
        <v/>
      </c>
      <c r="Q263" s="2" t="str">
        <f t="shared" si="54"/>
        <v/>
      </c>
      <c r="R263" s="2" t="str">
        <f t="shared" si="55"/>
        <v/>
      </c>
      <c r="S263" s="11" t="str">
        <f t="shared" si="56"/>
        <v/>
      </c>
      <c r="T263" s="11" t="str">
        <f>IF(ISBLANK(A263),"",VLOOKUP(表1_15[[#This Row],[分项工程名称]],模板!C:G,3,FALSE))</f>
        <v/>
      </c>
      <c r="U263" s="2" t="str">
        <f t="shared" si="57"/>
        <v/>
      </c>
      <c r="V263" s="2" t="str">
        <f t="shared" si="58"/>
        <v/>
      </c>
      <c r="W263" s="11" t="str">
        <f>IF(ISBLANK(A263),"",表1_15[[#This Row],[子项名称]]&amp;表1_15[[#This Row],[标题]]&amp;表1_15[[#This Row],[分项工程代号]])</f>
        <v/>
      </c>
      <c r="X263" s="11" t="str">
        <f>IF(ISBLANK(A263),"",COUNTIF(W:W,表1_15[[#This Row],[子项名称]]&amp;表1_15[[#This Row],[标题]]&amp;表1_15[[#This Row],[分项工程代号]]))</f>
        <v/>
      </c>
      <c r="Y263" s="11" t="str">
        <f>IF(ISBLANK(A263),"",表1_15[[#This Row],[子项名称]]&amp;表1_15[[#This Row],[分项工程代号]]&amp;表1_15[[#This Row],[分项工程名称]])</f>
        <v/>
      </c>
      <c r="Z263" s="11" t="str">
        <f>IF(ISBLANK(A263),"",IF(MATCH(表1_15[[#This Row],[子项名称]]&amp;表1_15[[#This Row],[分项工程代号]]&amp;表1_15[[#This Row],[分项工程名称]],Y:Y,0)=ROW(表1_15[[#This Row],[子项名称]]),TRUE,FALSE))</f>
        <v/>
      </c>
      <c r="AA263" s="11" t="str">
        <f t="shared" si="59"/>
        <v/>
      </c>
      <c r="AB263" s="11" t="str">
        <f>IF(ISBLANK(A263),"",VLOOKUP(表1_15[[#This Row],[分项工程名称]],施工检查记录[#All],2,FALSE))</f>
        <v/>
      </c>
      <c r="AC263" t="str">
        <f t="shared" si="48"/>
        <v>1900年01月00日</v>
      </c>
    </row>
    <row r="264" customHeight="1" spans="1:29">
      <c r="A264" s="5"/>
      <c r="B264" s="5" t="str">
        <f ca="1" t="shared" si="49"/>
        <v/>
      </c>
      <c r="C264" s="5"/>
      <c r="D264" s="5"/>
      <c r="E264" s="5"/>
      <c r="G264" s="85"/>
      <c r="K264" s="11" t="str">
        <f>IF(ISBLANK(A264),"",VLOOKUP("S3"&amp;表1_15[[#This Row],[分项工程代号]]&amp;表1_15[[#This Row],[分项工程名称]],模板!D:F,3,FALSE))</f>
        <v/>
      </c>
      <c r="L264" s="2" t="str">
        <f ca="1">IF(ISBLANK(A264),"",表1_15[[#This Row],[编号]]&amp;TEXT(表1_15[[#This Row],[序号]],"000"))</f>
        <v/>
      </c>
      <c r="M264" s="11" t="str">
        <f t="shared" si="50"/>
        <v/>
      </c>
      <c r="N264" s="11" t="str">
        <f t="shared" si="51"/>
        <v/>
      </c>
      <c r="O264" s="11" t="str">
        <f t="shared" si="52"/>
        <v/>
      </c>
      <c r="P264" s="2" t="str">
        <f t="shared" si="53"/>
        <v/>
      </c>
      <c r="Q264" s="2" t="str">
        <f t="shared" si="54"/>
        <v/>
      </c>
      <c r="R264" s="2" t="str">
        <f t="shared" si="55"/>
        <v/>
      </c>
      <c r="S264" s="11" t="str">
        <f t="shared" si="56"/>
        <v/>
      </c>
      <c r="T264" s="11" t="str">
        <f>IF(ISBLANK(A264),"",VLOOKUP(表1_15[[#This Row],[分项工程名称]],模板!C:G,3,FALSE))</f>
        <v/>
      </c>
      <c r="U264" s="2" t="str">
        <f t="shared" si="57"/>
        <v/>
      </c>
      <c r="V264" s="2" t="str">
        <f t="shared" si="58"/>
        <v/>
      </c>
      <c r="W264" s="11" t="str">
        <f>IF(ISBLANK(A264),"",表1_15[[#This Row],[子项名称]]&amp;表1_15[[#This Row],[标题]]&amp;表1_15[[#This Row],[分项工程代号]])</f>
        <v/>
      </c>
      <c r="X264" s="11" t="str">
        <f>IF(ISBLANK(A264),"",COUNTIF(W:W,表1_15[[#This Row],[子项名称]]&amp;表1_15[[#This Row],[标题]]&amp;表1_15[[#This Row],[分项工程代号]]))</f>
        <v/>
      </c>
      <c r="Y264" s="11" t="str">
        <f>IF(ISBLANK(A264),"",表1_15[[#This Row],[子项名称]]&amp;表1_15[[#This Row],[分项工程代号]]&amp;表1_15[[#This Row],[分项工程名称]])</f>
        <v/>
      </c>
      <c r="Z264" s="11" t="str">
        <f>IF(ISBLANK(A264),"",IF(MATCH(表1_15[[#This Row],[子项名称]]&amp;表1_15[[#This Row],[分项工程代号]]&amp;表1_15[[#This Row],[分项工程名称]],Y:Y,0)=ROW(表1_15[[#This Row],[子项名称]]),TRUE,FALSE))</f>
        <v/>
      </c>
      <c r="AA264" s="11" t="str">
        <f t="shared" si="59"/>
        <v/>
      </c>
      <c r="AB264" s="11" t="str">
        <f>IF(ISBLANK(A264),"",VLOOKUP(表1_15[[#This Row],[分项工程名称]],施工检查记录[#All],2,FALSE))</f>
        <v/>
      </c>
      <c r="AC264" t="str">
        <f t="shared" si="48"/>
        <v>1900年01月00日</v>
      </c>
    </row>
    <row r="265" customHeight="1" spans="1:29">
      <c r="A265" s="5"/>
      <c r="B265" s="5" t="str">
        <f ca="1" t="shared" si="49"/>
        <v/>
      </c>
      <c r="C265" s="5"/>
      <c r="D265" s="5"/>
      <c r="E265" s="5"/>
      <c r="G265" s="85"/>
      <c r="K265" s="11" t="str">
        <f>IF(ISBLANK(A265),"",VLOOKUP("S3"&amp;表1_15[[#This Row],[分项工程代号]]&amp;表1_15[[#This Row],[分项工程名称]],模板!D:F,3,FALSE))</f>
        <v/>
      </c>
      <c r="L265" s="2" t="str">
        <f ca="1">IF(ISBLANK(A265),"",表1_15[[#This Row],[编号]]&amp;TEXT(表1_15[[#This Row],[序号]],"000"))</f>
        <v/>
      </c>
      <c r="M265" s="11" t="str">
        <f t="shared" si="50"/>
        <v/>
      </c>
      <c r="N265" s="11" t="str">
        <f t="shared" si="51"/>
        <v/>
      </c>
      <c r="O265" s="11" t="str">
        <f t="shared" si="52"/>
        <v/>
      </c>
      <c r="P265" s="2" t="str">
        <f t="shared" si="53"/>
        <v/>
      </c>
      <c r="Q265" s="2" t="str">
        <f t="shared" si="54"/>
        <v/>
      </c>
      <c r="R265" s="2" t="str">
        <f t="shared" si="55"/>
        <v/>
      </c>
      <c r="S265" s="11" t="str">
        <f t="shared" si="56"/>
        <v/>
      </c>
      <c r="T265" s="11" t="str">
        <f>IF(ISBLANK(A265),"",VLOOKUP(表1_15[[#This Row],[分项工程名称]],模板!C:G,3,FALSE))</f>
        <v/>
      </c>
      <c r="U265" s="2" t="str">
        <f t="shared" si="57"/>
        <v/>
      </c>
      <c r="V265" s="2" t="str">
        <f t="shared" si="58"/>
        <v/>
      </c>
      <c r="W265" s="11" t="str">
        <f>IF(ISBLANK(A265),"",表1_15[[#This Row],[子项名称]]&amp;表1_15[[#This Row],[标题]]&amp;表1_15[[#This Row],[分项工程代号]])</f>
        <v/>
      </c>
      <c r="X265" s="11" t="str">
        <f>IF(ISBLANK(A265),"",COUNTIF(W:W,表1_15[[#This Row],[子项名称]]&amp;表1_15[[#This Row],[标题]]&amp;表1_15[[#This Row],[分项工程代号]]))</f>
        <v/>
      </c>
      <c r="Y265" s="11" t="str">
        <f>IF(ISBLANK(A265),"",表1_15[[#This Row],[子项名称]]&amp;表1_15[[#This Row],[分项工程代号]]&amp;表1_15[[#This Row],[分项工程名称]])</f>
        <v/>
      </c>
      <c r="Z265" s="11" t="str">
        <f>IF(ISBLANK(A265),"",IF(MATCH(表1_15[[#This Row],[子项名称]]&amp;表1_15[[#This Row],[分项工程代号]]&amp;表1_15[[#This Row],[分项工程名称]],Y:Y,0)=ROW(表1_15[[#This Row],[子项名称]]),TRUE,FALSE))</f>
        <v/>
      </c>
      <c r="AA265" s="11" t="str">
        <f t="shared" si="59"/>
        <v/>
      </c>
      <c r="AB265" s="11" t="str">
        <f>IF(ISBLANK(A265),"",VLOOKUP(表1_15[[#This Row],[分项工程名称]],施工检查记录[#All],2,FALSE))</f>
        <v/>
      </c>
      <c r="AC265" t="str">
        <f t="shared" si="48"/>
        <v>1900年01月00日</v>
      </c>
    </row>
    <row r="266" customHeight="1" spans="1:29">
      <c r="A266" s="5"/>
      <c r="B266" s="5" t="str">
        <f ca="1" t="shared" si="49"/>
        <v/>
      </c>
      <c r="C266" s="5"/>
      <c r="D266" s="5"/>
      <c r="E266" s="5"/>
      <c r="G266" s="85"/>
      <c r="K266" s="11" t="str">
        <f>IF(ISBLANK(A266),"",VLOOKUP("S3"&amp;表1_15[[#This Row],[分项工程代号]]&amp;表1_15[[#This Row],[分项工程名称]],模板!D:F,3,FALSE))</f>
        <v/>
      </c>
      <c r="L266" s="2" t="str">
        <f ca="1">IF(ISBLANK(A266),"",表1_15[[#This Row],[编号]]&amp;TEXT(表1_15[[#This Row],[序号]],"000"))</f>
        <v/>
      </c>
      <c r="M266" s="11" t="str">
        <f t="shared" si="50"/>
        <v/>
      </c>
      <c r="N266" s="11" t="str">
        <f t="shared" si="51"/>
        <v/>
      </c>
      <c r="O266" s="11" t="str">
        <f t="shared" si="52"/>
        <v/>
      </c>
      <c r="P266" s="2" t="str">
        <f t="shared" si="53"/>
        <v/>
      </c>
      <c r="Q266" s="2" t="str">
        <f t="shared" si="54"/>
        <v/>
      </c>
      <c r="R266" s="2" t="str">
        <f t="shared" si="55"/>
        <v/>
      </c>
      <c r="S266" s="11" t="str">
        <f t="shared" si="56"/>
        <v/>
      </c>
      <c r="T266" s="11" t="str">
        <f>IF(ISBLANK(A266),"",VLOOKUP(表1_15[[#This Row],[分项工程名称]],模板!C:G,3,FALSE))</f>
        <v/>
      </c>
      <c r="U266" s="2" t="str">
        <f t="shared" si="57"/>
        <v/>
      </c>
      <c r="V266" s="2" t="str">
        <f t="shared" si="58"/>
        <v/>
      </c>
      <c r="W266" s="11" t="str">
        <f>IF(ISBLANK(A266),"",表1_15[[#This Row],[子项名称]]&amp;表1_15[[#This Row],[标题]]&amp;表1_15[[#This Row],[分项工程代号]])</f>
        <v/>
      </c>
      <c r="X266" s="11" t="str">
        <f>IF(ISBLANK(A266),"",COUNTIF(W:W,表1_15[[#This Row],[子项名称]]&amp;表1_15[[#This Row],[标题]]&amp;表1_15[[#This Row],[分项工程代号]]))</f>
        <v/>
      </c>
      <c r="Y266" s="11" t="str">
        <f>IF(ISBLANK(A266),"",表1_15[[#This Row],[子项名称]]&amp;表1_15[[#This Row],[分项工程代号]]&amp;表1_15[[#This Row],[分项工程名称]])</f>
        <v/>
      </c>
      <c r="Z266" s="11" t="str">
        <f>IF(ISBLANK(A266),"",IF(MATCH(表1_15[[#This Row],[子项名称]]&amp;表1_15[[#This Row],[分项工程代号]]&amp;表1_15[[#This Row],[分项工程名称]],Y:Y,0)=ROW(表1_15[[#This Row],[子项名称]]),TRUE,FALSE))</f>
        <v/>
      </c>
      <c r="AA266" s="11" t="str">
        <f t="shared" si="59"/>
        <v/>
      </c>
      <c r="AB266" s="11" t="str">
        <f>IF(ISBLANK(A266),"",VLOOKUP(表1_15[[#This Row],[分项工程名称]],施工检查记录[#All],2,FALSE))</f>
        <v/>
      </c>
      <c r="AC266" t="str">
        <f t="shared" si="48"/>
        <v>1900年01月00日</v>
      </c>
    </row>
    <row r="267" customHeight="1" spans="1:29">
      <c r="A267" s="5"/>
      <c r="B267" s="5" t="str">
        <f ca="1" t="shared" si="49"/>
        <v/>
      </c>
      <c r="C267" s="5"/>
      <c r="D267" s="5"/>
      <c r="E267" s="5"/>
      <c r="G267" s="85"/>
      <c r="K267" s="11" t="str">
        <f>IF(ISBLANK(A267),"",VLOOKUP("S3"&amp;表1_15[[#This Row],[分项工程代号]]&amp;表1_15[[#This Row],[分项工程名称]],模板!D:F,3,FALSE))</f>
        <v/>
      </c>
      <c r="L267" s="2" t="str">
        <f ca="1">IF(ISBLANK(A267),"",表1_15[[#This Row],[编号]]&amp;TEXT(表1_15[[#This Row],[序号]],"000"))</f>
        <v/>
      </c>
      <c r="M267" s="11" t="str">
        <f t="shared" si="50"/>
        <v/>
      </c>
      <c r="N267" s="11" t="str">
        <f t="shared" si="51"/>
        <v/>
      </c>
      <c r="O267" s="11" t="str">
        <f t="shared" si="52"/>
        <v/>
      </c>
      <c r="P267" s="2" t="str">
        <f t="shared" si="53"/>
        <v/>
      </c>
      <c r="Q267" s="2" t="str">
        <f t="shared" si="54"/>
        <v/>
      </c>
      <c r="R267" s="2" t="str">
        <f t="shared" si="55"/>
        <v/>
      </c>
      <c r="S267" s="11" t="str">
        <f t="shared" si="56"/>
        <v/>
      </c>
      <c r="T267" s="11" t="str">
        <f>IF(ISBLANK(A267),"",VLOOKUP(表1_15[[#This Row],[分项工程名称]],模板!C:G,3,FALSE))</f>
        <v/>
      </c>
      <c r="U267" s="2" t="str">
        <f t="shared" si="57"/>
        <v/>
      </c>
      <c r="V267" s="2" t="str">
        <f t="shared" si="58"/>
        <v/>
      </c>
      <c r="W267" s="11" t="str">
        <f>IF(ISBLANK(A267),"",表1_15[[#This Row],[子项名称]]&amp;表1_15[[#This Row],[标题]]&amp;表1_15[[#This Row],[分项工程代号]])</f>
        <v/>
      </c>
      <c r="X267" s="11" t="str">
        <f>IF(ISBLANK(A267),"",COUNTIF(W:W,表1_15[[#This Row],[子项名称]]&amp;表1_15[[#This Row],[标题]]&amp;表1_15[[#This Row],[分项工程代号]]))</f>
        <v/>
      </c>
      <c r="Y267" s="11" t="str">
        <f>IF(ISBLANK(A267),"",表1_15[[#This Row],[子项名称]]&amp;表1_15[[#This Row],[分项工程代号]]&amp;表1_15[[#This Row],[分项工程名称]])</f>
        <v/>
      </c>
      <c r="Z267" s="11" t="str">
        <f>IF(ISBLANK(A267),"",IF(MATCH(表1_15[[#This Row],[子项名称]]&amp;表1_15[[#This Row],[分项工程代号]]&amp;表1_15[[#This Row],[分项工程名称]],Y:Y,0)=ROW(表1_15[[#This Row],[子项名称]]),TRUE,FALSE))</f>
        <v/>
      </c>
      <c r="AA267" s="11" t="str">
        <f t="shared" si="59"/>
        <v/>
      </c>
      <c r="AB267" s="11" t="str">
        <f>IF(ISBLANK(A267),"",VLOOKUP(表1_15[[#This Row],[分项工程名称]],施工检查记录[#All],2,FALSE))</f>
        <v/>
      </c>
      <c r="AC267" t="str">
        <f t="shared" si="48"/>
        <v>1900年01月00日</v>
      </c>
    </row>
    <row r="268" customHeight="1" spans="1:29">
      <c r="A268" s="5"/>
      <c r="B268" s="5" t="str">
        <f ca="1" t="shared" si="49"/>
        <v/>
      </c>
      <c r="C268" s="5"/>
      <c r="D268" s="5"/>
      <c r="E268" s="5"/>
      <c r="G268" s="85"/>
      <c r="K268" s="11" t="str">
        <f>IF(ISBLANK(A268),"",VLOOKUP("S3"&amp;表1_15[[#This Row],[分项工程代号]]&amp;表1_15[[#This Row],[分项工程名称]],模板!D:F,3,FALSE))</f>
        <v/>
      </c>
      <c r="L268" s="2" t="str">
        <f ca="1">IF(ISBLANK(A268),"",表1_15[[#This Row],[编号]]&amp;TEXT(表1_15[[#This Row],[序号]],"000"))</f>
        <v/>
      </c>
      <c r="M268" s="11" t="str">
        <f t="shared" si="50"/>
        <v/>
      </c>
      <c r="N268" s="11" t="str">
        <f t="shared" si="51"/>
        <v/>
      </c>
      <c r="O268" s="11" t="str">
        <f t="shared" si="52"/>
        <v/>
      </c>
      <c r="P268" s="2" t="str">
        <f t="shared" si="53"/>
        <v/>
      </c>
      <c r="Q268" s="2" t="str">
        <f t="shared" si="54"/>
        <v/>
      </c>
      <c r="R268" s="2" t="str">
        <f t="shared" si="55"/>
        <v/>
      </c>
      <c r="S268" s="11" t="str">
        <f t="shared" si="56"/>
        <v/>
      </c>
      <c r="T268" s="11" t="str">
        <f>IF(ISBLANK(A268),"",VLOOKUP(表1_15[[#This Row],[分项工程名称]],模板!C:G,3,FALSE))</f>
        <v/>
      </c>
      <c r="U268" s="2" t="str">
        <f t="shared" si="57"/>
        <v/>
      </c>
      <c r="V268" s="2" t="str">
        <f t="shared" si="58"/>
        <v/>
      </c>
      <c r="W268" s="11" t="str">
        <f>IF(ISBLANK(A268),"",表1_15[[#This Row],[子项名称]]&amp;表1_15[[#This Row],[标题]]&amp;表1_15[[#This Row],[分项工程代号]])</f>
        <v/>
      </c>
      <c r="X268" s="11" t="str">
        <f>IF(ISBLANK(A268),"",COUNTIF(W:W,表1_15[[#This Row],[子项名称]]&amp;表1_15[[#This Row],[标题]]&amp;表1_15[[#This Row],[分项工程代号]]))</f>
        <v/>
      </c>
      <c r="Y268" s="11" t="str">
        <f>IF(ISBLANK(A268),"",表1_15[[#This Row],[子项名称]]&amp;表1_15[[#This Row],[分项工程代号]]&amp;表1_15[[#This Row],[分项工程名称]])</f>
        <v/>
      </c>
      <c r="Z268" s="11" t="str">
        <f>IF(ISBLANK(A268),"",IF(MATCH(表1_15[[#This Row],[子项名称]]&amp;表1_15[[#This Row],[分项工程代号]]&amp;表1_15[[#This Row],[分项工程名称]],Y:Y,0)=ROW(表1_15[[#This Row],[子项名称]]),TRUE,FALSE))</f>
        <v/>
      </c>
      <c r="AA268" s="11" t="str">
        <f t="shared" si="59"/>
        <v/>
      </c>
      <c r="AB268" s="11" t="str">
        <f>IF(ISBLANK(A268),"",VLOOKUP(表1_15[[#This Row],[分项工程名称]],施工检查记录[#All],2,FALSE))</f>
        <v/>
      </c>
      <c r="AC268" t="str">
        <f t="shared" si="48"/>
        <v>1900年01月00日</v>
      </c>
    </row>
    <row r="269" customHeight="1" spans="1:29">
      <c r="A269" s="5"/>
      <c r="B269" s="5" t="str">
        <f ca="1" t="shared" si="49"/>
        <v/>
      </c>
      <c r="C269" s="5"/>
      <c r="D269" s="5"/>
      <c r="E269" s="5"/>
      <c r="G269" s="85"/>
      <c r="K269" s="11" t="str">
        <f>IF(ISBLANK(A269),"",VLOOKUP("S3"&amp;表1_15[[#This Row],[分项工程代号]]&amp;表1_15[[#This Row],[分项工程名称]],模板!D:F,3,FALSE))</f>
        <v/>
      </c>
      <c r="L269" s="2" t="str">
        <f ca="1">IF(ISBLANK(A269),"",表1_15[[#This Row],[编号]]&amp;TEXT(表1_15[[#This Row],[序号]],"000"))</f>
        <v/>
      </c>
      <c r="M269" s="11" t="str">
        <f t="shared" si="50"/>
        <v/>
      </c>
      <c r="N269" s="11" t="str">
        <f t="shared" si="51"/>
        <v/>
      </c>
      <c r="O269" s="11" t="str">
        <f t="shared" si="52"/>
        <v/>
      </c>
      <c r="P269" s="2" t="str">
        <f t="shared" si="53"/>
        <v/>
      </c>
      <c r="Q269" s="2" t="str">
        <f t="shared" si="54"/>
        <v/>
      </c>
      <c r="R269" s="2" t="str">
        <f t="shared" si="55"/>
        <v/>
      </c>
      <c r="S269" s="11" t="str">
        <f t="shared" si="56"/>
        <v/>
      </c>
      <c r="T269" s="11" t="str">
        <f>IF(ISBLANK(A269),"",VLOOKUP(表1_15[[#This Row],[分项工程名称]],模板!C:G,3,FALSE))</f>
        <v/>
      </c>
      <c r="U269" s="2" t="str">
        <f t="shared" si="57"/>
        <v/>
      </c>
      <c r="V269" s="2" t="str">
        <f t="shared" si="58"/>
        <v/>
      </c>
      <c r="W269" s="11" t="str">
        <f>IF(ISBLANK(A269),"",表1_15[[#This Row],[子项名称]]&amp;表1_15[[#This Row],[标题]]&amp;表1_15[[#This Row],[分项工程代号]])</f>
        <v/>
      </c>
      <c r="X269" s="11" t="str">
        <f>IF(ISBLANK(A269),"",COUNTIF(W:W,表1_15[[#This Row],[子项名称]]&amp;表1_15[[#This Row],[标题]]&amp;表1_15[[#This Row],[分项工程代号]]))</f>
        <v/>
      </c>
      <c r="Y269" s="11" t="str">
        <f>IF(ISBLANK(A269),"",表1_15[[#This Row],[子项名称]]&amp;表1_15[[#This Row],[分项工程代号]]&amp;表1_15[[#This Row],[分项工程名称]])</f>
        <v/>
      </c>
      <c r="Z269" s="11" t="str">
        <f>IF(ISBLANK(A269),"",IF(MATCH(表1_15[[#This Row],[子项名称]]&amp;表1_15[[#This Row],[分项工程代号]]&amp;表1_15[[#This Row],[分项工程名称]],Y:Y,0)=ROW(表1_15[[#This Row],[子项名称]]),TRUE,FALSE))</f>
        <v/>
      </c>
      <c r="AA269" s="11" t="str">
        <f t="shared" si="59"/>
        <v/>
      </c>
      <c r="AB269" s="11" t="str">
        <f>IF(ISBLANK(A269),"",VLOOKUP(表1_15[[#This Row],[分项工程名称]],施工检查记录[#All],2,FALSE))</f>
        <v/>
      </c>
      <c r="AC269" t="str">
        <f t="shared" si="48"/>
        <v>1900年01月00日</v>
      </c>
    </row>
    <row r="270" customHeight="1" spans="1:29">
      <c r="A270" s="5"/>
      <c r="B270" s="5" t="str">
        <f ca="1" t="shared" si="49"/>
        <v/>
      </c>
      <c r="C270" s="5"/>
      <c r="D270" s="5"/>
      <c r="E270" s="5"/>
      <c r="G270" s="85"/>
      <c r="K270" s="11" t="str">
        <f>IF(ISBLANK(A270),"",VLOOKUP("S3"&amp;表1_15[[#This Row],[分项工程代号]]&amp;表1_15[[#This Row],[分项工程名称]],模板!D:F,3,FALSE))</f>
        <v/>
      </c>
      <c r="L270" s="2" t="str">
        <f ca="1">IF(ISBLANK(A270),"",表1_15[[#This Row],[编号]]&amp;TEXT(表1_15[[#This Row],[序号]],"000"))</f>
        <v/>
      </c>
      <c r="M270" s="11" t="str">
        <f t="shared" si="50"/>
        <v/>
      </c>
      <c r="N270" s="11" t="str">
        <f t="shared" si="51"/>
        <v/>
      </c>
      <c r="O270" s="11" t="str">
        <f t="shared" si="52"/>
        <v/>
      </c>
      <c r="P270" s="2" t="str">
        <f t="shared" si="53"/>
        <v/>
      </c>
      <c r="Q270" s="2" t="str">
        <f t="shared" si="54"/>
        <v/>
      </c>
      <c r="R270" s="2" t="str">
        <f t="shared" si="55"/>
        <v/>
      </c>
      <c r="S270" s="11" t="str">
        <f t="shared" si="56"/>
        <v/>
      </c>
      <c r="T270" s="11" t="str">
        <f>IF(ISBLANK(A270),"",VLOOKUP(表1_15[[#This Row],[分项工程名称]],模板!C:G,3,FALSE))</f>
        <v/>
      </c>
      <c r="U270" s="2" t="str">
        <f t="shared" si="57"/>
        <v/>
      </c>
      <c r="V270" s="2" t="str">
        <f t="shared" si="58"/>
        <v/>
      </c>
      <c r="W270" s="11" t="str">
        <f>IF(ISBLANK(A270),"",表1_15[[#This Row],[子项名称]]&amp;表1_15[[#This Row],[标题]]&amp;表1_15[[#This Row],[分项工程代号]])</f>
        <v/>
      </c>
      <c r="X270" s="11" t="str">
        <f>IF(ISBLANK(A270),"",COUNTIF(W:W,表1_15[[#This Row],[子项名称]]&amp;表1_15[[#This Row],[标题]]&amp;表1_15[[#This Row],[分项工程代号]]))</f>
        <v/>
      </c>
      <c r="Y270" s="11" t="str">
        <f>IF(ISBLANK(A270),"",表1_15[[#This Row],[子项名称]]&amp;表1_15[[#This Row],[分项工程代号]]&amp;表1_15[[#This Row],[分项工程名称]])</f>
        <v/>
      </c>
      <c r="Z270" s="11" t="str">
        <f>IF(ISBLANK(A270),"",IF(MATCH(表1_15[[#This Row],[子项名称]]&amp;表1_15[[#This Row],[分项工程代号]]&amp;表1_15[[#This Row],[分项工程名称]],Y:Y,0)=ROW(表1_15[[#This Row],[子项名称]]),TRUE,FALSE))</f>
        <v/>
      </c>
      <c r="AA270" s="11" t="str">
        <f t="shared" si="59"/>
        <v/>
      </c>
      <c r="AB270" s="11" t="str">
        <f>IF(ISBLANK(A270),"",VLOOKUP(表1_15[[#This Row],[分项工程名称]],施工检查记录[#All],2,FALSE))</f>
        <v/>
      </c>
      <c r="AC270" t="str">
        <f t="shared" si="48"/>
        <v>1900年01月00日</v>
      </c>
    </row>
    <row r="271" customHeight="1" spans="1:29">
      <c r="A271" s="5"/>
      <c r="B271" s="5" t="str">
        <f ca="1" t="shared" si="49"/>
        <v/>
      </c>
      <c r="C271" s="5"/>
      <c r="D271" s="5"/>
      <c r="E271" s="5"/>
      <c r="F271" s="5"/>
      <c r="G271" s="85"/>
      <c r="I271" s="5"/>
      <c r="J271" s="5"/>
      <c r="K271" s="11" t="str">
        <f>IF(ISBLANK(A271),"",VLOOKUP("S3"&amp;表1_15[[#This Row],[分项工程代号]]&amp;表1_15[[#This Row],[分项工程名称]],模板!D:F,3,FALSE))</f>
        <v/>
      </c>
      <c r="L271" s="2" t="str">
        <f ca="1">IF(ISBLANK(A271),"",表1_15[[#This Row],[编号]]&amp;TEXT(表1_15[[#This Row],[序号]],"000"))</f>
        <v/>
      </c>
      <c r="M271" s="11" t="str">
        <f t="shared" si="50"/>
        <v/>
      </c>
      <c r="N271" s="11" t="str">
        <f t="shared" si="51"/>
        <v/>
      </c>
      <c r="O271" s="11" t="str">
        <f t="shared" si="52"/>
        <v/>
      </c>
      <c r="P271" s="2" t="str">
        <f t="shared" si="53"/>
        <v/>
      </c>
      <c r="Q271" s="2" t="str">
        <f t="shared" si="54"/>
        <v/>
      </c>
      <c r="R271" s="2" t="str">
        <f t="shared" si="55"/>
        <v/>
      </c>
      <c r="S271" s="11" t="str">
        <f t="shared" si="56"/>
        <v/>
      </c>
      <c r="T271" s="11" t="str">
        <f>IF(ISBLANK(A271),"",VLOOKUP(表1_15[[#This Row],[分项工程名称]],模板!C:G,3,FALSE))</f>
        <v/>
      </c>
      <c r="U271" s="2" t="str">
        <f t="shared" si="57"/>
        <v/>
      </c>
      <c r="V271" s="2" t="str">
        <f t="shared" si="58"/>
        <v/>
      </c>
      <c r="W271" s="11" t="str">
        <f>IF(ISBLANK(A271),"",表1_15[[#This Row],[子项名称]]&amp;表1_15[[#This Row],[标题]]&amp;表1_15[[#This Row],[分项工程代号]])</f>
        <v/>
      </c>
      <c r="X271" s="11" t="str">
        <f>IF(ISBLANK(A271),"",COUNTIF(W:W,表1_15[[#This Row],[子项名称]]&amp;表1_15[[#This Row],[标题]]&amp;表1_15[[#This Row],[分项工程代号]]))</f>
        <v/>
      </c>
      <c r="Y271" s="11" t="str">
        <f>IF(ISBLANK(A271),"",表1_15[[#This Row],[子项名称]]&amp;表1_15[[#This Row],[分项工程代号]]&amp;表1_15[[#This Row],[分项工程名称]])</f>
        <v/>
      </c>
      <c r="Z271" s="11" t="str">
        <f>IF(ISBLANK(A271),"",IF(MATCH(表1_15[[#This Row],[子项名称]]&amp;表1_15[[#This Row],[分项工程代号]]&amp;表1_15[[#This Row],[分项工程名称]],Y:Y,0)=ROW(表1_15[[#This Row],[子项名称]]),TRUE,FALSE))</f>
        <v/>
      </c>
      <c r="AA271" s="11" t="str">
        <f t="shared" si="59"/>
        <v/>
      </c>
      <c r="AB271" s="11" t="str">
        <f>IF(ISBLANK(A271),"",VLOOKUP(表1_15[[#This Row],[分项工程名称]],施工检查记录[#All],2,FALSE))</f>
        <v/>
      </c>
      <c r="AC271" t="str">
        <f t="shared" si="48"/>
        <v>1900年01月00日</v>
      </c>
    </row>
    <row r="272" customHeight="1" spans="1:29">
      <c r="A272" s="5"/>
      <c r="B272" s="5" t="str">
        <f ca="1" t="shared" si="49"/>
        <v/>
      </c>
      <c r="D272" s="5"/>
      <c r="E272" s="5"/>
      <c r="F272" s="5"/>
      <c r="G272" s="85"/>
      <c r="I272" s="5"/>
      <c r="J272" s="5"/>
      <c r="K272" s="11" t="str">
        <f>IF(ISBLANK(A272),"",VLOOKUP("S3"&amp;表1_15[[#This Row],[分项工程代号]]&amp;表1_15[[#This Row],[分项工程名称]],模板!D:F,3,FALSE))</f>
        <v/>
      </c>
      <c r="L272" s="2" t="str">
        <f ca="1">IF(ISBLANK(A272),"",表1_15[[#This Row],[编号]]&amp;TEXT(表1_15[[#This Row],[序号]],"000"))</f>
        <v/>
      </c>
      <c r="M272" s="11" t="str">
        <f t="shared" si="50"/>
        <v/>
      </c>
      <c r="N272" s="11" t="str">
        <f t="shared" si="51"/>
        <v/>
      </c>
      <c r="O272" s="11" t="str">
        <f t="shared" si="52"/>
        <v/>
      </c>
      <c r="P272" s="2" t="str">
        <f t="shared" si="53"/>
        <v/>
      </c>
      <c r="Q272" s="2" t="str">
        <f t="shared" si="54"/>
        <v/>
      </c>
      <c r="R272" s="2" t="str">
        <f t="shared" si="55"/>
        <v/>
      </c>
      <c r="S272" s="11" t="str">
        <f t="shared" si="56"/>
        <v/>
      </c>
      <c r="T272" s="11" t="str">
        <f>IF(ISBLANK(A272),"",VLOOKUP(表1_15[[#This Row],[分项工程名称]],模板!C:G,3,FALSE))</f>
        <v/>
      </c>
      <c r="U272" s="2" t="str">
        <f t="shared" si="57"/>
        <v/>
      </c>
      <c r="V272" s="2" t="str">
        <f t="shared" si="58"/>
        <v/>
      </c>
      <c r="W272" s="11" t="str">
        <f>IF(ISBLANK(A272),"",表1_15[[#This Row],[子项名称]]&amp;表1_15[[#This Row],[标题]]&amp;表1_15[[#This Row],[分项工程代号]])</f>
        <v/>
      </c>
      <c r="X272" s="11" t="str">
        <f>IF(ISBLANK(A272),"",COUNTIF(W:W,表1_15[[#This Row],[子项名称]]&amp;表1_15[[#This Row],[标题]]&amp;表1_15[[#This Row],[分项工程代号]]))</f>
        <v/>
      </c>
      <c r="Y272" s="11" t="str">
        <f>IF(ISBLANK(A272),"",表1_15[[#This Row],[子项名称]]&amp;表1_15[[#This Row],[分项工程代号]]&amp;表1_15[[#This Row],[分项工程名称]])</f>
        <v/>
      </c>
      <c r="Z272" s="11" t="str">
        <f>IF(ISBLANK(A272),"",IF(MATCH(表1_15[[#This Row],[子项名称]]&amp;表1_15[[#This Row],[分项工程代号]]&amp;表1_15[[#This Row],[分项工程名称]],Y:Y,0)=ROW(表1_15[[#This Row],[子项名称]]),TRUE,FALSE))</f>
        <v/>
      </c>
      <c r="AA272" s="11" t="str">
        <f t="shared" si="59"/>
        <v/>
      </c>
      <c r="AB272" s="11" t="str">
        <f>IF(ISBLANK(A272),"",VLOOKUP(表1_15[[#This Row],[分项工程名称]],施工检查记录[#All],2,FALSE))</f>
        <v/>
      </c>
      <c r="AC272" t="str">
        <f t="shared" si="48"/>
        <v>1900年01月00日</v>
      </c>
    </row>
    <row r="273" customHeight="1" spans="1:29">
      <c r="A273" s="5"/>
      <c r="B273" s="5" t="str">
        <f ca="1" t="shared" si="49"/>
        <v/>
      </c>
      <c r="D273" s="5"/>
      <c r="E273" s="5"/>
      <c r="F273" s="5"/>
      <c r="G273" s="85"/>
      <c r="I273" s="5"/>
      <c r="J273" s="5"/>
      <c r="K273" s="11" t="str">
        <f>IF(ISBLANK(A273),"",VLOOKUP("S3"&amp;表1_15[[#This Row],[分项工程代号]]&amp;表1_15[[#This Row],[分项工程名称]],模板!D:F,3,FALSE))</f>
        <v/>
      </c>
      <c r="L273" s="2" t="str">
        <f ca="1">IF(ISBLANK(A273),"",表1_15[[#This Row],[编号]]&amp;TEXT(表1_15[[#This Row],[序号]],"000"))</f>
        <v/>
      </c>
      <c r="M273" s="11" t="str">
        <f t="shared" si="50"/>
        <v/>
      </c>
      <c r="N273" s="11" t="str">
        <f t="shared" si="51"/>
        <v/>
      </c>
      <c r="O273" s="11" t="str">
        <f t="shared" si="52"/>
        <v/>
      </c>
      <c r="P273" s="2" t="str">
        <f t="shared" si="53"/>
        <v/>
      </c>
      <c r="Q273" s="2" t="str">
        <f t="shared" si="54"/>
        <v/>
      </c>
      <c r="R273" s="2" t="str">
        <f t="shared" si="55"/>
        <v/>
      </c>
      <c r="S273" s="11" t="str">
        <f t="shared" si="56"/>
        <v/>
      </c>
      <c r="T273" s="11" t="str">
        <f>IF(ISBLANK(A273),"",VLOOKUP(表1_15[[#This Row],[分项工程名称]],模板!C:G,3,FALSE))</f>
        <v/>
      </c>
      <c r="U273" s="2" t="str">
        <f t="shared" si="57"/>
        <v/>
      </c>
      <c r="V273" s="2" t="str">
        <f t="shared" si="58"/>
        <v/>
      </c>
      <c r="W273" s="11" t="str">
        <f>IF(ISBLANK(A273),"",表1_15[[#This Row],[子项名称]]&amp;表1_15[[#This Row],[标题]]&amp;表1_15[[#This Row],[分项工程代号]])</f>
        <v/>
      </c>
      <c r="X273" s="11" t="str">
        <f>IF(ISBLANK(A273),"",COUNTIF(W:W,表1_15[[#This Row],[子项名称]]&amp;表1_15[[#This Row],[标题]]&amp;表1_15[[#This Row],[分项工程代号]]))</f>
        <v/>
      </c>
      <c r="Y273" s="11" t="str">
        <f>IF(ISBLANK(A273),"",表1_15[[#This Row],[子项名称]]&amp;表1_15[[#This Row],[分项工程代号]]&amp;表1_15[[#This Row],[分项工程名称]])</f>
        <v/>
      </c>
      <c r="Z273" s="11" t="str">
        <f>IF(ISBLANK(A273),"",IF(MATCH(表1_15[[#This Row],[子项名称]]&amp;表1_15[[#This Row],[分项工程代号]]&amp;表1_15[[#This Row],[分项工程名称]],Y:Y,0)=ROW(表1_15[[#This Row],[子项名称]]),TRUE,FALSE))</f>
        <v/>
      </c>
      <c r="AA273" s="11" t="str">
        <f t="shared" si="59"/>
        <v/>
      </c>
      <c r="AB273" s="11" t="str">
        <f>IF(ISBLANK(A273),"",VLOOKUP(表1_15[[#This Row],[分项工程名称]],施工检查记录[#All],2,FALSE))</f>
        <v/>
      </c>
      <c r="AC273" t="str">
        <f t="shared" si="48"/>
        <v>1900年01月00日</v>
      </c>
    </row>
    <row r="274" customHeight="1" spans="1:29">
      <c r="A274" s="5"/>
      <c r="B274" s="5" t="str">
        <f ca="1" t="shared" si="49"/>
        <v/>
      </c>
      <c r="D274" s="5"/>
      <c r="E274" s="5"/>
      <c r="F274" s="5"/>
      <c r="G274" s="85"/>
      <c r="I274" s="5"/>
      <c r="J274" s="5"/>
      <c r="K274" s="11" t="str">
        <f>IF(ISBLANK(A274),"",VLOOKUP("S3"&amp;表1_15[[#This Row],[分项工程代号]]&amp;表1_15[[#This Row],[分项工程名称]],模板!D:F,3,FALSE))</f>
        <v/>
      </c>
      <c r="L274" s="2" t="str">
        <f ca="1">IF(ISBLANK(A274),"",表1_15[[#This Row],[编号]]&amp;TEXT(表1_15[[#This Row],[序号]],"000"))</f>
        <v/>
      </c>
      <c r="M274" s="11" t="str">
        <f t="shared" si="50"/>
        <v/>
      </c>
      <c r="N274" s="11" t="str">
        <f t="shared" si="51"/>
        <v/>
      </c>
      <c r="O274" s="11" t="str">
        <f t="shared" si="52"/>
        <v/>
      </c>
      <c r="P274" s="2" t="str">
        <f t="shared" si="53"/>
        <v/>
      </c>
      <c r="Q274" s="2" t="str">
        <f t="shared" si="54"/>
        <v/>
      </c>
      <c r="R274" s="2" t="str">
        <f t="shared" si="55"/>
        <v/>
      </c>
      <c r="S274" s="11" t="str">
        <f t="shared" si="56"/>
        <v/>
      </c>
      <c r="T274" s="11" t="str">
        <f>IF(ISBLANK(A274),"",VLOOKUP(表1_15[[#This Row],[分项工程名称]],模板!C:G,3,FALSE))</f>
        <v/>
      </c>
      <c r="U274" s="2" t="str">
        <f t="shared" si="57"/>
        <v/>
      </c>
      <c r="V274" s="2" t="str">
        <f t="shared" si="58"/>
        <v/>
      </c>
      <c r="W274" s="11" t="str">
        <f>IF(ISBLANK(A274),"",表1_15[[#This Row],[子项名称]]&amp;表1_15[[#This Row],[标题]]&amp;表1_15[[#This Row],[分项工程代号]])</f>
        <v/>
      </c>
      <c r="X274" s="11" t="str">
        <f>IF(ISBLANK(A274),"",COUNTIF(W:W,表1_15[[#This Row],[子项名称]]&amp;表1_15[[#This Row],[标题]]&amp;表1_15[[#This Row],[分项工程代号]]))</f>
        <v/>
      </c>
      <c r="Y274" s="11" t="str">
        <f>IF(ISBLANK(A274),"",表1_15[[#This Row],[子项名称]]&amp;表1_15[[#This Row],[分项工程代号]]&amp;表1_15[[#This Row],[分项工程名称]])</f>
        <v/>
      </c>
      <c r="Z274" s="11" t="str">
        <f>IF(ISBLANK(A274),"",IF(MATCH(表1_15[[#This Row],[子项名称]]&amp;表1_15[[#This Row],[分项工程代号]]&amp;表1_15[[#This Row],[分项工程名称]],Y:Y,0)=ROW(表1_15[[#This Row],[子项名称]]),TRUE,FALSE))</f>
        <v/>
      </c>
      <c r="AA274" s="11" t="str">
        <f t="shared" si="59"/>
        <v/>
      </c>
      <c r="AB274" s="11" t="str">
        <f>IF(ISBLANK(A274),"",VLOOKUP(表1_15[[#This Row],[分项工程名称]],施工检查记录[#All],2,FALSE))</f>
        <v/>
      </c>
      <c r="AC274" t="str">
        <f t="shared" si="48"/>
        <v>1900年01月00日</v>
      </c>
    </row>
    <row r="275" customHeight="1" spans="1:29">
      <c r="A275" s="5"/>
      <c r="B275" s="5" t="str">
        <f ca="1" t="shared" si="49"/>
        <v/>
      </c>
      <c r="D275" s="5"/>
      <c r="E275" s="5"/>
      <c r="F275" s="5"/>
      <c r="G275" s="85"/>
      <c r="I275" s="5"/>
      <c r="J275" s="5"/>
      <c r="K275" s="11" t="str">
        <f>IF(ISBLANK(A275),"",VLOOKUP("S3"&amp;表1_15[[#This Row],[分项工程代号]]&amp;表1_15[[#This Row],[分项工程名称]],模板!D:F,3,FALSE))</f>
        <v/>
      </c>
      <c r="L275" s="2" t="str">
        <f ca="1">IF(ISBLANK(A275),"",表1_15[[#This Row],[编号]]&amp;TEXT(表1_15[[#This Row],[序号]],"000"))</f>
        <v/>
      </c>
      <c r="M275" s="11" t="str">
        <f t="shared" si="50"/>
        <v/>
      </c>
      <c r="N275" s="11" t="str">
        <f t="shared" si="51"/>
        <v/>
      </c>
      <c r="O275" s="11" t="str">
        <f t="shared" si="52"/>
        <v/>
      </c>
      <c r="P275" s="2" t="str">
        <f t="shared" si="53"/>
        <v/>
      </c>
      <c r="Q275" s="2" t="str">
        <f t="shared" si="54"/>
        <v/>
      </c>
      <c r="R275" s="2" t="str">
        <f t="shared" si="55"/>
        <v/>
      </c>
      <c r="S275" s="11" t="str">
        <f t="shared" si="56"/>
        <v/>
      </c>
      <c r="T275" s="11" t="str">
        <f>IF(ISBLANK(A275),"",VLOOKUP(表1_15[[#This Row],[分项工程名称]],模板!C:G,3,FALSE))</f>
        <v/>
      </c>
      <c r="U275" s="2" t="str">
        <f t="shared" si="57"/>
        <v/>
      </c>
      <c r="V275" s="2" t="str">
        <f t="shared" si="58"/>
        <v/>
      </c>
      <c r="W275" s="11" t="str">
        <f>IF(ISBLANK(A275),"",表1_15[[#This Row],[子项名称]]&amp;表1_15[[#This Row],[标题]]&amp;表1_15[[#This Row],[分项工程代号]])</f>
        <v/>
      </c>
      <c r="X275" s="11" t="str">
        <f>IF(ISBLANK(A275),"",COUNTIF(W:W,表1_15[[#This Row],[子项名称]]&amp;表1_15[[#This Row],[标题]]&amp;表1_15[[#This Row],[分项工程代号]]))</f>
        <v/>
      </c>
      <c r="Y275" s="11" t="str">
        <f>IF(ISBLANK(A275),"",表1_15[[#This Row],[子项名称]]&amp;表1_15[[#This Row],[分项工程代号]]&amp;表1_15[[#This Row],[分项工程名称]])</f>
        <v/>
      </c>
      <c r="Z275" s="11" t="str">
        <f>IF(ISBLANK(A275),"",IF(MATCH(表1_15[[#This Row],[子项名称]]&amp;表1_15[[#This Row],[分项工程代号]]&amp;表1_15[[#This Row],[分项工程名称]],Y:Y,0)=ROW(表1_15[[#This Row],[子项名称]]),TRUE,FALSE))</f>
        <v/>
      </c>
      <c r="AA275" s="11" t="str">
        <f t="shared" si="59"/>
        <v/>
      </c>
      <c r="AB275" s="11" t="str">
        <f>IF(ISBLANK(A275),"",VLOOKUP(表1_15[[#This Row],[分项工程名称]],施工检查记录[#All],2,FALSE))</f>
        <v/>
      </c>
      <c r="AC275" t="str">
        <f t="shared" si="48"/>
        <v>1900年01月00日</v>
      </c>
    </row>
    <row r="276" customHeight="1" spans="1:29">
      <c r="A276" s="5"/>
      <c r="B276" s="5" t="str">
        <f ca="1" t="shared" si="49"/>
        <v/>
      </c>
      <c r="D276" s="5"/>
      <c r="E276" s="5"/>
      <c r="F276" s="5"/>
      <c r="G276" s="85"/>
      <c r="I276" s="5"/>
      <c r="J276" s="5"/>
      <c r="K276" s="11" t="str">
        <f>IF(ISBLANK(A276),"",VLOOKUP("S3"&amp;表1_15[[#This Row],[分项工程代号]]&amp;表1_15[[#This Row],[分项工程名称]],模板!D:F,3,FALSE))</f>
        <v/>
      </c>
      <c r="L276" s="2" t="str">
        <f ca="1">IF(ISBLANK(A276),"",表1_15[[#This Row],[编号]]&amp;TEXT(表1_15[[#This Row],[序号]],"000"))</f>
        <v/>
      </c>
      <c r="M276" s="11" t="str">
        <f t="shared" si="50"/>
        <v/>
      </c>
      <c r="N276" s="11" t="str">
        <f t="shared" si="51"/>
        <v/>
      </c>
      <c r="O276" s="11" t="str">
        <f t="shared" si="52"/>
        <v/>
      </c>
      <c r="P276" s="2" t="str">
        <f t="shared" si="53"/>
        <v/>
      </c>
      <c r="Q276" s="2" t="str">
        <f t="shared" si="54"/>
        <v/>
      </c>
      <c r="R276" s="2" t="str">
        <f t="shared" si="55"/>
        <v/>
      </c>
      <c r="S276" s="11" t="str">
        <f t="shared" si="56"/>
        <v/>
      </c>
      <c r="T276" s="11" t="str">
        <f>IF(ISBLANK(A276),"",VLOOKUP(表1_15[[#This Row],[分项工程名称]],模板!C:G,3,FALSE))</f>
        <v/>
      </c>
      <c r="U276" s="2" t="str">
        <f t="shared" si="57"/>
        <v/>
      </c>
      <c r="V276" s="2" t="str">
        <f t="shared" si="58"/>
        <v/>
      </c>
      <c r="W276" s="11" t="str">
        <f>IF(ISBLANK(A276),"",表1_15[[#This Row],[子项名称]]&amp;表1_15[[#This Row],[标题]]&amp;表1_15[[#This Row],[分项工程代号]])</f>
        <v/>
      </c>
      <c r="X276" s="11" t="str">
        <f>IF(ISBLANK(A276),"",COUNTIF(W:W,表1_15[[#This Row],[子项名称]]&amp;表1_15[[#This Row],[标题]]&amp;表1_15[[#This Row],[分项工程代号]]))</f>
        <v/>
      </c>
      <c r="Y276" s="11" t="str">
        <f>IF(ISBLANK(A276),"",表1_15[[#This Row],[子项名称]]&amp;表1_15[[#This Row],[分项工程代号]]&amp;表1_15[[#This Row],[分项工程名称]])</f>
        <v/>
      </c>
      <c r="Z276" s="11" t="str">
        <f>IF(ISBLANK(A276),"",IF(MATCH(表1_15[[#This Row],[子项名称]]&amp;表1_15[[#This Row],[分项工程代号]]&amp;表1_15[[#This Row],[分项工程名称]],Y:Y,0)=ROW(表1_15[[#This Row],[子项名称]]),TRUE,FALSE))</f>
        <v/>
      </c>
      <c r="AA276" s="11" t="str">
        <f t="shared" si="59"/>
        <v/>
      </c>
      <c r="AB276" s="11" t="str">
        <f>IF(ISBLANK(A276),"",VLOOKUP(表1_15[[#This Row],[分项工程名称]],施工检查记录[#All],2,FALSE))</f>
        <v/>
      </c>
      <c r="AC276" t="str">
        <f t="shared" si="48"/>
        <v>1900年01月00日</v>
      </c>
    </row>
    <row r="277" customHeight="1" spans="1:29">
      <c r="A277" s="5"/>
      <c r="B277" s="5" t="str">
        <f ca="1" t="shared" si="49"/>
        <v/>
      </c>
      <c r="D277" s="5"/>
      <c r="E277" s="5"/>
      <c r="F277" s="5"/>
      <c r="G277" s="85"/>
      <c r="I277" s="5"/>
      <c r="J277" s="5"/>
      <c r="K277" s="11" t="str">
        <f>IF(ISBLANK(A277),"",VLOOKUP("S3"&amp;表1_15[[#This Row],[分项工程代号]]&amp;表1_15[[#This Row],[分项工程名称]],模板!D:F,3,FALSE))</f>
        <v/>
      </c>
      <c r="L277" s="2" t="str">
        <f ca="1">IF(ISBLANK(A277),"",表1_15[[#This Row],[编号]]&amp;TEXT(表1_15[[#This Row],[序号]],"000"))</f>
        <v/>
      </c>
      <c r="M277" s="11" t="str">
        <f t="shared" si="50"/>
        <v/>
      </c>
      <c r="N277" s="11" t="str">
        <f t="shared" si="51"/>
        <v/>
      </c>
      <c r="O277" s="11" t="str">
        <f t="shared" si="52"/>
        <v/>
      </c>
      <c r="P277" s="2" t="str">
        <f t="shared" si="53"/>
        <v/>
      </c>
      <c r="Q277" s="2" t="str">
        <f t="shared" si="54"/>
        <v/>
      </c>
      <c r="R277" s="2" t="str">
        <f t="shared" si="55"/>
        <v/>
      </c>
      <c r="S277" s="11" t="str">
        <f t="shared" si="56"/>
        <v/>
      </c>
      <c r="T277" s="11" t="str">
        <f>IF(ISBLANK(A277),"",VLOOKUP(表1_15[[#This Row],[分项工程名称]],模板!C:G,3,FALSE))</f>
        <v/>
      </c>
      <c r="U277" s="2" t="str">
        <f t="shared" si="57"/>
        <v/>
      </c>
      <c r="V277" s="2" t="str">
        <f t="shared" si="58"/>
        <v/>
      </c>
      <c r="W277" s="11" t="str">
        <f>IF(ISBLANK(A277),"",表1_15[[#This Row],[子项名称]]&amp;表1_15[[#This Row],[标题]]&amp;表1_15[[#This Row],[分项工程代号]])</f>
        <v/>
      </c>
      <c r="X277" s="11" t="str">
        <f>IF(ISBLANK(A277),"",COUNTIF(W:W,表1_15[[#This Row],[子项名称]]&amp;表1_15[[#This Row],[标题]]&amp;表1_15[[#This Row],[分项工程代号]]))</f>
        <v/>
      </c>
      <c r="Y277" s="11" t="str">
        <f>IF(ISBLANK(A277),"",表1_15[[#This Row],[子项名称]]&amp;表1_15[[#This Row],[分项工程代号]]&amp;表1_15[[#This Row],[分项工程名称]])</f>
        <v/>
      </c>
      <c r="Z277" s="11" t="str">
        <f>IF(ISBLANK(A277),"",IF(MATCH(表1_15[[#This Row],[子项名称]]&amp;表1_15[[#This Row],[分项工程代号]]&amp;表1_15[[#This Row],[分项工程名称]],Y:Y,0)=ROW(表1_15[[#This Row],[子项名称]]),TRUE,FALSE))</f>
        <v/>
      </c>
      <c r="AA277" s="11" t="str">
        <f t="shared" si="59"/>
        <v/>
      </c>
      <c r="AB277" s="11" t="str">
        <f>IF(ISBLANK(A277),"",VLOOKUP(表1_15[[#This Row],[分项工程名称]],施工检查记录[#All],2,FALSE))</f>
        <v/>
      </c>
      <c r="AC277" t="str">
        <f t="shared" si="48"/>
        <v>1900年01月00日</v>
      </c>
    </row>
    <row r="278" customHeight="1" spans="1:29">
      <c r="A278" s="5"/>
      <c r="B278" s="5" t="str">
        <f ca="1" t="shared" si="49"/>
        <v/>
      </c>
      <c r="D278" s="5"/>
      <c r="E278" s="5"/>
      <c r="F278" s="5"/>
      <c r="G278" s="85"/>
      <c r="I278" s="5"/>
      <c r="K278" s="11" t="str">
        <f>IF(ISBLANK(A278),"",VLOOKUP("S3"&amp;表1_15[[#This Row],[分项工程代号]]&amp;表1_15[[#This Row],[分项工程名称]],模板!D:F,3,FALSE))</f>
        <v/>
      </c>
      <c r="L278" s="2" t="str">
        <f ca="1">IF(ISBLANK(A278),"",表1_15[[#This Row],[编号]]&amp;TEXT(表1_15[[#This Row],[序号]],"000"))</f>
        <v/>
      </c>
      <c r="M278" s="11" t="str">
        <f t="shared" si="50"/>
        <v/>
      </c>
      <c r="N278" s="11" t="str">
        <f t="shared" si="51"/>
        <v/>
      </c>
      <c r="O278" s="11" t="str">
        <f t="shared" si="52"/>
        <v/>
      </c>
      <c r="P278" s="2" t="str">
        <f t="shared" si="53"/>
        <v/>
      </c>
      <c r="Q278" s="2" t="str">
        <f t="shared" si="54"/>
        <v/>
      </c>
      <c r="R278" s="2" t="str">
        <f t="shared" si="55"/>
        <v/>
      </c>
      <c r="S278" s="11" t="str">
        <f t="shared" si="56"/>
        <v/>
      </c>
      <c r="T278" s="11" t="str">
        <f>IF(ISBLANK(A278),"",VLOOKUP(表1_15[[#This Row],[分项工程名称]],模板!C:G,3,FALSE))</f>
        <v/>
      </c>
      <c r="U278" s="2" t="str">
        <f t="shared" si="57"/>
        <v/>
      </c>
      <c r="V278" s="2" t="str">
        <f t="shared" si="58"/>
        <v/>
      </c>
      <c r="W278" s="11" t="str">
        <f>IF(ISBLANK(A278),"",表1_15[[#This Row],[子项名称]]&amp;表1_15[[#This Row],[标题]]&amp;表1_15[[#This Row],[分项工程代号]])</f>
        <v/>
      </c>
      <c r="X278" s="11" t="str">
        <f>IF(ISBLANK(A278),"",COUNTIF(W:W,表1_15[[#This Row],[子项名称]]&amp;表1_15[[#This Row],[标题]]&amp;表1_15[[#This Row],[分项工程代号]]))</f>
        <v/>
      </c>
      <c r="Y278" s="11" t="str">
        <f>IF(ISBLANK(A278),"",表1_15[[#This Row],[子项名称]]&amp;表1_15[[#This Row],[分项工程代号]]&amp;表1_15[[#This Row],[分项工程名称]])</f>
        <v/>
      </c>
      <c r="Z278" s="11" t="str">
        <f>IF(ISBLANK(A278),"",IF(MATCH(表1_15[[#This Row],[子项名称]]&amp;表1_15[[#This Row],[分项工程代号]]&amp;表1_15[[#This Row],[分项工程名称]],Y:Y,0)=ROW(表1_15[[#This Row],[子项名称]]),TRUE,FALSE))</f>
        <v/>
      </c>
      <c r="AA278" s="11" t="str">
        <f t="shared" si="59"/>
        <v/>
      </c>
      <c r="AB278" s="11" t="str">
        <f>IF(ISBLANK(A278),"",VLOOKUP(表1_15[[#This Row],[分项工程名称]],施工检查记录[#All],2,FALSE))</f>
        <v/>
      </c>
      <c r="AC278" t="str">
        <f t="shared" si="48"/>
        <v>1900年01月00日</v>
      </c>
    </row>
    <row r="279" customHeight="1" spans="1:29">
      <c r="A279" s="5"/>
      <c r="B279" s="5" t="str">
        <f ca="1" t="shared" si="49"/>
        <v/>
      </c>
      <c r="D279" s="5"/>
      <c r="E279" s="5"/>
      <c r="F279" s="5"/>
      <c r="G279" s="85"/>
      <c r="I279" s="5"/>
      <c r="K279" s="11" t="str">
        <f>IF(ISBLANK(A279),"",VLOOKUP("S3"&amp;表1_15[[#This Row],[分项工程代号]]&amp;表1_15[[#This Row],[分项工程名称]],模板!D:F,3,FALSE))</f>
        <v/>
      </c>
      <c r="L279" s="2" t="str">
        <f ca="1">IF(ISBLANK(A279),"",表1_15[[#This Row],[编号]]&amp;TEXT(表1_15[[#This Row],[序号]],"000"))</f>
        <v/>
      </c>
      <c r="M279" s="11" t="str">
        <f t="shared" si="50"/>
        <v/>
      </c>
      <c r="N279" s="11" t="str">
        <f t="shared" si="51"/>
        <v/>
      </c>
      <c r="O279" s="11" t="str">
        <f t="shared" si="52"/>
        <v/>
      </c>
      <c r="P279" s="2" t="str">
        <f t="shared" si="53"/>
        <v/>
      </c>
      <c r="Q279" s="2" t="str">
        <f t="shared" si="54"/>
        <v/>
      </c>
      <c r="R279" s="2" t="str">
        <f t="shared" si="55"/>
        <v/>
      </c>
      <c r="S279" s="11" t="str">
        <f t="shared" si="56"/>
        <v/>
      </c>
      <c r="T279" s="11" t="str">
        <f>IF(ISBLANK(A279),"",VLOOKUP(表1_15[[#This Row],[分项工程名称]],模板!C:G,3,FALSE))</f>
        <v/>
      </c>
      <c r="U279" s="2" t="str">
        <f t="shared" si="57"/>
        <v/>
      </c>
      <c r="V279" s="2" t="str">
        <f t="shared" si="58"/>
        <v/>
      </c>
      <c r="W279" s="11" t="str">
        <f>IF(ISBLANK(A279),"",表1_15[[#This Row],[子项名称]]&amp;表1_15[[#This Row],[标题]]&amp;表1_15[[#This Row],[分项工程代号]])</f>
        <v/>
      </c>
      <c r="X279" s="11" t="str">
        <f>IF(ISBLANK(A279),"",COUNTIF(W:W,表1_15[[#This Row],[子项名称]]&amp;表1_15[[#This Row],[标题]]&amp;表1_15[[#This Row],[分项工程代号]]))</f>
        <v/>
      </c>
      <c r="Y279" s="11" t="str">
        <f>IF(ISBLANK(A279),"",表1_15[[#This Row],[子项名称]]&amp;表1_15[[#This Row],[分项工程代号]]&amp;表1_15[[#This Row],[分项工程名称]])</f>
        <v/>
      </c>
      <c r="Z279" s="11" t="str">
        <f>IF(ISBLANK(A279),"",IF(MATCH(表1_15[[#This Row],[子项名称]]&amp;表1_15[[#This Row],[分项工程代号]]&amp;表1_15[[#This Row],[分项工程名称]],Y:Y,0)=ROW(表1_15[[#This Row],[子项名称]]),TRUE,FALSE))</f>
        <v/>
      </c>
      <c r="AA279" s="11" t="str">
        <f t="shared" si="59"/>
        <v/>
      </c>
      <c r="AB279" s="11" t="str">
        <f>IF(ISBLANK(A279),"",VLOOKUP(表1_15[[#This Row],[分项工程名称]],施工检查记录[#All],2,FALSE))</f>
        <v/>
      </c>
      <c r="AC279" t="str">
        <f t="shared" si="48"/>
        <v>1900年01月00日</v>
      </c>
    </row>
    <row r="280" customHeight="1" spans="1:29">
      <c r="A280" s="5"/>
      <c r="B280" s="5" t="str">
        <f ca="1" t="shared" si="49"/>
        <v/>
      </c>
      <c r="D280" s="5"/>
      <c r="E280" s="5"/>
      <c r="F280" s="5"/>
      <c r="G280" s="85"/>
      <c r="I280" s="5"/>
      <c r="K280" s="11" t="str">
        <f>IF(ISBLANK(A280),"",VLOOKUP("S3"&amp;表1_15[[#This Row],[分项工程代号]]&amp;表1_15[[#This Row],[分项工程名称]],模板!D:F,3,FALSE))</f>
        <v/>
      </c>
      <c r="L280" s="2" t="str">
        <f ca="1">IF(ISBLANK(A280),"",表1_15[[#This Row],[编号]]&amp;TEXT(表1_15[[#This Row],[序号]],"000"))</f>
        <v/>
      </c>
      <c r="M280" s="11" t="str">
        <f t="shared" si="50"/>
        <v/>
      </c>
      <c r="N280" s="11" t="str">
        <f t="shared" si="51"/>
        <v/>
      </c>
      <c r="O280" s="11" t="str">
        <f t="shared" si="52"/>
        <v/>
      </c>
      <c r="P280" s="2" t="str">
        <f t="shared" si="53"/>
        <v/>
      </c>
      <c r="Q280" s="2" t="str">
        <f t="shared" si="54"/>
        <v/>
      </c>
      <c r="R280" s="2" t="str">
        <f t="shared" si="55"/>
        <v/>
      </c>
      <c r="S280" s="11" t="str">
        <f t="shared" si="56"/>
        <v/>
      </c>
      <c r="T280" s="11" t="str">
        <f>IF(ISBLANK(A280),"",VLOOKUP(表1_15[[#This Row],[分项工程名称]],模板!C:G,3,FALSE))</f>
        <v/>
      </c>
      <c r="U280" s="2" t="str">
        <f t="shared" si="57"/>
        <v/>
      </c>
      <c r="V280" s="2" t="str">
        <f t="shared" si="58"/>
        <v/>
      </c>
      <c r="W280" s="11" t="str">
        <f>IF(ISBLANK(A280),"",表1_15[[#This Row],[子项名称]]&amp;表1_15[[#This Row],[标题]]&amp;表1_15[[#This Row],[分项工程代号]])</f>
        <v/>
      </c>
      <c r="X280" s="11" t="str">
        <f>IF(ISBLANK(A280),"",COUNTIF(W:W,表1_15[[#This Row],[子项名称]]&amp;表1_15[[#This Row],[标题]]&amp;表1_15[[#This Row],[分项工程代号]]))</f>
        <v/>
      </c>
      <c r="Y280" s="11" t="str">
        <f>IF(ISBLANK(A280),"",表1_15[[#This Row],[子项名称]]&amp;表1_15[[#This Row],[分项工程代号]]&amp;表1_15[[#This Row],[分项工程名称]])</f>
        <v/>
      </c>
      <c r="Z280" s="11" t="str">
        <f>IF(ISBLANK(A280),"",IF(MATCH(表1_15[[#This Row],[子项名称]]&amp;表1_15[[#This Row],[分项工程代号]]&amp;表1_15[[#This Row],[分项工程名称]],Y:Y,0)=ROW(表1_15[[#This Row],[子项名称]]),TRUE,FALSE))</f>
        <v/>
      </c>
      <c r="AA280" s="11" t="str">
        <f t="shared" si="59"/>
        <v/>
      </c>
      <c r="AB280" s="11" t="str">
        <f>IF(ISBLANK(A280),"",VLOOKUP(表1_15[[#This Row],[分项工程名称]],施工检查记录[#All],2,FALSE))</f>
        <v/>
      </c>
      <c r="AC280" t="str">
        <f t="shared" si="48"/>
        <v>1900年01月00日</v>
      </c>
    </row>
    <row r="281" customHeight="1" spans="1:29">
      <c r="A281" s="5"/>
      <c r="B281" s="5" t="str">
        <f ca="1" t="shared" si="49"/>
        <v/>
      </c>
      <c r="D281" s="5"/>
      <c r="E281" s="5"/>
      <c r="F281" s="5"/>
      <c r="G281" s="85"/>
      <c r="I281" s="5"/>
      <c r="K281" s="11" t="str">
        <f>IF(ISBLANK(A281),"",VLOOKUP("S3"&amp;表1_15[[#This Row],[分项工程代号]]&amp;表1_15[[#This Row],[分项工程名称]],模板!D:F,3,FALSE))</f>
        <v/>
      </c>
      <c r="L281" s="2" t="str">
        <f ca="1">IF(ISBLANK(A281),"",表1_15[[#This Row],[编号]]&amp;TEXT(表1_15[[#This Row],[序号]],"000"))</f>
        <v/>
      </c>
      <c r="M281" s="11" t="str">
        <f t="shared" si="50"/>
        <v/>
      </c>
      <c r="N281" s="11" t="str">
        <f t="shared" si="51"/>
        <v/>
      </c>
      <c r="O281" s="11" t="str">
        <f t="shared" si="52"/>
        <v/>
      </c>
      <c r="P281" s="2" t="str">
        <f t="shared" si="53"/>
        <v/>
      </c>
      <c r="Q281" s="2" t="str">
        <f t="shared" si="54"/>
        <v/>
      </c>
      <c r="R281" s="2" t="str">
        <f t="shared" si="55"/>
        <v/>
      </c>
      <c r="S281" s="11" t="str">
        <f t="shared" si="56"/>
        <v/>
      </c>
      <c r="T281" s="11" t="str">
        <f>IF(ISBLANK(A281),"",VLOOKUP(表1_15[[#This Row],[分项工程名称]],模板!C:G,3,FALSE))</f>
        <v/>
      </c>
      <c r="U281" s="2" t="str">
        <f t="shared" si="57"/>
        <v/>
      </c>
      <c r="V281" s="2" t="str">
        <f t="shared" si="58"/>
        <v/>
      </c>
      <c r="W281" s="11" t="str">
        <f>IF(ISBLANK(A281),"",表1_15[[#This Row],[子项名称]]&amp;表1_15[[#This Row],[标题]]&amp;表1_15[[#This Row],[分项工程代号]])</f>
        <v/>
      </c>
      <c r="X281" s="11" t="str">
        <f>IF(ISBLANK(A281),"",COUNTIF(W:W,表1_15[[#This Row],[子项名称]]&amp;表1_15[[#This Row],[标题]]&amp;表1_15[[#This Row],[分项工程代号]]))</f>
        <v/>
      </c>
      <c r="Y281" s="11" t="str">
        <f>IF(ISBLANK(A281),"",表1_15[[#This Row],[子项名称]]&amp;表1_15[[#This Row],[分项工程代号]]&amp;表1_15[[#This Row],[分项工程名称]])</f>
        <v/>
      </c>
      <c r="Z281" s="11" t="str">
        <f>IF(ISBLANK(A281),"",IF(MATCH(表1_15[[#This Row],[子项名称]]&amp;表1_15[[#This Row],[分项工程代号]]&amp;表1_15[[#This Row],[分项工程名称]],Y:Y,0)=ROW(表1_15[[#This Row],[子项名称]]),TRUE,FALSE))</f>
        <v/>
      </c>
      <c r="AA281" s="11" t="str">
        <f t="shared" si="59"/>
        <v/>
      </c>
      <c r="AB281" s="11" t="str">
        <f>IF(ISBLANK(A281),"",VLOOKUP(表1_15[[#This Row],[分项工程名称]],施工检查记录[#All],2,FALSE))</f>
        <v/>
      </c>
      <c r="AC281" t="str">
        <f t="shared" si="48"/>
        <v>1900年01月00日</v>
      </c>
    </row>
    <row r="282" customHeight="1" spans="1:29">
      <c r="A282" s="5"/>
      <c r="B282" s="5" t="str">
        <f ca="1" t="shared" si="49"/>
        <v/>
      </c>
      <c r="D282" s="5"/>
      <c r="E282" s="5"/>
      <c r="F282" s="5"/>
      <c r="G282" s="85"/>
      <c r="I282" s="5"/>
      <c r="K282" s="11" t="str">
        <f>IF(ISBLANK(A282),"",VLOOKUP("S3"&amp;表1_15[[#This Row],[分项工程代号]]&amp;表1_15[[#This Row],[分项工程名称]],模板!D:F,3,FALSE))</f>
        <v/>
      </c>
      <c r="L282" s="2" t="str">
        <f ca="1">IF(ISBLANK(A282),"",表1_15[[#This Row],[编号]]&amp;TEXT(表1_15[[#This Row],[序号]],"000"))</f>
        <v/>
      </c>
      <c r="M282" s="11" t="str">
        <f t="shared" si="50"/>
        <v/>
      </c>
      <c r="N282" s="11" t="str">
        <f t="shared" si="51"/>
        <v/>
      </c>
      <c r="O282" s="11" t="str">
        <f t="shared" si="52"/>
        <v/>
      </c>
      <c r="P282" s="2" t="str">
        <f t="shared" si="53"/>
        <v/>
      </c>
      <c r="Q282" s="2" t="str">
        <f t="shared" si="54"/>
        <v/>
      </c>
      <c r="R282" s="2" t="str">
        <f t="shared" si="55"/>
        <v/>
      </c>
      <c r="S282" s="11" t="str">
        <f t="shared" si="56"/>
        <v/>
      </c>
      <c r="T282" s="11" t="str">
        <f>IF(ISBLANK(A282),"",VLOOKUP(表1_15[[#This Row],[分项工程名称]],模板!C:G,3,FALSE))</f>
        <v/>
      </c>
      <c r="U282" s="2" t="str">
        <f t="shared" si="57"/>
        <v/>
      </c>
      <c r="V282" s="2" t="str">
        <f t="shared" si="58"/>
        <v/>
      </c>
      <c r="W282" s="11" t="str">
        <f>IF(ISBLANK(A282),"",表1_15[[#This Row],[子项名称]]&amp;表1_15[[#This Row],[标题]]&amp;表1_15[[#This Row],[分项工程代号]])</f>
        <v/>
      </c>
      <c r="X282" s="11" t="str">
        <f>IF(ISBLANK(A282),"",COUNTIF(W:W,表1_15[[#This Row],[子项名称]]&amp;表1_15[[#This Row],[标题]]&amp;表1_15[[#This Row],[分项工程代号]]))</f>
        <v/>
      </c>
      <c r="Y282" s="11" t="str">
        <f>IF(ISBLANK(A282),"",表1_15[[#This Row],[子项名称]]&amp;表1_15[[#This Row],[分项工程代号]]&amp;表1_15[[#This Row],[分项工程名称]])</f>
        <v/>
      </c>
      <c r="Z282" s="11" t="str">
        <f>IF(ISBLANK(A282),"",IF(MATCH(表1_15[[#This Row],[子项名称]]&amp;表1_15[[#This Row],[分项工程代号]]&amp;表1_15[[#This Row],[分项工程名称]],Y:Y,0)=ROW(表1_15[[#This Row],[子项名称]]),TRUE,FALSE))</f>
        <v/>
      </c>
      <c r="AA282" s="11" t="str">
        <f t="shared" si="59"/>
        <v/>
      </c>
      <c r="AB282" s="11" t="str">
        <f>IF(ISBLANK(A282),"",VLOOKUP(表1_15[[#This Row],[分项工程名称]],施工检查记录[#All],2,FALSE))</f>
        <v/>
      </c>
      <c r="AC282" t="str">
        <f t="shared" si="48"/>
        <v>1900年01月00日</v>
      </c>
    </row>
    <row r="283" customHeight="1" spans="1:29">
      <c r="A283" s="5"/>
      <c r="B283" s="5" t="str">
        <f ca="1" t="shared" si="49"/>
        <v/>
      </c>
      <c r="D283" s="5"/>
      <c r="E283" s="5"/>
      <c r="F283" s="5"/>
      <c r="G283" s="85"/>
      <c r="I283" s="5"/>
      <c r="K283" s="11" t="str">
        <f>IF(ISBLANK(A283),"",VLOOKUP("S3"&amp;表1_15[[#This Row],[分项工程代号]]&amp;表1_15[[#This Row],[分项工程名称]],模板!D:F,3,FALSE))</f>
        <v/>
      </c>
      <c r="L283" s="2" t="str">
        <f ca="1">IF(ISBLANK(A283),"",表1_15[[#This Row],[编号]]&amp;TEXT(表1_15[[#This Row],[序号]],"000"))</f>
        <v/>
      </c>
      <c r="M283" s="11" t="str">
        <f t="shared" si="50"/>
        <v/>
      </c>
      <c r="N283" s="11" t="str">
        <f t="shared" si="51"/>
        <v/>
      </c>
      <c r="O283" s="11" t="str">
        <f t="shared" si="52"/>
        <v/>
      </c>
      <c r="P283" s="2" t="str">
        <f t="shared" si="53"/>
        <v/>
      </c>
      <c r="Q283" s="2" t="str">
        <f t="shared" si="54"/>
        <v/>
      </c>
      <c r="R283" s="2" t="str">
        <f t="shared" si="55"/>
        <v/>
      </c>
      <c r="S283" s="11" t="str">
        <f t="shared" si="56"/>
        <v/>
      </c>
      <c r="T283" s="11" t="str">
        <f>IF(ISBLANK(A283),"",VLOOKUP(表1_15[[#This Row],[分项工程名称]],模板!C:G,3,FALSE))</f>
        <v/>
      </c>
      <c r="U283" s="2" t="str">
        <f t="shared" si="57"/>
        <v/>
      </c>
      <c r="V283" s="2" t="str">
        <f t="shared" si="58"/>
        <v/>
      </c>
      <c r="W283" s="11" t="str">
        <f>IF(ISBLANK(A283),"",表1_15[[#This Row],[子项名称]]&amp;表1_15[[#This Row],[标题]]&amp;表1_15[[#This Row],[分项工程代号]])</f>
        <v/>
      </c>
      <c r="X283" s="11" t="str">
        <f>IF(ISBLANK(A283),"",COUNTIF(W:W,表1_15[[#This Row],[子项名称]]&amp;表1_15[[#This Row],[标题]]&amp;表1_15[[#This Row],[分项工程代号]]))</f>
        <v/>
      </c>
      <c r="Y283" s="11" t="str">
        <f>IF(ISBLANK(A283),"",表1_15[[#This Row],[子项名称]]&amp;表1_15[[#This Row],[分项工程代号]]&amp;表1_15[[#This Row],[分项工程名称]])</f>
        <v/>
      </c>
      <c r="Z283" s="11" t="str">
        <f>IF(ISBLANK(A283),"",IF(MATCH(表1_15[[#This Row],[子项名称]]&amp;表1_15[[#This Row],[分项工程代号]]&amp;表1_15[[#This Row],[分项工程名称]],Y:Y,0)=ROW(表1_15[[#This Row],[子项名称]]),TRUE,FALSE))</f>
        <v/>
      </c>
      <c r="AA283" s="11" t="str">
        <f t="shared" si="59"/>
        <v/>
      </c>
      <c r="AB283" s="11" t="str">
        <f>IF(ISBLANK(A283),"",VLOOKUP(表1_15[[#This Row],[分项工程名称]],施工检查记录[#All],2,FALSE))</f>
        <v/>
      </c>
      <c r="AC283" t="str">
        <f t="shared" si="48"/>
        <v>1900年01月00日</v>
      </c>
    </row>
    <row r="284" customHeight="1" spans="1:29">
      <c r="A284" s="5"/>
      <c r="B284" s="5" t="str">
        <f ca="1" t="shared" si="49"/>
        <v/>
      </c>
      <c r="D284" s="5"/>
      <c r="E284" s="5"/>
      <c r="F284" s="5"/>
      <c r="G284" s="85"/>
      <c r="I284" s="5"/>
      <c r="K284" s="11" t="str">
        <f>IF(ISBLANK(A284),"",VLOOKUP("S3"&amp;表1_15[[#This Row],[分项工程代号]]&amp;表1_15[[#This Row],[分项工程名称]],模板!D:F,3,FALSE))</f>
        <v/>
      </c>
      <c r="L284" s="2" t="str">
        <f ca="1">IF(ISBLANK(A284),"",表1_15[[#This Row],[编号]]&amp;TEXT(表1_15[[#This Row],[序号]],"000"))</f>
        <v/>
      </c>
      <c r="M284" s="11" t="str">
        <f t="shared" si="50"/>
        <v/>
      </c>
      <c r="N284" s="11" t="str">
        <f t="shared" si="51"/>
        <v/>
      </c>
      <c r="O284" s="11" t="str">
        <f t="shared" si="52"/>
        <v/>
      </c>
      <c r="P284" s="2" t="str">
        <f t="shared" si="53"/>
        <v/>
      </c>
      <c r="Q284" s="2" t="str">
        <f t="shared" si="54"/>
        <v/>
      </c>
      <c r="R284" s="2" t="str">
        <f t="shared" si="55"/>
        <v/>
      </c>
      <c r="S284" s="11" t="str">
        <f t="shared" si="56"/>
        <v/>
      </c>
      <c r="T284" s="11" t="str">
        <f>IF(ISBLANK(A284),"",VLOOKUP(表1_15[[#This Row],[分项工程名称]],模板!C:G,3,FALSE))</f>
        <v/>
      </c>
      <c r="U284" s="2" t="str">
        <f t="shared" si="57"/>
        <v/>
      </c>
      <c r="V284" s="2" t="str">
        <f t="shared" si="58"/>
        <v/>
      </c>
      <c r="W284" s="11" t="str">
        <f>IF(ISBLANK(A284),"",表1_15[[#This Row],[子项名称]]&amp;表1_15[[#This Row],[标题]]&amp;表1_15[[#This Row],[分项工程代号]])</f>
        <v/>
      </c>
      <c r="X284" s="11" t="str">
        <f>IF(ISBLANK(A284),"",COUNTIF(W:W,表1_15[[#This Row],[子项名称]]&amp;表1_15[[#This Row],[标题]]&amp;表1_15[[#This Row],[分项工程代号]]))</f>
        <v/>
      </c>
      <c r="Y284" s="11" t="str">
        <f>IF(ISBLANK(A284),"",表1_15[[#This Row],[子项名称]]&amp;表1_15[[#This Row],[分项工程代号]]&amp;表1_15[[#This Row],[分项工程名称]])</f>
        <v/>
      </c>
      <c r="Z284" s="11" t="str">
        <f>IF(ISBLANK(A284),"",IF(MATCH(表1_15[[#This Row],[子项名称]]&amp;表1_15[[#This Row],[分项工程代号]]&amp;表1_15[[#This Row],[分项工程名称]],Y:Y,0)=ROW(表1_15[[#This Row],[子项名称]]),TRUE,FALSE))</f>
        <v/>
      </c>
      <c r="AA284" s="11" t="str">
        <f t="shared" si="59"/>
        <v/>
      </c>
      <c r="AB284" s="11" t="str">
        <f>IF(ISBLANK(A284),"",VLOOKUP(表1_15[[#This Row],[分项工程名称]],施工检查记录[#All],2,FALSE))</f>
        <v/>
      </c>
      <c r="AC284" t="str">
        <f t="shared" si="48"/>
        <v>1900年01月00日</v>
      </c>
    </row>
    <row r="285" customHeight="1" spans="1:29">
      <c r="A285" s="5"/>
      <c r="B285" s="5" t="str">
        <f ca="1" t="shared" si="49"/>
        <v/>
      </c>
      <c r="D285" s="5"/>
      <c r="E285" s="5"/>
      <c r="F285" s="5"/>
      <c r="G285" s="85"/>
      <c r="I285" s="5"/>
      <c r="K285" s="11" t="str">
        <f>IF(ISBLANK(A285),"",VLOOKUP("S3"&amp;表1_15[[#This Row],[分项工程代号]]&amp;表1_15[[#This Row],[分项工程名称]],模板!D:F,3,FALSE))</f>
        <v/>
      </c>
      <c r="L285" s="2" t="str">
        <f ca="1">IF(ISBLANK(A285),"",表1_15[[#This Row],[编号]]&amp;TEXT(表1_15[[#This Row],[序号]],"000"))</f>
        <v/>
      </c>
      <c r="M285" s="11" t="str">
        <f t="shared" si="50"/>
        <v/>
      </c>
      <c r="N285" s="11" t="str">
        <f t="shared" si="51"/>
        <v/>
      </c>
      <c r="O285" s="11" t="str">
        <f t="shared" si="52"/>
        <v/>
      </c>
      <c r="P285" s="2" t="str">
        <f t="shared" si="53"/>
        <v/>
      </c>
      <c r="Q285" s="2" t="str">
        <f t="shared" si="54"/>
        <v/>
      </c>
      <c r="R285" s="2" t="str">
        <f t="shared" si="55"/>
        <v/>
      </c>
      <c r="S285" s="11" t="str">
        <f t="shared" si="56"/>
        <v/>
      </c>
      <c r="T285" s="11" t="str">
        <f>IF(ISBLANK(A285),"",VLOOKUP(表1_15[[#This Row],[分项工程名称]],模板!C:G,3,FALSE))</f>
        <v/>
      </c>
      <c r="U285" s="2" t="str">
        <f t="shared" si="57"/>
        <v/>
      </c>
      <c r="V285" s="2" t="str">
        <f t="shared" si="58"/>
        <v/>
      </c>
      <c r="W285" s="11" t="str">
        <f>IF(ISBLANK(A285),"",表1_15[[#This Row],[子项名称]]&amp;表1_15[[#This Row],[标题]]&amp;表1_15[[#This Row],[分项工程代号]])</f>
        <v/>
      </c>
      <c r="X285" s="11" t="str">
        <f>IF(ISBLANK(A285),"",COUNTIF(W:W,表1_15[[#This Row],[子项名称]]&amp;表1_15[[#This Row],[标题]]&amp;表1_15[[#This Row],[分项工程代号]]))</f>
        <v/>
      </c>
      <c r="Y285" s="11" t="str">
        <f>IF(ISBLANK(A285),"",表1_15[[#This Row],[子项名称]]&amp;表1_15[[#This Row],[分项工程代号]]&amp;表1_15[[#This Row],[分项工程名称]])</f>
        <v/>
      </c>
      <c r="Z285" s="11" t="str">
        <f>IF(ISBLANK(A285),"",IF(MATCH(表1_15[[#This Row],[子项名称]]&amp;表1_15[[#This Row],[分项工程代号]]&amp;表1_15[[#This Row],[分项工程名称]],Y:Y,0)=ROW(表1_15[[#This Row],[子项名称]]),TRUE,FALSE))</f>
        <v/>
      </c>
      <c r="AA285" s="11" t="str">
        <f t="shared" si="59"/>
        <v/>
      </c>
      <c r="AB285" s="11" t="str">
        <f>IF(ISBLANK(A285),"",VLOOKUP(表1_15[[#This Row],[分项工程名称]],施工检查记录[#All],2,FALSE))</f>
        <v/>
      </c>
      <c r="AC285" t="str">
        <f t="shared" si="48"/>
        <v>1900年01月00日</v>
      </c>
    </row>
    <row r="286" customHeight="1" spans="1:29">
      <c r="A286" s="5"/>
      <c r="B286" s="5" t="str">
        <f ca="1" t="shared" si="49"/>
        <v/>
      </c>
      <c r="D286" s="5"/>
      <c r="E286" s="5"/>
      <c r="F286" s="5"/>
      <c r="G286" s="85"/>
      <c r="I286" s="5"/>
      <c r="K286" s="11" t="str">
        <f>IF(ISBLANK(A286),"",VLOOKUP("S3"&amp;表1_15[[#This Row],[分项工程代号]]&amp;表1_15[[#This Row],[分项工程名称]],模板!D:F,3,FALSE))</f>
        <v/>
      </c>
      <c r="L286" s="2" t="str">
        <f ca="1">IF(ISBLANK(A286),"",表1_15[[#This Row],[编号]]&amp;TEXT(表1_15[[#This Row],[序号]],"000"))</f>
        <v/>
      </c>
      <c r="M286" s="11" t="str">
        <f t="shared" si="50"/>
        <v/>
      </c>
      <c r="N286" s="11" t="str">
        <f t="shared" si="51"/>
        <v/>
      </c>
      <c r="O286" s="11" t="str">
        <f t="shared" si="52"/>
        <v/>
      </c>
      <c r="P286" s="2" t="str">
        <f t="shared" si="53"/>
        <v/>
      </c>
      <c r="Q286" s="2" t="str">
        <f t="shared" si="54"/>
        <v/>
      </c>
      <c r="R286" s="2" t="str">
        <f t="shared" si="55"/>
        <v/>
      </c>
      <c r="S286" s="11" t="str">
        <f t="shared" si="56"/>
        <v/>
      </c>
      <c r="T286" s="11" t="str">
        <f>IF(ISBLANK(A286),"",VLOOKUP(表1_15[[#This Row],[分项工程名称]],模板!C:G,3,FALSE))</f>
        <v/>
      </c>
      <c r="U286" s="2" t="str">
        <f t="shared" si="57"/>
        <v/>
      </c>
      <c r="V286" s="2" t="str">
        <f t="shared" si="58"/>
        <v/>
      </c>
      <c r="W286" s="11" t="str">
        <f>IF(ISBLANK(A286),"",表1_15[[#This Row],[子项名称]]&amp;表1_15[[#This Row],[标题]]&amp;表1_15[[#This Row],[分项工程代号]])</f>
        <v/>
      </c>
      <c r="X286" s="11" t="str">
        <f>IF(ISBLANK(A286),"",COUNTIF(W:W,表1_15[[#This Row],[子项名称]]&amp;表1_15[[#This Row],[标题]]&amp;表1_15[[#This Row],[分项工程代号]]))</f>
        <v/>
      </c>
      <c r="Y286" s="11" t="str">
        <f>IF(ISBLANK(A286),"",表1_15[[#This Row],[子项名称]]&amp;表1_15[[#This Row],[分项工程代号]]&amp;表1_15[[#This Row],[分项工程名称]])</f>
        <v/>
      </c>
      <c r="Z286" s="11" t="str">
        <f>IF(ISBLANK(A286),"",IF(MATCH(表1_15[[#This Row],[子项名称]]&amp;表1_15[[#This Row],[分项工程代号]]&amp;表1_15[[#This Row],[分项工程名称]],Y:Y,0)=ROW(表1_15[[#This Row],[子项名称]]),TRUE,FALSE))</f>
        <v/>
      </c>
      <c r="AA286" s="11" t="str">
        <f t="shared" si="59"/>
        <v/>
      </c>
      <c r="AB286" s="11" t="str">
        <f>IF(ISBLANK(A286),"",VLOOKUP(表1_15[[#This Row],[分项工程名称]],施工检查记录[#All],2,FALSE))</f>
        <v/>
      </c>
      <c r="AC286" t="str">
        <f t="shared" si="48"/>
        <v>1900年01月00日</v>
      </c>
    </row>
    <row r="287" customHeight="1" spans="1:29">
      <c r="A287" s="5"/>
      <c r="B287" s="5" t="str">
        <f ca="1" t="shared" si="49"/>
        <v/>
      </c>
      <c r="D287" s="5"/>
      <c r="E287" s="5"/>
      <c r="F287" s="5"/>
      <c r="G287" s="85"/>
      <c r="I287" s="5"/>
      <c r="K287" s="11" t="str">
        <f>IF(ISBLANK(A287),"",VLOOKUP("S3"&amp;表1_15[[#This Row],[分项工程代号]]&amp;表1_15[[#This Row],[分项工程名称]],模板!D:F,3,FALSE))</f>
        <v/>
      </c>
      <c r="L287" s="2" t="str">
        <f ca="1">IF(ISBLANK(A287),"",表1_15[[#This Row],[编号]]&amp;TEXT(表1_15[[#This Row],[序号]],"000"))</f>
        <v/>
      </c>
      <c r="M287" s="11" t="str">
        <f t="shared" si="50"/>
        <v/>
      </c>
      <c r="N287" s="11" t="str">
        <f t="shared" si="51"/>
        <v/>
      </c>
      <c r="O287" s="11" t="str">
        <f t="shared" si="52"/>
        <v/>
      </c>
      <c r="P287" s="2" t="str">
        <f t="shared" si="53"/>
        <v/>
      </c>
      <c r="Q287" s="2" t="str">
        <f t="shared" si="54"/>
        <v/>
      </c>
      <c r="R287" s="2" t="str">
        <f t="shared" si="55"/>
        <v/>
      </c>
      <c r="S287" s="11" t="str">
        <f t="shared" si="56"/>
        <v/>
      </c>
      <c r="T287" s="11" t="str">
        <f>IF(ISBLANK(A287),"",VLOOKUP(表1_15[[#This Row],[分项工程名称]],模板!C:G,3,FALSE))</f>
        <v/>
      </c>
      <c r="U287" s="2" t="str">
        <f t="shared" si="57"/>
        <v/>
      </c>
      <c r="V287" s="2" t="str">
        <f t="shared" si="58"/>
        <v/>
      </c>
      <c r="W287" s="11" t="str">
        <f>IF(ISBLANK(A287),"",表1_15[[#This Row],[子项名称]]&amp;表1_15[[#This Row],[标题]]&amp;表1_15[[#This Row],[分项工程代号]])</f>
        <v/>
      </c>
      <c r="X287" s="11" t="str">
        <f>IF(ISBLANK(A287),"",COUNTIF(W:W,表1_15[[#This Row],[子项名称]]&amp;表1_15[[#This Row],[标题]]&amp;表1_15[[#This Row],[分项工程代号]]))</f>
        <v/>
      </c>
      <c r="Y287" s="11" t="str">
        <f>IF(ISBLANK(A287),"",表1_15[[#This Row],[子项名称]]&amp;表1_15[[#This Row],[分项工程代号]]&amp;表1_15[[#This Row],[分项工程名称]])</f>
        <v/>
      </c>
      <c r="Z287" s="11" t="str">
        <f>IF(ISBLANK(A287),"",IF(MATCH(表1_15[[#This Row],[子项名称]]&amp;表1_15[[#This Row],[分项工程代号]]&amp;表1_15[[#This Row],[分项工程名称]],Y:Y,0)=ROW(表1_15[[#This Row],[子项名称]]),TRUE,FALSE))</f>
        <v/>
      </c>
      <c r="AA287" s="11" t="str">
        <f t="shared" si="59"/>
        <v/>
      </c>
      <c r="AB287" s="11" t="str">
        <f>IF(ISBLANK(A287),"",VLOOKUP(表1_15[[#This Row],[分项工程名称]],施工检查记录[#All],2,FALSE))</f>
        <v/>
      </c>
      <c r="AC287" t="str">
        <f t="shared" si="48"/>
        <v>1900年01月00日</v>
      </c>
    </row>
    <row r="288" customHeight="1" spans="1:29">
      <c r="A288" s="5"/>
      <c r="B288" s="5" t="str">
        <f ca="1" t="shared" si="49"/>
        <v/>
      </c>
      <c r="D288" s="5"/>
      <c r="E288" s="5"/>
      <c r="F288" s="5"/>
      <c r="G288" s="85"/>
      <c r="I288" s="5"/>
      <c r="K288" s="11" t="str">
        <f>IF(ISBLANK(A288),"",VLOOKUP("S3"&amp;表1_15[[#This Row],[分项工程代号]]&amp;表1_15[[#This Row],[分项工程名称]],模板!D:F,3,FALSE))</f>
        <v/>
      </c>
      <c r="L288" s="2" t="str">
        <f ca="1">IF(ISBLANK(A288),"",表1_15[[#This Row],[编号]]&amp;TEXT(表1_15[[#This Row],[序号]],"000"))</f>
        <v/>
      </c>
      <c r="M288" s="11" t="str">
        <f t="shared" si="50"/>
        <v/>
      </c>
      <c r="N288" s="11" t="str">
        <f t="shared" si="51"/>
        <v/>
      </c>
      <c r="O288" s="11" t="str">
        <f t="shared" si="52"/>
        <v/>
      </c>
      <c r="P288" s="2" t="str">
        <f t="shared" si="53"/>
        <v/>
      </c>
      <c r="Q288" s="2" t="str">
        <f t="shared" si="54"/>
        <v/>
      </c>
      <c r="R288" s="2" t="str">
        <f t="shared" si="55"/>
        <v/>
      </c>
      <c r="S288" s="11" t="str">
        <f t="shared" si="56"/>
        <v/>
      </c>
      <c r="T288" s="11" t="str">
        <f>IF(ISBLANK(A288),"",VLOOKUP(表1_15[[#This Row],[分项工程名称]],模板!C:G,3,FALSE))</f>
        <v/>
      </c>
      <c r="U288" s="2" t="str">
        <f t="shared" si="57"/>
        <v/>
      </c>
      <c r="V288" s="2" t="str">
        <f t="shared" si="58"/>
        <v/>
      </c>
      <c r="W288" s="11" t="str">
        <f>IF(ISBLANK(A288),"",表1_15[[#This Row],[子项名称]]&amp;表1_15[[#This Row],[标题]]&amp;表1_15[[#This Row],[分项工程代号]])</f>
        <v/>
      </c>
      <c r="X288" s="11" t="str">
        <f>IF(ISBLANK(A288),"",COUNTIF(W:W,表1_15[[#This Row],[子项名称]]&amp;表1_15[[#This Row],[标题]]&amp;表1_15[[#This Row],[分项工程代号]]))</f>
        <v/>
      </c>
      <c r="Y288" s="11" t="str">
        <f>IF(ISBLANK(A288),"",表1_15[[#This Row],[子项名称]]&amp;表1_15[[#This Row],[分项工程代号]]&amp;表1_15[[#This Row],[分项工程名称]])</f>
        <v/>
      </c>
      <c r="Z288" s="11" t="str">
        <f>IF(ISBLANK(A288),"",IF(MATCH(表1_15[[#This Row],[子项名称]]&amp;表1_15[[#This Row],[分项工程代号]]&amp;表1_15[[#This Row],[分项工程名称]],Y:Y,0)=ROW(表1_15[[#This Row],[子项名称]]),TRUE,FALSE))</f>
        <v/>
      </c>
      <c r="AA288" s="11" t="str">
        <f t="shared" si="59"/>
        <v/>
      </c>
      <c r="AB288" s="11" t="str">
        <f>IF(ISBLANK(A288),"",VLOOKUP(表1_15[[#This Row],[分项工程名称]],施工检查记录[#All],2,FALSE))</f>
        <v/>
      </c>
      <c r="AC288" t="str">
        <f t="shared" si="48"/>
        <v>1900年01月00日</v>
      </c>
    </row>
    <row r="289" customHeight="1" spans="1:29">
      <c r="A289" s="5"/>
      <c r="B289" s="5" t="str">
        <f ca="1" t="shared" si="49"/>
        <v/>
      </c>
      <c r="D289" s="5"/>
      <c r="E289" s="5"/>
      <c r="F289" s="5"/>
      <c r="G289" s="85"/>
      <c r="I289" s="5"/>
      <c r="K289" s="11" t="str">
        <f>IF(ISBLANK(A289),"",VLOOKUP("S3"&amp;表1_15[[#This Row],[分项工程代号]]&amp;表1_15[[#This Row],[分项工程名称]],模板!D:F,3,FALSE))</f>
        <v/>
      </c>
      <c r="L289" s="2" t="str">
        <f ca="1">IF(ISBLANK(A289),"",表1_15[[#This Row],[编号]]&amp;TEXT(表1_15[[#This Row],[序号]],"000"))</f>
        <v/>
      </c>
      <c r="M289" s="11" t="str">
        <f t="shared" si="50"/>
        <v/>
      </c>
      <c r="N289" s="11" t="str">
        <f t="shared" si="51"/>
        <v/>
      </c>
      <c r="O289" s="11" t="str">
        <f t="shared" si="52"/>
        <v/>
      </c>
      <c r="P289" s="2" t="str">
        <f t="shared" si="53"/>
        <v/>
      </c>
      <c r="Q289" s="2" t="str">
        <f t="shared" si="54"/>
        <v/>
      </c>
      <c r="R289" s="2" t="str">
        <f t="shared" si="55"/>
        <v/>
      </c>
      <c r="S289" s="11" t="str">
        <f t="shared" si="56"/>
        <v/>
      </c>
      <c r="T289" s="11" t="str">
        <f>IF(ISBLANK(A289),"",VLOOKUP(表1_15[[#This Row],[分项工程名称]],模板!C:G,3,FALSE))</f>
        <v/>
      </c>
      <c r="U289" s="2" t="str">
        <f t="shared" si="57"/>
        <v/>
      </c>
      <c r="V289" s="2" t="str">
        <f t="shared" si="58"/>
        <v/>
      </c>
      <c r="W289" s="11" t="str">
        <f>IF(ISBLANK(A289),"",表1_15[[#This Row],[子项名称]]&amp;表1_15[[#This Row],[标题]]&amp;表1_15[[#This Row],[分项工程代号]])</f>
        <v/>
      </c>
      <c r="X289" s="11" t="str">
        <f>IF(ISBLANK(A289),"",COUNTIF(W:W,表1_15[[#This Row],[子项名称]]&amp;表1_15[[#This Row],[标题]]&amp;表1_15[[#This Row],[分项工程代号]]))</f>
        <v/>
      </c>
      <c r="Y289" s="11" t="str">
        <f>IF(ISBLANK(A289),"",表1_15[[#This Row],[子项名称]]&amp;表1_15[[#This Row],[分项工程代号]]&amp;表1_15[[#This Row],[分项工程名称]])</f>
        <v/>
      </c>
      <c r="Z289" s="11" t="str">
        <f>IF(ISBLANK(A289),"",IF(MATCH(表1_15[[#This Row],[子项名称]]&amp;表1_15[[#This Row],[分项工程代号]]&amp;表1_15[[#This Row],[分项工程名称]],Y:Y,0)=ROW(表1_15[[#This Row],[子项名称]]),TRUE,FALSE))</f>
        <v/>
      </c>
      <c r="AA289" s="11" t="str">
        <f t="shared" si="59"/>
        <v/>
      </c>
      <c r="AB289" s="11" t="str">
        <f>IF(ISBLANK(A289),"",VLOOKUP(表1_15[[#This Row],[分项工程名称]],施工检查记录[#All],2,FALSE))</f>
        <v/>
      </c>
      <c r="AC289" t="str">
        <f t="shared" si="48"/>
        <v>1900年01月00日</v>
      </c>
    </row>
    <row r="290" customHeight="1" spans="1:29">
      <c r="A290" s="5"/>
      <c r="B290" s="5" t="str">
        <f ca="1" t="shared" si="49"/>
        <v/>
      </c>
      <c r="D290" s="5"/>
      <c r="E290" s="5"/>
      <c r="F290" s="5"/>
      <c r="G290" s="85"/>
      <c r="I290" s="5"/>
      <c r="K290" s="11" t="str">
        <f>IF(ISBLANK(A290),"",VLOOKUP("S3"&amp;表1_15[[#This Row],[分项工程代号]]&amp;表1_15[[#This Row],[分项工程名称]],模板!D:F,3,FALSE))</f>
        <v/>
      </c>
      <c r="L290" s="2" t="str">
        <f ca="1">IF(ISBLANK(A290),"",表1_15[[#This Row],[编号]]&amp;TEXT(表1_15[[#This Row],[序号]],"000"))</f>
        <v/>
      </c>
      <c r="M290" s="11" t="str">
        <f t="shared" si="50"/>
        <v/>
      </c>
      <c r="N290" s="11" t="str">
        <f t="shared" si="51"/>
        <v/>
      </c>
      <c r="O290" s="11" t="str">
        <f t="shared" si="52"/>
        <v/>
      </c>
      <c r="P290" s="2" t="str">
        <f t="shared" si="53"/>
        <v/>
      </c>
      <c r="Q290" s="2" t="str">
        <f t="shared" si="54"/>
        <v/>
      </c>
      <c r="R290" s="2" t="str">
        <f t="shared" si="55"/>
        <v/>
      </c>
      <c r="S290" s="11" t="str">
        <f t="shared" si="56"/>
        <v/>
      </c>
      <c r="T290" s="11" t="str">
        <f>IF(ISBLANK(A290),"",VLOOKUP(表1_15[[#This Row],[分项工程名称]],模板!C:G,3,FALSE))</f>
        <v/>
      </c>
      <c r="U290" s="2" t="str">
        <f t="shared" si="57"/>
        <v/>
      </c>
      <c r="V290" s="2" t="str">
        <f t="shared" si="58"/>
        <v/>
      </c>
      <c r="W290" s="11" t="str">
        <f>IF(ISBLANK(A290),"",表1_15[[#This Row],[子项名称]]&amp;表1_15[[#This Row],[标题]]&amp;表1_15[[#This Row],[分项工程代号]])</f>
        <v/>
      </c>
      <c r="X290" s="11" t="str">
        <f>IF(ISBLANK(A290),"",COUNTIF(W:W,表1_15[[#This Row],[子项名称]]&amp;表1_15[[#This Row],[标题]]&amp;表1_15[[#This Row],[分项工程代号]]))</f>
        <v/>
      </c>
      <c r="Y290" s="11" t="str">
        <f>IF(ISBLANK(A290),"",表1_15[[#This Row],[子项名称]]&amp;表1_15[[#This Row],[分项工程代号]]&amp;表1_15[[#This Row],[分项工程名称]])</f>
        <v/>
      </c>
      <c r="Z290" s="11" t="str">
        <f>IF(ISBLANK(A290),"",IF(MATCH(表1_15[[#This Row],[子项名称]]&amp;表1_15[[#This Row],[分项工程代号]]&amp;表1_15[[#This Row],[分项工程名称]],Y:Y,0)=ROW(表1_15[[#This Row],[子项名称]]),TRUE,FALSE))</f>
        <v/>
      </c>
      <c r="AA290" s="11" t="str">
        <f t="shared" si="59"/>
        <v/>
      </c>
      <c r="AB290" s="11" t="str">
        <f>IF(ISBLANK(A290),"",VLOOKUP(表1_15[[#This Row],[分项工程名称]],施工检查记录[#All],2,FALSE))</f>
        <v/>
      </c>
      <c r="AC290" t="str">
        <f t="shared" si="48"/>
        <v>1900年01月00日</v>
      </c>
    </row>
    <row r="291" customHeight="1" spans="1:29">
      <c r="A291" s="5"/>
      <c r="B291" s="5" t="str">
        <f ca="1" t="shared" si="49"/>
        <v/>
      </c>
      <c r="D291" s="5"/>
      <c r="E291" s="5"/>
      <c r="F291" s="5"/>
      <c r="G291" s="85"/>
      <c r="I291" s="5"/>
      <c r="K291" s="11" t="str">
        <f>IF(ISBLANK(A291),"",VLOOKUP("S3"&amp;表1_15[[#This Row],[分项工程代号]]&amp;表1_15[[#This Row],[分项工程名称]],模板!D:F,3,FALSE))</f>
        <v/>
      </c>
      <c r="L291" s="2" t="str">
        <f ca="1">IF(ISBLANK(A291),"",表1_15[[#This Row],[编号]]&amp;TEXT(表1_15[[#This Row],[序号]],"000"))</f>
        <v/>
      </c>
      <c r="M291" s="11" t="str">
        <f t="shared" si="50"/>
        <v/>
      </c>
      <c r="N291" s="11" t="str">
        <f t="shared" si="51"/>
        <v/>
      </c>
      <c r="O291" s="11" t="str">
        <f t="shared" si="52"/>
        <v/>
      </c>
      <c r="P291" s="2" t="str">
        <f t="shared" si="53"/>
        <v/>
      </c>
      <c r="Q291" s="2" t="str">
        <f t="shared" si="54"/>
        <v/>
      </c>
      <c r="R291" s="2" t="str">
        <f t="shared" si="55"/>
        <v/>
      </c>
      <c r="S291" s="11" t="str">
        <f t="shared" si="56"/>
        <v/>
      </c>
      <c r="T291" s="11" t="str">
        <f>IF(ISBLANK(A291),"",VLOOKUP(表1_15[[#This Row],[分项工程名称]],模板!C:G,3,FALSE))</f>
        <v/>
      </c>
      <c r="U291" s="2" t="str">
        <f t="shared" si="57"/>
        <v/>
      </c>
      <c r="V291" s="2" t="str">
        <f t="shared" si="58"/>
        <v/>
      </c>
      <c r="W291" s="11" t="str">
        <f>IF(ISBLANK(A291),"",表1_15[[#This Row],[子项名称]]&amp;表1_15[[#This Row],[标题]]&amp;表1_15[[#This Row],[分项工程代号]])</f>
        <v/>
      </c>
      <c r="X291" s="11" t="str">
        <f>IF(ISBLANK(A291),"",COUNTIF(W:W,表1_15[[#This Row],[子项名称]]&amp;表1_15[[#This Row],[标题]]&amp;表1_15[[#This Row],[分项工程代号]]))</f>
        <v/>
      </c>
      <c r="Y291" s="11" t="str">
        <f>IF(ISBLANK(A291),"",表1_15[[#This Row],[子项名称]]&amp;表1_15[[#This Row],[分项工程代号]]&amp;表1_15[[#This Row],[分项工程名称]])</f>
        <v/>
      </c>
      <c r="Z291" s="11" t="str">
        <f>IF(ISBLANK(A291),"",IF(MATCH(表1_15[[#This Row],[子项名称]]&amp;表1_15[[#This Row],[分项工程代号]]&amp;表1_15[[#This Row],[分项工程名称]],Y:Y,0)=ROW(表1_15[[#This Row],[子项名称]]),TRUE,FALSE))</f>
        <v/>
      </c>
      <c r="AA291" s="11" t="str">
        <f t="shared" si="59"/>
        <v/>
      </c>
      <c r="AB291" s="11" t="str">
        <f>IF(ISBLANK(A291),"",VLOOKUP(表1_15[[#This Row],[分项工程名称]],施工检查记录[#All],2,FALSE))</f>
        <v/>
      </c>
      <c r="AC291" t="str">
        <f t="shared" si="48"/>
        <v>1900年01月00日</v>
      </c>
    </row>
    <row r="292" customHeight="1" spans="1:29">
      <c r="A292" s="5"/>
      <c r="B292" s="5" t="str">
        <f ca="1" t="shared" si="49"/>
        <v/>
      </c>
      <c r="C292" s="86"/>
      <c r="D292" s="5"/>
      <c r="E292" s="5"/>
      <c r="F292" s="5"/>
      <c r="G292" s="85"/>
      <c r="I292" s="5"/>
      <c r="K292" s="11" t="str">
        <f>IF(ISBLANK(A292),"",VLOOKUP("S3"&amp;表1_15[[#This Row],[分项工程代号]]&amp;表1_15[[#This Row],[分项工程名称]],模板!D:F,3,FALSE))</f>
        <v/>
      </c>
      <c r="L292" s="2" t="str">
        <f ca="1">IF(ISBLANK(A292),"",表1_15[[#This Row],[编号]]&amp;TEXT(表1_15[[#This Row],[序号]],"000"))</f>
        <v/>
      </c>
      <c r="M292" s="11" t="str">
        <f t="shared" si="50"/>
        <v/>
      </c>
      <c r="N292" s="11" t="str">
        <f t="shared" si="51"/>
        <v/>
      </c>
      <c r="O292" s="11" t="str">
        <f t="shared" si="52"/>
        <v/>
      </c>
      <c r="P292" s="2" t="str">
        <f t="shared" si="53"/>
        <v/>
      </c>
      <c r="Q292" s="2" t="str">
        <f t="shared" si="54"/>
        <v/>
      </c>
      <c r="R292" s="2" t="str">
        <f t="shared" si="55"/>
        <v/>
      </c>
      <c r="S292" s="11" t="str">
        <f t="shared" si="56"/>
        <v/>
      </c>
      <c r="T292" s="11" t="str">
        <f>IF(ISBLANK(A292),"",VLOOKUP(表1_15[[#This Row],[分项工程名称]],模板!C:G,3,FALSE))</f>
        <v/>
      </c>
      <c r="U292" s="2" t="str">
        <f t="shared" si="57"/>
        <v/>
      </c>
      <c r="V292" s="2" t="str">
        <f t="shared" si="58"/>
        <v/>
      </c>
      <c r="W292" s="11" t="str">
        <f>IF(ISBLANK(A292),"",表1_15[[#This Row],[子项名称]]&amp;表1_15[[#This Row],[标题]]&amp;表1_15[[#This Row],[分项工程代号]])</f>
        <v/>
      </c>
      <c r="X292" s="11" t="str">
        <f>IF(ISBLANK(A292),"",COUNTIF(W:W,表1_15[[#This Row],[子项名称]]&amp;表1_15[[#This Row],[标题]]&amp;表1_15[[#This Row],[分项工程代号]]))</f>
        <v/>
      </c>
      <c r="Y292" s="11" t="str">
        <f>IF(ISBLANK(A292),"",表1_15[[#This Row],[子项名称]]&amp;表1_15[[#This Row],[分项工程代号]]&amp;表1_15[[#This Row],[分项工程名称]])</f>
        <v/>
      </c>
      <c r="Z292" s="11" t="str">
        <f>IF(ISBLANK(A292),"",IF(MATCH(表1_15[[#This Row],[子项名称]]&amp;表1_15[[#This Row],[分项工程代号]]&amp;表1_15[[#This Row],[分项工程名称]],Y:Y,0)=ROW(表1_15[[#This Row],[子项名称]]),TRUE,FALSE))</f>
        <v/>
      </c>
      <c r="AA292" s="11" t="str">
        <f t="shared" si="59"/>
        <v/>
      </c>
      <c r="AB292" s="11" t="str">
        <f>IF(ISBLANK(A292),"",VLOOKUP(表1_15[[#This Row],[分项工程名称]],施工检查记录[#All],2,FALSE))</f>
        <v/>
      </c>
      <c r="AC292" t="str">
        <f t="shared" si="48"/>
        <v>1900年01月00日</v>
      </c>
    </row>
    <row r="293" customHeight="1" spans="1:29">
      <c r="A293" s="5"/>
      <c r="B293" s="5" t="str">
        <f ca="1" t="shared" si="49"/>
        <v/>
      </c>
      <c r="C293" s="87"/>
      <c r="D293" s="5"/>
      <c r="E293" s="5"/>
      <c r="F293" s="5"/>
      <c r="G293" s="85"/>
      <c r="I293" s="5"/>
      <c r="K293" s="11" t="str">
        <f>IF(ISBLANK(A293),"",VLOOKUP("S3"&amp;表1_15[[#This Row],[分项工程代号]]&amp;表1_15[[#This Row],[分项工程名称]],模板!D:F,3,FALSE))</f>
        <v/>
      </c>
      <c r="L293" s="2" t="str">
        <f ca="1">IF(ISBLANK(A293),"",表1_15[[#This Row],[编号]]&amp;TEXT(表1_15[[#This Row],[序号]],"000"))</f>
        <v/>
      </c>
      <c r="M293" s="11" t="str">
        <f t="shared" si="50"/>
        <v/>
      </c>
      <c r="N293" s="11" t="str">
        <f t="shared" si="51"/>
        <v/>
      </c>
      <c r="O293" s="11" t="str">
        <f t="shared" si="52"/>
        <v/>
      </c>
      <c r="P293" s="2" t="str">
        <f t="shared" si="53"/>
        <v/>
      </c>
      <c r="Q293" s="2" t="str">
        <f t="shared" si="54"/>
        <v/>
      </c>
      <c r="R293" s="2" t="str">
        <f t="shared" si="55"/>
        <v/>
      </c>
      <c r="S293" s="11" t="str">
        <f t="shared" si="56"/>
        <v/>
      </c>
      <c r="T293" s="11" t="str">
        <f>IF(ISBLANK(A293),"",VLOOKUP(表1_15[[#This Row],[分项工程名称]],模板!C:G,3,FALSE))</f>
        <v/>
      </c>
      <c r="U293" s="2" t="str">
        <f t="shared" si="57"/>
        <v/>
      </c>
      <c r="V293" s="2" t="str">
        <f t="shared" si="58"/>
        <v/>
      </c>
      <c r="W293" s="11" t="str">
        <f>IF(ISBLANK(A293),"",表1_15[[#This Row],[子项名称]]&amp;表1_15[[#This Row],[标题]]&amp;表1_15[[#This Row],[分项工程代号]])</f>
        <v/>
      </c>
      <c r="X293" s="11" t="str">
        <f>IF(ISBLANK(A293),"",COUNTIF(W:W,表1_15[[#This Row],[子项名称]]&amp;表1_15[[#This Row],[标题]]&amp;表1_15[[#This Row],[分项工程代号]]))</f>
        <v/>
      </c>
      <c r="Y293" s="11" t="str">
        <f>IF(ISBLANK(A293),"",表1_15[[#This Row],[子项名称]]&amp;表1_15[[#This Row],[分项工程代号]]&amp;表1_15[[#This Row],[分项工程名称]])</f>
        <v/>
      </c>
      <c r="Z293" s="11" t="str">
        <f>IF(ISBLANK(A293),"",IF(MATCH(表1_15[[#This Row],[子项名称]]&amp;表1_15[[#This Row],[分项工程代号]]&amp;表1_15[[#This Row],[分项工程名称]],Y:Y,0)=ROW(表1_15[[#This Row],[子项名称]]),TRUE,FALSE))</f>
        <v/>
      </c>
      <c r="AA293" s="11" t="str">
        <f t="shared" si="59"/>
        <v/>
      </c>
      <c r="AB293" s="11" t="str">
        <f>IF(ISBLANK(A293),"",VLOOKUP(表1_15[[#This Row],[分项工程名称]],施工检查记录[#All],2,FALSE))</f>
        <v/>
      </c>
      <c r="AC293" t="str">
        <f t="shared" si="48"/>
        <v>1900年01月00日</v>
      </c>
    </row>
    <row r="294" customHeight="1" spans="1:29">
      <c r="A294" s="5"/>
      <c r="B294" s="5" t="str">
        <f ca="1" t="shared" si="49"/>
        <v/>
      </c>
      <c r="C294" s="86"/>
      <c r="D294" s="5"/>
      <c r="E294" s="5"/>
      <c r="F294" s="5"/>
      <c r="G294" s="85"/>
      <c r="I294" s="5"/>
      <c r="K294" s="11" t="str">
        <f>IF(ISBLANK(A294),"",VLOOKUP("S3"&amp;表1_15[[#This Row],[分项工程代号]]&amp;表1_15[[#This Row],[分项工程名称]],模板!D:F,3,FALSE))</f>
        <v/>
      </c>
      <c r="L294" s="2" t="str">
        <f ca="1">IF(ISBLANK(A294),"",表1_15[[#This Row],[编号]]&amp;TEXT(表1_15[[#This Row],[序号]],"000"))</f>
        <v/>
      </c>
      <c r="M294" s="11" t="str">
        <f t="shared" si="50"/>
        <v/>
      </c>
      <c r="N294" s="11" t="str">
        <f t="shared" si="51"/>
        <v/>
      </c>
      <c r="O294" s="11" t="str">
        <f t="shared" si="52"/>
        <v/>
      </c>
      <c r="P294" s="2" t="str">
        <f t="shared" si="53"/>
        <v/>
      </c>
      <c r="Q294" s="2" t="str">
        <f t="shared" si="54"/>
        <v/>
      </c>
      <c r="R294" s="2" t="str">
        <f t="shared" si="55"/>
        <v/>
      </c>
      <c r="S294" s="11" t="str">
        <f t="shared" si="56"/>
        <v/>
      </c>
      <c r="T294" s="11" t="str">
        <f>IF(ISBLANK(A294),"",VLOOKUP(表1_15[[#This Row],[分项工程名称]],模板!C:G,3,FALSE))</f>
        <v/>
      </c>
      <c r="U294" s="2" t="str">
        <f t="shared" si="57"/>
        <v/>
      </c>
      <c r="V294" s="2" t="str">
        <f t="shared" si="58"/>
        <v/>
      </c>
      <c r="W294" s="11" t="str">
        <f>IF(ISBLANK(A294),"",表1_15[[#This Row],[子项名称]]&amp;表1_15[[#This Row],[标题]]&amp;表1_15[[#This Row],[分项工程代号]])</f>
        <v/>
      </c>
      <c r="X294" s="11" t="str">
        <f>IF(ISBLANK(A294),"",COUNTIF(W:W,表1_15[[#This Row],[子项名称]]&amp;表1_15[[#This Row],[标题]]&amp;表1_15[[#This Row],[分项工程代号]]))</f>
        <v/>
      </c>
      <c r="Y294" s="11" t="str">
        <f>IF(ISBLANK(A294),"",表1_15[[#This Row],[子项名称]]&amp;表1_15[[#This Row],[分项工程代号]]&amp;表1_15[[#This Row],[分项工程名称]])</f>
        <v/>
      </c>
      <c r="Z294" s="11" t="str">
        <f>IF(ISBLANK(A294),"",IF(MATCH(表1_15[[#This Row],[子项名称]]&amp;表1_15[[#This Row],[分项工程代号]]&amp;表1_15[[#This Row],[分项工程名称]],Y:Y,0)=ROW(表1_15[[#This Row],[子项名称]]),TRUE,FALSE))</f>
        <v/>
      </c>
      <c r="AA294" s="11" t="str">
        <f t="shared" si="59"/>
        <v/>
      </c>
      <c r="AB294" s="11" t="str">
        <f>IF(ISBLANK(A294),"",VLOOKUP(表1_15[[#This Row],[分项工程名称]],施工检查记录[#All],2,FALSE))</f>
        <v/>
      </c>
      <c r="AC294" t="str">
        <f t="shared" si="48"/>
        <v>1900年01月00日</v>
      </c>
    </row>
    <row r="295" customHeight="1" spans="1:29">
      <c r="A295" s="5"/>
      <c r="B295" s="5" t="str">
        <f ca="1" t="shared" si="49"/>
        <v/>
      </c>
      <c r="C295" s="87"/>
      <c r="D295" s="5"/>
      <c r="E295" s="5"/>
      <c r="F295" s="5"/>
      <c r="G295" s="85"/>
      <c r="I295" s="5"/>
      <c r="K295" s="11" t="str">
        <f>IF(ISBLANK(A295),"",VLOOKUP("S3"&amp;表1_15[[#This Row],[分项工程代号]]&amp;表1_15[[#This Row],[分项工程名称]],模板!D:F,3,FALSE))</f>
        <v/>
      </c>
      <c r="L295" s="2" t="str">
        <f ca="1">IF(ISBLANK(A295),"",表1_15[[#This Row],[编号]]&amp;TEXT(表1_15[[#This Row],[序号]],"000"))</f>
        <v/>
      </c>
      <c r="M295" s="11" t="str">
        <f t="shared" si="50"/>
        <v/>
      </c>
      <c r="N295" s="11" t="str">
        <f t="shared" si="51"/>
        <v/>
      </c>
      <c r="O295" s="11" t="str">
        <f t="shared" si="52"/>
        <v/>
      </c>
      <c r="P295" s="2" t="str">
        <f t="shared" si="53"/>
        <v/>
      </c>
      <c r="Q295" s="2" t="str">
        <f t="shared" si="54"/>
        <v/>
      </c>
      <c r="R295" s="2" t="str">
        <f t="shared" si="55"/>
        <v/>
      </c>
      <c r="S295" s="11" t="str">
        <f t="shared" si="56"/>
        <v/>
      </c>
      <c r="T295" s="11" t="str">
        <f>IF(ISBLANK(A295),"",VLOOKUP(表1_15[[#This Row],[分项工程名称]],模板!C:G,3,FALSE))</f>
        <v/>
      </c>
      <c r="U295" s="2" t="str">
        <f t="shared" si="57"/>
        <v/>
      </c>
      <c r="V295" s="2" t="str">
        <f t="shared" si="58"/>
        <v/>
      </c>
      <c r="W295" s="11" t="str">
        <f>IF(ISBLANK(A295),"",表1_15[[#This Row],[子项名称]]&amp;表1_15[[#This Row],[标题]]&amp;表1_15[[#This Row],[分项工程代号]])</f>
        <v/>
      </c>
      <c r="X295" s="11" t="str">
        <f>IF(ISBLANK(A295),"",COUNTIF(W:W,表1_15[[#This Row],[子项名称]]&amp;表1_15[[#This Row],[标题]]&amp;表1_15[[#This Row],[分项工程代号]]))</f>
        <v/>
      </c>
      <c r="Y295" s="11" t="str">
        <f>IF(ISBLANK(A295),"",表1_15[[#This Row],[子项名称]]&amp;表1_15[[#This Row],[分项工程代号]]&amp;表1_15[[#This Row],[分项工程名称]])</f>
        <v/>
      </c>
      <c r="Z295" s="11" t="str">
        <f>IF(ISBLANK(A295),"",IF(MATCH(表1_15[[#This Row],[子项名称]]&amp;表1_15[[#This Row],[分项工程代号]]&amp;表1_15[[#This Row],[分项工程名称]],Y:Y,0)=ROW(表1_15[[#This Row],[子项名称]]),TRUE,FALSE))</f>
        <v/>
      </c>
      <c r="AA295" s="11" t="str">
        <f t="shared" si="59"/>
        <v/>
      </c>
      <c r="AB295" s="11" t="str">
        <f>IF(ISBLANK(A295),"",VLOOKUP(表1_15[[#This Row],[分项工程名称]],施工检查记录[#All],2,FALSE))</f>
        <v/>
      </c>
      <c r="AC295" t="str">
        <f t="shared" si="48"/>
        <v>1900年01月00日</v>
      </c>
    </row>
    <row r="296" customHeight="1" spans="1:29">
      <c r="A296" s="5"/>
      <c r="B296" s="5" t="str">
        <f ca="1" t="shared" si="49"/>
        <v/>
      </c>
      <c r="C296" s="86"/>
      <c r="D296" s="5"/>
      <c r="E296" s="5"/>
      <c r="F296" s="5"/>
      <c r="G296" s="85"/>
      <c r="I296" s="5"/>
      <c r="K296" s="11" t="str">
        <f>IF(ISBLANK(A296),"",VLOOKUP("S3"&amp;表1_15[[#This Row],[分项工程代号]]&amp;表1_15[[#This Row],[分项工程名称]],模板!D:F,3,FALSE))</f>
        <v/>
      </c>
      <c r="L296" s="2" t="str">
        <f ca="1">IF(ISBLANK(A296),"",表1_15[[#This Row],[编号]]&amp;TEXT(表1_15[[#This Row],[序号]],"000"))</f>
        <v/>
      </c>
      <c r="M296" s="11" t="str">
        <f t="shared" si="50"/>
        <v/>
      </c>
      <c r="N296" s="11" t="str">
        <f t="shared" si="51"/>
        <v/>
      </c>
      <c r="O296" s="11" t="str">
        <f t="shared" si="52"/>
        <v/>
      </c>
      <c r="P296" s="2" t="str">
        <f t="shared" si="53"/>
        <v/>
      </c>
      <c r="Q296" s="2" t="str">
        <f t="shared" si="54"/>
        <v/>
      </c>
      <c r="R296" s="2" t="str">
        <f t="shared" si="55"/>
        <v/>
      </c>
      <c r="S296" s="11" t="str">
        <f t="shared" si="56"/>
        <v/>
      </c>
      <c r="T296" s="11" t="str">
        <f>IF(ISBLANK(A296),"",VLOOKUP(表1_15[[#This Row],[分项工程名称]],模板!C:G,3,FALSE))</f>
        <v/>
      </c>
      <c r="U296" s="2" t="str">
        <f t="shared" si="57"/>
        <v/>
      </c>
      <c r="V296" s="2" t="str">
        <f t="shared" si="58"/>
        <v/>
      </c>
      <c r="W296" s="11" t="str">
        <f>IF(ISBLANK(A296),"",表1_15[[#This Row],[子项名称]]&amp;表1_15[[#This Row],[标题]]&amp;表1_15[[#This Row],[分项工程代号]])</f>
        <v/>
      </c>
      <c r="X296" s="11" t="str">
        <f>IF(ISBLANK(A296),"",COUNTIF(W:W,表1_15[[#This Row],[子项名称]]&amp;表1_15[[#This Row],[标题]]&amp;表1_15[[#This Row],[分项工程代号]]))</f>
        <v/>
      </c>
      <c r="Y296" s="11" t="str">
        <f>IF(ISBLANK(A296),"",表1_15[[#This Row],[子项名称]]&amp;表1_15[[#This Row],[分项工程代号]]&amp;表1_15[[#This Row],[分项工程名称]])</f>
        <v/>
      </c>
      <c r="Z296" s="11" t="str">
        <f>IF(ISBLANK(A296),"",IF(MATCH(表1_15[[#This Row],[子项名称]]&amp;表1_15[[#This Row],[分项工程代号]]&amp;表1_15[[#This Row],[分项工程名称]],Y:Y,0)=ROW(表1_15[[#This Row],[子项名称]]),TRUE,FALSE))</f>
        <v/>
      </c>
      <c r="AA296" s="11" t="str">
        <f t="shared" si="59"/>
        <v/>
      </c>
      <c r="AB296" s="11" t="str">
        <f>IF(ISBLANK(A296),"",VLOOKUP(表1_15[[#This Row],[分项工程名称]],施工检查记录[#All],2,FALSE))</f>
        <v/>
      </c>
      <c r="AC296" t="str">
        <f t="shared" si="48"/>
        <v>1900年01月00日</v>
      </c>
    </row>
    <row r="297" customHeight="1" spans="1:29">
      <c r="A297" s="5"/>
      <c r="B297" s="5" t="str">
        <f ca="1" t="shared" si="49"/>
        <v/>
      </c>
      <c r="C297" s="87"/>
      <c r="D297" s="5"/>
      <c r="E297" s="5"/>
      <c r="F297" s="5"/>
      <c r="G297" s="85"/>
      <c r="I297" s="5"/>
      <c r="K297" s="11" t="str">
        <f>IF(ISBLANK(A297),"",VLOOKUP("S3"&amp;表1_15[[#This Row],[分项工程代号]]&amp;表1_15[[#This Row],[分项工程名称]],模板!D:F,3,FALSE))</f>
        <v/>
      </c>
      <c r="L297" s="2" t="str">
        <f ca="1">IF(ISBLANK(A297),"",表1_15[[#This Row],[编号]]&amp;TEXT(表1_15[[#This Row],[序号]],"000"))</f>
        <v/>
      </c>
      <c r="M297" s="11" t="str">
        <f t="shared" si="50"/>
        <v/>
      </c>
      <c r="N297" s="11" t="str">
        <f t="shared" si="51"/>
        <v/>
      </c>
      <c r="O297" s="11" t="str">
        <f t="shared" si="52"/>
        <v/>
      </c>
      <c r="P297" s="2" t="str">
        <f t="shared" si="53"/>
        <v/>
      </c>
      <c r="Q297" s="2" t="str">
        <f t="shared" si="54"/>
        <v/>
      </c>
      <c r="R297" s="2" t="str">
        <f t="shared" si="55"/>
        <v/>
      </c>
      <c r="S297" s="11" t="str">
        <f t="shared" si="56"/>
        <v/>
      </c>
      <c r="T297" s="11" t="str">
        <f>IF(ISBLANK(A297),"",VLOOKUP(表1_15[[#This Row],[分项工程名称]],模板!C:G,3,FALSE))</f>
        <v/>
      </c>
      <c r="U297" s="2" t="str">
        <f t="shared" si="57"/>
        <v/>
      </c>
      <c r="V297" s="2" t="str">
        <f t="shared" si="58"/>
        <v/>
      </c>
      <c r="W297" s="11" t="str">
        <f>IF(ISBLANK(A297),"",表1_15[[#This Row],[子项名称]]&amp;表1_15[[#This Row],[标题]]&amp;表1_15[[#This Row],[分项工程代号]])</f>
        <v/>
      </c>
      <c r="X297" s="11" t="str">
        <f>IF(ISBLANK(A297),"",COUNTIF(W:W,表1_15[[#This Row],[子项名称]]&amp;表1_15[[#This Row],[标题]]&amp;表1_15[[#This Row],[分项工程代号]]))</f>
        <v/>
      </c>
      <c r="Y297" s="11" t="str">
        <f>IF(ISBLANK(A297),"",表1_15[[#This Row],[子项名称]]&amp;表1_15[[#This Row],[分项工程代号]]&amp;表1_15[[#This Row],[分项工程名称]])</f>
        <v/>
      </c>
      <c r="Z297" s="11" t="str">
        <f>IF(ISBLANK(A297),"",IF(MATCH(表1_15[[#This Row],[子项名称]]&amp;表1_15[[#This Row],[分项工程代号]]&amp;表1_15[[#This Row],[分项工程名称]],Y:Y,0)=ROW(表1_15[[#This Row],[子项名称]]),TRUE,FALSE))</f>
        <v/>
      </c>
      <c r="AA297" s="11" t="str">
        <f t="shared" si="59"/>
        <v/>
      </c>
      <c r="AB297" s="11" t="str">
        <f>IF(ISBLANK(A297),"",VLOOKUP(表1_15[[#This Row],[分项工程名称]],施工检查记录[#All],2,FALSE))</f>
        <v/>
      </c>
      <c r="AC297" t="str">
        <f t="shared" si="48"/>
        <v>1900年01月00日</v>
      </c>
    </row>
    <row r="298" customHeight="1" spans="2:29">
      <c r="B298" s="5" t="str">
        <f ca="1" t="shared" si="49"/>
        <v/>
      </c>
      <c r="C298" s="5"/>
      <c r="D298" s="5"/>
      <c r="E298" s="5"/>
      <c r="F298" s="5"/>
      <c r="G298" s="85"/>
      <c r="K298" s="11" t="str">
        <f>IF(ISBLANK(A298),"",VLOOKUP("S3"&amp;表1_15[[#This Row],[分项工程代号]]&amp;表1_15[[#This Row],[分项工程名称]],模板!D:F,3,FALSE))</f>
        <v/>
      </c>
      <c r="L298" s="2" t="str">
        <f ca="1">IF(ISBLANK(A298),"",表1_15[[#This Row],[编号]]&amp;TEXT(表1_15[[#This Row],[序号]],"000"))</f>
        <v/>
      </c>
      <c r="M298" s="11" t="str">
        <f t="shared" si="50"/>
        <v/>
      </c>
      <c r="N298" s="11" t="str">
        <f t="shared" si="51"/>
        <v/>
      </c>
      <c r="O298" s="11" t="str">
        <f t="shared" si="52"/>
        <v/>
      </c>
      <c r="P298" s="2" t="str">
        <f t="shared" si="53"/>
        <v/>
      </c>
      <c r="Q298" s="2" t="str">
        <f t="shared" si="54"/>
        <v/>
      </c>
      <c r="R298" s="2" t="str">
        <f t="shared" si="55"/>
        <v/>
      </c>
      <c r="S298" s="11" t="str">
        <f t="shared" si="56"/>
        <v/>
      </c>
      <c r="T298" s="11" t="str">
        <f>IF(ISBLANK(A298),"",VLOOKUP(表1_15[[#This Row],[分项工程名称]],模板!C:G,3,FALSE))</f>
        <v/>
      </c>
      <c r="U298" s="2" t="str">
        <f t="shared" si="57"/>
        <v/>
      </c>
      <c r="V298" s="2" t="str">
        <f t="shared" si="58"/>
        <v/>
      </c>
      <c r="W298" s="11" t="str">
        <f>IF(ISBLANK(A298),"",表1_15[[#This Row],[子项名称]]&amp;表1_15[[#This Row],[标题]]&amp;表1_15[[#This Row],[分项工程代号]])</f>
        <v/>
      </c>
      <c r="X298" s="11" t="str">
        <f>IF(ISBLANK(A298),"",COUNTIF(W:W,表1_15[[#This Row],[子项名称]]&amp;表1_15[[#This Row],[标题]]&amp;表1_15[[#This Row],[分项工程代号]]))</f>
        <v/>
      </c>
      <c r="Y298" s="11" t="str">
        <f>IF(ISBLANK(A298),"",表1_15[[#This Row],[子项名称]]&amp;表1_15[[#This Row],[分项工程代号]]&amp;表1_15[[#This Row],[分项工程名称]])</f>
        <v/>
      </c>
      <c r="Z298" s="11" t="str">
        <f>IF(ISBLANK(A298),"",IF(MATCH(表1_15[[#This Row],[子项名称]]&amp;表1_15[[#This Row],[分项工程代号]]&amp;表1_15[[#This Row],[分项工程名称]],Y:Y,0)=ROW(表1_15[[#This Row],[子项名称]]),TRUE,FALSE))</f>
        <v/>
      </c>
      <c r="AA298" s="11" t="str">
        <f t="shared" si="59"/>
        <v/>
      </c>
      <c r="AB298" s="11" t="str">
        <f>IF(ISBLANK(A298),"",VLOOKUP(表1_15[[#This Row],[分项工程名称]],施工检查记录[#All],2,FALSE))</f>
        <v/>
      </c>
      <c r="AC298" t="str">
        <f t="shared" si="48"/>
        <v>1900年01月00日</v>
      </c>
    </row>
    <row r="299" customHeight="1" spans="2:29">
      <c r="B299" s="5" t="str">
        <f ca="1" t="shared" si="49"/>
        <v/>
      </c>
      <c r="C299" s="5"/>
      <c r="D299" s="5"/>
      <c r="E299" s="5"/>
      <c r="F299" s="5"/>
      <c r="G299" s="85"/>
      <c r="K299" s="11" t="str">
        <f>IF(ISBLANK(A299),"",VLOOKUP("S3"&amp;表1_15[[#This Row],[分项工程代号]]&amp;表1_15[[#This Row],[分项工程名称]],模板!D:F,3,FALSE))</f>
        <v/>
      </c>
      <c r="L299" s="2" t="str">
        <f ca="1">IF(ISBLANK(A299),"",表1_15[[#This Row],[编号]]&amp;TEXT(表1_15[[#This Row],[序号]],"000"))</f>
        <v/>
      </c>
      <c r="M299" s="11" t="str">
        <f t="shared" si="50"/>
        <v/>
      </c>
      <c r="N299" s="11" t="str">
        <f t="shared" si="51"/>
        <v/>
      </c>
      <c r="O299" s="11" t="str">
        <f t="shared" si="52"/>
        <v/>
      </c>
      <c r="P299" s="2" t="str">
        <f t="shared" si="53"/>
        <v/>
      </c>
      <c r="Q299" s="2" t="str">
        <f t="shared" si="54"/>
        <v/>
      </c>
      <c r="R299" s="2" t="str">
        <f t="shared" si="55"/>
        <v/>
      </c>
      <c r="S299" s="11" t="str">
        <f t="shared" si="56"/>
        <v/>
      </c>
      <c r="T299" s="11" t="str">
        <f>IF(ISBLANK(A299),"",VLOOKUP(表1_15[[#This Row],[分项工程名称]],模板!C:G,3,FALSE))</f>
        <v/>
      </c>
      <c r="U299" s="2" t="str">
        <f t="shared" si="57"/>
        <v/>
      </c>
      <c r="V299" s="2" t="str">
        <f t="shared" si="58"/>
        <v/>
      </c>
      <c r="W299" s="11" t="str">
        <f>IF(ISBLANK(A299),"",表1_15[[#This Row],[子项名称]]&amp;表1_15[[#This Row],[标题]]&amp;表1_15[[#This Row],[分项工程代号]])</f>
        <v/>
      </c>
      <c r="X299" s="11" t="str">
        <f>IF(ISBLANK(A299),"",COUNTIF(W:W,表1_15[[#This Row],[子项名称]]&amp;表1_15[[#This Row],[标题]]&amp;表1_15[[#This Row],[分项工程代号]]))</f>
        <v/>
      </c>
      <c r="Y299" s="11" t="str">
        <f>IF(ISBLANK(A299),"",表1_15[[#This Row],[子项名称]]&amp;表1_15[[#This Row],[分项工程代号]]&amp;表1_15[[#This Row],[分项工程名称]])</f>
        <v/>
      </c>
      <c r="Z299" s="11" t="str">
        <f>IF(ISBLANK(A299),"",IF(MATCH(表1_15[[#This Row],[子项名称]]&amp;表1_15[[#This Row],[分项工程代号]]&amp;表1_15[[#This Row],[分项工程名称]],Y:Y,0)=ROW(表1_15[[#This Row],[子项名称]]),TRUE,FALSE))</f>
        <v/>
      </c>
      <c r="AA299" s="11" t="str">
        <f t="shared" si="59"/>
        <v/>
      </c>
      <c r="AB299" s="11" t="str">
        <f>IF(ISBLANK(A299),"",VLOOKUP(表1_15[[#This Row],[分项工程名称]],施工检查记录[#All],2,FALSE))</f>
        <v/>
      </c>
      <c r="AC299" t="str">
        <f t="shared" si="48"/>
        <v>1900年01月00日</v>
      </c>
    </row>
    <row r="300" customHeight="1" spans="2:29">
      <c r="B300" s="5" t="str">
        <f ca="1" t="shared" si="49"/>
        <v/>
      </c>
      <c r="C300" s="5"/>
      <c r="D300" s="5"/>
      <c r="E300" s="5"/>
      <c r="F300" s="5"/>
      <c r="G300" s="85"/>
      <c r="K300" s="11" t="str">
        <f>IF(ISBLANK(A300),"",VLOOKUP("S3"&amp;表1_15[[#This Row],[分项工程代号]]&amp;表1_15[[#This Row],[分项工程名称]],模板!D:F,3,FALSE))</f>
        <v/>
      </c>
      <c r="L300" s="2" t="str">
        <f ca="1">IF(ISBLANK(A300),"",表1_15[[#This Row],[编号]]&amp;TEXT(表1_15[[#This Row],[序号]],"000"))</f>
        <v/>
      </c>
      <c r="M300" s="11" t="str">
        <f t="shared" si="50"/>
        <v/>
      </c>
      <c r="N300" s="11" t="str">
        <f t="shared" si="51"/>
        <v/>
      </c>
      <c r="O300" s="11" t="str">
        <f t="shared" si="52"/>
        <v/>
      </c>
      <c r="P300" s="2" t="str">
        <f t="shared" si="53"/>
        <v/>
      </c>
      <c r="Q300" s="2" t="str">
        <f t="shared" si="54"/>
        <v/>
      </c>
      <c r="R300" s="2" t="str">
        <f t="shared" si="55"/>
        <v/>
      </c>
      <c r="S300" s="11" t="str">
        <f t="shared" si="56"/>
        <v/>
      </c>
      <c r="T300" s="11" t="str">
        <f>IF(ISBLANK(A300),"",VLOOKUP(表1_15[[#This Row],[分项工程名称]],模板!C:G,3,FALSE))</f>
        <v/>
      </c>
      <c r="U300" s="2" t="str">
        <f t="shared" si="57"/>
        <v/>
      </c>
      <c r="V300" s="2" t="str">
        <f t="shared" si="58"/>
        <v/>
      </c>
      <c r="W300" s="11" t="str">
        <f>IF(ISBLANK(A300),"",表1_15[[#This Row],[子项名称]]&amp;表1_15[[#This Row],[标题]]&amp;表1_15[[#This Row],[分项工程代号]])</f>
        <v/>
      </c>
      <c r="X300" s="11" t="str">
        <f>IF(ISBLANK(A300),"",COUNTIF(W:W,表1_15[[#This Row],[子项名称]]&amp;表1_15[[#This Row],[标题]]&amp;表1_15[[#This Row],[分项工程代号]]))</f>
        <v/>
      </c>
      <c r="Y300" s="11" t="str">
        <f>IF(ISBLANK(A300),"",表1_15[[#This Row],[子项名称]]&amp;表1_15[[#This Row],[分项工程代号]]&amp;表1_15[[#This Row],[分项工程名称]])</f>
        <v/>
      </c>
      <c r="Z300" s="11" t="str">
        <f>IF(ISBLANK(A300),"",IF(MATCH(表1_15[[#This Row],[子项名称]]&amp;表1_15[[#This Row],[分项工程代号]]&amp;表1_15[[#This Row],[分项工程名称]],Y:Y,0)=ROW(表1_15[[#This Row],[子项名称]]),TRUE,FALSE))</f>
        <v/>
      </c>
      <c r="AA300" s="11" t="str">
        <f t="shared" si="59"/>
        <v/>
      </c>
      <c r="AB300" s="11" t="str">
        <f>IF(ISBLANK(A300),"",VLOOKUP(表1_15[[#This Row],[分项工程名称]],施工检查记录[#All],2,FALSE))</f>
        <v/>
      </c>
      <c r="AC300" t="str">
        <f t="shared" si="48"/>
        <v>1900年01月00日</v>
      </c>
    </row>
    <row r="301" customHeight="1" spans="2:29">
      <c r="B301" s="5" t="str">
        <f ca="1" t="shared" si="49"/>
        <v/>
      </c>
      <c r="C301" s="5"/>
      <c r="D301" s="5"/>
      <c r="E301" s="5"/>
      <c r="F301" s="5"/>
      <c r="G301" s="85"/>
      <c r="K301" s="11" t="str">
        <f>IF(ISBLANK(A301),"",VLOOKUP("S3"&amp;表1_15[[#This Row],[分项工程代号]]&amp;表1_15[[#This Row],[分项工程名称]],模板!D:F,3,FALSE))</f>
        <v/>
      </c>
      <c r="L301" s="2" t="str">
        <f ca="1">IF(ISBLANK(A301),"",表1_15[[#This Row],[编号]]&amp;TEXT(表1_15[[#This Row],[序号]],"000"))</f>
        <v/>
      </c>
      <c r="M301" s="11" t="str">
        <f t="shared" si="50"/>
        <v/>
      </c>
      <c r="N301" s="11" t="str">
        <f t="shared" si="51"/>
        <v/>
      </c>
      <c r="O301" s="11" t="str">
        <f t="shared" si="52"/>
        <v/>
      </c>
      <c r="P301" s="2" t="str">
        <f t="shared" si="53"/>
        <v/>
      </c>
      <c r="Q301" s="2" t="str">
        <f t="shared" si="54"/>
        <v/>
      </c>
      <c r="R301" s="2" t="str">
        <f t="shared" si="55"/>
        <v/>
      </c>
      <c r="S301" s="11" t="str">
        <f t="shared" si="56"/>
        <v/>
      </c>
      <c r="T301" s="11" t="str">
        <f>IF(ISBLANK(A301),"",VLOOKUP(表1_15[[#This Row],[分项工程名称]],模板!C:G,3,FALSE))</f>
        <v/>
      </c>
      <c r="U301" s="2" t="str">
        <f t="shared" si="57"/>
        <v/>
      </c>
      <c r="V301" s="2" t="str">
        <f t="shared" si="58"/>
        <v/>
      </c>
      <c r="W301" s="11" t="str">
        <f>IF(ISBLANK(A301),"",表1_15[[#This Row],[子项名称]]&amp;表1_15[[#This Row],[标题]]&amp;表1_15[[#This Row],[分项工程代号]])</f>
        <v/>
      </c>
      <c r="X301" s="11" t="str">
        <f>IF(ISBLANK(A301),"",COUNTIF(W:W,表1_15[[#This Row],[子项名称]]&amp;表1_15[[#This Row],[标题]]&amp;表1_15[[#This Row],[分项工程代号]]))</f>
        <v/>
      </c>
      <c r="Y301" s="11" t="str">
        <f>IF(ISBLANK(A301),"",表1_15[[#This Row],[子项名称]]&amp;表1_15[[#This Row],[分项工程代号]]&amp;表1_15[[#This Row],[分项工程名称]])</f>
        <v/>
      </c>
      <c r="Z301" s="11" t="str">
        <f>IF(ISBLANK(A301),"",IF(MATCH(表1_15[[#This Row],[子项名称]]&amp;表1_15[[#This Row],[分项工程代号]]&amp;表1_15[[#This Row],[分项工程名称]],Y:Y,0)=ROW(表1_15[[#This Row],[子项名称]]),TRUE,FALSE))</f>
        <v/>
      </c>
      <c r="AA301" s="11" t="str">
        <f t="shared" si="59"/>
        <v/>
      </c>
      <c r="AB301" s="11" t="str">
        <f>IF(ISBLANK(A301),"",VLOOKUP(表1_15[[#This Row],[分项工程名称]],施工检查记录[#All],2,FALSE))</f>
        <v/>
      </c>
      <c r="AC301" t="str">
        <f t="shared" si="48"/>
        <v>1900年01月00日</v>
      </c>
    </row>
    <row r="302" customHeight="1" spans="2:29">
      <c r="B302" s="5" t="str">
        <f ca="1" t="shared" si="49"/>
        <v/>
      </c>
      <c r="C302" s="5"/>
      <c r="D302" s="5"/>
      <c r="E302" s="5"/>
      <c r="F302" s="5"/>
      <c r="G302" s="85"/>
      <c r="K302" s="11" t="str">
        <f>IF(ISBLANK(A302),"",VLOOKUP("S3"&amp;表1_15[[#This Row],[分项工程代号]]&amp;表1_15[[#This Row],[分项工程名称]],模板!D:F,3,FALSE))</f>
        <v/>
      </c>
      <c r="L302" s="2" t="str">
        <f ca="1">IF(ISBLANK(A302),"",表1_15[[#This Row],[编号]]&amp;TEXT(表1_15[[#This Row],[序号]],"000"))</f>
        <v/>
      </c>
      <c r="M302" s="11" t="str">
        <f t="shared" si="50"/>
        <v/>
      </c>
      <c r="N302" s="11" t="str">
        <f t="shared" si="51"/>
        <v/>
      </c>
      <c r="O302" s="11" t="str">
        <f t="shared" si="52"/>
        <v/>
      </c>
      <c r="P302" s="2" t="str">
        <f t="shared" si="53"/>
        <v/>
      </c>
      <c r="Q302" s="2" t="str">
        <f t="shared" si="54"/>
        <v/>
      </c>
      <c r="R302" s="2" t="str">
        <f t="shared" si="55"/>
        <v/>
      </c>
      <c r="S302" s="11" t="str">
        <f t="shared" si="56"/>
        <v/>
      </c>
      <c r="T302" s="11" t="str">
        <f>IF(ISBLANK(A302),"",VLOOKUP(表1_15[[#This Row],[分项工程名称]],模板!C:G,3,FALSE))</f>
        <v/>
      </c>
      <c r="U302" s="2" t="str">
        <f t="shared" si="57"/>
        <v/>
      </c>
      <c r="V302" s="2" t="str">
        <f t="shared" si="58"/>
        <v/>
      </c>
      <c r="W302" s="11" t="str">
        <f>IF(ISBLANK(A302),"",表1_15[[#This Row],[子项名称]]&amp;表1_15[[#This Row],[标题]]&amp;表1_15[[#This Row],[分项工程代号]])</f>
        <v/>
      </c>
      <c r="X302" s="11" t="str">
        <f>IF(ISBLANK(A302),"",COUNTIF(W:W,表1_15[[#This Row],[子项名称]]&amp;表1_15[[#This Row],[标题]]&amp;表1_15[[#This Row],[分项工程代号]]))</f>
        <v/>
      </c>
      <c r="Y302" s="11" t="str">
        <f>IF(ISBLANK(A302),"",表1_15[[#This Row],[子项名称]]&amp;表1_15[[#This Row],[分项工程代号]]&amp;表1_15[[#This Row],[分项工程名称]])</f>
        <v/>
      </c>
      <c r="Z302" s="11" t="str">
        <f>IF(ISBLANK(A302),"",IF(MATCH(表1_15[[#This Row],[子项名称]]&amp;表1_15[[#This Row],[分项工程代号]]&amp;表1_15[[#This Row],[分项工程名称]],Y:Y,0)=ROW(表1_15[[#This Row],[子项名称]]),TRUE,FALSE))</f>
        <v/>
      </c>
      <c r="AA302" s="11" t="str">
        <f t="shared" si="59"/>
        <v/>
      </c>
      <c r="AB302" s="11" t="str">
        <f>IF(ISBLANK(A302),"",VLOOKUP(表1_15[[#This Row],[分项工程名称]],施工检查记录[#All],2,FALSE))</f>
        <v/>
      </c>
      <c r="AC302" t="str">
        <f t="shared" si="48"/>
        <v>1900年01月00日</v>
      </c>
    </row>
    <row r="303" customHeight="1" spans="1:29">
      <c r="A303" s="5"/>
      <c r="B303" s="5" t="str">
        <f ca="1" t="shared" si="49"/>
        <v/>
      </c>
      <c r="C303" s="7"/>
      <c r="D303" s="7"/>
      <c r="E303" s="7"/>
      <c r="F303" s="7"/>
      <c r="G303" s="37"/>
      <c r="I303" s="7"/>
      <c r="J303" s="7"/>
      <c r="K303" s="11" t="str">
        <f>IF(ISBLANK(A303),"",VLOOKUP("S3"&amp;表1_15[[#This Row],[分项工程代号]]&amp;表1_15[[#This Row],[分项工程名称]],模板!D:F,3,FALSE))</f>
        <v/>
      </c>
      <c r="L303" s="2" t="str">
        <f ca="1">IF(ISBLANK(A303),"",表1_15[[#This Row],[编号]]&amp;TEXT(表1_15[[#This Row],[序号]],"000"))</f>
        <v/>
      </c>
      <c r="M303" s="11" t="str">
        <f t="shared" si="50"/>
        <v/>
      </c>
      <c r="N303" s="11" t="str">
        <f t="shared" si="51"/>
        <v/>
      </c>
      <c r="O303" s="11" t="str">
        <f t="shared" si="52"/>
        <v/>
      </c>
      <c r="P303" s="2" t="str">
        <f t="shared" si="53"/>
        <v/>
      </c>
      <c r="Q303" s="2" t="str">
        <f t="shared" si="54"/>
        <v/>
      </c>
      <c r="R303" s="2" t="str">
        <f t="shared" si="55"/>
        <v/>
      </c>
      <c r="S303" s="11" t="str">
        <f t="shared" si="56"/>
        <v/>
      </c>
      <c r="T303" s="11" t="str">
        <f>IF(ISBLANK(A303),"",VLOOKUP(表1_15[[#This Row],[分项工程名称]],模板!C:G,3,FALSE))</f>
        <v/>
      </c>
      <c r="U303" s="2" t="str">
        <f t="shared" si="57"/>
        <v/>
      </c>
      <c r="V303" s="2" t="str">
        <f t="shared" si="58"/>
        <v/>
      </c>
      <c r="W303" s="11" t="str">
        <f>IF(ISBLANK(A303),"",表1_15[[#This Row],[子项名称]]&amp;表1_15[[#This Row],[标题]]&amp;表1_15[[#This Row],[分项工程代号]])</f>
        <v/>
      </c>
      <c r="X303" s="11" t="str">
        <f>IF(ISBLANK(A303),"",COUNTIF(W:W,表1_15[[#This Row],[子项名称]]&amp;表1_15[[#This Row],[标题]]&amp;表1_15[[#This Row],[分项工程代号]]))</f>
        <v/>
      </c>
      <c r="Y303" s="11" t="str">
        <f>IF(ISBLANK(A303),"",表1_15[[#This Row],[子项名称]]&amp;表1_15[[#This Row],[分项工程代号]]&amp;表1_15[[#This Row],[分项工程名称]])</f>
        <v/>
      </c>
      <c r="Z303" s="11" t="str">
        <f>IF(ISBLANK(A303),"",IF(MATCH(表1_15[[#This Row],[子项名称]]&amp;表1_15[[#This Row],[分项工程代号]]&amp;表1_15[[#This Row],[分项工程名称]],Y:Y,0)=ROW(表1_15[[#This Row],[子项名称]]),TRUE,FALSE))</f>
        <v/>
      </c>
      <c r="AA303" s="11" t="str">
        <f t="shared" si="59"/>
        <v/>
      </c>
      <c r="AB303" s="11" t="str">
        <f>IF(ISBLANK(A303),"",VLOOKUP(表1_15[[#This Row],[分项工程名称]],施工检查记录[#All],2,FALSE))</f>
        <v/>
      </c>
      <c r="AC303" t="str">
        <f t="shared" si="48"/>
        <v>1900年01月00日</v>
      </c>
    </row>
    <row r="304" customHeight="1" spans="1:29">
      <c r="A304" s="5"/>
      <c r="B304" s="5" t="str">
        <f ca="1" t="shared" si="49"/>
        <v/>
      </c>
      <c r="C304" s="7"/>
      <c r="D304" s="7"/>
      <c r="E304" s="7"/>
      <c r="F304" s="7"/>
      <c r="G304" s="37"/>
      <c r="I304" s="7"/>
      <c r="J304" s="7"/>
      <c r="K304" s="11" t="str">
        <f>IF(ISBLANK(A304),"",VLOOKUP("S3"&amp;表1_15[[#This Row],[分项工程代号]]&amp;表1_15[[#This Row],[分项工程名称]],模板!D:F,3,FALSE))</f>
        <v/>
      </c>
      <c r="L304" s="2" t="str">
        <f ca="1">IF(ISBLANK(A304),"",表1_15[[#This Row],[编号]]&amp;TEXT(表1_15[[#This Row],[序号]],"000"))</f>
        <v/>
      </c>
      <c r="M304" s="11" t="str">
        <f t="shared" si="50"/>
        <v/>
      </c>
      <c r="N304" s="11" t="str">
        <f t="shared" si="51"/>
        <v/>
      </c>
      <c r="O304" s="11" t="str">
        <f t="shared" si="52"/>
        <v/>
      </c>
      <c r="P304" s="2" t="str">
        <f t="shared" si="53"/>
        <v/>
      </c>
      <c r="Q304" s="2" t="str">
        <f t="shared" si="54"/>
        <v/>
      </c>
      <c r="R304" s="2" t="str">
        <f t="shared" si="55"/>
        <v/>
      </c>
      <c r="S304" s="11" t="str">
        <f t="shared" si="56"/>
        <v/>
      </c>
      <c r="T304" s="11" t="str">
        <f>IF(ISBLANK(A304),"",VLOOKUP(表1_15[[#This Row],[分项工程名称]],模板!C:G,3,FALSE))</f>
        <v/>
      </c>
      <c r="U304" s="2" t="str">
        <f t="shared" si="57"/>
        <v/>
      </c>
      <c r="V304" s="2" t="str">
        <f t="shared" si="58"/>
        <v/>
      </c>
      <c r="W304" s="11" t="str">
        <f>IF(ISBLANK(A304),"",表1_15[[#This Row],[子项名称]]&amp;表1_15[[#This Row],[标题]]&amp;表1_15[[#This Row],[分项工程代号]])</f>
        <v/>
      </c>
      <c r="X304" s="11" t="str">
        <f>IF(ISBLANK(A304),"",COUNTIF(W:W,表1_15[[#This Row],[子项名称]]&amp;表1_15[[#This Row],[标题]]&amp;表1_15[[#This Row],[分项工程代号]]))</f>
        <v/>
      </c>
      <c r="Y304" s="11" t="str">
        <f>IF(ISBLANK(A304),"",表1_15[[#This Row],[子项名称]]&amp;表1_15[[#This Row],[分项工程代号]]&amp;表1_15[[#This Row],[分项工程名称]])</f>
        <v/>
      </c>
      <c r="Z304" s="11" t="str">
        <f>IF(ISBLANK(A304),"",IF(MATCH(表1_15[[#This Row],[子项名称]]&amp;表1_15[[#This Row],[分项工程代号]]&amp;表1_15[[#This Row],[分项工程名称]],Y:Y,0)=ROW(表1_15[[#This Row],[子项名称]]),TRUE,FALSE))</f>
        <v/>
      </c>
      <c r="AA304" s="11" t="str">
        <f t="shared" si="59"/>
        <v/>
      </c>
      <c r="AB304" s="11" t="str">
        <f>IF(ISBLANK(A304),"",VLOOKUP(表1_15[[#This Row],[分项工程名称]],施工检查记录[#All],2,FALSE))</f>
        <v/>
      </c>
      <c r="AC304" t="str">
        <f t="shared" si="48"/>
        <v>1900年01月00日</v>
      </c>
    </row>
    <row r="305" customHeight="1" spans="1:29">
      <c r="A305" s="5"/>
      <c r="B305" s="5" t="str">
        <f ca="1" t="shared" si="49"/>
        <v/>
      </c>
      <c r="C305" s="7"/>
      <c r="D305" s="7"/>
      <c r="E305" s="7"/>
      <c r="F305" s="7"/>
      <c r="G305" s="37"/>
      <c r="I305" s="7"/>
      <c r="J305" s="7"/>
      <c r="K305" s="11" t="str">
        <f>IF(ISBLANK(A305),"",VLOOKUP("S3"&amp;表1_15[[#This Row],[分项工程代号]]&amp;表1_15[[#This Row],[分项工程名称]],模板!D:F,3,FALSE))</f>
        <v/>
      </c>
      <c r="L305" s="2" t="str">
        <f ca="1">IF(ISBLANK(A305),"",表1_15[[#This Row],[编号]]&amp;TEXT(表1_15[[#This Row],[序号]],"000"))</f>
        <v/>
      </c>
      <c r="M305" s="11" t="str">
        <f t="shared" si="50"/>
        <v/>
      </c>
      <c r="N305" s="11" t="str">
        <f t="shared" si="51"/>
        <v/>
      </c>
      <c r="O305" s="11" t="str">
        <f t="shared" si="52"/>
        <v/>
      </c>
      <c r="P305" s="2" t="str">
        <f t="shared" si="53"/>
        <v/>
      </c>
      <c r="Q305" s="2" t="str">
        <f t="shared" si="54"/>
        <v/>
      </c>
      <c r="R305" s="2" t="str">
        <f t="shared" si="55"/>
        <v/>
      </c>
      <c r="S305" s="11" t="str">
        <f t="shared" si="56"/>
        <v/>
      </c>
      <c r="T305" s="11" t="str">
        <f>IF(ISBLANK(A305),"",VLOOKUP(表1_15[[#This Row],[分项工程名称]],模板!C:G,3,FALSE))</f>
        <v/>
      </c>
      <c r="U305" s="2" t="str">
        <f t="shared" si="57"/>
        <v/>
      </c>
      <c r="V305" s="2" t="str">
        <f t="shared" si="58"/>
        <v/>
      </c>
      <c r="W305" s="11" t="str">
        <f>IF(ISBLANK(A305),"",表1_15[[#This Row],[子项名称]]&amp;表1_15[[#This Row],[标题]]&amp;表1_15[[#This Row],[分项工程代号]])</f>
        <v/>
      </c>
      <c r="X305" s="11" t="str">
        <f>IF(ISBLANK(A305),"",COUNTIF(W:W,表1_15[[#This Row],[子项名称]]&amp;表1_15[[#This Row],[标题]]&amp;表1_15[[#This Row],[分项工程代号]]))</f>
        <v/>
      </c>
      <c r="Y305" s="11" t="str">
        <f>IF(ISBLANK(A305),"",表1_15[[#This Row],[子项名称]]&amp;表1_15[[#This Row],[分项工程代号]]&amp;表1_15[[#This Row],[分项工程名称]])</f>
        <v/>
      </c>
      <c r="Z305" s="11" t="str">
        <f>IF(ISBLANK(A305),"",IF(MATCH(表1_15[[#This Row],[子项名称]]&amp;表1_15[[#This Row],[分项工程代号]]&amp;表1_15[[#This Row],[分项工程名称]],Y:Y,0)=ROW(表1_15[[#This Row],[子项名称]]),TRUE,FALSE))</f>
        <v/>
      </c>
      <c r="AA305" s="11" t="str">
        <f t="shared" si="59"/>
        <v/>
      </c>
      <c r="AB305" s="11" t="str">
        <f>IF(ISBLANK(A305),"",VLOOKUP(表1_15[[#This Row],[分项工程名称]],施工检查记录[#All],2,FALSE))</f>
        <v/>
      </c>
      <c r="AC305" t="str">
        <f t="shared" si="48"/>
        <v>1900年01月00日</v>
      </c>
    </row>
    <row r="306" customHeight="1" spans="1:29">
      <c r="A306" s="5"/>
      <c r="B306" s="5" t="str">
        <f ca="1" t="shared" si="49"/>
        <v/>
      </c>
      <c r="C306" s="6"/>
      <c r="D306" s="6"/>
      <c r="E306" s="7"/>
      <c r="F306" s="6"/>
      <c r="G306" s="37"/>
      <c r="I306" s="7"/>
      <c r="J306" s="7"/>
      <c r="K306" s="11" t="str">
        <f>IF(ISBLANK(A306),"",VLOOKUP("S3"&amp;表1_15[[#This Row],[分项工程代号]]&amp;表1_15[[#This Row],[分项工程名称]],模板!D:F,3,FALSE))</f>
        <v/>
      </c>
      <c r="L306" s="2" t="str">
        <f ca="1">IF(ISBLANK(A306),"",表1_15[[#This Row],[编号]]&amp;TEXT(表1_15[[#This Row],[序号]],"000"))</f>
        <v/>
      </c>
      <c r="M306" s="11" t="str">
        <f t="shared" si="50"/>
        <v/>
      </c>
      <c r="N306" s="11" t="str">
        <f t="shared" si="51"/>
        <v/>
      </c>
      <c r="O306" s="11" t="str">
        <f t="shared" si="52"/>
        <v/>
      </c>
      <c r="P306" s="2" t="str">
        <f t="shared" si="53"/>
        <v/>
      </c>
      <c r="Q306" s="2" t="str">
        <f t="shared" si="54"/>
        <v/>
      </c>
      <c r="R306" s="2" t="str">
        <f t="shared" si="55"/>
        <v/>
      </c>
      <c r="S306" s="11" t="str">
        <f t="shared" si="56"/>
        <v/>
      </c>
      <c r="T306" s="11" t="str">
        <f>IF(ISBLANK(A306),"",VLOOKUP(表1_15[[#This Row],[分项工程名称]],模板!C:G,3,FALSE))</f>
        <v/>
      </c>
      <c r="U306" s="2" t="str">
        <f t="shared" si="57"/>
        <v/>
      </c>
      <c r="V306" s="2" t="str">
        <f t="shared" si="58"/>
        <v/>
      </c>
      <c r="W306" s="11" t="str">
        <f>IF(ISBLANK(A306),"",表1_15[[#This Row],[子项名称]]&amp;表1_15[[#This Row],[标题]]&amp;表1_15[[#This Row],[分项工程代号]])</f>
        <v/>
      </c>
      <c r="X306" s="11" t="str">
        <f>IF(ISBLANK(A306),"",COUNTIF(W:W,表1_15[[#This Row],[子项名称]]&amp;表1_15[[#This Row],[标题]]&amp;表1_15[[#This Row],[分项工程代号]]))</f>
        <v/>
      </c>
      <c r="Y306" s="11" t="str">
        <f>IF(ISBLANK(A306),"",表1_15[[#This Row],[子项名称]]&amp;表1_15[[#This Row],[分项工程代号]]&amp;表1_15[[#This Row],[分项工程名称]])</f>
        <v/>
      </c>
      <c r="Z306" s="11" t="str">
        <f>IF(ISBLANK(A306),"",IF(MATCH(表1_15[[#This Row],[子项名称]]&amp;表1_15[[#This Row],[分项工程代号]]&amp;表1_15[[#This Row],[分项工程名称]],Y:Y,0)=ROW(表1_15[[#This Row],[子项名称]]),TRUE,FALSE))</f>
        <v/>
      </c>
      <c r="AA306" s="11" t="str">
        <f t="shared" si="59"/>
        <v/>
      </c>
      <c r="AB306" s="11" t="str">
        <f>IF(ISBLANK(A306),"",VLOOKUP(表1_15[[#This Row],[分项工程名称]],施工检查记录[#All],2,FALSE))</f>
        <v/>
      </c>
      <c r="AC306" t="str">
        <f t="shared" si="48"/>
        <v>1900年01月00日</v>
      </c>
    </row>
    <row r="307" customHeight="1" spans="1:29">
      <c r="A307" s="5"/>
      <c r="B307" s="5" t="str">
        <f ca="1" t="shared" si="49"/>
        <v/>
      </c>
      <c r="C307" s="6"/>
      <c r="D307" s="6"/>
      <c r="E307" s="7"/>
      <c r="F307" s="6"/>
      <c r="G307" s="37"/>
      <c r="I307" s="7"/>
      <c r="J307" s="7"/>
      <c r="K307" s="11" t="str">
        <f>IF(ISBLANK(A307),"",VLOOKUP("S3"&amp;表1_15[[#This Row],[分项工程代号]]&amp;表1_15[[#This Row],[分项工程名称]],模板!D:F,3,FALSE))</f>
        <v/>
      </c>
      <c r="L307" s="2" t="str">
        <f ca="1">IF(ISBLANK(A307),"",表1_15[[#This Row],[编号]]&amp;TEXT(表1_15[[#This Row],[序号]],"000"))</f>
        <v/>
      </c>
      <c r="M307" s="11" t="str">
        <f t="shared" si="50"/>
        <v/>
      </c>
      <c r="N307" s="11" t="str">
        <f t="shared" si="51"/>
        <v/>
      </c>
      <c r="O307" s="11" t="str">
        <f t="shared" si="52"/>
        <v/>
      </c>
      <c r="P307" s="2" t="str">
        <f t="shared" si="53"/>
        <v/>
      </c>
      <c r="Q307" s="2" t="str">
        <f t="shared" si="54"/>
        <v/>
      </c>
      <c r="R307" s="2" t="str">
        <f t="shared" si="55"/>
        <v/>
      </c>
      <c r="S307" s="11" t="str">
        <f t="shared" si="56"/>
        <v/>
      </c>
      <c r="T307" s="11" t="str">
        <f>IF(ISBLANK(A307),"",VLOOKUP(表1_15[[#This Row],[分项工程名称]],模板!C:G,3,FALSE))</f>
        <v/>
      </c>
      <c r="U307" s="2" t="str">
        <f t="shared" si="57"/>
        <v/>
      </c>
      <c r="V307" s="2" t="str">
        <f t="shared" si="58"/>
        <v/>
      </c>
      <c r="W307" s="11" t="str">
        <f>IF(ISBLANK(A307),"",表1_15[[#This Row],[子项名称]]&amp;表1_15[[#This Row],[标题]]&amp;表1_15[[#This Row],[分项工程代号]])</f>
        <v/>
      </c>
      <c r="X307" s="11" t="str">
        <f>IF(ISBLANK(A307),"",COUNTIF(W:W,表1_15[[#This Row],[子项名称]]&amp;表1_15[[#This Row],[标题]]&amp;表1_15[[#This Row],[分项工程代号]]))</f>
        <v/>
      </c>
      <c r="Y307" s="11" t="str">
        <f>IF(ISBLANK(A307),"",表1_15[[#This Row],[子项名称]]&amp;表1_15[[#This Row],[分项工程代号]]&amp;表1_15[[#This Row],[分项工程名称]])</f>
        <v/>
      </c>
      <c r="Z307" s="11" t="str">
        <f>IF(ISBLANK(A307),"",IF(MATCH(表1_15[[#This Row],[子项名称]]&amp;表1_15[[#This Row],[分项工程代号]]&amp;表1_15[[#This Row],[分项工程名称]],Y:Y,0)=ROW(表1_15[[#This Row],[子项名称]]),TRUE,FALSE))</f>
        <v/>
      </c>
      <c r="AA307" s="11" t="str">
        <f t="shared" si="59"/>
        <v/>
      </c>
      <c r="AB307" s="11" t="str">
        <f>IF(ISBLANK(A307),"",VLOOKUP(表1_15[[#This Row],[分项工程名称]],施工检查记录[#All],2,FALSE))</f>
        <v/>
      </c>
      <c r="AC307" t="str">
        <f t="shared" si="48"/>
        <v>1900年01月00日</v>
      </c>
    </row>
    <row r="308" customHeight="1" spans="1:29">
      <c r="A308" s="5"/>
      <c r="B308" s="5" t="str">
        <f ca="1" t="shared" si="49"/>
        <v/>
      </c>
      <c r="C308" s="6"/>
      <c r="D308" s="6"/>
      <c r="E308" s="7"/>
      <c r="F308" s="6"/>
      <c r="G308" s="37"/>
      <c r="I308" s="7"/>
      <c r="J308" s="7"/>
      <c r="K308" s="11" t="str">
        <f>IF(ISBLANK(A308),"",VLOOKUP("S3"&amp;表1_15[[#This Row],[分项工程代号]]&amp;表1_15[[#This Row],[分项工程名称]],模板!D:F,3,FALSE))</f>
        <v/>
      </c>
      <c r="L308" s="2" t="str">
        <f ca="1">IF(ISBLANK(A308),"",表1_15[[#This Row],[编号]]&amp;TEXT(表1_15[[#This Row],[序号]],"000"))</f>
        <v/>
      </c>
      <c r="M308" s="11" t="str">
        <f t="shared" si="50"/>
        <v/>
      </c>
      <c r="N308" s="11" t="str">
        <f t="shared" si="51"/>
        <v/>
      </c>
      <c r="O308" s="11" t="str">
        <f t="shared" si="52"/>
        <v/>
      </c>
      <c r="P308" s="2" t="str">
        <f t="shared" si="53"/>
        <v/>
      </c>
      <c r="Q308" s="2" t="str">
        <f t="shared" si="54"/>
        <v/>
      </c>
      <c r="R308" s="2" t="str">
        <f t="shared" si="55"/>
        <v/>
      </c>
      <c r="S308" s="11" t="str">
        <f t="shared" si="56"/>
        <v/>
      </c>
      <c r="T308" s="11" t="str">
        <f>IF(ISBLANK(A308),"",VLOOKUP(表1_15[[#This Row],[分项工程名称]],模板!C:G,3,FALSE))</f>
        <v/>
      </c>
      <c r="U308" s="2" t="str">
        <f t="shared" si="57"/>
        <v/>
      </c>
      <c r="V308" s="2" t="str">
        <f t="shared" si="58"/>
        <v/>
      </c>
      <c r="W308" s="11" t="str">
        <f>IF(ISBLANK(A308),"",表1_15[[#This Row],[子项名称]]&amp;表1_15[[#This Row],[标题]]&amp;表1_15[[#This Row],[分项工程代号]])</f>
        <v/>
      </c>
      <c r="X308" s="11" t="str">
        <f>IF(ISBLANK(A308),"",COUNTIF(W:W,表1_15[[#This Row],[子项名称]]&amp;表1_15[[#This Row],[标题]]&amp;表1_15[[#This Row],[分项工程代号]]))</f>
        <v/>
      </c>
      <c r="Y308" s="11" t="str">
        <f>IF(ISBLANK(A308),"",表1_15[[#This Row],[子项名称]]&amp;表1_15[[#This Row],[分项工程代号]]&amp;表1_15[[#This Row],[分项工程名称]])</f>
        <v/>
      </c>
      <c r="Z308" s="11" t="str">
        <f>IF(ISBLANK(A308),"",IF(MATCH(表1_15[[#This Row],[子项名称]]&amp;表1_15[[#This Row],[分项工程代号]]&amp;表1_15[[#This Row],[分项工程名称]],Y:Y,0)=ROW(表1_15[[#This Row],[子项名称]]),TRUE,FALSE))</f>
        <v/>
      </c>
      <c r="AA308" s="11" t="str">
        <f t="shared" si="59"/>
        <v/>
      </c>
      <c r="AB308" s="11" t="str">
        <f>IF(ISBLANK(A308),"",VLOOKUP(表1_15[[#This Row],[分项工程名称]],施工检查记录[#All],2,FALSE))</f>
        <v/>
      </c>
      <c r="AC308" t="str">
        <f t="shared" si="48"/>
        <v>1900年01月00日</v>
      </c>
    </row>
    <row r="309" customHeight="1" spans="1:29">
      <c r="A309" s="5"/>
      <c r="B309" s="5" t="str">
        <f ca="1" t="shared" si="49"/>
        <v/>
      </c>
      <c r="C309" s="7"/>
      <c r="D309" s="6"/>
      <c r="E309" s="7"/>
      <c r="F309" s="6"/>
      <c r="G309" s="37"/>
      <c r="I309" s="7"/>
      <c r="J309" s="7"/>
      <c r="K309" s="11" t="str">
        <f>IF(ISBLANK(A309),"",VLOOKUP("S3"&amp;表1_15[[#This Row],[分项工程代号]]&amp;表1_15[[#This Row],[分项工程名称]],模板!D:F,3,FALSE))</f>
        <v/>
      </c>
      <c r="L309" s="2" t="str">
        <f ca="1">IF(ISBLANK(A309),"",表1_15[[#This Row],[编号]]&amp;TEXT(表1_15[[#This Row],[序号]],"000"))</f>
        <v/>
      </c>
      <c r="M309" s="11" t="str">
        <f t="shared" si="50"/>
        <v/>
      </c>
      <c r="N309" s="11" t="str">
        <f t="shared" si="51"/>
        <v/>
      </c>
      <c r="O309" s="11" t="str">
        <f t="shared" si="52"/>
        <v/>
      </c>
      <c r="P309" s="2" t="str">
        <f t="shared" si="53"/>
        <v/>
      </c>
      <c r="Q309" s="2" t="str">
        <f t="shared" si="54"/>
        <v/>
      </c>
      <c r="R309" s="2" t="str">
        <f t="shared" si="55"/>
        <v/>
      </c>
      <c r="S309" s="11" t="str">
        <f t="shared" si="56"/>
        <v/>
      </c>
      <c r="T309" s="11" t="str">
        <f>IF(ISBLANK(A309),"",VLOOKUP(表1_15[[#This Row],[分项工程名称]],模板!C:G,3,FALSE))</f>
        <v/>
      </c>
      <c r="U309" s="2" t="str">
        <f t="shared" si="57"/>
        <v/>
      </c>
      <c r="V309" s="2" t="str">
        <f t="shared" si="58"/>
        <v/>
      </c>
      <c r="W309" s="11" t="str">
        <f>IF(ISBLANK(A309),"",表1_15[[#This Row],[子项名称]]&amp;表1_15[[#This Row],[标题]]&amp;表1_15[[#This Row],[分项工程代号]])</f>
        <v/>
      </c>
      <c r="X309" s="11" t="str">
        <f>IF(ISBLANK(A309),"",COUNTIF(W:W,表1_15[[#This Row],[子项名称]]&amp;表1_15[[#This Row],[标题]]&amp;表1_15[[#This Row],[分项工程代号]]))</f>
        <v/>
      </c>
      <c r="Y309" s="11" t="str">
        <f>IF(ISBLANK(A309),"",表1_15[[#This Row],[子项名称]]&amp;表1_15[[#This Row],[分项工程代号]]&amp;表1_15[[#This Row],[分项工程名称]])</f>
        <v/>
      </c>
      <c r="Z309" s="11" t="str">
        <f>IF(ISBLANK(A309),"",IF(MATCH(表1_15[[#This Row],[子项名称]]&amp;表1_15[[#This Row],[分项工程代号]]&amp;表1_15[[#This Row],[分项工程名称]],Y:Y,0)=ROW(表1_15[[#This Row],[子项名称]]),TRUE,FALSE))</f>
        <v/>
      </c>
      <c r="AA309" s="11" t="str">
        <f t="shared" si="59"/>
        <v/>
      </c>
      <c r="AB309" s="11" t="str">
        <f>IF(ISBLANK(A309),"",VLOOKUP(表1_15[[#This Row],[分项工程名称]],施工检查记录[#All],2,FALSE))</f>
        <v/>
      </c>
      <c r="AC309" t="str">
        <f t="shared" si="48"/>
        <v>1900年01月00日</v>
      </c>
    </row>
    <row r="310" customHeight="1" spans="1:29">
      <c r="A310" s="5"/>
      <c r="B310" s="5" t="str">
        <f ca="1" t="shared" si="49"/>
        <v/>
      </c>
      <c r="C310" s="7"/>
      <c r="D310" s="6"/>
      <c r="E310" s="7"/>
      <c r="F310" s="6"/>
      <c r="G310" s="37"/>
      <c r="I310" s="7"/>
      <c r="J310" s="7"/>
      <c r="K310" s="11" t="str">
        <f>IF(ISBLANK(A310),"",VLOOKUP("S3"&amp;表1_15[[#This Row],[分项工程代号]]&amp;表1_15[[#This Row],[分项工程名称]],模板!D:F,3,FALSE))</f>
        <v/>
      </c>
      <c r="L310" s="2" t="str">
        <f ca="1">IF(ISBLANK(A310),"",表1_15[[#This Row],[编号]]&amp;TEXT(表1_15[[#This Row],[序号]],"000"))</f>
        <v/>
      </c>
      <c r="M310" s="11" t="str">
        <f t="shared" si="50"/>
        <v/>
      </c>
      <c r="N310" s="11" t="str">
        <f t="shared" si="51"/>
        <v/>
      </c>
      <c r="O310" s="11" t="str">
        <f t="shared" si="52"/>
        <v/>
      </c>
      <c r="P310" s="2" t="str">
        <f t="shared" si="53"/>
        <v/>
      </c>
      <c r="Q310" s="2" t="str">
        <f t="shared" si="54"/>
        <v/>
      </c>
      <c r="R310" s="2" t="str">
        <f t="shared" si="55"/>
        <v/>
      </c>
      <c r="S310" s="11" t="str">
        <f t="shared" si="56"/>
        <v/>
      </c>
      <c r="T310" s="11" t="str">
        <f>IF(ISBLANK(A310),"",VLOOKUP(表1_15[[#This Row],[分项工程名称]],模板!C:G,3,FALSE))</f>
        <v/>
      </c>
      <c r="U310" s="2" t="str">
        <f t="shared" si="57"/>
        <v/>
      </c>
      <c r="V310" s="2" t="str">
        <f t="shared" si="58"/>
        <v/>
      </c>
      <c r="W310" s="11" t="str">
        <f>IF(ISBLANK(A310),"",表1_15[[#This Row],[子项名称]]&amp;表1_15[[#This Row],[标题]]&amp;表1_15[[#This Row],[分项工程代号]])</f>
        <v/>
      </c>
      <c r="X310" s="11" t="str">
        <f>IF(ISBLANK(A310),"",COUNTIF(W:W,表1_15[[#This Row],[子项名称]]&amp;表1_15[[#This Row],[标题]]&amp;表1_15[[#This Row],[分项工程代号]]))</f>
        <v/>
      </c>
      <c r="Y310" s="11" t="str">
        <f>IF(ISBLANK(A310),"",表1_15[[#This Row],[子项名称]]&amp;表1_15[[#This Row],[分项工程代号]]&amp;表1_15[[#This Row],[分项工程名称]])</f>
        <v/>
      </c>
      <c r="Z310" s="11" t="str">
        <f>IF(ISBLANK(A310),"",IF(MATCH(表1_15[[#This Row],[子项名称]]&amp;表1_15[[#This Row],[分项工程代号]]&amp;表1_15[[#This Row],[分项工程名称]],Y:Y,0)=ROW(表1_15[[#This Row],[子项名称]]),TRUE,FALSE))</f>
        <v/>
      </c>
      <c r="AA310" s="11" t="str">
        <f t="shared" si="59"/>
        <v/>
      </c>
      <c r="AB310" s="11" t="str">
        <f>IF(ISBLANK(A310),"",VLOOKUP(表1_15[[#This Row],[分项工程名称]],施工检查记录[#All],2,FALSE))</f>
        <v/>
      </c>
      <c r="AC310" t="str">
        <f t="shared" si="48"/>
        <v>1900年01月00日</v>
      </c>
    </row>
    <row r="311" customHeight="1" spans="1:29">
      <c r="A311" s="5"/>
      <c r="B311" s="5" t="str">
        <f ca="1" t="shared" si="49"/>
        <v/>
      </c>
      <c r="C311" s="7"/>
      <c r="D311" s="7"/>
      <c r="E311" s="7"/>
      <c r="F311" s="7"/>
      <c r="G311" s="37"/>
      <c r="I311" s="7"/>
      <c r="J311" s="7"/>
      <c r="K311" s="11" t="str">
        <f>IF(ISBLANK(A311),"",VLOOKUP("S3"&amp;表1_15[[#This Row],[分项工程代号]]&amp;表1_15[[#This Row],[分项工程名称]],模板!D:F,3,FALSE))</f>
        <v/>
      </c>
      <c r="L311" s="2" t="str">
        <f ca="1">IF(ISBLANK(A311),"",表1_15[[#This Row],[编号]]&amp;TEXT(表1_15[[#This Row],[序号]],"000"))</f>
        <v/>
      </c>
      <c r="M311" s="11" t="str">
        <f t="shared" si="50"/>
        <v/>
      </c>
      <c r="N311" s="11" t="str">
        <f t="shared" si="51"/>
        <v/>
      </c>
      <c r="O311" s="11" t="str">
        <f t="shared" si="52"/>
        <v/>
      </c>
      <c r="P311" s="2" t="str">
        <f t="shared" si="53"/>
        <v/>
      </c>
      <c r="Q311" s="2" t="str">
        <f t="shared" si="54"/>
        <v/>
      </c>
      <c r="R311" s="2" t="str">
        <f t="shared" si="55"/>
        <v/>
      </c>
      <c r="S311" s="11" t="str">
        <f t="shared" si="56"/>
        <v/>
      </c>
      <c r="T311" s="11" t="str">
        <f>IF(ISBLANK(A311),"",VLOOKUP(表1_15[[#This Row],[分项工程名称]],模板!C:G,3,FALSE))</f>
        <v/>
      </c>
      <c r="U311" s="2" t="str">
        <f t="shared" si="57"/>
        <v/>
      </c>
      <c r="V311" s="2" t="str">
        <f t="shared" si="58"/>
        <v/>
      </c>
      <c r="W311" s="11" t="str">
        <f>IF(ISBLANK(A311),"",表1_15[[#This Row],[子项名称]]&amp;表1_15[[#This Row],[标题]]&amp;表1_15[[#This Row],[分项工程代号]])</f>
        <v/>
      </c>
      <c r="X311" s="11" t="str">
        <f>IF(ISBLANK(A311),"",COUNTIF(W:W,表1_15[[#This Row],[子项名称]]&amp;表1_15[[#This Row],[标题]]&amp;表1_15[[#This Row],[分项工程代号]]))</f>
        <v/>
      </c>
      <c r="Y311" s="11" t="str">
        <f>IF(ISBLANK(A311),"",表1_15[[#This Row],[子项名称]]&amp;表1_15[[#This Row],[分项工程代号]]&amp;表1_15[[#This Row],[分项工程名称]])</f>
        <v/>
      </c>
      <c r="Z311" s="11" t="str">
        <f>IF(ISBLANK(A311),"",IF(MATCH(表1_15[[#This Row],[子项名称]]&amp;表1_15[[#This Row],[分项工程代号]]&amp;表1_15[[#This Row],[分项工程名称]],Y:Y,0)=ROW(表1_15[[#This Row],[子项名称]]),TRUE,FALSE))</f>
        <v/>
      </c>
      <c r="AA311" s="11" t="str">
        <f t="shared" si="59"/>
        <v/>
      </c>
      <c r="AB311" s="11" t="str">
        <f>IF(ISBLANK(A311),"",VLOOKUP(表1_15[[#This Row],[分项工程名称]],施工检查记录[#All],2,FALSE))</f>
        <v/>
      </c>
      <c r="AC311" t="str">
        <f t="shared" si="48"/>
        <v>1900年01月00日</v>
      </c>
    </row>
    <row r="312" customHeight="1" spans="1:29">
      <c r="A312" s="5"/>
      <c r="B312" s="5" t="str">
        <f ca="1" t="shared" si="49"/>
        <v/>
      </c>
      <c r="C312" s="7"/>
      <c r="D312" s="7"/>
      <c r="E312" s="7"/>
      <c r="F312" s="7"/>
      <c r="G312" s="37"/>
      <c r="I312" s="7"/>
      <c r="J312" s="7"/>
      <c r="K312" s="11" t="str">
        <f>IF(ISBLANK(A312),"",VLOOKUP("S3"&amp;表1_15[[#This Row],[分项工程代号]]&amp;表1_15[[#This Row],[分项工程名称]],模板!D:F,3,FALSE))</f>
        <v/>
      </c>
      <c r="L312" s="2" t="str">
        <f ca="1">IF(ISBLANK(A312),"",表1_15[[#This Row],[编号]]&amp;TEXT(表1_15[[#This Row],[序号]],"000"))</f>
        <v/>
      </c>
      <c r="M312" s="11" t="str">
        <f t="shared" si="50"/>
        <v/>
      </c>
      <c r="N312" s="11" t="str">
        <f t="shared" si="51"/>
        <v/>
      </c>
      <c r="O312" s="11" t="str">
        <f t="shared" si="52"/>
        <v/>
      </c>
      <c r="P312" s="2" t="str">
        <f t="shared" si="53"/>
        <v/>
      </c>
      <c r="Q312" s="2" t="str">
        <f t="shared" si="54"/>
        <v/>
      </c>
      <c r="R312" s="2" t="str">
        <f t="shared" si="55"/>
        <v/>
      </c>
      <c r="S312" s="11" t="str">
        <f t="shared" si="56"/>
        <v/>
      </c>
      <c r="T312" s="11" t="str">
        <f>IF(ISBLANK(A312),"",VLOOKUP(表1_15[[#This Row],[分项工程名称]],模板!C:G,3,FALSE))</f>
        <v/>
      </c>
      <c r="U312" s="2" t="str">
        <f t="shared" si="57"/>
        <v/>
      </c>
      <c r="V312" s="2" t="str">
        <f t="shared" si="58"/>
        <v/>
      </c>
      <c r="W312" s="11" t="str">
        <f>IF(ISBLANK(A312),"",表1_15[[#This Row],[子项名称]]&amp;表1_15[[#This Row],[标题]]&amp;表1_15[[#This Row],[分项工程代号]])</f>
        <v/>
      </c>
      <c r="X312" s="11" t="str">
        <f>IF(ISBLANK(A312),"",COUNTIF(W:W,表1_15[[#This Row],[子项名称]]&amp;表1_15[[#This Row],[标题]]&amp;表1_15[[#This Row],[分项工程代号]]))</f>
        <v/>
      </c>
      <c r="Y312" s="11" t="str">
        <f>IF(ISBLANK(A312),"",表1_15[[#This Row],[子项名称]]&amp;表1_15[[#This Row],[分项工程代号]]&amp;表1_15[[#This Row],[分项工程名称]])</f>
        <v/>
      </c>
      <c r="Z312" s="11" t="str">
        <f>IF(ISBLANK(A312),"",IF(MATCH(表1_15[[#This Row],[子项名称]]&amp;表1_15[[#This Row],[分项工程代号]]&amp;表1_15[[#This Row],[分项工程名称]],Y:Y,0)=ROW(表1_15[[#This Row],[子项名称]]),TRUE,FALSE))</f>
        <v/>
      </c>
      <c r="AA312" s="11" t="str">
        <f t="shared" si="59"/>
        <v/>
      </c>
      <c r="AB312" s="11" t="str">
        <f>IF(ISBLANK(A312),"",VLOOKUP(表1_15[[#This Row],[分项工程名称]],施工检查记录[#All],2,FALSE))</f>
        <v/>
      </c>
      <c r="AC312" t="str">
        <f t="shared" si="48"/>
        <v>1900年01月00日</v>
      </c>
    </row>
    <row r="313" customHeight="1" spans="1:29">
      <c r="A313" s="5"/>
      <c r="B313" s="5" t="str">
        <f ca="1" t="shared" si="49"/>
        <v/>
      </c>
      <c r="C313" s="7"/>
      <c r="D313" s="7"/>
      <c r="E313" s="7"/>
      <c r="F313" s="7"/>
      <c r="G313" s="37"/>
      <c r="I313" s="7"/>
      <c r="J313" s="7"/>
      <c r="K313" s="11" t="str">
        <f>IF(ISBLANK(A313),"",VLOOKUP("S3"&amp;表1_15[[#This Row],[分项工程代号]]&amp;表1_15[[#This Row],[分项工程名称]],模板!D:F,3,FALSE))</f>
        <v/>
      </c>
      <c r="L313" s="2" t="str">
        <f ca="1">IF(ISBLANK(A313),"",表1_15[[#This Row],[编号]]&amp;TEXT(表1_15[[#This Row],[序号]],"000"))</f>
        <v/>
      </c>
      <c r="M313" s="11" t="str">
        <f t="shared" si="50"/>
        <v/>
      </c>
      <c r="N313" s="11" t="str">
        <f t="shared" si="51"/>
        <v/>
      </c>
      <c r="O313" s="11" t="str">
        <f t="shared" si="52"/>
        <v/>
      </c>
      <c r="P313" s="2" t="str">
        <f t="shared" si="53"/>
        <v/>
      </c>
      <c r="Q313" s="2" t="str">
        <f t="shared" si="54"/>
        <v/>
      </c>
      <c r="R313" s="2" t="str">
        <f t="shared" si="55"/>
        <v/>
      </c>
      <c r="S313" s="11" t="str">
        <f t="shared" si="56"/>
        <v/>
      </c>
      <c r="T313" s="11" t="str">
        <f>IF(ISBLANK(A313),"",VLOOKUP(表1_15[[#This Row],[分项工程名称]],模板!C:G,3,FALSE))</f>
        <v/>
      </c>
      <c r="U313" s="2" t="str">
        <f t="shared" si="57"/>
        <v/>
      </c>
      <c r="V313" s="2" t="str">
        <f t="shared" si="58"/>
        <v/>
      </c>
      <c r="W313" s="11" t="str">
        <f>IF(ISBLANK(A313),"",表1_15[[#This Row],[子项名称]]&amp;表1_15[[#This Row],[标题]]&amp;表1_15[[#This Row],[分项工程代号]])</f>
        <v/>
      </c>
      <c r="X313" s="11" t="str">
        <f>IF(ISBLANK(A313),"",COUNTIF(W:W,表1_15[[#This Row],[子项名称]]&amp;表1_15[[#This Row],[标题]]&amp;表1_15[[#This Row],[分项工程代号]]))</f>
        <v/>
      </c>
      <c r="Y313" s="11" t="str">
        <f>IF(ISBLANK(A313),"",表1_15[[#This Row],[子项名称]]&amp;表1_15[[#This Row],[分项工程代号]]&amp;表1_15[[#This Row],[分项工程名称]])</f>
        <v/>
      </c>
      <c r="Z313" s="11" t="str">
        <f>IF(ISBLANK(A313),"",IF(MATCH(表1_15[[#This Row],[子项名称]]&amp;表1_15[[#This Row],[分项工程代号]]&amp;表1_15[[#This Row],[分项工程名称]],Y:Y,0)=ROW(表1_15[[#This Row],[子项名称]]),TRUE,FALSE))</f>
        <v/>
      </c>
      <c r="AA313" s="11" t="str">
        <f t="shared" si="59"/>
        <v/>
      </c>
      <c r="AB313" s="11" t="str">
        <f>IF(ISBLANK(A313),"",VLOOKUP(表1_15[[#This Row],[分项工程名称]],施工检查记录[#All],2,FALSE))</f>
        <v/>
      </c>
      <c r="AC313" t="str">
        <f t="shared" si="48"/>
        <v>1900年01月00日</v>
      </c>
    </row>
    <row r="314" customHeight="1" spans="1:29">
      <c r="A314" s="5"/>
      <c r="B314" s="5" t="str">
        <f ca="1" t="shared" si="49"/>
        <v/>
      </c>
      <c r="C314" s="7"/>
      <c r="D314" s="7"/>
      <c r="E314" s="7"/>
      <c r="F314" s="7"/>
      <c r="G314" s="37"/>
      <c r="I314" s="7"/>
      <c r="J314" s="7"/>
      <c r="K314" s="11" t="str">
        <f>IF(ISBLANK(A314),"",VLOOKUP("S3"&amp;表1_15[[#This Row],[分项工程代号]]&amp;表1_15[[#This Row],[分项工程名称]],模板!D:F,3,FALSE))</f>
        <v/>
      </c>
      <c r="L314" s="2" t="str">
        <f ca="1">IF(ISBLANK(A314),"",表1_15[[#This Row],[编号]]&amp;TEXT(表1_15[[#This Row],[序号]],"000"))</f>
        <v/>
      </c>
      <c r="M314" s="11" t="str">
        <f t="shared" si="50"/>
        <v/>
      </c>
      <c r="N314" s="11" t="str">
        <f t="shared" si="51"/>
        <v/>
      </c>
      <c r="O314" s="11" t="str">
        <f t="shared" si="52"/>
        <v/>
      </c>
      <c r="P314" s="2" t="str">
        <f t="shared" si="53"/>
        <v/>
      </c>
      <c r="Q314" s="2" t="str">
        <f t="shared" si="54"/>
        <v/>
      </c>
      <c r="R314" s="2" t="str">
        <f t="shared" si="55"/>
        <v/>
      </c>
      <c r="S314" s="11" t="str">
        <f t="shared" si="56"/>
        <v/>
      </c>
      <c r="T314" s="11" t="str">
        <f>IF(ISBLANK(A314),"",VLOOKUP(表1_15[[#This Row],[分项工程名称]],模板!C:G,3,FALSE))</f>
        <v/>
      </c>
      <c r="U314" s="2" t="str">
        <f t="shared" si="57"/>
        <v/>
      </c>
      <c r="V314" s="2" t="str">
        <f t="shared" si="58"/>
        <v/>
      </c>
      <c r="W314" s="11" t="str">
        <f>IF(ISBLANK(A314),"",表1_15[[#This Row],[子项名称]]&amp;表1_15[[#This Row],[标题]]&amp;表1_15[[#This Row],[分项工程代号]])</f>
        <v/>
      </c>
      <c r="X314" s="11" t="str">
        <f>IF(ISBLANK(A314),"",COUNTIF(W:W,表1_15[[#This Row],[子项名称]]&amp;表1_15[[#This Row],[标题]]&amp;表1_15[[#This Row],[分项工程代号]]))</f>
        <v/>
      </c>
      <c r="Y314" s="11" t="str">
        <f>IF(ISBLANK(A314),"",表1_15[[#This Row],[子项名称]]&amp;表1_15[[#This Row],[分项工程代号]]&amp;表1_15[[#This Row],[分项工程名称]])</f>
        <v/>
      </c>
      <c r="Z314" s="11" t="str">
        <f>IF(ISBLANK(A314),"",IF(MATCH(表1_15[[#This Row],[子项名称]]&amp;表1_15[[#This Row],[分项工程代号]]&amp;表1_15[[#This Row],[分项工程名称]],Y:Y,0)=ROW(表1_15[[#This Row],[子项名称]]),TRUE,FALSE))</f>
        <v/>
      </c>
      <c r="AA314" s="11" t="str">
        <f t="shared" si="59"/>
        <v/>
      </c>
      <c r="AB314" s="11" t="str">
        <f>IF(ISBLANK(A314),"",VLOOKUP(表1_15[[#This Row],[分项工程名称]],施工检查记录[#All],2,FALSE))</f>
        <v/>
      </c>
      <c r="AC314" t="str">
        <f t="shared" si="48"/>
        <v>1900年01月00日</v>
      </c>
    </row>
    <row r="315" customHeight="1" spans="1:29">
      <c r="A315" s="5"/>
      <c r="B315" s="5" t="str">
        <f ca="1" t="shared" si="49"/>
        <v/>
      </c>
      <c r="C315" s="7"/>
      <c r="D315" s="7"/>
      <c r="E315" s="5"/>
      <c r="F315" s="7"/>
      <c r="G315" s="37"/>
      <c r="I315" s="7"/>
      <c r="J315" s="7"/>
      <c r="K315" s="11" t="str">
        <f>IF(ISBLANK(A315),"",VLOOKUP("S3"&amp;表1_15[[#This Row],[分项工程代号]]&amp;表1_15[[#This Row],[分项工程名称]],模板!D:F,3,FALSE))</f>
        <v/>
      </c>
      <c r="L315" s="2" t="str">
        <f ca="1">IF(ISBLANK(A315),"",表1_15[[#This Row],[编号]]&amp;TEXT(表1_15[[#This Row],[序号]],"000"))</f>
        <v/>
      </c>
      <c r="M315" s="11" t="str">
        <f t="shared" si="50"/>
        <v/>
      </c>
      <c r="N315" s="11" t="str">
        <f t="shared" si="51"/>
        <v/>
      </c>
      <c r="O315" s="11" t="str">
        <f t="shared" si="52"/>
        <v/>
      </c>
      <c r="P315" s="2" t="str">
        <f t="shared" si="53"/>
        <v/>
      </c>
      <c r="Q315" s="2" t="str">
        <f t="shared" si="54"/>
        <v/>
      </c>
      <c r="R315" s="2" t="str">
        <f t="shared" si="55"/>
        <v/>
      </c>
      <c r="S315" s="11" t="str">
        <f t="shared" si="56"/>
        <v/>
      </c>
      <c r="T315" s="11" t="str">
        <f>IF(ISBLANK(A315),"",VLOOKUP(表1_15[[#This Row],[分项工程名称]],模板!C:G,3,FALSE))</f>
        <v/>
      </c>
      <c r="U315" s="2" t="str">
        <f t="shared" si="57"/>
        <v/>
      </c>
      <c r="V315" s="2" t="str">
        <f t="shared" si="58"/>
        <v/>
      </c>
      <c r="W315" s="11" t="str">
        <f>IF(ISBLANK(A315),"",表1_15[[#This Row],[子项名称]]&amp;表1_15[[#This Row],[标题]]&amp;表1_15[[#This Row],[分项工程代号]])</f>
        <v/>
      </c>
      <c r="X315" s="11" t="str">
        <f>IF(ISBLANK(A315),"",COUNTIF(W:W,表1_15[[#This Row],[子项名称]]&amp;表1_15[[#This Row],[标题]]&amp;表1_15[[#This Row],[分项工程代号]]))</f>
        <v/>
      </c>
      <c r="Y315" s="11" t="str">
        <f>IF(ISBLANK(A315),"",表1_15[[#This Row],[子项名称]]&amp;表1_15[[#This Row],[分项工程代号]]&amp;表1_15[[#This Row],[分项工程名称]])</f>
        <v/>
      </c>
      <c r="Z315" s="11" t="str">
        <f>IF(ISBLANK(A315),"",IF(MATCH(表1_15[[#This Row],[子项名称]]&amp;表1_15[[#This Row],[分项工程代号]]&amp;表1_15[[#This Row],[分项工程名称]],Y:Y,0)=ROW(表1_15[[#This Row],[子项名称]]),TRUE,FALSE))</f>
        <v/>
      </c>
      <c r="AA315" s="11" t="str">
        <f t="shared" si="59"/>
        <v/>
      </c>
      <c r="AB315" s="11" t="str">
        <f>IF(ISBLANK(A315),"",VLOOKUP(表1_15[[#This Row],[分项工程名称]],施工检查记录[#All],2,FALSE))</f>
        <v/>
      </c>
      <c r="AC315" t="str">
        <f t="shared" si="48"/>
        <v>1900年01月00日</v>
      </c>
    </row>
    <row r="316" customHeight="1" spans="1:29">
      <c r="A316" s="5"/>
      <c r="B316" s="5" t="str">
        <f ca="1" t="shared" si="49"/>
        <v/>
      </c>
      <c r="C316" s="7"/>
      <c r="D316" s="7"/>
      <c r="E316" s="5"/>
      <c r="F316" s="7"/>
      <c r="G316" s="37"/>
      <c r="I316" s="7"/>
      <c r="J316" s="7"/>
      <c r="K316" s="11" t="str">
        <f>IF(ISBLANK(A316),"",VLOOKUP("S3"&amp;表1_15[[#This Row],[分项工程代号]]&amp;表1_15[[#This Row],[分项工程名称]],模板!D:F,3,FALSE))</f>
        <v/>
      </c>
      <c r="L316" s="2" t="str">
        <f ca="1">IF(ISBLANK(A316),"",表1_15[[#This Row],[编号]]&amp;TEXT(表1_15[[#This Row],[序号]],"000"))</f>
        <v/>
      </c>
      <c r="M316" s="11" t="str">
        <f t="shared" si="50"/>
        <v/>
      </c>
      <c r="N316" s="11" t="str">
        <f t="shared" si="51"/>
        <v/>
      </c>
      <c r="O316" s="11" t="str">
        <f t="shared" si="52"/>
        <v/>
      </c>
      <c r="P316" s="2" t="str">
        <f t="shared" si="53"/>
        <v/>
      </c>
      <c r="Q316" s="2" t="str">
        <f t="shared" si="54"/>
        <v/>
      </c>
      <c r="R316" s="2" t="str">
        <f t="shared" si="55"/>
        <v/>
      </c>
      <c r="S316" s="11" t="str">
        <f t="shared" si="56"/>
        <v/>
      </c>
      <c r="T316" s="11" t="str">
        <f>IF(ISBLANK(A316),"",VLOOKUP(表1_15[[#This Row],[分项工程名称]],模板!C:G,3,FALSE))</f>
        <v/>
      </c>
      <c r="U316" s="2" t="str">
        <f t="shared" si="57"/>
        <v/>
      </c>
      <c r="V316" s="2" t="str">
        <f t="shared" si="58"/>
        <v/>
      </c>
      <c r="W316" s="11" t="str">
        <f>IF(ISBLANK(A316),"",表1_15[[#This Row],[子项名称]]&amp;表1_15[[#This Row],[标题]]&amp;表1_15[[#This Row],[分项工程代号]])</f>
        <v/>
      </c>
      <c r="X316" s="11" t="str">
        <f>IF(ISBLANK(A316),"",COUNTIF(W:W,表1_15[[#This Row],[子项名称]]&amp;表1_15[[#This Row],[标题]]&amp;表1_15[[#This Row],[分项工程代号]]))</f>
        <v/>
      </c>
      <c r="Y316" s="11" t="str">
        <f>IF(ISBLANK(A316),"",表1_15[[#This Row],[子项名称]]&amp;表1_15[[#This Row],[分项工程代号]]&amp;表1_15[[#This Row],[分项工程名称]])</f>
        <v/>
      </c>
      <c r="Z316" s="11" t="str">
        <f>IF(ISBLANK(A316),"",IF(MATCH(表1_15[[#This Row],[子项名称]]&amp;表1_15[[#This Row],[分项工程代号]]&amp;表1_15[[#This Row],[分项工程名称]],Y:Y,0)=ROW(表1_15[[#This Row],[子项名称]]),TRUE,FALSE))</f>
        <v/>
      </c>
      <c r="AA316" s="11" t="str">
        <f t="shared" si="59"/>
        <v/>
      </c>
      <c r="AB316" s="11" t="str">
        <f>IF(ISBLANK(A316),"",VLOOKUP(表1_15[[#This Row],[分项工程名称]],施工检查记录[#All],2,FALSE))</f>
        <v/>
      </c>
      <c r="AC316" t="str">
        <f t="shared" si="48"/>
        <v>1900年01月00日</v>
      </c>
    </row>
    <row r="317" customHeight="1" spans="1:29">
      <c r="A317" s="5"/>
      <c r="B317" s="5" t="str">
        <f ca="1" t="shared" si="49"/>
        <v/>
      </c>
      <c r="C317" s="7"/>
      <c r="D317" s="7"/>
      <c r="E317" s="5"/>
      <c r="F317" s="7"/>
      <c r="G317" s="37"/>
      <c r="I317" s="7"/>
      <c r="J317" s="7"/>
      <c r="K317" s="11" t="str">
        <f>IF(ISBLANK(A317),"",VLOOKUP("S3"&amp;表1_15[[#This Row],[分项工程代号]]&amp;表1_15[[#This Row],[分项工程名称]],模板!D:F,3,FALSE))</f>
        <v/>
      </c>
      <c r="L317" s="2" t="str">
        <f ca="1">IF(ISBLANK(A317),"",表1_15[[#This Row],[编号]]&amp;TEXT(表1_15[[#This Row],[序号]],"000"))</f>
        <v/>
      </c>
      <c r="M317" s="11" t="str">
        <f t="shared" si="50"/>
        <v/>
      </c>
      <c r="N317" s="11" t="str">
        <f t="shared" si="51"/>
        <v/>
      </c>
      <c r="O317" s="11" t="str">
        <f t="shared" si="52"/>
        <v/>
      </c>
      <c r="P317" s="2" t="str">
        <f t="shared" si="53"/>
        <v/>
      </c>
      <c r="Q317" s="2" t="str">
        <f t="shared" si="54"/>
        <v/>
      </c>
      <c r="R317" s="2" t="str">
        <f t="shared" si="55"/>
        <v/>
      </c>
      <c r="S317" s="11" t="str">
        <f t="shared" si="56"/>
        <v/>
      </c>
      <c r="T317" s="11" t="str">
        <f>IF(ISBLANK(A317),"",VLOOKUP(表1_15[[#This Row],[分项工程名称]],模板!C:G,3,FALSE))</f>
        <v/>
      </c>
      <c r="U317" s="2" t="str">
        <f t="shared" si="57"/>
        <v/>
      </c>
      <c r="V317" s="2" t="str">
        <f t="shared" si="58"/>
        <v/>
      </c>
      <c r="W317" s="11" t="str">
        <f>IF(ISBLANK(A317),"",表1_15[[#This Row],[子项名称]]&amp;表1_15[[#This Row],[标题]]&amp;表1_15[[#This Row],[分项工程代号]])</f>
        <v/>
      </c>
      <c r="X317" s="11" t="str">
        <f>IF(ISBLANK(A317),"",COUNTIF(W:W,表1_15[[#This Row],[子项名称]]&amp;表1_15[[#This Row],[标题]]&amp;表1_15[[#This Row],[分项工程代号]]))</f>
        <v/>
      </c>
      <c r="Y317" s="11" t="str">
        <f>IF(ISBLANK(A317),"",表1_15[[#This Row],[子项名称]]&amp;表1_15[[#This Row],[分项工程代号]]&amp;表1_15[[#This Row],[分项工程名称]])</f>
        <v/>
      </c>
      <c r="Z317" s="11" t="str">
        <f>IF(ISBLANK(A317),"",IF(MATCH(表1_15[[#This Row],[子项名称]]&amp;表1_15[[#This Row],[分项工程代号]]&amp;表1_15[[#This Row],[分项工程名称]],Y:Y,0)=ROW(表1_15[[#This Row],[子项名称]]),TRUE,FALSE))</f>
        <v/>
      </c>
      <c r="AA317" s="11" t="str">
        <f t="shared" si="59"/>
        <v/>
      </c>
      <c r="AB317" s="11" t="str">
        <f>IF(ISBLANK(A317),"",VLOOKUP(表1_15[[#This Row],[分项工程名称]],施工检查记录[#All],2,FALSE))</f>
        <v/>
      </c>
      <c r="AC317" t="str">
        <f t="shared" si="48"/>
        <v>1900年01月00日</v>
      </c>
    </row>
    <row r="318" customHeight="1" spans="1:29">
      <c r="A318" s="5"/>
      <c r="B318" s="5" t="str">
        <f ca="1" t="shared" si="49"/>
        <v/>
      </c>
      <c r="C318" s="6"/>
      <c r="D318" s="6"/>
      <c r="E318" s="5"/>
      <c r="F318" s="7"/>
      <c r="G318" s="37"/>
      <c r="I318" s="7"/>
      <c r="J318" s="7"/>
      <c r="K318" s="11" t="str">
        <f>IF(ISBLANK(A318),"",VLOOKUP("S3"&amp;表1_15[[#This Row],[分项工程代号]]&amp;表1_15[[#This Row],[分项工程名称]],模板!D:F,3,FALSE))</f>
        <v/>
      </c>
      <c r="L318" s="2" t="str">
        <f ca="1">IF(ISBLANK(A318),"",表1_15[[#This Row],[编号]]&amp;TEXT(表1_15[[#This Row],[序号]],"000"))</f>
        <v/>
      </c>
      <c r="M318" s="11" t="str">
        <f t="shared" si="50"/>
        <v/>
      </c>
      <c r="N318" s="11" t="str">
        <f t="shared" si="51"/>
        <v/>
      </c>
      <c r="O318" s="11" t="str">
        <f t="shared" si="52"/>
        <v/>
      </c>
      <c r="P318" s="2" t="str">
        <f t="shared" si="53"/>
        <v/>
      </c>
      <c r="Q318" s="2" t="str">
        <f t="shared" si="54"/>
        <v/>
      </c>
      <c r="R318" s="2" t="str">
        <f t="shared" si="55"/>
        <v/>
      </c>
      <c r="S318" s="11" t="str">
        <f t="shared" si="56"/>
        <v/>
      </c>
      <c r="T318" s="11" t="str">
        <f>IF(ISBLANK(A318),"",VLOOKUP(表1_15[[#This Row],[分项工程名称]],模板!C:G,3,FALSE))</f>
        <v/>
      </c>
      <c r="U318" s="2" t="str">
        <f t="shared" si="57"/>
        <v/>
      </c>
      <c r="V318" s="2" t="str">
        <f t="shared" si="58"/>
        <v/>
      </c>
      <c r="W318" s="11" t="str">
        <f>IF(ISBLANK(A318),"",表1_15[[#This Row],[子项名称]]&amp;表1_15[[#This Row],[标题]]&amp;表1_15[[#This Row],[分项工程代号]])</f>
        <v/>
      </c>
      <c r="X318" s="11" t="str">
        <f>IF(ISBLANK(A318),"",COUNTIF(W:W,表1_15[[#This Row],[子项名称]]&amp;表1_15[[#This Row],[标题]]&amp;表1_15[[#This Row],[分项工程代号]]))</f>
        <v/>
      </c>
      <c r="Y318" s="11" t="str">
        <f>IF(ISBLANK(A318),"",表1_15[[#This Row],[子项名称]]&amp;表1_15[[#This Row],[分项工程代号]]&amp;表1_15[[#This Row],[分项工程名称]])</f>
        <v/>
      </c>
      <c r="Z318" s="11" t="str">
        <f>IF(ISBLANK(A318),"",IF(MATCH(表1_15[[#This Row],[子项名称]]&amp;表1_15[[#This Row],[分项工程代号]]&amp;表1_15[[#This Row],[分项工程名称]],Y:Y,0)=ROW(表1_15[[#This Row],[子项名称]]),TRUE,FALSE))</f>
        <v/>
      </c>
      <c r="AA318" s="11" t="str">
        <f t="shared" si="59"/>
        <v/>
      </c>
      <c r="AB318" s="11" t="str">
        <f>IF(ISBLANK(A318),"",VLOOKUP(表1_15[[#This Row],[分项工程名称]],施工检查记录[#All],2,FALSE))</f>
        <v/>
      </c>
      <c r="AC318" t="str">
        <f t="shared" si="48"/>
        <v>1900年01月00日</v>
      </c>
    </row>
    <row r="319" customHeight="1" spans="1:29">
      <c r="A319" s="5"/>
      <c r="B319" s="5" t="str">
        <f ca="1" t="shared" si="49"/>
        <v/>
      </c>
      <c r="C319" s="6"/>
      <c r="D319" s="6"/>
      <c r="E319" s="5"/>
      <c r="F319" s="7"/>
      <c r="G319" s="37"/>
      <c r="I319" s="7"/>
      <c r="J319" s="7"/>
      <c r="K319" s="11" t="str">
        <f>IF(ISBLANK(A319),"",VLOOKUP("S3"&amp;表1_15[[#This Row],[分项工程代号]]&amp;表1_15[[#This Row],[分项工程名称]],模板!D:F,3,FALSE))</f>
        <v/>
      </c>
      <c r="L319" s="2" t="str">
        <f ca="1">IF(ISBLANK(A319),"",表1_15[[#This Row],[编号]]&amp;TEXT(表1_15[[#This Row],[序号]],"000"))</f>
        <v/>
      </c>
      <c r="M319" s="11" t="str">
        <f t="shared" si="50"/>
        <v/>
      </c>
      <c r="N319" s="11" t="str">
        <f t="shared" si="51"/>
        <v/>
      </c>
      <c r="O319" s="11" t="str">
        <f t="shared" si="52"/>
        <v/>
      </c>
      <c r="P319" s="2" t="str">
        <f t="shared" si="53"/>
        <v/>
      </c>
      <c r="Q319" s="2" t="str">
        <f t="shared" si="54"/>
        <v/>
      </c>
      <c r="R319" s="2" t="str">
        <f t="shared" si="55"/>
        <v/>
      </c>
      <c r="S319" s="11" t="str">
        <f t="shared" si="56"/>
        <v/>
      </c>
      <c r="T319" s="11" t="str">
        <f>IF(ISBLANK(A319),"",VLOOKUP(表1_15[[#This Row],[分项工程名称]],模板!C:G,3,FALSE))</f>
        <v/>
      </c>
      <c r="U319" s="2" t="str">
        <f t="shared" si="57"/>
        <v/>
      </c>
      <c r="V319" s="2" t="str">
        <f t="shared" si="58"/>
        <v/>
      </c>
      <c r="W319" s="11" t="str">
        <f>IF(ISBLANK(A319),"",表1_15[[#This Row],[子项名称]]&amp;表1_15[[#This Row],[标题]]&amp;表1_15[[#This Row],[分项工程代号]])</f>
        <v/>
      </c>
      <c r="X319" s="11" t="str">
        <f>IF(ISBLANK(A319),"",COUNTIF(W:W,表1_15[[#This Row],[子项名称]]&amp;表1_15[[#This Row],[标题]]&amp;表1_15[[#This Row],[分项工程代号]]))</f>
        <v/>
      </c>
      <c r="Y319" s="11" t="str">
        <f>IF(ISBLANK(A319),"",表1_15[[#This Row],[子项名称]]&amp;表1_15[[#This Row],[分项工程代号]]&amp;表1_15[[#This Row],[分项工程名称]])</f>
        <v/>
      </c>
      <c r="Z319" s="11" t="str">
        <f>IF(ISBLANK(A319),"",IF(MATCH(表1_15[[#This Row],[子项名称]]&amp;表1_15[[#This Row],[分项工程代号]]&amp;表1_15[[#This Row],[分项工程名称]],Y:Y,0)=ROW(表1_15[[#This Row],[子项名称]]),TRUE,FALSE))</f>
        <v/>
      </c>
      <c r="AA319" s="11" t="str">
        <f t="shared" si="59"/>
        <v/>
      </c>
      <c r="AB319" s="11" t="str">
        <f>IF(ISBLANK(A319),"",VLOOKUP(表1_15[[#This Row],[分项工程名称]],施工检查记录[#All],2,FALSE))</f>
        <v/>
      </c>
      <c r="AC319" t="str">
        <f t="shared" si="48"/>
        <v>1900年01月00日</v>
      </c>
    </row>
    <row r="320" customHeight="1" spans="1:29">
      <c r="A320" s="5"/>
      <c r="B320" s="5" t="str">
        <f ca="1" t="shared" si="49"/>
        <v/>
      </c>
      <c r="C320" s="6"/>
      <c r="D320" s="6"/>
      <c r="E320" s="5"/>
      <c r="F320" s="7"/>
      <c r="G320" s="37"/>
      <c r="I320" s="7"/>
      <c r="J320" s="7"/>
      <c r="K320" s="11" t="str">
        <f>IF(ISBLANK(A320),"",VLOOKUP("S3"&amp;表1_15[[#This Row],[分项工程代号]]&amp;表1_15[[#This Row],[分项工程名称]],模板!D:F,3,FALSE))</f>
        <v/>
      </c>
      <c r="L320" s="2" t="str">
        <f ca="1">IF(ISBLANK(A320),"",表1_15[[#This Row],[编号]]&amp;TEXT(表1_15[[#This Row],[序号]],"000"))</f>
        <v/>
      </c>
      <c r="M320" s="11" t="str">
        <f t="shared" si="50"/>
        <v/>
      </c>
      <c r="N320" s="11" t="str">
        <f t="shared" si="51"/>
        <v/>
      </c>
      <c r="O320" s="11" t="str">
        <f t="shared" si="52"/>
        <v/>
      </c>
      <c r="P320" s="2" t="str">
        <f t="shared" si="53"/>
        <v/>
      </c>
      <c r="Q320" s="2" t="str">
        <f t="shared" si="54"/>
        <v/>
      </c>
      <c r="R320" s="2" t="str">
        <f t="shared" si="55"/>
        <v/>
      </c>
      <c r="S320" s="11" t="str">
        <f t="shared" si="56"/>
        <v/>
      </c>
      <c r="T320" s="11" t="str">
        <f>IF(ISBLANK(A320),"",VLOOKUP(表1_15[[#This Row],[分项工程名称]],模板!C:G,3,FALSE))</f>
        <v/>
      </c>
      <c r="U320" s="2" t="str">
        <f t="shared" si="57"/>
        <v/>
      </c>
      <c r="V320" s="2" t="str">
        <f t="shared" si="58"/>
        <v/>
      </c>
      <c r="W320" s="11" t="str">
        <f>IF(ISBLANK(A320),"",表1_15[[#This Row],[子项名称]]&amp;表1_15[[#This Row],[标题]]&amp;表1_15[[#This Row],[分项工程代号]])</f>
        <v/>
      </c>
      <c r="X320" s="11" t="str">
        <f>IF(ISBLANK(A320),"",COUNTIF(W:W,表1_15[[#This Row],[子项名称]]&amp;表1_15[[#This Row],[标题]]&amp;表1_15[[#This Row],[分项工程代号]]))</f>
        <v/>
      </c>
      <c r="Y320" s="11" t="str">
        <f>IF(ISBLANK(A320),"",表1_15[[#This Row],[子项名称]]&amp;表1_15[[#This Row],[分项工程代号]]&amp;表1_15[[#This Row],[分项工程名称]])</f>
        <v/>
      </c>
      <c r="Z320" s="11" t="str">
        <f>IF(ISBLANK(A320),"",IF(MATCH(表1_15[[#This Row],[子项名称]]&amp;表1_15[[#This Row],[分项工程代号]]&amp;表1_15[[#This Row],[分项工程名称]],Y:Y,0)=ROW(表1_15[[#This Row],[子项名称]]),TRUE,FALSE))</f>
        <v/>
      </c>
      <c r="AA320" s="11" t="str">
        <f t="shared" si="59"/>
        <v/>
      </c>
      <c r="AB320" s="11" t="str">
        <f>IF(ISBLANK(A320),"",VLOOKUP(表1_15[[#This Row],[分项工程名称]],施工检查记录[#All],2,FALSE))</f>
        <v/>
      </c>
      <c r="AC320" t="str">
        <f t="shared" si="48"/>
        <v>1900年01月00日</v>
      </c>
    </row>
    <row r="321" customHeight="1" spans="1:29">
      <c r="A321" s="5"/>
      <c r="B321" s="5" t="str">
        <f ca="1" t="shared" si="49"/>
        <v/>
      </c>
      <c r="C321" s="7"/>
      <c r="D321" s="6"/>
      <c r="E321" s="5"/>
      <c r="F321" s="7"/>
      <c r="G321" s="37"/>
      <c r="I321" s="7"/>
      <c r="J321" s="7"/>
      <c r="K321" s="11" t="str">
        <f>IF(ISBLANK(A321),"",VLOOKUP("S3"&amp;表1_15[[#This Row],[分项工程代号]]&amp;表1_15[[#This Row],[分项工程名称]],模板!D:F,3,FALSE))</f>
        <v/>
      </c>
      <c r="L321" s="2" t="str">
        <f ca="1">IF(ISBLANK(A321),"",表1_15[[#This Row],[编号]]&amp;TEXT(表1_15[[#This Row],[序号]],"000"))</f>
        <v/>
      </c>
      <c r="M321" s="11" t="str">
        <f t="shared" si="50"/>
        <v/>
      </c>
      <c r="N321" s="11" t="str">
        <f t="shared" si="51"/>
        <v/>
      </c>
      <c r="O321" s="11" t="str">
        <f t="shared" si="52"/>
        <v/>
      </c>
      <c r="P321" s="2" t="str">
        <f t="shared" si="53"/>
        <v/>
      </c>
      <c r="Q321" s="2" t="str">
        <f t="shared" si="54"/>
        <v/>
      </c>
      <c r="R321" s="2" t="str">
        <f t="shared" si="55"/>
        <v/>
      </c>
      <c r="S321" s="11" t="str">
        <f t="shared" si="56"/>
        <v/>
      </c>
      <c r="T321" s="11" t="str">
        <f>IF(ISBLANK(A321),"",VLOOKUP(表1_15[[#This Row],[分项工程名称]],模板!C:G,3,FALSE))</f>
        <v/>
      </c>
      <c r="U321" s="2" t="str">
        <f t="shared" si="57"/>
        <v/>
      </c>
      <c r="V321" s="2" t="str">
        <f t="shared" si="58"/>
        <v/>
      </c>
      <c r="W321" s="11" t="str">
        <f>IF(ISBLANK(A321),"",表1_15[[#This Row],[子项名称]]&amp;表1_15[[#This Row],[标题]]&amp;表1_15[[#This Row],[分项工程代号]])</f>
        <v/>
      </c>
      <c r="X321" s="11" t="str">
        <f>IF(ISBLANK(A321),"",COUNTIF(W:W,表1_15[[#This Row],[子项名称]]&amp;表1_15[[#This Row],[标题]]&amp;表1_15[[#This Row],[分项工程代号]]))</f>
        <v/>
      </c>
      <c r="Y321" s="11" t="str">
        <f>IF(ISBLANK(A321),"",表1_15[[#This Row],[子项名称]]&amp;表1_15[[#This Row],[分项工程代号]]&amp;表1_15[[#This Row],[分项工程名称]])</f>
        <v/>
      </c>
      <c r="Z321" s="11" t="str">
        <f>IF(ISBLANK(A321),"",IF(MATCH(表1_15[[#This Row],[子项名称]]&amp;表1_15[[#This Row],[分项工程代号]]&amp;表1_15[[#This Row],[分项工程名称]],Y:Y,0)=ROW(表1_15[[#This Row],[子项名称]]),TRUE,FALSE))</f>
        <v/>
      </c>
      <c r="AA321" s="11" t="str">
        <f t="shared" si="59"/>
        <v/>
      </c>
      <c r="AB321" s="11" t="str">
        <f>IF(ISBLANK(A321),"",VLOOKUP(表1_15[[#This Row],[分项工程名称]],施工检查记录[#All],2,FALSE))</f>
        <v/>
      </c>
      <c r="AC321" t="str">
        <f t="shared" si="48"/>
        <v>1900年01月00日</v>
      </c>
    </row>
    <row r="322" customHeight="1" spans="1:29">
      <c r="A322" s="5"/>
      <c r="B322" s="5" t="str">
        <f ca="1" t="shared" si="49"/>
        <v/>
      </c>
      <c r="C322" s="7"/>
      <c r="D322" s="6"/>
      <c r="E322" s="5"/>
      <c r="F322" s="7"/>
      <c r="G322" s="37"/>
      <c r="I322" s="7"/>
      <c r="J322" s="7"/>
      <c r="K322" s="11" t="str">
        <f>IF(ISBLANK(A322),"",VLOOKUP("S3"&amp;表1_15[[#This Row],[分项工程代号]]&amp;表1_15[[#This Row],[分项工程名称]],模板!D:F,3,FALSE))</f>
        <v/>
      </c>
      <c r="L322" s="2" t="str">
        <f ca="1">IF(ISBLANK(A322),"",表1_15[[#This Row],[编号]]&amp;TEXT(表1_15[[#This Row],[序号]],"000"))</f>
        <v/>
      </c>
      <c r="M322" s="11" t="str">
        <f t="shared" si="50"/>
        <v/>
      </c>
      <c r="N322" s="11" t="str">
        <f t="shared" si="51"/>
        <v/>
      </c>
      <c r="O322" s="11" t="str">
        <f t="shared" si="52"/>
        <v/>
      </c>
      <c r="P322" s="2" t="str">
        <f t="shared" si="53"/>
        <v/>
      </c>
      <c r="Q322" s="2" t="str">
        <f t="shared" si="54"/>
        <v/>
      </c>
      <c r="R322" s="2" t="str">
        <f t="shared" si="55"/>
        <v/>
      </c>
      <c r="S322" s="11" t="str">
        <f t="shared" si="56"/>
        <v/>
      </c>
      <c r="T322" s="11" t="str">
        <f>IF(ISBLANK(A322),"",VLOOKUP(表1_15[[#This Row],[分项工程名称]],模板!C:G,3,FALSE))</f>
        <v/>
      </c>
      <c r="U322" s="2" t="str">
        <f t="shared" si="57"/>
        <v/>
      </c>
      <c r="V322" s="2" t="str">
        <f t="shared" si="58"/>
        <v/>
      </c>
      <c r="W322" s="11" t="str">
        <f>IF(ISBLANK(A322),"",表1_15[[#This Row],[子项名称]]&amp;表1_15[[#This Row],[标题]]&amp;表1_15[[#This Row],[分项工程代号]])</f>
        <v/>
      </c>
      <c r="X322" s="11" t="str">
        <f>IF(ISBLANK(A322),"",COUNTIF(W:W,表1_15[[#This Row],[子项名称]]&amp;表1_15[[#This Row],[标题]]&amp;表1_15[[#This Row],[分项工程代号]]))</f>
        <v/>
      </c>
      <c r="Y322" s="11" t="str">
        <f>IF(ISBLANK(A322),"",表1_15[[#This Row],[子项名称]]&amp;表1_15[[#This Row],[分项工程代号]]&amp;表1_15[[#This Row],[分项工程名称]])</f>
        <v/>
      </c>
      <c r="Z322" s="11" t="str">
        <f>IF(ISBLANK(A322),"",IF(MATCH(表1_15[[#This Row],[子项名称]]&amp;表1_15[[#This Row],[分项工程代号]]&amp;表1_15[[#This Row],[分项工程名称]],Y:Y,0)=ROW(表1_15[[#This Row],[子项名称]]),TRUE,FALSE))</f>
        <v/>
      </c>
      <c r="AA322" s="11" t="str">
        <f t="shared" si="59"/>
        <v/>
      </c>
      <c r="AB322" s="11" t="str">
        <f>IF(ISBLANK(A322),"",VLOOKUP(表1_15[[#This Row],[分项工程名称]],施工检查记录[#All],2,FALSE))</f>
        <v/>
      </c>
      <c r="AC322" t="str">
        <f t="shared" ref="AC322:AC385" si="60">TEXT($G322,"yyyy年mm月dd日")</f>
        <v>1900年01月00日</v>
      </c>
    </row>
    <row r="323" customHeight="1" spans="1:29">
      <c r="A323" s="5"/>
      <c r="B323" s="5" t="str">
        <f ca="1" t="shared" ref="B323:B386" si="61">IF(ISBLANK(A323),"",_xlfn.MAXIFS(INDIRECT(ADDRESS(2,2)&amp;":"&amp;ADDRESS(ROW(A323)-1,2)),INDIRECT(ADDRESS(2,1)&amp;":"&amp;ADDRESS(ROW(A323)-1,1)),A323,INDIRECT(ADDRESS(2,3)&amp;":"&amp;ADDRESS(ROW(A323)-1,3)),C323,INDIRECT(ADDRESS(2,4)&amp;":"&amp;ADDRESS(ROW(A323)-1,4)),D323)+1)</f>
        <v/>
      </c>
      <c r="C323" s="7"/>
      <c r="D323" s="7"/>
      <c r="E323" s="5"/>
      <c r="F323" s="7"/>
      <c r="G323" s="37"/>
      <c r="I323" s="7"/>
      <c r="J323" s="7"/>
      <c r="K323" s="11" t="str">
        <f>IF(ISBLANK(A323),"",VLOOKUP("S3"&amp;表1_15[[#This Row],[分项工程代号]]&amp;表1_15[[#This Row],[分项工程名称]],模板!D:F,3,FALSE))</f>
        <v/>
      </c>
      <c r="L323" s="2" t="str">
        <f ca="1">IF(ISBLANK(A323),"",表1_15[[#This Row],[编号]]&amp;TEXT(表1_15[[#This Row],[序号]],"000"))</f>
        <v/>
      </c>
      <c r="M323" s="11" t="str">
        <f t="shared" ref="M323:M386" si="62">IF(ISBLANK(A323),"","北方工程刚果（金）有限公司")</f>
        <v/>
      </c>
      <c r="N323" s="11" t="str">
        <f t="shared" ref="N323:N386" si="63">IF(ISBLANK(A323),"","李云松")</f>
        <v/>
      </c>
      <c r="O323" s="11" t="str">
        <f t="shared" ref="O323:O386" si="64">IF(ISBLANK(A323),"","黄必银")</f>
        <v/>
      </c>
      <c r="P323" s="2" t="str">
        <f t="shared" ref="P323:P386" si="65">IF(ISBLANK(A323),"","WUHUANG CONSTRUCTION ET COMMERCE RDC SAS")</f>
        <v/>
      </c>
      <c r="Q323" s="2" t="str">
        <f t="shared" ref="Q323:Q386" si="66">IF(ISBLANK(A323),"","陈陆")</f>
        <v/>
      </c>
      <c r="R323" s="2" t="str">
        <f t="shared" ref="R323:R386" si="67">IF(ISBLANK(A323),"","曹学能")</f>
        <v/>
      </c>
      <c r="S323" s="11" t="str">
        <f t="shared" ref="S323:S386" si="68">IF(ISBLANK(A323),"","鑫诚建设监理咨询有限公司")</f>
        <v/>
      </c>
      <c r="T323" s="11" t="str">
        <f>IF(ISBLANK(A323),"",VLOOKUP(表1_15[[#This Row],[分项工程名称]],模板!C:G,3,FALSE))</f>
        <v/>
      </c>
      <c r="U323" s="2" t="str">
        <f t="shared" ref="U323:U386" si="69">IF(ISBLANK(A323),"","刚果（金）庞比铜钴矿项目")</f>
        <v/>
      </c>
      <c r="V323" s="2" t="str">
        <f t="shared" ref="V323:V386" si="70">IF(ISBLANK(A323),"",_xlfn.CONCAT(U323,"   ",A323))</f>
        <v/>
      </c>
      <c r="W323" s="11" t="str">
        <f>IF(ISBLANK(A323),"",表1_15[[#This Row],[子项名称]]&amp;表1_15[[#This Row],[标题]]&amp;表1_15[[#This Row],[分项工程代号]])</f>
        <v/>
      </c>
      <c r="X323" s="11" t="str">
        <f>IF(ISBLANK(A323),"",COUNTIF(W:W,表1_15[[#This Row],[子项名称]]&amp;表1_15[[#This Row],[标题]]&amp;表1_15[[#This Row],[分项工程代号]]))</f>
        <v/>
      </c>
      <c r="Y323" s="11" t="str">
        <f>IF(ISBLANK(A323),"",表1_15[[#This Row],[子项名称]]&amp;表1_15[[#This Row],[分项工程代号]]&amp;表1_15[[#This Row],[分项工程名称]])</f>
        <v/>
      </c>
      <c r="Z323" s="11" t="str">
        <f>IF(ISBLANK(A323),"",IF(MATCH(表1_15[[#This Row],[子项名称]]&amp;表1_15[[#This Row],[分项工程代号]]&amp;表1_15[[#This Row],[分项工程名称]],Y:Y,0)=ROW(表1_15[[#This Row],[子项名称]]),TRUE,FALSE))</f>
        <v/>
      </c>
      <c r="AA323" s="11" t="str">
        <f t="shared" ref="AA323:AA386" si="71">IF(ISBLANK(A323),"",_xlfn.CONCAT("《自动化仪表工程施工及验收规范》GB50093-2013"))</f>
        <v/>
      </c>
      <c r="AB323" s="11" t="str">
        <f>IF(ISBLANK(A323),"",VLOOKUP(表1_15[[#This Row],[分项工程名称]],施工检查记录[#All],2,FALSE))</f>
        <v/>
      </c>
      <c r="AC323" t="str">
        <f t="shared" si="60"/>
        <v>1900年01月00日</v>
      </c>
    </row>
    <row r="324" customHeight="1" spans="1:29">
      <c r="A324" s="5"/>
      <c r="B324" s="5" t="str">
        <f ca="1" t="shared" si="61"/>
        <v/>
      </c>
      <c r="C324" s="7"/>
      <c r="D324" s="7"/>
      <c r="E324" s="5"/>
      <c r="F324" s="7"/>
      <c r="G324" s="85"/>
      <c r="I324" s="7"/>
      <c r="J324" s="5"/>
      <c r="K324" s="11" t="str">
        <f>IF(ISBLANK(A324),"",VLOOKUP("S3"&amp;表1_15[[#This Row],[分项工程代号]]&amp;表1_15[[#This Row],[分项工程名称]],模板!D:F,3,FALSE))</f>
        <v/>
      </c>
      <c r="L324" s="2" t="str">
        <f ca="1">IF(ISBLANK(A324),"",表1_15[[#This Row],[编号]]&amp;TEXT(表1_15[[#This Row],[序号]],"000"))</f>
        <v/>
      </c>
      <c r="M324" s="11" t="str">
        <f t="shared" si="62"/>
        <v/>
      </c>
      <c r="N324" s="11" t="str">
        <f t="shared" si="63"/>
        <v/>
      </c>
      <c r="O324" s="11" t="str">
        <f t="shared" si="64"/>
        <v/>
      </c>
      <c r="P324" s="2" t="str">
        <f t="shared" si="65"/>
        <v/>
      </c>
      <c r="Q324" s="2" t="str">
        <f t="shared" si="66"/>
        <v/>
      </c>
      <c r="R324" s="2" t="str">
        <f t="shared" si="67"/>
        <v/>
      </c>
      <c r="S324" s="11" t="str">
        <f t="shared" si="68"/>
        <v/>
      </c>
      <c r="T324" s="11" t="str">
        <f>IF(ISBLANK(A324),"",VLOOKUP(表1_15[[#This Row],[分项工程名称]],模板!C:G,3,FALSE))</f>
        <v/>
      </c>
      <c r="U324" s="2" t="str">
        <f t="shared" si="69"/>
        <v/>
      </c>
      <c r="V324" s="2" t="str">
        <f t="shared" si="70"/>
        <v/>
      </c>
      <c r="W324" s="11" t="str">
        <f>IF(ISBLANK(A324),"",表1_15[[#This Row],[子项名称]]&amp;表1_15[[#This Row],[标题]]&amp;表1_15[[#This Row],[分项工程代号]])</f>
        <v/>
      </c>
      <c r="X324" s="11" t="str">
        <f>IF(ISBLANK(A324),"",COUNTIF(W:W,表1_15[[#This Row],[子项名称]]&amp;表1_15[[#This Row],[标题]]&amp;表1_15[[#This Row],[分项工程代号]]))</f>
        <v/>
      </c>
      <c r="Y324" s="11" t="str">
        <f>IF(ISBLANK(A324),"",表1_15[[#This Row],[子项名称]]&amp;表1_15[[#This Row],[分项工程代号]]&amp;表1_15[[#This Row],[分项工程名称]])</f>
        <v/>
      </c>
      <c r="Z324" s="11" t="str">
        <f>IF(ISBLANK(A324),"",IF(MATCH(表1_15[[#This Row],[子项名称]]&amp;表1_15[[#This Row],[分项工程代号]]&amp;表1_15[[#This Row],[分项工程名称]],Y:Y,0)=ROW(表1_15[[#This Row],[子项名称]]),TRUE,FALSE))</f>
        <v/>
      </c>
      <c r="AA324" s="11" t="str">
        <f t="shared" si="71"/>
        <v/>
      </c>
      <c r="AB324" s="11" t="str">
        <f>IF(ISBLANK(A324),"",VLOOKUP(表1_15[[#This Row],[分项工程名称]],施工检查记录[#All],2,FALSE))</f>
        <v/>
      </c>
      <c r="AC324" t="str">
        <f t="shared" si="60"/>
        <v>1900年01月00日</v>
      </c>
    </row>
    <row r="325" customHeight="1" spans="1:29">
      <c r="A325" s="5"/>
      <c r="B325" s="5" t="str">
        <f ca="1" t="shared" si="61"/>
        <v/>
      </c>
      <c r="C325" s="7"/>
      <c r="D325" s="7"/>
      <c r="E325" s="5"/>
      <c r="F325" s="7"/>
      <c r="G325" s="85"/>
      <c r="I325" s="7"/>
      <c r="J325" s="5"/>
      <c r="K325" s="11" t="str">
        <f>IF(ISBLANK(A325),"",VLOOKUP("S3"&amp;表1_15[[#This Row],[分项工程代号]]&amp;表1_15[[#This Row],[分项工程名称]],模板!D:F,3,FALSE))</f>
        <v/>
      </c>
      <c r="L325" s="2" t="str">
        <f ca="1">IF(ISBLANK(A325),"",表1_15[[#This Row],[编号]]&amp;TEXT(表1_15[[#This Row],[序号]],"000"))</f>
        <v/>
      </c>
      <c r="M325" s="11" t="str">
        <f t="shared" si="62"/>
        <v/>
      </c>
      <c r="N325" s="11" t="str">
        <f t="shared" si="63"/>
        <v/>
      </c>
      <c r="O325" s="11" t="str">
        <f t="shared" si="64"/>
        <v/>
      </c>
      <c r="P325" s="2" t="str">
        <f t="shared" si="65"/>
        <v/>
      </c>
      <c r="Q325" s="2" t="str">
        <f t="shared" si="66"/>
        <v/>
      </c>
      <c r="R325" s="2" t="str">
        <f t="shared" si="67"/>
        <v/>
      </c>
      <c r="S325" s="11" t="str">
        <f t="shared" si="68"/>
        <v/>
      </c>
      <c r="T325" s="11" t="str">
        <f>IF(ISBLANK(A325),"",VLOOKUP(表1_15[[#This Row],[分项工程名称]],模板!C:G,3,FALSE))</f>
        <v/>
      </c>
      <c r="U325" s="2" t="str">
        <f t="shared" si="69"/>
        <v/>
      </c>
      <c r="V325" s="2" t="str">
        <f t="shared" si="70"/>
        <v/>
      </c>
      <c r="W325" s="11" t="str">
        <f>IF(ISBLANK(A325),"",表1_15[[#This Row],[子项名称]]&amp;表1_15[[#This Row],[标题]]&amp;表1_15[[#This Row],[分项工程代号]])</f>
        <v/>
      </c>
      <c r="X325" s="11" t="str">
        <f>IF(ISBLANK(A325),"",COUNTIF(W:W,表1_15[[#This Row],[子项名称]]&amp;表1_15[[#This Row],[标题]]&amp;表1_15[[#This Row],[分项工程代号]]))</f>
        <v/>
      </c>
      <c r="Y325" s="11" t="str">
        <f>IF(ISBLANK(A325),"",表1_15[[#This Row],[子项名称]]&amp;表1_15[[#This Row],[分项工程代号]]&amp;表1_15[[#This Row],[分项工程名称]])</f>
        <v/>
      </c>
      <c r="Z325" s="11" t="str">
        <f>IF(ISBLANK(A325),"",IF(MATCH(表1_15[[#This Row],[子项名称]]&amp;表1_15[[#This Row],[分项工程代号]]&amp;表1_15[[#This Row],[分项工程名称]],Y:Y,0)=ROW(表1_15[[#This Row],[子项名称]]),TRUE,FALSE))</f>
        <v/>
      </c>
      <c r="AA325" s="11" t="str">
        <f t="shared" si="71"/>
        <v/>
      </c>
      <c r="AB325" s="11" t="str">
        <f>IF(ISBLANK(A325),"",VLOOKUP(表1_15[[#This Row],[分项工程名称]],施工检查记录[#All],2,FALSE))</f>
        <v/>
      </c>
      <c r="AC325" t="str">
        <f t="shared" si="60"/>
        <v>1900年01月00日</v>
      </c>
    </row>
    <row r="326" customHeight="1" spans="1:29">
      <c r="A326" s="5"/>
      <c r="B326" s="5" t="str">
        <f ca="1" t="shared" si="61"/>
        <v/>
      </c>
      <c r="C326" s="7"/>
      <c r="D326" s="7"/>
      <c r="E326" s="5"/>
      <c r="F326" s="7"/>
      <c r="G326" s="85"/>
      <c r="I326" s="7"/>
      <c r="J326" s="5"/>
      <c r="K326" s="11" t="str">
        <f>IF(ISBLANK(A326),"",VLOOKUP("S3"&amp;表1_15[[#This Row],[分项工程代号]]&amp;表1_15[[#This Row],[分项工程名称]],模板!D:F,3,FALSE))</f>
        <v/>
      </c>
      <c r="L326" s="2" t="str">
        <f ca="1">IF(ISBLANK(A326),"",表1_15[[#This Row],[编号]]&amp;TEXT(表1_15[[#This Row],[序号]],"000"))</f>
        <v/>
      </c>
      <c r="M326" s="11" t="str">
        <f t="shared" si="62"/>
        <v/>
      </c>
      <c r="N326" s="11" t="str">
        <f t="shared" si="63"/>
        <v/>
      </c>
      <c r="O326" s="11" t="str">
        <f t="shared" si="64"/>
        <v/>
      </c>
      <c r="P326" s="2" t="str">
        <f t="shared" si="65"/>
        <v/>
      </c>
      <c r="Q326" s="2" t="str">
        <f t="shared" si="66"/>
        <v/>
      </c>
      <c r="R326" s="2" t="str">
        <f t="shared" si="67"/>
        <v/>
      </c>
      <c r="S326" s="11" t="str">
        <f t="shared" si="68"/>
        <v/>
      </c>
      <c r="T326" s="11" t="str">
        <f>IF(ISBLANK(A326),"",VLOOKUP(表1_15[[#This Row],[分项工程名称]],模板!C:G,3,FALSE))</f>
        <v/>
      </c>
      <c r="U326" s="2" t="str">
        <f t="shared" si="69"/>
        <v/>
      </c>
      <c r="V326" s="2" t="str">
        <f t="shared" si="70"/>
        <v/>
      </c>
      <c r="W326" s="11" t="str">
        <f>IF(ISBLANK(A326),"",表1_15[[#This Row],[子项名称]]&amp;表1_15[[#This Row],[标题]]&amp;表1_15[[#This Row],[分项工程代号]])</f>
        <v/>
      </c>
      <c r="X326" s="11" t="str">
        <f>IF(ISBLANK(A326),"",COUNTIF(W:W,表1_15[[#This Row],[子项名称]]&amp;表1_15[[#This Row],[标题]]&amp;表1_15[[#This Row],[分项工程代号]]))</f>
        <v/>
      </c>
      <c r="Y326" s="11" t="str">
        <f>IF(ISBLANK(A326),"",表1_15[[#This Row],[子项名称]]&amp;表1_15[[#This Row],[分项工程代号]]&amp;表1_15[[#This Row],[分项工程名称]])</f>
        <v/>
      </c>
      <c r="Z326" s="11" t="str">
        <f>IF(ISBLANK(A326),"",IF(MATCH(表1_15[[#This Row],[子项名称]]&amp;表1_15[[#This Row],[分项工程代号]]&amp;表1_15[[#This Row],[分项工程名称]],Y:Y,0)=ROW(表1_15[[#This Row],[子项名称]]),TRUE,FALSE))</f>
        <v/>
      </c>
      <c r="AA326" s="11" t="str">
        <f t="shared" si="71"/>
        <v/>
      </c>
      <c r="AB326" s="11" t="str">
        <f>IF(ISBLANK(A326),"",VLOOKUP(表1_15[[#This Row],[分项工程名称]],施工检查记录[#All],2,FALSE))</f>
        <v/>
      </c>
      <c r="AC326" t="str">
        <f t="shared" si="60"/>
        <v>1900年01月00日</v>
      </c>
    </row>
    <row r="327" customHeight="1" spans="1:29">
      <c r="A327" s="5"/>
      <c r="B327" s="5" t="str">
        <f ca="1" t="shared" si="61"/>
        <v/>
      </c>
      <c r="C327" s="6"/>
      <c r="D327" s="6"/>
      <c r="E327" s="5"/>
      <c r="F327" s="7"/>
      <c r="G327" s="85"/>
      <c r="I327" s="7"/>
      <c r="J327" s="5"/>
      <c r="K327" s="11" t="str">
        <f>IF(ISBLANK(A327),"",VLOOKUP("S3"&amp;表1_15[[#This Row],[分项工程代号]]&amp;表1_15[[#This Row],[分项工程名称]],模板!D:F,3,FALSE))</f>
        <v/>
      </c>
      <c r="L327" s="2" t="str">
        <f ca="1">IF(ISBLANK(A327),"",表1_15[[#This Row],[编号]]&amp;TEXT(表1_15[[#This Row],[序号]],"000"))</f>
        <v/>
      </c>
      <c r="M327" s="11" t="str">
        <f t="shared" si="62"/>
        <v/>
      </c>
      <c r="N327" s="11" t="str">
        <f t="shared" si="63"/>
        <v/>
      </c>
      <c r="O327" s="11" t="str">
        <f t="shared" si="64"/>
        <v/>
      </c>
      <c r="P327" s="2" t="str">
        <f t="shared" si="65"/>
        <v/>
      </c>
      <c r="Q327" s="2" t="str">
        <f t="shared" si="66"/>
        <v/>
      </c>
      <c r="R327" s="2" t="str">
        <f t="shared" si="67"/>
        <v/>
      </c>
      <c r="S327" s="11" t="str">
        <f t="shared" si="68"/>
        <v/>
      </c>
      <c r="T327" s="11" t="str">
        <f>IF(ISBLANK(A327),"",VLOOKUP(表1_15[[#This Row],[分项工程名称]],模板!C:G,3,FALSE))</f>
        <v/>
      </c>
      <c r="U327" s="2" t="str">
        <f t="shared" si="69"/>
        <v/>
      </c>
      <c r="V327" s="2" t="str">
        <f t="shared" si="70"/>
        <v/>
      </c>
      <c r="W327" s="11" t="str">
        <f>IF(ISBLANK(A327),"",表1_15[[#This Row],[子项名称]]&amp;表1_15[[#This Row],[标题]]&amp;表1_15[[#This Row],[分项工程代号]])</f>
        <v/>
      </c>
      <c r="X327" s="11" t="str">
        <f>IF(ISBLANK(A327),"",COUNTIF(W:W,表1_15[[#This Row],[子项名称]]&amp;表1_15[[#This Row],[标题]]&amp;表1_15[[#This Row],[分项工程代号]]))</f>
        <v/>
      </c>
      <c r="Y327" s="11" t="str">
        <f>IF(ISBLANK(A327),"",表1_15[[#This Row],[子项名称]]&amp;表1_15[[#This Row],[分项工程代号]]&amp;表1_15[[#This Row],[分项工程名称]])</f>
        <v/>
      </c>
      <c r="Z327" s="11" t="str">
        <f>IF(ISBLANK(A327),"",IF(MATCH(表1_15[[#This Row],[子项名称]]&amp;表1_15[[#This Row],[分项工程代号]]&amp;表1_15[[#This Row],[分项工程名称]],Y:Y,0)=ROW(表1_15[[#This Row],[子项名称]]),TRUE,FALSE))</f>
        <v/>
      </c>
      <c r="AA327" s="11" t="str">
        <f t="shared" si="71"/>
        <v/>
      </c>
      <c r="AB327" s="11" t="str">
        <f>IF(ISBLANK(A327),"",VLOOKUP(表1_15[[#This Row],[分项工程名称]],施工检查记录[#All],2,FALSE))</f>
        <v/>
      </c>
      <c r="AC327" t="str">
        <f t="shared" si="60"/>
        <v>1900年01月00日</v>
      </c>
    </row>
    <row r="328" customHeight="1" spans="1:29">
      <c r="A328" s="5"/>
      <c r="B328" s="5" t="str">
        <f ca="1" t="shared" si="61"/>
        <v/>
      </c>
      <c r="C328" s="6"/>
      <c r="D328" s="6"/>
      <c r="E328" s="5"/>
      <c r="F328" s="7"/>
      <c r="G328" s="85"/>
      <c r="I328" s="7"/>
      <c r="J328" s="5"/>
      <c r="K328" s="11" t="str">
        <f>IF(ISBLANK(A328),"",VLOOKUP("S3"&amp;表1_15[[#This Row],[分项工程代号]]&amp;表1_15[[#This Row],[分项工程名称]],模板!D:F,3,FALSE))</f>
        <v/>
      </c>
      <c r="L328" s="2" t="str">
        <f ca="1">IF(ISBLANK(A328),"",表1_15[[#This Row],[编号]]&amp;TEXT(表1_15[[#This Row],[序号]],"000"))</f>
        <v/>
      </c>
      <c r="M328" s="11" t="str">
        <f t="shared" si="62"/>
        <v/>
      </c>
      <c r="N328" s="11" t="str">
        <f t="shared" si="63"/>
        <v/>
      </c>
      <c r="O328" s="11" t="str">
        <f t="shared" si="64"/>
        <v/>
      </c>
      <c r="P328" s="2" t="str">
        <f t="shared" si="65"/>
        <v/>
      </c>
      <c r="Q328" s="2" t="str">
        <f t="shared" si="66"/>
        <v/>
      </c>
      <c r="R328" s="2" t="str">
        <f t="shared" si="67"/>
        <v/>
      </c>
      <c r="S328" s="11" t="str">
        <f t="shared" si="68"/>
        <v/>
      </c>
      <c r="T328" s="11" t="str">
        <f>IF(ISBLANK(A328),"",VLOOKUP(表1_15[[#This Row],[分项工程名称]],模板!C:G,3,FALSE))</f>
        <v/>
      </c>
      <c r="U328" s="2" t="str">
        <f t="shared" si="69"/>
        <v/>
      </c>
      <c r="V328" s="2" t="str">
        <f t="shared" si="70"/>
        <v/>
      </c>
      <c r="W328" s="11" t="str">
        <f>IF(ISBLANK(A328),"",表1_15[[#This Row],[子项名称]]&amp;表1_15[[#This Row],[标题]]&amp;表1_15[[#This Row],[分项工程代号]])</f>
        <v/>
      </c>
      <c r="X328" s="11" t="str">
        <f>IF(ISBLANK(A328),"",COUNTIF(W:W,表1_15[[#This Row],[子项名称]]&amp;表1_15[[#This Row],[标题]]&amp;表1_15[[#This Row],[分项工程代号]]))</f>
        <v/>
      </c>
      <c r="Y328" s="11" t="str">
        <f>IF(ISBLANK(A328),"",表1_15[[#This Row],[子项名称]]&amp;表1_15[[#This Row],[分项工程代号]]&amp;表1_15[[#This Row],[分项工程名称]])</f>
        <v/>
      </c>
      <c r="Z328" s="11" t="str">
        <f>IF(ISBLANK(A328),"",IF(MATCH(表1_15[[#This Row],[子项名称]]&amp;表1_15[[#This Row],[分项工程代号]]&amp;表1_15[[#This Row],[分项工程名称]],Y:Y,0)=ROW(表1_15[[#This Row],[子项名称]]),TRUE,FALSE))</f>
        <v/>
      </c>
      <c r="AA328" s="11" t="str">
        <f t="shared" si="71"/>
        <v/>
      </c>
      <c r="AB328" s="11" t="str">
        <f>IF(ISBLANK(A328),"",VLOOKUP(表1_15[[#This Row],[分项工程名称]],施工检查记录[#All],2,FALSE))</f>
        <v/>
      </c>
      <c r="AC328" t="str">
        <f t="shared" si="60"/>
        <v>1900年01月00日</v>
      </c>
    </row>
    <row r="329" customHeight="1" spans="1:29">
      <c r="A329" s="5"/>
      <c r="B329" s="5" t="str">
        <f ca="1" t="shared" si="61"/>
        <v/>
      </c>
      <c r="C329" s="6"/>
      <c r="D329" s="6"/>
      <c r="E329" s="5"/>
      <c r="F329" s="7"/>
      <c r="G329" s="85"/>
      <c r="I329" s="7"/>
      <c r="J329" s="5"/>
      <c r="K329" s="11" t="str">
        <f>IF(ISBLANK(A329),"",VLOOKUP("S3"&amp;表1_15[[#This Row],[分项工程代号]]&amp;表1_15[[#This Row],[分项工程名称]],模板!D:F,3,FALSE))</f>
        <v/>
      </c>
      <c r="L329" s="2" t="str">
        <f ca="1">IF(ISBLANK(A329),"",表1_15[[#This Row],[编号]]&amp;TEXT(表1_15[[#This Row],[序号]],"000"))</f>
        <v/>
      </c>
      <c r="M329" s="11" t="str">
        <f t="shared" si="62"/>
        <v/>
      </c>
      <c r="N329" s="11" t="str">
        <f t="shared" si="63"/>
        <v/>
      </c>
      <c r="O329" s="11" t="str">
        <f t="shared" si="64"/>
        <v/>
      </c>
      <c r="P329" s="2" t="str">
        <f t="shared" si="65"/>
        <v/>
      </c>
      <c r="Q329" s="2" t="str">
        <f t="shared" si="66"/>
        <v/>
      </c>
      <c r="R329" s="2" t="str">
        <f t="shared" si="67"/>
        <v/>
      </c>
      <c r="S329" s="11" t="str">
        <f t="shared" si="68"/>
        <v/>
      </c>
      <c r="T329" s="11" t="str">
        <f>IF(ISBLANK(A329),"",VLOOKUP(表1_15[[#This Row],[分项工程名称]],模板!C:G,3,FALSE))</f>
        <v/>
      </c>
      <c r="U329" s="2" t="str">
        <f t="shared" si="69"/>
        <v/>
      </c>
      <c r="V329" s="2" t="str">
        <f t="shared" si="70"/>
        <v/>
      </c>
      <c r="W329" s="11" t="str">
        <f>IF(ISBLANK(A329),"",表1_15[[#This Row],[子项名称]]&amp;表1_15[[#This Row],[标题]]&amp;表1_15[[#This Row],[分项工程代号]])</f>
        <v/>
      </c>
      <c r="X329" s="11" t="str">
        <f>IF(ISBLANK(A329),"",COUNTIF(W:W,表1_15[[#This Row],[子项名称]]&amp;表1_15[[#This Row],[标题]]&amp;表1_15[[#This Row],[分项工程代号]]))</f>
        <v/>
      </c>
      <c r="Y329" s="11" t="str">
        <f>IF(ISBLANK(A329),"",表1_15[[#This Row],[子项名称]]&amp;表1_15[[#This Row],[分项工程代号]]&amp;表1_15[[#This Row],[分项工程名称]])</f>
        <v/>
      </c>
      <c r="Z329" s="11" t="str">
        <f>IF(ISBLANK(A329),"",IF(MATCH(表1_15[[#This Row],[子项名称]]&amp;表1_15[[#This Row],[分项工程代号]]&amp;表1_15[[#This Row],[分项工程名称]],Y:Y,0)=ROW(表1_15[[#This Row],[子项名称]]),TRUE,FALSE))</f>
        <v/>
      </c>
      <c r="AA329" s="11" t="str">
        <f t="shared" si="71"/>
        <v/>
      </c>
      <c r="AB329" s="11" t="str">
        <f>IF(ISBLANK(A329),"",VLOOKUP(表1_15[[#This Row],[分项工程名称]],施工检查记录[#All],2,FALSE))</f>
        <v/>
      </c>
      <c r="AC329" t="str">
        <f t="shared" si="60"/>
        <v>1900年01月00日</v>
      </c>
    </row>
    <row r="330" customHeight="1" spans="1:29">
      <c r="A330" s="5"/>
      <c r="B330" s="5" t="str">
        <f ca="1" t="shared" si="61"/>
        <v/>
      </c>
      <c r="C330" s="7"/>
      <c r="D330" s="6"/>
      <c r="E330" s="5"/>
      <c r="F330" s="7"/>
      <c r="G330" s="85"/>
      <c r="I330" s="7"/>
      <c r="J330" s="5"/>
      <c r="K330" s="11" t="str">
        <f>IF(ISBLANK(A330),"",VLOOKUP("S3"&amp;表1_15[[#This Row],[分项工程代号]]&amp;表1_15[[#This Row],[分项工程名称]],模板!D:F,3,FALSE))</f>
        <v/>
      </c>
      <c r="L330" s="2" t="str">
        <f ca="1">IF(ISBLANK(A330),"",表1_15[[#This Row],[编号]]&amp;TEXT(表1_15[[#This Row],[序号]],"000"))</f>
        <v/>
      </c>
      <c r="M330" s="11" t="str">
        <f t="shared" si="62"/>
        <v/>
      </c>
      <c r="N330" s="11" t="str">
        <f t="shared" si="63"/>
        <v/>
      </c>
      <c r="O330" s="11" t="str">
        <f t="shared" si="64"/>
        <v/>
      </c>
      <c r="P330" s="2" t="str">
        <f t="shared" si="65"/>
        <v/>
      </c>
      <c r="Q330" s="2" t="str">
        <f t="shared" si="66"/>
        <v/>
      </c>
      <c r="R330" s="2" t="str">
        <f t="shared" si="67"/>
        <v/>
      </c>
      <c r="S330" s="11" t="str">
        <f t="shared" si="68"/>
        <v/>
      </c>
      <c r="T330" s="11" t="str">
        <f>IF(ISBLANK(A330),"",VLOOKUP(表1_15[[#This Row],[分项工程名称]],模板!C:G,3,FALSE))</f>
        <v/>
      </c>
      <c r="U330" s="2" t="str">
        <f t="shared" si="69"/>
        <v/>
      </c>
      <c r="V330" s="2" t="str">
        <f t="shared" si="70"/>
        <v/>
      </c>
      <c r="W330" s="11" t="str">
        <f>IF(ISBLANK(A330),"",表1_15[[#This Row],[子项名称]]&amp;表1_15[[#This Row],[标题]]&amp;表1_15[[#This Row],[分项工程代号]])</f>
        <v/>
      </c>
      <c r="X330" s="11" t="str">
        <f>IF(ISBLANK(A330),"",COUNTIF(W:W,表1_15[[#This Row],[子项名称]]&amp;表1_15[[#This Row],[标题]]&amp;表1_15[[#This Row],[分项工程代号]]))</f>
        <v/>
      </c>
      <c r="Y330" s="11" t="str">
        <f>IF(ISBLANK(A330),"",表1_15[[#This Row],[子项名称]]&amp;表1_15[[#This Row],[分项工程代号]]&amp;表1_15[[#This Row],[分项工程名称]])</f>
        <v/>
      </c>
      <c r="Z330" s="11" t="str">
        <f>IF(ISBLANK(A330),"",IF(MATCH(表1_15[[#This Row],[子项名称]]&amp;表1_15[[#This Row],[分项工程代号]]&amp;表1_15[[#This Row],[分项工程名称]],Y:Y,0)=ROW(表1_15[[#This Row],[子项名称]]),TRUE,FALSE))</f>
        <v/>
      </c>
      <c r="AA330" s="11" t="str">
        <f t="shared" si="71"/>
        <v/>
      </c>
      <c r="AB330" s="11" t="str">
        <f>IF(ISBLANK(A330),"",VLOOKUP(表1_15[[#This Row],[分项工程名称]],施工检查记录[#All],2,FALSE))</f>
        <v/>
      </c>
      <c r="AC330" t="str">
        <f t="shared" si="60"/>
        <v>1900年01月00日</v>
      </c>
    </row>
    <row r="331" customHeight="1" spans="1:29">
      <c r="A331" s="5"/>
      <c r="B331" s="5" t="str">
        <f ca="1" t="shared" si="61"/>
        <v/>
      </c>
      <c r="C331" s="7"/>
      <c r="D331" s="6"/>
      <c r="E331" s="5"/>
      <c r="F331" s="7"/>
      <c r="G331" s="85"/>
      <c r="I331" s="7"/>
      <c r="J331" s="5"/>
      <c r="K331" s="11" t="str">
        <f>IF(ISBLANK(A331),"",VLOOKUP("S3"&amp;表1_15[[#This Row],[分项工程代号]]&amp;表1_15[[#This Row],[分项工程名称]],模板!D:F,3,FALSE))</f>
        <v/>
      </c>
      <c r="L331" s="2" t="str">
        <f ca="1">IF(ISBLANK(A331),"",表1_15[[#This Row],[编号]]&amp;TEXT(表1_15[[#This Row],[序号]],"000"))</f>
        <v/>
      </c>
      <c r="M331" s="11" t="str">
        <f t="shared" si="62"/>
        <v/>
      </c>
      <c r="N331" s="11" t="str">
        <f t="shared" si="63"/>
        <v/>
      </c>
      <c r="O331" s="11" t="str">
        <f t="shared" si="64"/>
        <v/>
      </c>
      <c r="P331" s="2" t="str">
        <f t="shared" si="65"/>
        <v/>
      </c>
      <c r="Q331" s="2" t="str">
        <f t="shared" si="66"/>
        <v/>
      </c>
      <c r="R331" s="2" t="str">
        <f t="shared" si="67"/>
        <v/>
      </c>
      <c r="S331" s="11" t="str">
        <f t="shared" si="68"/>
        <v/>
      </c>
      <c r="T331" s="11" t="str">
        <f>IF(ISBLANK(A331),"",VLOOKUP(表1_15[[#This Row],[分项工程名称]],模板!C:G,3,FALSE))</f>
        <v/>
      </c>
      <c r="U331" s="2" t="str">
        <f t="shared" si="69"/>
        <v/>
      </c>
      <c r="V331" s="2" t="str">
        <f t="shared" si="70"/>
        <v/>
      </c>
      <c r="W331" s="11" t="str">
        <f>IF(ISBLANK(A331),"",表1_15[[#This Row],[子项名称]]&amp;表1_15[[#This Row],[标题]]&amp;表1_15[[#This Row],[分项工程代号]])</f>
        <v/>
      </c>
      <c r="X331" s="11" t="str">
        <f>IF(ISBLANK(A331),"",COUNTIF(W:W,表1_15[[#This Row],[子项名称]]&amp;表1_15[[#This Row],[标题]]&amp;表1_15[[#This Row],[分项工程代号]]))</f>
        <v/>
      </c>
      <c r="Y331" s="11" t="str">
        <f>IF(ISBLANK(A331),"",表1_15[[#This Row],[子项名称]]&amp;表1_15[[#This Row],[分项工程代号]]&amp;表1_15[[#This Row],[分项工程名称]])</f>
        <v/>
      </c>
      <c r="Z331" s="11" t="str">
        <f>IF(ISBLANK(A331),"",IF(MATCH(表1_15[[#This Row],[子项名称]]&amp;表1_15[[#This Row],[分项工程代号]]&amp;表1_15[[#This Row],[分项工程名称]],Y:Y,0)=ROW(表1_15[[#This Row],[子项名称]]),TRUE,FALSE))</f>
        <v/>
      </c>
      <c r="AA331" s="11" t="str">
        <f t="shared" si="71"/>
        <v/>
      </c>
      <c r="AB331" s="11" t="str">
        <f>IF(ISBLANK(A331),"",VLOOKUP(表1_15[[#This Row],[分项工程名称]],施工检查记录[#All],2,FALSE))</f>
        <v/>
      </c>
      <c r="AC331" t="str">
        <f t="shared" si="60"/>
        <v>1900年01月00日</v>
      </c>
    </row>
    <row r="332" customHeight="1" spans="1:29">
      <c r="A332" s="5"/>
      <c r="B332" s="5" t="str">
        <f ca="1" t="shared" si="61"/>
        <v/>
      </c>
      <c r="D332" s="5"/>
      <c r="E332" s="88"/>
      <c r="F332" s="7"/>
      <c r="G332" s="4"/>
      <c r="I332" s="88"/>
      <c r="J332" s="5"/>
      <c r="K332" s="11" t="str">
        <f>IF(ISBLANK(A332),"",VLOOKUP("S3"&amp;表1_15[[#This Row],[分项工程代号]]&amp;表1_15[[#This Row],[分项工程名称]],模板!D:F,3,FALSE))</f>
        <v/>
      </c>
      <c r="L332" s="2" t="str">
        <f ca="1">IF(ISBLANK(A332),"",表1_15[[#This Row],[编号]]&amp;TEXT(表1_15[[#This Row],[序号]],"000"))</f>
        <v/>
      </c>
      <c r="M332" s="11" t="str">
        <f t="shared" si="62"/>
        <v/>
      </c>
      <c r="N332" s="11" t="str">
        <f t="shared" si="63"/>
        <v/>
      </c>
      <c r="O332" s="11" t="str">
        <f t="shared" si="64"/>
        <v/>
      </c>
      <c r="P332" s="2" t="str">
        <f t="shared" si="65"/>
        <v/>
      </c>
      <c r="Q332" s="2" t="str">
        <f t="shared" si="66"/>
        <v/>
      </c>
      <c r="R332" s="2" t="str">
        <f t="shared" si="67"/>
        <v/>
      </c>
      <c r="S332" s="11" t="str">
        <f t="shared" si="68"/>
        <v/>
      </c>
      <c r="T332" s="11" t="str">
        <f>IF(ISBLANK(A332),"",VLOOKUP(表1_15[[#This Row],[分项工程名称]],模板!C:G,3,FALSE))</f>
        <v/>
      </c>
      <c r="U332" s="2" t="str">
        <f t="shared" si="69"/>
        <v/>
      </c>
      <c r="V332" s="2" t="str">
        <f t="shared" si="70"/>
        <v/>
      </c>
      <c r="W332" s="11" t="str">
        <f>IF(ISBLANK(A332),"",表1_15[[#This Row],[子项名称]]&amp;表1_15[[#This Row],[标题]]&amp;表1_15[[#This Row],[分项工程代号]])</f>
        <v/>
      </c>
      <c r="X332" s="11" t="str">
        <f>IF(ISBLANK(A332),"",COUNTIF(W:W,表1_15[[#This Row],[子项名称]]&amp;表1_15[[#This Row],[标题]]&amp;表1_15[[#This Row],[分项工程代号]]))</f>
        <v/>
      </c>
      <c r="Y332" s="11" t="str">
        <f>IF(ISBLANK(A332),"",表1_15[[#This Row],[子项名称]]&amp;表1_15[[#This Row],[分项工程代号]]&amp;表1_15[[#This Row],[分项工程名称]])</f>
        <v/>
      </c>
      <c r="Z332" s="11" t="str">
        <f>IF(ISBLANK(A332),"",IF(MATCH(表1_15[[#This Row],[子项名称]]&amp;表1_15[[#This Row],[分项工程代号]]&amp;表1_15[[#This Row],[分项工程名称]],Y:Y,0)=ROW(表1_15[[#This Row],[子项名称]]),TRUE,FALSE))</f>
        <v/>
      </c>
      <c r="AA332" s="11" t="str">
        <f t="shared" si="71"/>
        <v/>
      </c>
      <c r="AB332" s="11" t="str">
        <f>IF(ISBLANK(A332),"",VLOOKUP(表1_15[[#This Row],[分项工程名称]],施工检查记录[#All],2,FALSE))</f>
        <v/>
      </c>
      <c r="AC332" t="str">
        <f t="shared" si="60"/>
        <v>1900年01月00日</v>
      </c>
    </row>
    <row r="333" customHeight="1" spans="1:29">
      <c r="A333" s="5"/>
      <c r="B333" s="5" t="str">
        <f ca="1" t="shared" si="61"/>
        <v/>
      </c>
      <c r="D333" s="5"/>
      <c r="E333" s="88"/>
      <c r="F333" s="7"/>
      <c r="G333" s="4"/>
      <c r="I333" s="88"/>
      <c r="J333" s="5"/>
      <c r="K333" s="11" t="str">
        <f>IF(ISBLANK(A333),"",VLOOKUP("S3"&amp;表1_15[[#This Row],[分项工程代号]]&amp;表1_15[[#This Row],[分项工程名称]],模板!D:F,3,FALSE))</f>
        <v/>
      </c>
      <c r="L333" s="2" t="str">
        <f ca="1">IF(ISBLANK(A333),"",表1_15[[#This Row],[编号]]&amp;TEXT(表1_15[[#This Row],[序号]],"000"))</f>
        <v/>
      </c>
      <c r="M333" s="11" t="str">
        <f t="shared" si="62"/>
        <v/>
      </c>
      <c r="N333" s="11" t="str">
        <f t="shared" si="63"/>
        <v/>
      </c>
      <c r="O333" s="11" t="str">
        <f t="shared" si="64"/>
        <v/>
      </c>
      <c r="P333" s="2" t="str">
        <f t="shared" si="65"/>
        <v/>
      </c>
      <c r="Q333" s="2" t="str">
        <f t="shared" si="66"/>
        <v/>
      </c>
      <c r="R333" s="2" t="str">
        <f t="shared" si="67"/>
        <v/>
      </c>
      <c r="S333" s="11" t="str">
        <f t="shared" si="68"/>
        <v/>
      </c>
      <c r="T333" s="11" t="str">
        <f>IF(ISBLANK(A333),"",VLOOKUP(表1_15[[#This Row],[分项工程名称]],模板!C:G,3,FALSE))</f>
        <v/>
      </c>
      <c r="U333" s="2" t="str">
        <f t="shared" si="69"/>
        <v/>
      </c>
      <c r="V333" s="2" t="str">
        <f t="shared" si="70"/>
        <v/>
      </c>
      <c r="W333" s="11" t="str">
        <f>IF(ISBLANK(A333),"",表1_15[[#This Row],[子项名称]]&amp;表1_15[[#This Row],[标题]]&amp;表1_15[[#This Row],[分项工程代号]])</f>
        <v/>
      </c>
      <c r="X333" s="11" t="str">
        <f>IF(ISBLANK(A333),"",COUNTIF(W:W,表1_15[[#This Row],[子项名称]]&amp;表1_15[[#This Row],[标题]]&amp;表1_15[[#This Row],[分项工程代号]]))</f>
        <v/>
      </c>
      <c r="Y333" s="11" t="str">
        <f>IF(ISBLANK(A333),"",表1_15[[#This Row],[子项名称]]&amp;表1_15[[#This Row],[分项工程代号]]&amp;表1_15[[#This Row],[分项工程名称]])</f>
        <v/>
      </c>
      <c r="Z333" s="11" t="str">
        <f>IF(ISBLANK(A333),"",IF(MATCH(表1_15[[#This Row],[子项名称]]&amp;表1_15[[#This Row],[分项工程代号]]&amp;表1_15[[#This Row],[分项工程名称]],Y:Y,0)=ROW(表1_15[[#This Row],[子项名称]]),TRUE,FALSE))</f>
        <v/>
      </c>
      <c r="AA333" s="11" t="str">
        <f t="shared" si="71"/>
        <v/>
      </c>
      <c r="AB333" s="11" t="str">
        <f>IF(ISBLANK(A333),"",VLOOKUP(表1_15[[#This Row],[分项工程名称]],施工检查记录[#All],2,FALSE))</f>
        <v/>
      </c>
      <c r="AC333" t="str">
        <f t="shared" si="60"/>
        <v>1900年01月00日</v>
      </c>
    </row>
    <row r="334" customHeight="1" spans="1:29">
      <c r="A334" s="5"/>
      <c r="B334" s="5" t="str">
        <f ca="1" t="shared" si="61"/>
        <v/>
      </c>
      <c r="D334" s="5"/>
      <c r="E334" s="88"/>
      <c r="F334" s="7"/>
      <c r="G334" s="4"/>
      <c r="I334" s="88"/>
      <c r="J334" s="5"/>
      <c r="K334" s="11" t="str">
        <f>IF(ISBLANK(A334),"",VLOOKUP("S3"&amp;表1_15[[#This Row],[分项工程代号]]&amp;表1_15[[#This Row],[分项工程名称]],模板!D:F,3,FALSE))</f>
        <v/>
      </c>
      <c r="L334" s="2" t="str">
        <f ca="1">IF(ISBLANK(A334),"",表1_15[[#This Row],[编号]]&amp;TEXT(表1_15[[#This Row],[序号]],"000"))</f>
        <v/>
      </c>
      <c r="M334" s="11" t="str">
        <f t="shared" si="62"/>
        <v/>
      </c>
      <c r="N334" s="11" t="str">
        <f t="shared" si="63"/>
        <v/>
      </c>
      <c r="O334" s="11" t="str">
        <f t="shared" si="64"/>
        <v/>
      </c>
      <c r="P334" s="2" t="str">
        <f t="shared" si="65"/>
        <v/>
      </c>
      <c r="Q334" s="2" t="str">
        <f t="shared" si="66"/>
        <v/>
      </c>
      <c r="R334" s="2" t="str">
        <f t="shared" si="67"/>
        <v/>
      </c>
      <c r="S334" s="11" t="str">
        <f t="shared" si="68"/>
        <v/>
      </c>
      <c r="T334" s="11" t="str">
        <f>IF(ISBLANK(A334),"",VLOOKUP(表1_15[[#This Row],[分项工程名称]],模板!C:G,3,FALSE))</f>
        <v/>
      </c>
      <c r="U334" s="2" t="str">
        <f t="shared" si="69"/>
        <v/>
      </c>
      <c r="V334" s="2" t="str">
        <f t="shared" si="70"/>
        <v/>
      </c>
      <c r="W334" s="11" t="str">
        <f>IF(ISBLANK(A334),"",表1_15[[#This Row],[子项名称]]&amp;表1_15[[#This Row],[标题]]&amp;表1_15[[#This Row],[分项工程代号]])</f>
        <v/>
      </c>
      <c r="X334" s="11" t="str">
        <f>IF(ISBLANK(A334),"",COUNTIF(W:W,表1_15[[#This Row],[子项名称]]&amp;表1_15[[#This Row],[标题]]&amp;表1_15[[#This Row],[分项工程代号]]))</f>
        <v/>
      </c>
      <c r="Y334" s="11" t="str">
        <f>IF(ISBLANK(A334),"",表1_15[[#This Row],[子项名称]]&amp;表1_15[[#This Row],[分项工程代号]]&amp;表1_15[[#This Row],[分项工程名称]])</f>
        <v/>
      </c>
      <c r="Z334" s="11" t="str">
        <f>IF(ISBLANK(A334),"",IF(MATCH(表1_15[[#This Row],[子项名称]]&amp;表1_15[[#This Row],[分项工程代号]]&amp;表1_15[[#This Row],[分项工程名称]],Y:Y,0)=ROW(表1_15[[#This Row],[子项名称]]),TRUE,FALSE))</f>
        <v/>
      </c>
      <c r="AA334" s="11" t="str">
        <f t="shared" si="71"/>
        <v/>
      </c>
      <c r="AB334" s="11" t="str">
        <f>IF(ISBLANK(A334),"",VLOOKUP(表1_15[[#This Row],[分项工程名称]],施工检查记录[#All],2,FALSE))</f>
        <v/>
      </c>
      <c r="AC334" t="str">
        <f t="shared" si="60"/>
        <v>1900年01月00日</v>
      </c>
    </row>
    <row r="335" customHeight="1" spans="1:29">
      <c r="A335" s="5"/>
      <c r="B335" s="5" t="str">
        <f ca="1" t="shared" si="61"/>
        <v/>
      </c>
      <c r="D335" s="5"/>
      <c r="E335" s="88"/>
      <c r="F335" s="7"/>
      <c r="G335" s="4"/>
      <c r="I335" s="88"/>
      <c r="J335" s="5"/>
      <c r="K335" s="11" t="str">
        <f>IF(ISBLANK(A335),"",VLOOKUP("S3"&amp;表1_15[[#This Row],[分项工程代号]]&amp;表1_15[[#This Row],[分项工程名称]],模板!D:F,3,FALSE))</f>
        <v/>
      </c>
      <c r="L335" s="2" t="str">
        <f ca="1">IF(ISBLANK(A335),"",表1_15[[#This Row],[编号]]&amp;TEXT(表1_15[[#This Row],[序号]],"000"))</f>
        <v/>
      </c>
      <c r="M335" s="11" t="str">
        <f t="shared" si="62"/>
        <v/>
      </c>
      <c r="N335" s="11" t="str">
        <f t="shared" si="63"/>
        <v/>
      </c>
      <c r="O335" s="11" t="str">
        <f t="shared" si="64"/>
        <v/>
      </c>
      <c r="P335" s="2" t="str">
        <f t="shared" si="65"/>
        <v/>
      </c>
      <c r="Q335" s="2" t="str">
        <f t="shared" si="66"/>
        <v/>
      </c>
      <c r="R335" s="2" t="str">
        <f t="shared" si="67"/>
        <v/>
      </c>
      <c r="S335" s="11" t="str">
        <f t="shared" si="68"/>
        <v/>
      </c>
      <c r="T335" s="11" t="str">
        <f>IF(ISBLANK(A335),"",VLOOKUP(表1_15[[#This Row],[分项工程名称]],模板!C:G,3,FALSE))</f>
        <v/>
      </c>
      <c r="U335" s="2" t="str">
        <f t="shared" si="69"/>
        <v/>
      </c>
      <c r="V335" s="2" t="str">
        <f t="shared" si="70"/>
        <v/>
      </c>
      <c r="W335" s="11" t="str">
        <f>IF(ISBLANK(A335),"",表1_15[[#This Row],[子项名称]]&amp;表1_15[[#This Row],[标题]]&amp;表1_15[[#This Row],[分项工程代号]])</f>
        <v/>
      </c>
      <c r="X335" s="11" t="str">
        <f>IF(ISBLANK(A335),"",COUNTIF(W:W,表1_15[[#This Row],[子项名称]]&amp;表1_15[[#This Row],[标题]]&amp;表1_15[[#This Row],[分项工程代号]]))</f>
        <v/>
      </c>
      <c r="Y335" s="11" t="str">
        <f>IF(ISBLANK(A335),"",表1_15[[#This Row],[子项名称]]&amp;表1_15[[#This Row],[分项工程代号]]&amp;表1_15[[#This Row],[分项工程名称]])</f>
        <v/>
      </c>
      <c r="Z335" s="11" t="str">
        <f>IF(ISBLANK(A335),"",IF(MATCH(表1_15[[#This Row],[子项名称]]&amp;表1_15[[#This Row],[分项工程代号]]&amp;表1_15[[#This Row],[分项工程名称]],Y:Y,0)=ROW(表1_15[[#This Row],[子项名称]]),TRUE,FALSE))</f>
        <v/>
      </c>
      <c r="AA335" s="11" t="str">
        <f t="shared" si="71"/>
        <v/>
      </c>
      <c r="AB335" s="11" t="str">
        <f>IF(ISBLANK(A335),"",VLOOKUP(表1_15[[#This Row],[分项工程名称]],施工检查记录[#All],2,FALSE))</f>
        <v/>
      </c>
      <c r="AC335" t="str">
        <f t="shared" si="60"/>
        <v>1900年01月00日</v>
      </c>
    </row>
    <row r="336" customHeight="1" spans="1:29">
      <c r="A336" s="5"/>
      <c r="B336" s="5" t="str">
        <f ca="1" t="shared" si="61"/>
        <v/>
      </c>
      <c r="D336" s="5"/>
      <c r="E336" s="88"/>
      <c r="F336" s="7"/>
      <c r="G336" s="4"/>
      <c r="I336" s="88"/>
      <c r="J336" s="5"/>
      <c r="K336" s="11" t="str">
        <f>IF(ISBLANK(A336),"",VLOOKUP("S3"&amp;表1_15[[#This Row],[分项工程代号]]&amp;表1_15[[#This Row],[分项工程名称]],模板!D:F,3,FALSE))</f>
        <v/>
      </c>
      <c r="L336" s="2" t="str">
        <f ca="1">IF(ISBLANK(A336),"",表1_15[[#This Row],[编号]]&amp;TEXT(表1_15[[#This Row],[序号]],"000"))</f>
        <v/>
      </c>
      <c r="M336" s="11" t="str">
        <f t="shared" si="62"/>
        <v/>
      </c>
      <c r="N336" s="11" t="str">
        <f t="shared" si="63"/>
        <v/>
      </c>
      <c r="O336" s="11" t="str">
        <f t="shared" si="64"/>
        <v/>
      </c>
      <c r="P336" s="2" t="str">
        <f t="shared" si="65"/>
        <v/>
      </c>
      <c r="Q336" s="2" t="str">
        <f t="shared" si="66"/>
        <v/>
      </c>
      <c r="R336" s="2" t="str">
        <f t="shared" si="67"/>
        <v/>
      </c>
      <c r="S336" s="11" t="str">
        <f t="shared" si="68"/>
        <v/>
      </c>
      <c r="T336" s="11" t="str">
        <f>IF(ISBLANK(A336),"",VLOOKUP(表1_15[[#This Row],[分项工程名称]],模板!C:G,3,FALSE))</f>
        <v/>
      </c>
      <c r="U336" s="2" t="str">
        <f t="shared" si="69"/>
        <v/>
      </c>
      <c r="V336" s="2" t="str">
        <f t="shared" si="70"/>
        <v/>
      </c>
      <c r="W336" s="11" t="str">
        <f>IF(ISBLANK(A336),"",表1_15[[#This Row],[子项名称]]&amp;表1_15[[#This Row],[标题]]&amp;表1_15[[#This Row],[分项工程代号]])</f>
        <v/>
      </c>
      <c r="X336" s="11" t="str">
        <f>IF(ISBLANK(A336),"",COUNTIF(W:W,表1_15[[#This Row],[子项名称]]&amp;表1_15[[#This Row],[标题]]&amp;表1_15[[#This Row],[分项工程代号]]))</f>
        <v/>
      </c>
      <c r="Y336" s="11" t="str">
        <f>IF(ISBLANK(A336),"",表1_15[[#This Row],[子项名称]]&amp;表1_15[[#This Row],[分项工程代号]]&amp;表1_15[[#This Row],[分项工程名称]])</f>
        <v/>
      </c>
      <c r="Z336" s="11" t="str">
        <f>IF(ISBLANK(A336),"",IF(MATCH(表1_15[[#This Row],[子项名称]]&amp;表1_15[[#This Row],[分项工程代号]]&amp;表1_15[[#This Row],[分项工程名称]],Y:Y,0)=ROW(表1_15[[#This Row],[子项名称]]),TRUE,FALSE))</f>
        <v/>
      </c>
      <c r="AA336" s="11" t="str">
        <f t="shared" si="71"/>
        <v/>
      </c>
      <c r="AB336" s="11" t="str">
        <f>IF(ISBLANK(A336),"",VLOOKUP(表1_15[[#This Row],[分项工程名称]],施工检查记录[#All],2,FALSE))</f>
        <v/>
      </c>
      <c r="AC336" t="str">
        <f t="shared" si="60"/>
        <v>1900年01月00日</v>
      </c>
    </row>
    <row r="337" customHeight="1" spans="1:29">
      <c r="A337" s="5"/>
      <c r="B337" s="5" t="str">
        <f ca="1" t="shared" si="61"/>
        <v/>
      </c>
      <c r="D337" s="5"/>
      <c r="E337" s="88"/>
      <c r="F337" s="7"/>
      <c r="G337" s="4"/>
      <c r="I337" s="88"/>
      <c r="J337" s="5"/>
      <c r="K337" s="11" t="str">
        <f>IF(ISBLANK(A337),"",VLOOKUP("S3"&amp;表1_15[[#This Row],[分项工程代号]]&amp;表1_15[[#This Row],[分项工程名称]],模板!D:F,3,FALSE))</f>
        <v/>
      </c>
      <c r="L337" s="2" t="str">
        <f ca="1">IF(ISBLANK(A337),"",表1_15[[#This Row],[编号]]&amp;TEXT(表1_15[[#This Row],[序号]],"000"))</f>
        <v/>
      </c>
      <c r="M337" s="11" t="str">
        <f t="shared" si="62"/>
        <v/>
      </c>
      <c r="N337" s="11" t="str">
        <f t="shared" si="63"/>
        <v/>
      </c>
      <c r="O337" s="11" t="str">
        <f t="shared" si="64"/>
        <v/>
      </c>
      <c r="P337" s="2" t="str">
        <f t="shared" si="65"/>
        <v/>
      </c>
      <c r="Q337" s="2" t="str">
        <f t="shared" si="66"/>
        <v/>
      </c>
      <c r="R337" s="2" t="str">
        <f t="shared" si="67"/>
        <v/>
      </c>
      <c r="S337" s="11" t="str">
        <f t="shared" si="68"/>
        <v/>
      </c>
      <c r="T337" s="11" t="str">
        <f>IF(ISBLANK(A337),"",VLOOKUP(表1_15[[#This Row],[分项工程名称]],模板!C:G,3,FALSE))</f>
        <v/>
      </c>
      <c r="U337" s="2" t="str">
        <f t="shared" si="69"/>
        <v/>
      </c>
      <c r="V337" s="2" t="str">
        <f t="shared" si="70"/>
        <v/>
      </c>
      <c r="W337" s="11" t="str">
        <f>IF(ISBLANK(A337),"",表1_15[[#This Row],[子项名称]]&amp;表1_15[[#This Row],[标题]]&amp;表1_15[[#This Row],[分项工程代号]])</f>
        <v/>
      </c>
      <c r="X337" s="11" t="str">
        <f>IF(ISBLANK(A337),"",COUNTIF(W:W,表1_15[[#This Row],[子项名称]]&amp;表1_15[[#This Row],[标题]]&amp;表1_15[[#This Row],[分项工程代号]]))</f>
        <v/>
      </c>
      <c r="Y337" s="11" t="str">
        <f>IF(ISBLANK(A337),"",表1_15[[#This Row],[子项名称]]&amp;表1_15[[#This Row],[分项工程代号]]&amp;表1_15[[#This Row],[分项工程名称]])</f>
        <v/>
      </c>
      <c r="Z337" s="11" t="str">
        <f>IF(ISBLANK(A337),"",IF(MATCH(表1_15[[#This Row],[子项名称]]&amp;表1_15[[#This Row],[分项工程代号]]&amp;表1_15[[#This Row],[分项工程名称]],Y:Y,0)=ROW(表1_15[[#This Row],[子项名称]]),TRUE,FALSE))</f>
        <v/>
      </c>
      <c r="AA337" s="11" t="str">
        <f t="shared" si="71"/>
        <v/>
      </c>
      <c r="AB337" s="11" t="str">
        <f>IF(ISBLANK(A337),"",VLOOKUP(表1_15[[#This Row],[分项工程名称]],施工检查记录[#All],2,FALSE))</f>
        <v/>
      </c>
      <c r="AC337" t="str">
        <f t="shared" si="60"/>
        <v>1900年01月00日</v>
      </c>
    </row>
    <row r="338" customHeight="1" spans="1:29">
      <c r="A338" s="5"/>
      <c r="B338" s="5" t="str">
        <f ca="1" t="shared" si="61"/>
        <v/>
      </c>
      <c r="D338" s="5"/>
      <c r="E338" s="88"/>
      <c r="F338" s="7"/>
      <c r="G338" s="4"/>
      <c r="I338" s="88"/>
      <c r="J338" s="5"/>
      <c r="K338" s="11" t="str">
        <f>IF(ISBLANK(A338),"",VLOOKUP("S3"&amp;表1_15[[#This Row],[分项工程代号]]&amp;表1_15[[#This Row],[分项工程名称]],模板!D:F,3,FALSE))</f>
        <v/>
      </c>
      <c r="L338" s="2" t="str">
        <f ca="1">IF(ISBLANK(A338),"",表1_15[[#This Row],[编号]]&amp;TEXT(表1_15[[#This Row],[序号]],"000"))</f>
        <v/>
      </c>
      <c r="M338" s="11" t="str">
        <f t="shared" si="62"/>
        <v/>
      </c>
      <c r="N338" s="11" t="str">
        <f t="shared" si="63"/>
        <v/>
      </c>
      <c r="O338" s="11" t="str">
        <f t="shared" si="64"/>
        <v/>
      </c>
      <c r="P338" s="2" t="str">
        <f t="shared" si="65"/>
        <v/>
      </c>
      <c r="Q338" s="2" t="str">
        <f t="shared" si="66"/>
        <v/>
      </c>
      <c r="R338" s="2" t="str">
        <f t="shared" si="67"/>
        <v/>
      </c>
      <c r="S338" s="11" t="str">
        <f t="shared" si="68"/>
        <v/>
      </c>
      <c r="T338" s="11" t="str">
        <f>IF(ISBLANK(A338),"",VLOOKUP(表1_15[[#This Row],[分项工程名称]],模板!C:G,3,FALSE))</f>
        <v/>
      </c>
      <c r="U338" s="2" t="str">
        <f t="shared" si="69"/>
        <v/>
      </c>
      <c r="V338" s="2" t="str">
        <f t="shared" si="70"/>
        <v/>
      </c>
      <c r="W338" s="11" t="str">
        <f>IF(ISBLANK(A338),"",表1_15[[#This Row],[子项名称]]&amp;表1_15[[#This Row],[标题]]&amp;表1_15[[#This Row],[分项工程代号]])</f>
        <v/>
      </c>
      <c r="X338" s="11" t="str">
        <f>IF(ISBLANK(A338),"",COUNTIF(W:W,表1_15[[#This Row],[子项名称]]&amp;表1_15[[#This Row],[标题]]&amp;表1_15[[#This Row],[分项工程代号]]))</f>
        <v/>
      </c>
      <c r="Y338" s="11" t="str">
        <f>IF(ISBLANK(A338),"",表1_15[[#This Row],[子项名称]]&amp;表1_15[[#This Row],[分项工程代号]]&amp;表1_15[[#This Row],[分项工程名称]])</f>
        <v/>
      </c>
      <c r="Z338" s="11" t="str">
        <f>IF(ISBLANK(A338),"",IF(MATCH(表1_15[[#This Row],[子项名称]]&amp;表1_15[[#This Row],[分项工程代号]]&amp;表1_15[[#This Row],[分项工程名称]],Y:Y,0)=ROW(表1_15[[#This Row],[子项名称]]),TRUE,FALSE))</f>
        <v/>
      </c>
      <c r="AA338" s="11" t="str">
        <f t="shared" si="71"/>
        <v/>
      </c>
      <c r="AB338" s="11" t="str">
        <f>IF(ISBLANK(A338),"",VLOOKUP(表1_15[[#This Row],[分项工程名称]],施工检查记录[#All],2,FALSE))</f>
        <v/>
      </c>
      <c r="AC338" t="str">
        <f t="shared" si="60"/>
        <v>1900年01月00日</v>
      </c>
    </row>
    <row r="339" customHeight="1" spans="2:29">
      <c r="B339" s="5" t="str">
        <f ca="1" t="shared" si="61"/>
        <v/>
      </c>
      <c r="E339" s="88"/>
      <c r="G339" s="4"/>
      <c r="I339" s="88"/>
      <c r="J339" s="5"/>
      <c r="K339" s="11" t="str">
        <f>IF(ISBLANK(A339),"",VLOOKUP("S3"&amp;表1_15[[#This Row],[分项工程代号]]&amp;表1_15[[#This Row],[分项工程名称]],模板!D:F,3,FALSE))</f>
        <v/>
      </c>
      <c r="L339" s="2" t="str">
        <f ca="1">IF(ISBLANK(A339),"",表1_15[[#This Row],[编号]]&amp;TEXT(表1_15[[#This Row],[序号]],"000"))</f>
        <v/>
      </c>
      <c r="M339" s="11" t="str">
        <f t="shared" si="62"/>
        <v/>
      </c>
      <c r="N339" s="11" t="str">
        <f t="shared" si="63"/>
        <v/>
      </c>
      <c r="O339" s="11" t="str">
        <f t="shared" si="64"/>
        <v/>
      </c>
      <c r="P339" s="2" t="str">
        <f t="shared" si="65"/>
        <v/>
      </c>
      <c r="Q339" s="2" t="str">
        <f t="shared" si="66"/>
        <v/>
      </c>
      <c r="R339" s="2" t="str">
        <f t="shared" si="67"/>
        <v/>
      </c>
      <c r="S339" s="11" t="str">
        <f t="shared" si="68"/>
        <v/>
      </c>
      <c r="T339" s="11" t="str">
        <f>IF(ISBLANK(A339),"",VLOOKUP(表1_15[[#This Row],[分项工程名称]],模板!C:G,3,FALSE))</f>
        <v/>
      </c>
      <c r="U339" s="2" t="str">
        <f t="shared" si="69"/>
        <v/>
      </c>
      <c r="V339" s="2" t="str">
        <f t="shared" si="70"/>
        <v/>
      </c>
      <c r="W339" s="11" t="str">
        <f>IF(ISBLANK(A339),"",表1_15[[#This Row],[子项名称]]&amp;表1_15[[#This Row],[标题]]&amp;表1_15[[#This Row],[分项工程代号]])</f>
        <v/>
      </c>
      <c r="X339" s="11" t="str">
        <f>IF(ISBLANK(A339),"",COUNTIF(W:W,表1_15[[#This Row],[子项名称]]&amp;表1_15[[#This Row],[标题]]&amp;表1_15[[#This Row],[分项工程代号]]))</f>
        <v/>
      </c>
      <c r="Y339" s="11" t="str">
        <f>IF(ISBLANK(A339),"",表1_15[[#This Row],[子项名称]]&amp;表1_15[[#This Row],[分项工程代号]]&amp;表1_15[[#This Row],[分项工程名称]])</f>
        <v/>
      </c>
      <c r="Z339" s="11" t="str">
        <f>IF(ISBLANK(A339),"",IF(MATCH(表1_15[[#This Row],[子项名称]]&amp;表1_15[[#This Row],[分项工程代号]]&amp;表1_15[[#This Row],[分项工程名称]],Y:Y,0)=ROW(表1_15[[#This Row],[子项名称]]),TRUE,FALSE))</f>
        <v/>
      </c>
      <c r="AA339" s="11" t="str">
        <f t="shared" si="71"/>
        <v/>
      </c>
      <c r="AB339" s="11" t="str">
        <f>IF(ISBLANK(A339),"",VLOOKUP(表1_15[[#This Row],[分项工程名称]],施工检查记录[#All],2,FALSE))</f>
        <v/>
      </c>
      <c r="AC339" t="str">
        <f t="shared" si="60"/>
        <v>1900年01月00日</v>
      </c>
    </row>
    <row r="340" customHeight="1" spans="2:29">
      <c r="B340" s="5" t="str">
        <f ca="1" t="shared" si="61"/>
        <v/>
      </c>
      <c r="E340" s="88"/>
      <c r="G340" s="4"/>
      <c r="I340" s="88"/>
      <c r="J340" s="5"/>
      <c r="K340" s="11" t="str">
        <f>IF(ISBLANK(A340),"",VLOOKUP("S3"&amp;表1_15[[#This Row],[分项工程代号]]&amp;表1_15[[#This Row],[分项工程名称]],模板!D:F,3,FALSE))</f>
        <v/>
      </c>
      <c r="L340" s="2" t="str">
        <f ca="1">IF(ISBLANK(A340),"",表1_15[[#This Row],[编号]]&amp;TEXT(表1_15[[#This Row],[序号]],"000"))</f>
        <v/>
      </c>
      <c r="M340" s="11" t="str">
        <f t="shared" si="62"/>
        <v/>
      </c>
      <c r="N340" s="11" t="str">
        <f t="shared" si="63"/>
        <v/>
      </c>
      <c r="O340" s="11" t="str">
        <f t="shared" si="64"/>
        <v/>
      </c>
      <c r="P340" s="2" t="str">
        <f t="shared" si="65"/>
        <v/>
      </c>
      <c r="Q340" s="2" t="str">
        <f t="shared" si="66"/>
        <v/>
      </c>
      <c r="R340" s="2" t="str">
        <f t="shared" si="67"/>
        <v/>
      </c>
      <c r="S340" s="11" t="str">
        <f t="shared" si="68"/>
        <v/>
      </c>
      <c r="T340" s="11" t="str">
        <f>IF(ISBLANK(A340),"",VLOOKUP(表1_15[[#This Row],[分项工程名称]],模板!C:G,3,FALSE))</f>
        <v/>
      </c>
      <c r="U340" s="2" t="str">
        <f t="shared" si="69"/>
        <v/>
      </c>
      <c r="V340" s="2" t="str">
        <f t="shared" si="70"/>
        <v/>
      </c>
      <c r="W340" s="11" t="str">
        <f>IF(ISBLANK(A340),"",表1_15[[#This Row],[子项名称]]&amp;表1_15[[#This Row],[标题]]&amp;表1_15[[#This Row],[分项工程代号]])</f>
        <v/>
      </c>
      <c r="X340" s="11" t="str">
        <f>IF(ISBLANK(A340),"",COUNTIF(W:W,表1_15[[#This Row],[子项名称]]&amp;表1_15[[#This Row],[标题]]&amp;表1_15[[#This Row],[分项工程代号]]))</f>
        <v/>
      </c>
      <c r="Y340" s="11" t="str">
        <f>IF(ISBLANK(A340),"",表1_15[[#This Row],[子项名称]]&amp;表1_15[[#This Row],[分项工程代号]]&amp;表1_15[[#This Row],[分项工程名称]])</f>
        <v/>
      </c>
      <c r="Z340" s="11" t="str">
        <f>IF(ISBLANK(A340),"",IF(MATCH(表1_15[[#This Row],[子项名称]]&amp;表1_15[[#This Row],[分项工程代号]]&amp;表1_15[[#This Row],[分项工程名称]],Y:Y,0)=ROW(表1_15[[#This Row],[子项名称]]),TRUE,FALSE))</f>
        <v/>
      </c>
      <c r="AA340" s="11" t="str">
        <f t="shared" si="71"/>
        <v/>
      </c>
      <c r="AB340" s="11" t="str">
        <f>IF(ISBLANK(A340),"",VLOOKUP(表1_15[[#This Row],[分项工程名称]],施工检查记录[#All],2,FALSE))</f>
        <v/>
      </c>
      <c r="AC340" t="str">
        <f t="shared" si="60"/>
        <v>1900年01月00日</v>
      </c>
    </row>
    <row r="341" customHeight="1" spans="1:29">
      <c r="A341" s="5"/>
      <c r="B341" s="5" t="str">
        <f ca="1" t="shared" si="61"/>
        <v/>
      </c>
      <c r="C341" s="82"/>
      <c r="D341" s="5"/>
      <c r="E341" s="5"/>
      <c r="F341" s="5"/>
      <c r="G341" s="85"/>
      <c r="I341" s="5"/>
      <c r="J341" s="5"/>
      <c r="K341" s="11" t="str">
        <f>IF(ISBLANK(A341),"",VLOOKUP("S3"&amp;表1_15[[#This Row],[分项工程代号]]&amp;表1_15[[#This Row],[分项工程名称]],模板!D:F,3,FALSE))</f>
        <v/>
      </c>
      <c r="L341" s="2" t="str">
        <f ca="1">IF(ISBLANK(A341),"",表1_15[[#This Row],[编号]]&amp;TEXT(表1_15[[#This Row],[序号]],"000"))</f>
        <v/>
      </c>
      <c r="M341" s="11" t="str">
        <f t="shared" si="62"/>
        <v/>
      </c>
      <c r="N341" s="11" t="str">
        <f t="shared" si="63"/>
        <v/>
      </c>
      <c r="O341" s="11" t="str">
        <f t="shared" si="64"/>
        <v/>
      </c>
      <c r="P341" s="2" t="str">
        <f t="shared" si="65"/>
        <v/>
      </c>
      <c r="Q341" s="2" t="str">
        <f t="shared" si="66"/>
        <v/>
      </c>
      <c r="R341" s="2" t="str">
        <f t="shared" si="67"/>
        <v/>
      </c>
      <c r="S341" s="11" t="str">
        <f t="shared" si="68"/>
        <v/>
      </c>
      <c r="T341" s="11" t="str">
        <f>IF(ISBLANK(A341),"",VLOOKUP(表1_15[[#This Row],[分项工程名称]],模板!C:G,3,FALSE))</f>
        <v/>
      </c>
      <c r="U341" s="2" t="str">
        <f t="shared" si="69"/>
        <v/>
      </c>
      <c r="V341" s="2" t="str">
        <f t="shared" si="70"/>
        <v/>
      </c>
      <c r="W341" s="11" t="str">
        <f>IF(ISBLANK(A341),"",表1_15[[#This Row],[子项名称]]&amp;表1_15[[#This Row],[标题]]&amp;表1_15[[#This Row],[分项工程代号]])</f>
        <v/>
      </c>
      <c r="X341" s="11" t="str">
        <f>IF(ISBLANK(A341),"",COUNTIF(W:W,表1_15[[#This Row],[子项名称]]&amp;表1_15[[#This Row],[标题]]&amp;表1_15[[#This Row],[分项工程代号]]))</f>
        <v/>
      </c>
      <c r="Y341" s="11" t="str">
        <f>IF(ISBLANK(A341),"",表1_15[[#This Row],[子项名称]]&amp;表1_15[[#This Row],[分项工程代号]]&amp;表1_15[[#This Row],[分项工程名称]])</f>
        <v/>
      </c>
      <c r="Z341" s="11" t="str">
        <f>IF(ISBLANK(A341),"",IF(MATCH(表1_15[[#This Row],[子项名称]]&amp;表1_15[[#This Row],[分项工程代号]]&amp;表1_15[[#This Row],[分项工程名称]],Y:Y,0)=ROW(表1_15[[#This Row],[子项名称]]),TRUE,FALSE))</f>
        <v/>
      </c>
      <c r="AA341" s="11" t="str">
        <f t="shared" si="71"/>
        <v/>
      </c>
      <c r="AB341" s="11" t="str">
        <f>IF(ISBLANK(A341),"",VLOOKUP(表1_15[[#This Row],[分项工程名称]],施工检查记录[#All],2,FALSE))</f>
        <v/>
      </c>
      <c r="AC341" t="str">
        <f t="shared" si="60"/>
        <v>1900年01月00日</v>
      </c>
    </row>
    <row r="342" customHeight="1" spans="1:29">
      <c r="A342" s="5"/>
      <c r="B342" s="5" t="str">
        <f ca="1" t="shared" si="61"/>
        <v/>
      </c>
      <c r="C342" s="82"/>
      <c r="D342" s="5"/>
      <c r="E342" s="5"/>
      <c r="F342" s="5"/>
      <c r="G342" s="85"/>
      <c r="I342" s="5"/>
      <c r="J342" s="5"/>
      <c r="K342" s="11" t="str">
        <f>IF(ISBLANK(A342),"",VLOOKUP("S3"&amp;表1_15[[#This Row],[分项工程代号]]&amp;表1_15[[#This Row],[分项工程名称]],模板!D:F,3,FALSE))</f>
        <v/>
      </c>
      <c r="L342" s="2" t="str">
        <f ca="1">IF(ISBLANK(A342),"",表1_15[[#This Row],[编号]]&amp;TEXT(表1_15[[#This Row],[序号]],"000"))</f>
        <v/>
      </c>
      <c r="M342" s="11" t="str">
        <f t="shared" si="62"/>
        <v/>
      </c>
      <c r="N342" s="11" t="str">
        <f t="shared" si="63"/>
        <v/>
      </c>
      <c r="O342" s="11" t="str">
        <f t="shared" si="64"/>
        <v/>
      </c>
      <c r="P342" s="2" t="str">
        <f t="shared" si="65"/>
        <v/>
      </c>
      <c r="Q342" s="2" t="str">
        <f t="shared" si="66"/>
        <v/>
      </c>
      <c r="R342" s="2" t="str">
        <f t="shared" si="67"/>
        <v/>
      </c>
      <c r="S342" s="11" t="str">
        <f t="shared" si="68"/>
        <v/>
      </c>
      <c r="T342" s="11" t="str">
        <f>IF(ISBLANK(A342),"",VLOOKUP(表1_15[[#This Row],[分项工程名称]],模板!C:G,3,FALSE))</f>
        <v/>
      </c>
      <c r="U342" s="2" t="str">
        <f t="shared" si="69"/>
        <v/>
      </c>
      <c r="V342" s="2" t="str">
        <f t="shared" si="70"/>
        <v/>
      </c>
      <c r="W342" s="11" t="str">
        <f>IF(ISBLANK(A342),"",表1_15[[#This Row],[子项名称]]&amp;表1_15[[#This Row],[标题]]&amp;表1_15[[#This Row],[分项工程代号]])</f>
        <v/>
      </c>
      <c r="X342" s="11" t="str">
        <f>IF(ISBLANK(A342),"",COUNTIF(W:W,表1_15[[#This Row],[子项名称]]&amp;表1_15[[#This Row],[标题]]&amp;表1_15[[#This Row],[分项工程代号]]))</f>
        <v/>
      </c>
      <c r="Y342" s="11" t="str">
        <f>IF(ISBLANK(A342),"",表1_15[[#This Row],[子项名称]]&amp;表1_15[[#This Row],[分项工程代号]]&amp;表1_15[[#This Row],[分项工程名称]])</f>
        <v/>
      </c>
      <c r="Z342" s="11" t="str">
        <f>IF(ISBLANK(A342),"",IF(MATCH(表1_15[[#This Row],[子项名称]]&amp;表1_15[[#This Row],[分项工程代号]]&amp;表1_15[[#This Row],[分项工程名称]],Y:Y,0)=ROW(表1_15[[#This Row],[子项名称]]),TRUE,FALSE))</f>
        <v/>
      </c>
      <c r="AA342" s="11" t="str">
        <f t="shared" si="71"/>
        <v/>
      </c>
      <c r="AB342" s="11" t="str">
        <f>IF(ISBLANK(A342),"",VLOOKUP(表1_15[[#This Row],[分项工程名称]],施工检查记录[#All],2,FALSE))</f>
        <v/>
      </c>
      <c r="AC342" t="str">
        <f t="shared" si="60"/>
        <v>1900年01月00日</v>
      </c>
    </row>
    <row r="343" customHeight="1" spans="1:29">
      <c r="A343" s="5"/>
      <c r="B343" s="5" t="str">
        <f ca="1" t="shared" si="61"/>
        <v/>
      </c>
      <c r="C343" s="5"/>
      <c r="D343" s="5"/>
      <c r="E343" s="5"/>
      <c r="F343" s="5"/>
      <c r="G343" s="85"/>
      <c r="I343" s="5"/>
      <c r="J343" s="5"/>
      <c r="K343" s="11" t="str">
        <f>IF(ISBLANK(A343),"",VLOOKUP("S3"&amp;表1_15[[#This Row],[分项工程代号]]&amp;表1_15[[#This Row],[分项工程名称]],模板!D:F,3,FALSE))</f>
        <v/>
      </c>
      <c r="L343" s="2" t="str">
        <f ca="1">IF(ISBLANK(A343),"",表1_15[[#This Row],[编号]]&amp;TEXT(表1_15[[#This Row],[序号]],"000"))</f>
        <v/>
      </c>
      <c r="M343" s="11" t="str">
        <f t="shared" si="62"/>
        <v/>
      </c>
      <c r="N343" s="11" t="str">
        <f t="shared" si="63"/>
        <v/>
      </c>
      <c r="O343" s="11" t="str">
        <f t="shared" si="64"/>
        <v/>
      </c>
      <c r="P343" s="2" t="str">
        <f t="shared" si="65"/>
        <v/>
      </c>
      <c r="Q343" s="2" t="str">
        <f t="shared" si="66"/>
        <v/>
      </c>
      <c r="R343" s="2" t="str">
        <f t="shared" si="67"/>
        <v/>
      </c>
      <c r="S343" s="11" t="str">
        <f t="shared" si="68"/>
        <v/>
      </c>
      <c r="T343" s="11" t="str">
        <f>IF(ISBLANK(A343),"",VLOOKUP(表1_15[[#This Row],[分项工程名称]],模板!C:G,3,FALSE))</f>
        <v/>
      </c>
      <c r="U343" s="2" t="str">
        <f t="shared" si="69"/>
        <v/>
      </c>
      <c r="V343" s="2" t="str">
        <f t="shared" si="70"/>
        <v/>
      </c>
      <c r="W343" s="11" t="str">
        <f>IF(ISBLANK(A343),"",表1_15[[#This Row],[子项名称]]&amp;表1_15[[#This Row],[标题]]&amp;表1_15[[#This Row],[分项工程代号]])</f>
        <v/>
      </c>
      <c r="X343" s="11" t="str">
        <f>IF(ISBLANK(A343),"",COUNTIF(W:W,表1_15[[#This Row],[子项名称]]&amp;表1_15[[#This Row],[标题]]&amp;表1_15[[#This Row],[分项工程代号]]))</f>
        <v/>
      </c>
      <c r="Y343" s="11" t="str">
        <f>IF(ISBLANK(A343),"",表1_15[[#This Row],[子项名称]]&amp;表1_15[[#This Row],[分项工程代号]]&amp;表1_15[[#This Row],[分项工程名称]])</f>
        <v/>
      </c>
      <c r="Z343" s="11" t="str">
        <f>IF(ISBLANK(A343),"",IF(MATCH(表1_15[[#This Row],[子项名称]]&amp;表1_15[[#This Row],[分项工程代号]]&amp;表1_15[[#This Row],[分项工程名称]],Y:Y,0)=ROW(表1_15[[#This Row],[子项名称]]),TRUE,FALSE))</f>
        <v/>
      </c>
      <c r="AA343" s="11" t="str">
        <f t="shared" si="71"/>
        <v/>
      </c>
      <c r="AB343" s="11" t="str">
        <f>IF(ISBLANK(A343),"",VLOOKUP(表1_15[[#This Row],[分项工程名称]],施工检查记录[#All],2,FALSE))</f>
        <v/>
      </c>
      <c r="AC343" t="str">
        <f t="shared" si="60"/>
        <v>1900年01月00日</v>
      </c>
    </row>
    <row r="344" customHeight="1" spans="1:29">
      <c r="A344" s="5"/>
      <c r="B344" s="5" t="str">
        <f ca="1" t="shared" si="61"/>
        <v/>
      </c>
      <c r="C344" s="5"/>
      <c r="D344" s="5"/>
      <c r="E344" s="5"/>
      <c r="F344" s="5"/>
      <c r="G344" s="85"/>
      <c r="I344" s="5"/>
      <c r="J344" s="5"/>
      <c r="K344" s="11" t="str">
        <f>IF(ISBLANK(A344),"",VLOOKUP("S3"&amp;表1_15[[#This Row],[分项工程代号]]&amp;表1_15[[#This Row],[分项工程名称]],模板!D:F,3,FALSE))</f>
        <v/>
      </c>
      <c r="L344" s="2" t="str">
        <f ca="1">IF(ISBLANK(A344),"",表1_15[[#This Row],[编号]]&amp;TEXT(表1_15[[#This Row],[序号]],"000"))</f>
        <v/>
      </c>
      <c r="M344" s="11" t="str">
        <f t="shared" si="62"/>
        <v/>
      </c>
      <c r="N344" s="11" t="str">
        <f t="shared" si="63"/>
        <v/>
      </c>
      <c r="O344" s="11" t="str">
        <f t="shared" si="64"/>
        <v/>
      </c>
      <c r="P344" s="2" t="str">
        <f t="shared" si="65"/>
        <v/>
      </c>
      <c r="Q344" s="2" t="str">
        <f t="shared" si="66"/>
        <v/>
      </c>
      <c r="R344" s="2" t="str">
        <f t="shared" si="67"/>
        <v/>
      </c>
      <c r="S344" s="11" t="str">
        <f t="shared" si="68"/>
        <v/>
      </c>
      <c r="T344" s="11" t="str">
        <f>IF(ISBLANK(A344),"",VLOOKUP(表1_15[[#This Row],[分项工程名称]],模板!C:G,3,FALSE))</f>
        <v/>
      </c>
      <c r="U344" s="2" t="str">
        <f t="shared" si="69"/>
        <v/>
      </c>
      <c r="V344" s="2" t="str">
        <f t="shared" si="70"/>
        <v/>
      </c>
      <c r="W344" s="11" t="str">
        <f>IF(ISBLANK(A344),"",表1_15[[#This Row],[子项名称]]&amp;表1_15[[#This Row],[标题]]&amp;表1_15[[#This Row],[分项工程代号]])</f>
        <v/>
      </c>
      <c r="X344" s="11" t="str">
        <f>IF(ISBLANK(A344),"",COUNTIF(W:W,表1_15[[#This Row],[子项名称]]&amp;表1_15[[#This Row],[标题]]&amp;表1_15[[#This Row],[分项工程代号]]))</f>
        <v/>
      </c>
      <c r="Y344" s="11" t="str">
        <f>IF(ISBLANK(A344),"",表1_15[[#This Row],[子项名称]]&amp;表1_15[[#This Row],[分项工程代号]]&amp;表1_15[[#This Row],[分项工程名称]])</f>
        <v/>
      </c>
      <c r="Z344" s="11" t="str">
        <f>IF(ISBLANK(A344),"",IF(MATCH(表1_15[[#This Row],[子项名称]]&amp;表1_15[[#This Row],[分项工程代号]]&amp;表1_15[[#This Row],[分项工程名称]],Y:Y,0)=ROW(表1_15[[#This Row],[子项名称]]),TRUE,FALSE))</f>
        <v/>
      </c>
      <c r="AA344" s="11" t="str">
        <f t="shared" si="71"/>
        <v/>
      </c>
      <c r="AB344" s="11" t="str">
        <f>IF(ISBLANK(A344),"",VLOOKUP(表1_15[[#This Row],[分项工程名称]],施工检查记录[#All],2,FALSE))</f>
        <v/>
      </c>
      <c r="AC344" t="str">
        <f t="shared" si="60"/>
        <v>1900年01月00日</v>
      </c>
    </row>
    <row r="345" customHeight="1" spans="1:29">
      <c r="A345" s="5"/>
      <c r="B345" s="5" t="str">
        <f ca="1" t="shared" si="61"/>
        <v/>
      </c>
      <c r="C345" s="5"/>
      <c r="D345" s="5"/>
      <c r="E345" s="5"/>
      <c r="F345" s="5"/>
      <c r="G345" s="85"/>
      <c r="I345" s="5"/>
      <c r="J345" s="5"/>
      <c r="K345" s="11" t="str">
        <f>IF(ISBLANK(A345),"",VLOOKUP("S3"&amp;表1_15[[#This Row],[分项工程代号]]&amp;表1_15[[#This Row],[分项工程名称]],模板!D:F,3,FALSE))</f>
        <v/>
      </c>
      <c r="L345" s="2" t="str">
        <f ca="1">IF(ISBLANK(A345),"",表1_15[[#This Row],[编号]]&amp;TEXT(表1_15[[#This Row],[序号]],"000"))</f>
        <v/>
      </c>
      <c r="M345" s="11" t="str">
        <f t="shared" si="62"/>
        <v/>
      </c>
      <c r="N345" s="11" t="str">
        <f t="shared" si="63"/>
        <v/>
      </c>
      <c r="O345" s="11" t="str">
        <f t="shared" si="64"/>
        <v/>
      </c>
      <c r="P345" s="2" t="str">
        <f t="shared" si="65"/>
        <v/>
      </c>
      <c r="Q345" s="2" t="str">
        <f t="shared" si="66"/>
        <v/>
      </c>
      <c r="R345" s="2" t="str">
        <f t="shared" si="67"/>
        <v/>
      </c>
      <c r="S345" s="11" t="str">
        <f t="shared" si="68"/>
        <v/>
      </c>
      <c r="T345" s="11" t="str">
        <f>IF(ISBLANK(A345),"",VLOOKUP(表1_15[[#This Row],[分项工程名称]],模板!C:G,3,FALSE))</f>
        <v/>
      </c>
      <c r="U345" s="2" t="str">
        <f t="shared" si="69"/>
        <v/>
      </c>
      <c r="V345" s="2" t="str">
        <f t="shared" si="70"/>
        <v/>
      </c>
      <c r="W345" s="11" t="str">
        <f>IF(ISBLANK(A345),"",表1_15[[#This Row],[子项名称]]&amp;表1_15[[#This Row],[标题]]&amp;表1_15[[#This Row],[分项工程代号]])</f>
        <v/>
      </c>
      <c r="X345" s="11" t="str">
        <f>IF(ISBLANK(A345),"",COUNTIF(W:W,表1_15[[#This Row],[子项名称]]&amp;表1_15[[#This Row],[标题]]&amp;表1_15[[#This Row],[分项工程代号]]))</f>
        <v/>
      </c>
      <c r="Y345" s="11" t="str">
        <f>IF(ISBLANK(A345),"",表1_15[[#This Row],[子项名称]]&amp;表1_15[[#This Row],[分项工程代号]]&amp;表1_15[[#This Row],[分项工程名称]])</f>
        <v/>
      </c>
      <c r="Z345" s="11" t="str">
        <f>IF(ISBLANK(A345),"",IF(MATCH(表1_15[[#This Row],[子项名称]]&amp;表1_15[[#This Row],[分项工程代号]]&amp;表1_15[[#This Row],[分项工程名称]],Y:Y,0)=ROW(表1_15[[#This Row],[子项名称]]),TRUE,FALSE))</f>
        <v/>
      </c>
      <c r="AA345" s="11" t="str">
        <f t="shared" si="71"/>
        <v/>
      </c>
      <c r="AB345" s="11" t="str">
        <f>IF(ISBLANK(A345),"",VLOOKUP(表1_15[[#This Row],[分项工程名称]],施工检查记录[#All],2,FALSE))</f>
        <v/>
      </c>
      <c r="AC345" t="str">
        <f t="shared" si="60"/>
        <v>1900年01月00日</v>
      </c>
    </row>
    <row r="346" customHeight="1" spans="1:29">
      <c r="A346" s="5"/>
      <c r="B346" s="5" t="str">
        <f ca="1" t="shared" si="61"/>
        <v/>
      </c>
      <c r="C346" s="5"/>
      <c r="D346" s="5"/>
      <c r="E346" s="5"/>
      <c r="F346" s="5"/>
      <c r="G346" s="85"/>
      <c r="I346" s="5"/>
      <c r="J346" s="5"/>
      <c r="K346" s="11" t="str">
        <f>IF(ISBLANK(A346),"",VLOOKUP("S3"&amp;表1_15[[#This Row],[分项工程代号]]&amp;表1_15[[#This Row],[分项工程名称]],模板!D:F,3,FALSE))</f>
        <v/>
      </c>
      <c r="L346" s="2" t="str">
        <f ca="1">IF(ISBLANK(A346),"",表1_15[[#This Row],[编号]]&amp;TEXT(表1_15[[#This Row],[序号]],"000"))</f>
        <v/>
      </c>
      <c r="M346" s="11" t="str">
        <f t="shared" si="62"/>
        <v/>
      </c>
      <c r="N346" s="11" t="str">
        <f t="shared" si="63"/>
        <v/>
      </c>
      <c r="O346" s="11" t="str">
        <f t="shared" si="64"/>
        <v/>
      </c>
      <c r="P346" s="2" t="str">
        <f t="shared" si="65"/>
        <v/>
      </c>
      <c r="Q346" s="2" t="str">
        <f t="shared" si="66"/>
        <v/>
      </c>
      <c r="R346" s="2" t="str">
        <f t="shared" si="67"/>
        <v/>
      </c>
      <c r="S346" s="11" t="str">
        <f t="shared" si="68"/>
        <v/>
      </c>
      <c r="T346" s="11" t="str">
        <f>IF(ISBLANK(A346),"",VLOOKUP(表1_15[[#This Row],[分项工程名称]],模板!C:G,3,FALSE))</f>
        <v/>
      </c>
      <c r="U346" s="2" t="str">
        <f t="shared" si="69"/>
        <v/>
      </c>
      <c r="V346" s="2" t="str">
        <f t="shared" si="70"/>
        <v/>
      </c>
      <c r="W346" s="11" t="str">
        <f>IF(ISBLANK(A346),"",表1_15[[#This Row],[子项名称]]&amp;表1_15[[#This Row],[标题]]&amp;表1_15[[#This Row],[分项工程代号]])</f>
        <v/>
      </c>
      <c r="X346" s="11" t="str">
        <f>IF(ISBLANK(A346),"",COUNTIF(W:W,表1_15[[#This Row],[子项名称]]&amp;表1_15[[#This Row],[标题]]&amp;表1_15[[#This Row],[分项工程代号]]))</f>
        <v/>
      </c>
      <c r="Y346" s="11" t="str">
        <f>IF(ISBLANK(A346),"",表1_15[[#This Row],[子项名称]]&amp;表1_15[[#This Row],[分项工程代号]]&amp;表1_15[[#This Row],[分项工程名称]])</f>
        <v/>
      </c>
      <c r="Z346" s="11" t="str">
        <f>IF(ISBLANK(A346),"",IF(MATCH(表1_15[[#This Row],[子项名称]]&amp;表1_15[[#This Row],[分项工程代号]]&amp;表1_15[[#This Row],[分项工程名称]],Y:Y,0)=ROW(表1_15[[#This Row],[子项名称]]),TRUE,FALSE))</f>
        <v/>
      </c>
      <c r="AA346" s="11" t="str">
        <f t="shared" si="71"/>
        <v/>
      </c>
      <c r="AB346" s="11" t="str">
        <f>IF(ISBLANK(A346),"",VLOOKUP(表1_15[[#This Row],[分项工程名称]],施工检查记录[#All],2,FALSE))</f>
        <v/>
      </c>
      <c r="AC346" t="str">
        <f t="shared" si="60"/>
        <v>1900年01月00日</v>
      </c>
    </row>
    <row r="347" customHeight="1" spans="1:29">
      <c r="A347" s="5"/>
      <c r="B347" s="5" t="str">
        <f ca="1" t="shared" si="61"/>
        <v/>
      </c>
      <c r="C347" s="60"/>
      <c r="D347" s="5"/>
      <c r="E347" s="5"/>
      <c r="F347" s="5"/>
      <c r="G347" s="85"/>
      <c r="I347" s="5"/>
      <c r="J347" s="5"/>
      <c r="K347" s="11" t="str">
        <f>IF(ISBLANK(A347),"",VLOOKUP("S3"&amp;表1_15[[#This Row],[分项工程代号]]&amp;表1_15[[#This Row],[分项工程名称]],模板!D:F,3,FALSE))</f>
        <v/>
      </c>
      <c r="L347" s="2" t="str">
        <f ca="1">IF(ISBLANK(A347),"",表1_15[[#This Row],[编号]]&amp;TEXT(表1_15[[#This Row],[序号]],"000"))</f>
        <v/>
      </c>
      <c r="M347" s="11" t="str">
        <f t="shared" si="62"/>
        <v/>
      </c>
      <c r="N347" s="11" t="str">
        <f t="shared" si="63"/>
        <v/>
      </c>
      <c r="O347" s="11" t="str">
        <f t="shared" si="64"/>
        <v/>
      </c>
      <c r="P347" s="2" t="str">
        <f t="shared" si="65"/>
        <v/>
      </c>
      <c r="Q347" s="2" t="str">
        <f t="shared" si="66"/>
        <v/>
      </c>
      <c r="R347" s="2" t="str">
        <f t="shared" si="67"/>
        <v/>
      </c>
      <c r="S347" s="11" t="str">
        <f t="shared" si="68"/>
        <v/>
      </c>
      <c r="T347" s="11" t="str">
        <f>IF(ISBLANK(A347),"",VLOOKUP(表1_15[[#This Row],[分项工程名称]],模板!C:G,3,FALSE))</f>
        <v/>
      </c>
      <c r="U347" s="2" t="str">
        <f t="shared" si="69"/>
        <v/>
      </c>
      <c r="V347" s="2" t="str">
        <f t="shared" si="70"/>
        <v/>
      </c>
      <c r="W347" s="11" t="str">
        <f>IF(ISBLANK(A347),"",表1_15[[#This Row],[子项名称]]&amp;表1_15[[#This Row],[标题]]&amp;表1_15[[#This Row],[分项工程代号]])</f>
        <v/>
      </c>
      <c r="X347" s="11" t="str">
        <f>IF(ISBLANK(A347),"",COUNTIF(W:W,表1_15[[#This Row],[子项名称]]&amp;表1_15[[#This Row],[标题]]&amp;表1_15[[#This Row],[分项工程代号]]))</f>
        <v/>
      </c>
      <c r="Y347" s="11" t="str">
        <f>IF(ISBLANK(A347),"",表1_15[[#This Row],[子项名称]]&amp;表1_15[[#This Row],[分项工程代号]]&amp;表1_15[[#This Row],[分项工程名称]])</f>
        <v/>
      </c>
      <c r="Z347" s="11" t="str">
        <f>IF(ISBLANK(A347),"",IF(MATCH(表1_15[[#This Row],[子项名称]]&amp;表1_15[[#This Row],[分项工程代号]]&amp;表1_15[[#This Row],[分项工程名称]],Y:Y,0)=ROW(表1_15[[#This Row],[子项名称]]),TRUE,FALSE))</f>
        <v/>
      </c>
      <c r="AA347" s="11" t="str">
        <f t="shared" si="71"/>
        <v/>
      </c>
      <c r="AB347" s="11" t="str">
        <f>IF(ISBLANK(A347),"",VLOOKUP(表1_15[[#This Row],[分项工程名称]],施工检查记录[#All],2,FALSE))</f>
        <v/>
      </c>
      <c r="AC347" t="str">
        <f t="shared" si="60"/>
        <v>1900年01月00日</v>
      </c>
    </row>
    <row r="348" customHeight="1" spans="1:29">
      <c r="A348" s="5"/>
      <c r="B348" s="5" t="str">
        <f ca="1" t="shared" si="61"/>
        <v/>
      </c>
      <c r="C348" s="60"/>
      <c r="D348" s="5"/>
      <c r="E348" s="5"/>
      <c r="F348" s="5"/>
      <c r="G348" s="85"/>
      <c r="I348" s="5"/>
      <c r="J348" s="5"/>
      <c r="K348" s="11" t="str">
        <f>IF(ISBLANK(A348),"",VLOOKUP("S3"&amp;表1_15[[#This Row],[分项工程代号]]&amp;表1_15[[#This Row],[分项工程名称]],模板!D:F,3,FALSE))</f>
        <v/>
      </c>
      <c r="L348" s="2" t="str">
        <f ca="1">IF(ISBLANK(A348),"",表1_15[[#This Row],[编号]]&amp;TEXT(表1_15[[#This Row],[序号]],"000"))</f>
        <v/>
      </c>
      <c r="M348" s="11" t="str">
        <f t="shared" si="62"/>
        <v/>
      </c>
      <c r="N348" s="11" t="str">
        <f t="shared" si="63"/>
        <v/>
      </c>
      <c r="O348" s="11" t="str">
        <f t="shared" si="64"/>
        <v/>
      </c>
      <c r="P348" s="2" t="str">
        <f t="shared" si="65"/>
        <v/>
      </c>
      <c r="Q348" s="2" t="str">
        <f t="shared" si="66"/>
        <v/>
      </c>
      <c r="R348" s="2" t="str">
        <f t="shared" si="67"/>
        <v/>
      </c>
      <c r="S348" s="11" t="str">
        <f t="shared" si="68"/>
        <v/>
      </c>
      <c r="T348" s="11" t="str">
        <f>IF(ISBLANK(A348),"",VLOOKUP(表1_15[[#This Row],[分项工程名称]],模板!C:G,3,FALSE))</f>
        <v/>
      </c>
      <c r="U348" s="2" t="str">
        <f t="shared" si="69"/>
        <v/>
      </c>
      <c r="V348" s="2" t="str">
        <f t="shared" si="70"/>
        <v/>
      </c>
      <c r="W348" s="11" t="str">
        <f>IF(ISBLANK(A348),"",表1_15[[#This Row],[子项名称]]&amp;表1_15[[#This Row],[标题]]&amp;表1_15[[#This Row],[分项工程代号]])</f>
        <v/>
      </c>
      <c r="X348" s="11" t="str">
        <f>IF(ISBLANK(A348),"",COUNTIF(W:W,表1_15[[#This Row],[子项名称]]&amp;表1_15[[#This Row],[标题]]&amp;表1_15[[#This Row],[分项工程代号]]))</f>
        <v/>
      </c>
      <c r="Y348" s="11" t="str">
        <f>IF(ISBLANK(A348),"",表1_15[[#This Row],[子项名称]]&amp;表1_15[[#This Row],[分项工程代号]]&amp;表1_15[[#This Row],[分项工程名称]])</f>
        <v/>
      </c>
      <c r="Z348" s="11" t="str">
        <f>IF(ISBLANK(A348),"",IF(MATCH(表1_15[[#This Row],[子项名称]]&amp;表1_15[[#This Row],[分项工程代号]]&amp;表1_15[[#This Row],[分项工程名称]],Y:Y,0)=ROW(表1_15[[#This Row],[子项名称]]),TRUE,FALSE))</f>
        <v/>
      </c>
      <c r="AA348" s="11" t="str">
        <f t="shared" si="71"/>
        <v/>
      </c>
      <c r="AB348" s="11" t="str">
        <f>IF(ISBLANK(A348),"",VLOOKUP(表1_15[[#This Row],[分项工程名称]],施工检查记录[#All],2,FALSE))</f>
        <v/>
      </c>
      <c r="AC348" t="str">
        <f t="shared" si="60"/>
        <v>1900年01月00日</v>
      </c>
    </row>
    <row r="349" customHeight="1" spans="1:29">
      <c r="A349" s="40"/>
      <c r="B349" s="5" t="str">
        <f ca="1" t="shared" si="61"/>
        <v/>
      </c>
      <c r="D349" s="5"/>
      <c r="E349" s="40"/>
      <c r="F349" s="40"/>
      <c r="G349" s="85"/>
      <c r="I349" s="40"/>
      <c r="J349" s="5"/>
      <c r="K349" s="11" t="str">
        <f>IF(ISBLANK(A349),"",VLOOKUP("S3"&amp;表1_15[[#This Row],[分项工程代号]]&amp;表1_15[[#This Row],[分项工程名称]],模板!D:F,3,FALSE))</f>
        <v/>
      </c>
      <c r="L349" s="2" t="str">
        <f ca="1">IF(ISBLANK(A349),"",表1_15[[#This Row],[编号]]&amp;TEXT(表1_15[[#This Row],[序号]],"000"))</f>
        <v/>
      </c>
      <c r="M349" s="11" t="str">
        <f t="shared" si="62"/>
        <v/>
      </c>
      <c r="N349" s="11" t="str">
        <f t="shared" si="63"/>
        <v/>
      </c>
      <c r="O349" s="11" t="str">
        <f t="shared" si="64"/>
        <v/>
      </c>
      <c r="P349" s="2" t="str">
        <f t="shared" si="65"/>
        <v/>
      </c>
      <c r="Q349" s="2" t="str">
        <f t="shared" si="66"/>
        <v/>
      </c>
      <c r="R349" s="2" t="str">
        <f t="shared" si="67"/>
        <v/>
      </c>
      <c r="S349" s="11" t="str">
        <f t="shared" si="68"/>
        <v/>
      </c>
      <c r="T349" s="11" t="str">
        <f>IF(ISBLANK(A349),"",VLOOKUP(表1_15[[#This Row],[分项工程名称]],模板!C:G,3,FALSE))</f>
        <v/>
      </c>
      <c r="U349" s="2" t="str">
        <f t="shared" si="69"/>
        <v/>
      </c>
      <c r="V349" s="2" t="str">
        <f t="shared" si="70"/>
        <v/>
      </c>
      <c r="W349" s="11" t="str">
        <f>IF(ISBLANK(A349),"",表1_15[[#This Row],[子项名称]]&amp;表1_15[[#This Row],[标题]]&amp;表1_15[[#This Row],[分项工程代号]])</f>
        <v/>
      </c>
      <c r="X349" s="11" t="str">
        <f>IF(ISBLANK(A349),"",COUNTIF(W:W,表1_15[[#This Row],[子项名称]]&amp;表1_15[[#This Row],[标题]]&amp;表1_15[[#This Row],[分项工程代号]]))</f>
        <v/>
      </c>
      <c r="Y349" s="11" t="str">
        <f>IF(ISBLANK(A349),"",表1_15[[#This Row],[子项名称]]&amp;表1_15[[#This Row],[分项工程代号]]&amp;表1_15[[#This Row],[分项工程名称]])</f>
        <v/>
      </c>
      <c r="Z349" s="11" t="str">
        <f>IF(ISBLANK(A349),"",IF(MATCH(表1_15[[#This Row],[子项名称]]&amp;表1_15[[#This Row],[分项工程代号]]&amp;表1_15[[#This Row],[分项工程名称]],Y:Y,0)=ROW(表1_15[[#This Row],[子项名称]]),TRUE,FALSE))</f>
        <v/>
      </c>
      <c r="AA349" s="11" t="str">
        <f t="shared" si="71"/>
        <v/>
      </c>
      <c r="AB349" s="11" t="str">
        <f>IF(ISBLANK(A349),"",VLOOKUP(表1_15[[#This Row],[分项工程名称]],施工检查记录[#All],2,FALSE))</f>
        <v/>
      </c>
      <c r="AC349" t="str">
        <f t="shared" si="60"/>
        <v>1900年01月00日</v>
      </c>
    </row>
    <row r="350" customHeight="1" spans="1:29">
      <c r="A350" s="40"/>
      <c r="B350" s="5" t="str">
        <f ca="1" t="shared" si="61"/>
        <v/>
      </c>
      <c r="D350" s="5"/>
      <c r="E350" s="40"/>
      <c r="F350" s="40"/>
      <c r="G350" s="85"/>
      <c r="I350" s="40"/>
      <c r="J350" s="5"/>
      <c r="K350" s="11" t="str">
        <f>IF(ISBLANK(A350),"",VLOOKUP("S3"&amp;表1_15[[#This Row],[分项工程代号]]&amp;表1_15[[#This Row],[分项工程名称]],模板!D:F,3,FALSE))</f>
        <v/>
      </c>
      <c r="L350" s="2" t="str">
        <f ca="1">IF(ISBLANK(A350),"",表1_15[[#This Row],[编号]]&amp;TEXT(表1_15[[#This Row],[序号]],"000"))</f>
        <v/>
      </c>
      <c r="M350" s="11" t="str">
        <f t="shared" si="62"/>
        <v/>
      </c>
      <c r="N350" s="11" t="str">
        <f t="shared" si="63"/>
        <v/>
      </c>
      <c r="O350" s="11" t="str">
        <f t="shared" si="64"/>
        <v/>
      </c>
      <c r="P350" s="2" t="str">
        <f t="shared" si="65"/>
        <v/>
      </c>
      <c r="Q350" s="2" t="str">
        <f t="shared" si="66"/>
        <v/>
      </c>
      <c r="R350" s="2" t="str">
        <f t="shared" si="67"/>
        <v/>
      </c>
      <c r="S350" s="11" t="str">
        <f t="shared" si="68"/>
        <v/>
      </c>
      <c r="T350" s="11" t="str">
        <f>IF(ISBLANK(A350),"",VLOOKUP(表1_15[[#This Row],[分项工程名称]],模板!C:G,3,FALSE))</f>
        <v/>
      </c>
      <c r="U350" s="2" t="str">
        <f t="shared" si="69"/>
        <v/>
      </c>
      <c r="V350" s="2" t="str">
        <f t="shared" si="70"/>
        <v/>
      </c>
      <c r="W350" s="11" t="str">
        <f>IF(ISBLANK(A350),"",表1_15[[#This Row],[子项名称]]&amp;表1_15[[#This Row],[标题]]&amp;表1_15[[#This Row],[分项工程代号]])</f>
        <v/>
      </c>
      <c r="X350" s="11" t="str">
        <f>IF(ISBLANK(A350),"",COUNTIF(W:W,表1_15[[#This Row],[子项名称]]&amp;表1_15[[#This Row],[标题]]&amp;表1_15[[#This Row],[分项工程代号]]))</f>
        <v/>
      </c>
      <c r="Y350" s="11" t="str">
        <f>IF(ISBLANK(A350),"",表1_15[[#This Row],[子项名称]]&amp;表1_15[[#This Row],[分项工程代号]]&amp;表1_15[[#This Row],[分项工程名称]])</f>
        <v/>
      </c>
      <c r="Z350" s="11" t="str">
        <f>IF(ISBLANK(A350),"",IF(MATCH(表1_15[[#This Row],[子项名称]]&amp;表1_15[[#This Row],[分项工程代号]]&amp;表1_15[[#This Row],[分项工程名称]],Y:Y,0)=ROW(表1_15[[#This Row],[子项名称]]),TRUE,FALSE))</f>
        <v/>
      </c>
      <c r="AA350" s="11" t="str">
        <f t="shared" si="71"/>
        <v/>
      </c>
      <c r="AB350" s="11" t="str">
        <f>IF(ISBLANK(A350),"",VLOOKUP(表1_15[[#This Row],[分项工程名称]],施工检查记录[#All],2,FALSE))</f>
        <v/>
      </c>
      <c r="AC350" t="str">
        <f t="shared" si="60"/>
        <v>1900年01月00日</v>
      </c>
    </row>
    <row r="351" customHeight="1" spans="1:29">
      <c r="A351" s="40"/>
      <c r="B351" s="5" t="str">
        <f ca="1" t="shared" si="61"/>
        <v/>
      </c>
      <c r="D351" s="5"/>
      <c r="E351" s="40"/>
      <c r="F351" s="40"/>
      <c r="G351" s="85"/>
      <c r="I351" s="40"/>
      <c r="J351" s="5"/>
      <c r="K351" s="11" t="str">
        <f>IF(ISBLANK(A351),"",VLOOKUP("S3"&amp;表1_15[[#This Row],[分项工程代号]]&amp;表1_15[[#This Row],[分项工程名称]],模板!D:F,3,FALSE))</f>
        <v/>
      </c>
      <c r="L351" s="2" t="str">
        <f ca="1">IF(ISBLANK(A351),"",表1_15[[#This Row],[编号]]&amp;TEXT(表1_15[[#This Row],[序号]],"000"))</f>
        <v/>
      </c>
      <c r="M351" s="11" t="str">
        <f t="shared" si="62"/>
        <v/>
      </c>
      <c r="N351" s="11" t="str">
        <f t="shared" si="63"/>
        <v/>
      </c>
      <c r="O351" s="11" t="str">
        <f t="shared" si="64"/>
        <v/>
      </c>
      <c r="P351" s="2" t="str">
        <f t="shared" si="65"/>
        <v/>
      </c>
      <c r="Q351" s="2" t="str">
        <f t="shared" si="66"/>
        <v/>
      </c>
      <c r="R351" s="2" t="str">
        <f t="shared" si="67"/>
        <v/>
      </c>
      <c r="S351" s="11" t="str">
        <f t="shared" si="68"/>
        <v/>
      </c>
      <c r="T351" s="11" t="str">
        <f>IF(ISBLANK(A351),"",VLOOKUP(表1_15[[#This Row],[分项工程名称]],模板!C:G,3,FALSE))</f>
        <v/>
      </c>
      <c r="U351" s="2" t="str">
        <f t="shared" si="69"/>
        <v/>
      </c>
      <c r="V351" s="2" t="str">
        <f t="shared" si="70"/>
        <v/>
      </c>
      <c r="W351" s="11" t="str">
        <f>IF(ISBLANK(A351),"",表1_15[[#This Row],[子项名称]]&amp;表1_15[[#This Row],[标题]]&amp;表1_15[[#This Row],[分项工程代号]])</f>
        <v/>
      </c>
      <c r="X351" s="11" t="str">
        <f>IF(ISBLANK(A351),"",COUNTIF(W:W,表1_15[[#This Row],[子项名称]]&amp;表1_15[[#This Row],[标题]]&amp;表1_15[[#This Row],[分项工程代号]]))</f>
        <v/>
      </c>
      <c r="Y351" s="11" t="str">
        <f>IF(ISBLANK(A351),"",表1_15[[#This Row],[子项名称]]&amp;表1_15[[#This Row],[分项工程代号]]&amp;表1_15[[#This Row],[分项工程名称]])</f>
        <v/>
      </c>
      <c r="Z351" s="11" t="str">
        <f>IF(ISBLANK(A351),"",IF(MATCH(表1_15[[#This Row],[子项名称]]&amp;表1_15[[#This Row],[分项工程代号]]&amp;表1_15[[#This Row],[分项工程名称]],Y:Y,0)=ROW(表1_15[[#This Row],[子项名称]]),TRUE,FALSE))</f>
        <v/>
      </c>
      <c r="AA351" s="11" t="str">
        <f t="shared" si="71"/>
        <v/>
      </c>
      <c r="AB351" s="11" t="str">
        <f>IF(ISBLANK(A351),"",VLOOKUP(表1_15[[#This Row],[分项工程名称]],施工检查记录[#All],2,FALSE))</f>
        <v/>
      </c>
      <c r="AC351" t="str">
        <f t="shared" si="60"/>
        <v>1900年01月00日</v>
      </c>
    </row>
    <row r="352" customHeight="1" spans="1:29">
      <c r="A352" s="40"/>
      <c r="B352" s="5" t="str">
        <f ca="1" t="shared" si="61"/>
        <v/>
      </c>
      <c r="D352" s="5"/>
      <c r="E352" s="40"/>
      <c r="F352" s="40"/>
      <c r="G352" s="85"/>
      <c r="I352" s="88"/>
      <c r="J352" s="5"/>
      <c r="K352" s="11" t="str">
        <f>IF(ISBLANK(A352),"",VLOOKUP("S3"&amp;表1_15[[#This Row],[分项工程代号]]&amp;表1_15[[#This Row],[分项工程名称]],模板!D:F,3,FALSE))</f>
        <v/>
      </c>
      <c r="L352" s="2" t="str">
        <f ca="1">IF(ISBLANK(A352),"",表1_15[[#This Row],[编号]]&amp;TEXT(表1_15[[#This Row],[序号]],"000"))</f>
        <v/>
      </c>
      <c r="M352" s="11" t="str">
        <f t="shared" si="62"/>
        <v/>
      </c>
      <c r="N352" s="11" t="str">
        <f t="shared" si="63"/>
        <v/>
      </c>
      <c r="O352" s="11" t="str">
        <f t="shared" si="64"/>
        <v/>
      </c>
      <c r="P352" s="2" t="str">
        <f t="shared" si="65"/>
        <v/>
      </c>
      <c r="Q352" s="2" t="str">
        <f t="shared" si="66"/>
        <v/>
      </c>
      <c r="R352" s="2" t="str">
        <f t="shared" si="67"/>
        <v/>
      </c>
      <c r="S352" s="11" t="str">
        <f t="shared" si="68"/>
        <v/>
      </c>
      <c r="T352" s="11" t="str">
        <f>IF(ISBLANK(A352),"",VLOOKUP(表1_15[[#This Row],[分项工程名称]],模板!C:G,3,FALSE))</f>
        <v/>
      </c>
      <c r="U352" s="2" t="str">
        <f t="shared" si="69"/>
        <v/>
      </c>
      <c r="V352" s="2" t="str">
        <f t="shared" si="70"/>
        <v/>
      </c>
      <c r="W352" s="11" t="str">
        <f>IF(ISBLANK(A352),"",表1_15[[#This Row],[子项名称]]&amp;表1_15[[#This Row],[标题]]&amp;表1_15[[#This Row],[分项工程代号]])</f>
        <v/>
      </c>
      <c r="X352" s="11" t="str">
        <f>IF(ISBLANK(A352),"",COUNTIF(W:W,表1_15[[#This Row],[子项名称]]&amp;表1_15[[#This Row],[标题]]&amp;表1_15[[#This Row],[分项工程代号]]))</f>
        <v/>
      </c>
      <c r="Y352" s="11" t="str">
        <f>IF(ISBLANK(A352),"",表1_15[[#This Row],[子项名称]]&amp;表1_15[[#This Row],[分项工程代号]]&amp;表1_15[[#This Row],[分项工程名称]])</f>
        <v/>
      </c>
      <c r="Z352" s="11" t="str">
        <f>IF(ISBLANK(A352),"",IF(MATCH(表1_15[[#This Row],[子项名称]]&amp;表1_15[[#This Row],[分项工程代号]]&amp;表1_15[[#This Row],[分项工程名称]],Y:Y,0)=ROW(表1_15[[#This Row],[子项名称]]),TRUE,FALSE))</f>
        <v/>
      </c>
      <c r="AA352" s="11" t="str">
        <f t="shared" si="71"/>
        <v/>
      </c>
      <c r="AB352" s="11" t="str">
        <f>IF(ISBLANK(A352),"",VLOOKUP(表1_15[[#This Row],[分项工程名称]],施工检查记录[#All],2,FALSE))</f>
        <v/>
      </c>
      <c r="AC352" t="str">
        <f t="shared" si="60"/>
        <v>1900年01月00日</v>
      </c>
    </row>
    <row r="353" customHeight="1" spans="1:29">
      <c r="A353" s="40"/>
      <c r="B353" s="5" t="str">
        <f ca="1" t="shared" si="61"/>
        <v/>
      </c>
      <c r="D353" s="5"/>
      <c r="E353" s="40"/>
      <c r="F353" s="40"/>
      <c r="G353" s="85"/>
      <c r="I353" s="88"/>
      <c r="J353" s="5"/>
      <c r="K353" s="11" t="str">
        <f>IF(ISBLANK(A353),"",VLOOKUP("S3"&amp;表1_15[[#This Row],[分项工程代号]]&amp;表1_15[[#This Row],[分项工程名称]],模板!D:F,3,FALSE))</f>
        <v/>
      </c>
      <c r="L353" s="2" t="str">
        <f ca="1">IF(ISBLANK(A353),"",表1_15[[#This Row],[编号]]&amp;TEXT(表1_15[[#This Row],[序号]],"000"))</f>
        <v/>
      </c>
      <c r="M353" s="11" t="str">
        <f t="shared" si="62"/>
        <v/>
      </c>
      <c r="N353" s="11" t="str">
        <f t="shared" si="63"/>
        <v/>
      </c>
      <c r="O353" s="11" t="str">
        <f t="shared" si="64"/>
        <v/>
      </c>
      <c r="P353" s="2" t="str">
        <f t="shared" si="65"/>
        <v/>
      </c>
      <c r="Q353" s="2" t="str">
        <f t="shared" si="66"/>
        <v/>
      </c>
      <c r="R353" s="2" t="str">
        <f t="shared" si="67"/>
        <v/>
      </c>
      <c r="S353" s="11" t="str">
        <f t="shared" si="68"/>
        <v/>
      </c>
      <c r="T353" s="11" t="str">
        <f>IF(ISBLANK(A353),"",VLOOKUP(表1_15[[#This Row],[分项工程名称]],模板!C:G,3,FALSE))</f>
        <v/>
      </c>
      <c r="U353" s="2" t="str">
        <f t="shared" si="69"/>
        <v/>
      </c>
      <c r="V353" s="2" t="str">
        <f t="shared" si="70"/>
        <v/>
      </c>
      <c r="W353" s="11" t="str">
        <f>IF(ISBLANK(A353),"",表1_15[[#This Row],[子项名称]]&amp;表1_15[[#This Row],[标题]]&amp;表1_15[[#This Row],[分项工程代号]])</f>
        <v/>
      </c>
      <c r="X353" s="11" t="str">
        <f>IF(ISBLANK(A353),"",COUNTIF(W:W,表1_15[[#This Row],[子项名称]]&amp;表1_15[[#This Row],[标题]]&amp;表1_15[[#This Row],[分项工程代号]]))</f>
        <v/>
      </c>
      <c r="Y353" s="11" t="str">
        <f>IF(ISBLANK(A353),"",表1_15[[#This Row],[子项名称]]&amp;表1_15[[#This Row],[分项工程代号]]&amp;表1_15[[#This Row],[分项工程名称]])</f>
        <v/>
      </c>
      <c r="Z353" s="11" t="str">
        <f>IF(ISBLANK(A353),"",IF(MATCH(表1_15[[#This Row],[子项名称]]&amp;表1_15[[#This Row],[分项工程代号]]&amp;表1_15[[#This Row],[分项工程名称]],Y:Y,0)=ROW(表1_15[[#This Row],[子项名称]]),TRUE,FALSE))</f>
        <v/>
      </c>
      <c r="AA353" s="11" t="str">
        <f t="shared" si="71"/>
        <v/>
      </c>
      <c r="AB353" s="11" t="str">
        <f>IF(ISBLANK(A353),"",VLOOKUP(表1_15[[#This Row],[分项工程名称]],施工检查记录[#All],2,FALSE))</f>
        <v/>
      </c>
      <c r="AC353" t="str">
        <f t="shared" si="60"/>
        <v>1900年01月00日</v>
      </c>
    </row>
    <row r="354" customHeight="1" spans="1:29">
      <c r="A354" s="5"/>
      <c r="B354" s="5" t="str">
        <f ca="1" t="shared" si="61"/>
        <v/>
      </c>
      <c r="C354" s="5"/>
      <c r="D354" s="5"/>
      <c r="E354" s="5"/>
      <c r="F354" s="40"/>
      <c r="G354" s="85"/>
      <c r="I354" s="40"/>
      <c r="J354" s="5"/>
      <c r="K354" s="11" t="str">
        <f>IF(ISBLANK(A354),"",VLOOKUP("S3"&amp;表1_15[[#This Row],[分项工程代号]]&amp;表1_15[[#This Row],[分项工程名称]],模板!D:F,3,FALSE))</f>
        <v/>
      </c>
      <c r="L354" s="2" t="str">
        <f ca="1">IF(ISBLANK(A354),"",表1_15[[#This Row],[编号]]&amp;TEXT(表1_15[[#This Row],[序号]],"000"))</f>
        <v/>
      </c>
      <c r="M354" s="11" t="str">
        <f t="shared" si="62"/>
        <v/>
      </c>
      <c r="N354" s="11" t="str">
        <f t="shared" si="63"/>
        <v/>
      </c>
      <c r="O354" s="11" t="str">
        <f t="shared" si="64"/>
        <v/>
      </c>
      <c r="P354" s="2" t="str">
        <f t="shared" si="65"/>
        <v/>
      </c>
      <c r="Q354" s="2" t="str">
        <f t="shared" si="66"/>
        <v/>
      </c>
      <c r="R354" s="2" t="str">
        <f t="shared" si="67"/>
        <v/>
      </c>
      <c r="S354" s="11" t="str">
        <f t="shared" si="68"/>
        <v/>
      </c>
      <c r="T354" s="11" t="str">
        <f>IF(ISBLANK(A354),"",VLOOKUP(表1_15[[#This Row],[分项工程名称]],模板!C:G,3,FALSE))</f>
        <v/>
      </c>
      <c r="U354" s="2" t="str">
        <f t="shared" si="69"/>
        <v/>
      </c>
      <c r="V354" s="2" t="str">
        <f t="shared" si="70"/>
        <v/>
      </c>
      <c r="W354" s="11" t="str">
        <f>IF(ISBLANK(A354),"",表1_15[[#This Row],[子项名称]]&amp;表1_15[[#This Row],[标题]]&amp;表1_15[[#This Row],[分项工程代号]])</f>
        <v/>
      </c>
      <c r="X354" s="11" t="str">
        <f>IF(ISBLANK(A354),"",COUNTIF(W:W,表1_15[[#This Row],[子项名称]]&amp;表1_15[[#This Row],[标题]]&amp;表1_15[[#This Row],[分项工程代号]]))</f>
        <v/>
      </c>
      <c r="Y354" s="11" t="str">
        <f>IF(ISBLANK(A354),"",表1_15[[#This Row],[子项名称]]&amp;表1_15[[#This Row],[分项工程代号]]&amp;表1_15[[#This Row],[分项工程名称]])</f>
        <v/>
      </c>
      <c r="Z354" s="11" t="str">
        <f>IF(ISBLANK(A354),"",IF(MATCH(表1_15[[#This Row],[子项名称]]&amp;表1_15[[#This Row],[分项工程代号]]&amp;表1_15[[#This Row],[分项工程名称]],Y:Y,0)=ROW(表1_15[[#This Row],[子项名称]]),TRUE,FALSE))</f>
        <v/>
      </c>
      <c r="AA354" s="11" t="str">
        <f t="shared" si="71"/>
        <v/>
      </c>
      <c r="AB354" s="11" t="str">
        <f>IF(ISBLANK(A354),"",VLOOKUP(表1_15[[#This Row],[分项工程名称]],施工检查记录[#All],2,FALSE))</f>
        <v/>
      </c>
      <c r="AC354" t="str">
        <f t="shared" si="60"/>
        <v>1900年01月00日</v>
      </c>
    </row>
    <row r="355" customHeight="1" spans="1:29">
      <c r="A355" s="5"/>
      <c r="B355" s="5" t="str">
        <f ca="1" t="shared" si="61"/>
        <v/>
      </c>
      <c r="C355" s="5"/>
      <c r="D355" s="5"/>
      <c r="E355" s="5"/>
      <c r="F355" s="40"/>
      <c r="G355" s="85"/>
      <c r="I355" s="40"/>
      <c r="J355" s="5"/>
      <c r="K355" s="11" t="str">
        <f>IF(ISBLANK(A355),"",VLOOKUP("S3"&amp;表1_15[[#This Row],[分项工程代号]]&amp;表1_15[[#This Row],[分项工程名称]],模板!D:F,3,FALSE))</f>
        <v/>
      </c>
      <c r="L355" s="2" t="str">
        <f ca="1">IF(ISBLANK(A355),"",表1_15[[#This Row],[编号]]&amp;TEXT(表1_15[[#This Row],[序号]],"000"))</f>
        <v/>
      </c>
      <c r="M355" s="11" t="str">
        <f t="shared" si="62"/>
        <v/>
      </c>
      <c r="N355" s="11" t="str">
        <f t="shared" si="63"/>
        <v/>
      </c>
      <c r="O355" s="11" t="str">
        <f t="shared" si="64"/>
        <v/>
      </c>
      <c r="P355" s="2" t="str">
        <f t="shared" si="65"/>
        <v/>
      </c>
      <c r="Q355" s="2" t="str">
        <f t="shared" si="66"/>
        <v/>
      </c>
      <c r="R355" s="2" t="str">
        <f t="shared" si="67"/>
        <v/>
      </c>
      <c r="S355" s="11" t="str">
        <f t="shared" si="68"/>
        <v/>
      </c>
      <c r="T355" s="11" t="str">
        <f>IF(ISBLANK(A355),"",VLOOKUP(表1_15[[#This Row],[分项工程名称]],模板!C:G,3,FALSE))</f>
        <v/>
      </c>
      <c r="U355" s="2" t="str">
        <f t="shared" si="69"/>
        <v/>
      </c>
      <c r="V355" s="2" t="str">
        <f t="shared" si="70"/>
        <v/>
      </c>
      <c r="W355" s="11" t="str">
        <f>IF(ISBLANK(A355),"",表1_15[[#This Row],[子项名称]]&amp;表1_15[[#This Row],[标题]]&amp;表1_15[[#This Row],[分项工程代号]])</f>
        <v/>
      </c>
      <c r="X355" s="11" t="str">
        <f>IF(ISBLANK(A355),"",COUNTIF(W:W,表1_15[[#This Row],[子项名称]]&amp;表1_15[[#This Row],[标题]]&amp;表1_15[[#This Row],[分项工程代号]]))</f>
        <v/>
      </c>
      <c r="Y355" s="11" t="str">
        <f>IF(ISBLANK(A355),"",表1_15[[#This Row],[子项名称]]&amp;表1_15[[#This Row],[分项工程代号]]&amp;表1_15[[#This Row],[分项工程名称]])</f>
        <v/>
      </c>
      <c r="Z355" s="11" t="str">
        <f>IF(ISBLANK(A355),"",IF(MATCH(表1_15[[#This Row],[子项名称]]&amp;表1_15[[#This Row],[分项工程代号]]&amp;表1_15[[#This Row],[分项工程名称]],Y:Y,0)=ROW(表1_15[[#This Row],[子项名称]]),TRUE,FALSE))</f>
        <v/>
      </c>
      <c r="AA355" s="11" t="str">
        <f t="shared" si="71"/>
        <v/>
      </c>
      <c r="AB355" s="11" t="str">
        <f>IF(ISBLANK(A355),"",VLOOKUP(表1_15[[#This Row],[分项工程名称]],施工检查记录[#All],2,FALSE))</f>
        <v/>
      </c>
      <c r="AC355" t="str">
        <f t="shared" si="60"/>
        <v>1900年01月00日</v>
      </c>
    </row>
    <row r="356" customHeight="1" spans="1:29">
      <c r="A356" s="5"/>
      <c r="B356" s="5" t="str">
        <f ca="1" t="shared" si="61"/>
        <v/>
      </c>
      <c r="D356" s="5"/>
      <c r="G356" s="85"/>
      <c r="J356" s="5"/>
      <c r="K356" s="11" t="str">
        <f>IF(ISBLANK(A356),"",VLOOKUP("S3"&amp;表1_15[[#This Row],[分项工程代号]]&amp;表1_15[[#This Row],[分项工程名称]],模板!D:F,3,FALSE))</f>
        <v/>
      </c>
      <c r="L356" s="2" t="str">
        <f ca="1">IF(ISBLANK(A356),"",表1_15[[#This Row],[编号]]&amp;TEXT(表1_15[[#This Row],[序号]],"000"))</f>
        <v/>
      </c>
      <c r="M356" s="11" t="str">
        <f t="shared" si="62"/>
        <v/>
      </c>
      <c r="N356" s="11" t="str">
        <f t="shared" si="63"/>
        <v/>
      </c>
      <c r="O356" s="11" t="str">
        <f t="shared" si="64"/>
        <v/>
      </c>
      <c r="P356" s="2" t="str">
        <f t="shared" si="65"/>
        <v/>
      </c>
      <c r="Q356" s="2" t="str">
        <f t="shared" si="66"/>
        <v/>
      </c>
      <c r="R356" s="2" t="str">
        <f t="shared" si="67"/>
        <v/>
      </c>
      <c r="S356" s="11" t="str">
        <f t="shared" si="68"/>
        <v/>
      </c>
      <c r="T356" s="11" t="str">
        <f>IF(ISBLANK(A356),"",VLOOKUP(表1_15[[#This Row],[分项工程名称]],模板!C:G,3,FALSE))</f>
        <v/>
      </c>
      <c r="U356" s="2" t="str">
        <f t="shared" si="69"/>
        <v/>
      </c>
      <c r="V356" s="2" t="str">
        <f t="shared" si="70"/>
        <v/>
      </c>
      <c r="W356" s="11" t="str">
        <f>IF(ISBLANK(A356),"",表1_15[[#This Row],[子项名称]]&amp;表1_15[[#This Row],[标题]]&amp;表1_15[[#This Row],[分项工程代号]])</f>
        <v/>
      </c>
      <c r="X356" s="11" t="str">
        <f>IF(ISBLANK(A356),"",COUNTIF(W:W,表1_15[[#This Row],[子项名称]]&amp;表1_15[[#This Row],[标题]]&amp;表1_15[[#This Row],[分项工程代号]]))</f>
        <v/>
      </c>
      <c r="Y356" s="11" t="str">
        <f>IF(ISBLANK(A356),"",表1_15[[#This Row],[子项名称]]&amp;表1_15[[#This Row],[分项工程代号]]&amp;表1_15[[#This Row],[分项工程名称]])</f>
        <v/>
      </c>
      <c r="Z356" s="11" t="str">
        <f>IF(ISBLANK(A356),"",IF(MATCH(表1_15[[#This Row],[子项名称]]&amp;表1_15[[#This Row],[分项工程代号]]&amp;表1_15[[#This Row],[分项工程名称]],Y:Y,0)=ROW(表1_15[[#This Row],[子项名称]]),TRUE,FALSE))</f>
        <v/>
      </c>
      <c r="AA356" s="11" t="str">
        <f t="shared" si="71"/>
        <v/>
      </c>
      <c r="AB356" s="11" t="str">
        <f>IF(ISBLANK(A356),"",VLOOKUP(表1_15[[#This Row],[分项工程名称]],施工检查记录[#All],2,FALSE))</f>
        <v/>
      </c>
      <c r="AC356" t="str">
        <f t="shared" si="60"/>
        <v>1900年01月00日</v>
      </c>
    </row>
    <row r="357" customHeight="1" spans="1:29">
      <c r="A357" s="5"/>
      <c r="B357" s="5" t="str">
        <f ca="1" t="shared" si="61"/>
        <v/>
      </c>
      <c r="D357" s="5"/>
      <c r="G357" s="85"/>
      <c r="J357" s="5"/>
      <c r="K357" s="11" t="str">
        <f>IF(ISBLANK(A357),"",VLOOKUP("S3"&amp;表1_15[[#This Row],[分项工程代号]]&amp;表1_15[[#This Row],[分项工程名称]],模板!D:F,3,FALSE))</f>
        <v/>
      </c>
      <c r="L357" s="2" t="str">
        <f ca="1">IF(ISBLANK(A357),"",表1_15[[#This Row],[编号]]&amp;TEXT(表1_15[[#This Row],[序号]],"000"))</f>
        <v/>
      </c>
      <c r="M357" s="11" t="str">
        <f t="shared" si="62"/>
        <v/>
      </c>
      <c r="N357" s="11" t="str">
        <f t="shared" si="63"/>
        <v/>
      </c>
      <c r="O357" s="11" t="str">
        <f t="shared" si="64"/>
        <v/>
      </c>
      <c r="P357" s="2" t="str">
        <f t="shared" si="65"/>
        <v/>
      </c>
      <c r="Q357" s="2" t="str">
        <f t="shared" si="66"/>
        <v/>
      </c>
      <c r="R357" s="2" t="str">
        <f t="shared" si="67"/>
        <v/>
      </c>
      <c r="S357" s="11" t="str">
        <f t="shared" si="68"/>
        <v/>
      </c>
      <c r="T357" s="11" t="str">
        <f>IF(ISBLANK(A357),"",VLOOKUP(表1_15[[#This Row],[分项工程名称]],模板!C:G,3,FALSE))</f>
        <v/>
      </c>
      <c r="U357" s="2" t="str">
        <f t="shared" si="69"/>
        <v/>
      </c>
      <c r="V357" s="2" t="str">
        <f t="shared" si="70"/>
        <v/>
      </c>
      <c r="W357" s="11" t="str">
        <f>IF(ISBLANK(A357),"",表1_15[[#This Row],[子项名称]]&amp;表1_15[[#This Row],[标题]]&amp;表1_15[[#This Row],[分项工程代号]])</f>
        <v/>
      </c>
      <c r="X357" s="11" t="str">
        <f>IF(ISBLANK(A357),"",COUNTIF(W:W,表1_15[[#This Row],[子项名称]]&amp;表1_15[[#This Row],[标题]]&amp;表1_15[[#This Row],[分项工程代号]]))</f>
        <v/>
      </c>
      <c r="Y357" s="11" t="str">
        <f>IF(ISBLANK(A357),"",表1_15[[#This Row],[子项名称]]&amp;表1_15[[#This Row],[分项工程代号]]&amp;表1_15[[#This Row],[分项工程名称]])</f>
        <v/>
      </c>
      <c r="Z357" s="11" t="str">
        <f>IF(ISBLANK(A357),"",IF(MATCH(表1_15[[#This Row],[子项名称]]&amp;表1_15[[#This Row],[分项工程代号]]&amp;表1_15[[#This Row],[分项工程名称]],Y:Y,0)=ROW(表1_15[[#This Row],[子项名称]]),TRUE,FALSE))</f>
        <v/>
      </c>
      <c r="AA357" s="11" t="str">
        <f t="shared" si="71"/>
        <v/>
      </c>
      <c r="AB357" s="11" t="str">
        <f>IF(ISBLANK(A357),"",VLOOKUP(表1_15[[#This Row],[分项工程名称]],施工检查记录[#All],2,FALSE))</f>
        <v/>
      </c>
      <c r="AC357" t="str">
        <f t="shared" si="60"/>
        <v>1900年01月00日</v>
      </c>
    </row>
    <row r="358" customHeight="1" spans="1:29">
      <c r="A358" s="5"/>
      <c r="B358" s="5" t="str">
        <f ca="1" t="shared" si="61"/>
        <v/>
      </c>
      <c r="D358" s="5"/>
      <c r="G358" s="85"/>
      <c r="J358" s="5"/>
      <c r="K358" s="11" t="str">
        <f>IF(ISBLANK(A358),"",VLOOKUP("S3"&amp;表1_15[[#This Row],[分项工程代号]]&amp;表1_15[[#This Row],[分项工程名称]],模板!D:F,3,FALSE))</f>
        <v/>
      </c>
      <c r="L358" s="2" t="str">
        <f ca="1">IF(ISBLANK(A358),"",表1_15[[#This Row],[编号]]&amp;TEXT(表1_15[[#This Row],[序号]],"000"))</f>
        <v/>
      </c>
      <c r="M358" s="11" t="str">
        <f t="shared" si="62"/>
        <v/>
      </c>
      <c r="N358" s="11" t="str">
        <f t="shared" si="63"/>
        <v/>
      </c>
      <c r="O358" s="11" t="str">
        <f t="shared" si="64"/>
        <v/>
      </c>
      <c r="P358" s="2" t="str">
        <f t="shared" si="65"/>
        <v/>
      </c>
      <c r="Q358" s="2" t="str">
        <f t="shared" si="66"/>
        <v/>
      </c>
      <c r="R358" s="2" t="str">
        <f t="shared" si="67"/>
        <v/>
      </c>
      <c r="S358" s="11" t="str">
        <f t="shared" si="68"/>
        <v/>
      </c>
      <c r="T358" s="11" t="str">
        <f>IF(ISBLANK(A358),"",VLOOKUP(表1_15[[#This Row],[分项工程名称]],模板!C:G,3,FALSE))</f>
        <v/>
      </c>
      <c r="U358" s="2" t="str">
        <f t="shared" si="69"/>
        <v/>
      </c>
      <c r="V358" s="2" t="str">
        <f t="shared" si="70"/>
        <v/>
      </c>
      <c r="W358" s="11" t="str">
        <f>IF(ISBLANK(A358),"",表1_15[[#This Row],[子项名称]]&amp;表1_15[[#This Row],[标题]]&amp;表1_15[[#This Row],[分项工程代号]])</f>
        <v/>
      </c>
      <c r="X358" s="11" t="str">
        <f>IF(ISBLANK(A358),"",COUNTIF(W:W,表1_15[[#This Row],[子项名称]]&amp;表1_15[[#This Row],[标题]]&amp;表1_15[[#This Row],[分项工程代号]]))</f>
        <v/>
      </c>
      <c r="Y358" s="11" t="str">
        <f>IF(ISBLANK(A358),"",表1_15[[#This Row],[子项名称]]&amp;表1_15[[#This Row],[分项工程代号]]&amp;表1_15[[#This Row],[分项工程名称]])</f>
        <v/>
      </c>
      <c r="Z358" s="11" t="str">
        <f>IF(ISBLANK(A358),"",IF(MATCH(表1_15[[#This Row],[子项名称]]&amp;表1_15[[#This Row],[分项工程代号]]&amp;表1_15[[#This Row],[分项工程名称]],Y:Y,0)=ROW(表1_15[[#This Row],[子项名称]]),TRUE,FALSE))</f>
        <v/>
      </c>
      <c r="AA358" s="11" t="str">
        <f t="shared" si="71"/>
        <v/>
      </c>
      <c r="AB358" s="11" t="str">
        <f>IF(ISBLANK(A358),"",VLOOKUP(表1_15[[#This Row],[分项工程名称]],施工检查记录[#All],2,FALSE))</f>
        <v/>
      </c>
      <c r="AC358" t="str">
        <f t="shared" si="60"/>
        <v>1900年01月00日</v>
      </c>
    </row>
    <row r="359" customHeight="1" spans="1:29">
      <c r="A359" s="5"/>
      <c r="B359" s="5" t="str">
        <f ca="1" t="shared" si="61"/>
        <v/>
      </c>
      <c r="D359" s="5"/>
      <c r="E359" s="5"/>
      <c r="G359" s="85"/>
      <c r="J359" s="5"/>
      <c r="K359" s="11" t="str">
        <f>IF(ISBLANK(A359),"",VLOOKUP("S3"&amp;表1_15[[#This Row],[分项工程代号]]&amp;表1_15[[#This Row],[分项工程名称]],模板!D:F,3,FALSE))</f>
        <v/>
      </c>
      <c r="L359" s="2" t="str">
        <f ca="1">IF(ISBLANK(A359),"",表1_15[[#This Row],[编号]]&amp;TEXT(表1_15[[#This Row],[序号]],"000"))</f>
        <v/>
      </c>
      <c r="M359" s="11" t="str">
        <f t="shared" si="62"/>
        <v/>
      </c>
      <c r="N359" s="11" t="str">
        <f t="shared" si="63"/>
        <v/>
      </c>
      <c r="O359" s="11" t="str">
        <f t="shared" si="64"/>
        <v/>
      </c>
      <c r="P359" s="2" t="str">
        <f t="shared" si="65"/>
        <v/>
      </c>
      <c r="Q359" s="2" t="str">
        <f t="shared" si="66"/>
        <v/>
      </c>
      <c r="R359" s="2" t="str">
        <f t="shared" si="67"/>
        <v/>
      </c>
      <c r="S359" s="11" t="str">
        <f t="shared" si="68"/>
        <v/>
      </c>
      <c r="T359" s="11" t="str">
        <f>IF(ISBLANK(A359),"",VLOOKUP(表1_15[[#This Row],[分项工程名称]],模板!C:G,3,FALSE))</f>
        <v/>
      </c>
      <c r="U359" s="2" t="str">
        <f t="shared" si="69"/>
        <v/>
      </c>
      <c r="V359" s="2" t="str">
        <f t="shared" si="70"/>
        <v/>
      </c>
      <c r="W359" s="11" t="str">
        <f>IF(ISBLANK(A359),"",表1_15[[#This Row],[子项名称]]&amp;表1_15[[#This Row],[标题]]&amp;表1_15[[#This Row],[分项工程代号]])</f>
        <v/>
      </c>
      <c r="X359" s="11" t="str">
        <f>IF(ISBLANK(A359),"",COUNTIF(W:W,表1_15[[#This Row],[子项名称]]&amp;表1_15[[#This Row],[标题]]&amp;表1_15[[#This Row],[分项工程代号]]))</f>
        <v/>
      </c>
      <c r="Y359" s="11" t="str">
        <f>IF(ISBLANK(A359),"",表1_15[[#This Row],[子项名称]]&amp;表1_15[[#This Row],[分项工程代号]]&amp;表1_15[[#This Row],[分项工程名称]])</f>
        <v/>
      </c>
      <c r="Z359" s="11" t="str">
        <f>IF(ISBLANK(A359),"",IF(MATCH(表1_15[[#This Row],[子项名称]]&amp;表1_15[[#This Row],[分项工程代号]]&amp;表1_15[[#This Row],[分项工程名称]],Y:Y,0)=ROW(表1_15[[#This Row],[子项名称]]),TRUE,FALSE))</f>
        <v/>
      </c>
      <c r="AA359" s="11" t="str">
        <f t="shared" si="71"/>
        <v/>
      </c>
      <c r="AB359" s="11" t="str">
        <f>IF(ISBLANK(A359),"",VLOOKUP(表1_15[[#This Row],[分项工程名称]],施工检查记录[#All],2,FALSE))</f>
        <v/>
      </c>
      <c r="AC359" t="str">
        <f t="shared" si="60"/>
        <v>1900年01月00日</v>
      </c>
    </row>
    <row r="360" customHeight="1" spans="1:29">
      <c r="A360" s="5"/>
      <c r="B360" s="5" t="str">
        <f ca="1" t="shared" si="61"/>
        <v/>
      </c>
      <c r="D360" s="5"/>
      <c r="E360" s="5"/>
      <c r="G360" s="85"/>
      <c r="J360" s="5"/>
      <c r="K360" s="11" t="str">
        <f>IF(ISBLANK(A360),"",VLOOKUP("S3"&amp;表1_15[[#This Row],[分项工程代号]]&amp;表1_15[[#This Row],[分项工程名称]],模板!D:F,3,FALSE))</f>
        <v/>
      </c>
      <c r="L360" s="2" t="str">
        <f ca="1">IF(ISBLANK(A360),"",表1_15[[#This Row],[编号]]&amp;TEXT(表1_15[[#This Row],[序号]],"000"))</f>
        <v/>
      </c>
      <c r="M360" s="11" t="str">
        <f t="shared" si="62"/>
        <v/>
      </c>
      <c r="N360" s="11" t="str">
        <f t="shared" si="63"/>
        <v/>
      </c>
      <c r="O360" s="11" t="str">
        <f t="shared" si="64"/>
        <v/>
      </c>
      <c r="P360" s="2" t="str">
        <f t="shared" si="65"/>
        <v/>
      </c>
      <c r="Q360" s="2" t="str">
        <f t="shared" si="66"/>
        <v/>
      </c>
      <c r="R360" s="2" t="str">
        <f t="shared" si="67"/>
        <v/>
      </c>
      <c r="S360" s="11" t="str">
        <f t="shared" si="68"/>
        <v/>
      </c>
      <c r="T360" s="11" t="str">
        <f>IF(ISBLANK(A360),"",VLOOKUP(表1_15[[#This Row],[分项工程名称]],模板!C:G,3,FALSE))</f>
        <v/>
      </c>
      <c r="U360" s="2" t="str">
        <f t="shared" si="69"/>
        <v/>
      </c>
      <c r="V360" s="2" t="str">
        <f t="shared" si="70"/>
        <v/>
      </c>
      <c r="W360" s="11" t="str">
        <f>IF(ISBLANK(A360),"",表1_15[[#This Row],[子项名称]]&amp;表1_15[[#This Row],[标题]]&amp;表1_15[[#This Row],[分项工程代号]])</f>
        <v/>
      </c>
      <c r="X360" s="11" t="str">
        <f>IF(ISBLANK(A360),"",COUNTIF(W:W,表1_15[[#This Row],[子项名称]]&amp;表1_15[[#This Row],[标题]]&amp;表1_15[[#This Row],[分项工程代号]]))</f>
        <v/>
      </c>
      <c r="Y360" s="11" t="str">
        <f>IF(ISBLANK(A360),"",表1_15[[#This Row],[子项名称]]&amp;表1_15[[#This Row],[分项工程代号]]&amp;表1_15[[#This Row],[分项工程名称]])</f>
        <v/>
      </c>
      <c r="Z360" s="11" t="str">
        <f>IF(ISBLANK(A360),"",IF(MATCH(表1_15[[#This Row],[子项名称]]&amp;表1_15[[#This Row],[分项工程代号]]&amp;表1_15[[#This Row],[分项工程名称]],Y:Y,0)=ROW(表1_15[[#This Row],[子项名称]]),TRUE,FALSE))</f>
        <v/>
      </c>
      <c r="AA360" s="11" t="str">
        <f t="shared" si="71"/>
        <v/>
      </c>
      <c r="AB360" s="11" t="str">
        <f>IF(ISBLANK(A360),"",VLOOKUP(表1_15[[#This Row],[分项工程名称]],施工检查记录[#All],2,FALSE))</f>
        <v/>
      </c>
      <c r="AC360" t="str">
        <f t="shared" si="60"/>
        <v>1900年01月00日</v>
      </c>
    </row>
    <row r="361" customHeight="1" spans="1:29">
      <c r="A361" s="5"/>
      <c r="B361" s="5" t="str">
        <f ca="1" t="shared" si="61"/>
        <v/>
      </c>
      <c r="D361" s="5"/>
      <c r="E361" s="5"/>
      <c r="G361" s="85"/>
      <c r="J361" s="5"/>
      <c r="K361" s="11" t="str">
        <f>IF(ISBLANK(A361),"",VLOOKUP("S3"&amp;表1_15[[#This Row],[分项工程代号]]&amp;表1_15[[#This Row],[分项工程名称]],模板!D:F,3,FALSE))</f>
        <v/>
      </c>
      <c r="L361" s="2" t="str">
        <f ca="1">IF(ISBLANK(A361),"",表1_15[[#This Row],[编号]]&amp;TEXT(表1_15[[#This Row],[序号]],"000"))</f>
        <v/>
      </c>
      <c r="M361" s="11" t="str">
        <f t="shared" si="62"/>
        <v/>
      </c>
      <c r="N361" s="11" t="str">
        <f t="shared" si="63"/>
        <v/>
      </c>
      <c r="O361" s="11" t="str">
        <f t="shared" si="64"/>
        <v/>
      </c>
      <c r="P361" s="2" t="str">
        <f t="shared" si="65"/>
        <v/>
      </c>
      <c r="Q361" s="2" t="str">
        <f t="shared" si="66"/>
        <v/>
      </c>
      <c r="R361" s="2" t="str">
        <f t="shared" si="67"/>
        <v/>
      </c>
      <c r="S361" s="11" t="str">
        <f t="shared" si="68"/>
        <v/>
      </c>
      <c r="T361" s="11" t="str">
        <f>IF(ISBLANK(A361),"",VLOOKUP(表1_15[[#This Row],[分项工程名称]],模板!C:G,3,FALSE))</f>
        <v/>
      </c>
      <c r="U361" s="2" t="str">
        <f t="shared" si="69"/>
        <v/>
      </c>
      <c r="V361" s="2" t="str">
        <f t="shared" si="70"/>
        <v/>
      </c>
      <c r="W361" s="11" t="str">
        <f>IF(ISBLANK(A361),"",表1_15[[#This Row],[子项名称]]&amp;表1_15[[#This Row],[标题]]&amp;表1_15[[#This Row],[分项工程代号]])</f>
        <v/>
      </c>
      <c r="X361" s="11" t="str">
        <f>IF(ISBLANK(A361),"",COUNTIF(W:W,表1_15[[#This Row],[子项名称]]&amp;表1_15[[#This Row],[标题]]&amp;表1_15[[#This Row],[分项工程代号]]))</f>
        <v/>
      </c>
      <c r="Y361" s="11" t="str">
        <f>IF(ISBLANK(A361),"",表1_15[[#This Row],[子项名称]]&amp;表1_15[[#This Row],[分项工程代号]]&amp;表1_15[[#This Row],[分项工程名称]])</f>
        <v/>
      </c>
      <c r="Z361" s="11" t="str">
        <f>IF(ISBLANK(A361),"",IF(MATCH(表1_15[[#This Row],[子项名称]]&amp;表1_15[[#This Row],[分项工程代号]]&amp;表1_15[[#This Row],[分项工程名称]],Y:Y,0)=ROW(表1_15[[#This Row],[子项名称]]),TRUE,FALSE))</f>
        <v/>
      </c>
      <c r="AA361" s="11" t="str">
        <f t="shared" si="71"/>
        <v/>
      </c>
      <c r="AB361" s="11" t="str">
        <f>IF(ISBLANK(A361),"",VLOOKUP(表1_15[[#This Row],[分项工程名称]],施工检查记录[#All],2,FALSE))</f>
        <v/>
      </c>
      <c r="AC361" t="str">
        <f t="shared" si="60"/>
        <v>1900年01月00日</v>
      </c>
    </row>
    <row r="362" customHeight="1" spans="1:29">
      <c r="A362" s="5"/>
      <c r="B362" s="5" t="str">
        <f ca="1" t="shared" si="61"/>
        <v/>
      </c>
      <c r="D362" s="5"/>
      <c r="E362" s="5"/>
      <c r="G362" s="85"/>
      <c r="J362" s="5"/>
      <c r="K362" s="11" t="str">
        <f>IF(ISBLANK(A362),"",VLOOKUP("S3"&amp;表1_15[[#This Row],[分项工程代号]]&amp;表1_15[[#This Row],[分项工程名称]],模板!D:F,3,FALSE))</f>
        <v/>
      </c>
      <c r="L362" s="2" t="str">
        <f ca="1">IF(ISBLANK(A362),"",表1_15[[#This Row],[编号]]&amp;TEXT(表1_15[[#This Row],[序号]],"000"))</f>
        <v/>
      </c>
      <c r="M362" s="11" t="str">
        <f t="shared" si="62"/>
        <v/>
      </c>
      <c r="N362" s="11" t="str">
        <f t="shared" si="63"/>
        <v/>
      </c>
      <c r="O362" s="11" t="str">
        <f t="shared" si="64"/>
        <v/>
      </c>
      <c r="P362" s="2" t="str">
        <f t="shared" si="65"/>
        <v/>
      </c>
      <c r="Q362" s="2" t="str">
        <f t="shared" si="66"/>
        <v/>
      </c>
      <c r="R362" s="2" t="str">
        <f t="shared" si="67"/>
        <v/>
      </c>
      <c r="S362" s="11" t="str">
        <f t="shared" si="68"/>
        <v/>
      </c>
      <c r="T362" s="11" t="str">
        <f>IF(ISBLANK(A362),"",VLOOKUP(表1_15[[#This Row],[分项工程名称]],模板!C:G,3,FALSE))</f>
        <v/>
      </c>
      <c r="U362" s="2" t="str">
        <f t="shared" si="69"/>
        <v/>
      </c>
      <c r="V362" s="2" t="str">
        <f t="shared" si="70"/>
        <v/>
      </c>
      <c r="W362" s="11" t="str">
        <f>IF(ISBLANK(A362),"",表1_15[[#This Row],[子项名称]]&amp;表1_15[[#This Row],[标题]]&amp;表1_15[[#This Row],[分项工程代号]])</f>
        <v/>
      </c>
      <c r="X362" s="11" t="str">
        <f>IF(ISBLANK(A362),"",COUNTIF(W:W,表1_15[[#This Row],[子项名称]]&amp;表1_15[[#This Row],[标题]]&amp;表1_15[[#This Row],[分项工程代号]]))</f>
        <v/>
      </c>
      <c r="Y362" s="11" t="str">
        <f>IF(ISBLANK(A362),"",表1_15[[#This Row],[子项名称]]&amp;表1_15[[#This Row],[分项工程代号]]&amp;表1_15[[#This Row],[分项工程名称]])</f>
        <v/>
      </c>
      <c r="Z362" s="11" t="str">
        <f>IF(ISBLANK(A362),"",IF(MATCH(表1_15[[#This Row],[子项名称]]&amp;表1_15[[#This Row],[分项工程代号]]&amp;表1_15[[#This Row],[分项工程名称]],Y:Y,0)=ROW(表1_15[[#This Row],[子项名称]]),TRUE,FALSE))</f>
        <v/>
      </c>
      <c r="AA362" s="11" t="str">
        <f t="shared" si="71"/>
        <v/>
      </c>
      <c r="AB362" s="11" t="str">
        <f>IF(ISBLANK(A362),"",VLOOKUP(表1_15[[#This Row],[分项工程名称]],施工检查记录[#All],2,FALSE))</f>
        <v/>
      </c>
      <c r="AC362" t="str">
        <f t="shared" si="60"/>
        <v>1900年01月00日</v>
      </c>
    </row>
    <row r="363" customHeight="1" spans="1:29">
      <c r="A363" s="5"/>
      <c r="B363" s="5" t="str">
        <f ca="1" t="shared" si="61"/>
        <v/>
      </c>
      <c r="D363" s="5"/>
      <c r="E363" s="5"/>
      <c r="G363" s="85"/>
      <c r="J363" s="5"/>
      <c r="K363" s="11" t="str">
        <f>IF(ISBLANK(A363),"",VLOOKUP("S3"&amp;表1_15[[#This Row],[分项工程代号]]&amp;表1_15[[#This Row],[分项工程名称]],模板!D:F,3,FALSE))</f>
        <v/>
      </c>
      <c r="L363" s="2" t="str">
        <f ca="1">IF(ISBLANK(A363),"",表1_15[[#This Row],[编号]]&amp;TEXT(表1_15[[#This Row],[序号]],"000"))</f>
        <v/>
      </c>
      <c r="M363" s="11" t="str">
        <f t="shared" si="62"/>
        <v/>
      </c>
      <c r="N363" s="11" t="str">
        <f t="shared" si="63"/>
        <v/>
      </c>
      <c r="O363" s="11" t="str">
        <f t="shared" si="64"/>
        <v/>
      </c>
      <c r="P363" s="2" t="str">
        <f t="shared" si="65"/>
        <v/>
      </c>
      <c r="Q363" s="2" t="str">
        <f t="shared" si="66"/>
        <v/>
      </c>
      <c r="R363" s="2" t="str">
        <f t="shared" si="67"/>
        <v/>
      </c>
      <c r="S363" s="11" t="str">
        <f t="shared" si="68"/>
        <v/>
      </c>
      <c r="T363" s="11" t="str">
        <f>IF(ISBLANK(A363),"",VLOOKUP(表1_15[[#This Row],[分项工程名称]],模板!C:G,3,FALSE))</f>
        <v/>
      </c>
      <c r="U363" s="2" t="str">
        <f t="shared" si="69"/>
        <v/>
      </c>
      <c r="V363" s="2" t="str">
        <f t="shared" si="70"/>
        <v/>
      </c>
      <c r="W363" s="11" t="str">
        <f>IF(ISBLANK(A363),"",表1_15[[#This Row],[子项名称]]&amp;表1_15[[#This Row],[标题]]&amp;表1_15[[#This Row],[分项工程代号]])</f>
        <v/>
      </c>
      <c r="X363" s="11" t="str">
        <f>IF(ISBLANK(A363),"",COUNTIF(W:W,表1_15[[#This Row],[子项名称]]&amp;表1_15[[#This Row],[标题]]&amp;表1_15[[#This Row],[分项工程代号]]))</f>
        <v/>
      </c>
      <c r="Y363" s="11" t="str">
        <f>IF(ISBLANK(A363),"",表1_15[[#This Row],[子项名称]]&amp;表1_15[[#This Row],[分项工程代号]]&amp;表1_15[[#This Row],[分项工程名称]])</f>
        <v/>
      </c>
      <c r="Z363" s="11" t="str">
        <f>IF(ISBLANK(A363),"",IF(MATCH(表1_15[[#This Row],[子项名称]]&amp;表1_15[[#This Row],[分项工程代号]]&amp;表1_15[[#This Row],[分项工程名称]],Y:Y,0)=ROW(表1_15[[#This Row],[子项名称]]),TRUE,FALSE))</f>
        <v/>
      </c>
      <c r="AA363" s="11" t="str">
        <f t="shared" si="71"/>
        <v/>
      </c>
      <c r="AB363" s="11" t="str">
        <f>IF(ISBLANK(A363),"",VLOOKUP(表1_15[[#This Row],[分项工程名称]],施工检查记录[#All],2,FALSE))</f>
        <v/>
      </c>
      <c r="AC363" t="str">
        <f t="shared" si="60"/>
        <v>1900年01月00日</v>
      </c>
    </row>
    <row r="364" customHeight="1" spans="1:29">
      <c r="A364" s="5"/>
      <c r="B364" s="5" t="str">
        <f ca="1" t="shared" si="61"/>
        <v/>
      </c>
      <c r="D364" s="5"/>
      <c r="E364" s="5"/>
      <c r="G364" s="85"/>
      <c r="J364" s="5"/>
      <c r="K364" s="11" t="str">
        <f>IF(ISBLANK(A364),"",VLOOKUP("S3"&amp;表1_15[[#This Row],[分项工程代号]]&amp;表1_15[[#This Row],[分项工程名称]],模板!D:F,3,FALSE))</f>
        <v/>
      </c>
      <c r="L364" s="2" t="str">
        <f ca="1">IF(ISBLANK(A364),"",表1_15[[#This Row],[编号]]&amp;TEXT(表1_15[[#This Row],[序号]],"000"))</f>
        <v/>
      </c>
      <c r="M364" s="11" t="str">
        <f t="shared" si="62"/>
        <v/>
      </c>
      <c r="N364" s="11" t="str">
        <f t="shared" si="63"/>
        <v/>
      </c>
      <c r="O364" s="11" t="str">
        <f t="shared" si="64"/>
        <v/>
      </c>
      <c r="P364" s="2" t="str">
        <f t="shared" si="65"/>
        <v/>
      </c>
      <c r="Q364" s="2" t="str">
        <f t="shared" si="66"/>
        <v/>
      </c>
      <c r="R364" s="2" t="str">
        <f t="shared" si="67"/>
        <v/>
      </c>
      <c r="S364" s="11" t="str">
        <f t="shared" si="68"/>
        <v/>
      </c>
      <c r="T364" s="11" t="str">
        <f>IF(ISBLANK(A364),"",VLOOKUP(表1_15[[#This Row],[分项工程名称]],模板!C:G,3,FALSE))</f>
        <v/>
      </c>
      <c r="U364" s="2" t="str">
        <f t="shared" si="69"/>
        <v/>
      </c>
      <c r="V364" s="2" t="str">
        <f t="shared" si="70"/>
        <v/>
      </c>
      <c r="W364" s="11" t="str">
        <f>IF(ISBLANK(A364),"",表1_15[[#This Row],[子项名称]]&amp;表1_15[[#This Row],[标题]]&amp;表1_15[[#This Row],[分项工程代号]])</f>
        <v/>
      </c>
      <c r="X364" s="11" t="str">
        <f>IF(ISBLANK(A364),"",COUNTIF(W:W,表1_15[[#This Row],[子项名称]]&amp;表1_15[[#This Row],[标题]]&amp;表1_15[[#This Row],[分项工程代号]]))</f>
        <v/>
      </c>
      <c r="Y364" s="11" t="str">
        <f>IF(ISBLANK(A364),"",表1_15[[#This Row],[子项名称]]&amp;表1_15[[#This Row],[分项工程代号]]&amp;表1_15[[#This Row],[分项工程名称]])</f>
        <v/>
      </c>
      <c r="Z364" s="11" t="str">
        <f>IF(ISBLANK(A364),"",IF(MATCH(表1_15[[#This Row],[子项名称]]&amp;表1_15[[#This Row],[分项工程代号]]&amp;表1_15[[#This Row],[分项工程名称]],Y:Y,0)=ROW(表1_15[[#This Row],[子项名称]]),TRUE,FALSE))</f>
        <v/>
      </c>
      <c r="AA364" s="11" t="str">
        <f t="shared" si="71"/>
        <v/>
      </c>
      <c r="AB364" s="11" t="str">
        <f>IF(ISBLANK(A364),"",VLOOKUP(表1_15[[#This Row],[分项工程名称]],施工检查记录[#All],2,FALSE))</f>
        <v/>
      </c>
      <c r="AC364" t="str">
        <f t="shared" si="60"/>
        <v>1900年01月00日</v>
      </c>
    </row>
    <row r="365" customHeight="1" spans="1:29">
      <c r="A365" s="5"/>
      <c r="B365" s="5" t="str">
        <f ca="1" t="shared" si="61"/>
        <v/>
      </c>
      <c r="D365" s="5"/>
      <c r="E365" s="5"/>
      <c r="G365" s="85"/>
      <c r="J365" s="5"/>
      <c r="K365" s="11" t="str">
        <f>IF(ISBLANK(A365),"",VLOOKUP("S3"&amp;表1_15[[#This Row],[分项工程代号]]&amp;表1_15[[#This Row],[分项工程名称]],模板!D:F,3,FALSE))</f>
        <v/>
      </c>
      <c r="L365" s="2" t="str">
        <f ca="1">IF(ISBLANK(A365),"",表1_15[[#This Row],[编号]]&amp;TEXT(表1_15[[#This Row],[序号]],"000"))</f>
        <v/>
      </c>
      <c r="M365" s="11" t="str">
        <f t="shared" si="62"/>
        <v/>
      </c>
      <c r="N365" s="11" t="str">
        <f t="shared" si="63"/>
        <v/>
      </c>
      <c r="O365" s="11" t="str">
        <f t="shared" si="64"/>
        <v/>
      </c>
      <c r="P365" s="2" t="str">
        <f t="shared" si="65"/>
        <v/>
      </c>
      <c r="Q365" s="2" t="str">
        <f t="shared" si="66"/>
        <v/>
      </c>
      <c r="R365" s="2" t="str">
        <f t="shared" si="67"/>
        <v/>
      </c>
      <c r="S365" s="11" t="str">
        <f t="shared" si="68"/>
        <v/>
      </c>
      <c r="T365" s="11" t="str">
        <f>IF(ISBLANK(A365),"",VLOOKUP(表1_15[[#This Row],[分项工程名称]],模板!C:G,3,FALSE))</f>
        <v/>
      </c>
      <c r="U365" s="2" t="str">
        <f t="shared" si="69"/>
        <v/>
      </c>
      <c r="V365" s="2" t="str">
        <f t="shared" si="70"/>
        <v/>
      </c>
      <c r="W365" s="11" t="str">
        <f>IF(ISBLANK(A365),"",表1_15[[#This Row],[子项名称]]&amp;表1_15[[#This Row],[标题]]&amp;表1_15[[#This Row],[分项工程代号]])</f>
        <v/>
      </c>
      <c r="X365" s="11" t="str">
        <f>IF(ISBLANK(A365),"",COUNTIF(W:W,表1_15[[#This Row],[子项名称]]&amp;表1_15[[#This Row],[标题]]&amp;表1_15[[#This Row],[分项工程代号]]))</f>
        <v/>
      </c>
      <c r="Y365" s="11" t="str">
        <f>IF(ISBLANK(A365),"",表1_15[[#This Row],[子项名称]]&amp;表1_15[[#This Row],[分项工程代号]]&amp;表1_15[[#This Row],[分项工程名称]])</f>
        <v/>
      </c>
      <c r="Z365" s="11" t="str">
        <f>IF(ISBLANK(A365),"",IF(MATCH(表1_15[[#This Row],[子项名称]]&amp;表1_15[[#This Row],[分项工程代号]]&amp;表1_15[[#This Row],[分项工程名称]],Y:Y,0)=ROW(表1_15[[#This Row],[子项名称]]),TRUE,FALSE))</f>
        <v/>
      </c>
      <c r="AA365" s="11" t="str">
        <f t="shared" si="71"/>
        <v/>
      </c>
      <c r="AB365" s="11" t="str">
        <f>IF(ISBLANK(A365),"",VLOOKUP(表1_15[[#This Row],[分项工程名称]],施工检查记录[#All],2,FALSE))</f>
        <v/>
      </c>
      <c r="AC365" t="str">
        <f t="shared" si="60"/>
        <v>1900年01月00日</v>
      </c>
    </row>
    <row r="366" customHeight="1" spans="1:29">
      <c r="A366" s="5"/>
      <c r="B366" s="5" t="str">
        <f ca="1" t="shared" si="61"/>
        <v/>
      </c>
      <c r="D366" s="5"/>
      <c r="E366" s="5"/>
      <c r="G366" s="85"/>
      <c r="J366" s="5"/>
      <c r="K366" s="11" t="str">
        <f>IF(ISBLANK(A366),"",VLOOKUP("S3"&amp;表1_15[[#This Row],[分项工程代号]]&amp;表1_15[[#This Row],[分项工程名称]],模板!D:F,3,FALSE))</f>
        <v/>
      </c>
      <c r="L366" s="2" t="str">
        <f ca="1">IF(ISBLANK(A366),"",表1_15[[#This Row],[编号]]&amp;TEXT(表1_15[[#This Row],[序号]],"000"))</f>
        <v/>
      </c>
      <c r="M366" s="11" t="str">
        <f t="shared" si="62"/>
        <v/>
      </c>
      <c r="N366" s="11" t="str">
        <f t="shared" si="63"/>
        <v/>
      </c>
      <c r="O366" s="11" t="str">
        <f t="shared" si="64"/>
        <v/>
      </c>
      <c r="P366" s="2" t="str">
        <f t="shared" si="65"/>
        <v/>
      </c>
      <c r="Q366" s="2" t="str">
        <f t="shared" si="66"/>
        <v/>
      </c>
      <c r="R366" s="2" t="str">
        <f t="shared" si="67"/>
        <v/>
      </c>
      <c r="S366" s="11" t="str">
        <f t="shared" si="68"/>
        <v/>
      </c>
      <c r="T366" s="11" t="str">
        <f>IF(ISBLANK(A366),"",VLOOKUP(表1_15[[#This Row],[分项工程名称]],模板!C:G,3,FALSE))</f>
        <v/>
      </c>
      <c r="U366" s="2" t="str">
        <f t="shared" si="69"/>
        <v/>
      </c>
      <c r="V366" s="2" t="str">
        <f t="shared" si="70"/>
        <v/>
      </c>
      <c r="W366" s="11" t="str">
        <f>IF(ISBLANK(A366),"",表1_15[[#This Row],[子项名称]]&amp;表1_15[[#This Row],[标题]]&amp;表1_15[[#This Row],[分项工程代号]])</f>
        <v/>
      </c>
      <c r="X366" s="11" t="str">
        <f>IF(ISBLANK(A366),"",COUNTIF(W:W,表1_15[[#This Row],[子项名称]]&amp;表1_15[[#This Row],[标题]]&amp;表1_15[[#This Row],[分项工程代号]]))</f>
        <v/>
      </c>
      <c r="Y366" s="11" t="str">
        <f>IF(ISBLANK(A366),"",表1_15[[#This Row],[子项名称]]&amp;表1_15[[#This Row],[分项工程代号]]&amp;表1_15[[#This Row],[分项工程名称]])</f>
        <v/>
      </c>
      <c r="Z366" s="11" t="str">
        <f>IF(ISBLANK(A366),"",IF(MATCH(表1_15[[#This Row],[子项名称]]&amp;表1_15[[#This Row],[分项工程代号]]&amp;表1_15[[#This Row],[分项工程名称]],Y:Y,0)=ROW(表1_15[[#This Row],[子项名称]]),TRUE,FALSE))</f>
        <v/>
      </c>
      <c r="AA366" s="11" t="str">
        <f t="shared" si="71"/>
        <v/>
      </c>
      <c r="AB366" s="11" t="str">
        <f>IF(ISBLANK(A366),"",VLOOKUP(表1_15[[#This Row],[分项工程名称]],施工检查记录[#All],2,FALSE))</f>
        <v/>
      </c>
      <c r="AC366" t="str">
        <f t="shared" si="60"/>
        <v>1900年01月00日</v>
      </c>
    </row>
    <row r="367" customHeight="1" spans="1:29">
      <c r="A367" s="5"/>
      <c r="B367" s="5" t="str">
        <f ca="1" t="shared" si="61"/>
        <v/>
      </c>
      <c r="D367" s="5"/>
      <c r="E367" s="5"/>
      <c r="G367" s="85"/>
      <c r="J367" s="5"/>
      <c r="K367" s="11" t="str">
        <f>IF(ISBLANK(A367),"",VLOOKUP("S3"&amp;表1_15[[#This Row],[分项工程代号]]&amp;表1_15[[#This Row],[分项工程名称]],模板!D:F,3,FALSE))</f>
        <v/>
      </c>
      <c r="L367" s="2" t="str">
        <f ca="1">IF(ISBLANK(A367),"",表1_15[[#This Row],[编号]]&amp;TEXT(表1_15[[#This Row],[序号]],"000"))</f>
        <v/>
      </c>
      <c r="M367" s="11" t="str">
        <f t="shared" si="62"/>
        <v/>
      </c>
      <c r="N367" s="11" t="str">
        <f t="shared" si="63"/>
        <v/>
      </c>
      <c r="O367" s="11" t="str">
        <f t="shared" si="64"/>
        <v/>
      </c>
      <c r="P367" s="2" t="str">
        <f t="shared" si="65"/>
        <v/>
      </c>
      <c r="Q367" s="2" t="str">
        <f t="shared" si="66"/>
        <v/>
      </c>
      <c r="R367" s="2" t="str">
        <f t="shared" si="67"/>
        <v/>
      </c>
      <c r="S367" s="11" t="str">
        <f t="shared" si="68"/>
        <v/>
      </c>
      <c r="T367" s="11" t="str">
        <f>IF(ISBLANK(A367),"",VLOOKUP(表1_15[[#This Row],[分项工程名称]],模板!C:G,3,FALSE))</f>
        <v/>
      </c>
      <c r="U367" s="2" t="str">
        <f t="shared" si="69"/>
        <v/>
      </c>
      <c r="V367" s="2" t="str">
        <f t="shared" si="70"/>
        <v/>
      </c>
      <c r="W367" s="11" t="str">
        <f>IF(ISBLANK(A367),"",表1_15[[#This Row],[子项名称]]&amp;表1_15[[#This Row],[标题]]&amp;表1_15[[#This Row],[分项工程代号]])</f>
        <v/>
      </c>
      <c r="X367" s="11" t="str">
        <f>IF(ISBLANK(A367),"",COUNTIF(W:W,表1_15[[#This Row],[子项名称]]&amp;表1_15[[#This Row],[标题]]&amp;表1_15[[#This Row],[分项工程代号]]))</f>
        <v/>
      </c>
      <c r="Y367" s="11" t="str">
        <f>IF(ISBLANK(A367),"",表1_15[[#This Row],[子项名称]]&amp;表1_15[[#This Row],[分项工程代号]]&amp;表1_15[[#This Row],[分项工程名称]])</f>
        <v/>
      </c>
      <c r="Z367" s="11" t="str">
        <f>IF(ISBLANK(A367),"",IF(MATCH(表1_15[[#This Row],[子项名称]]&amp;表1_15[[#This Row],[分项工程代号]]&amp;表1_15[[#This Row],[分项工程名称]],Y:Y,0)=ROW(表1_15[[#This Row],[子项名称]]),TRUE,FALSE))</f>
        <v/>
      </c>
      <c r="AA367" s="11" t="str">
        <f t="shared" si="71"/>
        <v/>
      </c>
      <c r="AB367" s="11" t="str">
        <f>IF(ISBLANK(A367),"",VLOOKUP(表1_15[[#This Row],[分项工程名称]],施工检查记录[#All],2,FALSE))</f>
        <v/>
      </c>
      <c r="AC367" t="str">
        <f t="shared" si="60"/>
        <v>1900年01月00日</v>
      </c>
    </row>
    <row r="368" customHeight="1" spans="1:29">
      <c r="A368" s="5"/>
      <c r="B368" s="5" t="str">
        <f ca="1" t="shared" si="61"/>
        <v/>
      </c>
      <c r="D368" s="5"/>
      <c r="E368" s="5"/>
      <c r="G368" s="85"/>
      <c r="J368" s="5"/>
      <c r="K368" s="11" t="str">
        <f>IF(ISBLANK(A368),"",VLOOKUP("S3"&amp;表1_15[[#This Row],[分项工程代号]]&amp;表1_15[[#This Row],[分项工程名称]],模板!D:F,3,FALSE))</f>
        <v/>
      </c>
      <c r="L368" s="2" t="str">
        <f ca="1">IF(ISBLANK(A368),"",表1_15[[#This Row],[编号]]&amp;TEXT(表1_15[[#This Row],[序号]],"000"))</f>
        <v/>
      </c>
      <c r="M368" s="11" t="str">
        <f t="shared" si="62"/>
        <v/>
      </c>
      <c r="N368" s="11" t="str">
        <f t="shared" si="63"/>
        <v/>
      </c>
      <c r="O368" s="11" t="str">
        <f t="shared" si="64"/>
        <v/>
      </c>
      <c r="P368" s="2" t="str">
        <f t="shared" si="65"/>
        <v/>
      </c>
      <c r="Q368" s="2" t="str">
        <f t="shared" si="66"/>
        <v/>
      </c>
      <c r="R368" s="2" t="str">
        <f t="shared" si="67"/>
        <v/>
      </c>
      <c r="S368" s="11" t="str">
        <f t="shared" si="68"/>
        <v/>
      </c>
      <c r="T368" s="11" t="str">
        <f>IF(ISBLANK(A368),"",VLOOKUP(表1_15[[#This Row],[分项工程名称]],模板!C:G,3,FALSE))</f>
        <v/>
      </c>
      <c r="U368" s="2" t="str">
        <f t="shared" si="69"/>
        <v/>
      </c>
      <c r="V368" s="2" t="str">
        <f t="shared" si="70"/>
        <v/>
      </c>
      <c r="W368" s="11" t="str">
        <f>IF(ISBLANK(A368),"",表1_15[[#This Row],[子项名称]]&amp;表1_15[[#This Row],[标题]]&amp;表1_15[[#This Row],[分项工程代号]])</f>
        <v/>
      </c>
      <c r="X368" s="11" t="str">
        <f>IF(ISBLANK(A368),"",COUNTIF(W:W,表1_15[[#This Row],[子项名称]]&amp;表1_15[[#This Row],[标题]]&amp;表1_15[[#This Row],[分项工程代号]]))</f>
        <v/>
      </c>
      <c r="Y368" s="11" t="str">
        <f>IF(ISBLANK(A368),"",表1_15[[#This Row],[子项名称]]&amp;表1_15[[#This Row],[分项工程代号]]&amp;表1_15[[#This Row],[分项工程名称]])</f>
        <v/>
      </c>
      <c r="Z368" s="11" t="str">
        <f>IF(ISBLANK(A368),"",IF(MATCH(表1_15[[#This Row],[子项名称]]&amp;表1_15[[#This Row],[分项工程代号]]&amp;表1_15[[#This Row],[分项工程名称]],Y:Y,0)=ROW(表1_15[[#This Row],[子项名称]]),TRUE,FALSE))</f>
        <v/>
      </c>
      <c r="AA368" s="11" t="str">
        <f t="shared" si="71"/>
        <v/>
      </c>
      <c r="AB368" s="11" t="str">
        <f>IF(ISBLANK(A368),"",VLOOKUP(表1_15[[#This Row],[分项工程名称]],施工检查记录[#All],2,FALSE))</f>
        <v/>
      </c>
      <c r="AC368" t="str">
        <f t="shared" si="60"/>
        <v>1900年01月00日</v>
      </c>
    </row>
    <row r="369" customHeight="1" spans="1:29">
      <c r="A369" s="5"/>
      <c r="B369" s="5" t="str">
        <f ca="1" t="shared" si="61"/>
        <v/>
      </c>
      <c r="C369" s="5"/>
      <c r="D369" s="5"/>
      <c r="E369" s="5"/>
      <c r="F369" s="5"/>
      <c r="G369" s="85"/>
      <c r="J369" s="5"/>
      <c r="K369" s="11" t="str">
        <f>IF(ISBLANK(A369),"",VLOOKUP("S3"&amp;表1_15[[#This Row],[分项工程代号]]&amp;表1_15[[#This Row],[分项工程名称]],模板!D:F,3,FALSE))</f>
        <v/>
      </c>
      <c r="L369" s="2" t="str">
        <f ca="1">IF(ISBLANK(A369),"",表1_15[[#This Row],[编号]]&amp;TEXT(表1_15[[#This Row],[序号]],"000"))</f>
        <v/>
      </c>
      <c r="M369" s="11" t="str">
        <f t="shared" si="62"/>
        <v/>
      </c>
      <c r="N369" s="11" t="str">
        <f t="shared" si="63"/>
        <v/>
      </c>
      <c r="O369" s="11" t="str">
        <f t="shared" si="64"/>
        <v/>
      </c>
      <c r="P369" s="2" t="str">
        <f t="shared" si="65"/>
        <v/>
      </c>
      <c r="Q369" s="2" t="str">
        <f t="shared" si="66"/>
        <v/>
      </c>
      <c r="R369" s="2" t="str">
        <f t="shared" si="67"/>
        <v/>
      </c>
      <c r="S369" s="11" t="str">
        <f t="shared" si="68"/>
        <v/>
      </c>
      <c r="T369" s="11" t="str">
        <f>IF(ISBLANK(A369),"",VLOOKUP(表1_15[[#This Row],[分项工程名称]],模板!C:G,3,FALSE))</f>
        <v/>
      </c>
      <c r="U369" s="2" t="str">
        <f t="shared" si="69"/>
        <v/>
      </c>
      <c r="V369" s="2" t="str">
        <f t="shared" si="70"/>
        <v/>
      </c>
      <c r="W369" s="11" t="str">
        <f>IF(ISBLANK(A369),"",表1_15[[#This Row],[子项名称]]&amp;表1_15[[#This Row],[标题]]&amp;表1_15[[#This Row],[分项工程代号]])</f>
        <v/>
      </c>
      <c r="X369" s="11" t="str">
        <f>IF(ISBLANK(A369),"",COUNTIF(W:W,表1_15[[#This Row],[子项名称]]&amp;表1_15[[#This Row],[标题]]&amp;表1_15[[#This Row],[分项工程代号]]))</f>
        <v/>
      </c>
      <c r="Y369" s="11" t="str">
        <f>IF(ISBLANK(A369),"",表1_15[[#This Row],[子项名称]]&amp;表1_15[[#This Row],[分项工程代号]]&amp;表1_15[[#This Row],[分项工程名称]])</f>
        <v/>
      </c>
      <c r="Z369" s="11" t="str">
        <f>IF(ISBLANK(A369),"",IF(MATCH(表1_15[[#This Row],[子项名称]]&amp;表1_15[[#This Row],[分项工程代号]]&amp;表1_15[[#This Row],[分项工程名称]],Y:Y,0)=ROW(表1_15[[#This Row],[子项名称]]),TRUE,FALSE))</f>
        <v/>
      </c>
      <c r="AA369" s="11" t="str">
        <f t="shared" si="71"/>
        <v/>
      </c>
      <c r="AB369" s="11" t="str">
        <f>IF(ISBLANK(A369),"",VLOOKUP(表1_15[[#This Row],[分项工程名称]],施工检查记录[#All],2,FALSE))</f>
        <v/>
      </c>
      <c r="AC369" t="str">
        <f t="shared" si="60"/>
        <v>1900年01月00日</v>
      </c>
    </row>
    <row r="370" customHeight="1" spans="1:29">
      <c r="A370" s="5"/>
      <c r="B370" s="5" t="str">
        <f ca="1" t="shared" si="61"/>
        <v/>
      </c>
      <c r="D370" s="5"/>
      <c r="E370" s="5"/>
      <c r="F370" s="5"/>
      <c r="G370" s="85"/>
      <c r="J370" s="5"/>
      <c r="K370" s="11" t="str">
        <f>IF(ISBLANK(A370),"",VLOOKUP("S3"&amp;表1_15[[#This Row],[分项工程代号]]&amp;表1_15[[#This Row],[分项工程名称]],模板!D:F,3,FALSE))</f>
        <v/>
      </c>
      <c r="L370" s="2" t="str">
        <f ca="1">IF(ISBLANK(A370),"",表1_15[[#This Row],[编号]]&amp;TEXT(表1_15[[#This Row],[序号]],"000"))</f>
        <v/>
      </c>
      <c r="M370" s="11" t="str">
        <f t="shared" si="62"/>
        <v/>
      </c>
      <c r="N370" s="11" t="str">
        <f t="shared" si="63"/>
        <v/>
      </c>
      <c r="O370" s="11" t="str">
        <f t="shared" si="64"/>
        <v/>
      </c>
      <c r="P370" s="2" t="str">
        <f t="shared" si="65"/>
        <v/>
      </c>
      <c r="Q370" s="2" t="str">
        <f t="shared" si="66"/>
        <v/>
      </c>
      <c r="R370" s="2" t="str">
        <f t="shared" si="67"/>
        <v/>
      </c>
      <c r="S370" s="11" t="str">
        <f t="shared" si="68"/>
        <v/>
      </c>
      <c r="T370" s="11" t="str">
        <f>IF(ISBLANK(A370),"",VLOOKUP(表1_15[[#This Row],[分项工程名称]],模板!C:G,3,FALSE))</f>
        <v/>
      </c>
      <c r="U370" s="2" t="str">
        <f t="shared" si="69"/>
        <v/>
      </c>
      <c r="V370" s="2" t="str">
        <f t="shared" si="70"/>
        <v/>
      </c>
      <c r="W370" s="11" t="str">
        <f>IF(ISBLANK(A370),"",表1_15[[#This Row],[子项名称]]&amp;表1_15[[#This Row],[标题]]&amp;表1_15[[#This Row],[分项工程代号]])</f>
        <v/>
      </c>
      <c r="X370" s="11" t="str">
        <f>IF(ISBLANK(A370),"",COUNTIF(W:W,表1_15[[#This Row],[子项名称]]&amp;表1_15[[#This Row],[标题]]&amp;表1_15[[#This Row],[分项工程代号]]))</f>
        <v/>
      </c>
      <c r="Y370" s="11" t="str">
        <f>IF(ISBLANK(A370),"",表1_15[[#This Row],[子项名称]]&amp;表1_15[[#This Row],[分项工程代号]]&amp;表1_15[[#This Row],[分项工程名称]])</f>
        <v/>
      </c>
      <c r="Z370" s="11" t="str">
        <f>IF(ISBLANK(A370),"",IF(MATCH(表1_15[[#This Row],[子项名称]]&amp;表1_15[[#This Row],[分项工程代号]]&amp;表1_15[[#This Row],[分项工程名称]],Y:Y,0)=ROW(表1_15[[#This Row],[子项名称]]),TRUE,FALSE))</f>
        <v/>
      </c>
      <c r="AA370" s="11" t="str">
        <f t="shared" si="71"/>
        <v/>
      </c>
      <c r="AB370" s="11" t="str">
        <f>IF(ISBLANK(A370),"",VLOOKUP(表1_15[[#This Row],[分项工程名称]],施工检查记录[#All],2,FALSE))</f>
        <v/>
      </c>
      <c r="AC370" t="str">
        <f t="shared" si="60"/>
        <v>1900年01月00日</v>
      </c>
    </row>
    <row r="371" customHeight="1" spans="1:29">
      <c r="A371" s="5"/>
      <c r="B371" s="5" t="str">
        <f ca="1" t="shared" si="61"/>
        <v/>
      </c>
      <c r="D371" s="5"/>
      <c r="E371" s="5"/>
      <c r="F371" s="5"/>
      <c r="G371" s="85"/>
      <c r="J371" s="5"/>
      <c r="K371" s="11" t="str">
        <f>IF(ISBLANK(A371),"",VLOOKUP("S3"&amp;表1_15[[#This Row],[分项工程代号]]&amp;表1_15[[#This Row],[分项工程名称]],模板!D:F,3,FALSE))</f>
        <v/>
      </c>
      <c r="L371" s="2" t="str">
        <f ca="1">IF(ISBLANK(A371),"",表1_15[[#This Row],[编号]]&amp;TEXT(表1_15[[#This Row],[序号]],"000"))</f>
        <v/>
      </c>
      <c r="M371" s="11" t="str">
        <f t="shared" si="62"/>
        <v/>
      </c>
      <c r="N371" s="11" t="str">
        <f t="shared" si="63"/>
        <v/>
      </c>
      <c r="O371" s="11" t="str">
        <f t="shared" si="64"/>
        <v/>
      </c>
      <c r="P371" s="2" t="str">
        <f t="shared" si="65"/>
        <v/>
      </c>
      <c r="Q371" s="2" t="str">
        <f t="shared" si="66"/>
        <v/>
      </c>
      <c r="R371" s="2" t="str">
        <f t="shared" si="67"/>
        <v/>
      </c>
      <c r="S371" s="11" t="str">
        <f t="shared" si="68"/>
        <v/>
      </c>
      <c r="T371" s="11" t="str">
        <f>IF(ISBLANK(A371),"",VLOOKUP(表1_15[[#This Row],[分项工程名称]],模板!C:G,3,FALSE))</f>
        <v/>
      </c>
      <c r="U371" s="2" t="str">
        <f t="shared" si="69"/>
        <v/>
      </c>
      <c r="V371" s="2" t="str">
        <f t="shared" si="70"/>
        <v/>
      </c>
      <c r="W371" s="11" t="str">
        <f>IF(ISBLANK(A371),"",表1_15[[#This Row],[子项名称]]&amp;表1_15[[#This Row],[标题]]&amp;表1_15[[#This Row],[分项工程代号]])</f>
        <v/>
      </c>
      <c r="X371" s="11" t="str">
        <f>IF(ISBLANK(A371),"",COUNTIF(W:W,表1_15[[#This Row],[子项名称]]&amp;表1_15[[#This Row],[标题]]&amp;表1_15[[#This Row],[分项工程代号]]))</f>
        <v/>
      </c>
      <c r="Y371" s="11" t="str">
        <f>IF(ISBLANK(A371),"",表1_15[[#This Row],[子项名称]]&amp;表1_15[[#This Row],[分项工程代号]]&amp;表1_15[[#This Row],[分项工程名称]])</f>
        <v/>
      </c>
      <c r="Z371" s="11" t="str">
        <f>IF(ISBLANK(A371),"",IF(MATCH(表1_15[[#This Row],[子项名称]]&amp;表1_15[[#This Row],[分项工程代号]]&amp;表1_15[[#This Row],[分项工程名称]],Y:Y,0)=ROW(表1_15[[#This Row],[子项名称]]),TRUE,FALSE))</f>
        <v/>
      </c>
      <c r="AA371" s="11" t="str">
        <f t="shared" si="71"/>
        <v/>
      </c>
      <c r="AB371" s="11" t="str">
        <f>IF(ISBLANK(A371),"",VLOOKUP(表1_15[[#This Row],[分项工程名称]],施工检查记录[#All],2,FALSE))</f>
        <v/>
      </c>
      <c r="AC371" t="str">
        <f t="shared" si="60"/>
        <v>1900年01月00日</v>
      </c>
    </row>
    <row r="372" customHeight="1" spans="1:29">
      <c r="A372" s="5"/>
      <c r="B372" s="5" t="str">
        <f ca="1" t="shared" si="61"/>
        <v/>
      </c>
      <c r="D372" s="5"/>
      <c r="E372" s="5"/>
      <c r="F372" s="5"/>
      <c r="G372" s="85"/>
      <c r="J372" s="5"/>
      <c r="K372" s="11" t="str">
        <f>IF(ISBLANK(A372),"",VLOOKUP("S3"&amp;表1_15[[#This Row],[分项工程代号]]&amp;表1_15[[#This Row],[分项工程名称]],模板!D:F,3,FALSE))</f>
        <v/>
      </c>
      <c r="L372" s="2" t="str">
        <f ca="1">IF(ISBLANK(A372),"",表1_15[[#This Row],[编号]]&amp;TEXT(表1_15[[#This Row],[序号]],"000"))</f>
        <v/>
      </c>
      <c r="M372" s="11" t="str">
        <f t="shared" si="62"/>
        <v/>
      </c>
      <c r="N372" s="11" t="str">
        <f t="shared" si="63"/>
        <v/>
      </c>
      <c r="O372" s="11" t="str">
        <f t="shared" si="64"/>
        <v/>
      </c>
      <c r="P372" s="2" t="str">
        <f t="shared" si="65"/>
        <v/>
      </c>
      <c r="Q372" s="2" t="str">
        <f t="shared" si="66"/>
        <v/>
      </c>
      <c r="R372" s="2" t="str">
        <f t="shared" si="67"/>
        <v/>
      </c>
      <c r="S372" s="11" t="str">
        <f t="shared" si="68"/>
        <v/>
      </c>
      <c r="T372" s="11" t="str">
        <f>IF(ISBLANK(A372),"",VLOOKUP(表1_15[[#This Row],[分项工程名称]],模板!C:G,3,FALSE))</f>
        <v/>
      </c>
      <c r="U372" s="2" t="str">
        <f t="shared" si="69"/>
        <v/>
      </c>
      <c r="V372" s="2" t="str">
        <f t="shared" si="70"/>
        <v/>
      </c>
      <c r="W372" s="11" t="str">
        <f>IF(ISBLANK(A372),"",表1_15[[#This Row],[子项名称]]&amp;表1_15[[#This Row],[标题]]&amp;表1_15[[#This Row],[分项工程代号]])</f>
        <v/>
      </c>
      <c r="X372" s="11" t="str">
        <f>IF(ISBLANK(A372),"",COUNTIF(W:W,表1_15[[#This Row],[子项名称]]&amp;表1_15[[#This Row],[标题]]&amp;表1_15[[#This Row],[分项工程代号]]))</f>
        <v/>
      </c>
      <c r="Y372" s="11" t="str">
        <f>IF(ISBLANK(A372),"",表1_15[[#This Row],[子项名称]]&amp;表1_15[[#This Row],[分项工程代号]]&amp;表1_15[[#This Row],[分项工程名称]])</f>
        <v/>
      </c>
      <c r="Z372" s="11" t="str">
        <f>IF(ISBLANK(A372),"",IF(MATCH(表1_15[[#This Row],[子项名称]]&amp;表1_15[[#This Row],[分项工程代号]]&amp;表1_15[[#This Row],[分项工程名称]],Y:Y,0)=ROW(表1_15[[#This Row],[子项名称]]),TRUE,FALSE))</f>
        <v/>
      </c>
      <c r="AA372" s="11" t="str">
        <f t="shared" si="71"/>
        <v/>
      </c>
      <c r="AB372" s="11" t="str">
        <f>IF(ISBLANK(A372),"",VLOOKUP(表1_15[[#This Row],[分项工程名称]],施工检查记录[#All],2,FALSE))</f>
        <v/>
      </c>
      <c r="AC372" t="str">
        <f t="shared" si="60"/>
        <v>1900年01月00日</v>
      </c>
    </row>
    <row r="373" customHeight="1" spans="1:29">
      <c r="A373" s="5"/>
      <c r="B373" s="5" t="str">
        <f ca="1" t="shared" si="61"/>
        <v/>
      </c>
      <c r="D373" s="5"/>
      <c r="E373" s="5"/>
      <c r="F373" s="5"/>
      <c r="G373" s="85"/>
      <c r="J373" s="5"/>
      <c r="K373" s="11" t="str">
        <f>IF(ISBLANK(A373),"",VLOOKUP("S3"&amp;表1_15[[#This Row],[分项工程代号]]&amp;表1_15[[#This Row],[分项工程名称]],模板!D:F,3,FALSE))</f>
        <v/>
      </c>
      <c r="L373" s="2" t="str">
        <f ca="1">IF(ISBLANK(A373),"",表1_15[[#This Row],[编号]]&amp;TEXT(表1_15[[#This Row],[序号]],"000"))</f>
        <v/>
      </c>
      <c r="M373" s="11" t="str">
        <f t="shared" si="62"/>
        <v/>
      </c>
      <c r="N373" s="11" t="str">
        <f t="shared" si="63"/>
        <v/>
      </c>
      <c r="O373" s="11" t="str">
        <f t="shared" si="64"/>
        <v/>
      </c>
      <c r="P373" s="2" t="str">
        <f t="shared" si="65"/>
        <v/>
      </c>
      <c r="Q373" s="2" t="str">
        <f t="shared" si="66"/>
        <v/>
      </c>
      <c r="R373" s="2" t="str">
        <f t="shared" si="67"/>
        <v/>
      </c>
      <c r="S373" s="11" t="str">
        <f t="shared" si="68"/>
        <v/>
      </c>
      <c r="T373" s="11" t="str">
        <f>IF(ISBLANK(A373),"",VLOOKUP(表1_15[[#This Row],[分项工程名称]],模板!C:G,3,FALSE))</f>
        <v/>
      </c>
      <c r="U373" s="2" t="str">
        <f t="shared" si="69"/>
        <v/>
      </c>
      <c r="V373" s="2" t="str">
        <f t="shared" si="70"/>
        <v/>
      </c>
      <c r="W373" s="11" t="str">
        <f>IF(ISBLANK(A373),"",表1_15[[#This Row],[子项名称]]&amp;表1_15[[#This Row],[标题]]&amp;表1_15[[#This Row],[分项工程代号]])</f>
        <v/>
      </c>
      <c r="X373" s="11" t="str">
        <f>IF(ISBLANK(A373),"",COUNTIF(W:W,表1_15[[#This Row],[子项名称]]&amp;表1_15[[#This Row],[标题]]&amp;表1_15[[#This Row],[分项工程代号]]))</f>
        <v/>
      </c>
      <c r="Y373" s="11" t="str">
        <f>IF(ISBLANK(A373),"",表1_15[[#This Row],[子项名称]]&amp;表1_15[[#This Row],[分项工程代号]]&amp;表1_15[[#This Row],[分项工程名称]])</f>
        <v/>
      </c>
      <c r="Z373" s="11" t="str">
        <f>IF(ISBLANK(A373),"",IF(MATCH(表1_15[[#This Row],[子项名称]]&amp;表1_15[[#This Row],[分项工程代号]]&amp;表1_15[[#This Row],[分项工程名称]],Y:Y,0)=ROW(表1_15[[#This Row],[子项名称]]),TRUE,FALSE))</f>
        <v/>
      </c>
      <c r="AA373" s="11" t="str">
        <f t="shared" si="71"/>
        <v/>
      </c>
      <c r="AB373" s="11" t="str">
        <f>IF(ISBLANK(A373),"",VLOOKUP(表1_15[[#This Row],[分项工程名称]],施工检查记录[#All],2,FALSE))</f>
        <v/>
      </c>
      <c r="AC373" t="str">
        <f t="shared" si="60"/>
        <v>1900年01月00日</v>
      </c>
    </row>
    <row r="374" customHeight="1" spans="1:29">
      <c r="A374" s="5"/>
      <c r="B374" s="5" t="str">
        <f ca="1" t="shared" si="61"/>
        <v/>
      </c>
      <c r="D374" s="5"/>
      <c r="E374" s="5"/>
      <c r="F374" s="5"/>
      <c r="G374" s="85"/>
      <c r="J374" s="5"/>
      <c r="K374" s="11" t="str">
        <f>IF(ISBLANK(A374),"",VLOOKUP("S3"&amp;表1_15[[#This Row],[分项工程代号]]&amp;表1_15[[#This Row],[分项工程名称]],模板!D:F,3,FALSE))</f>
        <v/>
      </c>
      <c r="L374" s="2" t="str">
        <f ca="1">IF(ISBLANK(A374),"",表1_15[[#This Row],[编号]]&amp;TEXT(表1_15[[#This Row],[序号]],"000"))</f>
        <v/>
      </c>
      <c r="M374" s="11" t="str">
        <f t="shared" si="62"/>
        <v/>
      </c>
      <c r="N374" s="11" t="str">
        <f t="shared" si="63"/>
        <v/>
      </c>
      <c r="O374" s="11" t="str">
        <f t="shared" si="64"/>
        <v/>
      </c>
      <c r="P374" s="2" t="str">
        <f t="shared" si="65"/>
        <v/>
      </c>
      <c r="Q374" s="2" t="str">
        <f t="shared" si="66"/>
        <v/>
      </c>
      <c r="R374" s="2" t="str">
        <f t="shared" si="67"/>
        <v/>
      </c>
      <c r="S374" s="11" t="str">
        <f t="shared" si="68"/>
        <v/>
      </c>
      <c r="T374" s="11" t="str">
        <f>IF(ISBLANK(A374),"",VLOOKUP(表1_15[[#This Row],[分项工程名称]],模板!C:G,3,FALSE))</f>
        <v/>
      </c>
      <c r="U374" s="2" t="str">
        <f t="shared" si="69"/>
        <v/>
      </c>
      <c r="V374" s="2" t="str">
        <f t="shared" si="70"/>
        <v/>
      </c>
      <c r="W374" s="11" t="str">
        <f>IF(ISBLANK(A374),"",表1_15[[#This Row],[子项名称]]&amp;表1_15[[#This Row],[标题]]&amp;表1_15[[#This Row],[分项工程代号]])</f>
        <v/>
      </c>
      <c r="X374" s="11" t="str">
        <f>IF(ISBLANK(A374),"",COUNTIF(W:W,表1_15[[#This Row],[子项名称]]&amp;表1_15[[#This Row],[标题]]&amp;表1_15[[#This Row],[分项工程代号]]))</f>
        <v/>
      </c>
      <c r="Y374" s="11" t="str">
        <f>IF(ISBLANK(A374),"",表1_15[[#This Row],[子项名称]]&amp;表1_15[[#This Row],[分项工程代号]]&amp;表1_15[[#This Row],[分项工程名称]])</f>
        <v/>
      </c>
      <c r="Z374" s="11" t="str">
        <f>IF(ISBLANK(A374),"",IF(MATCH(表1_15[[#This Row],[子项名称]]&amp;表1_15[[#This Row],[分项工程代号]]&amp;表1_15[[#This Row],[分项工程名称]],Y:Y,0)=ROW(表1_15[[#This Row],[子项名称]]),TRUE,FALSE))</f>
        <v/>
      </c>
      <c r="AA374" s="11" t="str">
        <f t="shared" si="71"/>
        <v/>
      </c>
      <c r="AB374" s="11" t="str">
        <f>IF(ISBLANK(A374),"",VLOOKUP(表1_15[[#This Row],[分项工程名称]],施工检查记录[#All],2,FALSE))</f>
        <v/>
      </c>
      <c r="AC374" t="str">
        <f t="shared" si="60"/>
        <v>1900年01月00日</v>
      </c>
    </row>
    <row r="375" customHeight="1" spans="1:29">
      <c r="A375" s="5"/>
      <c r="B375" s="5" t="str">
        <f ca="1" t="shared" si="61"/>
        <v/>
      </c>
      <c r="D375" s="5"/>
      <c r="E375" s="5"/>
      <c r="F375" s="5"/>
      <c r="G375" s="85"/>
      <c r="J375" s="5"/>
      <c r="K375" s="11" t="str">
        <f>IF(ISBLANK(A375),"",VLOOKUP("S3"&amp;表1_15[[#This Row],[分项工程代号]]&amp;表1_15[[#This Row],[分项工程名称]],模板!D:F,3,FALSE))</f>
        <v/>
      </c>
      <c r="L375" s="2" t="str">
        <f ca="1">IF(ISBLANK(A375),"",表1_15[[#This Row],[编号]]&amp;TEXT(表1_15[[#This Row],[序号]],"000"))</f>
        <v/>
      </c>
      <c r="M375" s="11" t="str">
        <f t="shared" si="62"/>
        <v/>
      </c>
      <c r="N375" s="11" t="str">
        <f t="shared" si="63"/>
        <v/>
      </c>
      <c r="O375" s="11" t="str">
        <f t="shared" si="64"/>
        <v/>
      </c>
      <c r="P375" s="2" t="str">
        <f t="shared" si="65"/>
        <v/>
      </c>
      <c r="Q375" s="2" t="str">
        <f t="shared" si="66"/>
        <v/>
      </c>
      <c r="R375" s="2" t="str">
        <f t="shared" si="67"/>
        <v/>
      </c>
      <c r="S375" s="11" t="str">
        <f t="shared" si="68"/>
        <v/>
      </c>
      <c r="T375" s="11" t="str">
        <f>IF(ISBLANK(A375),"",VLOOKUP(表1_15[[#This Row],[分项工程名称]],模板!C:G,3,FALSE))</f>
        <v/>
      </c>
      <c r="U375" s="2" t="str">
        <f t="shared" si="69"/>
        <v/>
      </c>
      <c r="V375" s="2" t="str">
        <f t="shared" si="70"/>
        <v/>
      </c>
      <c r="W375" s="11" t="str">
        <f>IF(ISBLANK(A375),"",表1_15[[#This Row],[子项名称]]&amp;表1_15[[#This Row],[标题]]&amp;表1_15[[#This Row],[分项工程代号]])</f>
        <v/>
      </c>
      <c r="X375" s="11" t="str">
        <f>IF(ISBLANK(A375),"",COUNTIF(W:W,表1_15[[#This Row],[子项名称]]&amp;表1_15[[#This Row],[标题]]&amp;表1_15[[#This Row],[分项工程代号]]))</f>
        <v/>
      </c>
      <c r="Y375" s="11" t="str">
        <f>IF(ISBLANK(A375),"",表1_15[[#This Row],[子项名称]]&amp;表1_15[[#This Row],[分项工程代号]]&amp;表1_15[[#This Row],[分项工程名称]])</f>
        <v/>
      </c>
      <c r="Z375" s="11" t="str">
        <f>IF(ISBLANK(A375),"",IF(MATCH(表1_15[[#This Row],[子项名称]]&amp;表1_15[[#This Row],[分项工程代号]]&amp;表1_15[[#This Row],[分项工程名称]],Y:Y,0)=ROW(表1_15[[#This Row],[子项名称]]),TRUE,FALSE))</f>
        <v/>
      </c>
      <c r="AA375" s="11" t="str">
        <f t="shared" si="71"/>
        <v/>
      </c>
      <c r="AB375" s="11" t="str">
        <f>IF(ISBLANK(A375),"",VLOOKUP(表1_15[[#This Row],[分项工程名称]],施工检查记录[#All],2,FALSE))</f>
        <v/>
      </c>
      <c r="AC375" t="str">
        <f t="shared" si="60"/>
        <v>1900年01月00日</v>
      </c>
    </row>
    <row r="376" customHeight="1" spans="1:29">
      <c r="A376" s="5"/>
      <c r="B376" s="5" t="str">
        <f ca="1" t="shared" si="61"/>
        <v/>
      </c>
      <c r="D376" s="5"/>
      <c r="E376" s="5"/>
      <c r="F376" s="5"/>
      <c r="G376" s="85"/>
      <c r="J376" s="5"/>
      <c r="K376" s="11" t="str">
        <f>IF(ISBLANK(A376),"",VLOOKUP("S3"&amp;表1_15[[#This Row],[分项工程代号]]&amp;表1_15[[#This Row],[分项工程名称]],模板!D:F,3,FALSE))</f>
        <v/>
      </c>
      <c r="L376" s="2" t="str">
        <f ca="1">IF(ISBLANK(A376),"",表1_15[[#This Row],[编号]]&amp;TEXT(表1_15[[#This Row],[序号]],"000"))</f>
        <v/>
      </c>
      <c r="M376" s="11" t="str">
        <f t="shared" si="62"/>
        <v/>
      </c>
      <c r="N376" s="11" t="str">
        <f t="shared" si="63"/>
        <v/>
      </c>
      <c r="O376" s="11" t="str">
        <f t="shared" si="64"/>
        <v/>
      </c>
      <c r="P376" s="2" t="str">
        <f t="shared" si="65"/>
        <v/>
      </c>
      <c r="Q376" s="2" t="str">
        <f t="shared" si="66"/>
        <v/>
      </c>
      <c r="R376" s="2" t="str">
        <f t="shared" si="67"/>
        <v/>
      </c>
      <c r="S376" s="11" t="str">
        <f t="shared" si="68"/>
        <v/>
      </c>
      <c r="T376" s="11" t="str">
        <f>IF(ISBLANK(A376),"",VLOOKUP(表1_15[[#This Row],[分项工程名称]],模板!C:G,3,FALSE))</f>
        <v/>
      </c>
      <c r="U376" s="2" t="str">
        <f t="shared" si="69"/>
        <v/>
      </c>
      <c r="V376" s="2" t="str">
        <f t="shared" si="70"/>
        <v/>
      </c>
      <c r="W376" s="11" t="str">
        <f>IF(ISBLANK(A376),"",表1_15[[#This Row],[子项名称]]&amp;表1_15[[#This Row],[标题]]&amp;表1_15[[#This Row],[分项工程代号]])</f>
        <v/>
      </c>
      <c r="X376" s="11" t="str">
        <f>IF(ISBLANK(A376),"",COUNTIF(W:W,表1_15[[#This Row],[子项名称]]&amp;表1_15[[#This Row],[标题]]&amp;表1_15[[#This Row],[分项工程代号]]))</f>
        <v/>
      </c>
      <c r="Y376" s="11" t="str">
        <f>IF(ISBLANK(A376),"",表1_15[[#This Row],[子项名称]]&amp;表1_15[[#This Row],[分项工程代号]]&amp;表1_15[[#This Row],[分项工程名称]])</f>
        <v/>
      </c>
      <c r="Z376" s="11" t="str">
        <f>IF(ISBLANK(A376),"",IF(MATCH(表1_15[[#This Row],[子项名称]]&amp;表1_15[[#This Row],[分项工程代号]]&amp;表1_15[[#This Row],[分项工程名称]],Y:Y,0)=ROW(表1_15[[#This Row],[子项名称]]),TRUE,FALSE))</f>
        <v/>
      </c>
      <c r="AA376" s="11" t="str">
        <f t="shared" si="71"/>
        <v/>
      </c>
      <c r="AB376" s="11" t="str">
        <f>IF(ISBLANK(A376),"",VLOOKUP(表1_15[[#This Row],[分项工程名称]],施工检查记录[#All],2,FALSE))</f>
        <v/>
      </c>
      <c r="AC376" t="str">
        <f t="shared" si="60"/>
        <v>1900年01月00日</v>
      </c>
    </row>
    <row r="377" customHeight="1" spans="1:29">
      <c r="A377" s="5"/>
      <c r="B377" s="5" t="str">
        <f ca="1" t="shared" si="61"/>
        <v/>
      </c>
      <c r="D377" s="5"/>
      <c r="E377" s="5"/>
      <c r="F377" s="5"/>
      <c r="G377" s="85"/>
      <c r="J377" s="5"/>
      <c r="K377" s="11" t="str">
        <f>IF(ISBLANK(A377),"",VLOOKUP("S3"&amp;表1_15[[#This Row],[分项工程代号]]&amp;表1_15[[#This Row],[分项工程名称]],模板!D:F,3,FALSE))</f>
        <v/>
      </c>
      <c r="L377" s="2" t="str">
        <f ca="1">IF(ISBLANK(A377),"",表1_15[[#This Row],[编号]]&amp;TEXT(表1_15[[#This Row],[序号]],"000"))</f>
        <v/>
      </c>
      <c r="M377" s="11" t="str">
        <f t="shared" si="62"/>
        <v/>
      </c>
      <c r="N377" s="11" t="str">
        <f t="shared" si="63"/>
        <v/>
      </c>
      <c r="O377" s="11" t="str">
        <f t="shared" si="64"/>
        <v/>
      </c>
      <c r="P377" s="2" t="str">
        <f t="shared" si="65"/>
        <v/>
      </c>
      <c r="Q377" s="2" t="str">
        <f t="shared" si="66"/>
        <v/>
      </c>
      <c r="R377" s="2" t="str">
        <f t="shared" si="67"/>
        <v/>
      </c>
      <c r="S377" s="11" t="str">
        <f t="shared" si="68"/>
        <v/>
      </c>
      <c r="T377" s="11" t="str">
        <f>IF(ISBLANK(A377),"",VLOOKUP(表1_15[[#This Row],[分项工程名称]],模板!C:G,3,FALSE))</f>
        <v/>
      </c>
      <c r="U377" s="2" t="str">
        <f t="shared" si="69"/>
        <v/>
      </c>
      <c r="V377" s="2" t="str">
        <f t="shared" si="70"/>
        <v/>
      </c>
      <c r="W377" s="11" t="str">
        <f>IF(ISBLANK(A377),"",表1_15[[#This Row],[子项名称]]&amp;表1_15[[#This Row],[标题]]&amp;表1_15[[#This Row],[分项工程代号]])</f>
        <v/>
      </c>
      <c r="X377" s="11" t="str">
        <f>IF(ISBLANK(A377),"",COUNTIF(W:W,表1_15[[#This Row],[子项名称]]&amp;表1_15[[#This Row],[标题]]&amp;表1_15[[#This Row],[分项工程代号]]))</f>
        <v/>
      </c>
      <c r="Y377" s="11" t="str">
        <f>IF(ISBLANK(A377),"",表1_15[[#This Row],[子项名称]]&amp;表1_15[[#This Row],[分项工程代号]]&amp;表1_15[[#This Row],[分项工程名称]])</f>
        <v/>
      </c>
      <c r="Z377" s="11" t="str">
        <f>IF(ISBLANK(A377),"",IF(MATCH(表1_15[[#This Row],[子项名称]]&amp;表1_15[[#This Row],[分项工程代号]]&amp;表1_15[[#This Row],[分项工程名称]],Y:Y,0)=ROW(表1_15[[#This Row],[子项名称]]),TRUE,FALSE))</f>
        <v/>
      </c>
      <c r="AA377" s="11" t="str">
        <f t="shared" si="71"/>
        <v/>
      </c>
      <c r="AB377" s="11" t="str">
        <f>IF(ISBLANK(A377),"",VLOOKUP(表1_15[[#This Row],[分项工程名称]],施工检查记录[#All],2,FALSE))</f>
        <v/>
      </c>
      <c r="AC377" t="str">
        <f t="shared" si="60"/>
        <v>1900年01月00日</v>
      </c>
    </row>
    <row r="378" customHeight="1" spans="1:29">
      <c r="A378" s="5"/>
      <c r="B378" s="5" t="str">
        <f ca="1" t="shared" si="61"/>
        <v/>
      </c>
      <c r="D378" s="5"/>
      <c r="E378" s="5"/>
      <c r="F378" s="5"/>
      <c r="G378" s="85"/>
      <c r="J378" s="5"/>
      <c r="K378" s="11" t="str">
        <f>IF(ISBLANK(A378),"",VLOOKUP("S3"&amp;表1_15[[#This Row],[分项工程代号]]&amp;表1_15[[#This Row],[分项工程名称]],模板!D:F,3,FALSE))</f>
        <v/>
      </c>
      <c r="L378" s="2" t="str">
        <f ca="1">IF(ISBLANK(A378),"",表1_15[[#This Row],[编号]]&amp;TEXT(表1_15[[#This Row],[序号]],"000"))</f>
        <v/>
      </c>
      <c r="M378" s="11" t="str">
        <f t="shared" si="62"/>
        <v/>
      </c>
      <c r="N378" s="11" t="str">
        <f t="shared" si="63"/>
        <v/>
      </c>
      <c r="O378" s="11" t="str">
        <f t="shared" si="64"/>
        <v/>
      </c>
      <c r="P378" s="2" t="str">
        <f t="shared" si="65"/>
        <v/>
      </c>
      <c r="Q378" s="2" t="str">
        <f t="shared" si="66"/>
        <v/>
      </c>
      <c r="R378" s="2" t="str">
        <f t="shared" si="67"/>
        <v/>
      </c>
      <c r="S378" s="11" t="str">
        <f t="shared" si="68"/>
        <v/>
      </c>
      <c r="T378" s="11" t="str">
        <f>IF(ISBLANK(A378),"",VLOOKUP(表1_15[[#This Row],[分项工程名称]],模板!C:G,3,FALSE))</f>
        <v/>
      </c>
      <c r="U378" s="2" t="str">
        <f t="shared" si="69"/>
        <v/>
      </c>
      <c r="V378" s="2" t="str">
        <f t="shared" si="70"/>
        <v/>
      </c>
      <c r="W378" s="11" t="str">
        <f>IF(ISBLANK(A378),"",表1_15[[#This Row],[子项名称]]&amp;表1_15[[#This Row],[标题]]&amp;表1_15[[#This Row],[分项工程代号]])</f>
        <v/>
      </c>
      <c r="X378" s="11" t="str">
        <f>IF(ISBLANK(A378),"",COUNTIF(W:W,表1_15[[#This Row],[子项名称]]&amp;表1_15[[#This Row],[标题]]&amp;表1_15[[#This Row],[分项工程代号]]))</f>
        <v/>
      </c>
      <c r="Y378" s="11" t="str">
        <f>IF(ISBLANK(A378),"",表1_15[[#This Row],[子项名称]]&amp;表1_15[[#This Row],[分项工程代号]]&amp;表1_15[[#This Row],[分项工程名称]])</f>
        <v/>
      </c>
      <c r="Z378" s="11" t="str">
        <f>IF(ISBLANK(A378),"",IF(MATCH(表1_15[[#This Row],[子项名称]]&amp;表1_15[[#This Row],[分项工程代号]]&amp;表1_15[[#This Row],[分项工程名称]],Y:Y,0)=ROW(表1_15[[#This Row],[子项名称]]),TRUE,FALSE))</f>
        <v/>
      </c>
      <c r="AA378" s="11" t="str">
        <f t="shared" si="71"/>
        <v/>
      </c>
      <c r="AB378" s="11" t="str">
        <f>IF(ISBLANK(A378),"",VLOOKUP(表1_15[[#This Row],[分项工程名称]],施工检查记录[#All],2,FALSE))</f>
        <v/>
      </c>
      <c r="AC378" t="str">
        <f t="shared" si="60"/>
        <v>1900年01月00日</v>
      </c>
    </row>
    <row r="379" customHeight="1" spans="1:29">
      <c r="A379" s="5"/>
      <c r="B379" s="5" t="str">
        <f ca="1" t="shared" si="61"/>
        <v/>
      </c>
      <c r="D379" s="5"/>
      <c r="E379" s="5"/>
      <c r="F379" s="5"/>
      <c r="G379" s="85"/>
      <c r="J379" s="5"/>
      <c r="K379" s="11" t="str">
        <f>IF(ISBLANK(A379),"",VLOOKUP("S3"&amp;表1_15[[#This Row],[分项工程代号]]&amp;表1_15[[#This Row],[分项工程名称]],模板!D:F,3,FALSE))</f>
        <v/>
      </c>
      <c r="L379" s="2" t="str">
        <f ca="1">IF(ISBLANK(A379),"",表1_15[[#This Row],[编号]]&amp;TEXT(表1_15[[#This Row],[序号]],"000"))</f>
        <v/>
      </c>
      <c r="M379" s="11" t="str">
        <f t="shared" si="62"/>
        <v/>
      </c>
      <c r="N379" s="11" t="str">
        <f t="shared" si="63"/>
        <v/>
      </c>
      <c r="O379" s="11" t="str">
        <f t="shared" si="64"/>
        <v/>
      </c>
      <c r="P379" s="2" t="str">
        <f t="shared" si="65"/>
        <v/>
      </c>
      <c r="Q379" s="2" t="str">
        <f t="shared" si="66"/>
        <v/>
      </c>
      <c r="R379" s="2" t="str">
        <f t="shared" si="67"/>
        <v/>
      </c>
      <c r="S379" s="11" t="str">
        <f t="shared" si="68"/>
        <v/>
      </c>
      <c r="T379" s="11" t="str">
        <f>IF(ISBLANK(A379),"",VLOOKUP(表1_15[[#This Row],[分项工程名称]],模板!C:G,3,FALSE))</f>
        <v/>
      </c>
      <c r="U379" s="2" t="str">
        <f t="shared" si="69"/>
        <v/>
      </c>
      <c r="V379" s="2" t="str">
        <f t="shared" si="70"/>
        <v/>
      </c>
      <c r="W379" s="11" t="str">
        <f>IF(ISBLANK(A379),"",表1_15[[#This Row],[子项名称]]&amp;表1_15[[#This Row],[标题]]&amp;表1_15[[#This Row],[分项工程代号]])</f>
        <v/>
      </c>
      <c r="X379" s="11" t="str">
        <f>IF(ISBLANK(A379),"",COUNTIF(W:W,表1_15[[#This Row],[子项名称]]&amp;表1_15[[#This Row],[标题]]&amp;表1_15[[#This Row],[分项工程代号]]))</f>
        <v/>
      </c>
      <c r="Y379" s="11" t="str">
        <f>IF(ISBLANK(A379),"",表1_15[[#This Row],[子项名称]]&amp;表1_15[[#This Row],[分项工程代号]]&amp;表1_15[[#This Row],[分项工程名称]])</f>
        <v/>
      </c>
      <c r="Z379" s="11" t="str">
        <f>IF(ISBLANK(A379),"",IF(MATCH(表1_15[[#This Row],[子项名称]]&amp;表1_15[[#This Row],[分项工程代号]]&amp;表1_15[[#This Row],[分项工程名称]],Y:Y,0)=ROW(表1_15[[#This Row],[子项名称]]),TRUE,FALSE))</f>
        <v/>
      </c>
      <c r="AA379" s="11" t="str">
        <f t="shared" si="71"/>
        <v/>
      </c>
      <c r="AB379" s="11" t="str">
        <f>IF(ISBLANK(A379),"",VLOOKUP(表1_15[[#This Row],[分项工程名称]],施工检查记录[#All],2,FALSE))</f>
        <v/>
      </c>
      <c r="AC379" t="str">
        <f t="shared" si="60"/>
        <v>1900年01月00日</v>
      </c>
    </row>
    <row r="380" customHeight="1" spans="1:29">
      <c r="A380" s="5"/>
      <c r="B380" s="5" t="str">
        <f ca="1" t="shared" si="61"/>
        <v/>
      </c>
      <c r="D380" s="5"/>
      <c r="E380" s="5"/>
      <c r="F380" s="5"/>
      <c r="G380" s="85"/>
      <c r="J380" s="5"/>
      <c r="K380" s="11" t="str">
        <f>IF(ISBLANK(A380),"",VLOOKUP("S3"&amp;表1_15[[#This Row],[分项工程代号]]&amp;表1_15[[#This Row],[分项工程名称]],模板!D:F,3,FALSE))</f>
        <v/>
      </c>
      <c r="L380" s="2" t="str">
        <f ca="1">IF(ISBLANK(A380),"",表1_15[[#This Row],[编号]]&amp;TEXT(表1_15[[#This Row],[序号]],"000"))</f>
        <v/>
      </c>
      <c r="M380" s="11" t="str">
        <f t="shared" si="62"/>
        <v/>
      </c>
      <c r="N380" s="11" t="str">
        <f t="shared" si="63"/>
        <v/>
      </c>
      <c r="O380" s="11" t="str">
        <f t="shared" si="64"/>
        <v/>
      </c>
      <c r="P380" s="2" t="str">
        <f t="shared" si="65"/>
        <v/>
      </c>
      <c r="Q380" s="2" t="str">
        <f t="shared" si="66"/>
        <v/>
      </c>
      <c r="R380" s="2" t="str">
        <f t="shared" si="67"/>
        <v/>
      </c>
      <c r="S380" s="11" t="str">
        <f t="shared" si="68"/>
        <v/>
      </c>
      <c r="T380" s="11" t="str">
        <f>IF(ISBLANK(A380),"",VLOOKUP(表1_15[[#This Row],[分项工程名称]],模板!C:G,3,FALSE))</f>
        <v/>
      </c>
      <c r="U380" s="2" t="str">
        <f t="shared" si="69"/>
        <v/>
      </c>
      <c r="V380" s="2" t="str">
        <f t="shared" si="70"/>
        <v/>
      </c>
      <c r="W380" s="11" t="str">
        <f>IF(ISBLANK(A380),"",表1_15[[#This Row],[子项名称]]&amp;表1_15[[#This Row],[标题]]&amp;表1_15[[#This Row],[分项工程代号]])</f>
        <v/>
      </c>
      <c r="X380" s="11" t="str">
        <f>IF(ISBLANK(A380),"",COUNTIF(W:W,表1_15[[#This Row],[子项名称]]&amp;表1_15[[#This Row],[标题]]&amp;表1_15[[#This Row],[分项工程代号]]))</f>
        <v/>
      </c>
      <c r="Y380" s="11" t="str">
        <f>IF(ISBLANK(A380),"",表1_15[[#This Row],[子项名称]]&amp;表1_15[[#This Row],[分项工程代号]]&amp;表1_15[[#This Row],[分项工程名称]])</f>
        <v/>
      </c>
      <c r="Z380" s="11" t="str">
        <f>IF(ISBLANK(A380),"",IF(MATCH(表1_15[[#This Row],[子项名称]]&amp;表1_15[[#This Row],[分项工程代号]]&amp;表1_15[[#This Row],[分项工程名称]],Y:Y,0)=ROW(表1_15[[#This Row],[子项名称]]),TRUE,FALSE))</f>
        <v/>
      </c>
      <c r="AA380" s="11" t="str">
        <f t="shared" si="71"/>
        <v/>
      </c>
      <c r="AB380" s="11" t="str">
        <f>IF(ISBLANK(A380),"",VLOOKUP(表1_15[[#This Row],[分项工程名称]],施工检查记录[#All],2,FALSE))</f>
        <v/>
      </c>
      <c r="AC380" t="str">
        <f t="shared" si="60"/>
        <v>1900年01月00日</v>
      </c>
    </row>
    <row r="381" customHeight="1" spans="1:29">
      <c r="A381" s="5"/>
      <c r="B381" s="5" t="str">
        <f ca="1" t="shared" si="61"/>
        <v/>
      </c>
      <c r="D381" s="5"/>
      <c r="E381" s="5"/>
      <c r="F381" s="5"/>
      <c r="G381" s="85"/>
      <c r="J381" s="5"/>
      <c r="K381" s="11" t="str">
        <f>IF(ISBLANK(A381),"",VLOOKUP("S3"&amp;表1_15[[#This Row],[分项工程代号]]&amp;表1_15[[#This Row],[分项工程名称]],模板!D:F,3,FALSE))</f>
        <v/>
      </c>
      <c r="L381" s="2" t="str">
        <f ca="1">IF(ISBLANK(A381),"",表1_15[[#This Row],[编号]]&amp;TEXT(表1_15[[#This Row],[序号]],"000"))</f>
        <v/>
      </c>
      <c r="M381" s="11" t="str">
        <f t="shared" si="62"/>
        <v/>
      </c>
      <c r="N381" s="11" t="str">
        <f t="shared" si="63"/>
        <v/>
      </c>
      <c r="O381" s="11" t="str">
        <f t="shared" si="64"/>
        <v/>
      </c>
      <c r="P381" s="2" t="str">
        <f t="shared" si="65"/>
        <v/>
      </c>
      <c r="Q381" s="2" t="str">
        <f t="shared" si="66"/>
        <v/>
      </c>
      <c r="R381" s="2" t="str">
        <f t="shared" si="67"/>
        <v/>
      </c>
      <c r="S381" s="11" t="str">
        <f t="shared" si="68"/>
        <v/>
      </c>
      <c r="T381" s="11" t="str">
        <f>IF(ISBLANK(A381),"",VLOOKUP(表1_15[[#This Row],[分项工程名称]],模板!C:G,3,FALSE))</f>
        <v/>
      </c>
      <c r="U381" s="2" t="str">
        <f t="shared" si="69"/>
        <v/>
      </c>
      <c r="V381" s="2" t="str">
        <f t="shared" si="70"/>
        <v/>
      </c>
      <c r="W381" s="11" t="str">
        <f>IF(ISBLANK(A381),"",表1_15[[#This Row],[子项名称]]&amp;表1_15[[#This Row],[标题]]&amp;表1_15[[#This Row],[分项工程代号]])</f>
        <v/>
      </c>
      <c r="X381" s="11" t="str">
        <f>IF(ISBLANK(A381),"",COUNTIF(W:W,表1_15[[#This Row],[子项名称]]&amp;表1_15[[#This Row],[标题]]&amp;表1_15[[#This Row],[分项工程代号]]))</f>
        <v/>
      </c>
      <c r="Y381" s="11" t="str">
        <f>IF(ISBLANK(A381),"",表1_15[[#This Row],[子项名称]]&amp;表1_15[[#This Row],[分项工程代号]]&amp;表1_15[[#This Row],[分项工程名称]])</f>
        <v/>
      </c>
      <c r="Z381" s="11" t="str">
        <f>IF(ISBLANK(A381),"",IF(MATCH(表1_15[[#This Row],[子项名称]]&amp;表1_15[[#This Row],[分项工程代号]]&amp;表1_15[[#This Row],[分项工程名称]],Y:Y,0)=ROW(表1_15[[#This Row],[子项名称]]),TRUE,FALSE))</f>
        <v/>
      </c>
      <c r="AA381" s="11" t="str">
        <f t="shared" si="71"/>
        <v/>
      </c>
      <c r="AB381" s="11" t="str">
        <f>IF(ISBLANK(A381),"",VLOOKUP(表1_15[[#This Row],[分项工程名称]],施工检查记录[#All],2,FALSE))</f>
        <v/>
      </c>
      <c r="AC381" t="str">
        <f t="shared" si="60"/>
        <v>1900年01月00日</v>
      </c>
    </row>
    <row r="382" customHeight="1" spans="1:29">
      <c r="A382" s="5"/>
      <c r="B382" s="5" t="str">
        <f ca="1" t="shared" si="61"/>
        <v/>
      </c>
      <c r="D382" s="5"/>
      <c r="E382" s="5"/>
      <c r="F382" s="5"/>
      <c r="G382" s="85"/>
      <c r="J382" s="5"/>
      <c r="K382" s="11" t="str">
        <f>IF(ISBLANK(A382),"",VLOOKUP("S3"&amp;表1_15[[#This Row],[分项工程代号]]&amp;表1_15[[#This Row],[分项工程名称]],模板!D:F,3,FALSE))</f>
        <v/>
      </c>
      <c r="L382" s="2" t="str">
        <f ca="1">IF(ISBLANK(A382),"",表1_15[[#This Row],[编号]]&amp;TEXT(表1_15[[#This Row],[序号]],"000"))</f>
        <v/>
      </c>
      <c r="M382" s="11" t="str">
        <f t="shared" si="62"/>
        <v/>
      </c>
      <c r="N382" s="11" t="str">
        <f t="shared" si="63"/>
        <v/>
      </c>
      <c r="O382" s="11" t="str">
        <f t="shared" si="64"/>
        <v/>
      </c>
      <c r="P382" s="2" t="str">
        <f t="shared" si="65"/>
        <v/>
      </c>
      <c r="Q382" s="2" t="str">
        <f t="shared" si="66"/>
        <v/>
      </c>
      <c r="R382" s="2" t="str">
        <f t="shared" si="67"/>
        <v/>
      </c>
      <c r="S382" s="11" t="str">
        <f t="shared" si="68"/>
        <v/>
      </c>
      <c r="T382" s="11" t="str">
        <f>IF(ISBLANK(A382),"",VLOOKUP(表1_15[[#This Row],[分项工程名称]],模板!C:G,3,FALSE))</f>
        <v/>
      </c>
      <c r="U382" s="2" t="str">
        <f t="shared" si="69"/>
        <v/>
      </c>
      <c r="V382" s="2" t="str">
        <f t="shared" si="70"/>
        <v/>
      </c>
      <c r="W382" s="11" t="str">
        <f>IF(ISBLANK(A382),"",表1_15[[#This Row],[子项名称]]&amp;表1_15[[#This Row],[标题]]&amp;表1_15[[#This Row],[分项工程代号]])</f>
        <v/>
      </c>
      <c r="X382" s="11" t="str">
        <f>IF(ISBLANK(A382),"",COUNTIF(W:W,表1_15[[#This Row],[子项名称]]&amp;表1_15[[#This Row],[标题]]&amp;表1_15[[#This Row],[分项工程代号]]))</f>
        <v/>
      </c>
      <c r="Y382" s="11" t="str">
        <f>IF(ISBLANK(A382),"",表1_15[[#This Row],[子项名称]]&amp;表1_15[[#This Row],[分项工程代号]]&amp;表1_15[[#This Row],[分项工程名称]])</f>
        <v/>
      </c>
      <c r="Z382" s="11" t="str">
        <f>IF(ISBLANK(A382),"",IF(MATCH(表1_15[[#This Row],[子项名称]]&amp;表1_15[[#This Row],[分项工程代号]]&amp;表1_15[[#This Row],[分项工程名称]],Y:Y,0)=ROW(表1_15[[#This Row],[子项名称]]),TRUE,FALSE))</f>
        <v/>
      </c>
      <c r="AA382" s="11" t="str">
        <f t="shared" si="71"/>
        <v/>
      </c>
      <c r="AB382" s="11" t="str">
        <f>IF(ISBLANK(A382),"",VLOOKUP(表1_15[[#This Row],[分项工程名称]],施工检查记录[#All],2,FALSE))</f>
        <v/>
      </c>
      <c r="AC382" t="str">
        <f t="shared" si="60"/>
        <v>1900年01月00日</v>
      </c>
    </row>
    <row r="383" customHeight="1" spans="1:29">
      <c r="A383" s="5"/>
      <c r="B383" s="5" t="str">
        <f ca="1" t="shared" si="61"/>
        <v/>
      </c>
      <c r="D383" s="5"/>
      <c r="E383" s="5"/>
      <c r="F383" s="5"/>
      <c r="G383" s="85"/>
      <c r="J383" s="5"/>
      <c r="K383" s="11" t="str">
        <f>IF(ISBLANK(A383),"",VLOOKUP("S3"&amp;表1_15[[#This Row],[分项工程代号]]&amp;表1_15[[#This Row],[分项工程名称]],模板!D:F,3,FALSE))</f>
        <v/>
      </c>
      <c r="L383" s="2" t="str">
        <f ca="1">IF(ISBLANK(A383),"",表1_15[[#This Row],[编号]]&amp;TEXT(表1_15[[#This Row],[序号]],"000"))</f>
        <v/>
      </c>
      <c r="M383" s="11" t="str">
        <f t="shared" si="62"/>
        <v/>
      </c>
      <c r="N383" s="11" t="str">
        <f t="shared" si="63"/>
        <v/>
      </c>
      <c r="O383" s="11" t="str">
        <f t="shared" si="64"/>
        <v/>
      </c>
      <c r="P383" s="2" t="str">
        <f t="shared" si="65"/>
        <v/>
      </c>
      <c r="Q383" s="2" t="str">
        <f t="shared" si="66"/>
        <v/>
      </c>
      <c r="R383" s="2" t="str">
        <f t="shared" si="67"/>
        <v/>
      </c>
      <c r="S383" s="11" t="str">
        <f t="shared" si="68"/>
        <v/>
      </c>
      <c r="T383" s="11" t="str">
        <f>IF(ISBLANK(A383),"",VLOOKUP(表1_15[[#This Row],[分项工程名称]],模板!C:G,3,FALSE))</f>
        <v/>
      </c>
      <c r="U383" s="2" t="str">
        <f t="shared" si="69"/>
        <v/>
      </c>
      <c r="V383" s="2" t="str">
        <f t="shared" si="70"/>
        <v/>
      </c>
      <c r="W383" s="11" t="str">
        <f>IF(ISBLANK(A383),"",表1_15[[#This Row],[子项名称]]&amp;表1_15[[#This Row],[标题]]&amp;表1_15[[#This Row],[分项工程代号]])</f>
        <v/>
      </c>
      <c r="X383" s="11" t="str">
        <f>IF(ISBLANK(A383),"",COUNTIF(W:W,表1_15[[#This Row],[子项名称]]&amp;表1_15[[#This Row],[标题]]&amp;表1_15[[#This Row],[分项工程代号]]))</f>
        <v/>
      </c>
      <c r="Y383" s="11" t="str">
        <f>IF(ISBLANK(A383),"",表1_15[[#This Row],[子项名称]]&amp;表1_15[[#This Row],[分项工程代号]]&amp;表1_15[[#This Row],[分项工程名称]])</f>
        <v/>
      </c>
      <c r="Z383" s="11" t="str">
        <f>IF(ISBLANK(A383),"",IF(MATCH(表1_15[[#This Row],[子项名称]]&amp;表1_15[[#This Row],[分项工程代号]]&amp;表1_15[[#This Row],[分项工程名称]],Y:Y,0)=ROW(表1_15[[#This Row],[子项名称]]),TRUE,FALSE))</f>
        <v/>
      </c>
      <c r="AA383" s="11" t="str">
        <f t="shared" si="71"/>
        <v/>
      </c>
      <c r="AB383" s="11" t="str">
        <f>IF(ISBLANK(A383),"",VLOOKUP(表1_15[[#This Row],[分项工程名称]],施工检查记录[#All],2,FALSE))</f>
        <v/>
      </c>
      <c r="AC383" t="str">
        <f t="shared" si="60"/>
        <v>1900年01月00日</v>
      </c>
    </row>
    <row r="384" customHeight="1" spans="1:29">
      <c r="A384" s="5"/>
      <c r="B384" s="5" t="str">
        <f ca="1" t="shared" si="61"/>
        <v/>
      </c>
      <c r="D384" s="5"/>
      <c r="E384" s="5"/>
      <c r="F384" s="5"/>
      <c r="G384" s="85"/>
      <c r="J384" s="5"/>
      <c r="K384" s="11" t="str">
        <f>IF(ISBLANK(A384),"",VLOOKUP("S3"&amp;表1_15[[#This Row],[分项工程代号]]&amp;表1_15[[#This Row],[分项工程名称]],模板!D:F,3,FALSE))</f>
        <v/>
      </c>
      <c r="L384" s="2" t="str">
        <f ca="1">IF(ISBLANK(A384),"",表1_15[[#This Row],[编号]]&amp;TEXT(表1_15[[#This Row],[序号]],"000"))</f>
        <v/>
      </c>
      <c r="M384" s="11" t="str">
        <f t="shared" si="62"/>
        <v/>
      </c>
      <c r="N384" s="11" t="str">
        <f t="shared" si="63"/>
        <v/>
      </c>
      <c r="O384" s="11" t="str">
        <f t="shared" si="64"/>
        <v/>
      </c>
      <c r="P384" s="2" t="str">
        <f t="shared" si="65"/>
        <v/>
      </c>
      <c r="Q384" s="2" t="str">
        <f t="shared" si="66"/>
        <v/>
      </c>
      <c r="R384" s="2" t="str">
        <f t="shared" si="67"/>
        <v/>
      </c>
      <c r="S384" s="11" t="str">
        <f t="shared" si="68"/>
        <v/>
      </c>
      <c r="T384" s="11" t="str">
        <f>IF(ISBLANK(A384),"",VLOOKUP(表1_15[[#This Row],[分项工程名称]],模板!C:G,3,FALSE))</f>
        <v/>
      </c>
      <c r="U384" s="2" t="str">
        <f t="shared" si="69"/>
        <v/>
      </c>
      <c r="V384" s="2" t="str">
        <f t="shared" si="70"/>
        <v/>
      </c>
      <c r="W384" s="11" t="str">
        <f>IF(ISBLANK(A384),"",表1_15[[#This Row],[子项名称]]&amp;表1_15[[#This Row],[标题]]&amp;表1_15[[#This Row],[分项工程代号]])</f>
        <v/>
      </c>
      <c r="X384" s="11" t="str">
        <f>IF(ISBLANK(A384),"",COUNTIF(W:W,表1_15[[#This Row],[子项名称]]&amp;表1_15[[#This Row],[标题]]&amp;表1_15[[#This Row],[分项工程代号]]))</f>
        <v/>
      </c>
      <c r="Y384" s="11" t="str">
        <f>IF(ISBLANK(A384),"",表1_15[[#This Row],[子项名称]]&amp;表1_15[[#This Row],[分项工程代号]]&amp;表1_15[[#This Row],[分项工程名称]])</f>
        <v/>
      </c>
      <c r="Z384" s="11" t="str">
        <f>IF(ISBLANK(A384),"",IF(MATCH(表1_15[[#This Row],[子项名称]]&amp;表1_15[[#This Row],[分项工程代号]]&amp;表1_15[[#This Row],[分项工程名称]],Y:Y,0)=ROW(表1_15[[#This Row],[子项名称]]),TRUE,FALSE))</f>
        <v/>
      </c>
      <c r="AA384" s="11" t="str">
        <f t="shared" si="71"/>
        <v/>
      </c>
      <c r="AB384" s="11" t="str">
        <f>IF(ISBLANK(A384),"",VLOOKUP(表1_15[[#This Row],[分项工程名称]],施工检查记录[#All],2,FALSE))</f>
        <v/>
      </c>
      <c r="AC384" t="str">
        <f t="shared" si="60"/>
        <v>1900年01月00日</v>
      </c>
    </row>
    <row r="385" customHeight="1" spans="1:29">
      <c r="A385" s="5"/>
      <c r="B385" s="5" t="str">
        <f ca="1" t="shared" si="61"/>
        <v/>
      </c>
      <c r="D385" s="5"/>
      <c r="E385" s="5"/>
      <c r="F385" s="5"/>
      <c r="G385" s="85"/>
      <c r="J385" s="5"/>
      <c r="K385" s="11" t="str">
        <f>IF(ISBLANK(A385),"",VLOOKUP("S3"&amp;表1_15[[#This Row],[分项工程代号]]&amp;表1_15[[#This Row],[分项工程名称]],模板!D:F,3,FALSE))</f>
        <v/>
      </c>
      <c r="L385" s="2" t="str">
        <f ca="1">IF(ISBLANK(A385),"",表1_15[[#This Row],[编号]]&amp;TEXT(表1_15[[#This Row],[序号]],"000"))</f>
        <v/>
      </c>
      <c r="M385" s="11" t="str">
        <f t="shared" si="62"/>
        <v/>
      </c>
      <c r="N385" s="11" t="str">
        <f t="shared" si="63"/>
        <v/>
      </c>
      <c r="O385" s="11" t="str">
        <f t="shared" si="64"/>
        <v/>
      </c>
      <c r="P385" s="2" t="str">
        <f t="shared" si="65"/>
        <v/>
      </c>
      <c r="Q385" s="2" t="str">
        <f t="shared" si="66"/>
        <v/>
      </c>
      <c r="R385" s="2" t="str">
        <f t="shared" si="67"/>
        <v/>
      </c>
      <c r="S385" s="11" t="str">
        <f t="shared" si="68"/>
        <v/>
      </c>
      <c r="T385" s="11" t="str">
        <f>IF(ISBLANK(A385),"",VLOOKUP(表1_15[[#This Row],[分项工程名称]],模板!C:G,3,FALSE))</f>
        <v/>
      </c>
      <c r="U385" s="2" t="str">
        <f t="shared" si="69"/>
        <v/>
      </c>
      <c r="V385" s="2" t="str">
        <f t="shared" si="70"/>
        <v/>
      </c>
      <c r="W385" s="11" t="str">
        <f>IF(ISBLANK(A385),"",表1_15[[#This Row],[子项名称]]&amp;表1_15[[#This Row],[标题]]&amp;表1_15[[#This Row],[分项工程代号]])</f>
        <v/>
      </c>
      <c r="X385" s="11" t="str">
        <f>IF(ISBLANK(A385),"",COUNTIF(W:W,表1_15[[#This Row],[子项名称]]&amp;表1_15[[#This Row],[标题]]&amp;表1_15[[#This Row],[分项工程代号]]))</f>
        <v/>
      </c>
      <c r="Y385" s="11" t="str">
        <f>IF(ISBLANK(A385),"",表1_15[[#This Row],[子项名称]]&amp;表1_15[[#This Row],[分项工程代号]]&amp;表1_15[[#This Row],[分项工程名称]])</f>
        <v/>
      </c>
      <c r="Z385" s="11" t="str">
        <f>IF(ISBLANK(A385),"",IF(MATCH(表1_15[[#This Row],[子项名称]]&amp;表1_15[[#This Row],[分项工程代号]]&amp;表1_15[[#This Row],[分项工程名称]],Y:Y,0)=ROW(表1_15[[#This Row],[子项名称]]),TRUE,FALSE))</f>
        <v/>
      </c>
      <c r="AA385" s="11" t="str">
        <f t="shared" si="71"/>
        <v/>
      </c>
      <c r="AB385" s="11" t="str">
        <f>IF(ISBLANK(A385),"",VLOOKUP(表1_15[[#This Row],[分项工程名称]],施工检查记录[#All],2,FALSE))</f>
        <v/>
      </c>
      <c r="AC385" t="str">
        <f t="shared" si="60"/>
        <v>1900年01月00日</v>
      </c>
    </row>
    <row r="386" customHeight="1" spans="1:29">
      <c r="A386" s="5"/>
      <c r="B386" s="5" t="str">
        <f ca="1" t="shared" si="61"/>
        <v/>
      </c>
      <c r="D386" s="5"/>
      <c r="E386" s="5"/>
      <c r="F386" s="5"/>
      <c r="G386" s="85"/>
      <c r="J386" s="5"/>
      <c r="K386" s="11" t="str">
        <f>IF(ISBLANK(A386),"",VLOOKUP("S3"&amp;表1_15[[#This Row],[分项工程代号]]&amp;表1_15[[#This Row],[分项工程名称]],模板!D:F,3,FALSE))</f>
        <v/>
      </c>
      <c r="L386" s="2" t="str">
        <f ca="1">IF(ISBLANK(A386),"",表1_15[[#This Row],[编号]]&amp;TEXT(表1_15[[#This Row],[序号]],"000"))</f>
        <v/>
      </c>
      <c r="M386" s="11" t="str">
        <f t="shared" si="62"/>
        <v/>
      </c>
      <c r="N386" s="11" t="str">
        <f t="shared" si="63"/>
        <v/>
      </c>
      <c r="O386" s="11" t="str">
        <f t="shared" si="64"/>
        <v/>
      </c>
      <c r="P386" s="2" t="str">
        <f t="shared" si="65"/>
        <v/>
      </c>
      <c r="Q386" s="2" t="str">
        <f t="shared" si="66"/>
        <v/>
      </c>
      <c r="R386" s="2" t="str">
        <f t="shared" si="67"/>
        <v/>
      </c>
      <c r="S386" s="11" t="str">
        <f t="shared" si="68"/>
        <v/>
      </c>
      <c r="T386" s="11" t="str">
        <f>IF(ISBLANK(A386),"",VLOOKUP(表1_15[[#This Row],[分项工程名称]],模板!C:G,3,FALSE))</f>
        <v/>
      </c>
      <c r="U386" s="2" t="str">
        <f t="shared" si="69"/>
        <v/>
      </c>
      <c r="V386" s="2" t="str">
        <f t="shared" si="70"/>
        <v/>
      </c>
      <c r="W386" s="11" t="str">
        <f>IF(ISBLANK(A386),"",表1_15[[#This Row],[子项名称]]&amp;表1_15[[#This Row],[标题]]&amp;表1_15[[#This Row],[分项工程代号]])</f>
        <v/>
      </c>
      <c r="X386" s="11" t="str">
        <f>IF(ISBLANK(A386),"",COUNTIF(W:W,表1_15[[#This Row],[子项名称]]&amp;表1_15[[#This Row],[标题]]&amp;表1_15[[#This Row],[分项工程代号]]))</f>
        <v/>
      </c>
      <c r="Y386" s="11" t="str">
        <f>IF(ISBLANK(A386),"",表1_15[[#This Row],[子项名称]]&amp;表1_15[[#This Row],[分项工程代号]]&amp;表1_15[[#This Row],[分项工程名称]])</f>
        <v/>
      </c>
      <c r="Z386" s="11" t="str">
        <f>IF(ISBLANK(A386),"",IF(MATCH(表1_15[[#This Row],[子项名称]]&amp;表1_15[[#This Row],[分项工程代号]]&amp;表1_15[[#This Row],[分项工程名称]],Y:Y,0)=ROW(表1_15[[#This Row],[子项名称]]),TRUE,FALSE))</f>
        <v/>
      </c>
      <c r="AA386" s="11" t="str">
        <f t="shared" si="71"/>
        <v/>
      </c>
      <c r="AB386" s="11" t="str">
        <f>IF(ISBLANK(A386),"",VLOOKUP(表1_15[[#This Row],[分项工程名称]],施工检查记录[#All],2,FALSE))</f>
        <v/>
      </c>
      <c r="AC386" t="str">
        <f t="shared" ref="AC386:AC427" si="72">TEXT($G386,"yyyy年mm月dd日")</f>
        <v>1900年01月00日</v>
      </c>
    </row>
    <row r="387" customHeight="1" spans="1:29">
      <c r="A387" s="5"/>
      <c r="B387" s="5" t="str">
        <f ca="1" t="shared" ref="B387:B427" si="73">IF(ISBLANK(A387),"",_xlfn.MAXIFS(INDIRECT(ADDRESS(2,2)&amp;":"&amp;ADDRESS(ROW(A387)-1,2)),INDIRECT(ADDRESS(2,1)&amp;":"&amp;ADDRESS(ROW(A387)-1,1)),A387,INDIRECT(ADDRESS(2,3)&amp;":"&amp;ADDRESS(ROW(A387)-1,3)),C387,INDIRECT(ADDRESS(2,4)&amp;":"&amp;ADDRESS(ROW(A387)-1,4)),D387)+1)</f>
        <v/>
      </c>
      <c r="D387" s="5"/>
      <c r="E387" s="5"/>
      <c r="F387" s="5"/>
      <c r="G387" s="85"/>
      <c r="J387" s="5"/>
      <c r="K387" s="11" t="str">
        <f>IF(ISBLANK(A387),"",VLOOKUP("S3"&amp;表1_15[[#This Row],[分项工程代号]]&amp;表1_15[[#This Row],[分项工程名称]],模板!D:F,3,FALSE))</f>
        <v/>
      </c>
      <c r="L387" s="2" t="str">
        <f ca="1">IF(ISBLANK(A387),"",表1_15[[#This Row],[编号]]&amp;TEXT(表1_15[[#This Row],[序号]],"000"))</f>
        <v/>
      </c>
      <c r="M387" s="11" t="str">
        <f t="shared" ref="M387:M450" si="74">IF(ISBLANK(A387),"","北方工程刚果（金）有限公司")</f>
        <v/>
      </c>
      <c r="N387" s="11" t="str">
        <f t="shared" ref="N387:N450" si="75">IF(ISBLANK(A387),"","李云松")</f>
        <v/>
      </c>
      <c r="O387" s="11" t="str">
        <f t="shared" ref="O387:O450" si="76">IF(ISBLANK(A387),"","黄必银")</f>
        <v/>
      </c>
      <c r="P387" s="2" t="str">
        <f t="shared" ref="P387:P450" si="77">IF(ISBLANK(A387),"","WUHUANG CONSTRUCTION ET COMMERCE RDC SAS")</f>
        <v/>
      </c>
      <c r="Q387" s="2" t="str">
        <f t="shared" ref="Q387:Q450" si="78">IF(ISBLANK(A387),"","陈陆")</f>
        <v/>
      </c>
      <c r="R387" s="2" t="str">
        <f t="shared" ref="R387:R450" si="79">IF(ISBLANK(A387),"","曹学能")</f>
        <v/>
      </c>
      <c r="S387" s="11" t="str">
        <f t="shared" ref="S387:S450" si="80">IF(ISBLANK(A387),"","鑫诚建设监理咨询有限公司")</f>
        <v/>
      </c>
      <c r="T387" s="11" t="str">
        <f>IF(ISBLANK(A387),"",VLOOKUP(表1_15[[#This Row],[分项工程名称]],模板!C:G,3,FALSE))</f>
        <v/>
      </c>
      <c r="U387" s="2" t="str">
        <f t="shared" ref="U387:U450" si="81">IF(ISBLANK(A387),"","刚果（金）庞比铜钴矿项目")</f>
        <v/>
      </c>
      <c r="V387" s="2" t="str">
        <f t="shared" ref="V387:V450" si="82">IF(ISBLANK(A387),"",_xlfn.CONCAT(U387,"   ",A387))</f>
        <v/>
      </c>
      <c r="W387" s="11" t="str">
        <f>IF(ISBLANK(A387),"",表1_15[[#This Row],[子项名称]]&amp;表1_15[[#This Row],[标题]]&amp;表1_15[[#This Row],[分项工程代号]])</f>
        <v/>
      </c>
      <c r="X387" s="11" t="str">
        <f>IF(ISBLANK(A387),"",COUNTIF(W:W,表1_15[[#This Row],[子项名称]]&amp;表1_15[[#This Row],[标题]]&amp;表1_15[[#This Row],[分项工程代号]]))</f>
        <v/>
      </c>
      <c r="Y387" s="11" t="str">
        <f>IF(ISBLANK(A387),"",表1_15[[#This Row],[子项名称]]&amp;表1_15[[#This Row],[分项工程代号]]&amp;表1_15[[#This Row],[分项工程名称]])</f>
        <v/>
      </c>
      <c r="Z387" s="11" t="str">
        <f>IF(ISBLANK(A387),"",IF(MATCH(表1_15[[#This Row],[子项名称]]&amp;表1_15[[#This Row],[分项工程代号]]&amp;表1_15[[#This Row],[分项工程名称]],Y:Y,0)=ROW(表1_15[[#This Row],[子项名称]]),TRUE,FALSE))</f>
        <v/>
      </c>
      <c r="AA387" s="11" t="str">
        <f t="shared" ref="AA387:AA450" si="83">IF(ISBLANK(A387),"",_xlfn.CONCAT("《自动化仪表工程施工及验收规范》GB50093-2013"))</f>
        <v/>
      </c>
      <c r="AB387" s="11" t="str">
        <f>IF(ISBLANK(A387),"",VLOOKUP(表1_15[[#This Row],[分项工程名称]],施工检查记录[#All],2,FALSE))</f>
        <v/>
      </c>
      <c r="AC387" t="str">
        <f t="shared" si="72"/>
        <v>1900年01月00日</v>
      </c>
    </row>
    <row r="388" customHeight="1" spans="1:29">
      <c r="A388" s="5"/>
      <c r="B388" s="5" t="str">
        <f ca="1" t="shared" si="73"/>
        <v/>
      </c>
      <c r="D388" s="5"/>
      <c r="E388" s="5"/>
      <c r="F388" s="5"/>
      <c r="G388" s="85"/>
      <c r="J388" s="5"/>
      <c r="K388" s="11" t="str">
        <f>IF(ISBLANK(A388),"",VLOOKUP("S3"&amp;表1_15[[#This Row],[分项工程代号]]&amp;表1_15[[#This Row],[分项工程名称]],模板!D:F,3,FALSE))</f>
        <v/>
      </c>
      <c r="L388" s="2" t="str">
        <f ca="1">IF(ISBLANK(A388),"",表1_15[[#This Row],[编号]]&amp;TEXT(表1_15[[#This Row],[序号]],"000"))</f>
        <v/>
      </c>
      <c r="M388" s="11" t="str">
        <f t="shared" si="74"/>
        <v/>
      </c>
      <c r="N388" s="11" t="str">
        <f t="shared" si="75"/>
        <v/>
      </c>
      <c r="O388" s="11" t="str">
        <f t="shared" si="76"/>
        <v/>
      </c>
      <c r="P388" s="2" t="str">
        <f t="shared" si="77"/>
        <v/>
      </c>
      <c r="Q388" s="2" t="str">
        <f t="shared" si="78"/>
        <v/>
      </c>
      <c r="R388" s="2" t="str">
        <f t="shared" si="79"/>
        <v/>
      </c>
      <c r="S388" s="11" t="str">
        <f t="shared" si="80"/>
        <v/>
      </c>
      <c r="T388" s="11" t="str">
        <f>IF(ISBLANK(A388),"",VLOOKUP(表1_15[[#This Row],[分项工程名称]],模板!C:G,3,FALSE))</f>
        <v/>
      </c>
      <c r="U388" s="2" t="str">
        <f t="shared" si="81"/>
        <v/>
      </c>
      <c r="V388" s="2" t="str">
        <f t="shared" si="82"/>
        <v/>
      </c>
      <c r="W388" s="11" t="str">
        <f>IF(ISBLANK(A388),"",表1_15[[#This Row],[子项名称]]&amp;表1_15[[#This Row],[标题]]&amp;表1_15[[#This Row],[分项工程代号]])</f>
        <v/>
      </c>
      <c r="X388" s="11" t="str">
        <f>IF(ISBLANK(A388),"",COUNTIF(W:W,表1_15[[#This Row],[子项名称]]&amp;表1_15[[#This Row],[标题]]&amp;表1_15[[#This Row],[分项工程代号]]))</f>
        <v/>
      </c>
      <c r="Y388" s="11" t="str">
        <f>IF(ISBLANK(A388),"",表1_15[[#This Row],[子项名称]]&amp;表1_15[[#This Row],[分项工程代号]]&amp;表1_15[[#This Row],[分项工程名称]])</f>
        <v/>
      </c>
      <c r="Z388" s="11" t="str">
        <f>IF(ISBLANK(A388),"",IF(MATCH(表1_15[[#This Row],[子项名称]]&amp;表1_15[[#This Row],[分项工程代号]]&amp;表1_15[[#This Row],[分项工程名称]],Y:Y,0)=ROW(表1_15[[#This Row],[子项名称]]),TRUE,FALSE))</f>
        <v/>
      </c>
      <c r="AA388" s="11" t="str">
        <f t="shared" si="83"/>
        <v/>
      </c>
      <c r="AB388" s="11" t="str">
        <f>IF(ISBLANK(A388),"",VLOOKUP(表1_15[[#This Row],[分项工程名称]],施工检查记录[#All],2,FALSE))</f>
        <v/>
      </c>
      <c r="AC388" t="str">
        <f t="shared" si="72"/>
        <v>1900年01月00日</v>
      </c>
    </row>
    <row r="389" customHeight="1" spans="1:29">
      <c r="A389" s="5"/>
      <c r="B389" s="5" t="str">
        <f ca="1" t="shared" si="73"/>
        <v/>
      </c>
      <c r="D389" s="5"/>
      <c r="E389" s="5"/>
      <c r="F389" s="5"/>
      <c r="G389" s="85"/>
      <c r="J389" s="5"/>
      <c r="K389" s="11" t="str">
        <f>IF(ISBLANK(A389),"",VLOOKUP("S3"&amp;表1_15[[#This Row],[分项工程代号]]&amp;表1_15[[#This Row],[分项工程名称]],模板!D:F,3,FALSE))</f>
        <v/>
      </c>
      <c r="L389" s="2" t="str">
        <f ca="1">IF(ISBLANK(A389),"",表1_15[[#This Row],[编号]]&amp;TEXT(表1_15[[#This Row],[序号]],"000"))</f>
        <v/>
      </c>
      <c r="M389" s="11" t="str">
        <f t="shared" si="74"/>
        <v/>
      </c>
      <c r="N389" s="11" t="str">
        <f t="shared" si="75"/>
        <v/>
      </c>
      <c r="O389" s="11" t="str">
        <f t="shared" si="76"/>
        <v/>
      </c>
      <c r="P389" s="2" t="str">
        <f t="shared" si="77"/>
        <v/>
      </c>
      <c r="Q389" s="2" t="str">
        <f t="shared" si="78"/>
        <v/>
      </c>
      <c r="R389" s="2" t="str">
        <f t="shared" si="79"/>
        <v/>
      </c>
      <c r="S389" s="11" t="str">
        <f t="shared" si="80"/>
        <v/>
      </c>
      <c r="T389" s="11" t="str">
        <f>IF(ISBLANK(A389),"",VLOOKUP(表1_15[[#This Row],[分项工程名称]],模板!C:G,3,FALSE))</f>
        <v/>
      </c>
      <c r="U389" s="2" t="str">
        <f t="shared" si="81"/>
        <v/>
      </c>
      <c r="V389" s="2" t="str">
        <f t="shared" si="82"/>
        <v/>
      </c>
      <c r="W389" s="11" t="str">
        <f>IF(ISBLANK(A389),"",表1_15[[#This Row],[子项名称]]&amp;表1_15[[#This Row],[标题]]&amp;表1_15[[#This Row],[分项工程代号]])</f>
        <v/>
      </c>
      <c r="X389" s="11" t="str">
        <f>IF(ISBLANK(A389),"",COUNTIF(W:W,表1_15[[#This Row],[子项名称]]&amp;表1_15[[#This Row],[标题]]&amp;表1_15[[#This Row],[分项工程代号]]))</f>
        <v/>
      </c>
      <c r="Y389" s="11" t="str">
        <f>IF(ISBLANK(A389),"",表1_15[[#This Row],[子项名称]]&amp;表1_15[[#This Row],[分项工程代号]]&amp;表1_15[[#This Row],[分项工程名称]])</f>
        <v/>
      </c>
      <c r="Z389" s="11" t="str">
        <f>IF(ISBLANK(A389),"",IF(MATCH(表1_15[[#This Row],[子项名称]]&amp;表1_15[[#This Row],[分项工程代号]]&amp;表1_15[[#This Row],[分项工程名称]],Y:Y,0)=ROW(表1_15[[#This Row],[子项名称]]),TRUE,FALSE))</f>
        <v/>
      </c>
      <c r="AA389" s="11" t="str">
        <f t="shared" si="83"/>
        <v/>
      </c>
      <c r="AB389" s="11" t="str">
        <f>IF(ISBLANK(A389),"",VLOOKUP(表1_15[[#This Row],[分项工程名称]],施工检查记录[#All],2,FALSE))</f>
        <v/>
      </c>
      <c r="AC389" t="str">
        <f t="shared" si="72"/>
        <v>1900年01月00日</v>
      </c>
    </row>
    <row r="390" customHeight="1" spans="1:29">
      <c r="A390" s="5"/>
      <c r="B390" s="5" t="str">
        <f ca="1" t="shared" si="73"/>
        <v/>
      </c>
      <c r="D390" s="5"/>
      <c r="E390" s="5"/>
      <c r="F390" s="5"/>
      <c r="G390" s="85"/>
      <c r="J390" s="5"/>
      <c r="K390" s="11" t="str">
        <f>IF(ISBLANK(A390),"",VLOOKUP("S3"&amp;表1_15[[#This Row],[分项工程代号]]&amp;表1_15[[#This Row],[分项工程名称]],模板!D:F,3,FALSE))</f>
        <v/>
      </c>
      <c r="L390" s="2" t="str">
        <f ca="1">IF(ISBLANK(A390),"",表1_15[[#This Row],[编号]]&amp;TEXT(表1_15[[#This Row],[序号]],"000"))</f>
        <v/>
      </c>
      <c r="M390" s="11" t="str">
        <f t="shared" si="74"/>
        <v/>
      </c>
      <c r="N390" s="11" t="str">
        <f t="shared" si="75"/>
        <v/>
      </c>
      <c r="O390" s="11" t="str">
        <f t="shared" si="76"/>
        <v/>
      </c>
      <c r="P390" s="2" t="str">
        <f t="shared" si="77"/>
        <v/>
      </c>
      <c r="Q390" s="2" t="str">
        <f t="shared" si="78"/>
        <v/>
      </c>
      <c r="R390" s="2" t="str">
        <f t="shared" si="79"/>
        <v/>
      </c>
      <c r="S390" s="11" t="str">
        <f t="shared" si="80"/>
        <v/>
      </c>
      <c r="T390" s="11" t="str">
        <f>IF(ISBLANK(A390),"",VLOOKUP(表1_15[[#This Row],[分项工程名称]],模板!C:G,3,FALSE))</f>
        <v/>
      </c>
      <c r="U390" s="2" t="str">
        <f t="shared" si="81"/>
        <v/>
      </c>
      <c r="V390" s="2" t="str">
        <f t="shared" si="82"/>
        <v/>
      </c>
      <c r="W390" s="11" t="str">
        <f>IF(ISBLANK(A390),"",表1_15[[#This Row],[子项名称]]&amp;表1_15[[#This Row],[标题]]&amp;表1_15[[#This Row],[分项工程代号]])</f>
        <v/>
      </c>
      <c r="X390" s="11" t="str">
        <f>IF(ISBLANK(A390),"",COUNTIF(W:W,表1_15[[#This Row],[子项名称]]&amp;表1_15[[#This Row],[标题]]&amp;表1_15[[#This Row],[分项工程代号]]))</f>
        <v/>
      </c>
      <c r="Y390" s="11" t="str">
        <f>IF(ISBLANK(A390),"",表1_15[[#This Row],[子项名称]]&amp;表1_15[[#This Row],[分项工程代号]]&amp;表1_15[[#This Row],[分项工程名称]])</f>
        <v/>
      </c>
      <c r="Z390" s="11" t="str">
        <f>IF(ISBLANK(A390),"",IF(MATCH(表1_15[[#This Row],[子项名称]]&amp;表1_15[[#This Row],[分项工程代号]]&amp;表1_15[[#This Row],[分项工程名称]],Y:Y,0)=ROW(表1_15[[#This Row],[子项名称]]),TRUE,FALSE))</f>
        <v/>
      </c>
      <c r="AA390" s="11" t="str">
        <f t="shared" si="83"/>
        <v/>
      </c>
      <c r="AB390" s="11" t="str">
        <f>IF(ISBLANK(A390),"",VLOOKUP(表1_15[[#This Row],[分项工程名称]],施工检查记录[#All],2,FALSE))</f>
        <v/>
      </c>
      <c r="AC390" t="str">
        <f t="shared" si="72"/>
        <v>1900年01月00日</v>
      </c>
    </row>
    <row r="391" customHeight="1" spans="1:29">
      <c r="A391" s="5"/>
      <c r="B391" s="5" t="str">
        <f ca="1" t="shared" si="73"/>
        <v/>
      </c>
      <c r="D391" s="5"/>
      <c r="E391" s="5"/>
      <c r="F391" s="5"/>
      <c r="G391" s="85"/>
      <c r="J391" s="5"/>
      <c r="K391" s="11" t="str">
        <f>IF(ISBLANK(A391),"",VLOOKUP("S3"&amp;表1_15[[#This Row],[分项工程代号]]&amp;表1_15[[#This Row],[分项工程名称]],模板!D:F,3,FALSE))</f>
        <v/>
      </c>
      <c r="L391" s="2" t="str">
        <f ca="1">IF(ISBLANK(A391),"",表1_15[[#This Row],[编号]]&amp;TEXT(表1_15[[#This Row],[序号]],"000"))</f>
        <v/>
      </c>
      <c r="M391" s="11" t="str">
        <f t="shared" si="74"/>
        <v/>
      </c>
      <c r="N391" s="11" t="str">
        <f t="shared" si="75"/>
        <v/>
      </c>
      <c r="O391" s="11" t="str">
        <f t="shared" si="76"/>
        <v/>
      </c>
      <c r="P391" s="2" t="str">
        <f t="shared" si="77"/>
        <v/>
      </c>
      <c r="Q391" s="2" t="str">
        <f t="shared" si="78"/>
        <v/>
      </c>
      <c r="R391" s="2" t="str">
        <f t="shared" si="79"/>
        <v/>
      </c>
      <c r="S391" s="11" t="str">
        <f t="shared" si="80"/>
        <v/>
      </c>
      <c r="T391" s="11" t="str">
        <f>IF(ISBLANK(A391),"",VLOOKUP(表1_15[[#This Row],[分项工程名称]],模板!C:G,3,FALSE))</f>
        <v/>
      </c>
      <c r="U391" s="2" t="str">
        <f t="shared" si="81"/>
        <v/>
      </c>
      <c r="V391" s="2" t="str">
        <f t="shared" si="82"/>
        <v/>
      </c>
      <c r="W391" s="11" t="str">
        <f>IF(ISBLANK(A391),"",表1_15[[#This Row],[子项名称]]&amp;表1_15[[#This Row],[标题]]&amp;表1_15[[#This Row],[分项工程代号]])</f>
        <v/>
      </c>
      <c r="X391" s="11" t="str">
        <f>IF(ISBLANK(A391),"",COUNTIF(W:W,表1_15[[#This Row],[子项名称]]&amp;表1_15[[#This Row],[标题]]&amp;表1_15[[#This Row],[分项工程代号]]))</f>
        <v/>
      </c>
      <c r="Y391" s="11" t="str">
        <f>IF(ISBLANK(A391),"",表1_15[[#This Row],[子项名称]]&amp;表1_15[[#This Row],[分项工程代号]]&amp;表1_15[[#This Row],[分项工程名称]])</f>
        <v/>
      </c>
      <c r="Z391" s="11" t="str">
        <f>IF(ISBLANK(A391),"",IF(MATCH(表1_15[[#This Row],[子项名称]]&amp;表1_15[[#This Row],[分项工程代号]]&amp;表1_15[[#This Row],[分项工程名称]],Y:Y,0)=ROW(表1_15[[#This Row],[子项名称]]),TRUE,FALSE))</f>
        <v/>
      </c>
      <c r="AA391" s="11" t="str">
        <f t="shared" si="83"/>
        <v/>
      </c>
      <c r="AB391" s="11" t="str">
        <f>IF(ISBLANK(A391),"",VLOOKUP(表1_15[[#This Row],[分项工程名称]],施工检查记录[#All],2,FALSE))</f>
        <v/>
      </c>
      <c r="AC391" t="str">
        <f t="shared" si="72"/>
        <v>1900年01月00日</v>
      </c>
    </row>
    <row r="392" customHeight="1" spans="1:29">
      <c r="A392" s="5"/>
      <c r="B392" s="5" t="str">
        <f ca="1" t="shared" si="73"/>
        <v/>
      </c>
      <c r="D392" s="5"/>
      <c r="E392" s="5"/>
      <c r="F392" s="5"/>
      <c r="G392" s="85"/>
      <c r="J392" s="5"/>
      <c r="K392" s="11" t="str">
        <f>IF(ISBLANK(A392),"",VLOOKUP("S3"&amp;表1_15[[#This Row],[分项工程代号]]&amp;表1_15[[#This Row],[分项工程名称]],模板!D:F,3,FALSE))</f>
        <v/>
      </c>
      <c r="L392" s="2" t="str">
        <f ca="1">IF(ISBLANK(A392),"",表1_15[[#This Row],[编号]]&amp;TEXT(表1_15[[#This Row],[序号]],"000"))</f>
        <v/>
      </c>
      <c r="M392" s="11" t="str">
        <f t="shared" si="74"/>
        <v/>
      </c>
      <c r="N392" s="11" t="str">
        <f t="shared" si="75"/>
        <v/>
      </c>
      <c r="O392" s="11" t="str">
        <f t="shared" si="76"/>
        <v/>
      </c>
      <c r="P392" s="2" t="str">
        <f t="shared" si="77"/>
        <v/>
      </c>
      <c r="Q392" s="2" t="str">
        <f t="shared" si="78"/>
        <v/>
      </c>
      <c r="R392" s="2" t="str">
        <f t="shared" si="79"/>
        <v/>
      </c>
      <c r="S392" s="11" t="str">
        <f t="shared" si="80"/>
        <v/>
      </c>
      <c r="T392" s="11" t="str">
        <f>IF(ISBLANK(A392),"",VLOOKUP(表1_15[[#This Row],[分项工程名称]],模板!C:G,3,FALSE))</f>
        <v/>
      </c>
      <c r="U392" s="2" t="str">
        <f t="shared" si="81"/>
        <v/>
      </c>
      <c r="V392" s="2" t="str">
        <f t="shared" si="82"/>
        <v/>
      </c>
      <c r="W392" s="11" t="str">
        <f>IF(ISBLANK(A392),"",表1_15[[#This Row],[子项名称]]&amp;表1_15[[#This Row],[标题]]&amp;表1_15[[#This Row],[分项工程代号]])</f>
        <v/>
      </c>
      <c r="X392" s="11" t="str">
        <f>IF(ISBLANK(A392),"",COUNTIF(W:W,表1_15[[#This Row],[子项名称]]&amp;表1_15[[#This Row],[标题]]&amp;表1_15[[#This Row],[分项工程代号]]))</f>
        <v/>
      </c>
      <c r="Y392" s="11" t="str">
        <f>IF(ISBLANK(A392),"",表1_15[[#This Row],[子项名称]]&amp;表1_15[[#This Row],[分项工程代号]]&amp;表1_15[[#This Row],[分项工程名称]])</f>
        <v/>
      </c>
      <c r="Z392" s="11" t="str">
        <f>IF(ISBLANK(A392),"",IF(MATCH(表1_15[[#This Row],[子项名称]]&amp;表1_15[[#This Row],[分项工程代号]]&amp;表1_15[[#This Row],[分项工程名称]],Y:Y,0)=ROW(表1_15[[#This Row],[子项名称]]),TRUE,FALSE))</f>
        <v/>
      </c>
      <c r="AA392" s="11" t="str">
        <f t="shared" si="83"/>
        <v/>
      </c>
      <c r="AB392" s="11" t="str">
        <f>IF(ISBLANK(A392),"",VLOOKUP(表1_15[[#This Row],[分项工程名称]],施工检查记录[#All],2,FALSE))</f>
        <v/>
      </c>
      <c r="AC392" t="str">
        <f t="shared" si="72"/>
        <v>1900年01月00日</v>
      </c>
    </row>
    <row r="393" customHeight="1" spans="1:29">
      <c r="A393" s="5"/>
      <c r="B393" s="5" t="str">
        <f ca="1" t="shared" si="73"/>
        <v/>
      </c>
      <c r="D393" s="5"/>
      <c r="E393" s="5"/>
      <c r="F393" s="5"/>
      <c r="G393" s="85"/>
      <c r="J393" s="5"/>
      <c r="K393" s="11" t="str">
        <f>IF(ISBLANK(A393),"",VLOOKUP("S3"&amp;表1_15[[#This Row],[分项工程代号]]&amp;表1_15[[#This Row],[分项工程名称]],模板!D:F,3,FALSE))</f>
        <v/>
      </c>
      <c r="L393" s="2" t="str">
        <f ca="1">IF(ISBLANK(A393),"",表1_15[[#This Row],[编号]]&amp;TEXT(表1_15[[#This Row],[序号]],"000"))</f>
        <v/>
      </c>
      <c r="M393" s="11" t="str">
        <f t="shared" si="74"/>
        <v/>
      </c>
      <c r="N393" s="11" t="str">
        <f t="shared" si="75"/>
        <v/>
      </c>
      <c r="O393" s="11" t="str">
        <f t="shared" si="76"/>
        <v/>
      </c>
      <c r="P393" s="2" t="str">
        <f t="shared" si="77"/>
        <v/>
      </c>
      <c r="Q393" s="2" t="str">
        <f t="shared" si="78"/>
        <v/>
      </c>
      <c r="R393" s="2" t="str">
        <f t="shared" si="79"/>
        <v/>
      </c>
      <c r="S393" s="11" t="str">
        <f t="shared" si="80"/>
        <v/>
      </c>
      <c r="T393" s="11" t="str">
        <f>IF(ISBLANK(A393),"",VLOOKUP(表1_15[[#This Row],[分项工程名称]],模板!C:G,3,FALSE))</f>
        <v/>
      </c>
      <c r="U393" s="2" t="str">
        <f t="shared" si="81"/>
        <v/>
      </c>
      <c r="V393" s="2" t="str">
        <f t="shared" si="82"/>
        <v/>
      </c>
      <c r="W393" s="11" t="str">
        <f>IF(ISBLANK(A393),"",表1_15[[#This Row],[子项名称]]&amp;表1_15[[#This Row],[标题]]&amp;表1_15[[#This Row],[分项工程代号]])</f>
        <v/>
      </c>
      <c r="X393" s="11" t="str">
        <f>IF(ISBLANK(A393),"",COUNTIF(W:W,表1_15[[#This Row],[子项名称]]&amp;表1_15[[#This Row],[标题]]&amp;表1_15[[#This Row],[分项工程代号]]))</f>
        <v/>
      </c>
      <c r="Y393" s="11" t="str">
        <f>IF(ISBLANK(A393),"",表1_15[[#This Row],[子项名称]]&amp;表1_15[[#This Row],[分项工程代号]]&amp;表1_15[[#This Row],[分项工程名称]])</f>
        <v/>
      </c>
      <c r="Z393" s="11" t="str">
        <f>IF(ISBLANK(A393),"",IF(MATCH(表1_15[[#This Row],[子项名称]]&amp;表1_15[[#This Row],[分项工程代号]]&amp;表1_15[[#This Row],[分项工程名称]],Y:Y,0)=ROW(表1_15[[#This Row],[子项名称]]),TRUE,FALSE))</f>
        <v/>
      </c>
      <c r="AA393" s="11" t="str">
        <f t="shared" si="83"/>
        <v/>
      </c>
      <c r="AB393" s="11" t="str">
        <f>IF(ISBLANK(A393),"",VLOOKUP(表1_15[[#This Row],[分项工程名称]],施工检查记录[#All],2,FALSE))</f>
        <v/>
      </c>
      <c r="AC393" t="str">
        <f t="shared" si="72"/>
        <v>1900年01月00日</v>
      </c>
    </row>
    <row r="394" customHeight="1" spans="1:29">
      <c r="A394" s="5"/>
      <c r="B394" s="5" t="str">
        <f ca="1" t="shared" si="73"/>
        <v/>
      </c>
      <c r="D394" s="5"/>
      <c r="E394" s="5"/>
      <c r="F394" s="5"/>
      <c r="G394" s="85"/>
      <c r="J394" s="5"/>
      <c r="K394" s="11" t="str">
        <f>IF(ISBLANK(A394),"",VLOOKUP("S3"&amp;表1_15[[#This Row],[分项工程代号]]&amp;表1_15[[#This Row],[分项工程名称]],模板!D:F,3,FALSE))</f>
        <v/>
      </c>
      <c r="L394" s="2" t="str">
        <f ca="1">IF(ISBLANK(A394),"",表1_15[[#This Row],[编号]]&amp;TEXT(表1_15[[#This Row],[序号]],"000"))</f>
        <v/>
      </c>
      <c r="M394" s="11" t="str">
        <f t="shared" si="74"/>
        <v/>
      </c>
      <c r="N394" s="11" t="str">
        <f t="shared" si="75"/>
        <v/>
      </c>
      <c r="O394" s="11" t="str">
        <f t="shared" si="76"/>
        <v/>
      </c>
      <c r="P394" s="2" t="str">
        <f t="shared" si="77"/>
        <v/>
      </c>
      <c r="Q394" s="2" t="str">
        <f t="shared" si="78"/>
        <v/>
      </c>
      <c r="R394" s="2" t="str">
        <f t="shared" si="79"/>
        <v/>
      </c>
      <c r="S394" s="11" t="str">
        <f t="shared" si="80"/>
        <v/>
      </c>
      <c r="T394" s="11" t="str">
        <f>IF(ISBLANK(A394),"",VLOOKUP(表1_15[[#This Row],[分项工程名称]],模板!C:G,3,FALSE))</f>
        <v/>
      </c>
      <c r="U394" s="2" t="str">
        <f t="shared" si="81"/>
        <v/>
      </c>
      <c r="V394" s="2" t="str">
        <f t="shared" si="82"/>
        <v/>
      </c>
      <c r="W394" s="11" t="str">
        <f>IF(ISBLANK(A394),"",表1_15[[#This Row],[子项名称]]&amp;表1_15[[#This Row],[标题]]&amp;表1_15[[#This Row],[分项工程代号]])</f>
        <v/>
      </c>
      <c r="X394" s="11" t="str">
        <f>IF(ISBLANK(A394),"",COUNTIF(W:W,表1_15[[#This Row],[子项名称]]&amp;表1_15[[#This Row],[标题]]&amp;表1_15[[#This Row],[分项工程代号]]))</f>
        <v/>
      </c>
      <c r="Y394" s="11" t="str">
        <f>IF(ISBLANK(A394),"",表1_15[[#This Row],[子项名称]]&amp;表1_15[[#This Row],[分项工程代号]]&amp;表1_15[[#This Row],[分项工程名称]])</f>
        <v/>
      </c>
      <c r="Z394" s="11" t="str">
        <f>IF(ISBLANK(A394),"",IF(MATCH(表1_15[[#This Row],[子项名称]]&amp;表1_15[[#This Row],[分项工程代号]]&amp;表1_15[[#This Row],[分项工程名称]],Y:Y,0)=ROW(表1_15[[#This Row],[子项名称]]),TRUE,FALSE))</f>
        <v/>
      </c>
      <c r="AA394" s="11" t="str">
        <f t="shared" si="83"/>
        <v/>
      </c>
      <c r="AB394" s="11" t="str">
        <f>IF(ISBLANK(A394),"",VLOOKUP(表1_15[[#This Row],[分项工程名称]],施工检查记录[#All],2,FALSE))</f>
        <v/>
      </c>
      <c r="AC394" t="str">
        <f t="shared" si="72"/>
        <v>1900年01月00日</v>
      </c>
    </row>
    <row r="395" customHeight="1" spans="1:29">
      <c r="A395" s="5"/>
      <c r="B395" s="5" t="str">
        <f ca="1" t="shared" si="73"/>
        <v/>
      </c>
      <c r="D395" s="5"/>
      <c r="E395" s="5"/>
      <c r="F395" s="5"/>
      <c r="G395" s="85"/>
      <c r="J395" s="5"/>
      <c r="K395" s="11" t="str">
        <f>IF(ISBLANK(A395),"",VLOOKUP("S3"&amp;表1_15[[#This Row],[分项工程代号]]&amp;表1_15[[#This Row],[分项工程名称]],模板!D:F,3,FALSE))</f>
        <v/>
      </c>
      <c r="L395" s="2" t="str">
        <f ca="1">IF(ISBLANK(A395),"",表1_15[[#This Row],[编号]]&amp;TEXT(表1_15[[#This Row],[序号]],"000"))</f>
        <v/>
      </c>
      <c r="M395" s="11" t="str">
        <f t="shared" si="74"/>
        <v/>
      </c>
      <c r="N395" s="11" t="str">
        <f t="shared" si="75"/>
        <v/>
      </c>
      <c r="O395" s="11" t="str">
        <f t="shared" si="76"/>
        <v/>
      </c>
      <c r="P395" s="2" t="str">
        <f t="shared" si="77"/>
        <v/>
      </c>
      <c r="Q395" s="2" t="str">
        <f t="shared" si="78"/>
        <v/>
      </c>
      <c r="R395" s="2" t="str">
        <f t="shared" si="79"/>
        <v/>
      </c>
      <c r="S395" s="11" t="str">
        <f t="shared" si="80"/>
        <v/>
      </c>
      <c r="T395" s="11" t="str">
        <f>IF(ISBLANK(A395),"",VLOOKUP(表1_15[[#This Row],[分项工程名称]],模板!C:G,3,FALSE))</f>
        <v/>
      </c>
      <c r="U395" s="2" t="str">
        <f t="shared" si="81"/>
        <v/>
      </c>
      <c r="V395" s="2" t="str">
        <f t="shared" si="82"/>
        <v/>
      </c>
      <c r="W395" s="11" t="str">
        <f>IF(ISBLANK(A395),"",表1_15[[#This Row],[子项名称]]&amp;表1_15[[#This Row],[标题]]&amp;表1_15[[#This Row],[分项工程代号]])</f>
        <v/>
      </c>
      <c r="X395" s="11" t="str">
        <f>IF(ISBLANK(A395),"",COUNTIF(W:W,表1_15[[#This Row],[子项名称]]&amp;表1_15[[#This Row],[标题]]&amp;表1_15[[#This Row],[分项工程代号]]))</f>
        <v/>
      </c>
      <c r="Y395" s="11" t="str">
        <f>IF(ISBLANK(A395),"",表1_15[[#This Row],[子项名称]]&amp;表1_15[[#This Row],[分项工程代号]]&amp;表1_15[[#This Row],[分项工程名称]])</f>
        <v/>
      </c>
      <c r="Z395" s="11" t="str">
        <f>IF(ISBLANK(A395),"",IF(MATCH(表1_15[[#This Row],[子项名称]]&amp;表1_15[[#This Row],[分项工程代号]]&amp;表1_15[[#This Row],[分项工程名称]],Y:Y,0)=ROW(表1_15[[#This Row],[子项名称]]),TRUE,FALSE))</f>
        <v/>
      </c>
      <c r="AA395" s="11" t="str">
        <f t="shared" si="83"/>
        <v/>
      </c>
      <c r="AB395" s="11" t="str">
        <f>IF(ISBLANK(A395),"",VLOOKUP(表1_15[[#This Row],[分项工程名称]],施工检查记录[#All],2,FALSE))</f>
        <v/>
      </c>
      <c r="AC395" t="str">
        <f t="shared" si="72"/>
        <v>1900年01月00日</v>
      </c>
    </row>
    <row r="396" customHeight="1" spans="1:29">
      <c r="A396" s="5"/>
      <c r="B396" s="5" t="str">
        <f ca="1" t="shared" si="73"/>
        <v/>
      </c>
      <c r="D396" s="5"/>
      <c r="E396" s="5"/>
      <c r="F396" s="5"/>
      <c r="G396" s="85"/>
      <c r="J396" s="5"/>
      <c r="K396" s="11" t="str">
        <f>IF(ISBLANK(A396),"",VLOOKUP("S3"&amp;表1_15[[#This Row],[分项工程代号]]&amp;表1_15[[#This Row],[分项工程名称]],模板!D:F,3,FALSE))</f>
        <v/>
      </c>
      <c r="L396" s="2" t="str">
        <f ca="1">IF(ISBLANK(A396),"",表1_15[[#This Row],[编号]]&amp;TEXT(表1_15[[#This Row],[序号]],"000"))</f>
        <v/>
      </c>
      <c r="M396" s="11" t="str">
        <f t="shared" si="74"/>
        <v/>
      </c>
      <c r="N396" s="11" t="str">
        <f t="shared" si="75"/>
        <v/>
      </c>
      <c r="O396" s="11" t="str">
        <f t="shared" si="76"/>
        <v/>
      </c>
      <c r="P396" s="2" t="str">
        <f t="shared" si="77"/>
        <v/>
      </c>
      <c r="Q396" s="2" t="str">
        <f t="shared" si="78"/>
        <v/>
      </c>
      <c r="R396" s="2" t="str">
        <f t="shared" si="79"/>
        <v/>
      </c>
      <c r="S396" s="11" t="str">
        <f t="shared" si="80"/>
        <v/>
      </c>
      <c r="T396" s="11" t="str">
        <f>IF(ISBLANK(A396),"",VLOOKUP(表1_15[[#This Row],[分项工程名称]],模板!C:G,3,FALSE))</f>
        <v/>
      </c>
      <c r="U396" s="2" t="str">
        <f t="shared" si="81"/>
        <v/>
      </c>
      <c r="V396" s="2" t="str">
        <f t="shared" si="82"/>
        <v/>
      </c>
      <c r="W396" s="11" t="str">
        <f>IF(ISBLANK(A396),"",表1_15[[#This Row],[子项名称]]&amp;表1_15[[#This Row],[标题]]&amp;表1_15[[#This Row],[分项工程代号]])</f>
        <v/>
      </c>
      <c r="X396" s="11" t="str">
        <f>IF(ISBLANK(A396),"",COUNTIF(W:W,表1_15[[#This Row],[子项名称]]&amp;表1_15[[#This Row],[标题]]&amp;表1_15[[#This Row],[分项工程代号]]))</f>
        <v/>
      </c>
      <c r="Y396" s="11" t="str">
        <f>IF(ISBLANK(A396),"",表1_15[[#This Row],[子项名称]]&amp;表1_15[[#This Row],[分项工程代号]]&amp;表1_15[[#This Row],[分项工程名称]])</f>
        <v/>
      </c>
      <c r="Z396" s="11" t="str">
        <f>IF(ISBLANK(A396),"",IF(MATCH(表1_15[[#This Row],[子项名称]]&amp;表1_15[[#This Row],[分项工程代号]]&amp;表1_15[[#This Row],[分项工程名称]],Y:Y,0)=ROW(表1_15[[#This Row],[子项名称]]),TRUE,FALSE))</f>
        <v/>
      </c>
      <c r="AA396" s="11" t="str">
        <f t="shared" si="83"/>
        <v/>
      </c>
      <c r="AB396" s="11" t="str">
        <f>IF(ISBLANK(A396),"",VLOOKUP(表1_15[[#This Row],[分项工程名称]],施工检查记录[#All],2,FALSE))</f>
        <v/>
      </c>
      <c r="AC396" t="str">
        <f t="shared" si="72"/>
        <v>1900年01月00日</v>
      </c>
    </row>
    <row r="397" customHeight="1" spans="1:29">
      <c r="A397" s="5"/>
      <c r="B397" s="5" t="str">
        <f ca="1" t="shared" si="73"/>
        <v/>
      </c>
      <c r="D397" s="5"/>
      <c r="E397" s="5"/>
      <c r="F397" s="5"/>
      <c r="G397" s="85"/>
      <c r="J397" s="5"/>
      <c r="K397" s="11" t="str">
        <f>IF(ISBLANK(A397),"",VLOOKUP("S3"&amp;表1_15[[#This Row],[分项工程代号]]&amp;表1_15[[#This Row],[分项工程名称]],模板!D:F,3,FALSE))</f>
        <v/>
      </c>
      <c r="L397" s="2" t="str">
        <f ca="1">IF(ISBLANK(A397),"",表1_15[[#This Row],[编号]]&amp;TEXT(表1_15[[#This Row],[序号]],"000"))</f>
        <v/>
      </c>
      <c r="M397" s="11" t="str">
        <f t="shared" si="74"/>
        <v/>
      </c>
      <c r="N397" s="11" t="str">
        <f t="shared" si="75"/>
        <v/>
      </c>
      <c r="O397" s="11" t="str">
        <f t="shared" si="76"/>
        <v/>
      </c>
      <c r="P397" s="2" t="str">
        <f t="shared" si="77"/>
        <v/>
      </c>
      <c r="Q397" s="2" t="str">
        <f t="shared" si="78"/>
        <v/>
      </c>
      <c r="R397" s="2" t="str">
        <f t="shared" si="79"/>
        <v/>
      </c>
      <c r="S397" s="11" t="str">
        <f t="shared" si="80"/>
        <v/>
      </c>
      <c r="T397" s="11" t="str">
        <f>IF(ISBLANK(A397),"",VLOOKUP(表1_15[[#This Row],[分项工程名称]],模板!C:G,3,FALSE))</f>
        <v/>
      </c>
      <c r="U397" s="2" t="str">
        <f t="shared" si="81"/>
        <v/>
      </c>
      <c r="V397" s="2" t="str">
        <f t="shared" si="82"/>
        <v/>
      </c>
      <c r="W397" s="11" t="str">
        <f>IF(ISBLANK(A397),"",表1_15[[#This Row],[子项名称]]&amp;表1_15[[#This Row],[标题]]&amp;表1_15[[#This Row],[分项工程代号]])</f>
        <v/>
      </c>
      <c r="X397" s="11" t="str">
        <f>IF(ISBLANK(A397),"",COUNTIF(W:W,表1_15[[#This Row],[子项名称]]&amp;表1_15[[#This Row],[标题]]&amp;表1_15[[#This Row],[分项工程代号]]))</f>
        <v/>
      </c>
      <c r="Y397" s="11" t="str">
        <f>IF(ISBLANK(A397),"",表1_15[[#This Row],[子项名称]]&amp;表1_15[[#This Row],[分项工程代号]]&amp;表1_15[[#This Row],[分项工程名称]])</f>
        <v/>
      </c>
      <c r="Z397" s="11" t="str">
        <f>IF(ISBLANK(A397),"",IF(MATCH(表1_15[[#This Row],[子项名称]]&amp;表1_15[[#This Row],[分项工程代号]]&amp;表1_15[[#This Row],[分项工程名称]],Y:Y,0)=ROW(表1_15[[#This Row],[子项名称]]),TRUE,FALSE))</f>
        <v/>
      </c>
      <c r="AA397" s="11" t="str">
        <f t="shared" si="83"/>
        <v/>
      </c>
      <c r="AB397" s="11" t="str">
        <f>IF(ISBLANK(A397),"",VLOOKUP(表1_15[[#This Row],[分项工程名称]],施工检查记录[#All],2,FALSE))</f>
        <v/>
      </c>
      <c r="AC397" t="str">
        <f t="shared" si="72"/>
        <v>1900年01月00日</v>
      </c>
    </row>
    <row r="398" customHeight="1" spans="1:29">
      <c r="A398" s="5"/>
      <c r="B398" s="5" t="str">
        <f ca="1" t="shared" si="73"/>
        <v/>
      </c>
      <c r="D398" s="5"/>
      <c r="E398" s="5"/>
      <c r="F398" s="5"/>
      <c r="G398" s="85"/>
      <c r="J398" s="5"/>
      <c r="K398" s="11" t="str">
        <f>IF(ISBLANK(A398),"",VLOOKUP("S3"&amp;表1_15[[#This Row],[分项工程代号]]&amp;表1_15[[#This Row],[分项工程名称]],模板!D:F,3,FALSE))</f>
        <v/>
      </c>
      <c r="L398" s="2" t="str">
        <f ca="1">IF(ISBLANK(A398),"",表1_15[[#This Row],[编号]]&amp;TEXT(表1_15[[#This Row],[序号]],"000"))</f>
        <v/>
      </c>
      <c r="M398" s="11" t="str">
        <f t="shared" si="74"/>
        <v/>
      </c>
      <c r="N398" s="11" t="str">
        <f t="shared" si="75"/>
        <v/>
      </c>
      <c r="O398" s="11" t="str">
        <f t="shared" si="76"/>
        <v/>
      </c>
      <c r="P398" s="2" t="str">
        <f t="shared" si="77"/>
        <v/>
      </c>
      <c r="Q398" s="2" t="str">
        <f t="shared" si="78"/>
        <v/>
      </c>
      <c r="R398" s="2" t="str">
        <f t="shared" si="79"/>
        <v/>
      </c>
      <c r="S398" s="11" t="str">
        <f t="shared" si="80"/>
        <v/>
      </c>
      <c r="T398" s="11" t="str">
        <f>IF(ISBLANK(A398),"",VLOOKUP(表1_15[[#This Row],[分项工程名称]],模板!C:G,3,FALSE))</f>
        <v/>
      </c>
      <c r="U398" s="2" t="str">
        <f t="shared" si="81"/>
        <v/>
      </c>
      <c r="V398" s="2" t="str">
        <f t="shared" si="82"/>
        <v/>
      </c>
      <c r="W398" s="11" t="str">
        <f>IF(ISBLANK(A398),"",表1_15[[#This Row],[子项名称]]&amp;表1_15[[#This Row],[标题]]&amp;表1_15[[#This Row],[分项工程代号]])</f>
        <v/>
      </c>
      <c r="X398" s="11" t="str">
        <f>IF(ISBLANK(A398),"",COUNTIF(W:W,表1_15[[#This Row],[子项名称]]&amp;表1_15[[#This Row],[标题]]&amp;表1_15[[#This Row],[分项工程代号]]))</f>
        <v/>
      </c>
      <c r="Y398" s="11" t="str">
        <f>IF(ISBLANK(A398),"",表1_15[[#This Row],[子项名称]]&amp;表1_15[[#This Row],[分项工程代号]]&amp;表1_15[[#This Row],[分项工程名称]])</f>
        <v/>
      </c>
      <c r="Z398" s="11" t="str">
        <f>IF(ISBLANK(A398),"",IF(MATCH(表1_15[[#This Row],[子项名称]]&amp;表1_15[[#This Row],[分项工程代号]]&amp;表1_15[[#This Row],[分项工程名称]],Y:Y,0)=ROW(表1_15[[#This Row],[子项名称]]),TRUE,FALSE))</f>
        <v/>
      </c>
      <c r="AA398" s="11" t="str">
        <f t="shared" si="83"/>
        <v/>
      </c>
      <c r="AB398" s="11" t="str">
        <f>IF(ISBLANK(A398),"",VLOOKUP(表1_15[[#This Row],[分项工程名称]],施工检查记录[#All],2,FALSE))</f>
        <v/>
      </c>
      <c r="AC398" t="str">
        <f t="shared" si="72"/>
        <v>1900年01月00日</v>
      </c>
    </row>
    <row r="399" customHeight="1" spans="1:29">
      <c r="A399" s="5"/>
      <c r="B399" s="5" t="str">
        <f ca="1" t="shared" si="73"/>
        <v/>
      </c>
      <c r="D399" s="5"/>
      <c r="E399" s="5"/>
      <c r="F399" s="5"/>
      <c r="G399" s="85"/>
      <c r="J399" s="5"/>
      <c r="K399" s="11" t="str">
        <f>IF(ISBLANK(A399),"",VLOOKUP("S3"&amp;表1_15[[#This Row],[分项工程代号]]&amp;表1_15[[#This Row],[分项工程名称]],模板!D:F,3,FALSE))</f>
        <v/>
      </c>
      <c r="L399" s="2" t="str">
        <f ca="1">IF(ISBLANK(A399),"",表1_15[[#This Row],[编号]]&amp;TEXT(表1_15[[#This Row],[序号]],"000"))</f>
        <v/>
      </c>
      <c r="M399" s="11" t="str">
        <f t="shared" si="74"/>
        <v/>
      </c>
      <c r="N399" s="11" t="str">
        <f t="shared" si="75"/>
        <v/>
      </c>
      <c r="O399" s="11" t="str">
        <f t="shared" si="76"/>
        <v/>
      </c>
      <c r="P399" s="2" t="str">
        <f t="shared" si="77"/>
        <v/>
      </c>
      <c r="Q399" s="2" t="str">
        <f t="shared" si="78"/>
        <v/>
      </c>
      <c r="R399" s="2" t="str">
        <f t="shared" si="79"/>
        <v/>
      </c>
      <c r="S399" s="11" t="str">
        <f t="shared" si="80"/>
        <v/>
      </c>
      <c r="T399" s="11" t="str">
        <f>IF(ISBLANK(A399),"",VLOOKUP(表1_15[[#This Row],[分项工程名称]],模板!C:G,3,FALSE))</f>
        <v/>
      </c>
      <c r="U399" s="2" t="str">
        <f t="shared" si="81"/>
        <v/>
      </c>
      <c r="V399" s="2" t="str">
        <f t="shared" si="82"/>
        <v/>
      </c>
      <c r="W399" s="11" t="str">
        <f>IF(ISBLANK(A399),"",表1_15[[#This Row],[子项名称]]&amp;表1_15[[#This Row],[标题]]&amp;表1_15[[#This Row],[分项工程代号]])</f>
        <v/>
      </c>
      <c r="X399" s="11" t="str">
        <f>IF(ISBLANK(A399),"",COUNTIF(W:W,表1_15[[#This Row],[子项名称]]&amp;表1_15[[#This Row],[标题]]&amp;表1_15[[#This Row],[分项工程代号]]))</f>
        <v/>
      </c>
      <c r="Y399" s="11" t="str">
        <f>IF(ISBLANK(A399),"",表1_15[[#This Row],[子项名称]]&amp;表1_15[[#This Row],[分项工程代号]]&amp;表1_15[[#This Row],[分项工程名称]])</f>
        <v/>
      </c>
      <c r="Z399" s="11" t="str">
        <f>IF(ISBLANK(A399),"",IF(MATCH(表1_15[[#This Row],[子项名称]]&amp;表1_15[[#This Row],[分项工程代号]]&amp;表1_15[[#This Row],[分项工程名称]],Y:Y,0)=ROW(表1_15[[#This Row],[子项名称]]),TRUE,FALSE))</f>
        <v/>
      </c>
      <c r="AA399" s="11" t="str">
        <f t="shared" si="83"/>
        <v/>
      </c>
      <c r="AB399" s="11" t="str">
        <f>IF(ISBLANK(A399),"",VLOOKUP(表1_15[[#This Row],[分项工程名称]],施工检查记录[#All],2,FALSE))</f>
        <v/>
      </c>
      <c r="AC399" t="str">
        <f t="shared" si="72"/>
        <v>1900年01月00日</v>
      </c>
    </row>
    <row r="400" customHeight="1" spans="1:29">
      <c r="A400" s="5"/>
      <c r="B400" s="5" t="str">
        <f ca="1" t="shared" si="73"/>
        <v/>
      </c>
      <c r="D400" s="5"/>
      <c r="E400" s="5"/>
      <c r="F400" s="5"/>
      <c r="G400" s="85"/>
      <c r="J400" s="5"/>
      <c r="K400" s="11" t="str">
        <f>IF(ISBLANK(A400),"",VLOOKUP("S3"&amp;表1_15[[#This Row],[分项工程代号]]&amp;表1_15[[#This Row],[分项工程名称]],模板!D:F,3,FALSE))</f>
        <v/>
      </c>
      <c r="L400" s="2" t="str">
        <f ca="1">IF(ISBLANK(A400),"",表1_15[[#This Row],[编号]]&amp;TEXT(表1_15[[#This Row],[序号]],"000"))</f>
        <v/>
      </c>
      <c r="M400" s="11" t="str">
        <f t="shared" si="74"/>
        <v/>
      </c>
      <c r="N400" s="11" t="str">
        <f t="shared" si="75"/>
        <v/>
      </c>
      <c r="O400" s="11" t="str">
        <f t="shared" si="76"/>
        <v/>
      </c>
      <c r="P400" s="2" t="str">
        <f t="shared" si="77"/>
        <v/>
      </c>
      <c r="Q400" s="2" t="str">
        <f t="shared" si="78"/>
        <v/>
      </c>
      <c r="R400" s="2" t="str">
        <f t="shared" si="79"/>
        <v/>
      </c>
      <c r="S400" s="11" t="str">
        <f t="shared" si="80"/>
        <v/>
      </c>
      <c r="T400" s="11" t="str">
        <f>IF(ISBLANK(A400),"",VLOOKUP(表1_15[[#This Row],[分项工程名称]],模板!C:G,3,FALSE))</f>
        <v/>
      </c>
      <c r="U400" s="2" t="str">
        <f t="shared" si="81"/>
        <v/>
      </c>
      <c r="V400" s="2" t="str">
        <f t="shared" si="82"/>
        <v/>
      </c>
      <c r="W400" s="11" t="str">
        <f>IF(ISBLANK(A400),"",表1_15[[#This Row],[子项名称]]&amp;表1_15[[#This Row],[标题]]&amp;表1_15[[#This Row],[分项工程代号]])</f>
        <v/>
      </c>
      <c r="X400" s="11" t="str">
        <f>IF(ISBLANK(A400),"",COUNTIF(W:W,表1_15[[#This Row],[子项名称]]&amp;表1_15[[#This Row],[标题]]&amp;表1_15[[#This Row],[分项工程代号]]))</f>
        <v/>
      </c>
      <c r="Y400" s="11" t="str">
        <f>IF(ISBLANK(A400),"",表1_15[[#This Row],[子项名称]]&amp;表1_15[[#This Row],[分项工程代号]]&amp;表1_15[[#This Row],[分项工程名称]])</f>
        <v/>
      </c>
      <c r="Z400" s="11" t="str">
        <f>IF(ISBLANK(A400),"",IF(MATCH(表1_15[[#This Row],[子项名称]]&amp;表1_15[[#This Row],[分项工程代号]]&amp;表1_15[[#This Row],[分项工程名称]],Y:Y,0)=ROW(表1_15[[#This Row],[子项名称]]),TRUE,FALSE))</f>
        <v/>
      </c>
      <c r="AA400" s="11" t="str">
        <f t="shared" si="83"/>
        <v/>
      </c>
      <c r="AB400" s="11" t="str">
        <f>IF(ISBLANK(A400),"",VLOOKUP(表1_15[[#This Row],[分项工程名称]],施工检查记录[#All],2,FALSE))</f>
        <v/>
      </c>
      <c r="AC400" t="str">
        <f t="shared" si="72"/>
        <v>1900年01月00日</v>
      </c>
    </row>
    <row r="401" customHeight="1" spans="1:29">
      <c r="A401" s="5"/>
      <c r="B401" s="5" t="str">
        <f ca="1" t="shared" si="73"/>
        <v/>
      </c>
      <c r="D401" s="5"/>
      <c r="E401" s="5"/>
      <c r="F401" s="5"/>
      <c r="G401" s="85"/>
      <c r="J401" s="5"/>
      <c r="K401" s="11" t="str">
        <f>IF(ISBLANK(A401),"",VLOOKUP("S3"&amp;表1_15[[#This Row],[分项工程代号]]&amp;表1_15[[#This Row],[分项工程名称]],模板!D:F,3,FALSE))</f>
        <v/>
      </c>
      <c r="L401" s="2" t="str">
        <f ca="1">IF(ISBLANK(A401),"",表1_15[[#This Row],[编号]]&amp;TEXT(表1_15[[#This Row],[序号]],"000"))</f>
        <v/>
      </c>
      <c r="M401" s="11" t="str">
        <f t="shared" si="74"/>
        <v/>
      </c>
      <c r="N401" s="11" t="str">
        <f t="shared" si="75"/>
        <v/>
      </c>
      <c r="O401" s="11" t="str">
        <f t="shared" si="76"/>
        <v/>
      </c>
      <c r="P401" s="2" t="str">
        <f t="shared" si="77"/>
        <v/>
      </c>
      <c r="Q401" s="2" t="str">
        <f t="shared" si="78"/>
        <v/>
      </c>
      <c r="R401" s="2" t="str">
        <f t="shared" si="79"/>
        <v/>
      </c>
      <c r="S401" s="11" t="str">
        <f t="shared" si="80"/>
        <v/>
      </c>
      <c r="T401" s="11" t="str">
        <f>IF(ISBLANK(A401),"",VLOOKUP(表1_15[[#This Row],[分项工程名称]],模板!C:G,3,FALSE))</f>
        <v/>
      </c>
      <c r="U401" s="2" t="str">
        <f t="shared" si="81"/>
        <v/>
      </c>
      <c r="V401" s="2" t="str">
        <f t="shared" si="82"/>
        <v/>
      </c>
      <c r="W401" s="11" t="str">
        <f>IF(ISBLANK(A401),"",表1_15[[#This Row],[子项名称]]&amp;表1_15[[#This Row],[标题]]&amp;表1_15[[#This Row],[分项工程代号]])</f>
        <v/>
      </c>
      <c r="X401" s="11" t="str">
        <f>IF(ISBLANK(A401),"",COUNTIF(W:W,表1_15[[#This Row],[子项名称]]&amp;表1_15[[#This Row],[标题]]&amp;表1_15[[#This Row],[分项工程代号]]))</f>
        <v/>
      </c>
      <c r="Y401" s="11" t="str">
        <f>IF(ISBLANK(A401),"",表1_15[[#This Row],[子项名称]]&amp;表1_15[[#This Row],[分项工程代号]]&amp;表1_15[[#This Row],[分项工程名称]])</f>
        <v/>
      </c>
      <c r="Z401" s="11" t="str">
        <f>IF(ISBLANK(A401),"",IF(MATCH(表1_15[[#This Row],[子项名称]]&amp;表1_15[[#This Row],[分项工程代号]]&amp;表1_15[[#This Row],[分项工程名称]],Y:Y,0)=ROW(表1_15[[#This Row],[子项名称]]),TRUE,FALSE))</f>
        <v/>
      </c>
      <c r="AA401" s="11" t="str">
        <f t="shared" si="83"/>
        <v/>
      </c>
      <c r="AB401" s="11" t="str">
        <f>IF(ISBLANK(A401),"",VLOOKUP(表1_15[[#This Row],[分项工程名称]],施工检查记录[#All],2,FALSE))</f>
        <v/>
      </c>
      <c r="AC401" t="str">
        <f t="shared" si="72"/>
        <v>1900年01月00日</v>
      </c>
    </row>
    <row r="402" customHeight="1" spans="1:29">
      <c r="A402" s="5"/>
      <c r="B402" s="5" t="str">
        <f ca="1" t="shared" si="73"/>
        <v/>
      </c>
      <c r="D402" s="5"/>
      <c r="E402" s="5"/>
      <c r="F402" s="5"/>
      <c r="G402" s="85"/>
      <c r="J402" s="5"/>
      <c r="K402" s="11" t="str">
        <f>IF(ISBLANK(A402),"",VLOOKUP("S3"&amp;表1_15[[#This Row],[分项工程代号]]&amp;表1_15[[#This Row],[分项工程名称]],模板!D:F,3,FALSE))</f>
        <v/>
      </c>
      <c r="L402" s="2" t="str">
        <f ca="1">IF(ISBLANK(A402),"",表1_15[[#This Row],[编号]]&amp;TEXT(表1_15[[#This Row],[序号]],"000"))</f>
        <v/>
      </c>
      <c r="M402" s="11" t="str">
        <f t="shared" si="74"/>
        <v/>
      </c>
      <c r="N402" s="11" t="str">
        <f t="shared" si="75"/>
        <v/>
      </c>
      <c r="O402" s="11" t="str">
        <f t="shared" si="76"/>
        <v/>
      </c>
      <c r="P402" s="2" t="str">
        <f t="shared" si="77"/>
        <v/>
      </c>
      <c r="Q402" s="2" t="str">
        <f t="shared" si="78"/>
        <v/>
      </c>
      <c r="R402" s="2" t="str">
        <f t="shared" si="79"/>
        <v/>
      </c>
      <c r="S402" s="11" t="str">
        <f t="shared" si="80"/>
        <v/>
      </c>
      <c r="T402" s="11" t="str">
        <f>IF(ISBLANK(A402),"",VLOOKUP(表1_15[[#This Row],[分项工程名称]],模板!C:G,3,FALSE))</f>
        <v/>
      </c>
      <c r="U402" s="2" t="str">
        <f t="shared" si="81"/>
        <v/>
      </c>
      <c r="V402" s="2" t="str">
        <f t="shared" si="82"/>
        <v/>
      </c>
      <c r="W402" s="11" t="str">
        <f>IF(ISBLANK(A402),"",表1_15[[#This Row],[子项名称]]&amp;表1_15[[#This Row],[标题]]&amp;表1_15[[#This Row],[分项工程代号]])</f>
        <v/>
      </c>
      <c r="X402" s="11" t="str">
        <f>IF(ISBLANK(A402),"",COUNTIF(W:W,表1_15[[#This Row],[子项名称]]&amp;表1_15[[#This Row],[标题]]&amp;表1_15[[#This Row],[分项工程代号]]))</f>
        <v/>
      </c>
      <c r="Y402" s="11" t="str">
        <f>IF(ISBLANK(A402),"",表1_15[[#This Row],[子项名称]]&amp;表1_15[[#This Row],[分项工程代号]]&amp;表1_15[[#This Row],[分项工程名称]])</f>
        <v/>
      </c>
      <c r="Z402" s="11" t="str">
        <f>IF(ISBLANK(A402),"",IF(MATCH(表1_15[[#This Row],[子项名称]]&amp;表1_15[[#This Row],[分项工程代号]]&amp;表1_15[[#This Row],[分项工程名称]],Y:Y,0)=ROW(表1_15[[#This Row],[子项名称]]),TRUE,FALSE))</f>
        <v/>
      </c>
      <c r="AA402" s="11" t="str">
        <f t="shared" si="83"/>
        <v/>
      </c>
      <c r="AB402" s="11" t="str">
        <f>IF(ISBLANK(A402),"",VLOOKUP(表1_15[[#This Row],[分项工程名称]],施工检查记录[#All],2,FALSE))</f>
        <v/>
      </c>
      <c r="AC402" t="str">
        <f t="shared" si="72"/>
        <v>1900年01月00日</v>
      </c>
    </row>
    <row r="403" customHeight="1" spans="1:29">
      <c r="A403" s="5"/>
      <c r="B403" s="5" t="str">
        <f ca="1" t="shared" si="73"/>
        <v/>
      </c>
      <c r="D403" s="5"/>
      <c r="E403" s="5"/>
      <c r="F403" s="5"/>
      <c r="G403" s="85"/>
      <c r="J403" s="5"/>
      <c r="K403" s="11" t="str">
        <f>IF(ISBLANK(A403),"",VLOOKUP("S3"&amp;表1_15[[#This Row],[分项工程代号]]&amp;表1_15[[#This Row],[分项工程名称]],模板!D:F,3,FALSE))</f>
        <v/>
      </c>
      <c r="L403" s="2" t="str">
        <f ca="1">IF(ISBLANK(A403),"",表1_15[[#This Row],[编号]]&amp;TEXT(表1_15[[#This Row],[序号]],"000"))</f>
        <v/>
      </c>
      <c r="M403" s="11" t="str">
        <f t="shared" si="74"/>
        <v/>
      </c>
      <c r="N403" s="11" t="str">
        <f t="shared" si="75"/>
        <v/>
      </c>
      <c r="O403" s="11" t="str">
        <f t="shared" si="76"/>
        <v/>
      </c>
      <c r="P403" s="2" t="str">
        <f t="shared" si="77"/>
        <v/>
      </c>
      <c r="Q403" s="2" t="str">
        <f t="shared" si="78"/>
        <v/>
      </c>
      <c r="R403" s="2" t="str">
        <f t="shared" si="79"/>
        <v/>
      </c>
      <c r="S403" s="11" t="str">
        <f t="shared" si="80"/>
        <v/>
      </c>
      <c r="T403" s="11" t="str">
        <f>IF(ISBLANK(A403),"",VLOOKUP(表1_15[[#This Row],[分项工程名称]],模板!C:G,3,FALSE))</f>
        <v/>
      </c>
      <c r="U403" s="2" t="str">
        <f t="shared" si="81"/>
        <v/>
      </c>
      <c r="V403" s="2" t="str">
        <f t="shared" si="82"/>
        <v/>
      </c>
      <c r="W403" s="11" t="str">
        <f>IF(ISBLANK(A403),"",表1_15[[#This Row],[子项名称]]&amp;表1_15[[#This Row],[标题]]&amp;表1_15[[#This Row],[分项工程代号]])</f>
        <v/>
      </c>
      <c r="X403" s="11" t="str">
        <f>IF(ISBLANK(A403),"",COUNTIF(W:W,表1_15[[#This Row],[子项名称]]&amp;表1_15[[#This Row],[标题]]&amp;表1_15[[#This Row],[分项工程代号]]))</f>
        <v/>
      </c>
      <c r="Y403" s="11" t="str">
        <f>IF(ISBLANK(A403),"",表1_15[[#This Row],[子项名称]]&amp;表1_15[[#This Row],[分项工程代号]]&amp;表1_15[[#This Row],[分项工程名称]])</f>
        <v/>
      </c>
      <c r="Z403" s="11" t="str">
        <f>IF(ISBLANK(A403),"",IF(MATCH(表1_15[[#This Row],[子项名称]]&amp;表1_15[[#This Row],[分项工程代号]]&amp;表1_15[[#This Row],[分项工程名称]],Y:Y,0)=ROW(表1_15[[#This Row],[子项名称]]),TRUE,FALSE))</f>
        <v/>
      </c>
      <c r="AA403" s="11" t="str">
        <f t="shared" si="83"/>
        <v/>
      </c>
      <c r="AB403" s="11" t="str">
        <f>IF(ISBLANK(A403),"",VLOOKUP(表1_15[[#This Row],[分项工程名称]],施工检查记录[#All],2,FALSE))</f>
        <v/>
      </c>
      <c r="AC403" t="str">
        <f t="shared" si="72"/>
        <v>1900年01月00日</v>
      </c>
    </row>
    <row r="404" customHeight="1" spans="1:29">
      <c r="A404" s="5"/>
      <c r="B404" s="5" t="str">
        <f ca="1" t="shared" si="73"/>
        <v/>
      </c>
      <c r="D404" s="5"/>
      <c r="E404" s="5"/>
      <c r="F404" s="5"/>
      <c r="G404" s="85"/>
      <c r="J404" s="5"/>
      <c r="K404" s="11" t="str">
        <f>IF(ISBLANK(A404),"",VLOOKUP("S3"&amp;表1_15[[#This Row],[分项工程代号]]&amp;表1_15[[#This Row],[分项工程名称]],模板!D:F,3,FALSE))</f>
        <v/>
      </c>
      <c r="L404" s="2" t="str">
        <f ca="1">IF(ISBLANK(A404),"",表1_15[[#This Row],[编号]]&amp;TEXT(表1_15[[#This Row],[序号]],"000"))</f>
        <v/>
      </c>
      <c r="M404" s="11" t="str">
        <f t="shared" si="74"/>
        <v/>
      </c>
      <c r="N404" s="11" t="str">
        <f t="shared" si="75"/>
        <v/>
      </c>
      <c r="O404" s="11" t="str">
        <f t="shared" si="76"/>
        <v/>
      </c>
      <c r="P404" s="2" t="str">
        <f t="shared" si="77"/>
        <v/>
      </c>
      <c r="Q404" s="2" t="str">
        <f t="shared" si="78"/>
        <v/>
      </c>
      <c r="R404" s="2" t="str">
        <f t="shared" si="79"/>
        <v/>
      </c>
      <c r="S404" s="11" t="str">
        <f t="shared" si="80"/>
        <v/>
      </c>
      <c r="T404" s="11" t="str">
        <f>IF(ISBLANK(A404),"",VLOOKUP(表1_15[[#This Row],[分项工程名称]],模板!C:G,3,FALSE))</f>
        <v/>
      </c>
      <c r="U404" s="2" t="str">
        <f t="shared" si="81"/>
        <v/>
      </c>
      <c r="V404" s="2" t="str">
        <f t="shared" si="82"/>
        <v/>
      </c>
      <c r="W404" s="11" t="str">
        <f>IF(ISBLANK(A404),"",表1_15[[#This Row],[子项名称]]&amp;表1_15[[#This Row],[标题]]&amp;表1_15[[#This Row],[分项工程代号]])</f>
        <v/>
      </c>
      <c r="X404" s="11" t="str">
        <f>IF(ISBLANK(A404),"",COUNTIF(W:W,表1_15[[#This Row],[子项名称]]&amp;表1_15[[#This Row],[标题]]&amp;表1_15[[#This Row],[分项工程代号]]))</f>
        <v/>
      </c>
      <c r="Y404" s="11" t="str">
        <f>IF(ISBLANK(A404),"",表1_15[[#This Row],[子项名称]]&amp;表1_15[[#This Row],[分项工程代号]]&amp;表1_15[[#This Row],[分项工程名称]])</f>
        <v/>
      </c>
      <c r="Z404" s="11" t="str">
        <f>IF(ISBLANK(A404),"",IF(MATCH(表1_15[[#This Row],[子项名称]]&amp;表1_15[[#This Row],[分项工程代号]]&amp;表1_15[[#This Row],[分项工程名称]],Y:Y,0)=ROW(表1_15[[#This Row],[子项名称]]),TRUE,FALSE))</f>
        <v/>
      </c>
      <c r="AA404" s="11" t="str">
        <f t="shared" si="83"/>
        <v/>
      </c>
      <c r="AB404" s="11" t="str">
        <f>IF(ISBLANK(A404),"",VLOOKUP(表1_15[[#This Row],[分项工程名称]],施工检查记录[#All],2,FALSE))</f>
        <v/>
      </c>
      <c r="AC404" t="str">
        <f t="shared" si="72"/>
        <v>1900年01月00日</v>
      </c>
    </row>
    <row r="405" customHeight="1" spans="1:29">
      <c r="A405" s="5"/>
      <c r="B405" s="5" t="str">
        <f ca="1" t="shared" si="73"/>
        <v/>
      </c>
      <c r="D405" s="5"/>
      <c r="E405" s="5"/>
      <c r="F405" s="5"/>
      <c r="G405" s="85"/>
      <c r="I405" s="5"/>
      <c r="J405" s="5"/>
      <c r="K405" s="11" t="str">
        <f>IF(ISBLANK(A405),"",VLOOKUP("S3"&amp;表1_15[[#This Row],[分项工程代号]]&amp;表1_15[[#This Row],[分项工程名称]],模板!D:F,3,FALSE))</f>
        <v/>
      </c>
      <c r="L405" s="2" t="str">
        <f ca="1">IF(ISBLANK(A405),"",表1_15[[#This Row],[编号]]&amp;TEXT(表1_15[[#This Row],[序号]],"000"))</f>
        <v/>
      </c>
      <c r="M405" s="11" t="str">
        <f t="shared" si="74"/>
        <v/>
      </c>
      <c r="N405" s="11" t="str">
        <f t="shared" si="75"/>
        <v/>
      </c>
      <c r="O405" s="11" t="str">
        <f t="shared" si="76"/>
        <v/>
      </c>
      <c r="P405" s="2" t="str">
        <f t="shared" si="77"/>
        <v/>
      </c>
      <c r="Q405" s="2" t="str">
        <f t="shared" si="78"/>
        <v/>
      </c>
      <c r="R405" s="2" t="str">
        <f t="shared" si="79"/>
        <v/>
      </c>
      <c r="S405" s="11" t="str">
        <f t="shared" si="80"/>
        <v/>
      </c>
      <c r="T405" s="11" t="str">
        <f>IF(ISBLANK(A405),"",VLOOKUP(表1_15[[#This Row],[分项工程名称]],模板!C:G,3,FALSE))</f>
        <v/>
      </c>
      <c r="U405" s="2" t="str">
        <f t="shared" si="81"/>
        <v/>
      </c>
      <c r="V405" s="2" t="str">
        <f t="shared" si="82"/>
        <v/>
      </c>
      <c r="W405" s="11" t="str">
        <f>IF(ISBLANK(A405),"",表1_15[[#This Row],[子项名称]]&amp;表1_15[[#This Row],[标题]]&amp;表1_15[[#This Row],[分项工程代号]])</f>
        <v/>
      </c>
      <c r="X405" s="11" t="str">
        <f>IF(ISBLANK(A405),"",COUNTIF(W:W,表1_15[[#This Row],[子项名称]]&amp;表1_15[[#This Row],[标题]]&amp;表1_15[[#This Row],[分项工程代号]]))</f>
        <v/>
      </c>
      <c r="Y405" s="11" t="str">
        <f>IF(ISBLANK(A405),"",表1_15[[#This Row],[子项名称]]&amp;表1_15[[#This Row],[分项工程代号]]&amp;表1_15[[#This Row],[分项工程名称]])</f>
        <v/>
      </c>
      <c r="Z405" s="11" t="str">
        <f>IF(ISBLANK(A405),"",IF(MATCH(表1_15[[#This Row],[子项名称]]&amp;表1_15[[#This Row],[分项工程代号]]&amp;表1_15[[#This Row],[分项工程名称]],Y:Y,0)=ROW(表1_15[[#This Row],[子项名称]]),TRUE,FALSE))</f>
        <v/>
      </c>
      <c r="AA405" s="11" t="str">
        <f t="shared" si="83"/>
        <v/>
      </c>
      <c r="AB405" s="11" t="str">
        <f>IF(ISBLANK(A405),"",VLOOKUP(表1_15[[#This Row],[分项工程名称]],施工检查记录[#All],2,FALSE))</f>
        <v/>
      </c>
      <c r="AC405" t="str">
        <f t="shared" si="72"/>
        <v>1900年01月00日</v>
      </c>
    </row>
    <row r="406" customHeight="1" spans="1:29">
      <c r="A406" s="5"/>
      <c r="B406" s="5" t="str">
        <f ca="1" t="shared" si="73"/>
        <v/>
      </c>
      <c r="D406" s="5"/>
      <c r="E406" s="5"/>
      <c r="F406" s="5"/>
      <c r="G406" s="85"/>
      <c r="I406" s="5"/>
      <c r="J406" s="5"/>
      <c r="K406" s="11" t="str">
        <f>IF(ISBLANK(A406),"",VLOOKUP("S3"&amp;表1_15[[#This Row],[分项工程代号]]&amp;表1_15[[#This Row],[分项工程名称]],模板!D:F,3,FALSE))</f>
        <v/>
      </c>
      <c r="L406" s="2" t="str">
        <f ca="1">IF(ISBLANK(A406),"",表1_15[[#This Row],[编号]]&amp;TEXT(表1_15[[#This Row],[序号]],"000"))</f>
        <v/>
      </c>
      <c r="M406" s="11" t="str">
        <f t="shared" si="74"/>
        <v/>
      </c>
      <c r="N406" s="11" t="str">
        <f t="shared" si="75"/>
        <v/>
      </c>
      <c r="O406" s="11" t="str">
        <f t="shared" si="76"/>
        <v/>
      </c>
      <c r="P406" s="2" t="str">
        <f t="shared" si="77"/>
        <v/>
      </c>
      <c r="Q406" s="2" t="str">
        <f t="shared" si="78"/>
        <v/>
      </c>
      <c r="R406" s="2" t="str">
        <f t="shared" si="79"/>
        <v/>
      </c>
      <c r="S406" s="11" t="str">
        <f t="shared" si="80"/>
        <v/>
      </c>
      <c r="T406" s="11" t="str">
        <f>IF(ISBLANK(A406),"",VLOOKUP(表1_15[[#This Row],[分项工程名称]],模板!C:G,3,FALSE))</f>
        <v/>
      </c>
      <c r="U406" s="2" t="str">
        <f t="shared" si="81"/>
        <v/>
      </c>
      <c r="V406" s="2" t="str">
        <f t="shared" si="82"/>
        <v/>
      </c>
      <c r="W406" s="11" t="str">
        <f>IF(ISBLANK(A406),"",表1_15[[#This Row],[子项名称]]&amp;表1_15[[#This Row],[标题]]&amp;表1_15[[#This Row],[分项工程代号]])</f>
        <v/>
      </c>
      <c r="X406" s="11" t="str">
        <f>IF(ISBLANK(A406),"",COUNTIF(W:W,表1_15[[#This Row],[子项名称]]&amp;表1_15[[#This Row],[标题]]&amp;表1_15[[#This Row],[分项工程代号]]))</f>
        <v/>
      </c>
      <c r="Y406" s="11" t="str">
        <f>IF(ISBLANK(A406),"",表1_15[[#This Row],[子项名称]]&amp;表1_15[[#This Row],[分项工程代号]]&amp;表1_15[[#This Row],[分项工程名称]])</f>
        <v/>
      </c>
      <c r="Z406" s="11" t="str">
        <f>IF(ISBLANK(A406),"",IF(MATCH(表1_15[[#This Row],[子项名称]]&amp;表1_15[[#This Row],[分项工程代号]]&amp;表1_15[[#This Row],[分项工程名称]],Y:Y,0)=ROW(表1_15[[#This Row],[子项名称]]),TRUE,FALSE))</f>
        <v/>
      </c>
      <c r="AA406" s="11" t="str">
        <f t="shared" si="83"/>
        <v/>
      </c>
      <c r="AB406" s="11" t="str">
        <f>IF(ISBLANK(A406),"",VLOOKUP(表1_15[[#This Row],[分项工程名称]],施工检查记录[#All],2,FALSE))</f>
        <v/>
      </c>
      <c r="AC406" t="str">
        <f t="shared" si="72"/>
        <v>1900年01月00日</v>
      </c>
    </row>
    <row r="407" customHeight="1" spans="1:29">
      <c r="A407" s="5"/>
      <c r="B407" s="5" t="str">
        <f ca="1" t="shared" si="73"/>
        <v/>
      </c>
      <c r="D407" s="5"/>
      <c r="E407" s="5"/>
      <c r="F407" s="5"/>
      <c r="G407" s="85"/>
      <c r="I407" s="5"/>
      <c r="J407" s="5"/>
      <c r="K407" s="11" t="str">
        <f>IF(ISBLANK(A407),"",VLOOKUP("S3"&amp;表1_15[[#This Row],[分项工程代号]]&amp;表1_15[[#This Row],[分项工程名称]],模板!D:F,3,FALSE))</f>
        <v/>
      </c>
      <c r="L407" s="2" t="str">
        <f ca="1">IF(ISBLANK(A407),"",表1_15[[#This Row],[编号]]&amp;TEXT(表1_15[[#This Row],[序号]],"000"))</f>
        <v/>
      </c>
      <c r="M407" s="11" t="str">
        <f t="shared" si="74"/>
        <v/>
      </c>
      <c r="N407" s="11" t="str">
        <f t="shared" si="75"/>
        <v/>
      </c>
      <c r="O407" s="11" t="str">
        <f t="shared" si="76"/>
        <v/>
      </c>
      <c r="P407" s="2" t="str">
        <f t="shared" si="77"/>
        <v/>
      </c>
      <c r="Q407" s="2" t="str">
        <f t="shared" si="78"/>
        <v/>
      </c>
      <c r="R407" s="2" t="str">
        <f t="shared" si="79"/>
        <v/>
      </c>
      <c r="S407" s="11" t="str">
        <f t="shared" si="80"/>
        <v/>
      </c>
      <c r="T407" s="11" t="str">
        <f>IF(ISBLANK(A407),"",VLOOKUP(表1_15[[#This Row],[分项工程名称]],模板!C:G,3,FALSE))</f>
        <v/>
      </c>
      <c r="U407" s="2" t="str">
        <f t="shared" si="81"/>
        <v/>
      </c>
      <c r="V407" s="2" t="str">
        <f t="shared" si="82"/>
        <v/>
      </c>
      <c r="W407" s="11" t="str">
        <f>IF(ISBLANK(A407),"",表1_15[[#This Row],[子项名称]]&amp;表1_15[[#This Row],[标题]]&amp;表1_15[[#This Row],[分项工程代号]])</f>
        <v/>
      </c>
      <c r="X407" s="11" t="str">
        <f>IF(ISBLANK(A407),"",COUNTIF(W:W,表1_15[[#This Row],[子项名称]]&amp;表1_15[[#This Row],[标题]]&amp;表1_15[[#This Row],[分项工程代号]]))</f>
        <v/>
      </c>
      <c r="Y407" s="11" t="str">
        <f>IF(ISBLANK(A407),"",表1_15[[#This Row],[子项名称]]&amp;表1_15[[#This Row],[分项工程代号]]&amp;表1_15[[#This Row],[分项工程名称]])</f>
        <v/>
      </c>
      <c r="Z407" s="11" t="str">
        <f>IF(ISBLANK(A407),"",IF(MATCH(表1_15[[#This Row],[子项名称]]&amp;表1_15[[#This Row],[分项工程代号]]&amp;表1_15[[#This Row],[分项工程名称]],Y:Y,0)=ROW(表1_15[[#This Row],[子项名称]]),TRUE,FALSE))</f>
        <v/>
      </c>
      <c r="AA407" s="11" t="str">
        <f t="shared" si="83"/>
        <v/>
      </c>
      <c r="AB407" s="11" t="str">
        <f>IF(ISBLANK(A407),"",VLOOKUP(表1_15[[#This Row],[分项工程名称]],施工检查记录[#All],2,FALSE))</f>
        <v/>
      </c>
      <c r="AC407" t="str">
        <f t="shared" si="72"/>
        <v>1900年01月00日</v>
      </c>
    </row>
    <row r="408" customHeight="1" spans="1:29">
      <c r="A408" s="5"/>
      <c r="B408" s="5" t="str">
        <f ca="1" t="shared" si="73"/>
        <v/>
      </c>
      <c r="D408" s="5"/>
      <c r="E408" s="5"/>
      <c r="F408" s="5"/>
      <c r="G408" s="85"/>
      <c r="I408" s="5"/>
      <c r="J408" s="5"/>
      <c r="K408" s="11" t="str">
        <f>IF(ISBLANK(A408),"",VLOOKUP("S3"&amp;表1_15[[#This Row],[分项工程代号]]&amp;表1_15[[#This Row],[分项工程名称]],模板!D:F,3,FALSE))</f>
        <v/>
      </c>
      <c r="L408" s="2" t="str">
        <f ca="1">IF(ISBLANK(A408),"",表1_15[[#This Row],[编号]]&amp;TEXT(表1_15[[#This Row],[序号]],"000"))</f>
        <v/>
      </c>
      <c r="M408" s="11" t="str">
        <f t="shared" si="74"/>
        <v/>
      </c>
      <c r="N408" s="11" t="str">
        <f t="shared" si="75"/>
        <v/>
      </c>
      <c r="O408" s="11" t="str">
        <f t="shared" si="76"/>
        <v/>
      </c>
      <c r="P408" s="2" t="str">
        <f t="shared" si="77"/>
        <v/>
      </c>
      <c r="Q408" s="2" t="str">
        <f t="shared" si="78"/>
        <v/>
      </c>
      <c r="R408" s="2" t="str">
        <f t="shared" si="79"/>
        <v/>
      </c>
      <c r="S408" s="11" t="str">
        <f t="shared" si="80"/>
        <v/>
      </c>
      <c r="T408" s="11" t="str">
        <f>IF(ISBLANK(A408),"",VLOOKUP(表1_15[[#This Row],[分项工程名称]],模板!C:G,3,FALSE))</f>
        <v/>
      </c>
      <c r="U408" s="2" t="str">
        <f t="shared" si="81"/>
        <v/>
      </c>
      <c r="V408" s="2" t="str">
        <f t="shared" si="82"/>
        <v/>
      </c>
      <c r="W408" s="11" t="str">
        <f>IF(ISBLANK(A408),"",表1_15[[#This Row],[子项名称]]&amp;表1_15[[#This Row],[标题]]&amp;表1_15[[#This Row],[分项工程代号]])</f>
        <v/>
      </c>
      <c r="X408" s="11" t="str">
        <f>IF(ISBLANK(A408),"",COUNTIF(W:W,表1_15[[#This Row],[子项名称]]&amp;表1_15[[#This Row],[标题]]&amp;表1_15[[#This Row],[分项工程代号]]))</f>
        <v/>
      </c>
      <c r="Y408" s="11" t="str">
        <f>IF(ISBLANK(A408),"",表1_15[[#This Row],[子项名称]]&amp;表1_15[[#This Row],[分项工程代号]]&amp;表1_15[[#This Row],[分项工程名称]])</f>
        <v/>
      </c>
      <c r="Z408" s="11" t="str">
        <f>IF(ISBLANK(A408),"",IF(MATCH(表1_15[[#This Row],[子项名称]]&amp;表1_15[[#This Row],[分项工程代号]]&amp;表1_15[[#This Row],[分项工程名称]],Y:Y,0)=ROW(表1_15[[#This Row],[子项名称]]),TRUE,FALSE))</f>
        <v/>
      </c>
      <c r="AA408" s="11" t="str">
        <f t="shared" si="83"/>
        <v/>
      </c>
      <c r="AB408" s="11" t="str">
        <f>IF(ISBLANK(A408),"",VLOOKUP(表1_15[[#This Row],[分项工程名称]],施工检查记录[#All],2,FALSE))</f>
        <v/>
      </c>
      <c r="AC408" t="str">
        <f t="shared" si="72"/>
        <v>1900年01月00日</v>
      </c>
    </row>
    <row r="409" customHeight="1" spans="1:29">
      <c r="A409" s="5"/>
      <c r="B409" s="5" t="str">
        <f ca="1" t="shared" si="73"/>
        <v/>
      </c>
      <c r="D409" s="5"/>
      <c r="E409" s="5"/>
      <c r="F409" s="5"/>
      <c r="G409" s="85"/>
      <c r="I409" s="5"/>
      <c r="J409" s="5"/>
      <c r="K409" s="11" t="str">
        <f>IF(ISBLANK(A409),"",VLOOKUP("S3"&amp;表1_15[[#This Row],[分项工程代号]]&amp;表1_15[[#This Row],[分项工程名称]],模板!D:F,3,FALSE))</f>
        <v/>
      </c>
      <c r="L409" s="2" t="str">
        <f ca="1">IF(ISBLANK(A409),"",表1_15[[#This Row],[编号]]&amp;TEXT(表1_15[[#This Row],[序号]],"000"))</f>
        <v/>
      </c>
      <c r="M409" s="11" t="str">
        <f t="shared" si="74"/>
        <v/>
      </c>
      <c r="N409" s="11" t="str">
        <f t="shared" si="75"/>
        <v/>
      </c>
      <c r="O409" s="11" t="str">
        <f t="shared" si="76"/>
        <v/>
      </c>
      <c r="P409" s="2" t="str">
        <f t="shared" si="77"/>
        <v/>
      </c>
      <c r="Q409" s="2" t="str">
        <f t="shared" si="78"/>
        <v/>
      </c>
      <c r="R409" s="2" t="str">
        <f t="shared" si="79"/>
        <v/>
      </c>
      <c r="S409" s="11" t="str">
        <f t="shared" si="80"/>
        <v/>
      </c>
      <c r="T409" s="11" t="str">
        <f>IF(ISBLANK(A409),"",VLOOKUP(表1_15[[#This Row],[分项工程名称]],模板!C:G,3,FALSE))</f>
        <v/>
      </c>
      <c r="U409" s="2" t="str">
        <f t="shared" si="81"/>
        <v/>
      </c>
      <c r="V409" s="2" t="str">
        <f t="shared" si="82"/>
        <v/>
      </c>
      <c r="W409" s="11" t="str">
        <f>IF(ISBLANK(A409),"",表1_15[[#This Row],[子项名称]]&amp;表1_15[[#This Row],[标题]]&amp;表1_15[[#This Row],[分项工程代号]])</f>
        <v/>
      </c>
      <c r="X409" s="11" t="str">
        <f>IF(ISBLANK(A409),"",COUNTIF(W:W,表1_15[[#This Row],[子项名称]]&amp;表1_15[[#This Row],[标题]]&amp;表1_15[[#This Row],[分项工程代号]]))</f>
        <v/>
      </c>
      <c r="Y409" s="11" t="str">
        <f>IF(ISBLANK(A409),"",表1_15[[#This Row],[子项名称]]&amp;表1_15[[#This Row],[分项工程代号]]&amp;表1_15[[#This Row],[分项工程名称]])</f>
        <v/>
      </c>
      <c r="Z409" s="11" t="str">
        <f>IF(ISBLANK(A409),"",IF(MATCH(表1_15[[#This Row],[子项名称]]&amp;表1_15[[#This Row],[分项工程代号]]&amp;表1_15[[#This Row],[分项工程名称]],Y:Y,0)=ROW(表1_15[[#This Row],[子项名称]]),TRUE,FALSE))</f>
        <v/>
      </c>
      <c r="AA409" s="11" t="str">
        <f t="shared" si="83"/>
        <v/>
      </c>
      <c r="AB409" s="11" t="str">
        <f>IF(ISBLANK(A409),"",VLOOKUP(表1_15[[#This Row],[分项工程名称]],施工检查记录[#All],2,FALSE))</f>
        <v/>
      </c>
      <c r="AC409" t="str">
        <f t="shared" si="72"/>
        <v>1900年01月00日</v>
      </c>
    </row>
    <row r="410" customHeight="1" spans="1:29">
      <c r="A410" s="5"/>
      <c r="B410" s="5" t="str">
        <f ca="1" t="shared" si="73"/>
        <v/>
      </c>
      <c r="D410" s="5"/>
      <c r="E410" s="5"/>
      <c r="F410" s="5"/>
      <c r="G410" s="85"/>
      <c r="I410" s="5"/>
      <c r="J410" s="5"/>
      <c r="K410" s="11" t="str">
        <f>IF(ISBLANK(A410),"",VLOOKUP("S3"&amp;表1_15[[#This Row],[分项工程代号]]&amp;表1_15[[#This Row],[分项工程名称]],模板!D:F,3,FALSE))</f>
        <v/>
      </c>
      <c r="L410" s="2" t="str">
        <f ca="1">IF(ISBLANK(A410),"",表1_15[[#This Row],[编号]]&amp;TEXT(表1_15[[#This Row],[序号]],"000"))</f>
        <v/>
      </c>
      <c r="M410" s="11" t="str">
        <f t="shared" si="74"/>
        <v/>
      </c>
      <c r="N410" s="11" t="str">
        <f t="shared" si="75"/>
        <v/>
      </c>
      <c r="O410" s="11" t="str">
        <f t="shared" si="76"/>
        <v/>
      </c>
      <c r="P410" s="2" t="str">
        <f t="shared" si="77"/>
        <v/>
      </c>
      <c r="Q410" s="2" t="str">
        <f t="shared" si="78"/>
        <v/>
      </c>
      <c r="R410" s="2" t="str">
        <f t="shared" si="79"/>
        <v/>
      </c>
      <c r="S410" s="11" t="str">
        <f t="shared" si="80"/>
        <v/>
      </c>
      <c r="T410" s="11" t="str">
        <f>IF(ISBLANK(A410),"",VLOOKUP(表1_15[[#This Row],[分项工程名称]],模板!C:G,3,FALSE))</f>
        <v/>
      </c>
      <c r="U410" s="2" t="str">
        <f t="shared" si="81"/>
        <v/>
      </c>
      <c r="V410" s="2" t="str">
        <f t="shared" si="82"/>
        <v/>
      </c>
      <c r="W410" s="11" t="str">
        <f>IF(ISBLANK(A410),"",表1_15[[#This Row],[子项名称]]&amp;表1_15[[#This Row],[标题]]&amp;表1_15[[#This Row],[分项工程代号]])</f>
        <v/>
      </c>
      <c r="X410" s="11" t="str">
        <f>IF(ISBLANK(A410),"",COUNTIF(W:W,表1_15[[#This Row],[子项名称]]&amp;表1_15[[#This Row],[标题]]&amp;表1_15[[#This Row],[分项工程代号]]))</f>
        <v/>
      </c>
      <c r="Y410" s="11" t="str">
        <f>IF(ISBLANK(A410),"",表1_15[[#This Row],[子项名称]]&amp;表1_15[[#This Row],[分项工程代号]]&amp;表1_15[[#This Row],[分项工程名称]])</f>
        <v/>
      </c>
      <c r="Z410" s="11" t="str">
        <f>IF(ISBLANK(A410),"",IF(MATCH(表1_15[[#This Row],[子项名称]]&amp;表1_15[[#This Row],[分项工程代号]]&amp;表1_15[[#This Row],[分项工程名称]],Y:Y,0)=ROW(表1_15[[#This Row],[子项名称]]),TRUE,FALSE))</f>
        <v/>
      </c>
      <c r="AA410" s="11" t="str">
        <f t="shared" si="83"/>
        <v/>
      </c>
      <c r="AB410" s="11" t="str">
        <f>IF(ISBLANK(A410),"",VLOOKUP(表1_15[[#This Row],[分项工程名称]],施工检查记录[#All],2,FALSE))</f>
        <v/>
      </c>
      <c r="AC410" t="str">
        <f t="shared" si="72"/>
        <v>1900年01月00日</v>
      </c>
    </row>
    <row r="411" customHeight="1" spans="1:29">
      <c r="A411" s="5"/>
      <c r="B411" s="5" t="str">
        <f ca="1" t="shared" si="73"/>
        <v/>
      </c>
      <c r="D411" s="5"/>
      <c r="E411" s="5"/>
      <c r="F411" s="5"/>
      <c r="G411" s="85"/>
      <c r="I411" s="5"/>
      <c r="J411" s="5"/>
      <c r="K411" s="11" t="str">
        <f>IF(ISBLANK(A411),"",VLOOKUP("S3"&amp;表1_15[[#This Row],[分项工程代号]]&amp;表1_15[[#This Row],[分项工程名称]],模板!D:F,3,FALSE))</f>
        <v/>
      </c>
      <c r="L411" s="2" t="str">
        <f ca="1">IF(ISBLANK(A411),"",表1_15[[#This Row],[编号]]&amp;TEXT(表1_15[[#This Row],[序号]],"000"))</f>
        <v/>
      </c>
      <c r="M411" s="11" t="str">
        <f t="shared" si="74"/>
        <v/>
      </c>
      <c r="N411" s="11" t="str">
        <f t="shared" si="75"/>
        <v/>
      </c>
      <c r="O411" s="11" t="str">
        <f t="shared" si="76"/>
        <v/>
      </c>
      <c r="P411" s="2" t="str">
        <f t="shared" si="77"/>
        <v/>
      </c>
      <c r="Q411" s="2" t="str">
        <f t="shared" si="78"/>
        <v/>
      </c>
      <c r="R411" s="2" t="str">
        <f t="shared" si="79"/>
        <v/>
      </c>
      <c r="S411" s="11" t="str">
        <f t="shared" si="80"/>
        <v/>
      </c>
      <c r="T411" s="11" t="str">
        <f>IF(ISBLANK(A411),"",VLOOKUP(表1_15[[#This Row],[分项工程名称]],模板!C:G,3,FALSE))</f>
        <v/>
      </c>
      <c r="U411" s="2" t="str">
        <f t="shared" si="81"/>
        <v/>
      </c>
      <c r="V411" s="2" t="str">
        <f t="shared" si="82"/>
        <v/>
      </c>
      <c r="W411" s="11" t="str">
        <f>IF(ISBLANK(A411),"",表1_15[[#This Row],[子项名称]]&amp;表1_15[[#This Row],[标题]]&amp;表1_15[[#This Row],[分项工程代号]])</f>
        <v/>
      </c>
      <c r="X411" s="11" t="str">
        <f>IF(ISBLANK(A411),"",COUNTIF(W:W,表1_15[[#This Row],[子项名称]]&amp;表1_15[[#This Row],[标题]]&amp;表1_15[[#This Row],[分项工程代号]]))</f>
        <v/>
      </c>
      <c r="Y411" s="11" t="str">
        <f>IF(ISBLANK(A411),"",表1_15[[#This Row],[子项名称]]&amp;表1_15[[#This Row],[分项工程代号]]&amp;表1_15[[#This Row],[分项工程名称]])</f>
        <v/>
      </c>
      <c r="Z411" s="11" t="str">
        <f>IF(ISBLANK(A411),"",IF(MATCH(表1_15[[#This Row],[子项名称]]&amp;表1_15[[#This Row],[分项工程代号]]&amp;表1_15[[#This Row],[分项工程名称]],Y:Y,0)=ROW(表1_15[[#This Row],[子项名称]]),TRUE,FALSE))</f>
        <v/>
      </c>
      <c r="AA411" s="11" t="str">
        <f t="shared" si="83"/>
        <v/>
      </c>
      <c r="AB411" s="11" t="str">
        <f>IF(ISBLANK(A411),"",VLOOKUP(表1_15[[#This Row],[分项工程名称]],施工检查记录[#All],2,FALSE))</f>
        <v/>
      </c>
      <c r="AC411" t="str">
        <f t="shared" si="72"/>
        <v>1900年01月00日</v>
      </c>
    </row>
    <row r="412" customHeight="1" spans="1:29">
      <c r="A412" s="5"/>
      <c r="B412" s="5" t="str">
        <f ca="1" t="shared" si="73"/>
        <v/>
      </c>
      <c r="D412" s="5"/>
      <c r="E412" s="5"/>
      <c r="F412" s="5"/>
      <c r="G412" s="85"/>
      <c r="I412" s="5"/>
      <c r="J412" s="5"/>
      <c r="K412" s="11" t="str">
        <f>IF(ISBLANK(A412),"",VLOOKUP("S3"&amp;表1_15[[#This Row],[分项工程代号]]&amp;表1_15[[#This Row],[分项工程名称]],模板!D:F,3,FALSE))</f>
        <v/>
      </c>
      <c r="L412" s="2" t="str">
        <f ca="1">IF(ISBLANK(A412),"",表1_15[[#This Row],[编号]]&amp;TEXT(表1_15[[#This Row],[序号]],"000"))</f>
        <v/>
      </c>
      <c r="M412" s="11" t="str">
        <f t="shared" si="74"/>
        <v/>
      </c>
      <c r="N412" s="11" t="str">
        <f t="shared" si="75"/>
        <v/>
      </c>
      <c r="O412" s="11" t="str">
        <f t="shared" si="76"/>
        <v/>
      </c>
      <c r="P412" s="2" t="str">
        <f t="shared" si="77"/>
        <v/>
      </c>
      <c r="Q412" s="2" t="str">
        <f t="shared" si="78"/>
        <v/>
      </c>
      <c r="R412" s="2" t="str">
        <f t="shared" si="79"/>
        <v/>
      </c>
      <c r="S412" s="11" t="str">
        <f t="shared" si="80"/>
        <v/>
      </c>
      <c r="T412" s="11" t="str">
        <f>IF(ISBLANK(A412),"",VLOOKUP(表1_15[[#This Row],[分项工程名称]],模板!C:G,3,FALSE))</f>
        <v/>
      </c>
      <c r="U412" s="2" t="str">
        <f t="shared" si="81"/>
        <v/>
      </c>
      <c r="V412" s="2" t="str">
        <f t="shared" si="82"/>
        <v/>
      </c>
      <c r="W412" s="11" t="str">
        <f>IF(ISBLANK(A412),"",表1_15[[#This Row],[子项名称]]&amp;表1_15[[#This Row],[标题]]&amp;表1_15[[#This Row],[分项工程代号]])</f>
        <v/>
      </c>
      <c r="X412" s="11" t="str">
        <f>IF(ISBLANK(A412),"",COUNTIF(W:W,表1_15[[#This Row],[子项名称]]&amp;表1_15[[#This Row],[标题]]&amp;表1_15[[#This Row],[分项工程代号]]))</f>
        <v/>
      </c>
      <c r="Y412" s="11" t="str">
        <f>IF(ISBLANK(A412),"",表1_15[[#This Row],[子项名称]]&amp;表1_15[[#This Row],[分项工程代号]]&amp;表1_15[[#This Row],[分项工程名称]])</f>
        <v/>
      </c>
      <c r="Z412" s="11" t="str">
        <f>IF(ISBLANK(A412),"",IF(MATCH(表1_15[[#This Row],[子项名称]]&amp;表1_15[[#This Row],[分项工程代号]]&amp;表1_15[[#This Row],[分项工程名称]],Y:Y,0)=ROW(表1_15[[#This Row],[子项名称]]),TRUE,FALSE))</f>
        <v/>
      </c>
      <c r="AA412" s="11" t="str">
        <f t="shared" si="83"/>
        <v/>
      </c>
      <c r="AB412" s="11" t="str">
        <f>IF(ISBLANK(A412),"",VLOOKUP(表1_15[[#This Row],[分项工程名称]],施工检查记录[#All],2,FALSE))</f>
        <v/>
      </c>
      <c r="AC412" t="str">
        <f t="shared" si="72"/>
        <v>1900年01月00日</v>
      </c>
    </row>
    <row r="413" customHeight="1" spans="1:29">
      <c r="A413" s="5"/>
      <c r="B413" s="5" t="str">
        <f ca="1" t="shared" si="73"/>
        <v/>
      </c>
      <c r="D413" s="5"/>
      <c r="E413" s="5"/>
      <c r="F413" s="5"/>
      <c r="G413" s="85"/>
      <c r="I413" s="5"/>
      <c r="J413" s="5"/>
      <c r="K413" s="11" t="str">
        <f>IF(ISBLANK(A413),"",VLOOKUP("S3"&amp;表1_15[[#This Row],[分项工程代号]]&amp;表1_15[[#This Row],[分项工程名称]],模板!D:F,3,FALSE))</f>
        <v/>
      </c>
      <c r="L413" s="2" t="str">
        <f ca="1">IF(ISBLANK(A413),"",表1_15[[#This Row],[编号]]&amp;TEXT(表1_15[[#This Row],[序号]],"000"))</f>
        <v/>
      </c>
      <c r="M413" s="11" t="str">
        <f t="shared" si="74"/>
        <v/>
      </c>
      <c r="N413" s="11" t="str">
        <f t="shared" si="75"/>
        <v/>
      </c>
      <c r="O413" s="11" t="str">
        <f t="shared" si="76"/>
        <v/>
      </c>
      <c r="P413" s="2" t="str">
        <f t="shared" si="77"/>
        <v/>
      </c>
      <c r="Q413" s="2" t="str">
        <f t="shared" si="78"/>
        <v/>
      </c>
      <c r="R413" s="2" t="str">
        <f t="shared" si="79"/>
        <v/>
      </c>
      <c r="S413" s="11" t="str">
        <f t="shared" si="80"/>
        <v/>
      </c>
      <c r="T413" s="11" t="str">
        <f>IF(ISBLANK(A413),"",VLOOKUP(表1_15[[#This Row],[分项工程名称]],模板!C:G,3,FALSE))</f>
        <v/>
      </c>
      <c r="U413" s="2" t="str">
        <f t="shared" si="81"/>
        <v/>
      </c>
      <c r="V413" s="2" t="str">
        <f t="shared" si="82"/>
        <v/>
      </c>
      <c r="W413" s="11" t="str">
        <f>IF(ISBLANK(A413),"",表1_15[[#This Row],[子项名称]]&amp;表1_15[[#This Row],[标题]]&amp;表1_15[[#This Row],[分项工程代号]])</f>
        <v/>
      </c>
      <c r="X413" s="11" t="str">
        <f>IF(ISBLANK(A413),"",COUNTIF(W:W,表1_15[[#This Row],[子项名称]]&amp;表1_15[[#This Row],[标题]]&amp;表1_15[[#This Row],[分项工程代号]]))</f>
        <v/>
      </c>
      <c r="Y413" s="11" t="str">
        <f>IF(ISBLANK(A413),"",表1_15[[#This Row],[子项名称]]&amp;表1_15[[#This Row],[分项工程代号]]&amp;表1_15[[#This Row],[分项工程名称]])</f>
        <v/>
      </c>
      <c r="Z413" s="11" t="str">
        <f>IF(ISBLANK(A413),"",IF(MATCH(表1_15[[#This Row],[子项名称]]&amp;表1_15[[#This Row],[分项工程代号]]&amp;表1_15[[#This Row],[分项工程名称]],Y:Y,0)=ROW(表1_15[[#This Row],[子项名称]]),TRUE,FALSE))</f>
        <v/>
      </c>
      <c r="AA413" s="11" t="str">
        <f t="shared" si="83"/>
        <v/>
      </c>
      <c r="AB413" s="11" t="str">
        <f>IF(ISBLANK(A413),"",VLOOKUP(表1_15[[#This Row],[分项工程名称]],施工检查记录[#All],2,FALSE))</f>
        <v/>
      </c>
      <c r="AC413" t="str">
        <f t="shared" si="72"/>
        <v>1900年01月00日</v>
      </c>
    </row>
    <row r="414" customHeight="1" spans="1:29">
      <c r="A414" s="5"/>
      <c r="B414" s="5" t="str">
        <f ca="1" t="shared" si="73"/>
        <v/>
      </c>
      <c r="D414" s="5"/>
      <c r="E414" s="5"/>
      <c r="F414" s="5"/>
      <c r="G414" s="85"/>
      <c r="I414" s="5"/>
      <c r="J414" s="5"/>
      <c r="K414" s="11" t="str">
        <f>IF(ISBLANK(A414),"",VLOOKUP("S3"&amp;表1_15[[#This Row],[分项工程代号]]&amp;表1_15[[#This Row],[分项工程名称]],模板!D:F,3,FALSE))</f>
        <v/>
      </c>
      <c r="L414" s="2" t="str">
        <f ca="1">IF(ISBLANK(A414),"",表1_15[[#This Row],[编号]]&amp;TEXT(表1_15[[#This Row],[序号]],"000"))</f>
        <v/>
      </c>
      <c r="M414" s="11" t="str">
        <f t="shared" si="74"/>
        <v/>
      </c>
      <c r="N414" s="11" t="str">
        <f t="shared" si="75"/>
        <v/>
      </c>
      <c r="O414" s="11" t="str">
        <f t="shared" si="76"/>
        <v/>
      </c>
      <c r="P414" s="2" t="str">
        <f t="shared" si="77"/>
        <v/>
      </c>
      <c r="Q414" s="2" t="str">
        <f t="shared" si="78"/>
        <v/>
      </c>
      <c r="R414" s="2" t="str">
        <f t="shared" si="79"/>
        <v/>
      </c>
      <c r="S414" s="11" t="str">
        <f t="shared" si="80"/>
        <v/>
      </c>
      <c r="T414" s="11" t="str">
        <f>IF(ISBLANK(A414),"",VLOOKUP(表1_15[[#This Row],[分项工程名称]],模板!C:G,3,FALSE))</f>
        <v/>
      </c>
      <c r="U414" s="2" t="str">
        <f t="shared" si="81"/>
        <v/>
      </c>
      <c r="V414" s="2" t="str">
        <f t="shared" si="82"/>
        <v/>
      </c>
      <c r="W414" s="11" t="str">
        <f>IF(ISBLANK(A414),"",表1_15[[#This Row],[子项名称]]&amp;表1_15[[#This Row],[标题]]&amp;表1_15[[#This Row],[分项工程代号]])</f>
        <v/>
      </c>
      <c r="X414" s="11" t="str">
        <f>IF(ISBLANK(A414),"",COUNTIF(W:W,表1_15[[#This Row],[子项名称]]&amp;表1_15[[#This Row],[标题]]&amp;表1_15[[#This Row],[分项工程代号]]))</f>
        <v/>
      </c>
      <c r="Y414" s="11" t="str">
        <f>IF(ISBLANK(A414),"",表1_15[[#This Row],[子项名称]]&amp;表1_15[[#This Row],[分项工程代号]]&amp;表1_15[[#This Row],[分项工程名称]])</f>
        <v/>
      </c>
      <c r="Z414" s="11" t="str">
        <f>IF(ISBLANK(A414),"",IF(MATCH(表1_15[[#This Row],[子项名称]]&amp;表1_15[[#This Row],[分项工程代号]]&amp;表1_15[[#This Row],[分项工程名称]],Y:Y,0)=ROW(表1_15[[#This Row],[子项名称]]),TRUE,FALSE))</f>
        <v/>
      </c>
      <c r="AA414" s="11" t="str">
        <f t="shared" si="83"/>
        <v/>
      </c>
      <c r="AB414" s="11" t="str">
        <f>IF(ISBLANK(A414),"",VLOOKUP(表1_15[[#This Row],[分项工程名称]],施工检查记录[#All],2,FALSE))</f>
        <v/>
      </c>
      <c r="AC414" t="str">
        <f t="shared" si="72"/>
        <v>1900年01月00日</v>
      </c>
    </row>
    <row r="415" customHeight="1" spans="1:29">
      <c r="A415" s="5"/>
      <c r="B415" s="5" t="str">
        <f ca="1" t="shared" si="73"/>
        <v/>
      </c>
      <c r="D415" s="5"/>
      <c r="E415" s="5"/>
      <c r="F415" s="5"/>
      <c r="G415" s="85"/>
      <c r="I415" s="5"/>
      <c r="J415" s="5"/>
      <c r="K415" s="11" t="str">
        <f>IF(ISBLANK(A415),"",VLOOKUP("S3"&amp;表1_15[[#This Row],[分项工程代号]]&amp;表1_15[[#This Row],[分项工程名称]],模板!D:F,3,FALSE))</f>
        <v/>
      </c>
      <c r="L415" s="2" t="str">
        <f ca="1">IF(ISBLANK(A415),"",表1_15[[#This Row],[编号]]&amp;TEXT(表1_15[[#This Row],[序号]],"000"))</f>
        <v/>
      </c>
      <c r="M415" s="11" t="str">
        <f t="shared" si="74"/>
        <v/>
      </c>
      <c r="N415" s="11" t="str">
        <f t="shared" si="75"/>
        <v/>
      </c>
      <c r="O415" s="11" t="str">
        <f t="shared" si="76"/>
        <v/>
      </c>
      <c r="P415" s="2" t="str">
        <f t="shared" si="77"/>
        <v/>
      </c>
      <c r="Q415" s="2" t="str">
        <f t="shared" si="78"/>
        <v/>
      </c>
      <c r="R415" s="2" t="str">
        <f t="shared" si="79"/>
        <v/>
      </c>
      <c r="S415" s="11" t="str">
        <f t="shared" si="80"/>
        <v/>
      </c>
      <c r="T415" s="11" t="str">
        <f>IF(ISBLANK(A415),"",VLOOKUP(表1_15[[#This Row],[分项工程名称]],模板!C:G,3,FALSE))</f>
        <v/>
      </c>
      <c r="U415" s="2" t="str">
        <f t="shared" si="81"/>
        <v/>
      </c>
      <c r="V415" s="2" t="str">
        <f t="shared" si="82"/>
        <v/>
      </c>
      <c r="W415" s="11" t="str">
        <f>IF(ISBLANK(A415),"",表1_15[[#This Row],[子项名称]]&amp;表1_15[[#This Row],[标题]]&amp;表1_15[[#This Row],[分项工程代号]])</f>
        <v/>
      </c>
      <c r="X415" s="11" t="str">
        <f>IF(ISBLANK(A415),"",COUNTIF(W:W,表1_15[[#This Row],[子项名称]]&amp;表1_15[[#This Row],[标题]]&amp;表1_15[[#This Row],[分项工程代号]]))</f>
        <v/>
      </c>
      <c r="Y415" s="11" t="str">
        <f>IF(ISBLANK(A415),"",表1_15[[#This Row],[子项名称]]&amp;表1_15[[#This Row],[分项工程代号]]&amp;表1_15[[#This Row],[分项工程名称]])</f>
        <v/>
      </c>
      <c r="Z415" s="11" t="str">
        <f>IF(ISBLANK(A415),"",IF(MATCH(表1_15[[#This Row],[子项名称]]&amp;表1_15[[#This Row],[分项工程代号]]&amp;表1_15[[#This Row],[分项工程名称]],Y:Y,0)=ROW(表1_15[[#This Row],[子项名称]]),TRUE,FALSE))</f>
        <v/>
      </c>
      <c r="AA415" s="11" t="str">
        <f t="shared" si="83"/>
        <v/>
      </c>
      <c r="AB415" s="11" t="str">
        <f>IF(ISBLANK(A415),"",VLOOKUP(表1_15[[#This Row],[分项工程名称]],施工检查记录[#All],2,FALSE))</f>
        <v/>
      </c>
      <c r="AC415" t="str">
        <f t="shared" si="72"/>
        <v>1900年01月00日</v>
      </c>
    </row>
    <row r="416" customHeight="1" spans="1:29">
      <c r="A416" s="5"/>
      <c r="B416" s="5" t="str">
        <f ca="1" t="shared" si="73"/>
        <v/>
      </c>
      <c r="D416" s="5"/>
      <c r="E416" s="5"/>
      <c r="F416" s="5"/>
      <c r="G416" s="85"/>
      <c r="I416" s="5"/>
      <c r="J416" s="5"/>
      <c r="K416" s="11" t="str">
        <f>IF(ISBLANK(A416),"",VLOOKUP("S3"&amp;表1_15[[#This Row],[分项工程代号]]&amp;表1_15[[#This Row],[分项工程名称]],模板!D:F,3,FALSE))</f>
        <v/>
      </c>
      <c r="L416" s="2" t="str">
        <f ca="1">IF(ISBLANK(A416),"",表1_15[[#This Row],[编号]]&amp;TEXT(表1_15[[#This Row],[序号]],"000"))</f>
        <v/>
      </c>
      <c r="M416" s="11" t="str">
        <f t="shared" si="74"/>
        <v/>
      </c>
      <c r="N416" s="11" t="str">
        <f t="shared" si="75"/>
        <v/>
      </c>
      <c r="O416" s="11" t="str">
        <f t="shared" si="76"/>
        <v/>
      </c>
      <c r="P416" s="2" t="str">
        <f t="shared" si="77"/>
        <v/>
      </c>
      <c r="Q416" s="2" t="str">
        <f t="shared" si="78"/>
        <v/>
      </c>
      <c r="R416" s="2" t="str">
        <f t="shared" si="79"/>
        <v/>
      </c>
      <c r="S416" s="11" t="str">
        <f t="shared" si="80"/>
        <v/>
      </c>
      <c r="T416" s="11" t="str">
        <f>IF(ISBLANK(A416),"",VLOOKUP(表1_15[[#This Row],[分项工程名称]],模板!C:G,3,FALSE))</f>
        <v/>
      </c>
      <c r="U416" s="2" t="str">
        <f t="shared" si="81"/>
        <v/>
      </c>
      <c r="V416" s="2" t="str">
        <f t="shared" si="82"/>
        <v/>
      </c>
      <c r="W416" s="11" t="str">
        <f>IF(ISBLANK(A416),"",表1_15[[#This Row],[子项名称]]&amp;表1_15[[#This Row],[标题]]&amp;表1_15[[#This Row],[分项工程代号]])</f>
        <v/>
      </c>
      <c r="X416" s="11" t="str">
        <f>IF(ISBLANK(A416),"",COUNTIF(W:W,表1_15[[#This Row],[子项名称]]&amp;表1_15[[#This Row],[标题]]&amp;表1_15[[#This Row],[分项工程代号]]))</f>
        <v/>
      </c>
      <c r="Y416" s="11" t="str">
        <f>IF(ISBLANK(A416),"",表1_15[[#This Row],[子项名称]]&amp;表1_15[[#This Row],[分项工程代号]]&amp;表1_15[[#This Row],[分项工程名称]])</f>
        <v/>
      </c>
      <c r="Z416" s="11" t="str">
        <f>IF(ISBLANK(A416),"",IF(MATCH(表1_15[[#This Row],[子项名称]]&amp;表1_15[[#This Row],[分项工程代号]]&amp;表1_15[[#This Row],[分项工程名称]],Y:Y,0)=ROW(表1_15[[#This Row],[子项名称]]),TRUE,FALSE))</f>
        <v/>
      </c>
      <c r="AA416" s="11" t="str">
        <f t="shared" si="83"/>
        <v/>
      </c>
      <c r="AB416" s="11" t="str">
        <f>IF(ISBLANK(A416),"",VLOOKUP(表1_15[[#This Row],[分项工程名称]],施工检查记录[#All],2,FALSE))</f>
        <v/>
      </c>
      <c r="AC416" t="str">
        <f t="shared" si="72"/>
        <v>1900年01月00日</v>
      </c>
    </row>
    <row r="417" customHeight="1" spans="1:29">
      <c r="A417" s="5"/>
      <c r="B417" s="5" t="str">
        <f ca="1" t="shared" si="73"/>
        <v/>
      </c>
      <c r="D417" s="5"/>
      <c r="E417" s="5"/>
      <c r="F417" s="5"/>
      <c r="G417" s="85"/>
      <c r="I417" s="5"/>
      <c r="J417" s="5"/>
      <c r="K417" s="11" t="str">
        <f>IF(ISBLANK(A417),"",VLOOKUP("S3"&amp;表1_15[[#This Row],[分项工程代号]]&amp;表1_15[[#This Row],[分项工程名称]],模板!D:F,3,FALSE))</f>
        <v/>
      </c>
      <c r="L417" s="2" t="str">
        <f ca="1">IF(ISBLANK(A417),"",表1_15[[#This Row],[编号]]&amp;TEXT(表1_15[[#This Row],[序号]],"000"))</f>
        <v/>
      </c>
      <c r="M417" s="11" t="str">
        <f t="shared" si="74"/>
        <v/>
      </c>
      <c r="N417" s="11" t="str">
        <f t="shared" si="75"/>
        <v/>
      </c>
      <c r="O417" s="11" t="str">
        <f t="shared" si="76"/>
        <v/>
      </c>
      <c r="P417" s="2" t="str">
        <f t="shared" si="77"/>
        <v/>
      </c>
      <c r="Q417" s="2" t="str">
        <f t="shared" si="78"/>
        <v/>
      </c>
      <c r="R417" s="2" t="str">
        <f t="shared" si="79"/>
        <v/>
      </c>
      <c r="S417" s="11" t="str">
        <f t="shared" si="80"/>
        <v/>
      </c>
      <c r="T417" s="11" t="str">
        <f>IF(ISBLANK(A417),"",VLOOKUP(表1_15[[#This Row],[分项工程名称]],模板!C:G,3,FALSE))</f>
        <v/>
      </c>
      <c r="U417" s="2" t="str">
        <f t="shared" si="81"/>
        <v/>
      </c>
      <c r="V417" s="2" t="str">
        <f t="shared" si="82"/>
        <v/>
      </c>
      <c r="W417" s="11" t="str">
        <f>IF(ISBLANK(A417),"",表1_15[[#This Row],[子项名称]]&amp;表1_15[[#This Row],[标题]]&amp;表1_15[[#This Row],[分项工程代号]])</f>
        <v/>
      </c>
      <c r="X417" s="11" t="str">
        <f>IF(ISBLANK(A417),"",COUNTIF(W:W,表1_15[[#This Row],[子项名称]]&amp;表1_15[[#This Row],[标题]]&amp;表1_15[[#This Row],[分项工程代号]]))</f>
        <v/>
      </c>
      <c r="Y417" s="11" t="str">
        <f>IF(ISBLANK(A417),"",表1_15[[#This Row],[子项名称]]&amp;表1_15[[#This Row],[分项工程代号]]&amp;表1_15[[#This Row],[分项工程名称]])</f>
        <v/>
      </c>
      <c r="Z417" s="11" t="str">
        <f>IF(ISBLANK(A417),"",IF(MATCH(表1_15[[#This Row],[子项名称]]&amp;表1_15[[#This Row],[分项工程代号]]&amp;表1_15[[#This Row],[分项工程名称]],Y:Y,0)=ROW(表1_15[[#This Row],[子项名称]]),TRUE,FALSE))</f>
        <v/>
      </c>
      <c r="AA417" s="11" t="str">
        <f t="shared" si="83"/>
        <v/>
      </c>
      <c r="AB417" s="11" t="str">
        <f>IF(ISBLANK(A417),"",VLOOKUP(表1_15[[#This Row],[分项工程名称]],施工检查记录[#All],2,FALSE))</f>
        <v/>
      </c>
      <c r="AC417" t="str">
        <f t="shared" si="72"/>
        <v>1900年01月00日</v>
      </c>
    </row>
    <row r="418" customHeight="1" spans="1:29">
      <c r="A418" s="5"/>
      <c r="B418" s="5" t="str">
        <f ca="1" t="shared" si="73"/>
        <v/>
      </c>
      <c r="D418" s="5"/>
      <c r="E418" s="5"/>
      <c r="F418" s="5"/>
      <c r="G418" s="85"/>
      <c r="I418" s="5"/>
      <c r="J418" s="5"/>
      <c r="K418" s="11" t="str">
        <f>IF(ISBLANK(A418),"",VLOOKUP("S3"&amp;表1_15[[#This Row],[分项工程代号]]&amp;表1_15[[#This Row],[分项工程名称]],模板!D:F,3,FALSE))</f>
        <v/>
      </c>
      <c r="L418" s="2" t="str">
        <f ca="1">IF(ISBLANK(A418),"",表1_15[[#This Row],[编号]]&amp;TEXT(表1_15[[#This Row],[序号]],"000"))</f>
        <v/>
      </c>
      <c r="M418" s="11" t="str">
        <f t="shared" si="74"/>
        <v/>
      </c>
      <c r="N418" s="11" t="str">
        <f t="shared" si="75"/>
        <v/>
      </c>
      <c r="O418" s="11" t="str">
        <f t="shared" si="76"/>
        <v/>
      </c>
      <c r="P418" s="2" t="str">
        <f t="shared" si="77"/>
        <v/>
      </c>
      <c r="Q418" s="2" t="str">
        <f t="shared" si="78"/>
        <v/>
      </c>
      <c r="R418" s="2" t="str">
        <f t="shared" si="79"/>
        <v/>
      </c>
      <c r="S418" s="11" t="str">
        <f t="shared" si="80"/>
        <v/>
      </c>
      <c r="T418" s="11" t="str">
        <f>IF(ISBLANK(A418),"",VLOOKUP(表1_15[[#This Row],[分项工程名称]],模板!C:G,3,FALSE))</f>
        <v/>
      </c>
      <c r="U418" s="2" t="str">
        <f t="shared" si="81"/>
        <v/>
      </c>
      <c r="V418" s="2" t="str">
        <f t="shared" si="82"/>
        <v/>
      </c>
      <c r="W418" s="11" t="str">
        <f>IF(ISBLANK(A418),"",表1_15[[#This Row],[子项名称]]&amp;表1_15[[#This Row],[标题]]&amp;表1_15[[#This Row],[分项工程代号]])</f>
        <v/>
      </c>
      <c r="X418" s="11" t="str">
        <f>IF(ISBLANK(A418),"",COUNTIF(W:W,表1_15[[#This Row],[子项名称]]&amp;表1_15[[#This Row],[标题]]&amp;表1_15[[#This Row],[分项工程代号]]))</f>
        <v/>
      </c>
      <c r="Y418" s="11" t="str">
        <f>IF(ISBLANK(A418),"",表1_15[[#This Row],[子项名称]]&amp;表1_15[[#This Row],[分项工程代号]]&amp;表1_15[[#This Row],[分项工程名称]])</f>
        <v/>
      </c>
      <c r="Z418" s="11" t="str">
        <f>IF(ISBLANK(A418),"",IF(MATCH(表1_15[[#This Row],[子项名称]]&amp;表1_15[[#This Row],[分项工程代号]]&amp;表1_15[[#This Row],[分项工程名称]],Y:Y,0)=ROW(表1_15[[#This Row],[子项名称]]),TRUE,FALSE))</f>
        <v/>
      </c>
      <c r="AA418" s="11" t="str">
        <f t="shared" si="83"/>
        <v/>
      </c>
      <c r="AB418" s="11" t="str">
        <f>IF(ISBLANK(A418),"",VLOOKUP(表1_15[[#This Row],[分项工程名称]],施工检查记录[#All],2,FALSE))</f>
        <v/>
      </c>
      <c r="AC418" t="str">
        <f t="shared" si="72"/>
        <v>1900年01月00日</v>
      </c>
    </row>
    <row r="419" customHeight="1" spans="2:29">
      <c r="B419" s="5" t="str">
        <f ca="1" t="shared" si="73"/>
        <v/>
      </c>
      <c r="C419" s="5"/>
      <c r="D419" s="5"/>
      <c r="E419" s="5"/>
      <c r="G419" s="85"/>
      <c r="J419" s="5"/>
      <c r="K419" s="11" t="str">
        <f>IF(ISBLANK(A419),"",VLOOKUP("S3"&amp;表1_15[[#This Row],[分项工程代号]]&amp;表1_15[[#This Row],[分项工程名称]],模板!D:F,3,FALSE))</f>
        <v/>
      </c>
      <c r="L419" s="2" t="str">
        <f ca="1">IF(ISBLANK(A419),"",表1_15[[#This Row],[编号]]&amp;TEXT(表1_15[[#This Row],[序号]],"000"))</f>
        <v/>
      </c>
      <c r="M419" s="11" t="str">
        <f t="shared" si="74"/>
        <v/>
      </c>
      <c r="N419" s="11" t="str">
        <f t="shared" si="75"/>
        <v/>
      </c>
      <c r="O419" s="11" t="str">
        <f t="shared" si="76"/>
        <v/>
      </c>
      <c r="P419" s="2" t="str">
        <f t="shared" si="77"/>
        <v/>
      </c>
      <c r="Q419" s="2" t="str">
        <f t="shared" si="78"/>
        <v/>
      </c>
      <c r="R419" s="2" t="str">
        <f t="shared" si="79"/>
        <v/>
      </c>
      <c r="S419" s="11" t="str">
        <f t="shared" si="80"/>
        <v/>
      </c>
      <c r="T419" s="11" t="str">
        <f>IF(ISBLANK(A419),"",VLOOKUP(表1_15[[#This Row],[分项工程名称]],模板!C:G,3,FALSE))</f>
        <v/>
      </c>
      <c r="U419" s="2" t="str">
        <f t="shared" si="81"/>
        <v/>
      </c>
      <c r="V419" s="2" t="str">
        <f t="shared" si="82"/>
        <v/>
      </c>
      <c r="W419" s="11" t="str">
        <f>IF(ISBLANK(A419),"",表1_15[[#This Row],[子项名称]]&amp;表1_15[[#This Row],[标题]]&amp;表1_15[[#This Row],[分项工程代号]])</f>
        <v/>
      </c>
      <c r="X419" s="11" t="str">
        <f>IF(ISBLANK(A419),"",COUNTIF(W:W,表1_15[[#This Row],[子项名称]]&amp;表1_15[[#This Row],[标题]]&amp;表1_15[[#This Row],[分项工程代号]]))</f>
        <v/>
      </c>
      <c r="Y419" s="11" t="str">
        <f>IF(ISBLANK(A419),"",表1_15[[#This Row],[子项名称]]&amp;表1_15[[#This Row],[分项工程代号]]&amp;表1_15[[#This Row],[分项工程名称]])</f>
        <v/>
      </c>
      <c r="Z419" s="11" t="str">
        <f>IF(ISBLANK(A419),"",IF(MATCH(表1_15[[#This Row],[子项名称]]&amp;表1_15[[#This Row],[分项工程代号]]&amp;表1_15[[#This Row],[分项工程名称]],Y:Y,0)=ROW(表1_15[[#This Row],[子项名称]]),TRUE,FALSE))</f>
        <v/>
      </c>
      <c r="AA419" s="11" t="str">
        <f t="shared" si="83"/>
        <v/>
      </c>
      <c r="AB419" s="11" t="str">
        <f>IF(ISBLANK(A419),"",VLOOKUP(表1_15[[#This Row],[分项工程名称]],施工检查记录[#All],2,FALSE))</f>
        <v/>
      </c>
      <c r="AC419" t="str">
        <f t="shared" si="72"/>
        <v>1900年01月00日</v>
      </c>
    </row>
    <row r="420" customHeight="1" spans="2:29">
      <c r="B420" s="5" t="str">
        <f ca="1" t="shared" si="73"/>
        <v/>
      </c>
      <c r="C420" s="5"/>
      <c r="D420" s="5"/>
      <c r="E420" s="5"/>
      <c r="G420" s="85"/>
      <c r="J420" s="5"/>
      <c r="K420" s="11" t="str">
        <f>IF(ISBLANK(A420),"",VLOOKUP("S3"&amp;表1_15[[#This Row],[分项工程代号]]&amp;表1_15[[#This Row],[分项工程名称]],模板!D:F,3,FALSE))</f>
        <v/>
      </c>
      <c r="L420" s="2" t="str">
        <f ca="1">IF(ISBLANK(A420),"",表1_15[[#This Row],[编号]]&amp;TEXT(表1_15[[#This Row],[序号]],"000"))</f>
        <v/>
      </c>
      <c r="M420" s="11" t="str">
        <f t="shared" si="74"/>
        <v/>
      </c>
      <c r="N420" s="11" t="str">
        <f t="shared" si="75"/>
        <v/>
      </c>
      <c r="O420" s="11" t="str">
        <f t="shared" si="76"/>
        <v/>
      </c>
      <c r="P420" s="2" t="str">
        <f t="shared" si="77"/>
        <v/>
      </c>
      <c r="Q420" s="2" t="str">
        <f t="shared" si="78"/>
        <v/>
      </c>
      <c r="R420" s="2" t="str">
        <f t="shared" si="79"/>
        <v/>
      </c>
      <c r="S420" s="11" t="str">
        <f t="shared" si="80"/>
        <v/>
      </c>
      <c r="T420" s="11" t="str">
        <f>IF(ISBLANK(A420),"",VLOOKUP(表1_15[[#This Row],[分项工程名称]],模板!C:G,3,FALSE))</f>
        <v/>
      </c>
      <c r="U420" s="2" t="str">
        <f t="shared" si="81"/>
        <v/>
      </c>
      <c r="V420" s="2" t="str">
        <f t="shared" si="82"/>
        <v/>
      </c>
      <c r="W420" s="11" t="str">
        <f>IF(ISBLANK(A420),"",表1_15[[#This Row],[子项名称]]&amp;表1_15[[#This Row],[标题]]&amp;表1_15[[#This Row],[分项工程代号]])</f>
        <v/>
      </c>
      <c r="X420" s="11" t="str">
        <f>IF(ISBLANK(A420),"",COUNTIF(W:W,表1_15[[#This Row],[子项名称]]&amp;表1_15[[#This Row],[标题]]&amp;表1_15[[#This Row],[分项工程代号]]))</f>
        <v/>
      </c>
      <c r="Y420" s="11" t="str">
        <f>IF(ISBLANK(A420),"",表1_15[[#This Row],[子项名称]]&amp;表1_15[[#This Row],[分项工程代号]]&amp;表1_15[[#This Row],[分项工程名称]])</f>
        <v/>
      </c>
      <c r="Z420" s="11" t="str">
        <f>IF(ISBLANK(A420),"",IF(MATCH(表1_15[[#This Row],[子项名称]]&amp;表1_15[[#This Row],[分项工程代号]]&amp;表1_15[[#This Row],[分项工程名称]],Y:Y,0)=ROW(表1_15[[#This Row],[子项名称]]),TRUE,FALSE))</f>
        <v/>
      </c>
      <c r="AA420" s="11" t="str">
        <f t="shared" si="83"/>
        <v/>
      </c>
      <c r="AB420" s="11" t="str">
        <f>IF(ISBLANK(A420),"",VLOOKUP(表1_15[[#This Row],[分项工程名称]],施工检查记录[#All],2,FALSE))</f>
        <v/>
      </c>
      <c r="AC420" t="str">
        <f t="shared" si="72"/>
        <v>1900年01月00日</v>
      </c>
    </row>
    <row r="421" customHeight="1" spans="1:29">
      <c r="A421" s="5"/>
      <c r="B421" s="5" t="str">
        <f ca="1" t="shared" si="73"/>
        <v/>
      </c>
      <c r="C421" s="5"/>
      <c r="D421" s="5"/>
      <c r="E421" s="5"/>
      <c r="G421" s="85"/>
      <c r="H421" s="5"/>
      <c r="J421" s="5"/>
      <c r="K421" s="11" t="str">
        <f>IF(ISBLANK(A421),"",VLOOKUP("S3"&amp;表1_15[[#This Row],[分项工程代号]]&amp;表1_15[[#This Row],[分项工程名称]],模板!D:F,3,FALSE))</f>
        <v/>
      </c>
      <c r="L421" s="2" t="str">
        <f ca="1">IF(ISBLANK(A421),"",表1_15[[#This Row],[编号]]&amp;TEXT(表1_15[[#This Row],[序号]],"000"))</f>
        <v/>
      </c>
      <c r="M421" s="11" t="str">
        <f t="shared" si="74"/>
        <v/>
      </c>
      <c r="N421" s="11" t="str">
        <f t="shared" si="75"/>
        <v/>
      </c>
      <c r="O421" s="11" t="str">
        <f t="shared" si="76"/>
        <v/>
      </c>
      <c r="P421" s="2" t="str">
        <f t="shared" si="77"/>
        <v/>
      </c>
      <c r="Q421" s="2" t="str">
        <f t="shared" si="78"/>
        <v/>
      </c>
      <c r="R421" s="2" t="str">
        <f t="shared" si="79"/>
        <v/>
      </c>
      <c r="S421" s="11" t="str">
        <f t="shared" si="80"/>
        <v/>
      </c>
      <c r="T421" s="11" t="str">
        <f>IF(ISBLANK(A421),"",VLOOKUP(表1_15[[#This Row],[分项工程名称]],模板!C:G,3,FALSE))</f>
        <v/>
      </c>
      <c r="U421" s="2" t="str">
        <f t="shared" si="81"/>
        <v/>
      </c>
      <c r="V421" s="2" t="str">
        <f t="shared" si="82"/>
        <v/>
      </c>
      <c r="W421" s="11" t="str">
        <f>IF(ISBLANK(A421),"",表1_15[[#This Row],[子项名称]]&amp;表1_15[[#This Row],[标题]]&amp;表1_15[[#This Row],[分项工程代号]])</f>
        <v/>
      </c>
      <c r="X421" s="11" t="str">
        <f>IF(ISBLANK(A421),"",COUNTIF(W:W,表1_15[[#This Row],[子项名称]]&amp;表1_15[[#This Row],[标题]]&amp;表1_15[[#This Row],[分项工程代号]]))</f>
        <v/>
      </c>
      <c r="Y421" s="11" t="str">
        <f>IF(ISBLANK(A421),"",表1_15[[#This Row],[子项名称]]&amp;表1_15[[#This Row],[分项工程代号]]&amp;表1_15[[#This Row],[分项工程名称]])</f>
        <v/>
      </c>
      <c r="Z421" s="11" t="str">
        <f>IF(ISBLANK(A421),"",IF(MATCH(表1_15[[#This Row],[子项名称]]&amp;表1_15[[#This Row],[分项工程代号]]&amp;表1_15[[#This Row],[分项工程名称]],Y:Y,0)=ROW(表1_15[[#This Row],[子项名称]]),TRUE,FALSE))</f>
        <v/>
      </c>
      <c r="AA421" s="11" t="str">
        <f t="shared" si="83"/>
        <v/>
      </c>
      <c r="AB421" s="11" t="str">
        <f>IF(ISBLANK(A421),"",VLOOKUP(表1_15[[#This Row],[分项工程名称]],施工检查记录[#All],2,FALSE))</f>
        <v/>
      </c>
      <c r="AC421" t="str">
        <f t="shared" si="72"/>
        <v>1900年01月00日</v>
      </c>
    </row>
    <row r="422" customHeight="1" spans="1:29">
      <c r="A422" s="5"/>
      <c r="B422" s="5" t="str">
        <f ca="1" t="shared" si="73"/>
        <v/>
      </c>
      <c r="C422" s="5"/>
      <c r="D422" s="5"/>
      <c r="E422" s="5"/>
      <c r="G422" s="85"/>
      <c r="H422" s="5"/>
      <c r="J422" s="5"/>
      <c r="K422" s="11" t="str">
        <f>IF(ISBLANK(A422),"",VLOOKUP("S3"&amp;表1_15[[#This Row],[分项工程代号]]&amp;表1_15[[#This Row],[分项工程名称]],模板!D:F,3,FALSE))</f>
        <v/>
      </c>
      <c r="L422" s="2" t="str">
        <f ca="1">IF(ISBLANK(A422),"",表1_15[[#This Row],[编号]]&amp;TEXT(表1_15[[#This Row],[序号]],"000"))</f>
        <v/>
      </c>
      <c r="M422" s="11" t="str">
        <f t="shared" si="74"/>
        <v/>
      </c>
      <c r="N422" s="11" t="str">
        <f t="shared" si="75"/>
        <v/>
      </c>
      <c r="O422" s="11" t="str">
        <f t="shared" si="76"/>
        <v/>
      </c>
      <c r="P422" s="2" t="str">
        <f t="shared" si="77"/>
        <v/>
      </c>
      <c r="Q422" s="2" t="str">
        <f t="shared" si="78"/>
        <v/>
      </c>
      <c r="R422" s="2" t="str">
        <f t="shared" si="79"/>
        <v/>
      </c>
      <c r="S422" s="11" t="str">
        <f t="shared" si="80"/>
        <v/>
      </c>
      <c r="T422" s="11" t="str">
        <f>IF(ISBLANK(A422),"",VLOOKUP(表1_15[[#This Row],[分项工程名称]],模板!C:G,3,FALSE))</f>
        <v/>
      </c>
      <c r="U422" s="2" t="str">
        <f t="shared" si="81"/>
        <v/>
      </c>
      <c r="V422" s="2" t="str">
        <f t="shared" si="82"/>
        <v/>
      </c>
      <c r="W422" s="11" t="str">
        <f>IF(ISBLANK(A422),"",表1_15[[#This Row],[子项名称]]&amp;表1_15[[#This Row],[标题]]&amp;表1_15[[#This Row],[分项工程代号]])</f>
        <v/>
      </c>
      <c r="X422" s="11" t="str">
        <f>IF(ISBLANK(A422),"",COUNTIF(W:W,表1_15[[#This Row],[子项名称]]&amp;表1_15[[#This Row],[标题]]&amp;表1_15[[#This Row],[分项工程代号]]))</f>
        <v/>
      </c>
      <c r="Y422" s="11" t="str">
        <f>IF(ISBLANK(A422),"",表1_15[[#This Row],[子项名称]]&amp;表1_15[[#This Row],[分项工程代号]]&amp;表1_15[[#This Row],[分项工程名称]])</f>
        <v/>
      </c>
      <c r="Z422" s="11" t="str">
        <f>IF(ISBLANK(A422),"",IF(MATCH(表1_15[[#This Row],[子项名称]]&amp;表1_15[[#This Row],[分项工程代号]]&amp;表1_15[[#This Row],[分项工程名称]],Y:Y,0)=ROW(表1_15[[#This Row],[子项名称]]),TRUE,FALSE))</f>
        <v/>
      </c>
      <c r="AA422" s="11" t="str">
        <f t="shared" si="83"/>
        <v/>
      </c>
      <c r="AB422" s="11" t="str">
        <f>IF(ISBLANK(A422),"",VLOOKUP(表1_15[[#This Row],[分项工程名称]],施工检查记录[#All],2,FALSE))</f>
        <v/>
      </c>
      <c r="AC422" t="str">
        <f t="shared" si="72"/>
        <v>1900年01月00日</v>
      </c>
    </row>
    <row r="423" customHeight="1" spans="1:29">
      <c r="A423" s="5"/>
      <c r="B423" s="5" t="str">
        <f ca="1" t="shared" si="73"/>
        <v/>
      </c>
      <c r="D423" s="5"/>
      <c r="E423" s="5"/>
      <c r="G423" s="85"/>
      <c r="H423" s="5"/>
      <c r="J423" s="5"/>
      <c r="K423" s="11" t="str">
        <f>IF(ISBLANK(A423),"",VLOOKUP("S3"&amp;表1_15[[#This Row],[分项工程代号]]&amp;表1_15[[#This Row],[分项工程名称]],模板!D:F,3,FALSE))</f>
        <v/>
      </c>
      <c r="L423" s="2" t="str">
        <f ca="1">IF(ISBLANK(A423),"",表1_15[[#This Row],[编号]]&amp;TEXT(表1_15[[#This Row],[序号]],"000"))</f>
        <v/>
      </c>
      <c r="M423" s="11" t="str">
        <f t="shared" si="74"/>
        <v/>
      </c>
      <c r="N423" s="11" t="str">
        <f t="shared" si="75"/>
        <v/>
      </c>
      <c r="O423" s="11" t="str">
        <f t="shared" si="76"/>
        <v/>
      </c>
      <c r="P423" s="2" t="str">
        <f t="shared" si="77"/>
        <v/>
      </c>
      <c r="Q423" s="2" t="str">
        <f t="shared" si="78"/>
        <v/>
      </c>
      <c r="R423" s="2" t="str">
        <f t="shared" si="79"/>
        <v/>
      </c>
      <c r="S423" s="11" t="str">
        <f t="shared" si="80"/>
        <v/>
      </c>
      <c r="T423" s="11" t="str">
        <f>IF(ISBLANK(A423),"",VLOOKUP(表1_15[[#This Row],[分项工程名称]],模板!C:G,3,FALSE))</f>
        <v/>
      </c>
      <c r="U423" s="2" t="str">
        <f t="shared" si="81"/>
        <v/>
      </c>
      <c r="V423" s="2" t="str">
        <f t="shared" si="82"/>
        <v/>
      </c>
      <c r="W423" s="11" t="str">
        <f>IF(ISBLANK(A423),"",表1_15[[#This Row],[子项名称]]&amp;表1_15[[#This Row],[标题]]&amp;表1_15[[#This Row],[分项工程代号]])</f>
        <v/>
      </c>
      <c r="X423" s="11" t="str">
        <f>IF(ISBLANK(A423),"",COUNTIF(W:W,表1_15[[#This Row],[子项名称]]&amp;表1_15[[#This Row],[标题]]&amp;表1_15[[#This Row],[分项工程代号]]))</f>
        <v/>
      </c>
      <c r="Y423" s="11" t="str">
        <f>IF(ISBLANK(A423),"",表1_15[[#This Row],[子项名称]]&amp;表1_15[[#This Row],[分项工程代号]]&amp;表1_15[[#This Row],[分项工程名称]])</f>
        <v/>
      </c>
      <c r="Z423" s="11" t="str">
        <f>IF(ISBLANK(A423),"",IF(MATCH(表1_15[[#This Row],[子项名称]]&amp;表1_15[[#This Row],[分项工程代号]]&amp;表1_15[[#This Row],[分项工程名称]],Y:Y,0)=ROW(表1_15[[#This Row],[子项名称]]),TRUE,FALSE))</f>
        <v/>
      </c>
      <c r="AA423" s="11" t="str">
        <f t="shared" si="83"/>
        <v/>
      </c>
      <c r="AB423" s="11" t="str">
        <f>IF(ISBLANK(A423),"",VLOOKUP(表1_15[[#This Row],[分项工程名称]],施工检查记录[#All],2,FALSE))</f>
        <v/>
      </c>
      <c r="AC423" t="str">
        <f t="shared" si="72"/>
        <v>1900年01月00日</v>
      </c>
    </row>
    <row r="424" customHeight="1" spans="1:29">
      <c r="A424" s="5"/>
      <c r="B424" s="5" t="str">
        <f ca="1" t="shared" si="73"/>
        <v/>
      </c>
      <c r="D424" s="5"/>
      <c r="E424" s="5"/>
      <c r="G424" s="85"/>
      <c r="H424" s="5"/>
      <c r="J424" s="5"/>
      <c r="K424" s="11" t="str">
        <f>IF(ISBLANK(A424),"",VLOOKUP("S3"&amp;表1_15[[#This Row],[分项工程代号]]&amp;表1_15[[#This Row],[分项工程名称]],模板!D:F,3,FALSE))</f>
        <v/>
      </c>
      <c r="L424" s="2" t="str">
        <f ca="1">IF(ISBLANK(A424),"",表1_15[[#This Row],[编号]]&amp;TEXT(表1_15[[#This Row],[序号]],"000"))</f>
        <v/>
      </c>
      <c r="M424" s="11" t="str">
        <f t="shared" si="74"/>
        <v/>
      </c>
      <c r="N424" s="11" t="str">
        <f t="shared" si="75"/>
        <v/>
      </c>
      <c r="O424" s="11" t="str">
        <f t="shared" si="76"/>
        <v/>
      </c>
      <c r="P424" s="2" t="str">
        <f t="shared" si="77"/>
        <v/>
      </c>
      <c r="Q424" s="2" t="str">
        <f t="shared" si="78"/>
        <v/>
      </c>
      <c r="R424" s="2" t="str">
        <f t="shared" si="79"/>
        <v/>
      </c>
      <c r="S424" s="11" t="str">
        <f t="shared" si="80"/>
        <v/>
      </c>
      <c r="T424" s="11" t="str">
        <f>IF(ISBLANK(A424),"",VLOOKUP(表1_15[[#This Row],[分项工程名称]],模板!C:G,3,FALSE))</f>
        <v/>
      </c>
      <c r="U424" s="2" t="str">
        <f t="shared" si="81"/>
        <v/>
      </c>
      <c r="V424" s="2" t="str">
        <f t="shared" si="82"/>
        <v/>
      </c>
      <c r="W424" s="11" t="str">
        <f>IF(ISBLANK(A424),"",表1_15[[#This Row],[子项名称]]&amp;表1_15[[#This Row],[标题]]&amp;表1_15[[#This Row],[分项工程代号]])</f>
        <v/>
      </c>
      <c r="X424" s="11" t="str">
        <f>IF(ISBLANK(A424),"",COUNTIF(W:W,表1_15[[#This Row],[子项名称]]&amp;表1_15[[#This Row],[标题]]&amp;表1_15[[#This Row],[分项工程代号]]))</f>
        <v/>
      </c>
      <c r="Y424" s="11" t="str">
        <f>IF(ISBLANK(A424),"",表1_15[[#This Row],[子项名称]]&amp;表1_15[[#This Row],[分项工程代号]]&amp;表1_15[[#This Row],[分项工程名称]])</f>
        <v/>
      </c>
      <c r="Z424" s="11" t="str">
        <f>IF(ISBLANK(A424),"",IF(MATCH(表1_15[[#This Row],[子项名称]]&amp;表1_15[[#This Row],[分项工程代号]]&amp;表1_15[[#This Row],[分项工程名称]],Y:Y,0)=ROW(表1_15[[#This Row],[子项名称]]),TRUE,FALSE))</f>
        <v/>
      </c>
      <c r="AA424" s="11" t="str">
        <f t="shared" si="83"/>
        <v/>
      </c>
      <c r="AB424" s="11" t="str">
        <f>IF(ISBLANK(A424),"",VLOOKUP(表1_15[[#This Row],[分项工程名称]],施工检查记录[#All],2,FALSE))</f>
        <v/>
      </c>
      <c r="AC424" t="str">
        <f t="shared" si="72"/>
        <v>1900年01月00日</v>
      </c>
    </row>
    <row r="425" customHeight="1" spans="1:29">
      <c r="A425" s="5"/>
      <c r="B425" s="5" t="str">
        <f ca="1" t="shared" si="73"/>
        <v/>
      </c>
      <c r="D425" s="5"/>
      <c r="E425" s="5"/>
      <c r="G425" s="85"/>
      <c r="H425" s="5"/>
      <c r="J425" s="5"/>
      <c r="K425" s="11" t="str">
        <f>IF(ISBLANK(A425),"",VLOOKUP("S3"&amp;表1_15[[#This Row],[分项工程代号]]&amp;表1_15[[#This Row],[分项工程名称]],模板!D:F,3,FALSE))</f>
        <v/>
      </c>
      <c r="L425" s="2" t="str">
        <f ca="1">IF(ISBLANK(A425),"",表1_15[[#This Row],[编号]]&amp;TEXT(表1_15[[#This Row],[序号]],"000"))</f>
        <v/>
      </c>
      <c r="M425" s="11" t="str">
        <f t="shared" si="74"/>
        <v/>
      </c>
      <c r="N425" s="11" t="str">
        <f t="shared" si="75"/>
        <v/>
      </c>
      <c r="O425" s="11" t="str">
        <f t="shared" si="76"/>
        <v/>
      </c>
      <c r="P425" s="2" t="str">
        <f t="shared" si="77"/>
        <v/>
      </c>
      <c r="Q425" s="2" t="str">
        <f t="shared" si="78"/>
        <v/>
      </c>
      <c r="R425" s="2" t="str">
        <f t="shared" si="79"/>
        <v/>
      </c>
      <c r="S425" s="11" t="str">
        <f t="shared" si="80"/>
        <v/>
      </c>
      <c r="T425" s="11" t="str">
        <f>IF(ISBLANK(A425),"",VLOOKUP(表1_15[[#This Row],[分项工程名称]],模板!C:G,3,FALSE))</f>
        <v/>
      </c>
      <c r="U425" s="2" t="str">
        <f t="shared" si="81"/>
        <v/>
      </c>
      <c r="V425" s="2" t="str">
        <f t="shared" si="82"/>
        <v/>
      </c>
      <c r="W425" s="11" t="str">
        <f>IF(ISBLANK(A425),"",表1_15[[#This Row],[子项名称]]&amp;表1_15[[#This Row],[标题]]&amp;表1_15[[#This Row],[分项工程代号]])</f>
        <v/>
      </c>
      <c r="X425" s="11" t="str">
        <f>IF(ISBLANK(A425),"",COUNTIF(W:W,表1_15[[#This Row],[子项名称]]&amp;表1_15[[#This Row],[标题]]&amp;表1_15[[#This Row],[分项工程代号]]))</f>
        <v/>
      </c>
      <c r="Y425" s="11" t="str">
        <f>IF(ISBLANK(A425),"",表1_15[[#This Row],[子项名称]]&amp;表1_15[[#This Row],[分项工程代号]]&amp;表1_15[[#This Row],[分项工程名称]])</f>
        <v/>
      </c>
      <c r="Z425" s="11" t="str">
        <f>IF(ISBLANK(A425),"",IF(MATCH(表1_15[[#This Row],[子项名称]]&amp;表1_15[[#This Row],[分项工程代号]]&amp;表1_15[[#This Row],[分项工程名称]],Y:Y,0)=ROW(表1_15[[#This Row],[子项名称]]),TRUE,FALSE))</f>
        <v/>
      </c>
      <c r="AA425" s="11" t="str">
        <f t="shared" si="83"/>
        <v/>
      </c>
      <c r="AB425" s="11" t="str">
        <f>IF(ISBLANK(A425),"",VLOOKUP(表1_15[[#This Row],[分项工程名称]],施工检查记录[#All],2,FALSE))</f>
        <v/>
      </c>
      <c r="AC425" t="str">
        <f t="shared" si="72"/>
        <v>1900年01月00日</v>
      </c>
    </row>
    <row r="426" customHeight="1" spans="1:29">
      <c r="A426" s="5"/>
      <c r="B426" s="5" t="str">
        <f ca="1" t="shared" si="73"/>
        <v/>
      </c>
      <c r="D426" s="5"/>
      <c r="E426" s="5"/>
      <c r="G426" s="85"/>
      <c r="H426" s="5"/>
      <c r="J426" s="5"/>
      <c r="K426" s="11" t="str">
        <f>IF(ISBLANK(A426),"",VLOOKUP("S3"&amp;表1_15[[#This Row],[分项工程代号]]&amp;表1_15[[#This Row],[分项工程名称]],模板!D:F,3,FALSE))</f>
        <v/>
      </c>
      <c r="L426" s="2" t="str">
        <f ca="1">IF(ISBLANK(A426),"",表1_15[[#This Row],[编号]]&amp;TEXT(表1_15[[#This Row],[序号]],"000"))</f>
        <v/>
      </c>
      <c r="M426" s="11" t="str">
        <f t="shared" si="74"/>
        <v/>
      </c>
      <c r="N426" s="11" t="str">
        <f t="shared" si="75"/>
        <v/>
      </c>
      <c r="O426" s="11" t="str">
        <f t="shared" si="76"/>
        <v/>
      </c>
      <c r="P426" s="2" t="str">
        <f t="shared" si="77"/>
        <v/>
      </c>
      <c r="Q426" s="2" t="str">
        <f t="shared" si="78"/>
        <v/>
      </c>
      <c r="R426" s="2" t="str">
        <f t="shared" si="79"/>
        <v/>
      </c>
      <c r="S426" s="11" t="str">
        <f t="shared" si="80"/>
        <v/>
      </c>
      <c r="T426" s="11" t="str">
        <f>IF(ISBLANK(A426),"",VLOOKUP(表1_15[[#This Row],[分项工程名称]],模板!C:G,3,FALSE))</f>
        <v/>
      </c>
      <c r="U426" s="2" t="str">
        <f t="shared" si="81"/>
        <v/>
      </c>
      <c r="V426" s="2" t="str">
        <f t="shared" si="82"/>
        <v/>
      </c>
      <c r="W426" s="11" t="str">
        <f>IF(ISBLANK(A426),"",表1_15[[#This Row],[子项名称]]&amp;表1_15[[#This Row],[标题]]&amp;表1_15[[#This Row],[分项工程代号]])</f>
        <v/>
      </c>
      <c r="X426" s="11" t="str">
        <f>IF(ISBLANK(A426),"",COUNTIF(W:W,表1_15[[#This Row],[子项名称]]&amp;表1_15[[#This Row],[标题]]&amp;表1_15[[#This Row],[分项工程代号]]))</f>
        <v/>
      </c>
      <c r="Y426" s="11" t="str">
        <f>IF(ISBLANK(A426),"",表1_15[[#This Row],[子项名称]]&amp;表1_15[[#This Row],[分项工程代号]]&amp;表1_15[[#This Row],[分项工程名称]])</f>
        <v/>
      </c>
      <c r="Z426" s="11" t="str">
        <f>IF(ISBLANK(A426),"",IF(MATCH(表1_15[[#This Row],[子项名称]]&amp;表1_15[[#This Row],[分项工程代号]]&amp;表1_15[[#This Row],[分项工程名称]],Y:Y,0)=ROW(表1_15[[#This Row],[子项名称]]),TRUE,FALSE))</f>
        <v/>
      </c>
      <c r="AA426" s="11" t="str">
        <f t="shared" si="83"/>
        <v/>
      </c>
      <c r="AB426" s="11" t="str">
        <f>IF(ISBLANK(A426),"",VLOOKUP(表1_15[[#This Row],[分项工程名称]],施工检查记录[#All],2,FALSE))</f>
        <v/>
      </c>
      <c r="AC426" t="str">
        <f t="shared" si="72"/>
        <v>1900年01月00日</v>
      </c>
    </row>
    <row r="427" customHeight="1" spans="1:29">
      <c r="A427" s="5"/>
      <c r="B427" s="5" t="str">
        <f ca="1" t="shared" si="73"/>
        <v/>
      </c>
      <c r="D427" s="5"/>
      <c r="E427" s="5"/>
      <c r="G427" s="85"/>
      <c r="H427" s="5"/>
      <c r="J427" s="5"/>
      <c r="K427" s="11" t="str">
        <f>IF(ISBLANK(A427),"",VLOOKUP("S3"&amp;表1_15[[#This Row],[分项工程代号]]&amp;表1_15[[#This Row],[分项工程名称]],模板!D:F,3,FALSE))</f>
        <v/>
      </c>
      <c r="L427" s="2" t="str">
        <f ca="1">IF(ISBLANK(A427),"",表1_15[[#This Row],[编号]]&amp;TEXT(表1_15[[#This Row],[序号]],"000"))</f>
        <v/>
      </c>
      <c r="M427" s="11" t="str">
        <f t="shared" si="74"/>
        <v/>
      </c>
      <c r="N427" s="11" t="str">
        <f t="shared" si="75"/>
        <v/>
      </c>
      <c r="O427" s="11" t="str">
        <f t="shared" si="76"/>
        <v/>
      </c>
      <c r="P427" s="2" t="str">
        <f t="shared" si="77"/>
        <v/>
      </c>
      <c r="Q427" s="2" t="str">
        <f t="shared" si="78"/>
        <v/>
      </c>
      <c r="R427" s="2" t="str">
        <f t="shared" si="79"/>
        <v/>
      </c>
      <c r="S427" s="11" t="str">
        <f t="shared" si="80"/>
        <v/>
      </c>
      <c r="T427" s="11" t="str">
        <f>IF(ISBLANK(A427),"",VLOOKUP(表1_15[[#This Row],[分项工程名称]],模板!C:G,3,FALSE))</f>
        <v/>
      </c>
      <c r="U427" s="2" t="str">
        <f t="shared" si="81"/>
        <v/>
      </c>
      <c r="V427" s="2" t="str">
        <f t="shared" si="82"/>
        <v/>
      </c>
      <c r="W427" s="11" t="str">
        <f>IF(ISBLANK(A427),"",表1_15[[#This Row],[子项名称]]&amp;表1_15[[#This Row],[标题]]&amp;表1_15[[#This Row],[分项工程代号]])</f>
        <v/>
      </c>
      <c r="X427" s="11" t="str">
        <f>IF(ISBLANK(A427),"",COUNTIF(W:W,表1_15[[#This Row],[子项名称]]&amp;表1_15[[#This Row],[标题]]&amp;表1_15[[#This Row],[分项工程代号]]))</f>
        <v/>
      </c>
      <c r="Y427" s="11" t="str">
        <f>IF(ISBLANK(A427),"",表1_15[[#This Row],[子项名称]]&amp;表1_15[[#This Row],[分项工程代号]]&amp;表1_15[[#This Row],[分项工程名称]])</f>
        <v/>
      </c>
      <c r="Z427" s="11" t="str">
        <f>IF(ISBLANK(A427),"",IF(MATCH(表1_15[[#This Row],[子项名称]]&amp;表1_15[[#This Row],[分项工程代号]]&amp;表1_15[[#This Row],[分项工程名称]],Y:Y,0)=ROW(表1_15[[#This Row],[子项名称]]),TRUE,FALSE))</f>
        <v/>
      </c>
      <c r="AA427" s="11" t="str">
        <f t="shared" si="83"/>
        <v/>
      </c>
      <c r="AB427" s="11" t="str">
        <f>IF(ISBLANK(A427),"",VLOOKUP(表1_15[[#This Row],[分项工程名称]],施工检查记录[#All],2,FALSE))</f>
        <v/>
      </c>
      <c r="AC427" t="str">
        <f t="shared" si="72"/>
        <v>1900年01月00日</v>
      </c>
    </row>
    <row r="428" customHeight="1" spans="1:29">
      <c r="A428" s="5"/>
      <c r="B428" s="5"/>
      <c r="C428" s="5"/>
      <c r="D428" s="5"/>
      <c r="E428" s="5"/>
      <c r="F428" s="5"/>
      <c r="G428" s="5"/>
      <c r="H428" s="5"/>
      <c r="I428" s="5"/>
      <c r="J428" s="5"/>
      <c r="K428" s="11" t="str">
        <f>IF(ISBLANK(A428),"",VLOOKUP("S3"&amp;表1_15[[#This Row],[分项工程代号]]&amp;表1_15[[#This Row],[分项工程名称]],模板!D:F,3,FALSE))</f>
        <v/>
      </c>
      <c r="L428" s="2" t="str">
        <f>IF(ISBLANK(A428),"",表1_15[[#This Row],[编号]]&amp;TEXT(表1_15[[#This Row],[序号]],"000"))</f>
        <v/>
      </c>
      <c r="M428" s="11" t="str">
        <f t="shared" si="74"/>
        <v/>
      </c>
      <c r="N428" s="11" t="str">
        <f t="shared" si="75"/>
        <v/>
      </c>
      <c r="O428" s="11" t="str">
        <f t="shared" si="76"/>
        <v/>
      </c>
      <c r="P428" s="2" t="str">
        <f t="shared" si="77"/>
        <v/>
      </c>
      <c r="Q428" s="2" t="str">
        <f t="shared" si="78"/>
        <v/>
      </c>
      <c r="R428" s="2" t="str">
        <f t="shared" si="79"/>
        <v/>
      </c>
      <c r="S428" s="11" t="str">
        <f t="shared" si="80"/>
        <v/>
      </c>
      <c r="T428" s="11" t="str">
        <f>IF(ISBLANK(A428),"",VLOOKUP(表1_15[[#This Row],[分项工程名称]],模板!C:G,3,FALSE))</f>
        <v/>
      </c>
      <c r="U428" s="2" t="str">
        <f t="shared" si="81"/>
        <v/>
      </c>
      <c r="V428" s="2" t="str">
        <f t="shared" si="82"/>
        <v/>
      </c>
      <c r="W428" s="11" t="str">
        <f>IF(ISBLANK(A428),"",表1_15[[#This Row],[子项名称]]&amp;表1_15[[#This Row],[标题]]&amp;表1_15[[#This Row],[分项工程代号]])</f>
        <v/>
      </c>
      <c r="X428" s="11" t="str">
        <f>IF(ISBLANK(A428),"",COUNTIF(W:W,表1_15[[#This Row],[子项名称]]&amp;表1_15[[#This Row],[标题]]&amp;表1_15[[#This Row],[分项工程代号]]))</f>
        <v/>
      </c>
      <c r="Y428" s="11" t="str">
        <f>IF(ISBLANK(A428),"",表1_15[[#This Row],[子项名称]]&amp;表1_15[[#This Row],[分项工程代号]]&amp;表1_15[[#This Row],[分项工程名称]])</f>
        <v/>
      </c>
      <c r="Z428" s="11" t="str">
        <f>IF(ISBLANK(A428),"",IF(MATCH(表1_15[[#This Row],[子项名称]]&amp;表1_15[[#This Row],[分项工程代号]]&amp;表1_15[[#This Row],[分项工程名称]],Y:Y,0)=ROW(表1_15[[#This Row],[子项名称]]),TRUE,FALSE))</f>
        <v/>
      </c>
      <c r="AA428" s="11" t="str">
        <f t="shared" si="83"/>
        <v/>
      </c>
      <c r="AB428" s="11" t="str">
        <f>IF(ISBLANK(A428),"",VLOOKUP(表1_15[[#This Row],[分项工程名称]],施工检查记录[#All],2,FALSE))</f>
        <v/>
      </c>
      <c r="AC428" s="5"/>
    </row>
    <row r="429" customHeight="1" spans="1:29">
      <c r="A429" s="5"/>
      <c r="B429" s="5"/>
      <c r="C429" s="5"/>
      <c r="D429" s="5"/>
      <c r="E429" s="5"/>
      <c r="F429" s="5"/>
      <c r="G429" s="5"/>
      <c r="H429" s="5"/>
      <c r="I429" s="5"/>
      <c r="J429" s="5"/>
      <c r="K429" s="11" t="str">
        <f>IF(ISBLANK(A429),"",VLOOKUP("S3"&amp;表1_15[[#This Row],[分项工程代号]]&amp;表1_15[[#This Row],[分项工程名称]],模板!D:F,3,FALSE))</f>
        <v/>
      </c>
      <c r="L429" s="2" t="str">
        <f>IF(ISBLANK(A429),"",表1_15[[#This Row],[编号]]&amp;TEXT(表1_15[[#This Row],[序号]],"000"))</f>
        <v/>
      </c>
      <c r="M429" s="11" t="str">
        <f t="shared" si="74"/>
        <v/>
      </c>
      <c r="N429" s="11" t="str">
        <f t="shared" si="75"/>
        <v/>
      </c>
      <c r="O429" s="11" t="str">
        <f t="shared" si="76"/>
        <v/>
      </c>
      <c r="P429" s="2" t="str">
        <f t="shared" si="77"/>
        <v/>
      </c>
      <c r="Q429" s="2" t="str">
        <f t="shared" si="78"/>
        <v/>
      </c>
      <c r="R429" s="2" t="str">
        <f t="shared" si="79"/>
        <v/>
      </c>
      <c r="S429" s="11" t="str">
        <f t="shared" si="80"/>
        <v/>
      </c>
      <c r="T429" s="11" t="str">
        <f>IF(ISBLANK(A429),"",VLOOKUP(表1_15[[#This Row],[分项工程名称]],模板!C:G,3,FALSE))</f>
        <v/>
      </c>
      <c r="U429" s="2" t="str">
        <f t="shared" si="81"/>
        <v/>
      </c>
      <c r="V429" s="2" t="str">
        <f t="shared" si="82"/>
        <v/>
      </c>
      <c r="W429" s="11" t="str">
        <f>IF(ISBLANK(A429),"",表1_15[[#This Row],[子项名称]]&amp;表1_15[[#This Row],[标题]]&amp;表1_15[[#This Row],[分项工程代号]])</f>
        <v/>
      </c>
      <c r="X429" s="11" t="str">
        <f>IF(ISBLANK(A429),"",COUNTIF(W:W,表1_15[[#This Row],[子项名称]]&amp;表1_15[[#This Row],[标题]]&amp;表1_15[[#This Row],[分项工程代号]]))</f>
        <v/>
      </c>
      <c r="Y429" s="11" t="str">
        <f>IF(ISBLANK(A429),"",表1_15[[#This Row],[子项名称]]&amp;表1_15[[#This Row],[分项工程代号]]&amp;表1_15[[#This Row],[分项工程名称]])</f>
        <v/>
      </c>
      <c r="Z429" s="11" t="str">
        <f>IF(ISBLANK(A429),"",IF(MATCH(表1_15[[#This Row],[子项名称]]&amp;表1_15[[#This Row],[分项工程代号]]&amp;表1_15[[#This Row],[分项工程名称]],Y:Y,0)=ROW(表1_15[[#This Row],[子项名称]]),TRUE,FALSE))</f>
        <v/>
      </c>
      <c r="AA429" s="11" t="str">
        <f t="shared" si="83"/>
        <v/>
      </c>
      <c r="AB429" s="11" t="str">
        <f>IF(ISBLANK(A429),"",VLOOKUP(表1_15[[#This Row],[分项工程名称]],施工检查记录[#All],2,FALSE))</f>
        <v/>
      </c>
      <c r="AC429" s="5"/>
    </row>
    <row r="430" customHeight="1" spans="1:29">
      <c r="A430" s="5"/>
      <c r="B430" s="5"/>
      <c r="C430" s="5"/>
      <c r="D430" s="5"/>
      <c r="E430" s="5"/>
      <c r="F430" s="5"/>
      <c r="G430" s="5"/>
      <c r="H430" s="5"/>
      <c r="I430" s="5"/>
      <c r="J430" s="5"/>
      <c r="K430" s="11" t="str">
        <f>IF(ISBLANK(A430),"",VLOOKUP("S3"&amp;表1_15[[#This Row],[分项工程代号]]&amp;表1_15[[#This Row],[分项工程名称]],模板!D:F,3,FALSE))</f>
        <v/>
      </c>
      <c r="L430" s="2" t="str">
        <f>IF(ISBLANK(A430),"",表1_15[[#This Row],[编号]]&amp;TEXT(表1_15[[#This Row],[序号]],"000"))</f>
        <v/>
      </c>
      <c r="M430" s="11" t="str">
        <f t="shared" si="74"/>
        <v/>
      </c>
      <c r="N430" s="11" t="str">
        <f t="shared" si="75"/>
        <v/>
      </c>
      <c r="O430" s="11" t="str">
        <f t="shared" si="76"/>
        <v/>
      </c>
      <c r="P430" s="2" t="str">
        <f t="shared" si="77"/>
        <v/>
      </c>
      <c r="Q430" s="2" t="str">
        <f t="shared" si="78"/>
        <v/>
      </c>
      <c r="R430" s="2" t="str">
        <f t="shared" si="79"/>
        <v/>
      </c>
      <c r="S430" s="11" t="str">
        <f t="shared" si="80"/>
        <v/>
      </c>
      <c r="T430" s="11" t="str">
        <f>IF(ISBLANK(A430),"",VLOOKUP(表1_15[[#This Row],[分项工程名称]],模板!C:G,3,FALSE))</f>
        <v/>
      </c>
      <c r="U430" s="2" t="str">
        <f t="shared" si="81"/>
        <v/>
      </c>
      <c r="V430" s="2" t="str">
        <f t="shared" si="82"/>
        <v/>
      </c>
      <c r="W430" s="11" t="str">
        <f>IF(ISBLANK(A430),"",表1_15[[#This Row],[子项名称]]&amp;表1_15[[#This Row],[标题]]&amp;表1_15[[#This Row],[分项工程代号]])</f>
        <v/>
      </c>
      <c r="X430" s="11" t="str">
        <f>IF(ISBLANK(A430),"",COUNTIF(W:W,表1_15[[#This Row],[子项名称]]&amp;表1_15[[#This Row],[标题]]&amp;表1_15[[#This Row],[分项工程代号]]))</f>
        <v/>
      </c>
      <c r="Y430" s="11" t="str">
        <f>IF(ISBLANK(A430),"",表1_15[[#This Row],[子项名称]]&amp;表1_15[[#This Row],[分项工程代号]]&amp;表1_15[[#This Row],[分项工程名称]])</f>
        <v/>
      </c>
      <c r="Z430" s="11" t="str">
        <f>IF(ISBLANK(A430),"",IF(MATCH(表1_15[[#This Row],[子项名称]]&amp;表1_15[[#This Row],[分项工程代号]]&amp;表1_15[[#This Row],[分项工程名称]],Y:Y,0)=ROW(表1_15[[#This Row],[子项名称]]),TRUE,FALSE))</f>
        <v/>
      </c>
      <c r="AA430" s="11" t="str">
        <f t="shared" si="83"/>
        <v/>
      </c>
      <c r="AB430" s="11" t="str">
        <f>IF(ISBLANK(A430),"",VLOOKUP(表1_15[[#This Row],[分项工程名称]],施工检查记录[#All],2,FALSE))</f>
        <v/>
      </c>
      <c r="AC430" s="5"/>
    </row>
    <row r="431" customHeight="1" spans="1:29">
      <c r="A431" s="5"/>
      <c r="B431" s="5"/>
      <c r="C431" s="5"/>
      <c r="D431" s="5"/>
      <c r="E431" s="5"/>
      <c r="F431" s="5"/>
      <c r="G431" s="5"/>
      <c r="H431" s="5"/>
      <c r="I431" s="5"/>
      <c r="J431" s="5"/>
      <c r="K431" s="11" t="str">
        <f>IF(ISBLANK(A431),"",VLOOKUP("S3"&amp;表1_15[[#This Row],[分项工程代号]]&amp;表1_15[[#This Row],[分项工程名称]],模板!D:F,3,FALSE))</f>
        <v/>
      </c>
      <c r="L431" s="2" t="str">
        <f>IF(ISBLANK(A431),"",表1_15[[#This Row],[编号]]&amp;TEXT(表1_15[[#This Row],[序号]],"000"))</f>
        <v/>
      </c>
      <c r="M431" s="11" t="str">
        <f t="shared" si="74"/>
        <v/>
      </c>
      <c r="N431" s="11" t="str">
        <f t="shared" si="75"/>
        <v/>
      </c>
      <c r="O431" s="11" t="str">
        <f t="shared" si="76"/>
        <v/>
      </c>
      <c r="P431" s="2" t="str">
        <f t="shared" si="77"/>
        <v/>
      </c>
      <c r="Q431" s="2" t="str">
        <f t="shared" si="78"/>
        <v/>
      </c>
      <c r="R431" s="2" t="str">
        <f t="shared" si="79"/>
        <v/>
      </c>
      <c r="S431" s="11" t="str">
        <f t="shared" si="80"/>
        <v/>
      </c>
      <c r="T431" s="11" t="str">
        <f>IF(ISBLANK(A431),"",VLOOKUP(表1_15[[#This Row],[分项工程名称]],模板!C:G,3,FALSE))</f>
        <v/>
      </c>
      <c r="U431" s="2" t="str">
        <f t="shared" si="81"/>
        <v/>
      </c>
      <c r="V431" s="2" t="str">
        <f t="shared" si="82"/>
        <v/>
      </c>
      <c r="W431" s="11" t="str">
        <f>IF(ISBLANK(A431),"",表1_15[[#This Row],[子项名称]]&amp;表1_15[[#This Row],[标题]]&amp;表1_15[[#This Row],[分项工程代号]])</f>
        <v/>
      </c>
      <c r="X431" s="11" t="str">
        <f>IF(ISBLANK(A431),"",COUNTIF(W:W,表1_15[[#This Row],[子项名称]]&amp;表1_15[[#This Row],[标题]]&amp;表1_15[[#This Row],[分项工程代号]]))</f>
        <v/>
      </c>
      <c r="Y431" s="11" t="str">
        <f>IF(ISBLANK(A431),"",表1_15[[#This Row],[子项名称]]&amp;表1_15[[#This Row],[分项工程代号]]&amp;表1_15[[#This Row],[分项工程名称]])</f>
        <v/>
      </c>
      <c r="Z431" s="11" t="str">
        <f>IF(ISBLANK(A431),"",IF(MATCH(表1_15[[#This Row],[子项名称]]&amp;表1_15[[#This Row],[分项工程代号]]&amp;表1_15[[#This Row],[分项工程名称]],Y:Y,0)=ROW(表1_15[[#This Row],[子项名称]]),TRUE,FALSE))</f>
        <v/>
      </c>
      <c r="AA431" s="11" t="str">
        <f t="shared" si="83"/>
        <v/>
      </c>
      <c r="AB431" s="11" t="str">
        <f>IF(ISBLANK(A431),"",VLOOKUP(表1_15[[#This Row],[分项工程名称]],施工检查记录[#All],2,FALSE))</f>
        <v/>
      </c>
      <c r="AC431" s="5"/>
    </row>
    <row r="432" customHeight="1" spans="1:29">
      <c r="A432" s="5"/>
      <c r="B432" s="5"/>
      <c r="C432" s="5"/>
      <c r="D432" s="5"/>
      <c r="E432" s="5"/>
      <c r="F432" s="5"/>
      <c r="G432" s="5"/>
      <c r="H432" s="5"/>
      <c r="I432" s="5"/>
      <c r="J432" s="5"/>
      <c r="K432" s="11" t="str">
        <f>IF(ISBLANK(A432),"",VLOOKUP("S3"&amp;表1_15[[#This Row],[分项工程代号]]&amp;表1_15[[#This Row],[分项工程名称]],模板!D:F,3,FALSE))</f>
        <v/>
      </c>
      <c r="L432" s="2" t="str">
        <f>IF(ISBLANK(A432),"",表1_15[[#This Row],[编号]]&amp;TEXT(表1_15[[#This Row],[序号]],"000"))</f>
        <v/>
      </c>
      <c r="M432" s="11" t="str">
        <f t="shared" si="74"/>
        <v/>
      </c>
      <c r="N432" s="11" t="str">
        <f t="shared" si="75"/>
        <v/>
      </c>
      <c r="O432" s="11" t="str">
        <f t="shared" si="76"/>
        <v/>
      </c>
      <c r="P432" s="2" t="str">
        <f t="shared" si="77"/>
        <v/>
      </c>
      <c r="Q432" s="2" t="str">
        <f t="shared" si="78"/>
        <v/>
      </c>
      <c r="R432" s="2" t="str">
        <f t="shared" si="79"/>
        <v/>
      </c>
      <c r="S432" s="11" t="str">
        <f t="shared" si="80"/>
        <v/>
      </c>
      <c r="T432" s="11" t="str">
        <f>IF(ISBLANK(A432),"",VLOOKUP(表1_15[[#This Row],[分项工程名称]],模板!C:G,3,FALSE))</f>
        <v/>
      </c>
      <c r="U432" s="2" t="str">
        <f t="shared" si="81"/>
        <v/>
      </c>
      <c r="V432" s="2" t="str">
        <f t="shared" si="82"/>
        <v/>
      </c>
      <c r="W432" s="11" t="str">
        <f>IF(ISBLANK(A432),"",表1_15[[#This Row],[子项名称]]&amp;表1_15[[#This Row],[标题]]&amp;表1_15[[#This Row],[分项工程代号]])</f>
        <v/>
      </c>
      <c r="X432" s="11" t="str">
        <f>IF(ISBLANK(A432),"",COUNTIF(W:W,表1_15[[#This Row],[子项名称]]&amp;表1_15[[#This Row],[标题]]&amp;表1_15[[#This Row],[分项工程代号]]))</f>
        <v/>
      </c>
      <c r="Y432" s="11" t="str">
        <f>IF(ISBLANK(A432),"",表1_15[[#This Row],[子项名称]]&amp;表1_15[[#This Row],[分项工程代号]]&amp;表1_15[[#This Row],[分项工程名称]])</f>
        <v/>
      </c>
      <c r="Z432" s="11" t="str">
        <f>IF(ISBLANK(A432),"",IF(MATCH(表1_15[[#This Row],[子项名称]]&amp;表1_15[[#This Row],[分项工程代号]]&amp;表1_15[[#This Row],[分项工程名称]],Y:Y,0)=ROW(表1_15[[#This Row],[子项名称]]),TRUE,FALSE))</f>
        <v/>
      </c>
      <c r="AA432" s="11" t="str">
        <f t="shared" si="83"/>
        <v/>
      </c>
      <c r="AB432" s="11" t="str">
        <f>IF(ISBLANK(A432),"",VLOOKUP(表1_15[[#This Row],[分项工程名称]],施工检查记录[#All],2,FALSE))</f>
        <v/>
      </c>
      <c r="AC432" s="5"/>
    </row>
    <row r="433" customHeight="1" spans="1:29">
      <c r="A433" s="5"/>
      <c r="B433" s="5"/>
      <c r="C433" s="5"/>
      <c r="D433" s="5"/>
      <c r="E433" s="5"/>
      <c r="F433" s="5"/>
      <c r="G433" s="5"/>
      <c r="H433" s="5"/>
      <c r="I433" s="5"/>
      <c r="J433" s="5"/>
      <c r="K433" s="11" t="str">
        <f>IF(ISBLANK(A433),"",VLOOKUP("S3"&amp;表1_15[[#This Row],[分项工程代号]]&amp;表1_15[[#This Row],[分项工程名称]],模板!D:F,3,FALSE))</f>
        <v/>
      </c>
      <c r="L433" s="2" t="str">
        <f>IF(ISBLANK(A433),"",表1_15[[#This Row],[编号]]&amp;TEXT(表1_15[[#This Row],[序号]],"000"))</f>
        <v/>
      </c>
      <c r="M433" s="11" t="str">
        <f t="shared" si="74"/>
        <v/>
      </c>
      <c r="N433" s="11" t="str">
        <f t="shared" si="75"/>
        <v/>
      </c>
      <c r="O433" s="11" t="str">
        <f t="shared" si="76"/>
        <v/>
      </c>
      <c r="P433" s="2" t="str">
        <f t="shared" si="77"/>
        <v/>
      </c>
      <c r="Q433" s="2" t="str">
        <f t="shared" si="78"/>
        <v/>
      </c>
      <c r="R433" s="2" t="str">
        <f t="shared" si="79"/>
        <v/>
      </c>
      <c r="S433" s="11" t="str">
        <f t="shared" si="80"/>
        <v/>
      </c>
      <c r="T433" s="11" t="str">
        <f>IF(ISBLANK(A433),"",VLOOKUP(表1_15[[#This Row],[分项工程名称]],模板!C:G,3,FALSE))</f>
        <v/>
      </c>
      <c r="U433" s="2" t="str">
        <f t="shared" si="81"/>
        <v/>
      </c>
      <c r="V433" s="2" t="str">
        <f t="shared" si="82"/>
        <v/>
      </c>
      <c r="W433" s="11" t="str">
        <f>IF(ISBLANK(A433),"",表1_15[[#This Row],[子项名称]]&amp;表1_15[[#This Row],[标题]]&amp;表1_15[[#This Row],[分项工程代号]])</f>
        <v/>
      </c>
      <c r="X433" s="11" t="str">
        <f>IF(ISBLANK(A433),"",COUNTIF(W:W,表1_15[[#This Row],[子项名称]]&amp;表1_15[[#This Row],[标题]]&amp;表1_15[[#This Row],[分项工程代号]]))</f>
        <v/>
      </c>
      <c r="Y433" s="11" t="str">
        <f>IF(ISBLANK(A433),"",表1_15[[#This Row],[子项名称]]&amp;表1_15[[#This Row],[分项工程代号]]&amp;表1_15[[#This Row],[分项工程名称]])</f>
        <v/>
      </c>
      <c r="Z433" s="11" t="str">
        <f>IF(ISBLANK(A433),"",IF(MATCH(表1_15[[#This Row],[子项名称]]&amp;表1_15[[#This Row],[分项工程代号]]&amp;表1_15[[#This Row],[分项工程名称]],Y:Y,0)=ROW(表1_15[[#This Row],[子项名称]]),TRUE,FALSE))</f>
        <v/>
      </c>
      <c r="AA433" s="11" t="str">
        <f t="shared" si="83"/>
        <v/>
      </c>
      <c r="AB433" s="11" t="str">
        <f>IF(ISBLANK(A433),"",VLOOKUP(表1_15[[#This Row],[分项工程名称]],施工检查记录[#All],2,FALSE))</f>
        <v/>
      </c>
      <c r="AC433" s="5"/>
    </row>
    <row r="434" customHeight="1" spans="1:29">
      <c r="A434" s="5"/>
      <c r="B434" s="5"/>
      <c r="C434" s="5"/>
      <c r="D434" s="5"/>
      <c r="E434" s="5"/>
      <c r="F434" s="5"/>
      <c r="G434" s="5"/>
      <c r="H434" s="5"/>
      <c r="I434" s="5"/>
      <c r="J434" s="5"/>
      <c r="K434" s="11" t="str">
        <f>IF(ISBLANK(A434),"",VLOOKUP("S3"&amp;表1_15[[#This Row],[分项工程代号]]&amp;表1_15[[#This Row],[分项工程名称]],模板!D:F,3,FALSE))</f>
        <v/>
      </c>
      <c r="L434" s="2" t="str">
        <f>IF(ISBLANK(A434),"",表1_15[[#This Row],[编号]]&amp;TEXT(表1_15[[#This Row],[序号]],"000"))</f>
        <v/>
      </c>
      <c r="M434" s="11" t="str">
        <f t="shared" si="74"/>
        <v/>
      </c>
      <c r="N434" s="11" t="str">
        <f t="shared" si="75"/>
        <v/>
      </c>
      <c r="O434" s="11" t="str">
        <f t="shared" si="76"/>
        <v/>
      </c>
      <c r="P434" s="2" t="str">
        <f t="shared" si="77"/>
        <v/>
      </c>
      <c r="Q434" s="2" t="str">
        <f t="shared" si="78"/>
        <v/>
      </c>
      <c r="R434" s="2" t="str">
        <f t="shared" si="79"/>
        <v/>
      </c>
      <c r="S434" s="11" t="str">
        <f t="shared" si="80"/>
        <v/>
      </c>
      <c r="T434" s="11" t="str">
        <f>IF(ISBLANK(A434),"",VLOOKUP(表1_15[[#This Row],[分项工程名称]],模板!C:G,3,FALSE))</f>
        <v/>
      </c>
      <c r="U434" s="2" t="str">
        <f t="shared" si="81"/>
        <v/>
      </c>
      <c r="V434" s="2" t="str">
        <f t="shared" si="82"/>
        <v/>
      </c>
      <c r="W434" s="11" t="str">
        <f>IF(ISBLANK(A434),"",表1_15[[#This Row],[子项名称]]&amp;表1_15[[#This Row],[标题]]&amp;表1_15[[#This Row],[分项工程代号]])</f>
        <v/>
      </c>
      <c r="X434" s="11" t="str">
        <f>IF(ISBLANK(A434),"",COUNTIF(W:W,表1_15[[#This Row],[子项名称]]&amp;表1_15[[#This Row],[标题]]&amp;表1_15[[#This Row],[分项工程代号]]))</f>
        <v/>
      </c>
      <c r="Y434" s="11" t="str">
        <f>IF(ISBLANK(A434),"",表1_15[[#This Row],[子项名称]]&amp;表1_15[[#This Row],[分项工程代号]]&amp;表1_15[[#This Row],[分项工程名称]])</f>
        <v/>
      </c>
      <c r="Z434" s="11" t="str">
        <f>IF(ISBLANK(A434),"",IF(MATCH(表1_15[[#This Row],[子项名称]]&amp;表1_15[[#This Row],[分项工程代号]]&amp;表1_15[[#This Row],[分项工程名称]],Y:Y,0)=ROW(表1_15[[#This Row],[子项名称]]),TRUE,FALSE))</f>
        <v/>
      </c>
      <c r="AA434" s="11" t="str">
        <f t="shared" si="83"/>
        <v/>
      </c>
      <c r="AB434" s="11" t="str">
        <f>IF(ISBLANK(A434),"",VLOOKUP(表1_15[[#This Row],[分项工程名称]],施工检查记录[#All],2,FALSE))</f>
        <v/>
      </c>
      <c r="AC434" s="5"/>
    </row>
    <row r="435" customHeight="1" spans="1:29">
      <c r="A435" s="5"/>
      <c r="B435" s="5"/>
      <c r="C435" s="5"/>
      <c r="D435" s="5"/>
      <c r="E435" s="5"/>
      <c r="F435" s="5"/>
      <c r="G435" s="5"/>
      <c r="H435" s="5"/>
      <c r="I435" s="5"/>
      <c r="J435" s="5"/>
      <c r="K435" s="11" t="str">
        <f>IF(ISBLANK(A435),"",VLOOKUP("S3"&amp;表1_15[[#This Row],[分项工程代号]]&amp;表1_15[[#This Row],[分项工程名称]],模板!D:F,3,FALSE))</f>
        <v/>
      </c>
      <c r="L435" s="2" t="str">
        <f>IF(ISBLANK(A435),"",表1_15[[#This Row],[编号]]&amp;TEXT(表1_15[[#This Row],[序号]],"000"))</f>
        <v/>
      </c>
      <c r="M435" s="11" t="str">
        <f t="shared" si="74"/>
        <v/>
      </c>
      <c r="N435" s="11" t="str">
        <f t="shared" si="75"/>
        <v/>
      </c>
      <c r="O435" s="11" t="str">
        <f t="shared" si="76"/>
        <v/>
      </c>
      <c r="P435" s="2" t="str">
        <f t="shared" si="77"/>
        <v/>
      </c>
      <c r="Q435" s="2" t="str">
        <f t="shared" si="78"/>
        <v/>
      </c>
      <c r="R435" s="2" t="str">
        <f t="shared" si="79"/>
        <v/>
      </c>
      <c r="S435" s="11" t="str">
        <f t="shared" si="80"/>
        <v/>
      </c>
      <c r="T435" s="11" t="str">
        <f>IF(ISBLANK(A435),"",VLOOKUP(表1_15[[#This Row],[分项工程名称]],模板!C:G,3,FALSE))</f>
        <v/>
      </c>
      <c r="U435" s="2" t="str">
        <f t="shared" si="81"/>
        <v/>
      </c>
      <c r="V435" s="2" t="str">
        <f t="shared" si="82"/>
        <v/>
      </c>
      <c r="W435" s="11" t="str">
        <f>IF(ISBLANK(A435),"",表1_15[[#This Row],[子项名称]]&amp;表1_15[[#This Row],[标题]]&amp;表1_15[[#This Row],[分项工程代号]])</f>
        <v/>
      </c>
      <c r="X435" s="11" t="str">
        <f>IF(ISBLANK(A435),"",COUNTIF(W:W,表1_15[[#This Row],[子项名称]]&amp;表1_15[[#This Row],[标题]]&amp;表1_15[[#This Row],[分项工程代号]]))</f>
        <v/>
      </c>
      <c r="Y435" s="11" t="str">
        <f>IF(ISBLANK(A435),"",表1_15[[#This Row],[子项名称]]&amp;表1_15[[#This Row],[分项工程代号]]&amp;表1_15[[#This Row],[分项工程名称]])</f>
        <v/>
      </c>
      <c r="Z435" s="11" t="str">
        <f>IF(ISBLANK(A435),"",IF(MATCH(表1_15[[#This Row],[子项名称]]&amp;表1_15[[#This Row],[分项工程代号]]&amp;表1_15[[#This Row],[分项工程名称]],Y:Y,0)=ROW(表1_15[[#This Row],[子项名称]]),TRUE,FALSE))</f>
        <v/>
      </c>
      <c r="AA435" s="11" t="str">
        <f t="shared" si="83"/>
        <v/>
      </c>
      <c r="AB435" s="11" t="str">
        <f>IF(ISBLANK(A435),"",VLOOKUP(表1_15[[#This Row],[分项工程名称]],施工检查记录[#All],2,FALSE))</f>
        <v/>
      </c>
      <c r="AC435" s="5"/>
    </row>
    <row r="436" customHeight="1" spans="1:29">
      <c r="A436" s="5"/>
      <c r="B436" s="5"/>
      <c r="C436" s="5"/>
      <c r="D436" s="5"/>
      <c r="E436" s="5"/>
      <c r="F436" s="5"/>
      <c r="G436" s="5"/>
      <c r="H436" s="5"/>
      <c r="I436" s="5"/>
      <c r="J436" s="5"/>
      <c r="K436" s="11" t="str">
        <f>IF(ISBLANK(A436),"",VLOOKUP("S3"&amp;表1_15[[#This Row],[分项工程代号]]&amp;表1_15[[#This Row],[分项工程名称]],模板!D:F,3,FALSE))</f>
        <v/>
      </c>
      <c r="L436" s="2" t="str">
        <f>IF(ISBLANK(A436),"",表1_15[[#This Row],[编号]]&amp;TEXT(表1_15[[#This Row],[序号]],"000"))</f>
        <v/>
      </c>
      <c r="M436" s="11" t="str">
        <f t="shared" si="74"/>
        <v/>
      </c>
      <c r="N436" s="11" t="str">
        <f t="shared" si="75"/>
        <v/>
      </c>
      <c r="O436" s="11" t="str">
        <f t="shared" si="76"/>
        <v/>
      </c>
      <c r="P436" s="2" t="str">
        <f t="shared" si="77"/>
        <v/>
      </c>
      <c r="Q436" s="2" t="str">
        <f t="shared" si="78"/>
        <v/>
      </c>
      <c r="R436" s="2" t="str">
        <f t="shared" si="79"/>
        <v/>
      </c>
      <c r="S436" s="11" t="str">
        <f t="shared" si="80"/>
        <v/>
      </c>
      <c r="T436" s="11" t="str">
        <f>IF(ISBLANK(A436),"",VLOOKUP(表1_15[[#This Row],[分项工程名称]],模板!C:G,3,FALSE))</f>
        <v/>
      </c>
      <c r="U436" s="2" t="str">
        <f t="shared" si="81"/>
        <v/>
      </c>
      <c r="V436" s="2" t="str">
        <f t="shared" si="82"/>
        <v/>
      </c>
      <c r="W436" s="11" t="str">
        <f>IF(ISBLANK(A436),"",表1_15[[#This Row],[子项名称]]&amp;表1_15[[#This Row],[标题]]&amp;表1_15[[#This Row],[分项工程代号]])</f>
        <v/>
      </c>
      <c r="X436" s="11" t="str">
        <f>IF(ISBLANK(A436),"",COUNTIF(W:W,表1_15[[#This Row],[子项名称]]&amp;表1_15[[#This Row],[标题]]&amp;表1_15[[#This Row],[分项工程代号]]))</f>
        <v/>
      </c>
      <c r="Y436" s="11" t="str">
        <f>IF(ISBLANK(A436),"",表1_15[[#This Row],[子项名称]]&amp;表1_15[[#This Row],[分项工程代号]]&amp;表1_15[[#This Row],[分项工程名称]])</f>
        <v/>
      </c>
      <c r="Z436" s="11" t="str">
        <f>IF(ISBLANK(A436),"",IF(MATCH(表1_15[[#This Row],[子项名称]]&amp;表1_15[[#This Row],[分项工程代号]]&amp;表1_15[[#This Row],[分项工程名称]],Y:Y,0)=ROW(表1_15[[#This Row],[子项名称]]),TRUE,FALSE))</f>
        <v/>
      </c>
      <c r="AA436" s="11" t="str">
        <f t="shared" si="83"/>
        <v/>
      </c>
      <c r="AB436" s="11" t="str">
        <f>IF(ISBLANK(A436),"",VLOOKUP(表1_15[[#This Row],[分项工程名称]],施工检查记录[#All],2,FALSE))</f>
        <v/>
      </c>
      <c r="AC436" s="5"/>
    </row>
    <row r="437" customHeight="1" spans="1:29">
      <c r="A437" s="5"/>
      <c r="B437" s="5"/>
      <c r="C437" s="5"/>
      <c r="D437" s="5"/>
      <c r="E437" s="5"/>
      <c r="F437" s="5"/>
      <c r="G437" s="5"/>
      <c r="H437" s="5"/>
      <c r="I437" s="5"/>
      <c r="J437" s="5"/>
      <c r="K437" s="11" t="str">
        <f>IF(ISBLANK(A437),"",VLOOKUP("S3"&amp;表1_15[[#This Row],[分项工程代号]]&amp;表1_15[[#This Row],[分项工程名称]],模板!D:F,3,FALSE))</f>
        <v/>
      </c>
      <c r="L437" s="2" t="str">
        <f>IF(ISBLANK(A437),"",表1_15[[#This Row],[编号]]&amp;TEXT(表1_15[[#This Row],[序号]],"000"))</f>
        <v/>
      </c>
      <c r="M437" s="11" t="str">
        <f t="shared" si="74"/>
        <v/>
      </c>
      <c r="N437" s="11" t="str">
        <f t="shared" si="75"/>
        <v/>
      </c>
      <c r="O437" s="11" t="str">
        <f t="shared" si="76"/>
        <v/>
      </c>
      <c r="P437" s="2" t="str">
        <f t="shared" si="77"/>
        <v/>
      </c>
      <c r="Q437" s="2" t="str">
        <f t="shared" si="78"/>
        <v/>
      </c>
      <c r="R437" s="2" t="str">
        <f t="shared" si="79"/>
        <v/>
      </c>
      <c r="S437" s="11" t="str">
        <f t="shared" si="80"/>
        <v/>
      </c>
      <c r="T437" s="11" t="str">
        <f>IF(ISBLANK(A437),"",VLOOKUP(表1_15[[#This Row],[分项工程名称]],模板!C:G,3,FALSE))</f>
        <v/>
      </c>
      <c r="U437" s="2" t="str">
        <f t="shared" si="81"/>
        <v/>
      </c>
      <c r="V437" s="2" t="str">
        <f t="shared" si="82"/>
        <v/>
      </c>
      <c r="W437" s="11" t="str">
        <f>IF(ISBLANK(A437),"",表1_15[[#This Row],[子项名称]]&amp;表1_15[[#This Row],[标题]]&amp;表1_15[[#This Row],[分项工程代号]])</f>
        <v/>
      </c>
      <c r="X437" s="11" t="str">
        <f>IF(ISBLANK(A437),"",COUNTIF(W:W,表1_15[[#This Row],[子项名称]]&amp;表1_15[[#This Row],[标题]]&amp;表1_15[[#This Row],[分项工程代号]]))</f>
        <v/>
      </c>
      <c r="Y437" s="11" t="str">
        <f>IF(ISBLANK(A437),"",表1_15[[#This Row],[子项名称]]&amp;表1_15[[#This Row],[分项工程代号]]&amp;表1_15[[#This Row],[分项工程名称]])</f>
        <v/>
      </c>
      <c r="Z437" s="11" t="str">
        <f>IF(ISBLANK(A437),"",IF(MATCH(表1_15[[#This Row],[子项名称]]&amp;表1_15[[#This Row],[分项工程代号]]&amp;表1_15[[#This Row],[分项工程名称]],Y:Y,0)=ROW(表1_15[[#This Row],[子项名称]]),TRUE,FALSE))</f>
        <v/>
      </c>
      <c r="AA437" s="11" t="str">
        <f t="shared" si="83"/>
        <v/>
      </c>
      <c r="AB437" s="11" t="str">
        <f>IF(ISBLANK(A437),"",VLOOKUP(表1_15[[#This Row],[分项工程名称]],施工检查记录[#All],2,FALSE))</f>
        <v/>
      </c>
      <c r="AC437" s="5"/>
    </row>
    <row r="438" customHeight="1" spans="1:29">
      <c r="A438" s="5"/>
      <c r="B438" s="5"/>
      <c r="C438" s="5"/>
      <c r="D438" s="5"/>
      <c r="E438" s="5"/>
      <c r="F438" s="5"/>
      <c r="G438" s="5"/>
      <c r="H438" s="5"/>
      <c r="I438" s="5"/>
      <c r="J438" s="5"/>
      <c r="K438" s="11" t="str">
        <f>IF(ISBLANK(A438),"",VLOOKUP("S3"&amp;表1_15[[#This Row],[分项工程代号]]&amp;表1_15[[#This Row],[分项工程名称]],模板!D:F,3,FALSE))</f>
        <v/>
      </c>
      <c r="L438" s="2" t="str">
        <f>IF(ISBLANK(A438),"",表1_15[[#This Row],[编号]]&amp;TEXT(表1_15[[#This Row],[序号]],"000"))</f>
        <v/>
      </c>
      <c r="M438" s="11" t="str">
        <f t="shared" si="74"/>
        <v/>
      </c>
      <c r="N438" s="11" t="str">
        <f t="shared" si="75"/>
        <v/>
      </c>
      <c r="O438" s="11" t="str">
        <f t="shared" si="76"/>
        <v/>
      </c>
      <c r="P438" s="2" t="str">
        <f t="shared" si="77"/>
        <v/>
      </c>
      <c r="Q438" s="2" t="str">
        <f t="shared" si="78"/>
        <v/>
      </c>
      <c r="R438" s="2" t="str">
        <f t="shared" si="79"/>
        <v/>
      </c>
      <c r="S438" s="11" t="str">
        <f t="shared" si="80"/>
        <v/>
      </c>
      <c r="T438" s="11" t="str">
        <f>IF(ISBLANK(A438),"",VLOOKUP(表1_15[[#This Row],[分项工程名称]],模板!C:G,3,FALSE))</f>
        <v/>
      </c>
      <c r="U438" s="2" t="str">
        <f t="shared" si="81"/>
        <v/>
      </c>
      <c r="V438" s="2" t="str">
        <f t="shared" si="82"/>
        <v/>
      </c>
      <c r="W438" s="11" t="str">
        <f>IF(ISBLANK(A438),"",表1_15[[#This Row],[子项名称]]&amp;表1_15[[#This Row],[标题]]&amp;表1_15[[#This Row],[分项工程代号]])</f>
        <v/>
      </c>
      <c r="X438" s="11" t="str">
        <f>IF(ISBLANK(A438),"",COUNTIF(W:W,表1_15[[#This Row],[子项名称]]&amp;表1_15[[#This Row],[标题]]&amp;表1_15[[#This Row],[分项工程代号]]))</f>
        <v/>
      </c>
      <c r="Y438" s="11" t="str">
        <f>IF(ISBLANK(A438),"",表1_15[[#This Row],[子项名称]]&amp;表1_15[[#This Row],[分项工程代号]]&amp;表1_15[[#This Row],[分项工程名称]])</f>
        <v/>
      </c>
      <c r="Z438" s="11" t="str">
        <f>IF(ISBLANK(A438),"",IF(MATCH(表1_15[[#This Row],[子项名称]]&amp;表1_15[[#This Row],[分项工程代号]]&amp;表1_15[[#This Row],[分项工程名称]],Y:Y,0)=ROW(表1_15[[#This Row],[子项名称]]),TRUE,FALSE))</f>
        <v/>
      </c>
      <c r="AA438" s="11" t="str">
        <f t="shared" si="83"/>
        <v/>
      </c>
      <c r="AB438" s="11" t="str">
        <f>IF(ISBLANK(A438),"",VLOOKUP(表1_15[[#This Row],[分项工程名称]],施工检查记录[#All],2,FALSE))</f>
        <v/>
      </c>
      <c r="AC438" s="5"/>
    </row>
    <row r="439" customHeight="1" spans="1:29">
      <c r="A439" s="5"/>
      <c r="B439" s="5"/>
      <c r="C439" s="5"/>
      <c r="D439" s="5"/>
      <c r="E439" s="5"/>
      <c r="F439" s="5"/>
      <c r="G439" s="5"/>
      <c r="H439" s="5"/>
      <c r="I439" s="5"/>
      <c r="J439" s="5"/>
      <c r="K439" s="11" t="str">
        <f>IF(ISBLANK(A439),"",VLOOKUP("S3"&amp;表1_15[[#This Row],[分项工程代号]]&amp;表1_15[[#This Row],[分项工程名称]],模板!D:F,3,FALSE))</f>
        <v/>
      </c>
      <c r="L439" s="2" t="str">
        <f>IF(ISBLANK(A439),"",表1_15[[#This Row],[编号]]&amp;TEXT(表1_15[[#This Row],[序号]],"000"))</f>
        <v/>
      </c>
      <c r="M439" s="11" t="str">
        <f t="shared" si="74"/>
        <v/>
      </c>
      <c r="N439" s="11" t="str">
        <f t="shared" si="75"/>
        <v/>
      </c>
      <c r="O439" s="11" t="str">
        <f t="shared" si="76"/>
        <v/>
      </c>
      <c r="P439" s="2" t="str">
        <f t="shared" si="77"/>
        <v/>
      </c>
      <c r="Q439" s="2" t="str">
        <f t="shared" si="78"/>
        <v/>
      </c>
      <c r="R439" s="2" t="str">
        <f t="shared" si="79"/>
        <v/>
      </c>
      <c r="S439" s="11" t="str">
        <f t="shared" si="80"/>
        <v/>
      </c>
      <c r="T439" s="11" t="str">
        <f>IF(ISBLANK(A439),"",VLOOKUP(表1_15[[#This Row],[分项工程名称]],模板!C:G,3,FALSE))</f>
        <v/>
      </c>
      <c r="U439" s="2" t="str">
        <f t="shared" si="81"/>
        <v/>
      </c>
      <c r="V439" s="2" t="str">
        <f t="shared" si="82"/>
        <v/>
      </c>
      <c r="W439" s="11" t="str">
        <f>IF(ISBLANK(A439),"",表1_15[[#This Row],[子项名称]]&amp;表1_15[[#This Row],[标题]]&amp;表1_15[[#This Row],[分项工程代号]])</f>
        <v/>
      </c>
      <c r="X439" s="11" t="str">
        <f>IF(ISBLANK(A439),"",COUNTIF(W:W,表1_15[[#This Row],[子项名称]]&amp;表1_15[[#This Row],[标题]]&amp;表1_15[[#This Row],[分项工程代号]]))</f>
        <v/>
      </c>
      <c r="Y439" s="11" t="str">
        <f>IF(ISBLANK(A439),"",表1_15[[#This Row],[子项名称]]&amp;表1_15[[#This Row],[分项工程代号]]&amp;表1_15[[#This Row],[分项工程名称]])</f>
        <v/>
      </c>
      <c r="Z439" s="11" t="str">
        <f>IF(ISBLANK(A439),"",IF(MATCH(表1_15[[#This Row],[子项名称]]&amp;表1_15[[#This Row],[分项工程代号]]&amp;表1_15[[#This Row],[分项工程名称]],Y:Y,0)=ROW(表1_15[[#This Row],[子项名称]]),TRUE,FALSE))</f>
        <v/>
      </c>
      <c r="AA439" s="11" t="str">
        <f t="shared" si="83"/>
        <v/>
      </c>
      <c r="AB439" s="11" t="str">
        <f>IF(ISBLANK(A439),"",VLOOKUP(表1_15[[#This Row],[分项工程名称]],施工检查记录[#All],2,FALSE))</f>
        <v/>
      </c>
      <c r="AC439" s="5"/>
    </row>
    <row r="440" customHeight="1" spans="1:29">
      <c r="A440" s="5"/>
      <c r="B440" s="5"/>
      <c r="C440" s="5"/>
      <c r="D440" s="5"/>
      <c r="E440" s="5"/>
      <c r="F440" s="5"/>
      <c r="G440" s="5"/>
      <c r="H440" s="5"/>
      <c r="I440" s="5"/>
      <c r="J440" s="5"/>
      <c r="K440" s="11" t="str">
        <f>IF(ISBLANK(A440),"",VLOOKUP("S3"&amp;表1_15[[#This Row],[分项工程代号]]&amp;表1_15[[#This Row],[分项工程名称]],模板!D:F,3,FALSE))</f>
        <v/>
      </c>
      <c r="L440" s="2" t="str">
        <f>IF(ISBLANK(A440),"",表1_15[[#This Row],[编号]]&amp;TEXT(表1_15[[#This Row],[序号]],"000"))</f>
        <v/>
      </c>
      <c r="M440" s="11" t="str">
        <f t="shared" si="74"/>
        <v/>
      </c>
      <c r="N440" s="11" t="str">
        <f t="shared" si="75"/>
        <v/>
      </c>
      <c r="O440" s="11" t="str">
        <f t="shared" si="76"/>
        <v/>
      </c>
      <c r="P440" s="2" t="str">
        <f t="shared" si="77"/>
        <v/>
      </c>
      <c r="Q440" s="2" t="str">
        <f t="shared" si="78"/>
        <v/>
      </c>
      <c r="R440" s="2" t="str">
        <f t="shared" si="79"/>
        <v/>
      </c>
      <c r="S440" s="11" t="str">
        <f t="shared" si="80"/>
        <v/>
      </c>
      <c r="T440" s="11" t="str">
        <f>IF(ISBLANK(A440),"",VLOOKUP(表1_15[[#This Row],[分项工程名称]],模板!C:G,3,FALSE))</f>
        <v/>
      </c>
      <c r="U440" s="2" t="str">
        <f t="shared" si="81"/>
        <v/>
      </c>
      <c r="V440" s="2" t="str">
        <f t="shared" si="82"/>
        <v/>
      </c>
      <c r="W440" s="11" t="str">
        <f>IF(ISBLANK(A440),"",表1_15[[#This Row],[子项名称]]&amp;表1_15[[#This Row],[标题]]&amp;表1_15[[#This Row],[分项工程代号]])</f>
        <v/>
      </c>
      <c r="X440" s="11" t="str">
        <f>IF(ISBLANK(A440),"",COUNTIF(W:W,表1_15[[#This Row],[子项名称]]&amp;表1_15[[#This Row],[标题]]&amp;表1_15[[#This Row],[分项工程代号]]))</f>
        <v/>
      </c>
      <c r="Y440" s="11" t="str">
        <f>IF(ISBLANK(A440),"",表1_15[[#This Row],[子项名称]]&amp;表1_15[[#This Row],[分项工程代号]]&amp;表1_15[[#This Row],[分项工程名称]])</f>
        <v/>
      </c>
      <c r="Z440" s="11" t="str">
        <f>IF(ISBLANK(A440),"",IF(MATCH(表1_15[[#This Row],[子项名称]]&amp;表1_15[[#This Row],[分项工程代号]]&amp;表1_15[[#This Row],[分项工程名称]],Y:Y,0)=ROW(表1_15[[#This Row],[子项名称]]),TRUE,FALSE))</f>
        <v/>
      </c>
      <c r="AA440" s="11" t="str">
        <f t="shared" si="83"/>
        <v/>
      </c>
      <c r="AB440" s="11" t="str">
        <f>IF(ISBLANK(A440),"",VLOOKUP(表1_15[[#This Row],[分项工程名称]],施工检查记录[#All],2,FALSE))</f>
        <v/>
      </c>
      <c r="AC440" s="5"/>
    </row>
    <row r="441" customHeight="1" spans="1:29">
      <c r="A441" s="5"/>
      <c r="B441" s="5"/>
      <c r="C441" s="5"/>
      <c r="D441" s="5"/>
      <c r="E441" s="5"/>
      <c r="F441" s="5"/>
      <c r="G441" s="5"/>
      <c r="H441" s="5"/>
      <c r="I441" s="5"/>
      <c r="J441" s="5"/>
      <c r="K441" s="11" t="str">
        <f>IF(ISBLANK(A441),"",VLOOKUP("S3"&amp;表1_15[[#This Row],[分项工程代号]]&amp;表1_15[[#This Row],[分项工程名称]],模板!D:F,3,FALSE))</f>
        <v/>
      </c>
      <c r="L441" s="2" t="str">
        <f>IF(ISBLANK(A441),"",表1_15[[#This Row],[编号]]&amp;TEXT(表1_15[[#This Row],[序号]],"000"))</f>
        <v/>
      </c>
      <c r="M441" s="11" t="str">
        <f t="shared" si="74"/>
        <v/>
      </c>
      <c r="N441" s="11" t="str">
        <f t="shared" si="75"/>
        <v/>
      </c>
      <c r="O441" s="11" t="str">
        <f t="shared" si="76"/>
        <v/>
      </c>
      <c r="P441" s="2" t="str">
        <f t="shared" si="77"/>
        <v/>
      </c>
      <c r="Q441" s="2" t="str">
        <f t="shared" si="78"/>
        <v/>
      </c>
      <c r="R441" s="2" t="str">
        <f t="shared" si="79"/>
        <v/>
      </c>
      <c r="S441" s="11" t="str">
        <f t="shared" si="80"/>
        <v/>
      </c>
      <c r="T441" s="11" t="str">
        <f>IF(ISBLANK(A441),"",VLOOKUP(表1_15[[#This Row],[分项工程名称]],模板!C:G,3,FALSE))</f>
        <v/>
      </c>
      <c r="U441" s="2" t="str">
        <f t="shared" si="81"/>
        <v/>
      </c>
      <c r="V441" s="2" t="str">
        <f t="shared" si="82"/>
        <v/>
      </c>
      <c r="W441" s="11" t="str">
        <f>IF(ISBLANK(A441),"",表1_15[[#This Row],[子项名称]]&amp;表1_15[[#This Row],[标题]]&amp;表1_15[[#This Row],[分项工程代号]])</f>
        <v/>
      </c>
      <c r="X441" s="11" t="str">
        <f>IF(ISBLANK(A441),"",COUNTIF(W:W,表1_15[[#This Row],[子项名称]]&amp;表1_15[[#This Row],[标题]]&amp;表1_15[[#This Row],[分项工程代号]]))</f>
        <v/>
      </c>
      <c r="Y441" s="11" t="str">
        <f>IF(ISBLANK(A441),"",表1_15[[#This Row],[子项名称]]&amp;表1_15[[#This Row],[分项工程代号]]&amp;表1_15[[#This Row],[分项工程名称]])</f>
        <v/>
      </c>
      <c r="Z441" s="11" t="str">
        <f>IF(ISBLANK(A441),"",IF(MATCH(表1_15[[#This Row],[子项名称]]&amp;表1_15[[#This Row],[分项工程代号]]&amp;表1_15[[#This Row],[分项工程名称]],Y:Y,0)=ROW(表1_15[[#This Row],[子项名称]]),TRUE,FALSE))</f>
        <v/>
      </c>
      <c r="AA441" s="11" t="str">
        <f t="shared" si="83"/>
        <v/>
      </c>
      <c r="AB441" s="11" t="str">
        <f>IF(ISBLANK(A441),"",VLOOKUP(表1_15[[#This Row],[分项工程名称]],施工检查记录[#All],2,FALSE))</f>
        <v/>
      </c>
      <c r="AC441" s="5"/>
    </row>
    <row r="442" customHeight="1" spans="1:29">
      <c r="A442" s="5"/>
      <c r="B442" s="5"/>
      <c r="C442" s="5"/>
      <c r="D442" s="5"/>
      <c r="E442" s="5"/>
      <c r="F442" s="5"/>
      <c r="G442" s="5"/>
      <c r="H442" s="5"/>
      <c r="I442" s="5"/>
      <c r="J442" s="5"/>
      <c r="K442" s="11" t="str">
        <f>IF(ISBLANK(A442),"",VLOOKUP("S3"&amp;表1_15[[#This Row],[分项工程代号]]&amp;表1_15[[#This Row],[分项工程名称]],模板!D:F,3,FALSE))</f>
        <v/>
      </c>
      <c r="L442" s="2" t="str">
        <f>IF(ISBLANK(A442),"",表1_15[[#This Row],[编号]]&amp;TEXT(表1_15[[#This Row],[序号]],"000"))</f>
        <v/>
      </c>
      <c r="M442" s="11" t="str">
        <f t="shared" si="74"/>
        <v/>
      </c>
      <c r="N442" s="11" t="str">
        <f t="shared" si="75"/>
        <v/>
      </c>
      <c r="O442" s="11" t="str">
        <f t="shared" si="76"/>
        <v/>
      </c>
      <c r="P442" s="2" t="str">
        <f t="shared" si="77"/>
        <v/>
      </c>
      <c r="Q442" s="2" t="str">
        <f t="shared" si="78"/>
        <v/>
      </c>
      <c r="R442" s="2" t="str">
        <f t="shared" si="79"/>
        <v/>
      </c>
      <c r="S442" s="11" t="str">
        <f t="shared" si="80"/>
        <v/>
      </c>
      <c r="T442" s="11" t="str">
        <f>IF(ISBLANK(A442),"",VLOOKUP(表1_15[[#This Row],[分项工程名称]],模板!C:G,3,FALSE))</f>
        <v/>
      </c>
      <c r="U442" s="2" t="str">
        <f t="shared" si="81"/>
        <v/>
      </c>
      <c r="V442" s="2" t="str">
        <f t="shared" si="82"/>
        <v/>
      </c>
      <c r="W442" s="11" t="str">
        <f>IF(ISBLANK(A442),"",表1_15[[#This Row],[子项名称]]&amp;表1_15[[#This Row],[标题]]&amp;表1_15[[#This Row],[分项工程代号]])</f>
        <v/>
      </c>
      <c r="X442" s="11" t="str">
        <f>IF(ISBLANK(A442),"",COUNTIF(W:W,表1_15[[#This Row],[子项名称]]&amp;表1_15[[#This Row],[标题]]&amp;表1_15[[#This Row],[分项工程代号]]))</f>
        <v/>
      </c>
      <c r="Y442" s="11" t="str">
        <f>IF(ISBLANK(A442),"",表1_15[[#This Row],[子项名称]]&amp;表1_15[[#This Row],[分项工程代号]]&amp;表1_15[[#This Row],[分项工程名称]])</f>
        <v/>
      </c>
      <c r="Z442" s="11" t="str">
        <f>IF(ISBLANK(A442),"",IF(MATCH(表1_15[[#This Row],[子项名称]]&amp;表1_15[[#This Row],[分项工程代号]]&amp;表1_15[[#This Row],[分项工程名称]],Y:Y,0)=ROW(表1_15[[#This Row],[子项名称]]),TRUE,FALSE))</f>
        <v/>
      </c>
      <c r="AA442" s="11" t="str">
        <f t="shared" si="83"/>
        <v/>
      </c>
      <c r="AB442" s="11" t="str">
        <f>IF(ISBLANK(A442),"",VLOOKUP(表1_15[[#This Row],[分项工程名称]],施工检查记录[#All],2,FALSE))</f>
        <v/>
      </c>
      <c r="AC442" s="5"/>
    </row>
    <row r="443" customHeight="1" spans="1:29">
      <c r="A443" s="5"/>
      <c r="B443" s="5"/>
      <c r="C443" s="5"/>
      <c r="D443" s="5"/>
      <c r="E443" s="5"/>
      <c r="F443" s="5"/>
      <c r="G443" s="5"/>
      <c r="H443" s="5"/>
      <c r="I443" s="5"/>
      <c r="J443" s="5"/>
      <c r="K443" s="11" t="str">
        <f>IF(ISBLANK(A443),"",VLOOKUP("S3"&amp;表1_15[[#This Row],[分项工程代号]]&amp;表1_15[[#This Row],[分项工程名称]],模板!D:F,3,FALSE))</f>
        <v/>
      </c>
      <c r="L443" s="2" t="str">
        <f>IF(ISBLANK(A443),"",表1_15[[#This Row],[编号]]&amp;TEXT(表1_15[[#This Row],[序号]],"000"))</f>
        <v/>
      </c>
      <c r="M443" s="11" t="str">
        <f t="shared" si="74"/>
        <v/>
      </c>
      <c r="N443" s="11" t="str">
        <f t="shared" si="75"/>
        <v/>
      </c>
      <c r="O443" s="11" t="str">
        <f t="shared" si="76"/>
        <v/>
      </c>
      <c r="P443" s="2" t="str">
        <f t="shared" si="77"/>
        <v/>
      </c>
      <c r="Q443" s="2" t="str">
        <f t="shared" si="78"/>
        <v/>
      </c>
      <c r="R443" s="2" t="str">
        <f t="shared" si="79"/>
        <v/>
      </c>
      <c r="S443" s="11" t="str">
        <f t="shared" si="80"/>
        <v/>
      </c>
      <c r="T443" s="11" t="str">
        <f>IF(ISBLANK(A443),"",VLOOKUP(表1_15[[#This Row],[分项工程名称]],模板!C:G,3,FALSE))</f>
        <v/>
      </c>
      <c r="U443" s="2" t="str">
        <f t="shared" si="81"/>
        <v/>
      </c>
      <c r="V443" s="2" t="str">
        <f t="shared" si="82"/>
        <v/>
      </c>
      <c r="W443" s="11" t="str">
        <f>IF(ISBLANK(A443),"",表1_15[[#This Row],[子项名称]]&amp;表1_15[[#This Row],[标题]]&amp;表1_15[[#This Row],[分项工程代号]])</f>
        <v/>
      </c>
      <c r="X443" s="11" t="str">
        <f>IF(ISBLANK(A443),"",COUNTIF(W:W,表1_15[[#This Row],[子项名称]]&amp;表1_15[[#This Row],[标题]]&amp;表1_15[[#This Row],[分项工程代号]]))</f>
        <v/>
      </c>
      <c r="Y443" s="11" t="str">
        <f>IF(ISBLANK(A443),"",表1_15[[#This Row],[子项名称]]&amp;表1_15[[#This Row],[分项工程代号]]&amp;表1_15[[#This Row],[分项工程名称]])</f>
        <v/>
      </c>
      <c r="Z443" s="11" t="str">
        <f>IF(ISBLANK(A443),"",IF(MATCH(表1_15[[#This Row],[子项名称]]&amp;表1_15[[#This Row],[分项工程代号]]&amp;表1_15[[#This Row],[分项工程名称]],Y:Y,0)=ROW(表1_15[[#This Row],[子项名称]]),TRUE,FALSE))</f>
        <v/>
      </c>
      <c r="AA443" s="11" t="str">
        <f t="shared" si="83"/>
        <v/>
      </c>
      <c r="AB443" s="11" t="str">
        <f>IF(ISBLANK(A443),"",VLOOKUP(表1_15[[#This Row],[分项工程名称]],施工检查记录[#All],2,FALSE))</f>
        <v/>
      </c>
      <c r="AC443" s="5"/>
    </row>
    <row r="444" customHeight="1" spans="1:29">
      <c r="A444" s="5"/>
      <c r="B444" s="5"/>
      <c r="C444" s="5"/>
      <c r="D444" s="5"/>
      <c r="E444" s="5"/>
      <c r="F444" s="5"/>
      <c r="G444" s="5"/>
      <c r="H444" s="5"/>
      <c r="I444" s="5"/>
      <c r="J444" s="5"/>
      <c r="K444" s="11" t="str">
        <f>IF(ISBLANK(A444),"",VLOOKUP("S3"&amp;表1_15[[#This Row],[分项工程代号]]&amp;表1_15[[#This Row],[分项工程名称]],模板!D:F,3,FALSE))</f>
        <v/>
      </c>
      <c r="L444" s="2" t="str">
        <f>IF(ISBLANK(A444),"",表1_15[[#This Row],[编号]]&amp;TEXT(表1_15[[#This Row],[序号]],"000"))</f>
        <v/>
      </c>
      <c r="M444" s="11" t="str">
        <f t="shared" si="74"/>
        <v/>
      </c>
      <c r="N444" s="11" t="str">
        <f t="shared" si="75"/>
        <v/>
      </c>
      <c r="O444" s="11" t="str">
        <f t="shared" si="76"/>
        <v/>
      </c>
      <c r="P444" s="2" t="str">
        <f t="shared" si="77"/>
        <v/>
      </c>
      <c r="Q444" s="2" t="str">
        <f t="shared" si="78"/>
        <v/>
      </c>
      <c r="R444" s="2" t="str">
        <f t="shared" si="79"/>
        <v/>
      </c>
      <c r="S444" s="11" t="str">
        <f t="shared" si="80"/>
        <v/>
      </c>
      <c r="T444" s="11" t="str">
        <f>IF(ISBLANK(A444),"",VLOOKUP(表1_15[[#This Row],[分项工程名称]],模板!C:G,3,FALSE))</f>
        <v/>
      </c>
      <c r="U444" s="2" t="str">
        <f t="shared" si="81"/>
        <v/>
      </c>
      <c r="V444" s="2" t="str">
        <f t="shared" si="82"/>
        <v/>
      </c>
      <c r="W444" s="11" t="str">
        <f>IF(ISBLANK(A444),"",表1_15[[#This Row],[子项名称]]&amp;表1_15[[#This Row],[标题]]&amp;表1_15[[#This Row],[分项工程代号]])</f>
        <v/>
      </c>
      <c r="X444" s="11" t="str">
        <f>IF(ISBLANK(A444),"",COUNTIF(W:W,表1_15[[#This Row],[子项名称]]&amp;表1_15[[#This Row],[标题]]&amp;表1_15[[#This Row],[分项工程代号]]))</f>
        <v/>
      </c>
      <c r="Y444" s="11" t="str">
        <f>IF(ISBLANK(A444),"",表1_15[[#This Row],[子项名称]]&amp;表1_15[[#This Row],[分项工程代号]]&amp;表1_15[[#This Row],[分项工程名称]])</f>
        <v/>
      </c>
      <c r="Z444" s="11" t="str">
        <f>IF(ISBLANK(A444),"",IF(MATCH(表1_15[[#This Row],[子项名称]]&amp;表1_15[[#This Row],[分项工程代号]]&amp;表1_15[[#This Row],[分项工程名称]],Y:Y,0)=ROW(表1_15[[#This Row],[子项名称]]),TRUE,FALSE))</f>
        <v/>
      </c>
      <c r="AA444" s="11" t="str">
        <f t="shared" si="83"/>
        <v/>
      </c>
      <c r="AB444" s="11" t="str">
        <f>IF(ISBLANK(A444),"",VLOOKUP(表1_15[[#This Row],[分项工程名称]],施工检查记录[#All],2,FALSE))</f>
        <v/>
      </c>
      <c r="AC444" s="5"/>
    </row>
    <row r="445" customHeight="1" spans="1:29">
      <c r="A445" s="5"/>
      <c r="B445" s="5"/>
      <c r="C445" s="5"/>
      <c r="D445" s="5"/>
      <c r="E445" s="5"/>
      <c r="F445" s="5"/>
      <c r="G445" s="5"/>
      <c r="H445" s="5"/>
      <c r="I445" s="5"/>
      <c r="J445" s="5"/>
      <c r="K445" s="11" t="str">
        <f>IF(ISBLANK(A445),"",VLOOKUP("S3"&amp;表1_15[[#This Row],[分项工程代号]]&amp;表1_15[[#This Row],[分项工程名称]],模板!D:F,3,FALSE))</f>
        <v/>
      </c>
      <c r="L445" s="2" t="str">
        <f>IF(ISBLANK(A445),"",表1_15[[#This Row],[编号]]&amp;TEXT(表1_15[[#This Row],[序号]],"000"))</f>
        <v/>
      </c>
      <c r="M445" s="11" t="str">
        <f t="shared" si="74"/>
        <v/>
      </c>
      <c r="N445" s="11" t="str">
        <f t="shared" si="75"/>
        <v/>
      </c>
      <c r="O445" s="11" t="str">
        <f t="shared" si="76"/>
        <v/>
      </c>
      <c r="P445" s="2" t="str">
        <f t="shared" si="77"/>
        <v/>
      </c>
      <c r="Q445" s="2" t="str">
        <f t="shared" si="78"/>
        <v/>
      </c>
      <c r="R445" s="2" t="str">
        <f t="shared" si="79"/>
        <v/>
      </c>
      <c r="S445" s="11" t="str">
        <f t="shared" si="80"/>
        <v/>
      </c>
      <c r="T445" s="11" t="str">
        <f>IF(ISBLANK(A445),"",VLOOKUP(表1_15[[#This Row],[分项工程名称]],模板!C:G,3,FALSE))</f>
        <v/>
      </c>
      <c r="U445" s="2" t="str">
        <f t="shared" si="81"/>
        <v/>
      </c>
      <c r="V445" s="2" t="str">
        <f t="shared" si="82"/>
        <v/>
      </c>
      <c r="W445" s="11" t="str">
        <f>IF(ISBLANK(A445),"",表1_15[[#This Row],[子项名称]]&amp;表1_15[[#This Row],[标题]]&amp;表1_15[[#This Row],[分项工程代号]])</f>
        <v/>
      </c>
      <c r="X445" s="11" t="str">
        <f>IF(ISBLANK(A445),"",COUNTIF(W:W,表1_15[[#This Row],[子项名称]]&amp;表1_15[[#This Row],[标题]]&amp;表1_15[[#This Row],[分项工程代号]]))</f>
        <v/>
      </c>
      <c r="Y445" s="11" t="str">
        <f>IF(ISBLANK(A445),"",表1_15[[#This Row],[子项名称]]&amp;表1_15[[#This Row],[分项工程代号]]&amp;表1_15[[#This Row],[分项工程名称]])</f>
        <v/>
      </c>
      <c r="Z445" s="11" t="str">
        <f>IF(ISBLANK(A445),"",IF(MATCH(表1_15[[#This Row],[子项名称]]&amp;表1_15[[#This Row],[分项工程代号]]&amp;表1_15[[#This Row],[分项工程名称]],Y:Y,0)=ROW(表1_15[[#This Row],[子项名称]]),TRUE,FALSE))</f>
        <v/>
      </c>
      <c r="AA445" s="11" t="str">
        <f t="shared" si="83"/>
        <v/>
      </c>
      <c r="AB445" s="11" t="str">
        <f>IF(ISBLANK(A445),"",VLOOKUP(表1_15[[#This Row],[分项工程名称]],施工检查记录[#All],2,FALSE))</f>
        <v/>
      </c>
      <c r="AC445" s="5"/>
    </row>
    <row r="446" customHeight="1" spans="1:29">
      <c r="A446" s="5"/>
      <c r="B446" s="5"/>
      <c r="C446" s="5"/>
      <c r="D446" s="5"/>
      <c r="E446" s="5"/>
      <c r="F446" s="5"/>
      <c r="G446" s="5"/>
      <c r="H446" s="5"/>
      <c r="I446" s="5"/>
      <c r="J446" s="5"/>
      <c r="K446" s="11" t="str">
        <f>IF(ISBLANK(A446),"",VLOOKUP("S3"&amp;表1_15[[#This Row],[分项工程代号]]&amp;表1_15[[#This Row],[分项工程名称]],模板!D:F,3,FALSE))</f>
        <v/>
      </c>
      <c r="L446" s="2" t="str">
        <f>IF(ISBLANK(A446),"",表1_15[[#This Row],[编号]]&amp;TEXT(表1_15[[#This Row],[序号]],"000"))</f>
        <v/>
      </c>
      <c r="M446" s="11" t="str">
        <f t="shared" si="74"/>
        <v/>
      </c>
      <c r="N446" s="11" t="str">
        <f t="shared" si="75"/>
        <v/>
      </c>
      <c r="O446" s="11" t="str">
        <f t="shared" si="76"/>
        <v/>
      </c>
      <c r="P446" s="2" t="str">
        <f t="shared" si="77"/>
        <v/>
      </c>
      <c r="Q446" s="2" t="str">
        <f t="shared" si="78"/>
        <v/>
      </c>
      <c r="R446" s="2" t="str">
        <f t="shared" si="79"/>
        <v/>
      </c>
      <c r="S446" s="11" t="str">
        <f t="shared" si="80"/>
        <v/>
      </c>
      <c r="T446" s="11" t="str">
        <f>IF(ISBLANK(A446),"",VLOOKUP(表1_15[[#This Row],[分项工程名称]],模板!C:G,3,FALSE))</f>
        <v/>
      </c>
      <c r="U446" s="2" t="str">
        <f t="shared" si="81"/>
        <v/>
      </c>
      <c r="V446" s="2" t="str">
        <f t="shared" si="82"/>
        <v/>
      </c>
      <c r="W446" s="11" t="str">
        <f>IF(ISBLANK(A446),"",表1_15[[#This Row],[子项名称]]&amp;表1_15[[#This Row],[标题]]&amp;表1_15[[#This Row],[分项工程代号]])</f>
        <v/>
      </c>
      <c r="X446" s="11" t="str">
        <f>IF(ISBLANK(A446),"",COUNTIF(W:W,表1_15[[#This Row],[子项名称]]&amp;表1_15[[#This Row],[标题]]&amp;表1_15[[#This Row],[分项工程代号]]))</f>
        <v/>
      </c>
      <c r="Y446" s="11" t="str">
        <f>IF(ISBLANK(A446),"",表1_15[[#This Row],[子项名称]]&amp;表1_15[[#This Row],[分项工程代号]]&amp;表1_15[[#This Row],[分项工程名称]])</f>
        <v/>
      </c>
      <c r="Z446" s="11" t="str">
        <f>IF(ISBLANK(A446),"",IF(MATCH(表1_15[[#This Row],[子项名称]]&amp;表1_15[[#This Row],[分项工程代号]]&amp;表1_15[[#This Row],[分项工程名称]],Y:Y,0)=ROW(表1_15[[#This Row],[子项名称]]),TRUE,FALSE))</f>
        <v/>
      </c>
      <c r="AA446" s="11" t="str">
        <f t="shared" si="83"/>
        <v/>
      </c>
      <c r="AB446" s="11" t="str">
        <f>IF(ISBLANK(A446),"",VLOOKUP(表1_15[[#This Row],[分项工程名称]],施工检查记录[#All],2,FALSE))</f>
        <v/>
      </c>
      <c r="AC446" s="5"/>
    </row>
    <row r="447" customHeight="1" spans="1:29">
      <c r="A447" s="5"/>
      <c r="B447" s="5"/>
      <c r="C447" s="5"/>
      <c r="D447" s="5"/>
      <c r="E447" s="5"/>
      <c r="F447" s="5"/>
      <c r="G447" s="5"/>
      <c r="H447" s="5"/>
      <c r="I447" s="5"/>
      <c r="J447" s="5"/>
      <c r="K447" s="11" t="str">
        <f>IF(ISBLANK(A447),"",VLOOKUP("S3"&amp;表1_15[[#This Row],[分项工程代号]]&amp;表1_15[[#This Row],[分项工程名称]],模板!D:F,3,FALSE))</f>
        <v/>
      </c>
      <c r="L447" s="2" t="str">
        <f>IF(ISBLANK(A447),"",表1_15[[#This Row],[编号]]&amp;TEXT(表1_15[[#This Row],[序号]],"000"))</f>
        <v/>
      </c>
      <c r="M447" s="11" t="str">
        <f t="shared" si="74"/>
        <v/>
      </c>
      <c r="N447" s="11" t="str">
        <f t="shared" si="75"/>
        <v/>
      </c>
      <c r="O447" s="11" t="str">
        <f t="shared" si="76"/>
        <v/>
      </c>
      <c r="P447" s="2" t="str">
        <f t="shared" si="77"/>
        <v/>
      </c>
      <c r="Q447" s="2" t="str">
        <f t="shared" si="78"/>
        <v/>
      </c>
      <c r="R447" s="2" t="str">
        <f t="shared" si="79"/>
        <v/>
      </c>
      <c r="S447" s="11" t="str">
        <f t="shared" si="80"/>
        <v/>
      </c>
      <c r="T447" s="11" t="str">
        <f>IF(ISBLANK(A447),"",VLOOKUP(表1_15[[#This Row],[分项工程名称]],模板!C:G,3,FALSE))</f>
        <v/>
      </c>
      <c r="U447" s="2" t="str">
        <f t="shared" si="81"/>
        <v/>
      </c>
      <c r="V447" s="2" t="str">
        <f t="shared" si="82"/>
        <v/>
      </c>
      <c r="W447" s="11" t="str">
        <f>IF(ISBLANK(A447),"",表1_15[[#This Row],[子项名称]]&amp;表1_15[[#This Row],[标题]]&amp;表1_15[[#This Row],[分项工程代号]])</f>
        <v/>
      </c>
      <c r="X447" s="11" t="str">
        <f>IF(ISBLANK(A447),"",COUNTIF(W:W,表1_15[[#This Row],[子项名称]]&amp;表1_15[[#This Row],[标题]]&amp;表1_15[[#This Row],[分项工程代号]]))</f>
        <v/>
      </c>
      <c r="Y447" s="11" t="str">
        <f>IF(ISBLANK(A447),"",表1_15[[#This Row],[子项名称]]&amp;表1_15[[#This Row],[分项工程代号]]&amp;表1_15[[#This Row],[分项工程名称]])</f>
        <v/>
      </c>
      <c r="Z447" s="11" t="str">
        <f>IF(ISBLANK(A447),"",IF(MATCH(表1_15[[#This Row],[子项名称]]&amp;表1_15[[#This Row],[分项工程代号]]&amp;表1_15[[#This Row],[分项工程名称]],Y:Y,0)=ROW(表1_15[[#This Row],[子项名称]]),TRUE,FALSE))</f>
        <v/>
      </c>
      <c r="AA447" s="11" t="str">
        <f t="shared" si="83"/>
        <v/>
      </c>
      <c r="AB447" s="11" t="str">
        <f>IF(ISBLANK(A447),"",VLOOKUP(表1_15[[#This Row],[分项工程名称]],施工检查记录[#All],2,FALSE))</f>
        <v/>
      </c>
      <c r="AC447" s="5"/>
    </row>
    <row r="448" customHeight="1" spans="1:29">
      <c r="A448" s="5"/>
      <c r="B448" s="5"/>
      <c r="C448" s="5"/>
      <c r="D448" s="5"/>
      <c r="E448" s="5"/>
      <c r="F448" s="5"/>
      <c r="G448" s="5"/>
      <c r="H448" s="5"/>
      <c r="I448" s="5"/>
      <c r="J448" s="5"/>
      <c r="K448" s="11" t="str">
        <f>IF(ISBLANK(A448),"",VLOOKUP("S3"&amp;表1_15[[#This Row],[分项工程代号]]&amp;表1_15[[#This Row],[分项工程名称]],模板!D:F,3,FALSE))</f>
        <v/>
      </c>
      <c r="L448" s="2" t="str">
        <f>IF(ISBLANK(A448),"",表1_15[[#This Row],[编号]]&amp;TEXT(表1_15[[#This Row],[序号]],"000"))</f>
        <v/>
      </c>
      <c r="M448" s="11" t="str">
        <f t="shared" si="74"/>
        <v/>
      </c>
      <c r="N448" s="11" t="str">
        <f t="shared" si="75"/>
        <v/>
      </c>
      <c r="O448" s="11" t="str">
        <f t="shared" si="76"/>
        <v/>
      </c>
      <c r="P448" s="2" t="str">
        <f t="shared" si="77"/>
        <v/>
      </c>
      <c r="Q448" s="2" t="str">
        <f t="shared" si="78"/>
        <v/>
      </c>
      <c r="R448" s="2" t="str">
        <f t="shared" si="79"/>
        <v/>
      </c>
      <c r="S448" s="11" t="str">
        <f t="shared" si="80"/>
        <v/>
      </c>
      <c r="T448" s="11" t="str">
        <f>IF(ISBLANK(A448),"",VLOOKUP(表1_15[[#This Row],[分项工程名称]],模板!C:G,3,FALSE))</f>
        <v/>
      </c>
      <c r="U448" s="2" t="str">
        <f t="shared" si="81"/>
        <v/>
      </c>
      <c r="V448" s="2" t="str">
        <f t="shared" si="82"/>
        <v/>
      </c>
      <c r="W448" s="11" t="str">
        <f>IF(ISBLANK(A448),"",表1_15[[#This Row],[子项名称]]&amp;表1_15[[#This Row],[标题]]&amp;表1_15[[#This Row],[分项工程代号]])</f>
        <v/>
      </c>
      <c r="X448" s="11" t="str">
        <f>IF(ISBLANK(A448),"",COUNTIF(W:W,表1_15[[#This Row],[子项名称]]&amp;表1_15[[#This Row],[标题]]&amp;表1_15[[#This Row],[分项工程代号]]))</f>
        <v/>
      </c>
      <c r="Y448" s="11" t="str">
        <f>IF(ISBLANK(A448),"",表1_15[[#This Row],[子项名称]]&amp;表1_15[[#This Row],[分项工程代号]]&amp;表1_15[[#This Row],[分项工程名称]])</f>
        <v/>
      </c>
      <c r="Z448" s="11" t="str">
        <f>IF(ISBLANK(A448),"",IF(MATCH(表1_15[[#This Row],[子项名称]]&amp;表1_15[[#This Row],[分项工程代号]]&amp;表1_15[[#This Row],[分项工程名称]],Y:Y,0)=ROW(表1_15[[#This Row],[子项名称]]),TRUE,FALSE))</f>
        <v/>
      </c>
      <c r="AA448" s="11" t="str">
        <f t="shared" si="83"/>
        <v/>
      </c>
      <c r="AB448" s="11" t="str">
        <f>IF(ISBLANK(A448),"",VLOOKUP(表1_15[[#This Row],[分项工程名称]],施工检查记录[#All],2,FALSE))</f>
        <v/>
      </c>
      <c r="AC448" s="5"/>
    </row>
    <row r="449" customHeight="1" spans="1:29">
      <c r="A449" s="5"/>
      <c r="B449" s="5"/>
      <c r="C449" s="5"/>
      <c r="D449" s="5"/>
      <c r="E449" s="5"/>
      <c r="F449" s="5"/>
      <c r="G449" s="5"/>
      <c r="H449" s="5"/>
      <c r="I449" s="5"/>
      <c r="J449" s="5"/>
      <c r="K449" s="11" t="str">
        <f>IF(ISBLANK(A449),"",VLOOKUP("S3"&amp;表1_15[[#This Row],[分项工程代号]]&amp;表1_15[[#This Row],[分项工程名称]],模板!D:F,3,FALSE))</f>
        <v/>
      </c>
      <c r="L449" s="2" t="str">
        <f>IF(ISBLANK(A449),"",表1_15[[#This Row],[编号]]&amp;TEXT(表1_15[[#This Row],[序号]],"000"))</f>
        <v/>
      </c>
      <c r="M449" s="11" t="str">
        <f t="shared" si="74"/>
        <v/>
      </c>
      <c r="N449" s="11" t="str">
        <f t="shared" si="75"/>
        <v/>
      </c>
      <c r="O449" s="11" t="str">
        <f t="shared" si="76"/>
        <v/>
      </c>
      <c r="P449" s="2" t="str">
        <f t="shared" si="77"/>
        <v/>
      </c>
      <c r="Q449" s="2" t="str">
        <f t="shared" si="78"/>
        <v/>
      </c>
      <c r="R449" s="2" t="str">
        <f t="shared" si="79"/>
        <v/>
      </c>
      <c r="S449" s="11" t="str">
        <f t="shared" si="80"/>
        <v/>
      </c>
      <c r="T449" s="11" t="str">
        <f>IF(ISBLANK(A449),"",VLOOKUP(表1_15[[#This Row],[分项工程名称]],模板!C:G,3,FALSE))</f>
        <v/>
      </c>
      <c r="U449" s="2" t="str">
        <f t="shared" si="81"/>
        <v/>
      </c>
      <c r="V449" s="2" t="str">
        <f t="shared" si="82"/>
        <v/>
      </c>
      <c r="W449" s="11" t="str">
        <f>IF(ISBLANK(A449),"",表1_15[[#This Row],[子项名称]]&amp;表1_15[[#This Row],[标题]]&amp;表1_15[[#This Row],[分项工程代号]])</f>
        <v/>
      </c>
      <c r="X449" s="11" t="str">
        <f>IF(ISBLANK(A449),"",COUNTIF(W:W,表1_15[[#This Row],[子项名称]]&amp;表1_15[[#This Row],[标题]]&amp;表1_15[[#This Row],[分项工程代号]]))</f>
        <v/>
      </c>
      <c r="Y449" s="11" t="str">
        <f>IF(ISBLANK(A449),"",表1_15[[#This Row],[子项名称]]&amp;表1_15[[#This Row],[分项工程代号]]&amp;表1_15[[#This Row],[分项工程名称]])</f>
        <v/>
      </c>
      <c r="Z449" s="11" t="str">
        <f>IF(ISBLANK(A449),"",IF(MATCH(表1_15[[#This Row],[子项名称]]&amp;表1_15[[#This Row],[分项工程代号]]&amp;表1_15[[#This Row],[分项工程名称]],Y:Y,0)=ROW(表1_15[[#This Row],[子项名称]]),TRUE,FALSE))</f>
        <v/>
      </c>
      <c r="AA449" s="11" t="str">
        <f t="shared" si="83"/>
        <v/>
      </c>
      <c r="AB449" s="11" t="str">
        <f>IF(ISBLANK(A449),"",VLOOKUP(表1_15[[#This Row],[分项工程名称]],施工检查记录[#All],2,FALSE))</f>
        <v/>
      </c>
      <c r="AC449" s="5"/>
    </row>
    <row r="450" customHeight="1" spans="1:29">
      <c r="A450" s="5"/>
      <c r="B450" s="5"/>
      <c r="C450" s="5"/>
      <c r="D450" s="5"/>
      <c r="E450" s="5"/>
      <c r="F450" s="5"/>
      <c r="G450" s="5"/>
      <c r="H450" s="5"/>
      <c r="I450" s="5"/>
      <c r="J450" s="5"/>
      <c r="K450" s="11" t="str">
        <f>IF(ISBLANK(A450),"",VLOOKUP("S3"&amp;表1_15[[#This Row],[分项工程代号]]&amp;表1_15[[#This Row],[分项工程名称]],模板!D:F,3,FALSE))</f>
        <v/>
      </c>
      <c r="L450" s="2" t="str">
        <f>IF(ISBLANK(A450),"",表1_15[[#This Row],[编号]]&amp;TEXT(表1_15[[#This Row],[序号]],"000"))</f>
        <v/>
      </c>
      <c r="M450" s="11" t="str">
        <f t="shared" si="74"/>
        <v/>
      </c>
      <c r="N450" s="11" t="str">
        <f t="shared" si="75"/>
        <v/>
      </c>
      <c r="O450" s="11" t="str">
        <f t="shared" si="76"/>
        <v/>
      </c>
      <c r="P450" s="2" t="str">
        <f t="shared" si="77"/>
        <v/>
      </c>
      <c r="Q450" s="2" t="str">
        <f t="shared" si="78"/>
        <v/>
      </c>
      <c r="R450" s="2" t="str">
        <f t="shared" si="79"/>
        <v/>
      </c>
      <c r="S450" s="11" t="str">
        <f t="shared" si="80"/>
        <v/>
      </c>
      <c r="T450" s="11" t="str">
        <f>IF(ISBLANK(A450),"",VLOOKUP(表1_15[[#This Row],[分项工程名称]],模板!C:G,3,FALSE))</f>
        <v/>
      </c>
      <c r="U450" s="2" t="str">
        <f t="shared" si="81"/>
        <v/>
      </c>
      <c r="V450" s="2" t="str">
        <f t="shared" si="82"/>
        <v/>
      </c>
      <c r="W450" s="11" t="str">
        <f>IF(ISBLANK(A450),"",表1_15[[#This Row],[子项名称]]&amp;表1_15[[#This Row],[标题]]&amp;表1_15[[#This Row],[分项工程代号]])</f>
        <v/>
      </c>
      <c r="X450" s="11" t="str">
        <f>IF(ISBLANK(A450),"",COUNTIF(W:W,表1_15[[#This Row],[子项名称]]&amp;表1_15[[#This Row],[标题]]&amp;表1_15[[#This Row],[分项工程代号]]))</f>
        <v/>
      </c>
      <c r="Y450" s="11" t="str">
        <f>IF(ISBLANK(A450),"",表1_15[[#This Row],[子项名称]]&amp;表1_15[[#This Row],[分项工程代号]]&amp;表1_15[[#This Row],[分项工程名称]])</f>
        <v/>
      </c>
      <c r="Z450" s="11" t="str">
        <f>IF(ISBLANK(A450),"",IF(MATCH(表1_15[[#This Row],[子项名称]]&amp;表1_15[[#This Row],[分项工程代号]]&amp;表1_15[[#This Row],[分项工程名称]],Y:Y,0)=ROW(表1_15[[#This Row],[子项名称]]),TRUE,FALSE))</f>
        <v/>
      </c>
      <c r="AA450" s="11" t="str">
        <f t="shared" si="83"/>
        <v/>
      </c>
      <c r="AB450" s="11" t="str">
        <f>IF(ISBLANK(A450),"",VLOOKUP(表1_15[[#This Row],[分项工程名称]],施工检查记录[#All],2,FALSE))</f>
        <v/>
      </c>
      <c r="AC450" s="5"/>
    </row>
    <row r="451" customHeight="1" spans="1:29">
      <c r="A451" s="5"/>
      <c r="B451" s="5"/>
      <c r="C451" s="5"/>
      <c r="D451" s="5"/>
      <c r="E451" s="5"/>
      <c r="F451" s="5"/>
      <c r="G451" s="5"/>
      <c r="H451" s="5"/>
      <c r="I451" s="5"/>
      <c r="J451" s="5"/>
      <c r="K451" s="11" t="str">
        <f>IF(ISBLANK(A451),"",VLOOKUP("S3"&amp;表1_15[[#This Row],[分项工程代号]]&amp;表1_15[[#This Row],[分项工程名称]],模板!D:F,3,FALSE))</f>
        <v/>
      </c>
      <c r="L451" s="2" t="str">
        <f>IF(ISBLANK(A451),"",表1_15[[#This Row],[编号]]&amp;TEXT(表1_15[[#This Row],[序号]],"000"))</f>
        <v/>
      </c>
      <c r="M451" s="11" t="str">
        <f t="shared" ref="M451:M514" si="84">IF(ISBLANK(A451),"","北方工程刚果（金）有限公司")</f>
        <v/>
      </c>
      <c r="N451" s="11" t="str">
        <f t="shared" ref="N451:N514" si="85">IF(ISBLANK(A451),"","李云松")</f>
        <v/>
      </c>
      <c r="O451" s="11" t="str">
        <f t="shared" ref="O451:O514" si="86">IF(ISBLANK(A451),"","黄必银")</f>
        <v/>
      </c>
      <c r="P451" s="2" t="str">
        <f t="shared" ref="P451:P514" si="87">IF(ISBLANK(A451),"","WUHUANG CONSTRUCTION ET COMMERCE RDC SAS")</f>
        <v/>
      </c>
      <c r="Q451" s="2" t="str">
        <f t="shared" ref="Q451:Q514" si="88">IF(ISBLANK(A451),"","陈陆")</f>
        <v/>
      </c>
      <c r="R451" s="2" t="str">
        <f t="shared" ref="R451:R514" si="89">IF(ISBLANK(A451),"","曹学能")</f>
        <v/>
      </c>
      <c r="S451" s="11" t="str">
        <f t="shared" ref="S451:S514" si="90">IF(ISBLANK(A451),"","鑫诚建设监理咨询有限公司")</f>
        <v/>
      </c>
      <c r="T451" s="11" t="str">
        <f>IF(ISBLANK(A451),"",VLOOKUP(表1_15[[#This Row],[分项工程名称]],模板!C:G,3,FALSE))</f>
        <v/>
      </c>
      <c r="U451" s="2" t="str">
        <f t="shared" ref="U451:U514" si="91">IF(ISBLANK(A451),"","刚果（金）庞比铜钴矿项目")</f>
        <v/>
      </c>
      <c r="V451" s="2" t="str">
        <f t="shared" ref="V451:V514" si="92">IF(ISBLANK(A451),"",_xlfn.CONCAT(U451,"   ",A451))</f>
        <v/>
      </c>
      <c r="W451" s="11" t="str">
        <f>IF(ISBLANK(A451),"",表1_15[[#This Row],[子项名称]]&amp;表1_15[[#This Row],[标题]]&amp;表1_15[[#This Row],[分项工程代号]])</f>
        <v/>
      </c>
      <c r="X451" s="11" t="str">
        <f>IF(ISBLANK(A451),"",COUNTIF(W:W,表1_15[[#This Row],[子项名称]]&amp;表1_15[[#This Row],[标题]]&amp;表1_15[[#This Row],[分项工程代号]]))</f>
        <v/>
      </c>
      <c r="Y451" s="11" t="str">
        <f>IF(ISBLANK(A451),"",表1_15[[#This Row],[子项名称]]&amp;表1_15[[#This Row],[分项工程代号]]&amp;表1_15[[#This Row],[分项工程名称]])</f>
        <v/>
      </c>
      <c r="Z451" s="11" t="str">
        <f>IF(ISBLANK(A451),"",IF(MATCH(表1_15[[#This Row],[子项名称]]&amp;表1_15[[#This Row],[分项工程代号]]&amp;表1_15[[#This Row],[分项工程名称]],Y:Y,0)=ROW(表1_15[[#This Row],[子项名称]]),TRUE,FALSE))</f>
        <v/>
      </c>
      <c r="AA451" s="11" t="str">
        <f t="shared" ref="AA451:AA514" si="93">IF(ISBLANK(A451),"",_xlfn.CONCAT("《自动化仪表工程施工及验收规范》GB50093-2013"))</f>
        <v/>
      </c>
      <c r="AB451" s="11" t="str">
        <f>IF(ISBLANK(A451),"",VLOOKUP(表1_15[[#This Row],[分项工程名称]],施工检查记录[#All],2,FALSE))</f>
        <v/>
      </c>
      <c r="AC451" s="5"/>
    </row>
    <row r="452" customHeight="1" spans="1:29">
      <c r="A452" s="5"/>
      <c r="B452" s="5"/>
      <c r="C452" s="5"/>
      <c r="D452" s="5"/>
      <c r="E452" s="5"/>
      <c r="F452" s="5"/>
      <c r="G452" s="5"/>
      <c r="H452" s="5"/>
      <c r="I452" s="5"/>
      <c r="J452" s="5"/>
      <c r="K452" s="11" t="str">
        <f>IF(ISBLANK(A452),"",VLOOKUP("S3"&amp;表1_15[[#This Row],[分项工程代号]]&amp;表1_15[[#This Row],[分项工程名称]],模板!D:F,3,FALSE))</f>
        <v/>
      </c>
      <c r="L452" s="2" t="str">
        <f>IF(ISBLANK(A452),"",表1_15[[#This Row],[编号]]&amp;TEXT(表1_15[[#This Row],[序号]],"000"))</f>
        <v/>
      </c>
      <c r="M452" s="11" t="str">
        <f t="shared" si="84"/>
        <v/>
      </c>
      <c r="N452" s="11" t="str">
        <f t="shared" si="85"/>
        <v/>
      </c>
      <c r="O452" s="11" t="str">
        <f t="shared" si="86"/>
        <v/>
      </c>
      <c r="P452" s="2" t="str">
        <f t="shared" si="87"/>
        <v/>
      </c>
      <c r="Q452" s="2" t="str">
        <f t="shared" si="88"/>
        <v/>
      </c>
      <c r="R452" s="2" t="str">
        <f t="shared" si="89"/>
        <v/>
      </c>
      <c r="S452" s="11" t="str">
        <f t="shared" si="90"/>
        <v/>
      </c>
      <c r="T452" s="11" t="str">
        <f>IF(ISBLANK(A452),"",VLOOKUP(表1_15[[#This Row],[分项工程名称]],模板!C:G,3,FALSE))</f>
        <v/>
      </c>
      <c r="U452" s="2" t="str">
        <f t="shared" si="91"/>
        <v/>
      </c>
      <c r="V452" s="2" t="str">
        <f t="shared" si="92"/>
        <v/>
      </c>
      <c r="W452" s="11" t="str">
        <f>IF(ISBLANK(A452),"",表1_15[[#This Row],[子项名称]]&amp;表1_15[[#This Row],[标题]]&amp;表1_15[[#This Row],[分项工程代号]])</f>
        <v/>
      </c>
      <c r="X452" s="11" t="str">
        <f>IF(ISBLANK(A452),"",COUNTIF(W:W,表1_15[[#This Row],[子项名称]]&amp;表1_15[[#This Row],[标题]]&amp;表1_15[[#This Row],[分项工程代号]]))</f>
        <v/>
      </c>
      <c r="Y452" s="11" t="str">
        <f>IF(ISBLANK(A452),"",表1_15[[#This Row],[子项名称]]&amp;表1_15[[#This Row],[分项工程代号]]&amp;表1_15[[#This Row],[分项工程名称]])</f>
        <v/>
      </c>
      <c r="Z452" s="11" t="str">
        <f>IF(ISBLANK(A452),"",IF(MATCH(表1_15[[#This Row],[子项名称]]&amp;表1_15[[#This Row],[分项工程代号]]&amp;表1_15[[#This Row],[分项工程名称]],Y:Y,0)=ROW(表1_15[[#This Row],[子项名称]]),TRUE,FALSE))</f>
        <v/>
      </c>
      <c r="AA452" s="11" t="str">
        <f t="shared" si="93"/>
        <v/>
      </c>
      <c r="AB452" s="11" t="str">
        <f>IF(ISBLANK(A452),"",VLOOKUP(表1_15[[#This Row],[分项工程名称]],施工检查记录[#All],2,FALSE))</f>
        <v/>
      </c>
      <c r="AC452" s="5"/>
    </row>
    <row r="453" customHeight="1" spans="1:29">
      <c r="A453" s="5"/>
      <c r="B453" s="5"/>
      <c r="C453" s="5"/>
      <c r="D453" s="5"/>
      <c r="E453" s="5"/>
      <c r="F453" s="5"/>
      <c r="G453" s="5"/>
      <c r="H453" s="5"/>
      <c r="I453" s="5"/>
      <c r="J453" s="5"/>
      <c r="K453" s="11" t="str">
        <f>IF(ISBLANK(A453),"",VLOOKUP("S3"&amp;表1_15[[#This Row],[分项工程代号]]&amp;表1_15[[#This Row],[分项工程名称]],模板!D:F,3,FALSE))</f>
        <v/>
      </c>
      <c r="L453" s="2" t="str">
        <f>IF(ISBLANK(A453),"",表1_15[[#This Row],[编号]]&amp;TEXT(表1_15[[#This Row],[序号]],"000"))</f>
        <v/>
      </c>
      <c r="M453" s="11" t="str">
        <f t="shared" si="84"/>
        <v/>
      </c>
      <c r="N453" s="11" t="str">
        <f t="shared" si="85"/>
        <v/>
      </c>
      <c r="O453" s="11" t="str">
        <f t="shared" si="86"/>
        <v/>
      </c>
      <c r="P453" s="2" t="str">
        <f t="shared" si="87"/>
        <v/>
      </c>
      <c r="Q453" s="2" t="str">
        <f t="shared" si="88"/>
        <v/>
      </c>
      <c r="R453" s="2" t="str">
        <f t="shared" si="89"/>
        <v/>
      </c>
      <c r="S453" s="11" t="str">
        <f t="shared" si="90"/>
        <v/>
      </c>
      <c r="T453" s="11" t="str">
        <f>IF(ISBLANK(A453),"",VLOOKUP(表1_15[[#This Row],[分项工程名称]],模板!C:G,3,FALSE))</f>
        <v/>
      </c>
      <c r="U453" s="2" t="str">
        <f t="shared" si="91"/>
        <v/>
      </c>
      <c r="V453" s="2" t="str">
        <f t="shared" si="92"/>
        <v/>
      </c>
      <c r="W453" s="11" t="str">
        <f>IF(ISBLANK(A453),"",表1_15[[#This Row],[子项名称]]&amp;表1_15[[#This Row],[标题]]&amp;表1_15[[#This Row],[分项工程代号]])</f>
        <v/>
      </c>
      <c r="X453" s="11" t="str">
        <f>IF(ISBLANK(A453),"",COUNTIF(W:W,表1_15[[#This Row],[子项名称]]&amp;表1_15[[#This Row],[标题]]&amp;表1_15[[#This Row],[分项工程代号]]))</f>
        <v/>
      </c>
      <c r="Y453" s="11" t="str">
        <f>IF(ISBLANK(A453),"",表1_15[[#This Row],[子项名称]]&amp;表1_15[[#This Row],[分项工程代号]]&amp;表1_15[[#This Row],[分项工程名称]])</f>
        <v/>
      </c>
      <c r="Z453" s="11" t="str">
        <f>IF(ISBLANK(A453),"",IF(MATCH(表1_15[[#This Row],[子项名称]]&amp;表1_15[[#This Row],[分项工程代号]]&amp;表1_15[[#This Row],[分项工程名称]],Y:Y,0)=ROW(表1_15[[#This Row],[子项名称]]),TRUE,FALSE))</f>
        <v/>
      </c>
      <c r="AA453" s="11" t="str">
        <f t="shared" si="93"/>
        <v/>
      </c>
      <c r="AB453" s="11" t="str">
        <f>IF(ISBLANK(A453),"",VLOOKUP(表1_15[[#This Row],[分项工程名称]],施工检查记录[#All],2,FALSE))</f>
        <v/>
      </c>
      <c r="AC453" s="5"/>
    </row>
    <row r="454" customHeight="1" spans="1:29">
      <c r="A454" s="5"/>
      <c r="B454" s="5"/>
      <c r="C454" s="5"/>
      <c r="D454" s="5"/>
      <c r="E454" s="5"/>
      <c r="F454" s="5"/>
      <c r="G454" s="5"/>
      <c r="H454" s="5"/>
      <c r="I454" s="5"/>
      <c r="J454" s="5"/>
      <c r="K454" s="11" t="str">
        <f>IF(ISBLANK(A454),"",VLOOKUP("S3"&amp;表1_15[[#This Row],[分项工程代号]]&amp;表1_15[[#This Row],[分项工程名称]],模板!D:F,3,FALSE))</f>
        <v/>
      </c>
      <c r="L454" s="2" t="str">
        <f>IF(ISBLANK(A454),"",表1_15[[#This Row],[编号]]&amp;TEXT(表1_15[[#This Row],[序号]],"000"))</f>
        <v/>
      </c>
      <c r="M454" s="11" t="str">
        <f t="shared" si="84"/>
        <v/>
      </c>
      <c r="N454" s="11" t="str">
        <f t="shared" si="85"/>
        <v/>
      </c>
      <c r="O454" s="11" t="str">
        <f t="shared" si="86"/>
        <v/>
      </c>
      <c r="P454" s="2" t="str">
        <f t="shared" si="87"/>
        <v/>
      </c>
      <c r="Q454" s="2" t="str">
        <f t="shared" si="88"/>
        <v/>
      </c>
      <c r="R454" s="2" t="str">
        <f t="shared" si="89"/>
        <v/>
      </c>
      <c r="S454" s="11" t="str">
        <f t="shared" si="90"/>
        <v/>
      </c>
      <c r="T454" s="11" t="str">
        <f>IF(ISBLANK(A454),"",VLOOKUP(表1_15[[#This Row],[分项工程名称]],模板!C:G,3,FALSE))</f>
        <v/>
      </c>
      <c r="U454" s="2" t="str">
        <f t="shared" si="91"/>
        <v/>
      </c>
      <c r="V454" s="2" t="str">
        <f t="shared" si="92"/>
        <v/>
      </c>
      <c r="W454" s="11" t="str">
        <f>IF(ISBLANK(A454),"",表1_15[[#This Row],[子项名称]]&amp;表1_15[[#This Row],[标题]]&amp;表1_15[[#This Row],[分项工程代号]])</f>
        <v/>
      </c>
      <c r="X454" s="11" t="str">
        <f>IF(ISBLANK(A454),"",COUNTIF(W:W,表1_15[[#This Row],[子项名称]]&amp;表1_15[[#This Row],[标题]]&amp;表1_15[[#This Row],[分项工程代号]]))</f>
        <v/>
      </c>
      <c r="Y454" s="11" t="str">
        <f>IF(ISBLANK(A454),"",表1_15[[#This Row],[子项名称]]&amp;表1_15[[#This Row],[分项工程代号]]&amp;表1_15[[#This Row],[分项工程名称]])</f>
        <v/>
      </c>
      <c r="Z454" s="11" t="str">
        <f>IF(ISBLANK(A454),"",IF(MATCH(表1_15[[#This Row],[子项名称]]&amp;表1_15[[#This Row],[分项工程代号]]&amp;表1_15[[#This Row],[分项工程名称]],Y:Y,0)=ROW(表1_15[[#This Row],[子项名称]]),TRUE,FALSE))</f>
        <v/>
      </c>
      <c r="AA454" s="11" t="str">
        <f t="shared" si="93"/>
        <v/>
      </c>
      <c r="AB454" s="11" t="str">
        <f>IF(ISBLANK(A454),"",VLOOKUP(表1_15[[#This Row],[分项工程名称]],施工检查记录[#All],2,FALSE))</f>
        <v/>
      </c>
      <c r="AC454" s="5"/>
    </row>
    <row r="455" customHeight="1" spans="1:29">
      <c r="A455" s="5"/>
      <c r="B455" s="5"/>
      <c r="C455" s="5"/>
      <c r="D455" s="5"/>
      <c r="E455" s="5"/>
      <c r="F455" s="5"/>
      <c r="G455" s="5"/>
      <c r="H455" s="5"/>
      <c r="I455" s="5"/>
      <c r="J455" s="5"/>
      <c r="K455" s="11" t="str">
        <f>IF(ISBLANK(A455),"",VLOOKUP("S3"&amp;表1_15[[#This Row],[分项工程代号]]&amp;表1_15[[#This Row],[分项工程名称]],模板!D:F,3,FALSE))</f>
        <v/>
      </c>
      <c r="L455" s="2" t="str">
        <f>IF(ISBLANK(A455),"",表1_15[[#This Row],[编号]]&amp;TEXT(表1_15[[#This Row],[序号]],"000"))</f>
        <v/>
      </c>
      <c r="M455" s="11" t="str">
        <f t="shared" si="84"/>
        <v/>
      </c>
      <c r="N455" s="11" t="str">
        <f t="shared" si="85"/>
        <v/>
      </c>
      <c r="O455" s="11" t="str">
        <f t="shared" si="86"/>
        <v/>
      </c>
      <c r="P455" s="2" t="str">
        <f t="shared" si="87"/>
        <v/>
      </c>
      <c r="Q455" s="2" t="str">
        <f t="shared" si="88"/>
        <v/>
      </c>
      <c r="R455" s="2" t="str">
        <f t="shared" si="89"/>
        <v/>
      </c>
      <c r="S455" s="11" t="str">
        <f t="shared" si="90"/>
        <v/>
      </c>
      <c r="T455" s="11" t="str">
        <f>IF(ISBLANK(A455),"",VLOOKUP(表1_15[[#This Row],[分项工程名称]],模板!C:G,3,FALSE))</f>
        <v/>
      </c>
      <c r="U455" s="2" t="str">
        <f t="shared" si="91"/>
        <v/>
      </c>
      <c r="V455" s="2" t="str">
        <f t="shared" si="92"/>
        <v/>
      </c>
      <c r="W455" s="11" t="str">
        <f>IF(ISBLANK(A455),"",表1_15[[#This Row],[子项名称]]&amp;表1_15[[#This Row],[标题]]&amp;表1_15[[#This Row],[分项工程代号]])</f>
        <v/>
      </c>
      <c r="X455" s="11" t="str">
        <f>IF(ISBLANK(A455),"",COUNTIF(W:W,表1_15[[#This Row],[子项名称]]&amp;表1_15[[#This Row],[标题]]&amp;表1_15[[#This Row],[分项工程代号]]))</f>
        <v/>
      </c>
      <c r="Y455" s="11" t="str">
        <f>IF(ISBLANK(A455),"",表1_15[[#This Row],[子项名称]]&amp;表1_15[[#This Row],[分项工程代号]]&amp;表1_15[[#This Row],[分项工程名称]])</f>
        <v/>
      </c>
      <c r="Z455" s="11" t="str">
        <f>IF(ISBLANK(A455),"",IF(MATCH(表1_15[[#This Row],[子项名称]]&amp;表1_15[[#This Row],[分项工程代号]]&amp;表1_15[[#This Row],[分项工程名称]],Y:Y,0)=ROW(表1_15[[#This Row],[子项名称]]),TRUE,FALSE))</f>
        <v/>
      </c>
      <c r="AA455" s="11" t="str">
        <f t="shared" si="93"/>
        <v/>
      </c>
      <c r="AB455" s="11" t="str">
        <f>IF(ISBLANK(A455),"",VLOOKUP(表1_15[[#This Row],[分项工程名称]],施工检查记录[#All],2,FALSE))</f>
        <v/>
      </c>
      <c r="AC455" s="5"/>
    </row>
    <row r="456" customHeight="1" spans="1:29">
      <c r="A456" s="5"/>
      <c r="B456" s="5"/>
      <c r="C456" s="5"/>
      <c r="D456" s="5"/>
      <c r="E456" s="5"/>
      <c r="F456" s="5"/>
      <c r="G456" s="5"/>
      <c r="H456" s="5"/>
      <c r="I456" s="5"/>
      <c r="J456" s="5"/>
      <c r="K456" s="11" t="str">
        <f>IF(ISBLANK(A456),"",VLOOKUP("S3"&amp;表1_15[[#This Row],[分项工程代号]]&amp;表1_15[[#This Row],[分项工程名称]],模板!D:F,3,FALSE))</f>
        <v/>
      </c>
      <c r="L456" s="2" t="str">
        <f>IF(ISBLANK(A456),"",表1_15[[#This Row],[编号]]&amp;TEXT(表1_15[[#This Row],[序号]],"000"))</f>
        <v/>
      </c>
      <c r="M456" s="11" t="str">
        <f t="shared" si="84"/>
        <v/>
      </c>
      <c r="N456" s="11" t="str">
        <f t="shared" si="85"/>
        <v/>
      </c>
      <c r="O456" s="11" t="str">
        <f t="shared" si="86"/>
        <v/>
      </c>
      <c r="P456" s="2" t="str">
        <f t="shared" si="87"/>
        <v/>
      </c>
      <c r="Q456" s="2" t="str">
        <f t="shared" si="88"/>
        <v/>
      </c>
      <c r="R456" s="2" t="str">
        <f t="shared" si="89"/>
        <v/>
      </c>
      <c r="S456" s="11" t="str">
        <f t="shared" si="90"/>
        <v/>
      </c>
      <c r="T456" s="11" t="str">
        <f>IF(ISBLANK(A456),"",VLOOKUP(表1_15[[#This Row],[分项工程名称]],模板!C:G,3,FALSE))</f>
        <v/>
      </c>
      <c r="U456" s="2" t="str">
        <f t="shared" si="91"/>
        <v/>
      </c>
      <c r="V456" s="2" t="str">
        <f t="shared" si="92"/>
        <v/>
      </c>
      <c r="W456" s="11" t="str">
        <f>IF(ISBLANK(A456),"",表1_15[[#This Row],[子项名称]]&amp;表1_15[[#This Row],[标题]]&amp;表1_15[[#This Row],[分项工程代号]])</f>
        <v/>
      </c>
      <c r="X456" s="11" t="str">
        <f>IF(ISBLANK(A456),"",COUNTIF(W:W,表1_15[[#This Row],[子项名称]]&amp;表1_15[[#This Row],[标题]]&amp;表1_15[[#This Row],[分项工程代号]]))</f>
        <v/>
      </c>
      <c r="Y456" s="11" t="str">
        <f>IF(ISBLANK(A456),"",表1_15[[#This Row],[子项名称]]&amp;表1_15[[#This Row],[分项工程代号]]&amp;表1_15[[#This Row],[分项工程名称]])</f>
        <v/>
      </c>
      <c r="Z456" s="11" t="str">
        <f>IF(ISBLANK(A456),"",IF(MATCH(表1_15[[#This Row],[子项名称]]&amp;表1_15[[#This Row],[分项工程代号]]&amp;表1_15[[#This Row],[分项工程名称]],Y:Y,0)=ROW(表1_15[[#This Row],[子项名称]]),TRUE,FALSE))</f>
        <v/>
      </c>
      <c r="AA456" s="11" t="str">
        <f t="shared" si="93"/>
        <v/>
      </c>
      <c r="AB456" s="11" t="str">
        <f>IF(ISBLANK(A456),"",VLOOKUP(表1_15[[#This Row],[分项工程名称]],施工检查记录[#All],2,FALSE))</f>
        <v/>
      </c>
      <c r="AC456" s="5"/>
    </row>
    <row r="457" customHeight="1" spans="1:29">
      <c r="A457" s="5"/>
      <c r="B457" s="5"/>
      <c r="C457" s="5"/>
      <c r="D457" s="5"/>
      <c r="E457" s="5"/>
      <c r="F457" s="5"/>
      <c r="G457" s="5"/>
      <c r="H457" s="5"/>
      <c r="I457" s="5"/>
      <c r="J457" s="5"/>
      <c r="K457" s="11" t="str">
        <f>IF(ISBLANK(A457),"",VLOOKUP("S3"&amp;表1_15[[#This Row],[分项工程代号]]&amp;表1_15[[#This Row],[分项工程名称]],模板!D:F,3,FALSE))</f>
        <v/>
      </c>
      <c r="L457" s="2" t="str">
        <f>IF(ISBLANK(A457),"",表1_15[[#This Row],[编号]]&amp;TEXT(表1_15[[#This Row],[序号]],"000"))</f>
        <v/>
      </c>
      <c r="M457" s="11" t="str">
        <f t="shared" si="84"/>
        <v/>
      </c>
      <c r="N457" s="11" t="str">
        <f t="shared" si="85"/>
        <v/>
      </c>
      <c r="O457" s="11" t="str">
        <f t="shared" si="86"/>
        <v/>
      </c>
      <c r="P457" s="2" t="str">
        <f t="shared" si="87"/>
        <v/>
      </c>
      <c r="Q457" s="2" t="str">
        <f t="shared" si="88"/>
        <v/>
      </c>
      <c r="R457" s="2" t="str">
        <f t="shared" si="89"/>
        <v/>
      </c>
      <c r="S457" s="11" t="str">
        <f t="shared" si="90"/>
        <v/>
      </c>
      <c r="T457" s="11" t="str">
        <f>IF(ISBLANK(A457),"",VLOOKUP(表1_15[[#This Row],[分项工程名称]],模板!C:G,3,FALSE))</f>
        <v/>
      </c>
      <c r="U457" s="2" t="str">
        <f t="shared" si="91"/>
        <v/>
      </c>
      <c r="V457" s="2" t="str">
        <f t="shared" si="92"/>
        <v/>
      </c>
      <c r="W457" s="11" t="str">
        <f>IF(ISBLANK(A457),"",表1_15[[#This Row],[子项名称]]&amp;表1_15[[#This Row],[标题]]&amp;表1_15[[#This Row],[分项工程代号]])</f>
        <v/>
      </c>
      <c r="X457" s="11" t="str">
        <f>IF(ISBLANK(A457),"",COUNTIF(W:W,表1_15[[#This Row],[子项名称]]&amp;表1_15[[#This Row],[标题]]&amp;表1_15[[#This Row],[分项工程代号]]))</f>
        <v/>
      </c>
      <c r="Y457" s="11" t="str">
        <f>IF(ISBLANK(A457),"",表1_15[[#This Row],[子项名称]]&amp;表1_15[[#This Row],[分项工程代号]]&amp;表1_15[[#This Row],[分项工程名称]])</f>
        <v/>
      </c>
      <c r="Z457" s="11" t="str">
        <f>IF(ISBLANK(A457),"",IF(MATCH(表1_15[[#This Row],[子项名称]]&amp;表1_15[[#This Row],[分项工程代号]]&amp;表1_15[[#This Row],[分项工程名称]],Y:Y,0)=ROW(表1_15[[#This Row],[子项名称]]),TRUE,FALSE))</f>
        <v/>
      </c>
      <c r="AA457" s="11" t="str">
        <f t="shared" si="93"/>
        <v/>
      </c>
      <c r="AB457" s="11" t="str">
        <f>IF(ISBLANK(A457),"",VLOOKUP(表1_15[[#This Row],[分项工程名称]],施工检查记录[#All],2,FALSE))</f>
        <v/>
      </c>
      <c r="AC457" s="5"/>
    </row>
    <row r="458" customHeight="1" spans="1:29">
      <c r="A458" s="5"/>
      <c r="B458" s="5"/>
      <c r="C458" s="5"/>
      <c r="D458" s="5"/>
      <c r="E458" s="5"/>
      <c r="F458" s="5"/>
      <c r="G458" s="5"/>
      <c r="H458" s="5"/>
      <c r="I458" s="5"/>
      <c r="J458" s="5"/>
      <c r="K458" s="11" t="str">
        <f>IF(ISBLANK(A458),"",VLOOKUP("S3"&amp;表1_15[[#This Row],[分项工程代号]]&amp;表1_15[[#This Row],[分项工程名称]],模板!D:F,3,FALSE))</f>
        <v/>
      </c>
      <c r="L458" s="2" t="str">
        <f>IF(ISBLANK(A458),"",表1_15[[#This Row],[编号]]&amp;TEXT(表1_15[[#This Row],[序号]],"000"))</f>
        <v/>
      </c>
      <c r="M458" s="11" t="str">
        <f t="shared" si="84"/>
        <v/>
      </c>
      <c r="N458" s="11" t="str">
        <f t="shared" si="85"/>
        <v/>
      </c>
      <c r="O458" s="11" t="str">
        <f t="shared" si="86"/>
        <v/>
      </c>
      <c r="P458" s="2" t="str">
        <f t="shared" si="87"/>
        <v/>
      </c>
      <c r="Q458" s="2" t="str">
        <f t="shared" si="88"/>
        <v/>
      </c>
      <c r="R458" s="2" t="str">
        <f t="shared" si="89"/>
        <v/>
      </c>
      <c r="S458" s="11" t="str">
        <f t="shared" si="90"/>
        <v/>
      </c>
      <c r="T458" s="11" t="str">
        <f>IF(ISBLANK(A458),"",VLOOKUP(表1_15[[#This Row],[分项工程名称]],模板!C:G,3,FALSE))</f>
        <v/>
      </c>
      <c r="U458" s="2" t="str">
        <f t="shared" si="91"/>
        <v/>
      </c>
      <c r="V458" s="2" t="str">
        <f t="shared" si="92"/>
        <v/>
      </c>
      <c r="W458" s="11" t="str">
        <f>IF(ISBLANK(A458),"",表1_15[[#This Row],[子项名称]]&amp;表1_15[[#This Row],[标题]]&amp;表1_15[[#This Row],[分项工程代号]])</f>
        <v/>
      </c>
      <c r="X458" s="11" t="str">
        <f>IF(ISBLANK(A458),"",COUNTIF(W:W,表1_15[[#This Row],[子项名称]]&amp;表1_15[[#This Row],[标题]]&amp;表1_15[[#This Row],[分项工程代号]]))</f>
        <v/>
      </c>
      <c r="Y458" s="11" t="str">
        <f>IF(ISBLANK(A458),"",表1_15[[#This Row],[子项名称]]&amp;表1_15[[#This Row],[分项工程代号]]&amp;表1_15[[#This Row],[分项工程名称]])</f>
        <v/>
      </c>
      <c r="Z458" s="11" t="str">
        <f>IF(ISBLANK(A458),"",IF(MATCH(表1_15[[#This Row],[子项名称]]&amp;表1_15[[#This Row],[分项工程代号]]&amp;表1_15[[#This Row],[分项工程名称]],Y:Y,0)=ROW(表1_15[[#This Row],[子项名称]]),TRUE,FALSE))</f>
        <v/>
      </c>
      <c r="AA458" s="11" t="str">
        <f t="shared" si="93"/>
        <v/>
      </c>
      <c r="AB458" s="11" t="str">
        <f>IF(ISBLANK(A458),"",VLOOKUP(表1_15[[#This Row],[分项工程名称]],施工检查记录[#All],2,FALSE))</f>
        <v/>
      </c>
      <c r="AC458" s="5"/>
    </row>
    <row r="459" customHeight="1" spans="1:29">
      <c r="A459" s="5"/>
      <c r="B459" s="5"/>
      <c r="C459" s="5"/>
      <c r="D459" s="5"/>
      <c r="E459" s="5"/>
      <c r="F459" s="5"/>
      <c r="G459" s="5"/>
      <c r="H459" s="5"/>
      <c r="I459" s="5"/>
      <c r="J459" s="5"/>
      <c r="K459" s="11" t="str">
        <f>IF(ISBLANK(A459),"",VLOOKUP("S3"&amp;表1_15[[#This Row],[分项工程代号]]&amp;表1_15[[#This Row],[分项工程名称]],模板!D:F,3,FALSE))</f>
        <v/>
      </c>
      <c r="L459" s="2" t="str">
        <f>IF(ISBLANK(A459),"",表1_15[[#This Row],[编号]]&amp;TEXT(表1_15[[#This Row],[序号]],"000"))</f>
        <v/>
      </c>
      <c r="M459" s="11" t="str">
        <f t="shared" si="84"/>
        <v/>
      </c>
      <c r="N459" s="11" t="str">
        <f t="shared" si="85"/>
        <v/>
      </c>
      <c r="O459" s="11" t="str">
        <f t="shared" si="86"/>
        <v/>
      </c>
      <c r="P459" s="2" t="str">
        <f t="shared" si="87"/>
        <v/>
      </c>
      <c r="Q459" s="2" t="str">
        <f t="shared" si="88"/>
        <v/>
      </c>
      <c r="R459" s="2" t="str">
        <f t="shared" si="89"/>
        <v/>
      </c>
      <c r="S459" s="11" t="str">
        <f t="shared" si="90"/>
        <v/>
      </c>
      <c r="T459" s="11" t="str">
        <f>IF(ISBLANK(A459),"",VLOOKUP(表1_15[[#This Row],[分项工程名称]],模板!C:G,3,FALSE))</f>
        <v/>
      </c>
      <c r="U459" s="2" t="str">
        <f t="shared" si="91"/>
        <v/>
      </c>
      <c r="V459" s="2" t="str">
        <f t="shared" si="92"/>
        <v/>
      </c>
      <c r="W459" s="11" t="str">
        <f>IF(ISBLANK(A459),"",表1_15[[#This Row],[子项名称]]&amp;表1_15[[#This Row],[标题]]&amp;表1_15[[#This Row],[分项工程代号]])</f>
        <v/>
      </c>
      <c r="X459" s="11" t="str">
        <f>IF(ISBLANK(A459),"",COUNTIF(W:W,表1_15[[#This Row],[子项名称]]&amp;表1_15[[#This Row],[标题]]&amp;表1_15[[#This Row],[分项工程代号]]))</f>
        <v/>
      </c>
      <c r="Y459" s="11" t="str">
        <f>IF(ISBLANK(A459),"",表1_15[[#This Row],[子项名称]]&amp;表1_15[[#This Row],[分项工程代号]]&amp;表1_15[[#This Row],[分项工程名称]])</f>
        <v/>
      </c>
      <c r="Z459" s="11" t="str">
        <f>IF(ISBLANK(A459),"",IF(MATCH(表1_15[[#This Row],[子项名称]]&amp;表1_15[[#This Row],[分项工程代号]]&amp;表1_15[[#This Row],[分项工程名称]],Y:Y,0)=ROW(表1_15[[#This Row],[子项名称]]),TRUE,FALSE))</f>
        <v/>
      </c>
      <c r="AA459" s="11" t="str">
        <f t="shared" si="93"/>
        <v/>
      </c>
      <c r="AB459" s="11" t="str">
        <f>IF(ISBLANK(A459),"",VLOOKUP(表1_15[[#This Row],[分项工程名称]],施工检查记录[#All],2,FALSE))</f>
        <v/>
      </c>
      <c r="AC459" s="5"/>
    </row>
    <row r="460" customHeight="1" spans="1:29">
      <c r="A460" s="5"/>
      <c r="B460" s="5"/>
      <c r="C460" s="5"/>
      <c r="D460" s="5"/>
      <c r="E460" s="5"/>
      <c r="F460" s="5"/>
      <c r="G460" s="5"/>
      <c r="H460" s="5"/>
      <c r="I460" s="5"/>
      <c r="J460" s="5"/>
      <c r="K460" s="11" t="str">
        <f>IF(ISBLANK(A460),"",VLOOKUP("S3"&amp;表1_15[[#This Row],[分项工程代号]]&amp;表1_15[[#This Row],[分项工程名称]],模板!D:F,3,FALSE))</f>
        <v/>
      </c>
      <c r="L460" s="2" t="str">
        <f>IF(ISBLANK(A460),"",表1_15[[#This Row],[编号]]&amp;TEXT(表1_15[[#This Row],[序号]],"000"))</f>
        <v/>
      </c>
      <c r="M460" s="11" t="str">
        <f t="shared" si="84"/>
        <v/>
      </c>
      <c r="N460" s="11" t="str">
        <f t="shared" si="85"/>
        <v/>
      </c>
      <c r="O460" s="11" t="str">
        <f t="shared" si="86"/>
        <v/>
      </c>
      <c r="P460" s="2" t="str">
        <f t="shared" si="87"/>
        <v/>
      </c>
      <c r="Q460" s="2" t="str">
        <f t="shared" si="88"/>
        <v/>
      </c>
      <c r="R460" s="2" t="str">
        <f t="shared" si="89"/>
        <v/>
      </c>
      <c r="S460" s="11" t="str">
        <f t="shared" si="90"/>
        <v/>
      </c>
      <c r="T460" s="11" t="str">
        <f>IF(ISBLANK(A460),"",VLOOKUP(表1_15[[#This Row],[分项工程名称]],模板!C:G,3,FALSE))</f>
        <v/>
      </c>
      <c r="U460" s="2" t="str">
        <f t="shared" si="91"/>
        <v/>
      </c>
      <c r="V460" s="2" t="str">
        <f t="shared" si="92"/>
        <v/>
      </c>
      <c r="W460" s="11" t="str">
        <f>IF(ISBLANK(A460),"",表1_15[[#This Row],[子项名称]]&amp;表1_15[[#This Row],[标题]]&amp;表1_15[[#This Row],[分项工程代号]])</f>
        <v/>
      </c>
      <c r="X460" s="11" t="str">
        <f>IF(ISBLANK(A460),"",COUNTIF(W:W,表1_15[[#This Row],[子项名称]]&amp;表1_15[[#This Row],[标题]]&amp;表1_15[[#This Row],[分项工程代号]]))</f>
        <v/>
      </c>
      <c r="Y460" s="11" t="str">
        <f>IF(ISBLANK(A460),"",表1_15[[#This Row],[子项名称]]&amp;表1_15[[#This Row],[分项工程代号]]&amp;表1_15[[#This Row],[分项工程名称]])</f>
        <v/>
      </c>
      <c r="Z460" s="11" t="str">
        <f>IF(ISBLANK(A460),"",IF(MATCH(表1_15[[#This Row],[子项名称]]&amp;表1_15[[#This Row],[分项工程代号]]&amp;表1_15[[#This Row],[分项工程名称]],Y:Y,0)=ROW(表1_15[[#This Row],[子项名称]]),TRUE,FALSE))</f>
        <v/>
      </c>
      <c r="AA460" s="11" t="str">
        <f t="shared" si="93"/>
        <v/>
      </c>
      <c r="AB460" s="11" t="str">
        <f>IF(ISBLANK(A460),"",VLOOKUP(表1_15[[#This Row],[分项工程名称]],施工检查记录[#All],2,FALSE))</f>
        <v/>
      </c>
      <c r="AC460" s="5"/>
    </row>
    <row r="461" customHeight="1" spans="1:29">
      <c r="A461" s="5"/>
      <c r="B461" s="5"/>
      <c r="C461" s="5"/>
      <c r="D461" s="5"/>
      <c r="E461" s="5"/>
      <c r="F461" s="5"/>
      <c r="G461" s="5"/>
      <c r="H461" s="5"/>
      <c r="I461" s="5"/>
      <c r="J461" s="5"/>
      <c r="K461" s="11" t="str">
        <f>IF(ISBLANK(A461),"",VLOOKUP("S3"&amp;表1_15[[#This Row],[分项工程代号]]&amp;表1_15[[#This Row],[分项工程名称]],模板!D:F,3,FALSE))</f>
        <v/>
      </c>
      <c r="L461" s="2" t="str">
        <f>IF(ISBLANK(A461),"",表1_15[[#This Row],[编号]]&amp;TEXT(表1_15[[#This Row],[序号]],"000"))</f>
        <v/>
      </c>
      <c r="M461" s="11" t="str">
        <f t="shared" si="84"/>
        <v/>
      </c>
      <c r="N461" s="11" t="str">
        <f t="shared" si="85"/>
        <v/>
      </c>
      <c r="O461" s="11" t="str">
        <f t="shared" si="86"/>
        <v/>
      </c>
      <c r="P461" s="2" t="str">
        <f t="shared" si="87"/>
        <v/>
      </c>
      <c r="Q461" s="2" t="str">
        <f t="shared" si="88"/>
        <v/>
      </c>
      <c r="R461" s="2" t="str">
        <f t="shared" si="89"/>
        <v/>
      </c>
      <c r="S461" s="11" t="str">
        <f t="shared" si="90"/>
        <v/>
      </c>
      <c r="T461" s="11" t="str">
        <f>IF(ISBLANK(A461),"",VLOOKUP(表1_15[[#This Row],[分项工程名称]],模板!C:G,3,FALSE))</f>
        <v/>
      </c>
      <c r="U461" s="2" t="str">
        <f t="shared" si="91"/>
        <v/>
      </c>
      <c r="V461" s="2" t="str">
        <f t="shared" si="92"/>
        <v/>
      </c>
      <c r="W461" s="11" t="str">
        <f>IF(ISBLANK(A461),"",表1_15[[#This Row],[子项名称]]&amp;表1_15[[#This Row],[标题]]&amp;表1_15[[#This Row],[分项工程代号]])</f>
        <v/>
      </c>
      <c r="X461" s="11" t="str">
        <f>IF(ISBLANK(A461),"",COUNTIF(W:W,表1_15[[#This Row],[子项名称]]&amp;表1_15[[#This Row],[标题]]&amp;表1_15[[#This Row],[分项工程代号]]))</f>
        <v/>
      </c>
      <c r="Y461" s="11" t="str">
        <f>IF(ISBLANK(A461),"",表1_15[[#This Row],[子项名称]]&amp;表1_15[[#This Row],[分项工程代号]]&amp;表1_15[[#This Row],[分项工程名称]])</f>
        <v/>
      </c>
      <c r="Z461" s="11" t="str">
        <f>IF(ISBLANK(A461),"",IF(MATCH(表1_15[[#This Row],[子项名称]]&amp;表1_15[[#This Row],[分项工程代号]]&amp;表1_15[[#This Row],[分项工程名称]],Y:Y,0)=ROW(表1_15[[#This Row],[子项名称]]),TRUE,FALSE))</f>
        <v/>
      </c>
      <c r="AA461" s="11" t="str">
        <f t="shared" si="93"/>
        <v/>
      </c>
      <c r="AB461" s="11" t="str">
        <f>IF(ISBLANK(A461),"",VLOOKUP(表1_15[[#This Row],[分项工程名称]],施工检查记录[#All],2,FALSE))</f>
        <v/>
      </c>
      <c r="AC461" s="5"/>
    </row>
    <row r="462" customHeight="1" spans="1:29">
      <c r="A462" s="5"/>
      <c r="B462" s="5"/>
      <c r="C462" s="5"/>
      <c r="D462" s="5"/>
      <c r="E462" s="5"/>
      <c r="F462" s="5"/>
      <c r="G462" s="5"/>
      <c r="H462" s="5"/>
      <c r="I462" s="5"/>
      <c r="J462" s="5"/>
      <c r="K462" s="11" t="str">
        <f>IF(ISBLANK(A462),"",VLOOKUP("S3"&amp;表1_15[[#This Row],[分项工程代号]]&amp;表1_15[[#This Row],[分项工程名称]],模板!D:F,3,FALSE))</f>
        <v/>
      </c>
      <c r="L462" s="2" t="str">
        <f>IF(ISBLANK(A462),"",表1_15[[#This Row],[编号]]&amp;TEXT(表1_15[[#This Row],[序号]],"000"))</f>
        <v/>
      </c>
      <c r="M462" s="11" t="str">
        <f t="shared" si="84"/>
        <v/>
      </c>
      <c r="N462" s="11" t="str">
        <f t="shared" si="85"/>
        <v/>
      </c>
      <c r="O462" s="11" t="str">
        <f t="shared" si="86"/>
        <v/>
      </c>
      <c r="P462" s="2" t="str">
        <f t="shared" si="87"/>
        <v/>
      </c>
      <c r="Q462" s="2" t="str">
        <f t="shared" si="88"/>
        <v/>
      </c>
      <c r="R462" s="2" t="str">
        <f t="shared" si="89"/>
        <v/>
      </c>
      <c r="S462" s="11" t="str">
        <f t="shared" si="90"/>
        <v/>
      </c>
      <c r="T462" s="11" t="str">
        <f>IF(ISBLANK(A462),"",VLOOKUP(表1_15[[#This Row],[分项工程名称]],模板!C:G,3,FALSE))</f>
        <v/>
      </c>
      <c r="U462" s="2" t="str">
        <f t="shared" si="91"/>
        <v/>
      </c>
      <c r="V462" s="2" t="str">
        <f t="shared" si="92"/>
        <v/>
      </c>
      <c r="W462" s="11" t="str">
        <f>IF(ISBLANK(A462),"",表1_15[[#This Row],[子项名称]]&amp;表1_15[[#This Row],[标题]]&amp;表1_15[[#This Row],[分项工程代号]])</f>
        <v/>
      </c>
      <c r="X462" s="11" t="str">
        <f>IF(ISBLANK(A462),"",COUNTIF(W:W,表1_15[[#This Row],[子项名称]]&amp;表1_15[[#This Row],[标题]]&amp;表1_15[[#This Row],[分项工程代号]]))</f>
        <v/>
      </c>
      <c r="Y462" s="11" t="str">
        <f>IF(ISBLANK(A462),"",表1_15[[#This Row],[子项名称]]&amp;表1_15[[#This Row],[分项工程代号]]&amp;表1_15[[#This Row],[分项工程名称]])</f>
        <v/>
      </c>
      <c r="Z462" s="11" t="str">
        <f>IF(ISBLANK(A462),"",IF(MATCH(表1_15[[#This Row],[子项名称]]&amp;表1_15[[#This Row],[分项工程代号]]&amp;表1_15[[#This Row],[分项工程名称]],Y:Y,0)=ROW(表1_15[[#This Row],[子项名称]]),TRUE,FALSE))</f>
        <v/>
      </c>
      <c r="AA462" s="11" t="str">
        <f t="shared" si="93"/>
        <v/>
      </c>
      <c r="AB462" s="11" t="str">
        <f>IF(ISBLANK(A462),"",VLOOKUP(表1_15[[#This Row],[分项工程名称]],施工检查记录[#All],2,FALSE))</f>
        <v/>
      </c>
      <c r="AC462" s="5"/>
    </row>
    <row r="463" customHeight="1" spans="1:29">
      <c r="A463" s="5"/>
      <c r="B463" s="5"/>
      <c r="C463" s="5"/>
      <c r="D463" s="5"/>
      <c r="E463" s="5"/>
      <c r="F463" s="5"/>
      <c r="G463" s="5"/>
      <c r="H463" s="5"/>
      <c r="I463" s="5"/>
      <c r="J463" s="5"/>
      <c r="K463" s="11" t="str">
        <f>IF(ISBLANK(A463),"",VLOOKUP("S3"&amp;表1_15[[#This Row],[分项工程代号]]&amp;表1_15[[#This Row],[分项工程名称]],模板!D:F,3,FALSE))</f>
        <v/>
      </c>
      <c r="L463" s="2" t="str">
        <f>IF(ISBLANK(A463),"",表1_15[[#This Row],[编号]]&amp;TEXT(表1_15[[#This Row],[序号]],"000"))</f>
        <v/>
      </c>
      <c r="M463" s="11" t="str">
        <f t="shared" si="84"/>
        <v/>
      </c>
      <c r="N463" s="11" t="str">
        <f t="shared" si="85"/>
        <v/>
      </c>
      <c r="O463" s="11" t="str">
        <f t="shared" si="86"/>
        <v/>
      </c>
      <c r="P463" s="2" t="str">
        <f t="shared" si="87"/>
        <v/>
      </c>
      <c r="Q463" s="2" t="str">
        <f t="shared" si="88"/>
        <v/>
      </c>
      <c r="R463" s="2" t="str">
        <f t="shared" si="89"/>
        <v/>
      </c>
      <c r="S463" s="11" t="str">
        <f t="shared" si="90"/>
        <v/>
      </c>
      <c r="T463" s="11" t="str">
        <f>IF(ISBLANK(A463),"",VLOOKUP(表1_15[[#This Row],[分项工程名称]],模板!C:G,3,FALSE))</f>
        <v/>
      </c>
      <c r="U463" s="2" t="str">
        <f t="shared" si="91"/>
        <v/>
      </c>
      <c r="V463" s="2" t="str">
        <f t="shared" si="92"/>
        <v/>
      </c>
      <c r="W463" s="11" t="str">
        <f>IF(ISBLANK(A463),"",表1_15[[#This Row],[子项名称]]&amp;表1_15[[#This Row],[标题]]&amp;表1_15[[#This Row],[分项工程代号]])</f>
        <v/>
      </c>
      <c r="X463" s="11" t="str">
        <f>IF(ISBLANK(A463),"",COUNTIF(W:W,表1_15[[#This Row],[子项名称]]&amp;表1_15[[#This Row],[标题]]&amp;表1_15[[#This Row],[分项工程代号]]))</f>
        <v/>
      </c>
      <c r="Y463" s="11" t="str">
        <f>IF(ISBLANK(A463),"",表1_15[[#This Row],[子项名称]]&amp;表1_15[[#This Row],[分项工程代号]]&amp;表1_15[[#This Row],[分项工程名称]])</f>
        <v/>
      </c>
      <c r="Z463" s="11" t="str">
        <f>IF(ISBLANK(A463),"",IF(MATCH(表1_15[[#This Row],[子项名称]]&amp;表1_15[[#This Row],[分项工程代号]]&amp;表1_15[[#This Row],[分项工程名称]],Y:Y,0)=ROW(表1_15[[#This Row],[子项名称]]),TRUE,FALSE))</f>
        <v/>
      </c>
      <c r="AA463" s="11" t="str">
        <f t="shared" si="93"/>
        <v/>
      </c>
      <c r="AB463" s="11" t="str">
        <f>IF(ISBLANK(A463),"",VLOOKUP(表1_15[[#This Row],[分项工程名称]],施工检查记录[#All],2,FALSE))</f>
        <v/>
      </c>
      <c r="AC463" s="5"/>
    </row>
    <row r="464" customHeight="1" spans="1:29">
      <c r="A464" s="5"/>
      <c r="B464" s="5"/>
      <c r="C464" s="5"/>
      <c r="D464" s="5"/>
      <c r="E464" s="5"/>
      <c r="F464" s="5"/>
      <c r="G464" s="5"/>
      <c r="H464" s="5"/>
      <c r="I464" s="5"/>
      <c r="J464" s="5"/>
      <c r="K464" s="11" t="str">
        <f>IF(ISBLANK(A464),"",VLOOKUP("S3"&amp;表1_15[[#This Row],[分项工程代号]]&amp;表1_15[[#This Row],[分项工程名称]],模板!D:F,3,FALSE))</f>
        <v/>
      </c>
      <c r="L464" s="2" t="str">
        <f>IF(ISBLANK(A464),"",表1_15[[#This Row],[编号]]&amp;TEXT(表1_15[[#This Row],[序号]],"000"))</f>
        <v/>
      </c>
      <c r="M464" s="11" t="str">
        <f t="shared" si="84"/>
        <v/>
      </c>
      <c r="N464" s="11" t="str">
        <f t="shared" si="85"/>
        <v/>
      </c>
      <c r="O464" s="11" t="str">
        <f t="shared" si="86"/>
        <v/>
      </c>
      <c r="P464" s="2" t="str">
        <f t="shared" si="87"/>
        <v/>
      </c>
      <c r="Q464" s="2" t="str">
        <f t="shared" si="88"/>
        <v/>
      </c>
      <c r="R464" s="2" t="str">
        <f t="shared" si="89"/>
        <v/>
      </c>
      <c r="S464" s="11" t="str">
        <f t="shared" si="90"/>
        <v/>
      </c>
      <c r="T464" s="11" t="str">
        <f>IF(ISBLANK(A464),"",VLOOKUP(表1_15[[#This Row],[分项工程名称]],模板!C:G,3,FALSE))</f>
        <v/>
      </c>
      <c r="U464" s="2" t="str">
        <f t="shared" si="91"/>
        <v/>
      </c>
      <c r="V464" s="2" t="str">
        <f t="shared" si="92"/>
        <v/>
      </c>
      <c r="W464" s="11" t="str">
        <f>IF(ISBLANK(A464),"",表1_15[[#This Row],[子项名称]]&amp;表1_15[[#This Row],[标题]]&amp;表1_15[[#This Row],[分项工程代号]])</f>
        <v/>
      </c>
      <c r="X464" s="11" t="str">
        <f>IF(ISBLANK(A464),"",COUNTIF(W:W,表1_15[[#This Row],[子项名称]]&amp;表1_15[[#This Row],[标题]]&amp;表1_15[[#This Row],[分项工程代号]]))</f>
        <v/>
      </c>
      <c r="Y464" s="11" t="str">
        <f>IF(ISBLANK(A464),"",表1_15[[#This Row],[子项名称]]&amp;表1_15[[#This Row],[分项工程代号]]&amp;表1_15[[#This Row],[分项工程名称]])</f>
        <v/>
      </c>
      <c r="Z464" s="11" t="str">
        <f>IF(ISBLANK(A464),"",IF(MATCH(表1_15[[#This Row],[子项名称]]&amp;表1_15[[#This Row],[分项工程代号]]&amp;表1_15[[#This Row],[分项工程名称]],Y:Y,0)=ROW(表1_15[[#This Row],[子项名称]]),TRUE,FALSE))</f>
        <v/>
      </c>
      <c r="AA464" s="11" t="str">
        <f t="shared" si="93"/>
        <v/>
      </c>
      <c r="AB464" s="11" t="str">
        <f>IF(ISBLANK(A464),"",VLOOKUP(表1_15[[#This Row],[分项工程名称]],施工检查记录[#All],2,FALSE))</f>
        <v/>
      </c>
      <c r="AC464" s="5"/>
    </row>
    <row r="465" customHeight="1" spans="1:29">
      <c r="A465" s="5"/>
      <c r="B465" s="5"/>
      <c r="C465" s="5"/>
      <c r="D465" s="5"/>
      <c r="E465" s="5"/>
      <c r="F465" s="5"/>
      <c r="G465" s="5"/>
      <c r="H465" s="5"/>
      <c r="I465" s="5"/>
      <c r="J465" s="5"/>
      <c r="K465" s="11" t="str">
        <f>IF(ISBLANK(A465),"",VLOOKUP("S3"&amp;表1_15[[#This Row],[分项工程代号]]&amp;表1_15[[#This Row],[分项工程名称]],模板!D:F,3,FALSE))</f>
        <v/>
      </c>
      <c r="L465" s="2" t="str">
        <f>IF(ISBLANK(A465),"",表1_15[[#This Row],[编号]]&amp;TEXT(表1_15[[#This Row],[序号]],"000"))</f>
        <v/>
      </c>
      <c r="M465" s="11" t="str">
        <f t="shared" si="84"/>
        <v/>
      </c>
      <c r="N465" s="11" t="str">
        <f t="shared" si="85"/>
        <v/>
      </c>
      <c r="O465" s="11" t="str">
        <f t="shared" si="86"/>
        <v/>
      </c>
      <c r="P465" s="2" t="str">
        <f t="shared" si="87"/>
        <v/>
      </c>
      <c r="Q465" s="2" t="str">
        <f t="shared" si="88"/>
        <v/>
      </c>
      <c r="R465" s="2" t="str">
        <f t="shared" si="89"/>
        <v/>
      </c>
      <c r="S465" s="11" t="str">
        <f t="shared" si="90"/>
        <v/>
      </c>
      <c r="T465" s="11" t="str">
        <f>IF(ISBLANK(A465),"",VLOOKUP(表1_15[[#This Row],[分项工程名称]],模板!C:G,3,FALSE))</f>
        <v/>
      </c>
      <c r="U465" s="2" t="str">
        <f t="shared" si="91"/>
        <v/>
      </c>
      <c r="V465" s="2" t="str">
        <f t="shared" si="92"/>
        <v/>
      </c>
      <c r="W465" s="11" t="str">
        <f>IF(ISBLANK(A465),"",表1_15[[#This Row],[子项名称]]&amp;表1_15[[#This Row],[标题]]&amp;表1_15[[#This Row],[分项工程代号]])</f>
        <v/>
      </c>
      <c r="X465" s="11" t="str">
        <f>IF(ISBLANK(A465),"",COUNTIF(W:W,表1_15[[#This Row],[子项名称]]&amp;表1_15[[#This Row],[标题]]&amp;表1_15[[#This Row],[分项工程代号]]))</f>
        <v/>
      </c>
      <c r="Y465" s="11" t="str">
        <f>IF(ISBLANK(A465),"",表1_15[[#This Row],[子项名称]]&amp;表1_15[[#This Row],[分项工程代号]]&amp;表1_15[[#This Row],[分项工程名称]])</f>
        <v/>
      </c>
      <c r="Z465" s="11" t="str">
        <f>IF(ISBLANK(A465),"",IF(MATCH(表1_15[[#This Row],[子项名称]]&amp;表1_15[[#This Row],[分项工程代号]]&amp;表1_15[[#This Row],[分项工程名称]],Y:Y,0)=ROW(表1_15[[#This Row],[子项名称]]),TRUE,FALSE))</f>
        <v/>
      </c>
      <c r="AA465" s="11" t="str">
        <f t="shared" si="93"/>
        <v/>
      </c>
      <c r="AB465" s="11" t="str">
        <f>IF(ISBLANK(A465),"",VLOOKUP(表1_15[[#This Row],[分项工程名称]],施工检查记录[#All],2,FALSE))</f>
        <v/>
      </c>
      <c r="AC465" s="5"/>
    </row>
    <row r="466" customHeight="1" spans="1:29">
      <c r="A466" s="5"/>
      <c r="B466" s="5"/>
      <c r="C466" s="5"/>
      <c r="D466" s="5"/>
      <c r="E466" s="5"/>
      <c r="F466" s="5"/>
      <c r="G466" s="5"/>
      <c r="H466" s="5"/>
      <c r="I466" s="5"/>
      <c r="J466" s="5"/>
      <c r="K466" s="11" t="str">
        <f>IF(ISBLANK(A466),"",VLOOKUP("S3"&amp;表1_15[[#This Row],[分项工程代号]]&amp;表1_15[[#This Row],[分项工程名称]],模板!D:F,3,FALSE))</f>
        <v/>
      </c>
      <c r="L466" s="2" t="str">
        <f>IF(ISBLANK(A466),"",表1_15[[#This Row],[编号]]&amp;TEXT(表1_15[[#This Row],[序号]],"000"))</f>
        <v/>
      </c>
      <c r="M466" s="11" t="str">
        <f t="shared" si="84"/>
        <v/>
      </c>
      <c r="N466" s="11" t="str">
        <f t="shared" si="85"/>
        <v/>
      </c>
      <c r="O466" s="11" t="str">
        <f t="shared" si="86"/>
        <v/>
      </c>
      <c r="P466" s="2" t="str">
        <f t="shared" si="87"/>
        <v/>
      </c>
      <c r="Q466" s="2" t="str">
        <f t="shared" si="88"/>
        <v/>
      </c>
      <c r="R466" s="2" t="str">
        <f t="shared" si="89"/>
        <v/>
      </c>
      <c r="S466" s="11" t="str">
        <f t="shared" si="90"/>
        <v/>
      </c>
      <c r="T466" s="11" t="str">
        <f>IF(ISBLANK(A466),"",VLOOKUP(表1_15[[#This Row],[分项工程名称]],模板!C:G,3,FALSE))</f>
        <v/>
      </c>
      <c r="U466" s="2" t="str">
        <f t="shared" si="91"/>
        <v/>
      </c>
      <c r="V466" s="2" t="str">
        <f t="shared" si="92"/>
        <v/>
      </c>
      <c r="W466" s="11" t="str">
        <f>IF(ISBLANK(A466),"",表1_15[[#This Row],[子项名称]]&amp;表1_15[[#This Row],[标题]]&amp;表1_15[[#This Row],[分项工程代号]])</f>
        <v/>
      </c>
      <c r="X466" s="11" t="str">
        <f>IF(ISBLANK(A466),"",COUNTIF(W:W,表1_15[[#This Row],[子项名称]]&amp;表1_15[[#This Row],[标题]]&amp;表1_15[[#This Row],[分项工程代号]]))</f>
        <v/>
      </c>
      <c r="Y466" s="11" t="str">
        <f>IF(ISBLANK(A466),"",表1_15[[#This Row],[子项名称]]&amp;表1_15[[#This Row],[分项工程代号]]&amp;表1_15[[#This Row],[分项工程名称]])</f>
        <v/>
      </c>
      <c r="Z466" s="11" t="str">
        <f>IF(ISBLANK(A466),"",IF(MATCH(表1_15[[#This Row],[子项名称]]&amp;表1_15[[#This Row],[分项工程代号]]&amp;表1_15[[#This Row],[分项工程名称]],Y:Y,0)=ROW(表1_15[[#This Row],[子项名称]]),TRUE,FALSE))</f>
        <v/>
      </c>
      <c r="AA466" s="11" t="str">
        <f t="shared" si="93"/>
        <v/>
      </c>
      <c r="AB466" s="11" t="str">
        <f>IF(ISBLANK(A466),"",VLOOKUP(表1_15[[#This Row],[分项工程名称]],施工检查记录[#All],2,FALSE))</f>
        <v/>
      </c>
      <c r="AC466" s="5"/>
    </row>
    <row r="467" customHeight="1" spans="1:29">
      <c r="A467" s="5"/>
      <c r="B467" s="5"/>
      <c r="C467" s="5"/>
      <c r="D467" s="5"/>
      <c r="E467" s="5"/>
      <c r="F467" s="5"/>
      <c r="G467" s="5"/>
      <c r="H467" s="5"/>
      <c r="I467" s="5"/>
      <c r="J467" s="5"/>
      <c r="K467" s="11" t="str">
        <f>IF(ISBLANK(A467),"",VLOOKUP("S3"&amp;表1_15[[#This Row],[分项工程代号]]&amp;表1_15[[#This Row],[分项工程名称]],模板!D:F,3,FALSE))</f>
        <v/>
      </c>
      <c r="L467" s="2" t="str">
        <f>IF(ISBLANK(A467),"",表1_15[[#This Row],[编号]]&amp;TEXT(表1_15[[#This Row],[序号]],"000"))</f>
        <v/>
      </c>
      <c r="M467" s="11" t="str">
        <f t="shared" si="84"/>
        <v/>
      </c>
      <c r="N467" s="11" t="str">
        <f t="shared" si="85"/>
        <v/>
      </c>
      <c r="O467" s="11" t="str">
        <f t="shared" si="86"/>
        <v/>
      </c>
      <c r="P467" s="2" t="str">
        <f t="shared" si="87"/>
        <v/>
      </c>
      <c r="Q467" s="2" t="str">
        <f t="shared" si="88"/>
        <v/>
      </c>
      <c r="R467" s="2" t="str">
        <f t="shared" si="89"/>
        <v/>
      </c>
      <c r="S467" s="11" t="str">
        <f t="shared" si="90"/>
        <v/>
      </c>
      <c r="T467" s="11" t="str">
        <f>IF(ISBLANK(A467),"",VLOOKUP(表1_15[[#This Row],[分项工程名称]],模板!C:G,3,FALSE))</f>
        <v/>
      </c>
      <c r="U467" s="2" t="str">
        <f t="shared" si="91"/>
        <v/>
      </c>
      <c r="V467" s="2" t="str">
        <f t="shared" si="92"/>
        <v/>
      </c>
      <c r="W467" s="11" t="str">
        <f>IF(ISBLANK(A467),"",表1_15[[#This Row],[子项名称]]&amp;表1_15[[#This Row],[标题]]&amp;表1_15[[#This Row],[分项工程代号]])</f>
        <v/>
      </c>
      <c r="X467" s="11" t="str">
        <f>IF(ISBLANK(A467),"",COUNTIF(W:W,表1_15[[#This Row],[子项名称]]&amp;表1_15[[#This Row],[标题]]&amp;表1_15[[#This Row],[分项工程代号]]))</f>
        <v/>
      </c>
      <c r="Y467" s="11" t="str">
        <f>IF(ISBLANK(A467),"",表1_15[[#This Row],[子项名称]]&amp;表1_15[[#This Row],[分项工程代号]]&amp;表1_15[[#This Row],[分项工程名称]])</f>
        <v/>
      </c>
      <c r="Z467" s="11" t="str">
        <f>IF(ISBLANK(A467),"",IF(MATCH(表1_15[[#This Row],[子项名称]]&amp;表1_15[[#This Row],[分项工程代号]]&amp;表1_15[[#This Row],[分项工程名称]],Y:Y,0)=ROW(表1_15[[#This Row],[子项名称]]),TRUE,FALSE))</f>
        <v/>
      </c>
      <c r="AA467" s="11" t="str">
        <f t="shared" si="93"/>
        <v/>
      </c>
      <c r="AB467" s="11" t="str">
        <f>IF(ISBLANK(A467),"",VLOOKUP(表1_15[[#This Row],[分项工程名称]],施工检查记录[#All],2,FALSE))</f>
        <v/>
      </c>
      <c r="AC467" s="5"/>
    </row>
    <row r="468" customHeight="1" spans="1:29">
      <c r="A468" s="5"/>
      <c r="B468" s="5"/>
      <c r="C468" s="5"/>
      <c r="D468" s="5"/>
      <c r="E468" s="5"/>
      <c r="F468" s="5"/>
      <c r="G468" s="5"/>
      <c r="H468" s="5"/>
      <c r="I468" s="5"/>
      <c r="J468" s="5"/>
      <c r="K468" s="11" t="str">
        <f>IF(ISBLANK(A468),"",VLOOKUP("S3"&amp;表1_15[[#This Row],[分项工程代号]]&amp;表1_15[[#This Row],[分项工程名称]],模板!D:F,3,FALSE))</f>
        <v/>
      </c>
      <c r="L468" s="2" t="str">
        <f>IF(ISBLANK(A468),"",表1_15[[#This Row],[编号]]&amp;TEXT(表1_15[[#This Row],[序号]],"000"))</f>
        <v/>
      </c>
      <c r="M468" s="11" t="str">
        <f t="shared" si="84"/>
        <v/>
      </c>
      <c r="N468" s="11" t="str">
        <f t="shared" si="85"/>
        <v/>
      </c>
      <c r="O468" s="11" t="str">
        <f t="shared" si="86"/>
        <v/>
      </c>
      <c r="P468" s="2" t="str">
        <f t="shared" si="87"/>
        <v/>
      </c>
      <c r="Q468" s="2" t="str">
        <f t="shared" si="88"/>
        <v/>
      </c>
      <c r="R468" s="2" t="str">
        <f t="shared" si="89"/>
        <v/>
      </c>
      <c r="S468" s="11" t="str">
        <f t="shared" si="90"/>
        <v/>
      </c>
      <c r="T468" s="11" t="str">
        <f>IF(ISBLANK(A468),"",VLOOKUP(表1_15[[#This Row],[分项工程名称]],模板!C:G,3,FALSE))</f>
        <v/>
      </c>
      <c r="U468" s="2" t="str">
        <f t="shared" si="91"/>
        <v/>
      </c>
      <c r="V468" s="2" t="str">
        <f t="shared" si="92"/>
        <v/>
      </c>
      <c r="W468" s="11" t="str">
        <f>IF(ISBLANK(A468),"",表1_15[[#This Row],[子项名称]]&amp;表1_15[[#This Row],[标题]]&amp;表1_15[[#This Row],[分项工程代号]])</f>
        <v/>
      </c>
      <c r="X468" s="11" t="str">
        <f>IF(ISBLANK(A468),"",COUNTIF(W:W,表1_15[[#This Row],[子项名称]]&amp;表1_15[[#This Row],[标题]]&amp;表1_15[[#This Row],[分项工程代号]]))</f>
        <v/>
      </c>
      <c r="Y468" s="11" t="str">
        <f>IF(ISBLANK(A468),"",表1_15[[#This Row],[子项名称]]&amp;表1_15[[#This Row],[分项工程代号]]&amp;表1_15[[#This Row],[分项工程名称]])</f>
        <v/>
      </c>
      <c r="Z468" s="11" t="str">
        <f>IF(ISBLANK(A468),"",IF(MATCH(表1_15[[#This Row],[子项名称]]&amp;表1_15[[#This Row],[分项工程代号]]&amp;表1_15[[#This Row],[分项工程名称]],Y:Y,0)=ROW(表1_15[[#This Row],[子项名称]]),TRUE,FALSE))</f>
        <v/>
      </c>
      <c r="AA468" s="11" t="str">
        <f t="shared" si="93"/>
        <v/>
      </c>
      <c r="AB468" s="11" t="str">
        <f>IF(ISBLANK(A468),"",VLOOKUP(表1_15[[#This Row],[分项工程名称]],施工检查记录[#All],2,FALSE))</f>
        <v/>
      </c>
      <c r="AC468" s="5"/>
    </row>
    <row r="469" customHeight="1" spans="1:29">
      <c r="A469" s="5"/>
      <c r="B469" s="5"/>
      <c r="C469" s="5"/>
      <c r="D469" s="5"/>
      <c r="E469" s="5"/>
      <c r="F469" s="5"/>
      <c r="G469" s="5"/>
      <c r="H469" s="5"/>
      <c r="I469" s="5"/>
      <c r="J469" s="5"/>
      <c r="K469" s="11" t="str">
        <f>IF(ISBLANK(A469),"",VLOOKUP("S3"&amp;表1_15[[#This Row],[分项工程代号]]&amp;表1_15[[#This Row],[分项工程名称]],模板!D:F,3,FALSE))</f>
        <v/>
      </c>
      <c r="L469" s="2" t="str">
        <f>IF(ISBLANK(A469),"",表1_15[[#This Row],[编号]]&amp;TEXT(表1_15[[#This Row],[序号]],"000"))</f>
        <v/>
      </c>
      <c r="M469" s="11" t="str">
        <f t="shared" si="84"/>
        <v/>
      </c>
      <c r="N469" s="11" t="str">
        <f t="shared" si="85"/>
        <v/>
      </c>
      <c r="O469" s="11" t="str">
        <f t="shared" si="86"/>
        <v/>
      </c>
      <c r="P469" s="2" t="str">
        <f t="shared" si="87"/>
        <v/>
      </c>
      <c r="Q469" s="2" t="str">
        <f t="shared" si="88"/>
        <v/>
      </c>
      <c r="R469" s="2" t="str">
        <f t="shared" si="89"/>
        <v/>
      </c>
      <c r="S469" s="11" t="str">
        <f t="shared" si="90"/>
        <v/>
      </c>
      <c r="T469" s="11" t="str">
        <f>IF(ISBLANK(A469),"",VLOOKUP(表1_15[[#This Row],[分项工程名称]],模板!C:G,3,FALSE))</f>
        <v/>
      </c>
      <c r="U469" s="2" t="str">
        <f t="shared" si="91"/>
        <v/>
      </c>
      <c r="V469" s="2" t="str">
        <f t="shared" si="92"/>
        <v/>
      </c>
      <c r="W469" s="11" t="str">
        <f>IF(ISBLANK(A469),"",表1_15[[#This Row],[子项名称]]&amp;表1_15[[#This Row],[标题]]&amp;表1_15[[#This Row],[分项工程代号]])</f>
        <v/>
      </c>
      <c r="X469" s="11" t="str">
        <f>IF(ISBLANK(A469),"",COUNTIF(W:W,表1_15[[#This Row],[子项名称]]&amp;表1_15[[#This Row],[标题]]&amp;表1_15[[#This Row],[分项工程代号]]))</f>
        <v/>
      </c>
      <c r="Y469" s="11" t="str">
        <f>IF(ISBLANK(A469),"",表1_15[[#This Row],[子项名称]]&amp;表1_15[[#This Row],[分项工程代号]]&amp;表1_15[[#This Row],[分项工程名称]])</f>
        <v/>
      </c>
      <c r="Z469" s="11" t="str">
        <f>IF(ISBLANK(A469),"",IF(MATCH(表1_15[[#This Row],[子项名称]]&amp;表1_15[[#This Row],[分项工程代号]]&amp;表1_15[[#This Row],[分项工程名称]],Y:Y,0)=ROW(表1_15[[#This Row],[子项名称]]),TRUE,FALSE))</f>
        <v/>
      </c>
      <c r="AA469" s="11" t="str">
        <f t="shared" si="93"/>
        <v/>
      </c>
      <c r="AB469" s="11" t="str">
        <f>IF(ISBLANK(A469),"",VLOOKUP(表1_15[[#This Row],[分项工程名称]],施工检查记录[#All],2,FALSE))</f>
        <v/>
      </c>
      <c r="AC469" s="5"/>
    </row>
    <row r="470" customHeight="1" spans="1:29">
      <c r="A470" s="5"/>
      <c r="B470" s="5"/>
      <c r="C470" s="5"/>
      <c r="D470" s="5"/>
      <c r="E470" s="5"/>
      <c r="F470" s="5"/>
      <c r="G470" s="5"/>
      <c r="H470" s="5"/>
      <c r="I470" s="5"/>
      <c r="J470" s="5"/>
      <c r="K470" s="11" t="str">
        <f>IF(ISBLANK(A470),"",VLOOKUP("S3"&amp;表1_15[[#This Row],[分项工程代号]]&amp;表1_15[[#This Row],[分项工程名称]],模板!D:F,3,FALSE))</f>
        <v/>
      </c>
      <c r="L470" s="2" t="str">
        <f>IF(ISBLANK(A470),"",表1_15[[#This Row],[编号]]&amp;TEXT(表1_15[[#This Row],[序号]],"000"))</f>
        <v/>
      </c>
      <c r="M470" s="11" t="str">
        <f t="shared" si="84"/>
        <v/>
      </c>
      <c r="N470" s="11" t="str">
        <f t="shared" si="85"/>
        <v/>
      </c>
      <c r="O470" s="11" t="str">
        <f t="shared" si="86"/>
        <v/>
      </c>
      <c r="P470" s="2" t="str">
        <f t="shared" si="87"/>
        <v/>
      </c>
      <c r="Q470" s="2" t="str">
        <f t="shared" si="88"/>
        <v/>
      </c>
      <c r="R470" s="2" t="str">
        <f t="shared" si="89"/>
        <v/>
      </c>
      <c r="S470" s="11" t="str">
        <f t="shared" si="90"/>
        <v/>
      </c>
      <c r="T470" s="11" t="str">
        <f>IF(ISBLANK(A470),"",VLOOKUP(表1_15[[#This Row],[分项工程名称]],模板!C:G,3,FALSE))</f>
        <v/>
      </c>
      <c r="U470" s="2" t="str">
        <f t="shared" si="91"/>
        <v/>
      </c>
      <c r="V470" s="2" t="str">
        <f t="shared" si="92"/>
        <v/>
      </c>
      <c r="W470" s="11" t="str">
        <f>IF(ISBLANK(A470),"",表1_15[[#This Row],[子项名称]]&amp;表1_15[[#This Row],[标题]]&amp;表1_15[[#This Row],[分项工程代号]])</f>
        <v/>
      </c>
      <c r="X470" s="11" t="str">
        <f>IF(ISBLANK(A470),"",COUNTIF(W:W,表1_15[[#This Row],[子项名称]]&amp;表1_15[[#This Row],[标题]]&amp;表1_15[[#This Row],[分项工程代号]]))</f>
        <v/>
      </c>
      <c r="Y470" s="11" t="str">
        <f>IF(ISBLANK(A470),"",表1_15[[#This Row],[子项名称]]&amp;表1_15[[#This Row],[分项工程代号]]&amp;表1_15[[#This Row],[分项工程名称]])</f>
        <v/>
      </c>
      <c r="Z470" s="11" t="str">
        <f>IF(ISBLANK(A470),"",IF(MATCH(表1_15[[#This Row],[子项名称]]&amp;表1_15[[#This Row],[分项工程代号]]&amp;表1_15[[#This Row],[分项工程名称]],Y:Y,0)=ROW(表1_15[[#This Row],[子项名称]]),TRUE,FALSE))</f>
        <v/>
      </c>
      <c r="AA470" s="11" t="str">
        <f t="shared" si="93"/>
        <v/>
      </c>
      <c r="AB470" s="11" t="str">
        <f>IF(ISBLANK(A470),"",VLOOKUP(表1_15[[#This Row],[分项工程名称]],施工检查记录[#All],2,FALSE))</f>
        <v/>
      </c>
      <c r="AC470" s="5"/>
    </row>
    <row r="471" customHeight="1" spans="1:29">
      <c r="A471" s="5"/>
      <c r="B471" s="5"/>
      <c r="C471" s="5"/>
      <c r="D471" s="5"/>
      <c r="E471" s="5"/>
      <c r="F471" s="5"/>
      <c r="G471" s="5"/>
      <c r="H471" s="5"/>
      <c r="I471" s="5"/>
      <c r="J471" s="5"/>
      <c r="K471" s="11" t="str">
        <f>IF(ISBLANK(A471),"",VLOOKUP("S3"&amp;表1_15[[#This Row],[分项工程代号]]&amp;表1_15[[#This Row],[分项工程名称]],模板!D:F,3,FALSE))</f>
        <v/>
      </c>
      <c r="L471" s="2" t="str">
        <f>IF(ISBLANK(A471),"",表1_15[[#This Row],[编号]]&amp;TEXT(表1_15[[#This Row],[序号]],"000"))</f>
        <v/>
      </c>
      <c r="M471" s="11" t="str">
        <f t="shared" si="84"/>
        <v/>
      </c>
      <c r="N471" s="11" t="str">
        <f t="shared" si="85"/>
        <v/>
      </c>
      <c r="O471" s="11" t="str">
        <f t="shared" si="86"/>
        <v/>
      </c>
      <c r="P471" s="2" t="str">
        <f t="shared" si="87"/>
        <v/>
      </c>
      <c r="Q471" s="2" t="str">
        <f t="shared" si="88"/>
        <v/>
      </c>
      <c r="R471" s="2" t="str">
        <f t="shared" si="89"/>
        <v/>
      </c>
      <c r="S471" s="11" t="str">
        <f t="shared" si="90"/>
        <v/>
      </c>
      <c r="T471" s="11" t="str">
        <f>IF(ISBLANK(A471),"",VLOOKUP(表1_15[[#This Row],[分项工程名称]],模板!C:G,3,FALSE))</f>
        <v/>
      </c>
      <c r="U471" s="2" t="str">
        <f t="shared" si="91"/>
        <v/>
      </c>
      <c r="V471" s="2" t="str">
        <f t="shared" si="92"/>
        <v/>
      </c>
      <c r="W471" s="11" t="str">
        <f>IF(ISBLANK(A471),"",表1_15[[#This Row],[子项名称]]&amp;表1_15[[#This Row],[标题]]&amp;表1_15[[#This Row],[分项工程代号]])</f>
        <v/>
      </c>
      <c r="X471" s="11" t="str">
        <f>IF(ISBLANK(A471),"",COUNTIF(W:W,表1_15[[#This Row],[子项名称]]&amp;表1_15[[#This Row],[标题]]&amp;表1_15[[#This Row],[分项工程代号]]))</f>
        <v/>
      </c>
      <c r="Y471" s="11" t="str">
        <f>IF(ISBLANK(A471),"",表1_15[[#This Row],[子项名称]]&amp;表1_15[[#This Row],[分项工程代号]]&amp;表1_15[[#This Row],[分项工程名称]])</f>
        <v/>
      </c>
      <c r="Z471" s="11" t="str">
        <f>IF(ISBLANK(A471),"",IF(MATCH(表1_15[[#This Row],[子项名称]]&amp;表1_15[[#This Row],[分项工程代号]]&amp;表1_15[[#This Row],[分项工程名称]],Y:Y,0)=ROW(表1_15[[#This Row],[子项名称]]),TRUE,FALSE))</f>
        <v/>
      </c>
      <c r="AA471" s="11" t="str">
        <f t="shared" si="93"/>
        <v/>
      </c>
      <c r="AB471" s="11" t="str">
        <f>IF(ISBLANK(A471),"",VLOOKUP(表1_15[[#This Row],[分项工程名称]],施工检查记录[#All],2,FALSE))</f>
        <v/>
      </c>
      <c r="AC471" s="5"/>
    </row>
    <row r="472" customHeight="1" spans="1:29">
      <c r="A472" s="5"/>
      <c r="B472" s="5"/>
      <c r="C472" s="5"/>
      <c r="D472" s="5"/>
      <c r="E472" s="5"/>
      <c r="F472" s="5"/>
      <c r="G472" s="5"/>
      <c r="H472" s="5"/>
      <c r="I472" s="5"/>
      <c r="J472" s="5"/>
      <c r="K472" s="11" t="str">
        <f>IF(ISBLANK(A472),"",VLOOKUP("S3"&amp;表1_15[[#This Row],[分项工程代号]]&amp;表1_15[[#This Row],[分项工程名称]],模板!D:F,3,FALSE))</f>
        <v/>
      </c>
      <c r="L472" s="2" t="str">
        <f>IF(ISBLANK(A472),"",表1_15[[#This Row],[编号]]&amp;TEXT(表1_15[[#This Row],[序号]],"000"))</f>
        <v/>
      </c>
      <c r="M472" s="11" t="str">
        <f t="shared" si="84"/>
        <v/>
      </c>
      <c r="N472" s="11" t="str">
        <f t="shared" si="85"/>
        <v/>
      </c>
      <c r="O472" s="11" t="str">
        <f t="shared" si="86"/>
        <v/>
      </c>
      <c r="P472" s="2" t="str">
        <f t="shared" si="87"/>
        <v/>
      </c>
      <c r="Q472" s="2" t="str">
        <f t="shared" si="88"/>
        <v/>
      </c>
      <c r="R472" s="2" t="str">
        <f t="shared" si="89"/>
        <v/>
      </c>
      <c r="S472" s="11" t="str">
        <f t="shared" si="90"/>
        <v/>
      </c>
      <c r="T472" s="11" t="str">
        <f>IF(ISBLANK(A472),"",VLOOKUP(表1_15[[#This Row],[分项工程名称]],模板!C:G,3,FALSE))</f>
        <v/>
      </c>
      <c r="U472" s="2" t="str">
        <f t="shared" si="91"/>
        <v/>
      </c>
      <c r="V472" s="2" t="str">
        <f t="shared" si="92"/>
        <v/>
      </c>
      <c r="W472" s="11" t="str">
        <f>IF(ISBLANK(A472),"",表1_15[[#This Row],[子项名称]]&amp;表1_15[[#This Row],[标题]]&amp;表1_15[[#This Row],[分项工程代号]])</f>
        <v/>
      </c>
      <c r="X472" s="11" t="str">
        <f>IF(ISBLANK(A472),"",COUNTIF(W:W,表1_15[[#This Row],[子项名称]]&amp;表1_15[[#This Row],[标题]]&amp;表1_15[[#This Row],[分项工程代号]]))</f>
        <v/>
      </c>
      <c r="Y472" s="11" t="str">
        <f>IF(ISBLANK(A472),"",表1_15[[#This Row],[子项名称]]&amp;表1_15[[#This Row],[分项工程代号]]&amp;表1_15[[#This Row],[分项工程名称]])</f>
        <v/>
      </c>
      <c r="Z472" s="11" t="str">
        <f>IF(ISBLANK(A472),"",IF(MATCH(表1_15[[#This Row],[子项名称]]&amp;表1_15[[#This Row],[分项工程代号]]&amp;表1_15[[#This Row],[分项工程名称]],Y:Y,0)=ROW(表1_15[[#This Row],[子项名称]]),TRUE,FALSE))</f>
        <v/>
      </c>
      <c r="AA472" s="11" t="str">
        <f t="shared" si="93"/>
        <v/>
      </c>
      <c r="AB472" s="11" t="str">
        <f>IF(ISBLANK(A472),"",VLOOKUP(表1_15[[#This Row],[分项工程名称]],施工检查记录[#All],2,FALSE))</f>
        <v/>
      </c>
      <c r="AC472" s="5"/>
    </row>
    <row r="473" customHeight="1" spans="1:29">
      <c r="A473" s="5"/>
      <c r="B473" s="5"/>
      <c r="C473" s="5"/>
      <c r="D473" s="5"/>
      <c r="E473" s="5"/>
      <c r="F473" s="5"/>
      <c r="G473" s="5"/>
      <c r="H473" s="5"/>
      <c r="I473" s="5"/>
      <c r="J473" s="5"/>
      <c r="K473" s="11" t="str">
        <f>IF(ISBLANK(A473),"",VLOOKUP("S3"&amp;表1_15[[#This Row],[分项工程代号]]&amp;表1_15[[#This Row],[分项工程名称]],模板!D:F,3,FALSE))</f>
        <v/>
      </c>
      <c r="L473" s="2" t="str">
        <f>IF(ISBLANK(A473),"",表1_15[[#This Row],[编号]]&amp;TEXT(表1_15[[#This Row],[序号]],"000"))</f>
        <v/>
      </c>
      <c r="M473" s="11" t="str">
        <f t="shared" si="84"/>
        <v/>
      </c>
      <c r="N473" s="11" t="str">
        <f t="shared" si="85"/>
        <v/>
      </c>
      <c r="O473" s="11" t="str">
        <f t="shared" si="86"/>
        <v/>
      </c>
      <c r="P473" s="2" t="str">
        <f t="shared" si="87"/>
        <v/>
      </c>
      <c r="Q473" s="2" t="str">
        <f t="shared" si="88"/>
        <v/>
      </c>
      <c r="R473" s="2" t="str">
        <f t="shared" si="89"/>
        <v/>
      </c>
      <c r="S473" s="11" t="str">
        <f t="shared" si="90"/>
        <v/>
      </c>
      <c r="T473" s="11" t="str">
        <f>IF(ISBLANK(A473),"",VLOOKUP(表1_15[[#This Row],[分项工程名称]],模板!C:G,3,FALSE))</f>
        <v/>
      </c>
      <c r="U473" s="2" t="str">
        <f t="shared" si="91"/>
        <v/>
      </c>
      <c r="V473" s="2" t="str">
        <f t="shared" si="92"/>
        <v/>
      </c>
      <c r="W473" s="11" t="str">
        <f>IF(ISBLANK(A473),"",表1_15[[#This Row],[子项名称]]&amp;表1_15[[#This Row],[标题]]&amp;表1_15[[#This Row],[分项工程代号]])</f>
        <v/>
      </c>
      <c r="X473" s="11" t="str">
        <f>IF(ISBLANK(A473),"",COUNTIF(W:W,表1_15[[#This Row],[子项名称]]&amp;表1_15[[#This Row],[标题]]&amp;表1_15[[#This Row],[分项工程代号]]))</f>
        <v/>
      </c>
      <c r="Y473" s="11" t="str">
        <f>IF(ISBLANK(A473),"",表1_15[[#This Row],[子项名称]]&amp;表1_15[[#This Row],[分项工程代号]]&amp;表1_15[[#This Row],[分项工程名称]])</f>
        <v/>
      </c>
      <c r="Z473" s="11" t="str">
        <f>IF(ISBLANK(A473),"",IF(MATCH(表1_15[[#This Row],[子项名称]]&amp;表1_15[[#This Row],[分项工程代号]]&amp;表1_15[[#This Row],[分项工程名称]],Y:Y,0)=ROW(表1_15[[#This Row],[子项名称]]),TRUE,FALSE))</f>
        <v/>
      </c>
      <c r="AA473" s="11" t="str">
        <f t="shared" si="93"/>
        <v/>
      </c>
      <c r="AB473" s="11" t="str">
        <f>IF(ISBLANK(A473),"",VLOOKUP(表1_15[[#This Row],[分项工程名称]],施工检查记录[#All],2,FALSE))</f>
        <v/>
      </c>
      <c r="AC473" s="5"/>
    </row>
    <row r="474" customHeight="1" spans="1:29">
      <c r="A474" s="5"/>
      <c r="B474" s="5"/>
      <c r="C474" s="5"/>
      <c r="D474" s="5"/>
      <c r="E474" s="5"/>
      <c r="F474" s="5"/>
      <c r="G474" s="5"/>
      <c r="H474" s="5"/>
      <c r="I474" s="5"/>
      <c r="J474" s="5"/>
      <c r="K474" s="11" t="str">
        <f>IF(ISBLANK(A474),"",VLOOKUP("S3"&amp;表1_15[[#This Row],[分项工程代号]]&amp;表1_15[[#This Row],[分项工程名称]],模板!D:F,3,FALSE))</f>
        <v/>
      </c>
      <c r="L474" s="2" t="str">
        <f>IF(ISBLANK(A474),"",表1_15[[#This Row],[编号]]&amp;TEXT(表1_15[[#This Row],[序号]],"000"))</f>
        <v/>
      </c>
      <c r="M474" s="11" t="str">
        <f t="shared" si="84"/>
        <v/>
      </c>
      <c r="N474" s="11" t="str">
        <f t="shared" si="85"/>
        <v/>
      </c>
      <c r="O474" s="11" t="str">
        <f t="shared" si="86"/>
        <v/>
      </c>
      <c r="P474" s="2" t="str">
        <f t="shared" si="87"/>
        <v/>
      </c>
      <c r="Q474" s="2" t="str">
        <f t="shared" si="88"/>
        <v/>
      </c>
      <c r="R474" s="2" t="str">
        <f t="shared" si="89"/>
        <v/>
      </c>
      <c r="S474" s="11" t="str">
        <f t="shared" si="90"/>
        <v/>
      </c>
      <c r="T474" s="11" t="str">
        <f>IF(ISBLANK(A474),"",VLOOKUP(表1_15[[#This Row],[分项工程名称]],模板!C:G,3,FALSE))</f>
        <v/>
      </c>
      <c r="U474" s="2" t="str">
        <f t="shared" si="91"/>
        <v/>
      </c>
      <c r="V474" s="2" t="str">
        <f t="shared" si="92"/>
        <v/>
      </c>
      <c r="W474" s="11" t="str">
        <f>IF(ISBLANK(A474),"",表1_15[[#This Row],[子项名称]]&amp;表1_15[[#This Row],[标题]]&amp;表1_15[[#This Row],[分项工程代号]])</f>
        <v/>
      </c>
      <c r="X474" s="11" t="str">
        <f>IF(ISBLANK(A474),"",COUNTIF(W:W,表1_15[[#This Row],[子项名称]]&amp;表1_15[[#This Row],[标题]]&amp;表1_15[[#This Row],[分项工程代号]]))</f>
        <v/>
      </c>
      <c r="Y474" s="11" t="str">
        <f>IF(ISBLANK(A474),"",表1_15[[#This Row],[子项名称]]&amp;表1_15[[#This Row],[分项工程代号]]&amp;表1_15[[#This Row],[分项工程名称]])</f>
        <v/>
      </c>
      <c r="Z474" s="11" t="str">
        <f>IF(ISBLANK(A474),"",IF(MATCH(表1_15[[#This Row],[子项名称]]&amp;表1_15[[#This Row],[分项工程代号]]&amp;表1_15[[#This Row],[分项工程名称]],Y:Y,0)=ROW(表1_15[[#This Row],[子项名称]]),TRUE,FALSE))</f>
        <v/>
      </c>
      <c r="AA474" s="11" t="str">
        <f t="shared" si="93"/>
        <v/>
      </c>
      <c r="AB474" s="11" t="str">
        <f>IF(ISBLANK(A474),"",VLOOKUP(表1_15[[#This Row],[分项工程名称]],施工检查记录[#All],2,FALSE))</f>
        <v/>
      </c>
      <c r="AC474" s="5"/>
    </row>
    <row r="475" customHeight="1" spans="1:29">
      <c r="A475" s="5"/>
      <c r="B475" s="5"/>
      <c r="C475" s="5"/>
      <c r="D475" s="5"/>
      <c r="E475" s="5"/>
      <c r="F475" s="5"/>
      <c r="G475" s="5"/>
      <c r="H475" s="5"/>
      <c r="I475" s="5"/>
      <c r="J475" s="5"/>
      <c r="K475" s="11" t="str">
        <f>IF(ISBLANK(A475),"",VLOOKUP("S3"&amp;表1_15[[#This Row],[分项工程代号]]&amp;表1_15[[#This Row],[分项工程名称]],模板!D:F,3,FALSE))</f>
        <v/>
      </c>
      <c r="L475" s="2" t="str">
        <f>IF(ISBLANK(A475),"",表1_15[[#This Row],[编号]]&amp;TEXT(表1_15[[#This Row],[序号]],"000"))</f>
        <v/>
      </c>
      <c r="M475" s="11" t="str">
        <f t="shared" si="84"/>
        <v/>
      </c>
      <c r="N475" s="11" t="str">
        <f t="shared" si="85"/>
        <v/>
      </c>
      <c r="O475" s="11" t="str">
        <f t="shared" si="86"/>
        <v/>
      </c>
      <c r="P475" s="2" t="str">
        <f t="shared" si="87"/>
        <v/>
      </c>
      <c r="Q475" s="2" t="str">
        <f t="shared" si="88"/>
        <v/>
      </c>
      <c r="R475" s="2" t="str">
        <f t="shared" si="89"/>
        <v/>
      </c>
      <c r="S475" s="11" t="str">
        <f t="shared" si="90"/>
        <v/>
      </c>
      <c r="T475" s="11" t="str">
        <f>IF(ISBLANK(A475),"",VLOOKUP(表1_15[[#This Row],[分项工程名称]],模板!C:G,3,FALSE))</f>
        <v/>
      </c>
      <c r="U475" s="2" t="str">
        <f t="shared" si="91"/>
        <v/>
      </c>
      <c r="V475" s="2" t="str">
        <f t="shared" si="92"/>
        <v/>
      </c>
      <c r="W475" s="11" t="str">
        <f>IF(ISBLANK(A475),"",表1_15[[#This Row],[子项名称]]&amp;表1_15[[#This Row],[标题]]&amp;表1_15[[#This Row],[分项工程代号]])</f>
        <v/>
      </c>
      <c r="X475" s="11" t="str">
        <f>IF(ISBLANK(A475),"",COUNTIF(W:W,表1_15[[#This Row],[子项名称]]&amp;表1_15[[#This Row],[标题]]&amp;表1_15[[#This Row],[分项工程代号]]))</f>
        <v/>
      </c>
      <c r="Y475" s="11" t="str">
        <f>IF(ISBLANK(A475),"",表1_15[[#This Row],[子项名称]]&amp;表1_15[[#This Row],[分项工程代号]]&amp;表1_15[[#This Row],[分项工程名称]])</f>
        <v/>
      </c>
      <c r="Z475" s="11" t="str">
        <f>IF(ISBLANK(A475),"",IF(MATCH(表1_15[[#This Row],[子项名称]]&amp;表1_15[[#This Row],[分项工程代号]]&amp;表1_15[[#This Row],[分项工程名称]],Y:Y,0)=ROW(表1_15[[#This Row],[子项名称]]),TRUE,FALSE))</f>
        <v/>
      </c>
      <c r="AA475" s="11" t="str">
        <f t="shared" si="93"/>
        <v/>
      </c>
      <c r="AB475" s="11" t="str">
        <f>IF(ISBLANK(A475),"",VLOOKUP(表1_15[[#This Row],[分项工程名称]],施工检查记录[#All],2,FALSE))</f>
        <v/>
      </c>
      <c r="AC475" s="5"/>
    </row>
    <row r="476" customHeight="1" spans="1:29">
      <c r="A476" s="5"/>
      <c r="B476" s="5"/>
      <c r="C476" s="5"/>
      <c r="D476" s="5"/>
      <c r="E476" s="5"/>
      <c r="F476" s="5"/>
      <c r="G476" s="5"/>
      <c r="H476" s="5"/>
      <c r="I476" s="5"/>
      <c r="J476" s="5"/>
      <c r="K476" s="11" t="str">
        <f>IF(ISBLANK(A476),"",VLOOKUP("S3"&amp;表1_15[[#This Row],[分项工程代号]]&amp;表1_15[[#This Row],[分项工程名称]],模板!D:F,3,FALSE))</f>
        <v/>
      </c>
      <c r="L476" s="2" t="str">
        <f>IF(ISBLANK(A476),"",表1_15[[#This Row],[编号]]&amp;TEXT(表1_15[[#This Row],[序号]],"000"))</f>
        <v/>
      </c>
      <c r="M476" s="11" t="str">
        <f t="shared" si="84"/>
        <v/>
      </c>
      <c r="N476" s="11" t="str">
        <f t="shared" si="85"/>
        <v/>
      </c>
      <c r="O476" s="11" t="str">
        <f t="shared" si="86"/>
        <v/>
      </c>
      <c r="P476" s="2" t="str">
        <f t="shared" si="87"/>
        <v/>
      </c>
      <c r="Q476" s="2" t="str">
        <f t="shared" si="88"/>
        <v/>
      </c>
      <c r="R476" s="2" t="str">
        <f t="shared" si="89"/>
        <v/>
      </c>
      <c r="S476" s="11" t="str">
        <f t="shared" si="90"/>
        <v/>
      </c>
      <c r="T476" s="11" t="str">
        <f>IF(ISBLANK(A476),"",VLOOKUP(表1_15[[#This Row],[分项工程名称]],模板!C:G,3,FALSE))</f>
        <v/>
      </c>
      <c r="U476" s="2" t="str">
        <f t="shared" si="91"/>
        <v/>
      </c>
      <c r="V476" s="2" t="str">
        <f t="shared" si="92"/>
        <v/>
      </c>
      <c r="W476" s="11" t="str">
        <f>IF(ISBLANK(A476),"",表1_15[[#This Row],[子项名称]]&amp;表1_15[[#This Row],[标题]]&amp;表1_15[[#This Row],[分项工程代号]])</f>
        <v/>
      </c>
      <c r="X476" s="11" t="str">
        <f>IF(ISBLANK(A476),"",COUNTIF(W:W,表1_15[[#This Row],[子项名称]]&amp;表1_15[[#This Row],[标题]]&amp;表1_15[[#This Row],[分项工程代号]]))</f>
        <v/>
      </c>
      <c r="Y476" s="11" t="str">
        <f>IF(ISBLANK(A476),"",表1_15[[#This Row],[子项名称]]&amp;表1_15[[#This Row],[分项工程代号]]&amp;表1_15[[#This Row],[分项工程名称]])</f>
        <v/>
      </c>
      <c r="Z476" s="11" t="str">
        <f>IF(ISBLANK(A476),"",IF(MATCH(表1_15[[#This Row],[子项名称]]&amp;表1_15[[#This Row],[分项工程代号]]&amp;表1_15[[#This Row],[分项工程名称]],Y:Y,0)=ROW(表1_15[[#This Row],[子项名称]]),TRUE,FALSE))</f>
        <v/>
      </c>
      <c r="AA476" s="11" t="str">
        <f t="shared" si="93"/>
        <v/>
      </c>
      <c r="AB476" s="11" t="str">
        <f>IF(ISBLANK(A476),"",VLOOKUP(表1_15[[#This Row],[分项工程名称]],施工检查记录[#All],2,FALSE))</f>
        <v/>
      </c>
      <c r="AC476" s="5"/>
    </row>
    <row r="477" customHeight="1" spans="1:29">
      <c r="A477" s="5"/>
      <c r="B477" s="5"/>
      <c r="C477" s="5"/>
      <c r="D477" s="5"/>
      <c r="E477" s="5"/>
      <c r="F477" s="5"/>
      <c r="G477" s="5"/>
      <c r="H477" s="5"/>
      <c r="I477" s="5"/>
      <c r="J477" s="5"/>
      <c r="K477" s="11" t="str">
        <f>IF(ISBLANK(A477),"",VLOOKUP("S3"&amp;表1_15[[#This Row],[分项工程代号]]&amp;表1_15[[#This Row],[分项工程名称]],模板!D:F,3,FALSE))</f>
        <v/>
      </c>
      <c r="L477" s="2" t="str">
        <f>IF(ISBLANK(A477),"",表1_15[[#This Row],[编号]]&amp;TEXT(表1_15[[#This Row],[序号]],"000"))</f>
        <v/>
      </c>
      <c r="M477" s="11" t="str">
        <f t="shared" si="84"/>
        <v/>
      </c>
      <c r="N477" s="11" t="str">
        <f t="shared" si="85"/>
        <v/>
      </c>
      <c r="O477" s="11" t="str">
        <f t="shared" si="86"/>
        <v/>
      </c>
      <c r="P477" s="2" t="str">
        <f t="shared" si="87"/>
        <v/>
      </c>
      <c r="Q477" s="2" t="str">
        <f t="shared" si="88"/>
        <v/>
      </c>
      <c r="R477" s="2" t="str">
        <f t="shared" si="89"/>
        <v/>
      </c>
      <c r="S477" s="11" t="str">
        <f t="shared" si="90"/>
        <v/>
      </c>
      <c r="T477" s="11" t="str">
        <f>IF(ISBLANK(A477),"",VLOOKUP(表1_15[[#This Row],[分项工程名称]],模板!C:G,3,FALSE))</f>
        <v/>
      </c>
      <c r="U477" s="2" t="str">
        <f t="shared" si="91"/>
        <v/>
      </c>
      <c r="V477" s="2" t="str">
        <f t="shared" si="92"/>
        <v/>
      </c>
      <c r="W477" s="11" t="str">
        <f>IF(ISBLANK(A477),"",表1_15[[#This Row],[子项名称]]&amp;表1_15[[#This Row],[标题]]&amp;表1_15[[#This Row],[分项工程代号]])</f>
        <v/>
      </c>
      <c r="X477" s="11" t="str">
        <f>IF(ISBLANK(A477),"",COUNTIF(W:W,表1_15[[#This Row],[子项名称]]&amp;表1_15[[#This Row],[标题]]&amp;表1_15[[#This Row],[分项工程代号]]))</f>
        <v/>
      </c>
      <c r="Y477" s="11" t="str">
        <f>IF(ISBLANK(A477),"",表1_15[[#This Row],[子项名称]]&amp;表1_15[[#This Row],[分项工程代号]]&amp;表1_15[[#This Row],[分项工程名称]])</f>
        <v/>
      </c>
      <c r="Z477" s="11" t="str">
        <f>IF(ISBLANK(A477),"",IF(MATCH(表1_15[[#This Row],[子项名称]]&amp;表1_15[[#This Row],[分项工程代号]]&amp;表1_15[[#This Row],[分项工程名称]],Y:Y,0)=ROW(表1_15[[#This Row],[子项名称]]),TRUE,FALSE))</f>
        <v/>
      </c>
      <c r="AA477" s="11" t="str">
        <f t="shared" si="93"/>
        <v/>
      </c>
      <c r="AB477" s="11" t="str">
        <f>IF(ISBLANK(A477),"",VLOOKUP(表1_15[[#This Row],[分项工程名称]],施工检查记录[#All],2,FALSE))</f>
        <v/>
      </c>
      <c r="AC477" s="5"/>
    </row>
    <row r="478" customHeight="1" spans="1:29">
      <c r="A478" s="5"/>
      <c r="B478" s="5"/>
      <c r="C478" s="5"/>
      <c r="D478" s="5"/>
      <c r="E478" s="5"/>
      <c r="F478" s="5"/>
      <c r="G478" s="5"/>
      <c r="H478" s="5"/>
      <c r="I478" s="5"/>
      <c r="J478" s="5"/>
      <c r="K478" s="11" t="str">
        <f>IF(ISBLANK(A478),"",VLOOKUP("S3"&amp;表1_15[[#This Row],[分项工程代号]]&amp;表1_15[[#This Row],[分项工程名称]],模板!D:F,3,FALSE))</f>
        <v/>
      </c>
      <c r="L478" s="2" t="str">
        <f>IF(ISBLANK(A478),"",表1_15[[#This Row],[编号]]&amp;TEXT(表1_15[[#This Row],[序号]],"000"))</f>
        <v/>
      </c>
      <c r="M478" s="11" t="str">
        <f t="shared" si="84"/>
        <v/>
      </c>
      <c r="N478" s="11" t="str">
        <f t="shared" si="85"/>
        <v/>
      </c>
      <c r="O478" s="11" t="str">
        <f t="shared" si="86"/>
        <v/>
      </c>
      <c r="P478" s="2" t="str">
        <f t="shared" si="87"/>
        <v/>
      </c>
      <c r="Q478" s="2" t="str">
        <f t="shared" si="88"/>
        <v/>
      </c>
      <c r="R478" s="2" t="str">
        <f t="shared" si="89"/>
        <v/>
      </c>
      <c r="S478" s="11" t="str">
        <f t="shared" si="90"/>
        <v/>
      </c>
      <c r="T478" s="11" t="str">
        <f>IF(ISBLANK(A478),"",VLOOKUP(表1_15[[#This Row],[分项工程名称]],模板!C:G,3,FALSE))</f>
        <v/>
      </c>
      <c r="U478" s="2" t="str">
        <f t="shared" si="91"/>
        <v/>
      </c>
      <c r="V478" s="2" t="str">
        <f t="shared" si="92"/>
        <v/>
      </c>
      <c r="W478" s="11" t="str">
        <f>IF(ISBLANK(A478),"",表1_15[[#This Row],[子项名称]]&amp;表1_15[[#This Row],[标题]]&amp;表1_15[[#This Row],[分项工程代号]])</f>
        <v/>
      </c>
      <c r="X478" s="11" t="str">
        <f>IF(ISBLANK(A478),"",COUNTIF(W:W,表1_15[[#This Row],[子项名称]]&amp;表1_15[[#This Row],[标题]]&amp;表1_15[[#This Row],[分项工程代号]]))</f>
        <v/>
      </c>
      <c r="Y478" s="11" t="str">
        <f>IF(ISBLANK(A478),"",表1_15[[#This Row],[子项名称]]&amp;表1_15[[#This Row],[分项工程代号]]&amp;表1_15[[#This Row],[分项工程名称]])</f>
        <v/>
      </c>
      <c r="Z478" s="11" t="str">
        <f>IF(ISBLANK(A478),"",IF(MATCH(表1_15[[#This Row],[子项名称]]&amp;表1_15[[#This Row],[分项工程代号]]&amp;表1_15[[#This Row],[分项工程名称]],Y:Y,0)=ROW(表1_15[[#This Row],[子项名称]]),TRUE,FALSE))</f>
        <v/>
      </c>
      <c r="AA478" s="11" t="str">
        <f t="shared" si="93"/>
        <v/>
      </c>
      <c r="AB478" s="11" t="str">
        <f>IF(ISBLANK(A478),"",VLOOKUP(表1_15[[#This Row],[分项工程名称]],施工检查记录[#All],2,FALSE))</f>
        <v/>
      </c>
      <c r="AC478" s="5"/>
    </row>
    <row r="479" customHeight="1" spans="1:29">
      <c r="A479" s="5"/>
      <c r="B479" s="5"/>
      <c r="C479" s="5"/>
      <c r="D479" s="5"/>
      <c r="E479" s="5"/>
      <c r="F479" s="5"/>
      <c r="G479" s="5"/>
      <c r="H479" s="5"/>
      <c r="I479" s="5"/>
      <c r="J479" s="5"/>
      <c r="K479" s="11" t="str">
        <f>IF(ISBLANK(A479),"",VLOOKUP("S3"&amp;表1_15[[#This Row],[分项工程代号]]&amp;表1_15[[#This Row],[分项工程名称]],模板!D:F,3,FALSE))</f>
        <v/>
      </c>
      <c r="L479" s="2" t="str">
        <f>IF(ISBLANK(A479),"",表1_15[[#This Row],[编号]]&amp;TEXT(表1_15[[#This Row],[序号]],"000"))</f>
        <v/>
      </c>
      <c r="M479" s="11" t="str">
        <f t="shared" si="84"/>
        <v/>
      </c>
      <c r="N479" s="11" t="str">
        <f t="shared" si="85"/>
        <v/>
      </c>
      <c r="O479" s="11" t="str">
        <f t="shared" si="86"/>
        <v/>
      </c>
      <c r="P479" s="2" t="str">
        <f t="shared" si="87"/>
        <v/>
      </c>
      <c r="Q479" s="2" t="str">
        <f t="shared" si="88"/>
        <v/>
      </c>
      <c r="R479" s="2" t="str">
        <f t="shared" si="89"/>
        <v/>
      </c>
      <c r="S479" s="11" t="str">
        <f t="shared" si="90"/>
        <v/>
      </c>
      <c r="T479" s="11" t="str">
        <f>IF(ISBLANK(A479),"",VLOOKUP(表1_15[[#This Row],[分项工程名称]],模板!C:G,3,FALSE))</f>
        <v/>
      </c>
      <c r="U479" s="2" t="str">
        <f t="shared" si="91"/>
        <v/>
      </c>
      <c r="V479" s="2" t="str">
        <f t="shared" si="92"/>
        <v/>
      </c>
      <c r="W479" s="11" t="str">
        <f>IF(ISBLANK(A479),"",表1_15[[#This Row],[子项名称]]&amp;表1_15[[#This Row],[标题]]&amp;表1_15[[#This Row],[分项工程代号]])</f>
        <v/>
      </c>
      <c r="X479" s="11" t="str">
        <f>IF(ISBLANK(A479),"",COUNTIF(W:W,表1_15[[#This Row],[子项名称]]&amp;表1_15[[#This Row],[标题]]&amp;表1_15[[#This Row],[分项工程代号]]))</f>
        <v/>
      </c>
      <c r="Y479" s="11" t="str">
        <f>IF(ISBLANK(A479),"",表1_15[[#This Row],[子项名称]]&amp;表1_15[[#This Row],[分项工程代号]]&amp;表1_15[[#This Row],[分项工程名称]])</f>
        <v/>
      </c>
      <c r="Z479" s="11" t="str">
        <f>IF(ISBLANK(A479),"",IF(MATCH(表1_15[[#This Row],[子项名称]]&amp;表1_15[[#This Row],[分项工程代号]]&amp;表1_15[[#This Row],[分项工程名称]],Y:Y,0)=ROW(表1_15[[#This Row],[子项名称]]),TRUE,FALSE))</f>
        <v/>
      </c>
      <c r="AA479" s="11" t="str">
        <f t="shared" si="93"/>
        <v/>
      </c>
      <c r="AB479" s="11" t="str">
        <f>IF(ISBLANK(A479),"",VLOOKUP(表1_15[[#This Row],[分项工程名称]],施工检查记录[#All],2,FALSE))</f>
        <v/>
      </c>
      <c r="AC479" s="5"/>
    </row>
    <row r="480" customHeight="1" spans="1:29">
      <c r="A480" s="5"/>
      <c r="B480" s="5"/>
      <c r="C480" s="5"/>
      <c r="D480" s="5"/>
      <c r="E480" s="5"/>
      <c r="F480" s="5"/>
      <c r="G480" s="5"/>
      <c r="H480" s="5"/>
      <c r="I480" s="5"/>
      <c r="J480" s="5"/>
      <c r="K480" s="11" t="str">
        <f>IF(ISBLANK(A480),"",VLOOKUP("S3"&amp;表1_15[[#This Row],[分项工程代号]]&amp;表1_15[[#This Row],[分项工程名称]],模板!D:F,3,FALSE))</f>
        <v/>
      </c>
      <c r="L480" s="2" t="str">
        <f>IF(ISBLANK(A480),"",表1_15[[#This Row],[编号]]&amp;TEXT(表1_15[[#This Row],[序号]],"000"))</f>
        <v/>
      </c>
      <c r="M480" s="11" t="str">
        <f t="shared" si="84"/>
        <v/>
      </c>
      <c r="N480" s="11" t="str">
        <f t="shared" si="85"/>
        <v/>
      </c>
      <c r="O480" s="11" t="str">
        <f t="shared" si="86"/>
        <v/>
      </c>
      <c r="P480" s="2" t="str">
        <f t="shared" si="87"/>
        <v/>
      </c>
      <c r="Q480" s="2" t="str">
        <f t="shared" si="88"/>
        <v/>
      </c>
      <c r="R480" s="2" t="str">
        <f t="shared" si="89"/>
        <v/>
      </c>
      <c r="S480" s="11" t="str">
        <f t="shared" si="90"/>
        <v/>
      </c>
      <c r="T480" s="11" t="str">
        <f>IF(ISBLANK(A480),"",VLOOKUP(表1_15[[#This Row],[分项工程名称]],模板!C:G,3,FALSE))</f>
        <v/>
      </c>
      <c r="U480" s="2" t="str">
        <f t="shared" si="91"/>
        <v/>
      </c>
      <c r="V480" s="2" t="str">
        <f t="shared" si="92"/>
        <v/>
      </c>
      <c r="W480" s="11" t="str">
        <f>IF(ISBLANK(A480),"",表1_15[[#This Row],[子项名称]]&amp;表1_15[[#This Row],[标题]]&amp;表1_15[[#This Row],[分项工程代号]])</f>
        <v/>
      </c>
      <c r="X480" s="11" t="str">
        <f>IF(ISBLANK(A480),"",COUNTIF(W:W,表1_15[[#This Row],[子项名称]]&amp;表1_15[[#This Row],[标题]]&amp;表1_15[[#This Row],[分项工程代号]]))</f>
        <v/>
      </c>
      <c r="Y480" s="11" t="str">
        <f>IF(ISBLANK(A480),"",表1_15[[#This Row],[子项名称]]&amp;表1_15[[#This Row],[分项工程代号]]&amp;表1_15[[#This Row],[分项工程名称]])</f>
        <v/>
      </c>
      <c r="Z480" s="11" t="str">
        <f>IF(ISBLANK(A480),"",IF(MATCH(表1_15[[#This Row],[子项名称]]&amp;表1_15[[#This Row],[分项工程代号]]&amp;表1_15[[#This Row],[分项工程名称]],Y:Y,0)=ROW(表1_15[[#This Row],[子项名称]]),TRUE,FALSE))</f>
        <v/>
      </c>
      <c r="AA480" s="11" t="str">
        <f t="shared" si="93"/>
        <v/>
      </c>
      <c r="AB480" s="11" t="str">
        <f>IF(ISBLANK(A480),"",VLOOKUP(表1_15[[#This Row],[分项工程名称]],施工检查记录[#All],2,FALSE))</f>
        <v/>
      </c>
      <c r="AC480" s="5"/>
    </row>
    <row r="481" customHeight="1" spans="1:29">
      <c r="A481" s="5"/>
      <c r="B481" s="5"/>
      <c r="C481" s="5"/>
      <c r="D481" s="5"/>
      <c r="E481" s="5"/>
      <c r="F481" s="5"/>
      <c r="G481" s="5"/>
      <c r="H481" s="5"/>
      <c r="I481" s="5"/>
      <c r="J481" s="5"/>
      <c r="K481" s="11" t="str">
        <f>IF(ISBLANK(A481),"",VLOOKUP("S3"&amp;表1_15[[#This Row],[分项工程代号]]&amp;表1_15[[#This Row],[分项工程名称]],模板!D:F,3,FALSE))</f>
        <v/>
      </c>
      <c r="L481" s="2" t="str">
        <f>IF(ISBLANK(A481),"",表1_15[[#This Row],[编号]]&amp;TEXT(表1_15[[#This Row],[序号]],"000"))</f>
        <v/>
      </c>
      <c r="M481" s="11" t="str">
        <f t="shared" si="84"/>
        <v/>
      </c>
      <c r="N481" s="11" t="str">
        <f t="shared" si="85"/>
        <v/>
      </c>
      <c r="O481" s="11" t="str">
        <f t="shared" si="86"/>
        <v/>
      </c>
      <c r="P481" s="2" t="str">
        <f t="shared" si="87"/>
        <v/>
      </c>
      <c r="Q481" s="2" t="str">
        <f t="shared" si="88"/>
        <v/>
      </c>
      <c r="R481" s="2" t="str">
        <f t="shared" si="89"/>
        <v/>
      </c>
      <c r="S481" s="11" t="str">
        <f t="shared" si="90"/>
        <v/>
      </c>
      <c r="T481" s="11" t="str">
        <f>IF(ISBLANK(A481),"",VLOOKUP(表1_15[[#This Row],[分项工程名称]],模板!C:G,3,FALSE))</f>
        <v/>
      </c>
      <c r="U481" s="2" t="str">
        <f t="shared" si="91"/>
        <v/>
      </c>
      <c r="V481" s="2" t="str">
        <f t="shared" si="92"/>
        <v/>
      </c>
      <c r="W481" s="11" t="str">
        <f>IF(ISBLANK(A481),"",表1_15[[#This Row],[子项名称]]&amp;表1_15[[#This Row],[标题]]&amp;表1_15[[#This Row],[分项工程代号]])</f>
        <v/>
      </c>
      <c r="X481" s="11" t="str">
        <f>IF(ISBLANK(A481),"",COUNTIF(W:W,表1_15[[#This Row],[子项名称]]&amp;表1_15[[#This Row],[标题]]&amp;表1_15[[#This Row],[分项工程代号]]))</f>
        <v/>
      </c>
      <c r="Y481" s="11" t="str">
        <f>IF(ISBLANK(A481),"",表1_15[[#This Row],[子项名称]]&amp;表1_15[[#This Row],[分项工程代号]]&amp;表1_15[[#This Row],[分项工程名称]])</f>
        <v/>
      </c>
      <c r="Z481" s="11" t="str">
        <f>IF(ISBLANK(A481),"",IF(MATCH(表1_15[[#This Row],[子项名称]]&amp;表1_15[[#This Row],[分项工程代号]]&amp;表1_15[[#This Row],[分项工程名称]],Y:Y,0)=ROW(表1_15[[#This Row],[子项名称]]),TRUE,FALSE))</f>
        <v/>
      </c>
      <c r="AA481" s="11" t="str">
        <f t="shared" si="93"/>
        <v/>
      </c>
      <c r="AB481" s="11" t="str">
        <f>IF(ISBLANK(A481),"",VLOOKUP(表1_15[[#This Row],[分项工程名称]],施工检查记录[#All],2,FALSE))</f>
        <v/>
      </c>
      <c r="AC481" s="5"/>
    </row>
    <row r="482" customHeight="1" spans="1:29">
      <c r="A482" s="5"/>
      <c r="B482" s="5"/>
      <c r="C482" s="5"/>
      <c r="D482" s="5"/>
      <c r="E482" s="5"/>
      <c r="F482" s="5"/>
      <c r="G482" s="5"/>
      <c r="H482" s="5"/>
      <c r="I482" s="5"/>
      <c r="J482" s="5"/>
      <c r="K482" s="11" t="str">
        <f>IF(ISBLANK(A482),"",VLOOKUP("S3"&amp;表1_15[[#This Row],[分项工程代号]]&amp;表1_15[[#This Row],[分项工程名称]],模板!D:F,3,FALSE))</f>
        <v/>
      </c>
      <c r="L482" s="2" t="str">
        <f>IF(ISBLANK(A482),"",表1_15[[#This Row],[编号]]&amp;TEXT(表1_15[[#This Row],[序号]],"000"))</f>
        <v/>
      </c>
      <c r="M482" s="11" t="str">
        <f t="shared" si="84"/>
        <v/>
      </c>
      <c r="N482" s="11" t="str">
        <f t="shared" si="85"/>
        <v/>
      </c>
      <c r="O482" s="11" t="str">
        <f t="shared" si="86"/>
        <v/>
      </c>
      <c r="P482" s="2" t="str">
        <f t="shared" si="87"/>
        <v/>
      </c>
      <c r="Q482" s="2" t="str">
        <f t="shared" si="88"/>
        <v/>
      </c>
      <c r="R482" s="2" t="str">
        <f t="shared" si="89"/>
        <v/>
      </c>
      <c r="S482" s="11" t="str">
        <f t="shared" si="90"/>
        <v/>
      </c>
      <c r="T482" s="11" t="str">
        <f>IF(ISBLANK(A482),"",VLOOKUP(表1_15[[#This Row],[分项工程名称]],模板!C:G,3,FALSE))</f>
        <v/>
      </c>
      <c r="U482" s="2" t="str">
        <f t="shared" si="91"/>
        <v/>
      </c>
      <c r="V482" s="2" t="str">
        <f t="shared" si="92"/>
        <v/>
      </c>
      <c r="W482" s="11" t="str">
        <f>IF(ISBLANK(A482),"",表1_15[[#This Row],[子项名称]]&amp;表1_15[[#This Row],[标题]]&amp;表1_15[[#This Row],[分项工程代号]])</f>
        <v/>
      </c>
      <c r="X482" s="11" t="str">
        <f>IF(ISBLANK(A482),"",COUNTIF(W:W,表1_15[[#This Row],[子项名称]]&amp;表1_15[[#This Row],[标题]]&amp;表1_15[[#This Row],[分项工程代号]]))</f>
        <v/>
      </c>
      <c r="Y482" s="11" t="str">
        <f>IF(ISBLANK(A482),"",表1_15[[#This Row],[子项名称]]&amp;表1_15[[#This Row],[分项工程代号]]&amp;表1_15[[#This Row],[分项工程名称]])</f>
        <v/>
      </c>
      <c r="Z482" s="11" t="str">
        <f>IF(ISBLANK(A482),"",IF(MATCH(表1_15[[#This Row],[子项名称]]&amp;表1_15[[#This Row],[分项工程代号]]&amp;表1_15[[#This Row],[分项工程名称]],Y:Y,0)=ROW(表1_15[[#This Row],[子项名称]]),TRUE,FALSE))</f>
        <v/>
      </c>
      <c r="AA482" s="11" t="str">
        <f t="shared" si="93"/>
        <v/>
      </c>
      <c r="AB482" s="11" t="str">
        <f>IF(ISBLANK(A482),"",VLOOKUP(表1_15[[#This Row],[分项工程名称]],施工检查记录[#All],2,FALSE))</f>
        <v/>
      </c>
      <c r="AC482" s="5"/>
    </row>
    <row r="483" customHeight="1" spans="1:29">
      <c r="A483" s="5"/>
      <c r="B483" s="5"/>
      <c r="C483" s="5"/>
      <c r="D483" s="5"/>
      <c r="E483" s="5"/>
      <c r="F483" s="5"/>
      <c r="G483" s="5"/>
      <c r="H483" s="5"/>
      <c r="I483" s="5"/>
      <c r="J483" s="5"/>
      <c r="K483" s="11" t="str">
        <f>IF(ISBLANK(A483),"",VLOOKUP("S3"&amp;表1_15[[#This Row],[分项工程代号]]&amp;表1_15[[#This Row],[分项工程名称]],模板!D:F,3,FALSE))</f>
        <v/>
      </c>
      <c r="L483" s="2" t="str">
        <f>IF(ISBLANK(A483),"",表1_15[[#This Row],[编号]]&amp;TEXT(表1_15[[#This Row],[序号]],"000"))</f>
        <v/>
      </c>
      <c r="M483" s="11" t="str">
        <f t="shared" si="84"/>
        <v/>
      </c>
      <c r="N483" s="11" t="str">
        <f t="shared" si="85"/>
        <v/>
      </c>
      <c r="O483" s="11" t="str">
        <f t="shared" si="86"/>
        <v/>
      </c>
      <c r="P483" s="2" t="str">
        <f t="shared" si="87"/>
        <v/>
      </c>
      <c r="Q483" s="2" t="str">
        <f t="shared" si="88"/>
        <v/>
      </c>
      <c r="R483" s="2" t="str">
        <f t="shared" si="89"/>
        <v/>
      </c>
      <c r="S483" s="11" t="str">
        <f t="shared" si="90"/>
        <v/>
      </c>
      <c r="T483" s="11" t="str">
        <f>IF(ISBLANK(A483),"",VLOOKUP(表1_15[[#This Row],[分项工程名称]],模板!C:G,3,FALSE))</f>
        <v/>
      </c>
      <c r="U483" s="2" t="str">
        <f t="shared" si="91"/>
        <v/>
      </c>
      <c r="V483" s="2" t="str">
        <f t="shared" si="92"/>
        <v/>
      </c>
      <c r="W483" s="11" t="str">
        <f>IF(ISBLANK(A483),"",表1_15[[#This Row],[子项名称]]&amp;表1_15[[#This Row],[标题]]&amp;表1_15[[#This Row],[分项工程代号]])</f>
        <v/>
      </c>
      <c r="X483" s="11" t="str">
        <f>IF(ISBLANK(A483),"",COUNTIF(W:W,表1_15[[#This Row],[子项名称]]&amp;表1_15[[#This Row],[标题]]&amp;表1_15[[#This Row],[分项工程代号]]))</f>
        <v/>
      </c>
      <c r="Y483" s="11" t="str">
        <f>IF(ISBLANK(A483),"",表1_15[[#This Row],[子项名称]]&amp;表1_15[[#This Row],[分项工程代号]]&amp;表1_15[[#This Row],[分项工程名称]])</f>
        <v/>
      </c>
      <c r="Z483" s="11" t="str">
        <f>IF(ISBLANK(A483),"",IF(MATCH(表1_15[[#This Row],[子项名称]]&amp;表1_15[[#This Row],[分项工程代号]]&amp;表1_15[[#This Row],[分项工程名称]],Y:Y,0)=ROW(表1_15[[#This Row],[子项名称]]),TRUE,FALSE))</f>
        <v/>
      </c>
      <c r="AA483" s="11" t="str">
        <f t="shared" si="93"/>
        <v/>
      </c>
      <c r="AB483" s="11" t="str">
        <f>IF(ISBLANK(A483),"",VLOOKUP(表1_15[[#This Row],[分项工程名称]],施工检查记录[#All],2,FALSE))</f>
        <v/>
      </c>
      <c r="AC483" s="5"/>
    </row>
    <row r="484" customHeight="1" spans="1:29">
      <c r="A484" s="5"/>
      <c r="B484" s="5"/>
      <c r="C484" s="5"/>
      <c r="D484" s="5"/>
      <c r="E484" s="5"/>
      <c r="F484" s="5"/>
      <c r="G484" s="5"/>
      <c r="H484" s="5"/>
      <c r="I484" s="5"/>
      <c r="J484" s="5"/>
      <c r="K484" s="11" t="str">
        <f>IF(ISBLANK(A484),"",VLOOKUP("S3"&amp;表1_15[[#This Row],[分项工程代号]]&amp;表1_15[[#This Row],[分项工程名称]],模板!D:F,3,FALSE))</f>
        <v/>
      </c>
      <c r="L484" s="2" t="str">
        <f>IF(ISBLANK(A484),"",表1_15[[#This Row],[编号]]&amp;TEXT(表1_15[[#This Row],[序号]],"000"))</f>
        <v/>
      </c>
      <c r="M484" s="11" t="str">
        <f t="shared" si="84"/>
        <v/>
      </c>
      <c r="N484" s="11" t="str">
        <f t="shared" si="85"/>
        <v/>
      </c>
      <c r="O484" s="11" t="str">
        <f t="shared" si="86"/>
        <v/>
      </c>
      <c r="P484" s="2" t="str">
        <f t="shared" si="87"/>
        <v/>
      </c>
      <c r="Q484" s="2" t="str">
        <f t="shared" si="88"/>
        <v/>
      </c>
      <c r="R484" s="2" t="str">
        <f t="shared" si="89"/>
        <v/>
      </c>
      <c r="S484" s="11" t="str">
        <f t="shared" si="90"/>
        <v/>
      </c>
      <c r="T484" s="11" t="str">
        <f>IF(ISBLANK(A484),"",VLOOKUP(表1_15[[#This Row],[分项工程名称]],模板!C:G,3,FALSE))</f>
        <v/>
      </c>
      <c r="U484" s="2" t="str">
        <f t="shared" si="91"/>
        <v/>
      </c>
      <c r="V484" s="2" t="str">
        <f t="shared" si="92"/>
        <v/>
      </c>
      <c r="W484" s="11" t="str">
        <f>IF(ISBLANK(A484),"",表1_15[[#This Row],[子项名称]]&amp;表1_15[[#This Row],[标题]]&amp;表1_15[[#This Row],[分项工程代号]])</f>
        <v/>
      </c>
      <c r="X484" s="11" t="str">
        <f>IF(ISBLANK(A484),"",COUNTIF(W:W,表1_15[[#This Row],[子项名称]]&amp;表1_15[[#This Row],[标题]]&amp;表1_15[[#This Row],[分项工程代号]]))</f>
        <v/>
      </c>
      <c r="Y484" s="11" t="str">
        <f>IF(ISBLANK(A484),"",表1_15[[#This Row],[子项名称]]&amp;表1_15[[#This Row],[分项工程代号]]&amp;表1_15[[#This Row],[分项工程名称]])</f>
        <v/>
      </c>
      <c r="Z484" s="11" t="str">
        <f>IF(ISBLANK(A484),"",IF(MATCH(表1_15[[#This Row],[子项名称]]&amp;表1_15[[#This Row],[分项工程代号]]&amp;表1_15[[#This Row],[分项工程名称]],Y:Y,0)=ROW(表1_15[[#This Row],[子项名称]]),TRUE,FALSE))</f>
        <v/>
      </c>
      <c r="AA484" s="11" t="str">
        <f t="shared" si="93"/>
        <v/>
      </c>
      <c r="AB484" s="11" t="str">
        <f>IF(ISBLANK(A484),"",VLOOKUP(表1_15[[#This Row],[分项工程名称]],施工检查记录[#All],2,FALSE))</f>
        <v/>
      </c>
      <c r="AC484" s="5"/>
    </row>
    <row r="485" customHeight="1" spans="1:29">
      <c r="A485" s="5"/>
      <c r="B485" s="5"/>
      <c r="C485" s="5"/>
      <c r="D485" s="5"/>
      <c r="E485" s="5"/>
      <c r="F485" s="5"/>
      <c r="G485" s="5"/>
      <c r="H485" s="5"/>
      <c r="I485" s="5"/>
      <c r="J485" s="5"/>
      <c r="K485" s="11" t="str">
        <f>IF(ISBLANK(A485),"",VLOOKUP("S3"&amp;表1_15[[#This Row],[分项工程代号]]&amp;表1_15[[#This Row],[分项工程名称]],模板!D:F,3,FALSE))</f>
        <v/>
      </c>
      <c r="L485" s="2" t="str">
        <f>IF(ISBLANK(A485),"",表1_15[[#This Row],[编号]]&amp;TEXT(表1_15[[#This Row],[序号]],"000"))</f>
        <v/>
      </c>
      <c r="M485" s="11" t="str">
        <f t="shared" si="84"/>
        <v/>
      </c>
      <c r="N485" s="11" t="str">
        <f t="shared" si="85"/>
        <v/>
      </c>
      <c r="O485" s="11" t="str">
        <f t="shared" si="86"/>
        <v/>
      </c>
      <c r="P485" s="2" t="str">
        <f t="shared" si="87"/>
        <v/>
      </c>
      <c r="Q485" s="2" t="str">
        <f t="shared" si="88"/>
        <v/>
      </c>
      <c r="R485" s="2" t="str">
        <f t="shared" si="89"/>
        <v/>
      </c>
      <c r="S485" s="11" t="str">
        <f t="shared" si="90"/>
        <v/>
      </c>
      <c r="T485" s="11" t="str">
        <f>IF(ISBLANK(A485),"",VLOOKUP(表1_15[[#This Row],[分项工程名称]],模板!C:G,3,FALSE))</f>
        <v/>
      </c>
      <c r="U485" s="2" t="str">
        <f t="shared" si="91"/>
        <v/>
      </c>
      <c r="V485" s="2" t="str">
        <f t="shared" si="92"/>
        <v/>
      </c>
      <c r="W485" s="11" t="str">
        <f>IF(ISBLANK(A485),"",表1_15[[#This Row],[子项名称]]&amp;表1_15[[#This Row],[标题]]&amp;表1_15[[#This Row],[分项工程代号]])</f>
        <v/>
      </c>
      <c r="X485" s="11" t="str">
        <f>IF(ISBLANK(A485),"",COUNTIF(W:W,表1_15[[#This Row],[子项名称]]&amp;表1_15[[#This Row],[标题]]&amp;表1_15[[#This Row],[分项工程代号]]))</f>
        <v/>
      </c>
      <c r="Y485" s="11" t="str">
        <f>IF(ISBLANK(A485),"",表1_15[[#This Row],[子项名称]]&amp;表1_15[[#This Row],[分项工程代号]]&amp;表1_15[[#This Row],[分项工程名称]])</f>
        <v/>
      </c>
      <c r="Z485" s="11" t="str">
        <f>IF(ISBLANK(A485),"",IF(MATCH(表1_15[[#This Row],[子项名称]]&amp;表1_15[[#This Row],[分项工程代号]]&amp;表1_15[[#This Row],[分项工程名称]],Y:Y,0)=ROW(表1_15[[#This Row],[子项名称]]),TRUE,FALSE))</f>
        <v/>
      </c>
      <c r="AA485" s="11" t="str">
        <f t="shared" si="93"/>
        <v/>
      </c>
      <c r="AB485" s="11" t="str">
        <f>IF(ISBLANK(A485),"",VLOOKUP(表1_15[[#This Row],[分项工程名称]],施工检查记录[#All],2,FALSE))</f>
        <v/>
      </c>
      <c r="AC485" s="5"/>
    </row>
    <row r="486" customHeight="1" spans="1:29">
      <c r="A486" s="5"/>
      <c r="B486" s="5"/>
      <c r="C486" s="5"/>
      <c r="D486" s="5"/>
      <c r="E486" s="5"/>
      <c r="F486" s="5"/>
      <c r="G486" s="5"/>
      <c r="H486" s="5"/>
      <c r="I486" s="5"/>
      <c r="J486" s="5"/>
      <c r="K486" s="11" t="str">
        <f>IF(ISBLANK(A486),"",VLOOKUP("S3"&amp;表1_15[[#This Row],[分项工程代号]]&amp;表1_15[[#This Row],[分项工程名称]],模板!D:F,3,FALSE))</f>
        <v/>
      </c>
      <c r="L486" s="2" t="str">
        <f>IF(ISBLANK(A486),"",表1_15[[#This Row],[编号]]&amp;TEXT(表1_15[[#This Row],[序号]],"000"))</f>
        <v/>
      </c>
      <c r="M486" s="11" t="str">
        <f t="shared" si="84"/>
        <v/>
      </c>
      <c r="N486" s="11" t="str">
        <f t="shared" si="85"/>
        <v/>
      </c>
      <c r="O486" s="11" t="str">
        <f t="shared" si="86"/>
        <v/>
      </c>
      <c r="P486" s="2" t="str">
        <f t="shared" si="87"/>
        <v/>
      </c>
      <c r="Q486" s="2" t="str">
        <f t="shared" si="88"/>
        <v/>
      </c>
      <c r="R486" s="2" t="str">
        <f t="shared" si="89"/>
        <v/>
      </c>
      <c r="S486" s="11" t="str">
        <f t="shared" si="90"/>
        <v/>
      </c>
      <c r="T486" s="11" t="str">
        <f>IF(ISBLANK(A486),"",VLOOKUP(表1_15[[#This Row],[分项工程名称]],模板!C:G,3,FALSE))</f>
        <v/>
      </c>
      <c r="U486" s="2" t="str">
        <f t="shared" si="91"/>
        <v/>
      </c>
      <c r="V486" s="2" t="str">
        <f t="shared" si="92"/>
        <v/>
      </c>
      <c r="W486" s="11" t="str">
        <f>IF(ISBLANK(A486),"",表1_15[[#This Row],[子项名称]]&amp;表1_15[[#This Row],[标题]]&amp;表1_15[[#This Row],[分项工程代号]])</f>
        <v/>
      </c>
      <c r="X486" s="11" t="str">
        <f>IF(ISBLANK(A486),"",COUNTIF(W:W,表1_15[[#This Row],[子项名称]]&amp;表1_15[[#This Row],[标题]]&amp;表1_15[[#This Row],[分项工程代号]]))</f>
        <v/>
      </c>
      <c r="Y486" s="11" t="str">
        <f>IF(ISBLANK(A486),"",表1_15[[#This Row],[子项名称]]&amp;表1_15[[#This Row],[分项工程代号]]&amp;表1_15[[#This Row],[分项工程名称]])</f>
        <v/>
      </c>
      <c r="Z486" s="11" t="str">
        <f>IF(ISBLANK(A486),"",IF(MATCH(表1_15[[#This Row],[子项名称]]&amp;表1_15[[#This Row],[分项工程代号]]&amp;表1_15[[#This Row],[分项工程名称]],Y:Y,0)=ROW(表1_15[[#This Row],[子项名称]]),TRUE,FALSE))</f>
        <v/>
      </c>
      <c r="AA486" s="11" t="str">
        <f t="shared" si="93"/>
        <v/>
      </c>
      <c r="AB486" s="11" t="str">
        <f>IF(ISBLANK(A486),"",VLOOKUP(表1_15[[#This Row],[分项工程名称]],施工检查记录[#All],2,FALSE))</f>
        <v/>
      </c>
      <c r="AC486" s="5"/>
    </row>
    <row r="487" customHeight="1" spans="1:29">
      <c r="A487" s="5"/>
      <c r="B487" s="5"/>
      <c r="C487" s="5"/>
      <c r="D487" s="5"/>
      <c r="E487" s="5"/>
      <c r="F487" s="5"/>
      <c r="G487" s="5"/>
      <c r="H487" s="5"/>
      <c r="I487" s="5"/>
      <c r="J487" s="5"/>
      <c r="K487" s="11" t="str">
        <f>IF(ISBLANK(A487),"",VLOOKUP("S3"&amp;表1_15[[#This Row],[分项工程代号]]&amp;表1_15[[#This Row],[分项工程名称]],模板!D:F,3,FALSE))</f>
        <v/>
      </c>
      <c r="L487" s="2" t="str">
        <f>IF(ISBLANK(A487),"",表1_15[[#This Row],[编号]]&amp;TEXT(表1_15[[#This Row],[序号]],"000"))</f>
        <v/>
      </c>
      <c r="M487" s="11" t="str">
        <f t="shared" si="84"/>
        <v/>
      </c>
      <c r="N487" s="11" t="str">
        <f t="shared" si="85"/>
        <v/>
      </c>
      <c r="O487" s="11" t="str">
        <f t="shared" si="86"/>
        <v/>
      </c>
      <c r="P487" s="2" t="str">
        <f t="shared" si="87"/>
        <v/>
      </c>
      <c r="Q487" s="2" t="str">
        <f t="shared" si="88"/>
        <v/>
      </c>
      <c r="R487" s="2" t="str">
        <f t="shared" si="89"/>
        <v/>
      </c>
      <c r="S487" s="11" t="str">
        <f t="shared" si="90"/>
        <v/>
      </c>
      <c r="T487" s="11" t="str">
        <f>IF(ISBLANK(A487),"",VLOOKUP(表1_15[[#This Row],[分项工程名称]],模板!C:G,3,FALSE))</f>
        <v/>
      </c>
      <c r="U487" s="2" t="str">
        <f t="shared" si="91"/>
        <v/>
      </c>
      <c r="V487" s="2" t="str">
        <f t="shared" si="92"/>
        <v/>
      </c>
      <c r="W487" s="11" t="str">
        <f>IF(ISBLANK(A487),"",表1_15[[#This Row],[子项名称]]&amp;表1_15[[#This Row],[标题]]&amp;表1_15[[#This Row],[分项工程代号]])</f>
        <v/>
      </c>
      <c r="X487" s="11" t="str">
        <f>IF(ISBLANK(A487),"",COUNTIF(W:W,表1_15[[#This Row],[子项名称]]&amp;表1_15[[#This Row],[标题]]&amp;表1_15[[#This Row],[分项工程代号]]))</f>
        <v/>
      </c>
      <c r="Y487" s="11" t="str">
        <f>IF(ISBLANK(A487),"",表1_15[[#This Row],[子项名称]]&amp;表1_15[[#This Row],[分项工程代号]]&amp;表1_15[[#This Row],[分项工程名称]])</f>
        <v/>
      </c>
      <c r="Z487" s="11" t="str">
        <f>IF(ISBLANK(A487),"",IF(MATCH(表1_15[[#This Row],[子项名称]]&amp;表1_15[[#This Row],[分项工程代号]]&amp;表1_15[[#This Row],[分项工程名称]],Y:Y,0)=ROW(表1_15[[#This Row],[子项名称]]),TRUE,FALSE))</f>
        <v/>
      </c>
      <c r="AA487" s="11" t="str">
        <f t="shared" si="93"/>
        <v/>
      </c>
      <c r="AB487" s="11" t="str">
        <f>IF(ISBLANK(A487),"",VLOOKUP(表1_15[[#This Row],[分项工程名称]],施工检查记录[#All],2,FALSE))</f>
        <v/>
      </c>
      <c r="AC487" s="5"/>
    </row>
    <row r="488" customHeight="1" spans="1:29">
      <c r="A488" s="5"/>
      <c r="B488" s="5"/>
      <c r="C488" s="5"/>
      <c r="D488" s="5"/>
      <c r="E488" s="5"/>
      <c r="F488" s="5"/>
      <c r="G488" s="5"/>
      <c r="H488" s="5"/>
      <c r="I488" s="5"/>
      <c r="J488" s="5"/>
      <c r="K488" s="11" t="str">
        <f>IF(ISBLANK(A488),"",VLOOKUP("S3"&amp;表1_15[[#This Row],[分项工程代号]]&amp;表1_15[[#This Row],[分项工程名称]],模板!D:F,3,FALSE))</f>
        <v/>
      </c>
      <c r="L488" s="2" t="str">
        <f>IF(ISBLANK(A488),"",表1_15[[#This Row],[编号]]&amp;TEXT(表1_15[[#This Row],[序号]],"000"))</f>
        <v/>
      </c>
      <c r="M488" s="11" t="str">
        <f t="shared" si="84"/>
        <v/>
      </c>
      <c r="N488" s="11" t="str">
        <f t="shared" si="85"/>
        <v/>
      </c>
      <c r="O488" s="11" t="str">
        <f t="shared" si="86"/>
        <v/>
      </c>
      <c r="P488" s="2" t="str">
        <f t="shared" si="87"/>
        <v/>
      </c>
      <c r="Q488" s="2" t="str">
        <f t="shared" si="88"/>
        <v/>
      </c>
      <c r="R488" s="2" t="str">
        <f t="shared" si="89"/>
        <v/>
      </c>
      <c r="S488" s="11" t="str">
        <f t="shared" si="90"/>
        <v/>
      </c>
      <c r="T488" s="11" t="str">
        <f>IF(ISBLANK(A488),"",VLOOKUP(表1_15[[#This Row],[分项工程名称]],模板!C:G,3,FALSE))</f>
        <v/>
      </c>
      <c r="U488" s="2" t="str">
        <f t="shared" si="91"/>
        <v/>
      </c>
      <c r="V488" s="2" t="str">
        <f t="shared" si="92"/>
        <v/>
      </c>
      <c r="W488" s="11" t="str">
        <f>IF(ISBLANK(A488),"",表1_15[[#This Row],[子项名称]]&amp;表1_15[[#This Row],[标题]]&amp;表1_15[[#This Row],[分项工程代号]])</f>
        <v/>
      </c>
      <c r="X488" s="11" t="str">
        <f>IF(ISBLANK(A488),"",COUNTIF(W:W,表1_15[[#This Row],[子项名称]]&amp;表1_15[[#This Row],[标题]]&amp;表1_15[[#This Row],[分项工程代号]]))</f>
        <v/>
      </c>
      <c r="Y488" s="11" t="str">
        <f>IF(ISBLANK(A488),"",表1_15[[#This Row],[子项名称]]&amp;表1_15[[#This Row],[分项工程代号]]&amp;表1_15[[#This Row],[分项工程名称]])</f>
        <v/>
      </c>
      <c r="Z488" s="11" t="str">
        <f>IF(ISBLANK(A488),"",IF(MATCH(表1_15[[#This Row],[子项名称]]&amp;表1_15[[#This Row],[分项工程代号]]&amp;表1_15[[#This Row],[分项工程名称]],Y:Y,0)=ROW(表1_15[[#This Row],[子项名称]]),TRUE,FALSE))</f>
        <v/>
      </c>
      <c r="AA488" s="11" t="str">
        <f t="shared" si="93"/>
        <v/>
      </c>
      <c r="AB488" s="11" t="str">
        <f>IF(ISBLANK(A488),"",VLOOKUP(表1_15[[#This Row],[分项工程名称]],施工检查记录[#All],2,FALSE))</f>
        <v/>
      </c>
      <c r="AC488" s="5"/>
    </row>
    <row r="489" customHeight="1" spans="1:29">
      <c r="A489" s="5"/>
      <c r="B489" s="5"/>
      <c r="C489" s="5"/>
      <c r="D489" s="5"/>
      <c r="E489" s="5"/>
      <c r="F489" s="5"/>
      <c r="G489" s="5"/>
      <c r="H489" s="5"/>
      <c r="I489" s="5"/>
      <c r="J489" s="5"/>
      <c r="K489" s="11" t="str">
        <f>IF(ISBLANK(A489),"",VLOOKUP("S3"&amp;表1_15[[#This Row],[分项工程代号]]&amp;表1_15[[#This Row],[分项工程名称]],模板!D:F,3,FALSE))</f>
        <v/>
      </c>
      <c r="L489" s="2" t="str">
        <f>IF(ISBLANK(A489),"",表1_15[[#This Row],[编号]]&amp;TEXT(表1_15[[#This Row],[序号]],"000"))</f>
        <v/>
      </c>
      <c r="M489" s="11" t="str">
        <f t="shared" si="84"/>
        <v/>
      </c>
      <c r="N489" s="11" t="str">
        <f t="shared" si="85"/>
        <v/>
      </c>
      <c r="O489" s="11" t="str">
        <f t="shared" si="86"/>
        <v/>
      </c>
      <c r="P489" s="2" t="str">
        <f t="shared" si="87"/>
        <v/>
      </c>
      <c r="Q489" s="2" t="str">
        <f t="shared" si="88"/>
        <v/>
      </c>
      <c r="R489" s="2" t="str">
        <f t="shared" si="89"/>
        <v/>
      </c>
      <c r="S489" s="11" t="str">
        <f t="shared" si="90"/>
        <v/>
      </c>
      <c r="T489" s="11" t="str">
        <f>IF(ISBLANK(A489),"",VLOOKUP(表1_15[[#This Row],[分项工程名称]],模板!C:G,3,FALSE))</f>
        <v/>
      </c>
      <c r="U489" s="2" t="str">
        <f t="shared" si="91"/>
        <v/>
      </c>
      <c r="V489" s="2" t="str">
        <f t="shared" si="92"/>
        <v/>
      </c>
      <c r="W489" s="11" t="str">
        <f>IF(ISBLANK(A489),"",表1_15[[#This Row],[子项名称]]&amp;表1_15[[#This Row],[标题]]&amp;表1_15[[#This Row],[分项工程代号]])</f>
        <v/>
      </c>
      <c r="X489" s="11" t="str">
        <f>IF(ISBLANK(A489),"",COUNTIF(W:W,表1_15[[#This Row],[子项名称]]&amp;表1_15[[#This Row],[标题]]&amp;表1_15[[#This Row],[分项工程代号]]))</f>
        <v/>
      </c>
      <c r="Y489" s="11" t="str">
        <f>IF(ISBLANK(A489),"",表1_15[[#This Row],[子项名称]]&amp;表1_15[[#This Row],[分项工程代号]]&amp;表1_15[[#This Row],[分项工程名称]])</f>
        <v/>
      </c>
      <c r="Z489" s="11" t="str">
        <f>IF(ISBLANK(A489),"",IF(MATCH(表1_15[[#This Row],[子项名称]]&amp;表1_15[[#This Row],[分项工程代号]]&amp;表1_15[[#This Row],[分项工程名称]],Y:Y,0)=ROW(表1_15[[#This Row],[子项名称]]),TRUE,FALSE))</f>
        <v/>
      </c>
      <c r="AA489" s="11" t="str">
        <f t="shared" si="93"/>
        <v/>
      </c>
      <c r="AB489" s="11" t="str">
        <f>IF(ISBLANK(A489),"",VLOOKUP(表1_15[[#This Row],[分项工程名称]],施工检查记录[#All],2,FALSE))</f>
        <v/>
      </c>
      <c r="AC489" s="5"/>
    </row>
    <row r="490" customHeight="1" spans="1:29">
      <c r="A490" s="5"/>
      <c r="B490" s="5"/>
      <c r="C490" s="5"/>
      <c r="D490" s="5"/>
      <c r="E490" s="5"/>
      <c r="F490" s="5"/>
      <c r="G490" s="5"/>
      <c r="H490" s="5"/>
      <c r="I490" s="5"/>
      <c r="J490" s="5"/>
      <c r="K490" s="11" t="str">
        <f>IF(ISBLANK(A490),"",VLOOKUP("S3"&amp;表1_15[[#This Row],[分项工程代号]]&amp;表1_15[[#This Row],[分项工程名称]],模板!D:F,3,FALSE))</f>
        <v/>
      </c>
      <c r="L490" s="2" t="str">
        <f>IF(ISBLANK(A490),"",表1_15[[#This Row],[编号]]&amp;TEXT(表1_15[[#This Row],[序号]],"000"))</f>
        <v/>
      </c>
      <c r="M490" s="11" t="str">
        <f t="shared" si="84"/>
        <v/>
      </c>
      <c r="N490" s="11" t="str">
        <f t="shared" si="85"/>
        <v/>
      </c>
      <c r="O490" s="11" t="str">
        <f t="shared" si="86"/>
        <v/>
      </c>
      <c r="P490" s="2" t="str">
        <f t="shared" si="87"/>
        <v/>
      </c>
      <c r="Q490" s="2" t="str">
        <f t="shared" si="88"/>
        <v/>
      </c>
      <c r="R490" s="2" t="str">
        <f t="shared" si="89"/>
        <v/>
      </c>
      <c r="S490" s="11" t="str">
        <f t="shared" si="90"/>
        <v/>
      </c>
      <c r="T490" s="11" t="str">
        <f>IF(ISBLANK(A490),"",VLOOKUP(表1_15[[#This Row],[分项工程名称]],模板!C:G,3,FALSE))</f>
        <v/>
      </c>
      <c r="U490" s="2" t="str">
        <f t="shared" si="91"/>
        <v/>
      </c>
      <c r="V490" s="2" t="str">
        <f t="shared" si="92"/>
        <v/>
      </c>
      <c r="W490" s="11" t="str">
        <f>IF(ISBLANK(A490),"",表1_15[[#This Row],[子项名称]]&amp;表1_15[[#This Row],[标题]]&amp;表1_15[[#This Row],[分项工程代号]])</f>
        <v/>
      </c>
      <c r="X490" s="11" t="str">
        <f>IF(ISBLANK(A490),"",COUNTIF(W:W,表1_15[[#This Row],[子项名称]]&amp;表1_15[[#This Row],[标题]]&amp;表1_15[[#This Row],[分项工程代号]]))</f>
        <v/>
      </c>
      <c r="Y490" s="11" t="str">
        <f>IF(ISBLANK(A490),"",表1_15[[#This Row],[子项名称]]&amp;表1_15[[#This Row],[分项工程代号]]&amp;表1_15[[#This Row],[分项工程名称]])</f>
        <v/>
      </c>
      <c r="Z490" s="11" t="str">
        <f>IF(ISBLANK(A490),"",IF(MATCH(表1_15[[#This Row],[子项名称]]&amp;表1_15[[#This Row],[分项工程代号]]&amp;表1_15[[#This Row],[分项工程名称]],Y:Y,0)=ROW(表1_15[[#This Row],[子项名称]]),TRUE,FALSE))</f>
        <v/>
      </c>
      <c r="AA490" s="11" t="str">
        <f t="shared" si="93"/>
        <v/>
      </c>
      <c r="AB490" s="11" t="str">
        <f>IF(ISBLANK(A490),"",VLOOKUP(表1_15[[#This Row],[分项工程名称]],施工检查记录[#All],2,FALSE))</f>
        <v/>
      </c>
      <c r="AC490" s="5"/>
    </row>
    <row r="491" customHeight="1" spans="1:29">
      <c r="A491" s="5"/>
      <c r="B491" s="5"/>
      <c r="C491" s="5"/>
      <c r="D491" s="5"/>
      <c r="E491" s="5"/>
      <c r="F491" s="5"/>
      <c r="G491" s="5"/>
      <c r="H491" s="5"/>
      <c r="I491" s="5"/>
      <c r="J491" s="5"/>
      <c r="K491" s="11" t="str">
        <f>IF(ISBLANK(A491),"",VLOOKUP("S3"&amp;表1_15[[#This Row],[分项工程代号]]&amp;表1_15[[#This Row],[分项工程名称]],模板!D:F,3,FALSE))</f>
        <v/>
      </c>
      <c r="L491" s="2" t="str">
        <f>IF(ISBLANK(A491),"",表1_15[[#This Row],[编号]]&amp;TEXT(表1_15[[#This Row],[序号]],"000"))</f>
        <v/>
      </c>
      <c r="M491" s="11" t="str">
        <f t="shared" si="84"/>
        <v/>
      </c>
      <c r="N491" s="11" t="str">
        <f t="shared" si="85"/>
        <v/>
      </c>
      <c r="O491" s="11" t="str">
        <f t="shared" si="86"/>
        <v/>
      </c>
      <c r="P491" s="2" t="str">
        <f t="shared" si="87"/>
        <v/>
      </c>
      <c r="Q491" s="2" t="str">
        <f t="shared" si="88"/>
        <v/>
      </c>
      <c r="R491" s="2" t="str">
        <f t="shared" si="89"/>
        <v/>
      </c>
      <c r="S491" s="11" t="str">
        <f t="shared" si="90"/>
        <v/>
      </c>
      <c r="T491" s="11" t="str">
        <f>IF(ISBLANK(A491),"",VLOOKUP(表1_15[[#This Row],[分项工程名称]],模板!C:G,3,FALSE))</f>
        <v/>
      </c>
      <c r="U491" s="2" t="str">
        <f t="shared" si="91"/>
        <v/>
      </c>
      <c r="V491" s="2" t="str">
        <f t="shared" si="92"/>
        <v/>
      </c>
      <c r="W491" s="11" t="str">
        <f>IF(ISBLANK(A491),"",表1_15[[#This Row],[子项名称]]&amp;表1_15[[#This Row],[标题]]&amp;表1_15[[#This Row],[分项工程代号]])</f>
        <v/>
      </c>
      <c r="X491" s="11" t="str">
        <f>IF(ISBLANK(A491),"",COUNTIF(W:W,表1_15[[#This Row],[子项名称]]&amp;表1_15[[#This Row],[标题]]&amp;表1_15[[#This Row],[分项工程代号]]))</f>
        <v/>
      </c>
      <c r="Y491" s="11" t="str">
        <f>IF(ISBLANK(A491),"",表1_15[[#This Row],[子项名称]]&amp;表1_15[[#This Row],[分项工程代号]]&amp;表1_15[[#This Row],[分项工程名称]])</f>
        <v/>
      </c>
      <c r="Z491" s="11" t="str">
        <f>IF(ISBLANK(A491),"",IF(MATCH(表1_15[[#This Row],[子项名称]]&amp;表1_15[[#This Row],[分项工程代号]]&amp;表1_15[[#This Row],[分项工程名称]],Y:Y,0)=ROW(表1_15[[#This Row],[子项名称]]),TRUE,FALSE))</f>
        <v/>
      </c>
      <c r="AA491" s="11" t="str">
        <f t="shared" si="93"/>
        <v/>
      </c>
      <c r="AB491" s="11" t="str">
        <f>IF(ISBLANK(A491),"",VLOOKUP(表1_15[[#This Row],[分项工程名称]],施工检查记录[#All],2,FALSE))</f>
        <v/>
      </c>
      <c r="AC491" s="5"/>
    </row>
    <row r="492" customHeight="1" spans="1:29">
      <c r="A492" s="5"/>
      <c r="B492" s="5"/>
      <c r="C492" s="5"/>
      <c r="D492" s="5"/>
      <c r="E492" s="5"/>
      <c r="F492" s="5"/>
      <c r="G492" s="5"/>
      <c r="H492" s="5"/>
      <c r="I492" s="5"/>
      <c r="J492" s="5"/>
      <c r="K492" s="11" t="str">
        <f>IF(ISBLANK(A492),"",VLOOKUP("S3"&amp;表1_15[[#This Row],[分项工程代号]]&amp;表1_15[[#This Row],[分项工程名称]],模板!D:F,3,FALSE))</f>
        <v/>
      </c>
      <c r="L492" s="2" t="str">
        <f>IF(ISBLANK(A492),"",表1_15[[#This Row],[编号]]&amp;TEXT(表1_15[[#This Row],[序号]],"000"))</f>
        <v/>
      </c>
      <c r="M492" s="11" t="str">
        <f t="shared" si="84"/>
        <v/>
      </c>
      <c r="N492" s="11" t="str">
        <f t="shared" si="85"/>
        <v/>
      </c>
      <c r="O492" s="11" t="str">
        <f t="shared" si="86"/>
        <v/>
      </c>
      <c r="P492" s="2" t="str">
        <f t="shared" si="87"/>
        <v/>
      </c>
      <c r="Q492" s="2" t="str">
        <f t="shared" si="88"/>
        <v/>
      </c>
      <c r="R492" s="2" t="str">
        <f t="shared" si="89"/>
        <v/>
      </c>
      <c r="S492" s="11" t="str">
        <f t="shared" si="90"/>
        <v/>
      </c>
      <c r="T492" s="11" t="str">
        <f>IF(ISBLANK(A492),"",VLOOKUP(表1_15[[#This Row],[分项工程名称]],模板!C:G,3,FALSE))</f>
        <v/>
      </c>
      <c r="U492" s="2" t="str">
        <f t="shared" si="91"/>
        <v/>
      </c>
      <c r="V492" s="2" t="str">
        <f t="shared" si="92"/>
        <v/>
      </c>
      <c r="W492" s="11" t="str">
        <f>IF(ISBLANK(A492),"",表1_15[[#This Row],[子项名称]]&amp;表1_15[[#This Row],[标题]]&amp;表1_15[[#This Row],[分项工程代号]])</f>
        <v/>
      </c>
      <c r="X492" s="11" t="str">
        <f>IF(ISBLANK(A492),"",COUNTIF(W:W,表1_15[[#This Row],[子项名称]]&amp;表1_15[[#This Row],[标题]]&amp;表1_15[[#This Row],[分项工程代号]]))</f>
        <v/>
      </c>
      <c r="Y492" s="11" t="str">
        <f>IF(ISBLANK(A492),"",表1_15[[#This Row],[子项名称]]&amp;表1_15[[#This Row],[分项工程代号]]&amp;表1_15[[#This Row],[分项工程名称]])</f>
        <v/>
      </c>
      <c r="Z492" s="11" t="str">
        <f>IF(ISBLANK(A492),"",IF(MATCH(表1_15[[#This Row],[子项名称]]&amp;表1_15[[#This Row],[分项工程代号]]&amp;表1_15[[#This Row],[分项工程名称]],Y:Y,0)=ROW(表1_15[[#This Row],[子项名称]]),TRUE,FALSE))</f>
        <v/>
      </c>
      <c r="AA492" s="11" t="str">
        <f t="shared" si="93"/>
        <v/>
      </c>
      <c r="AB492" s="11" t="str">
        <f>IF(ISBLANK(A492),"",VLOOKUP(表1_15[[#This Row],[分项工程名称]],施工检查记录[#All],2,FALSE))</f>
        <v/>
      </c>
      <c r="AC492" s="5"/>
    </row>
    <row r="493" customHeight="1" spans="1:29">
      <c r="A493" s="5"/>
      <c r="B493" s="5"/>
      <c r="C493" s="5"/>
      <c r="D493" s="5"/>
      <c r="E493" s="5"/>
      <c r="F493" s="5"/>
      <c r="G493" s="5"/>
      <c r="H493" s="5"/>
      <c r="I493" s="5"/>
      <c r="J493" s="5"/>
      <c r="K493" s="11" t="str">
        <f>IF(ISBLANK(A493),"",VLOOKUP("S3"&amp;表1_15[[#This Row],[分项工程代号]]&amp;表1_15[[#This Row],[分项工程名称]],模板!D:F,3,FALSE))</f>
        <v/>
      </c>
      <c r="L493" s="2" t="str">
        <f>IF(ISBLANK(A493),"",表1_15[[#This Row],[编号]]&amp;TEXT(表1_15[[#This Row],[序号]],"000"))</f>
        <v/>
      </c>
      <c r="M493" s="11" t="str">
        <f t="shared" si="84"/>
        <v/>
      </c>
      <c r="N493" s="11" t="str">
        <f t="shared" si="85"/>
        <v/>
      </c>
      <c r="O493" s="11" t="str">
        <f t="shared" si="86"/>
        <v/>
      </c>
      <c r="P493" s="2" t="str">
        <f t="shared" si="87"/>
        <v/>
      </c>
      <c r="Q493" s="2" t="str">
        <f t="shared" si="88"/>
        <v/>
      </c>
      <c r="R493" s="2" t="str">
        <f t="shared" si="89"/>
        <v/>
      </c>
      <c r="S493" s="11" t="str">
        <f t="shared" si="90"/>
        <v/>
      </c>
      <c r="T493" s="11" t="str">
        <f>IF(ISBLANK(A493),"",VLOOKUP(表1_15[[#This Row],[分项工程名称]],模板!C:G,3,FALSE))</f>
        <v/>
      </c>
      <c r="U493" s="2" t="str">
        <f t="shared" si="91"/>
        <v/>
      </c>
      <c r="V493" s="2" t="str">
        <f t="shared" si="92"/>
        <v/>
      </c>
      <c r="W493" s="11" t="str">
        <f>IF(ISBLANK(A493),"",表1_15[[#This Row],[子项名称]]&amp;表1_15[[#This Row],[标题]]&amp;表1_15[[#This Row],[分项工程代号]])</f>
        <v/>
      </c>
      <c r="X493" s="11" t="str">
        <f>IF(ISBLANK(A493),"",COUNTIF(W:W,表1_15[[#This Row],[子项名称]]&amp;表1_15[[#This Row],[标题]]&amp;表1_15[[#This Row],[分项工程代号]]))</f>
        <v/>
      </c>
      <c r="Y493" s="11" t="str">
        <f>IF(ISBLANK(A493),"",表1_15[[#This Row],[子项名称]]&amp;表1_15[[#This Row],[分项工程代号]]&amp;表1_15[[#This Row],[分项工程名称]])</f>
        <v/>
      </c>
      <c r="Z493" s="11" t="str">
        <f>IF(ISBLANK(A493),"",IF(MATCH(表1_15[[#This Row],[子项名称]]&amp;表1_15[[#This Row],[分项工程代号]]&amp;表1_15[[#This Row],[分项工程名称]],Y:Y,0)=ROW(表1_15[[#This Row],[子项名称]]),TRUE,FALSE))</f>
        <v/>
      </c>
      <c r="AA493" s="11" t="str">
        <f t="shared" si="93"/>
        <v/>
      </c>
      <c r="AB493" s="11" t="str">
        <f>IF(ISBLANK(A493),"",VLOOKUP(表1_15[[#This Row],[分项工程名称]],施工检查记录[#All],2,FALSE))</f>
        <v/>
      </c>
      <c r="AC493" s="5"/>
    </row>
    <row r="494" customHeight="1" spans="1:29">
      <c r="A494" s="5"/>
      <c r="B494" s="5"/>
      <c r="C494" s="5"/>
      <c r="D494" s="5"/>
      <c r="E494" s="5"/>
      <c r="F494" s="5"/>
      <c r="G494" s="5"/>
      <c r="H494" s="5"/>
      <c r="I494" s="5"/>
      <c r="J494" s="5"/>
      <c r="K494" s="11" t="str">
        <f>IF(ISBLANK(A494),"",VLOOKUP("S3"&amp;表1_15[[#This Row],[分项工程代号]]&amp;表1_15[[#This Row],[分项工程名称]],模板!D:F,3,FALSE))</f>
        <v/>
      </c>
      <c r="L494" s="2" t="str">
        <f>IF(ISBLANK(A494),"",表1_15[[#This Row],[编号]]&amp;TEXT(表1_15[[#This Row],[序号]],"000"))</f>
        <v/>
      </c>
      <c r="M494" s="11" t="str">
        <f t="shared" si="84"/>
        <v/>
      </c>
      <c r="N494" s="11" t="str">
        <f t="shared" si="85"/>
        <v/>
      </c>
      <c r="O494" s="11" t="str">
        <f t="shared" si="86"/>
        <v/>
      </c>
      <c r="P494" s="2" t="str">
        <f t="shared" si="87"/>
        <v/>
      </c>
      <c r="Q494" s="2" t="str">
        <f t="shared" si="88"/>
        <v/>
      </c>
      <c r="R494" s="2" t="str">
        <f t="shared" si="89"/>
        <v/>
      </c>
      <c r="S494" s="11" t="str">
        <f t="shared" si="90"/>
        <v/>
      </c>
      <c r="T494" s="11" t="str">
        <f>IF(ISBLANK(A494),"",VLOOKUP(表1_15[[#This Row],[分项工程名称]],模板!C:G,3,FALSE))</f>
        <v/>
      </c>
      <c r="U494" s="2" t="str">
        <f t="shared" si="91"/>
        <v/>
      </c>
      <c r="V494" s="2" t="str">
        <f t="shared" si="92"/>
        <v/>
      </c>
      <c r="W494" s="11" t="str">
        <f>IF(ISBLANK(A494),"",表1_15[[#This Row],[子项名称]]&amp;表1_15[[#This Row],[标题]]&amp;表1_15[[#This Row],[分项工程代号]])</f>
        <v/>
      </c>
      <c r="X494" s="11" t="str">
        <f>IF(ISBLANK(A494),"",COUNTIF(W:W,表1_15[[#This Row],[子项名称]]&amp;表1_15[[#This Row],[标题]]&amp;表1_15[[#This Row],[分项工程代号]]))</f>
        <v/>
      </c>
      <c r="Y494" s="11" t="str">
        <f>IF(ISBLANK(A494),"",表1_15[[#This Row],[子项名称]]&amp;表1_15[[#This Row],[分项工程代号]]&amp;表1_15[[#This Row],[分项工程名称]])</f>
        <v/>
      </c>
      <c r="Z494" s="11" t="str">
        <f>IF(ISBLANK(A494),"",IF(MATCH(表1_15[[#This Row],[子项名称]]&amp;表1_15[[#This Row],[分项工程代号]]&amp;表1_15[[#This Row],[分项工程名称]],Y:Y,0)=ROW(表1_15[[#This Row],[子项名称]]),TRUE,FALSE))</f>
        <v/>
      </c>
      <c r="AA494" s="11" t="str">
        <f t="shared" si="93"/>
        <v/>
      </c>
      <c r="AB494" s="11" t="str">
        <f>IF(ISBLANK(A494),"",VLOOKUP(表1_15[[#This Row],[分项工程名称]],施工检查记录[#All],2,FALSE))</f>
        <v/>
      </c>
      <c r="AC494" s="5"/>
    </row>
    <row r="495" customHeight="1" spans="1:29">
      <c r="A495" s="5"/>
      <c r="B495" s="5"/>
      <c r="C495" s="5"/>
      <c r="D495" s="5"/>
      <c r="E495" s="5"/>
      <c r="F495" s="5"/>
      <c r="G495" s="5"/>
      <c r="H495" s="5"/>
      <c r="I495" s="5"/>
      <c r="J495" s="5"/>
      <c r="K495" s="11" t="str">
        <f>IF(ISBLANK(A495),"",VLOOKUP("S3"&amp;表1_15[[#This Row],[分项工程代号]]&amp;表1_15[[#This Row],[分项工程名称]],模板!D:F,3,FALSE))</f>
        <v/>
      </c>
      <c r="L495" s="2" t="str">
        <f>IF(ISBLANK(A495),"",表1_15[[#This Row],[编号]]&amp;TEXT(表1_15[[#This Row],[序号]],"000"))</f>
        <v/>
      </c>
      <c r="M495" s="11" t="str">
        <f t="shared" si="84"/>
        <v/>
      </c>
      <c r="N495" s="11" t="str">
        <f t="shared" si="85"/>
        <v/>
      </c>
      <c r="O495" s="11" t="str">
        <f t="shared" si="86"/>
        <v/>
      </c>
      <c r="P495" s="2" t="str">
        <f t="shared" si="87"/>
        <v/>
      </c>
      <c r="Q495" s="2" t="str">
        <f t="shared" si="88"/>
        <v/>
      </c>
      <c r="R495" s="2" t="str">
        <f t="shared" si="89"/>
        <v/>
      </c>
      <c r="S495" s="11" t="str">
        <f t="shared" si="90"/>
        <v/>
      </c>
      <c r="T495" s="11" t="str">
        <f>IF(ISBLANK(A495),"",VLOOKUP(表1_15[[#This Row],[分项工程名称]],模板!C:G,3,FALSE))</f>
        <v/>
      </c>
      <c r="U495" s="2" t="str">
        <f t="shared" si="91"/>
        <v/>
      </c>
      <c r="V495" s="2" t="str">
        <f t="shared" si="92"/>
        <v/>
      </c>
      <c r="W495" s="11" t="str">
        <f>IF(ISBLANK(A495),"",表1_15[[#This Row],[子项名称]]&amp;表1_15[[#This Row],[标题]]&amp;表1_15[[#This Row],[分项工程代号]])</f>
        <v/>
      </c>
      <c r="X495" s="11" t="str">
        <f>IF(ISBLANK(A495),"",COUNTIF(W:W,表1_15[[#This Row],[子项名称]]&amp;表1_15[[#This Row],[标题]]&amp;表1_15[[#This Row],[分项工程代号]]))</f>
        <v/>
      </c>
      <c r="Y495" s="11" t="str">
        <f>IF(ISBLANK(A495),"",表1_15[[#This Row],[子项名称]]&amp;表1_15[[#This Row],[分项工程代号]]&amp;表1_15[[#This Row],[分项工程名称]])</f>
        <v/>
      </c>
      <c r="Z495" s="11" t="str">
        <f>IF(ISBLANK(A495),"",IF(MATCH(表1_15[[#This Row],[子项名称]]&amp;表1_15[[#This Row],[分项工程代号]]&amp;表1_15[[#This Row],[分项工程名称]],Y:Y,0)=ROW(表1_15[[#This Row],[子项名称]]),TRUE,FALSE))</f>
        <v/>
      </c>
      <c r="AA495" s="11" t="str">
        <f t="shared" si="93"/>
        <v/>
      </c>
      <c r="AB495" s="11" t="str">
        <f>IF(ISBLANK(A495),"",VLOOKUP(表1_15[[#This Row],[分项工程名称]],施工检查记录[#All],2,FALSE))</f>
        <v/>
      </c>
      <c r="AC495" s="5"/>
    </row>
    <row r="496" customHeight="1" spans="1:29">
      <c r="A496" s="5"/>
      <c r="B496" s="5"/>
      <c r="C496" s="5"/>
      <c r="D496" s="5"/>
      <c r="E496" s="5"/>
      <c r="F496" s="5"/>
      <c r="G496" s="5"/>
      <c r="H496" s="5"/>
      <c r="I496" s="5"/>
      <c r="J496" s="5"/>
      <c r="K496" s="11" t="str">
        <f>IF(ISBLANK(A496),"",VLOOKUP("S3"&amp;表1_15[[#This Row],[分项工程代号]]&amp;表1_15[[#This Row],[分项工程名称]],模板!D:F,3,FALSE))</f>
        <v/>
      </c>
      <c r="L496" s="2" t="str">
        <f>IF(ISBLANK(A496),"",表1_15[[#This Row],[编号]]&amp;TEXT(表1_15[[#This Row],[序号]],"000"))</f>
        <v/>
      </c>
      <c r="M496" s="11" t="str">
        <f t="shared" si="84"/>
        <v/>
      </c>
      <c r="N496" s="11" t="str">
        <f t="shared" si="85"/>
        <v/>
      </c>
      <c r="O496" s="11" t="str">
        <f t="shared" si="86"/>
        <v/>
      </c>
      <c r="P496" s="2" t="str">
        <f t="shared" si="87"/>
        <v/>
      </c>
      <c r="Q496" s="2" t="str">
        <f t="shared" si="88"/>
        <v/>
      </c>
      <c r="R496" s="2" t="str">
        <f t="shared" si="89"/>
        <v/>
      </c>
      <c r="S496" s="11" t="str">
        <f t="shared" si="90"/>
        <v/>
      </c>
      <c r="T496" s="11" t="str">
        <f>IF(ISBLANK(A496),"",VLOOKUP(表1_15[[#This Row],[分项工程名称]],模板!C:G,3,FALSE))</f>
        <v/>
      </c>
      <c r="U496" s="2" t="str">
        <f t="shared" si="91"/>
        <v/>
      </c>
      <c r="V496" s="2" t="str">
        <f t="shared" si="92"/>
        <v/>
      </c>
      <c r="W496" s="11" t="str">
        <f>IF(ISBLANK(A496),"",表1_15[[#This Row],[子项名称]]&amp;表1_15[[#This Row],[标题]]&amp;表1_15[[#This Row],[分项工程代号]])</f>
        <v/>
      </c>
      <c r="X496" s="11" t="str">
        <f>IF(ISBLANK(A496),"",COUNTIF(W:W,表1_15[[#This Row],[子项名称]]&amp;表1_15[[#This Row],[标题]]&amp;表1_15[[#This Row],[分项工程代号]]))</f>
        <v/>
      </c>
      <c r="Y496" s="11" t="str">
        <f>IF(ISBLANK(A496),"",表1_15[[#This Row],[子项名称]]&amp;表1_15[[#This Row],[分项工程代号]]&amp;表1_15[[#This Row],[分项工程名称]])</f>
        <v/>
      </c>
      <c r="Z496" s="11" t="str">
        <f>IF(ISBLANK(A496),"",IF(MATCH(表1_15[[#This Row],[子项名称]]&amp;表1_15[[#This Row],[分项工程代号]]&amp;表1_15[[#This Row],[分项工程名称]],Y:Y,0)=ROW(表1_15[[#This Row],[子项名称]]),TRUE,FALSE))</f>
        <v/>
      </c>
      <c r="AA496" s="11" t="str">
        <f t="shared" si="93"/>
        <v/>
      </c>
      <c r="AB496" s="11" t="str">
        <f>IF(ISBLANK(A496),"",VLOOKUP(表1_15[[#This Row],[分项工程名称]],施工检查记录[#All],2,FALSE))</f>
        <v/>
      </c>
      <c r="AC496" s="5"/>
    </row>
    <row r="497" customHeight="1" spans="1:29">
      <c r="A497" s="5"/>
      <c r="B497" s="5"/>
      <c r="C497" s="5"/>
      <c r="D497" s="5"/>
      <c r="E497" s="5"/>
      <c r="F497" s="5"/>
      <c r="G497" s="5"/>
      <c r="H497" s="5"/>
      <c r="I497" s="5"/>
      <c r="J497" s="5"/>
      <c r="K497" s="11" t="str">
        <f>IF(ISBLANK(A497),"",VLOOKUP("S3"&amp;表1_15[[#This Row],[分项工程代号]]&amp;表1_15[[#This Row],[分项工程名称]],模板!D:F,3,FALSE))</f>
        <v/>
      </c>
      <c r="L497" s="2" t="str">
        <f>IF(ISBLANK(A497),"",表1_15[[#This Row],[编号]]&amp;TEXT(表1_15[[#This Row],[序号]],"000"))</f>
        <v/>
      </c>
      <c r="M497" s="11" t="str">
        <f t="shared" si="84"/>
        <v/>
      </c>
      <c r="N497" s="11" t="str">
        <f t="shared" si="85"/>
        <v/>
      </c>
      <c r="O497" s="11" t="str">
        <f t="shared" si="86"/>
        <v/>
      </c>
      <c r="P497" s="2" t="str">
        <f t="shared" si="87"/>
        <v/>
      </c>
      <c r="Q497" s="2" t="str">
        <f t="shared" si="88"/>
        <v/>
      </c>
      <c r="R497" s="2" t="str">
        <f t="shared" si="89"/>
        <v/>
      </c>
      <c r="S497" s="11" t="str">
        <f t="shared" si="90"/>
        <v/>
      </c>
      <c r="T497" s="11" t="str">
        <f>IF(ISBLANK(A497),"",VLOOKUP(表1_15[[#This Row],[分项工程名称]],模板!C:G,3,FALSE))</f>
        <v/>
      </c>
      <c r="U497" s="2" t="str">
        <f t="shared" si="91"/>
        <v/>
      </c>
      <c r="V497" s="2" t="str">
        <f t="shared" si="92"/>
        <v/>
      </c>
      <c r="W497" s="11" t="str">
        <f>IF(ISBLANK(A497),"",表1_15[[#This Row],[子项名称]]&amp;表1_15[[#This Row],[标题]]&amp;表1_15[[#This Row],[分项工程代号]])</f>
        <v/>
      </c>
      <c r="X497" s="11" t="str">
        <f>IF(ISBLANK(A497),"",COUNTIF(W:W,表1_15[[#This Row],[子项名称]]&amp;表1_15[[#This Row],[标题]]&amp;表1_15[[#This Row],[分项工程代号]]))</f>
        <v/>
      </c>
      <c r="Y497" s="11" t="str">
        <f>IF(ISBLANK(A497),"",表1_15[[#This Row],[子项名称]]&amp;表1_15[[#This Row],[分项工程代号]]&amp;表1_15[[#This Row],[分项工程名称]])</f>
        <v/>
      </c>
      <c r="Z497" s="11" t="str">
        <f>IF(ISBLANK(A497),"",IF(MATCH(表1_15[[#This Row],[子项名称]]&amp;表1_15[[#This Row],[分项工程代号]]&amp;表1_15[[#This Row],[分项工程名称]],Y:Y,0)=ROW(表1_15[[#This Row],[子项名称]]),TRUE,FALSE))</f>
        <v/>
      </c>
      <c r="AA497" s="11" t="str">
        <f t="shared" si="93"/>
        <v/>
      </c>
      <c r="AB497" s="11" t="str">
        <f>IF(ISBLANK(A497),"",VLOOKUP(表1_15[[#This Row],[分项工程名称]],施工检查记录[#All],2,FALSE))</f>
        <v/>
      </c>
      <c r="AC497" s="5"/>
    </row>
    <row r="498" customHeight="1" spans="1:29">
      <c r="A498" s="5"/>
      <c r="B498" s="5"/>
      <c r="C498" s="5"/>
      <c r="D498" s="5"/>
      <c r="E498" s="5"/>
      <c r="F498" s="5"/>
      <c r="G498" s="5"/>
      <c r="H498" s="5"/>
      <c r="I498" s="5"/>
      <c r="J498" s="5"/>
      <c r="K498" s="11" t="str">
        <f>IF(ISBLANK(A498),"",VLOOKUP("S3"&amp;表1_15[[#This Row],[分项工程代号]]&amp;表1_15[[#This Row],[分项工程名称]],模板!D:F,3,FALSE))</f>
        <v/>
      </c>
      <c r="L498" s="2" t="str">
        <f>IF(ISBLANK(A498),"",表1_15[[#This Row],[编号]]&amp;TEXT(表1_15[[#This Row],[序号]],"000"))</f>
        <v/>
      </c>
      <c r="M498" s="11" t="str">
        <f t="shared" si="84"/>
        <v/>
      </c>
      <c r="N498" s="11" t="str">
        <f t="shared" si="85"/>
        <v/>
      </c>
      <c r="O498" s="11" t="str">
        <f t="shared" si="86"/>
        <v/>
      </c>
      <c r="P498" s="2" t="str">
        <f t="shared" si="87"/>
        <v/>
      </c>
      <c r="Q498" s="2" t="str">
        <f t="shared" si="88"/>
        <v/>
      </c>
      <c r="R498" s="2" t="str">
        <f t="shared" si="89"/>
        <v/>
      </c>
      <c r="S498" s="11" t="str">
        <f t="shared" si="90"/>
        <v/>
      </c>
      <c r="T498" s="11" t="str">
        <f>IF(ISBLANK(A498),"",VLOOKUP(表1_15[[#This Row],[分项工程名称]],模板!C:G,3,FALSE))</f>
        <v/>
      </c>
      <c r="U498" s="2" t="str">
        <f t="shared" si="91"/>
        <v/>
      </c>
      <c r="V498" s="2" t="str">
        <f t="shared" si="92"/>
        <v/>
      </c>
      <c r="W498" s="11" t="str">
        <f>IF(ISBLANK(A498),"",表1_15[[#This Row],[子项名称]]&amp;表1_15[[#This Row],[标题]]&amp;表1_15[[#This Row],[分项工程代号]])</f>
        <v/>
      </c>
      <c r="X498" s="11" t="str">
        <f>IF(ISBLANK(A498),"",COUNTIF(W:W,表1_15[[#This Row],[子项名称]]&amp;表1_15[[#This Row],[标题]]&amp;表1_15[[#This Row],[分项工程代号]]))</f>
        <v/>
      </c>
      <c r="Y498" s="11" t="str">
        <f>IF(ISBLANK(A498),"",表1_15[[#This Row],[子项名称]]&amp;表1_15[[#This Row],[分项工程代号]]&amp;表1_15[[#This Row],[分项工程名称]])</f>
        <v/>
      </c>
      <c r="Z498" s="11" t="str">
        <f>IF(ISBLANK(A498),"",IF(MATCH(表1_15[[#This Row],[子项名称]]&amp;表1_15[[#This Row],[分项工程代号]]&amp;表1_15[[#This Row],[分项工程名称]],Y:Y,0)=ROW(表1_15[[#This Row],[子项名称]]),TRUE,FALSE))</f>
        <v/>
      </c>
      <c r="AA498" s="11" t="str">
        <f t="shared" si="93"/>
        <v/>
      </c>
      <c r="AB498" s="11" t="str">
        <f>IF(ISBLANK(A498),"",VLOOKUP(表1_15[[#This Row],[分项工程名称]],施工检查记录[#All],2,FALSE))</f>
        <v/>
      </c>
      <c r="AC498" s="5"/>
    </row>
    <row r="499" customHeight="1" spans="1:29">
      <c r="A499" s="5"/>
      <c r="B499" s="5"/>
      <c r="C499" s="5"/>
      <c r="D499" s="5"/>
      <c r="E499" s="5"/>
      <c r="F499" s="5"/>
      <c r="G499" s="5"/>
      <c r="H499" s="5"/>
      <c r="I499" s="5"/>
      <c r="J499" s="5"/>
      <c r="K499" s="11" t="str">
        <f>IF(ISBLANK(A499),"",VLOOKUP("S3"&amp;表1_15[[#This Row],[分项工程代号]]&amp;表1_15[[#This Row],[分项工程名称]],模板!D:F,3,FALSE))</f>
        <v/>
      </c>
      <c r="L499" s="2" t="str">
        <f>IF(ISBLANK(A499),"",表1_15[[#This Row],[编号]]&amp;TEXT(表1_15[[#This Row],[序号]],"000"))</f>
        <v/>
      </c>
      <c r="M499" s="11" t="str">
        <f t="shared" si="84"/>
        <v/>
      </c>
      <c r="N499" s="11" t="str">
        <f t="shared" si="85"/>
        <v/>
      </c>
      <c r="O499" s="11" t="str">
        <f t="shared" si="86"/>
        <v/>
      </c>
      <c r="P499" s="2" t="str">
        <f t="shared" si="87"/>
        <v/>
      </c>
      <c r="Q499" s="2" t="str">
        <f t="shared" si="88"/>
        <v/>
      </c>
      <c r="R499" s="2" t="str">
        <f t="shared" si="89"/>
        <v/>
      </c>
      <c r="S499" s="11" t="str">
        <f t="shared" si="90"/>
        <v/>
      </c>
      <c r="T499" s="11" t="str">
        <f>IF(ISBLANK(A499),"",VLOOKUP(表1_15[[#This Row],[分项工程名称]],模板!C:G,3,FALSE))</f>
        <v/>
      </c>
      <c r="U499" s="2" t="str">
        <f t="shared" si="91"/>
        <v/>
      </c>
      <c r="V499" s="2" t="str">
        <f t="shared" si="92"/>
        <v/>
      </c>
      <c r="W499" s="11" t="str">
        <f>IF(ISBLANK(A499),"",表1_15[[#This Row],[子项名称]]&amp;表1_15[[#This Row],[标题]]&amp;表1_15[[#This Row],[分项工程代号]])</f>
        <v/>
      </c>
      <c r="X499" s="11" t="str">
        <f>IF(ISBLANK(A499),"",COUNTIF(W:W,表1_15[[#This Row],[子项名称]]&amp;表1_15[[#This Row],[标题]]&amp;表1_15[[#This Row],[分项工程代号]]))</f>
        <v/>
      </c>
      <c r="Y499" s="11" t="str">
        <f>IF(ISBLANK(A499),"",表1_15[[#This Row],[子项名称]]&amp;表1_15[[#This Row],[分项工程代号]]&amp;表1_15[[#This Row],[分项工程名称]])</f>
        <v/>
      </c>
      <c r="Z499" s="11" t="str">
        <f>IF(ISBLANK(A499),"",IF(MATCH(表1_15[[#This Row],[子项名称]]&amp;表1_15[[#This Row],[分项工程代号]]&amp;表1_15[[#This Row],[分项工程名称]],Y:Y,0)=ROW(表1_15[[#This Row],[子项名称]]),TRUE,FALSE))</f>
        <v/>
      </c>
      <c r="AA499" s="11" t="str">
        <f t="shared" si="93"/>
        <v/>
      </c>
      <c r="AB499" s="11" t="str">
        <f>IF(ISBLANK(A499),"",VLOOKUP(表1_15[[#This Row],[分项工程名称]],施工检查记录[#All],2,FALSE))</f>
        <v/>
      </c>
      <c r="AC499" s="5"/>
    </row>
    <row r="500" customHeight="1" spans="1:29">
      <c r="A500" s="5"/>
      <c r="B500" s="5"/>
      <c r="C500" s="5"/>
      <c r="D500" s="5"/>
      <c r="E500" s="5"/>
      <c r="F500" s="5"/>
      <c r="G500" s="5"/>
      <c r="H500" s="5"/>
      <c r="I500" s="5"/>
      <c r="J500" s="5"/>
      <c r="K500" s="11" t="str">
        <f>IF(ISBLANK(A500),"",VLOOKUP("S3"&amp;表1_15[[#This Row],[分项工程代号]]&amp;表1_15[[#This Row],[分项工程名称]],模板!D:F,3,FALSE))</f>
        <v/>
      </c>
      <c r="L500" s="2" t="str">
        <f>IF(ISBLANK(A500),"",表1_15[[#This Row],[编号]]&amp;TEXT(表1_15[[#This Row],[序号]],"000"))</f>
        <v/>
      </c>
      <c r="M500" s="11" t="str">
        <f t="shared" si="84"/>
        <v/>
      </c>
      <c r="N500" s="11" t="str">
        <f t="shared" si="85"/>
        <v/>
      </c>
      <c r="O500" s="11" t="str">
        <f t="shared" si="86"/>
        <v/>
      </c>
      <c r="P500" s="2" t="str">
        <f t="shared" si="87"/>
        <v/>
      </c>
      <c r="Q500" s="2" t="str">
        <f t="shared" si="88"/>
        <v/>
      </c>
      <c r="R500" s="2" t="str">
        <f t="shared" si="89"/>
        <v/>
      </c>
      <c r="S500" s="11" t="str">
        <f t="shared" si="90"/>
        <v/>
      </c>
      <c r="T500" s="11" t="str">
        <f>IF(ISBLANK(A500),"",VLOOKUP(表1_15[[#This Row],[分项工程名称]],模板!C:G,3,FALSE))</f>
        <v/>
      </c>
      <c r="U500" s="2" t="str">
        <f t="shared" si="91"/>
        <v/>
      </c>
      <c r="V500" s="2" t="str">
        <f t="shared" si="92"/>
        <v/>
      </c>
      <c r="W500" s="11" t="str">
        <f>IF(ISBLANK(A500),"",表1_15[[#This Row],[子项名称]]&amp;表1_15[[#This Row],[标题]]&amp;表1_15[[#This Row],[分项工程代号]])</f>
        <v/>
      </c>
      <c r="X500" s="11" t="str">
        <f>IF(ISBLANK(A500),"",COUNTIF(W:W,表1_15[[#This Row],[子项名称]]&amp;表1_15[[#This Row],[标题]]&amp;表1_15[[#This Row],[分项工程代号]]))</f>
        <v/>
      </c>
      <c r="Y500" s="11" t="str">
        <f>IF(ISBLANK(A500),"",表1_15[[#This Row],[子项名称]]&amp;表1_15[[#This Row],[分项工程代号]]&amp;表1_15[[#This Row],[分项工程名称]])</f>
        <v/>
      </c>
      <c r="Z500" s="11" t="str">
        <f>IF(ISBLANK(A500),"",IF(MATCH(表1_15[[#This Row],[子项名称]]&amp;表1_15[[#This Row],[分项工程代号]]&amp;表1_15[[#This Row],[分项工程名称]],Y:Y,0)=ROW(表1_15[[#This Row],[子项名称]]),TRUE,FALSE))</f>
        <v/>
      </c>
      <c r="AA500" s="11" t="str">
        <f t="shared" si="93"/>
        <v/>
      </c>
      <c r="AB500" s="11" t="str">
        <f>IF(ISBLANK(A500),"",VLOOKUP(表1_15[[#This Row],[分项工程名称]],施工检查记录[#All],2,FALSE))</f>
        <v/>
      </c>
      <c r="AC500" s="5"/>
    </row>
    <row r="501" customHeight="1" spans="1:29">
      <c r="A501" s="5"/>
      <c r="B501" s="5"/>
      <c r="C501" s="5"/>
      <c r="D501" s="5"/>
      <c r="E501" s="5"/>
      <c r="F501" s="5"/>
      <c r="G501" s="5"/>
      <c r="H501" s="5"/>
      <c r="I501" s="5"/>
      <c r="J501" s="5"/>
      <c r="K501" s="11" t="str">
        <f>IF(ISBLANK(A501),"",VLOOKUP("S3"&amp;表1_15[[#This Row],[分项工程代号]]&amp;表1_15[[#This Row],[分项工程名称]],模板!D:F,3,FALSE))</f>
        <v/>
      </c>
      <c r="L501" s="2" t="str">
        <f>IF(ISBLANK(A501),"",表1_15[[#This Row],[编号]]&amp;TEXT(表1_15[[#This Row],[序号]],"000"))</f>
        <v/>
      </c>
      <c r="M501" s="11" t="str">
        <f t="shared" si="84"/>
        <v/>
      </c>
      <c r="N501" s="11" t="str">
        <f t="shared" si="85"/>
        <v/>
      </c>
      <c r="O501" s="11" t="str">
        <f t="shared" si="86"/>
        <v/>
      </c>
      <c r="P501" s="2" t="str">
        <f t="shared" si="87"/>
        <v/>
      </c>
      <c r="Q501" s="2" t="str">
        <f t="shared" si="88"/>
        <v/>
      </c>
      <c r="R501" s="2" t="str">
        <f t="shared" si="89"/>
        <v/>
      </c>
      <c r="S501" s="11" t="str">
        <f t="shared" si="90"/>
        <v/>
      </c>
      <c r="T501" s="11" t="str">
        <f>IF(ISBLANK(A501),"",VLOOKUP(表1_15[[#This Row],[分项工程名称]],模板!C:G,3,FALSE))</f>
        <v/>
      </c>
      <c r="U501" s="2" t="str">
        <f t="shared" si="91"/>
        <v/>
      </c>
      <c r="V501" s="2" t="str">
        <f t="shared" si="92"/>
        <v/>
      </c>
      <c r="W501" s="11" t="str">
        <f>IF(ISBLANK(A501),"",表1_15[[#This Row],[子项名称]]&amp;表1_15[[#This Row],[标题]]&amp;表1_15[[#This Row],[分项工程代号]])</f>
        <v/>
      </c>
      <c r="X501" s="11" t="str">
        <f>IF(ISBLANK(A501),"",COUNTIF(W:W,表1_15[[#This Row],[子项名称]]&amp;表1_15[[#This Row],[标题]]&amp;表1_15[[#This Row],[分项工程代号]]))</f>
        <v/>
      </c>
      <c r="Y501" s="11" t="str">
        <f>IF(ISBLANK(A501),"",表1_15[[#This Row],[子项名称]]&amp;表1_15[[#This Row],[分项工程代号]]&amp;表1_15[[#This Row],[分项工程名称]])</f>
        <v/>
      </c>
      <c r="Z501" s="11" t="str">
        <f>IF(ISBLANK(A501),"",IF(MATCH(表1_15[[#This Row],[子项名称]]&amp;表1_15[[#This Row],[分项工程代号]]&amp;表1_15[[#This Row],[分项工程名称]],Y:Y,0)=ROW(表1_15[[#This Row],[子项名称]]),TRUE,FALSE))</f>
        <v/>
      </c>
      <c r="AA501" s="11" t="str">
        <f t="shared" si="93"/>
        <v/>
      </c>
      <c r="AB501" s="11" t="str">
        <f>IF(ISBLANK(A501),"",VLOOKUP(表1_15[[#This Row],[分项工程名称]],施工检查记录[#All],2,FALSE))</f>
        <v/>
      </c>
      <c r="AC501" s="5"/>
    </row>
    <row r="502" customHeight="1" spans="1:29">
      <c r="A502" s="5"/>
      <c r="B502" s="5"/>
      <c r="C502" s="5"/>
      <c r="D502" s="5"/>
      <c r="E502" s="5"/>
      <c r="F502" s="5"/>
      <c r="G502" s="5"/>
      <c r="H502" s="5"/>
      <c r="I502" s="5"/>
      <c r="J502" s="5"/>
      <c r="K502" s="11" t="str">
        <f>IF(ISBLANK(A502),"",VLOOKUP("S3"&amp;表1_15[[#This Row],[分项工程代号]]&amp;表1_15[[#This Row],[分项工程名称]],模板!D:F,3,FALSE))</f>
        <v/>
      </c>
      <c r="L502" s="2" t="str">
        <f>IF(ISBLANK(A502),"",表1_15[[#This Row],[编号]]&amp;TEXT(表1_15[[#This Row],[序号]],"000"))</f>
        <v/>
      </c>
      <c r="M502" s="11" t="str">
        <f t="shared" si="84"/>
        <v/>
      </c>
      <c r="N502" s="11" t="str">
        <f t="shared" si="85"/>
        <v/>
      </c>
      <c r="O502" s="11" t="str">
        <f t="shared" si="86"/>
        <v/>
      </c>
      <c r="P502" s="2" t="str">
        <f t="shared" si="87"/>
        <v/>
      </c>
      <c r="Q502" s="2" t="str">
        <f t="shared" si="88"/>
        <v/>
      </c>
      <c r="R502" s="2" t="str">
        <f t="shared" si="89"/>
        <v/>
      </c>
      <c r="S502" s="11" t="str">
        <f t="shared" si="90"/>
        <v/>
      </c>
      <c r="T502" s="11" t="str">
        <f>IF(ISBLANK(A502),"",VLOOKUP(表1_15[[#This Row],[分项工程名称]],模板!C:G,3,FALSE))</f>
        <v/>
      </c>
      <c r="U502" s="2" t="str">
        <f t="shared" si="91"/>
        <v/>
      </c>
      <c r="V502" s="2" t="str">
        <f t="shared" si="92"/>
        <v/>
      </c>
      <c r="W502" s="11" t="str">
        <f>IF(ISBLANK(A502),"",表1_15[[#This Row],[子项名称]]&amp;表1_15[[#This Row],[标题]]&amp;表1_15[[#This Row],[分项工程代号]])</f>
        <v/>
      </c>
      <c r="X502" s="11" t="str">
        <f>IF(ISBLANK(A502),"",COUNTIF(W:W,表1_15[[#This Row],[子项名称]]&amp;表1_15[[#This Row],[标题]]&amp;表1_15[[#This Row],[分项工程代号]]))</f>
        <v/>
      </c>
      <c r="Y502" s="11" t="str">
        <f>IF(ISBLANK(A502),"",表1_15[[#This Row],[子项名称]]&amp;表1_15[[#This Row],[分项工程代号]]&amp;表1_15[[#This Row],[分项工程名称]])</f>
        <v/>
      </c>
      <c r="Z502" s="11" t="str">
        <f>IF(ISBLANK(A502),"",IF(MATCH(表1_15[[#This Row],[子项名称]]&amp;表1_15[[#This Row],[分项工程代号]]&amp;表1_15[[#This Row],[分项工程名称]],Y:Y,0)=ROW(表1_15[[#This Row],[子项名称]]),TRUE,FALSE))</f>
        <v/>
      </c>
      <c r="AA502" s="11" t="str">
        <f t="shared" si="93"/>
        <v/>
      </c>
      <c r="AB502" s="11" t="str">
        <f>IF(ISBLANK(A502),"",VLOOKUP(表1_15[[#This Row],[分项工程名称]],施工检查记录[#All],2,FALSE))</f>
        <v/>
      </c>
      <c r="AC502" s="5"/>
    </row>
    <row r="503" customHeight="1" spans="1:29">
      <c r="A503" s="5"/>
      <c r="B503" s="5"/>
      <c r="C503" s="5"/>
      <c r="D503" s="5"/>
      <c r="E503" s="5"/>
      <c r="F503" s="5"/>
      <c r="G503" s="5"/>
      <c r="H503" s="5"/>
      <c r="I503" s="5"/>
      <c r="J503" s="5"/>
      <c r="K503" s="11" t="str">
        <f>IF(ISBLANK(A503),"",VLOOKUP("S3"&amp;表1_15[[#This Row],[分项工程代号]]&amp;表1_15[[#This Row],[分项工程名称]],模板!D:F,3,FALSE))</f>
        <v/>
      </c>
      <c r="L503" s="2" t="str">
        <f>IF(ISBLANK(A503),"",表1_15[[#This Row],[编号]]&amp;TEXT(表1_15[[#This Row],[序号]],"000"))</f>
        <v/>
      </c>
      <c r="M503" s="11" t="str">
        <f t="shared" si="84"/>
        <v/>
      </c>
      <c r="N503" s="11" t="str">
        <f t="shared" si="85"/>
        <v/>
      </c>
      <c r="O503" s="11" t="str">
        <f t="shared" si="86"/>
        <v/>
      </c>
      <c r="P503" s="2" t="str">
        <f t="shared" si="87"/>
        <v/>
      </c>
      <c r="Q503" s="2" t="str">
        <f t="shared" si="88"/>
        <v/>
      </c>
      <c r="R503" s="2" t="str">
        <f t="shared" si="89"/>
        <v/>
      </c>
      <c r="S503" s="11" t="str">
        <f t="shared" si="90"/>
        <v/>
      </c>
      <c r="T503" s="11" t="str">
        <f>IF(ISBLANK(A503),"",VLOOKUP(表1_15[[#This Row],[分项工程名称]],模板!C:G,3,FALSE))</f>
        <v/>
      </c>
      <c r="U503" s="2" t="str">
        <f t="shared" si="91"/>
        <v/>
      </c>
      <c r="V503" s="2" t="str">
        <f t="shared" si="92"/>
        <v/>
      </c>
      <c r="W503" s="11" t="str">
        <f>IF(ISBLANK(A503),"",表1_15[[#This Row],[子项名称]]&amp;表1_15[[#This Row],[标题]]&amp;表1_15[[#This Row],[分项工程代号]])</f>
        <v/>
      </c>
      <c r="X503" s="11" t="str">
        <f>IF(ISBLANK(A503),"",COUNTIF(W:W,表1_15[[#This Row],[子项名称]]&amp;表1_15[[#This Row],[标题]]&amp;表1_15[[#This Row],[分项工程代号]]))</f>
        <v/>
      </c>
      <c r="Y503" s="11" t="str">
        <f>IF(ISBLANK(A503),"",表1_15[[#This Row],[子项名称]]&amp;表1_15[[#This Row],[分项工程代号]]&amp;表1_15[[#This Row],[分项工程名称]])</f>
        <v/>
      </c>
      <c r="Z503" s="11" t="str">
        <f>IF(ISBLANK(A503),"",IF(MATCH(表1_15[[#This Row],[子项名称]]&amp;表1_15[[#This Row],[分项工程代号]]&amp;表1_15[[#This Row],[分项工程名称]],Y:Y,0)=ROW(表1_15[[#This Row],[子项名称]]),TRUE,FALSE))</f>
        <v/>
      </c>
      <c r="AA503" s="11" t="str">
        <f t="shared" si="93"/>
        <v/>
      </c>
      <c r="AB503" s="11" t="str">
        <f>IF(ISBLANK(A503),"",VLOOKUP(表1_15[[#This Row],[分项工程名称]],施工检查记录[#All],2,FALSE))</f>
        <v/>
      </c>
      <c r="AC503" s="5"/>
    </row>
    <row r="504" customHeight="1" spans="1:29">
      <c r="A504" s="5"/>
      <c r="B504" s="5"/>
      <c r="C504" s="5"/>
      <c r="D504" s="5"/>
      <c r="E504" s="5"/>
      <c r="F504" s="5"/>
      <c r="G504" s="5"/>
      <c r="H504" s="5"/>
      <c r="I504" s="5"/>
      <c r="J504" s="5"/>
      <c r="K504" s="11" t="str">
        <f>IF(ISBLANK(A504),"",VLOOKUP("S3"&amp;表1_15[[#This Row],[分项工程代号]]&amp;表1_15[[#This Row],[分项工程名称]],模板!D:F,3,FALSE))</f>
        <v/>
      </c>
      <c r="L504" s="2" t="str">
        <f>IF(ISBLANK(A504),"",表1_15[[#This Row],[编号]]&amp;TEXT(表1_15[[#This Row],[序号]],"000"))</f>
        <v/>
      </c>
      <c r="M504" s="11" t="str">
        <f t="shared" si="84"/>
        <v/>
      </c>
      <c r="N504" s="11" t="str">
        <f t="shared" si="85"/>
        <v/>
      </c>
      <c r="O504" s="11" t="str">
        <f t="shared" si="86"/>
        <v/>
      </c>
      <c r="P504" s="2" t="str">
        <f t="shared" si="87"/>
        <v/>
      </c>
      <c r="Q504" s="2" t="str">
        <f t="shared" si="88"/>
        <v/>
      </c>
      <c r="R504" s="2" t="str">
        <f t="shared" si="89"/>
        <v/>
      </c>
      <c r="S504" s="11" t="str">
        <f t="shared" si="90"/>
        <v/>
      </c>
      <c r="T504" s="11" t="str">
        <f>IF(ISBLANK(A504),"",VLOOKUP(表1_15[[#This Row],[分项工程名称]],模板!C:G,3,FALSE))</f>
        <v/>
      </c>
      <c r="U504" s="2" t="str">
        <f t="shared" si="91"/>
        <v/>
      </c>
      <c r="V504" s="2" t="str">
        <f t="shared" si="92"/>
        <v/>
      </c>
      <c r="W504" s="11" t="str">
        <f>IF(ISBLANK(A504),"",表1_15[[#This Row],[子项名称]]&amp;表1_15[[#This Row],[标题]]&amp;表1_15[[#This Row],[分项工程代号]])</f>
        <v/>
      </c>
      <c r="X504" s="11" t="str">
        <f>IF(ISBLANK(A504),"",COUNTIF(W:W,表1_15[[#This Row],[子项名称]]&amp;表1_15[[#This Row],[标题]]&amp;表1_15[[#This Row],[分项工程代号]]))</f>
        <v/>
      </c>
      <c r="Y504" s="11" t="str">
        <f>IF(ISBLANK(A504),"",表1_15[[#This Row],[子项名称]]&amp;表1_15[[#This Row],[分项工程代号]]&amp;表1_15[[#This Row],[分项工程名称]])</f>
        <v/>
      </c>
      <c r="Z504" s="11" t="str">
        <f>IF(ISBLANK(A504),"",IF(MATCH(表1_15[[#This Row],[子项名称]]&amp;表1_15[[#This Row],[分项工程代号]]&amp;表1_15[[#This Row],[分项工程名称]],Y:Y,0)=ROW(表1_15[[#This Row],[子项名称]]),TRUE,FALSE))</f>
        <v/>
      </c>
      <c r="AA504" s="11" t="str">
        <f t="shared" si="93"/>
        <v/>
      </c>
      <c r="AB504" s="11" t="str">
        <f>IF(ISBLANK(A504),"",VLOOKUP(表1_15[[#This Row],[分项工程名称]],施工检查记录[#All],2,FALSE))</f>
        <v/>
      </c>
      <c r="AC504" s="5"/>
    </row>
    <row r="505" customHeight="1" spans="1:29">
      <c r="A505" s="5"/>
      <c r="B505" s="5"/>
      <c r="C505" s="5"/>
      <c r="D505" s="5"/>
      <c r="E505" s="5"/>
      <c r="F505" s="5"/>
      <c r="G505" s="5"/>
      <c r="H505" s="5"/>
      <c r="I505" s="5"/>
      <c r="J505" s="5"/>
      <c r="K505" s="11" t="str">
        <f>IF(ISBLANK(A505),"",VLOOKUP("S3"&amp;表1_15[[#This Row],[分项工程代号]]&amp;表1_15[[#This Row],[分项工程名称]],模板!D:F,3,FALSE))</f>
        <v/>
      </c>
      <c r="L505" s="2" t="str">
        <f>IF(ISBLANK(A505),"",表1_15[[#This Row],[编号]]&amp;TEXT(表1_15[[#This Row],[序号]],"000"))</f>
        <v/>
      </c>
      <c r="M505" s="11" t="str">
        <f t="shared" si="84"/>
        <v/>
      </c>
      <c r="N505" s="11" t="str">
        <f t="shared" si="85"/>
        <v/>
      </c>
      <c r="O505" s="11" t="str">
        <f t="shared" si="86"/>
        <v/>
      </c>
      <c r="P505" s="2" t="str">
        <f t="shared" si="87"/>
        <v/>
      </c>
      <c r="Q505" s="2" t="str">
        <f t="shared" si="88"/>
        <v/>
      </c>
      <c r="R505" s="2" t="str">
        <f t="shared" si="89"/>
        <v/>
      </c>
      <c r="S505" s="11" t="str">
        <f t="shared" si="90"/>
        <v/>
      </c>
      <c r="T505" s="11" t="str">
        <f>IF(ISBLANK(A505),"",VLOOKUP(表1_15[[#This Row],[分项工程名称]],模板!C:G,3,FALSE))</f>
        <v/>
      </c>
      <c r="U505" s="2" t="str">
        <f t="shared" si="91"/>
        <v/>
      </c>
      <c r="V505" s="2" t="str">
        <f t="shared" si="92"/>
        <v/>
      </c>
      <c r="W505" s="11" t="str">
        <f>IF(ISBLANK(A505),"",表1_15[[#This Row],[子项名称]]&amp;表1_15[[#This Row],[标题]]&amp;表1_15[[#This Row],[分项工程代号]])</f>
        <v/>
      </c>
      <c r="X505" s="11" t="str">
        <f>IF(ISBLANK(A505),"",COUNTIF(W:W,表1_15[[#This Row],[子项名称]]&amp;表1_15[[#This Row],[标题]]&amp;表1_15[[#This Row],[分项工程代号]]))</f>
        <v/>
      </c>
      <c r="Y505" s="11" t="str">
        <f>IF(ISBLANK(A505),"",表1_15[[#This Row],[子项名称]]&amp;表1_15[[#This Row],[分项工程代号]]&amp;表1_15[[#This Row],[分项工程名称]])</f>
        <v/>
      </c>
      <c r="Z505" s="11" t="str">
        <f>IF(ISBLANK(A505),"",IF(MATCH(表1_15[[#This Row],[子项名称]]&amp;表1_15[[#This Row],[分项工程代号]]&amp;表1_15[[#This Row],[分项工程名称]],Y:Y,0)=ROW(表1_15[[#This Row],[子项名称]]),TRUE,FALSE))</f>
        <v/>
      </c>
      <c r="AA505" s="11" t="str">
        <f t="shared" si="93"/>
        <v/>
      </c>
      <c r="AB505" s="11" t="str">
        <f>IF(ISBLANK(A505),"",VLOOKUP(表1_15[[#This Row],[分项工程名称]],施工检查记录[#All],2,FALSE))</f>
        <v/>
      </c>
      <c r="AC505" s="5"/>
    </row>
    <row r="506" customHeight="1" spans="1:29">
      <c r="A506" s="5"/>
      <c r="B506" s="5"/>
      <c r="C506" s="5"/>
      <c r="D506" s="5"/>
      <c r="E506" s="5"/>
      <c r="F506" s="5"/>
      <c r="G506" s="5"/>
      <c r="H506" s="5"/>
      <c r="I506" s="5"/>
      <c r="J506" s="5"/>
      <c r="K506" s="11" t="str">
        <f>IF(ISBLANK(A506),"",VLOOKUP("S3"&amp;表1_15[[#This Row],[分项工程代号]]&amp;表1_15[[#This Row],[分项工程名称]],模板!D:F,3,FALSE))</f>
        <v/>
      </c>
      <c r="L506" s="2" t="str">
        <f>IF(ISBLANK(A506),"",表1_15[[#This Row],[编号]]&amp;TEXT(表1_15[[#This Row],[序号]],"000"))</f>
        <v/>
      </c>
      <c r="M506" s="11" t="str">
        <f t="shared" si="84"/>
        <v/>
      </c>
      <c r="N506" s="11" t="str">
        <f t="shared" si="85"/>
        <v/>
      </c>
      <c r="O506" s="11" t="str">
        <f t="shared" si="86"/>
        <v/>
      </c>
      <c r="P506" s="2" t="str">
        <f t="shared" si="87"/>
        <v/>
      </c>
      <c r="Q506" s="2" t="str">
        <f t="shared" si="88"/>
        <v/>
      </c>
      <c r="R506" s="2" t="str">
        <f t="shared" si="89"/>
        <v/>
      </c>
      <c r="S506" s="11" t="str">
        <f t="shared" si="90"/>
        <v/>
      </c>
      <c r="T506" s="11" t="str">
        <f>IF(ISBLANK(A506),"",VLOOKUP(表1_15[[#This Row],[分项工程名称]],模板!C:G,3,FALSE))</f>
        <v/>
      </c>
      <c r="U506" s="2" t="str">
        <f t="shared" si="91"/>
        <v/>
      </c>
      <c r="V506" s="2" t="str">
        <f t="shared" si="92"/>
        <v/>
      </c>
      <c r="W506" s="11" t="str">
        <f>IF(ISBLANK(A506),"",表1_15[[#This Row],[子项名称]]&amp;表1_15[[#This Row],[标题]]&amp;表1_15[[#This Row],[分项工程代号]])</f>
        <v/>
      </c>
      <c r="X506" s="11" t="str">
        <f>IF(ISBLANK(A506),"",COUNTIF(W:W,表1_15[[#This Row],[子项名称]]&amp;表1_15[[#This Row],[标题]]&amp;表1_15[[#This Row],[分项工程代号]]))</f>
        <v/>
      </c>
      <c r="Y506" s="11" t="str">
        <f>IF(ISBLANK(A506),"",表1_15[[#This Row],[子项名称]]&amp;表1_15[[#This Row],[分项工程代号]]&amp;表1_15[[#This Row],[分项工程名称]])</f>
        <v/>
      </c>
      <c r="Z506" s="11" t="str">
        <f>IF(ISBLANK(A506),"",IF(MATCH(表1_15[[#This Row],[子项名称]]&amp;表1_15[[#This Row],[分项工程代号]]&amp;表1_15[[#This Row],[分项工程名称]],Y:Y,0)=ROW(表1_15[[#This Row],[子项名称]]),TRUE,FALSE))</f>
        <v/>
      </c>
      <c r="AA506" s="11" t="str">
        <f t="shared" si="93"/>
        <v/>
      </c>
      <c r="AB506" s="11" t="str">
        <f>IF(ISBLANK(A506),"",VLOOKUP(表1_15[[#This Row],[分项工程名称]],施工检查记录[#All],2,FALSE))</f>
        <v/>
      </c>
      <c r="AC506" s="5"/>
    </row>
    <row r="507" customHeight="1" spans="1:29">
      <c r="A507" s="5"/>
      <c r="B507" s="5"/>
      <c r="C507" s="5"/>
      <c r="D507" s="5"/>
      <c r="E507" s="5"/>
      <c r="F507" s="5"/>
      <c r="G507" s="5"/>
      <c r="H507" s="5"/>
      <c r="I507" s="5"/>
      <c r="J507" s="5"/>
      <c r="K507" s="11" t="str">
        <f>IF(ISBLANK(A507),"",VLOOKUP("S3"&amp;表1_15[[#This Row],[分项工程代号]]&amp;表1_15[[#This Row],[分项工程名称]],模板!D:F,3,FALSE))</f>
        <v/>
      </c>
      <c r="L507" s="2" t="str">
        <f>IF(ISBLANK(A507),"",表1_15[[#This Row],[编号]]&amp;TEXT(表1_15[[#This Row],[序号]],"000"))</f>
        <v/>
      </c>
      <c r="M507" s="11" t="str">
        <f t="shared" si="84"/>
        <v/>
      </c>
      <c r="N507" s="11" t="str">
        <f t="shared" si="85"/>
        <v/>
      </c>
      <c r="O507" s="11" t="str">
        <f t="shared" si="86"/>
        <v/>
      </c>
      <c r="P507" s="2" t="str">
        <f t="shared" si="87"/>
        <v/>
      </c>
      <c r="Q507" s="2" t="str">
        <f t="shared" si="88"/>
        <v/>
      </c>
      <c r="R507" s="2" t="str">
        <f t="shared" si="89"/>
        <v/>
      </c>
      <c r="S507" s="11" t="str">
        <f t="shared" si="90"/>
        <v/>
      </c>
      <c r="T507" s="11" t="str">
        <f>IF(ISBLANK(A507),"",VLOOKUP(表1_15[[#This Row],[分项工程名称]],模板!C:G,3,FALSE))</f>
        <v/>
      </c>
      <c r="U507" s="2" t="str">
        <f t="shared" si="91"/>
        <v/>
      </c>
      <c r="V507" s="2" t="str">
        <f t="shared" si="92"/>
        <v/>
      </c>
      <c r="W507" s="11" t="str">
        <f>IF(ISBLANK(A507),"",表1_15[[#This Row],[子项名称]]&amp;表1_15[[#This Row],[标题]]&amp;表1_15[[#This Row],[分项工程代号]])</f>
        <v/>
      </c>
      <c r="X507" s="11" t="str">
        <f>IF(ISBLANK(A507),"",COUNTIF(W:W,表1_15[[#This Row],[子项名称]]&amp;表1_15[[#This Row],[标题]]&amp;表1_15[[#This Row],[分项工程代号]]))</f>
        <v/>
      </c>
      <c r="Y507" s="11" t="str">
        <f>IF(ISBLANK(A507),"",表1_15[[#This Row],[子项名称]]&amp;表1_15[[#This Row],[分项工程代号]]&amp;表1_15[[#This Row],[分项工程名称]])</f>
        <v/>
      </c>
      <c r="Z507" s="11" t="str">
        <f>IF(ISBLANK(A507),"",IF(MATCH(表1_15[[#This Row],[子项名称]]&amp;表1_15[[#This Row],[分项工程代号]]&amp;表1_15[[#This Row],[分项工程名称]],Y:Y,0)=ROW(表1_15[[#This Row],[子项名称]]),TRUE,FALSE))</f>
        <v/>
      </c>
      <c r="AA507" s="11" t="str">
        <f t="shared" si="93"/>
        <v/>
      </c>
      <c r="AB507" s="11" t="str">
        <f>IF(ISBLANK(A507),"",VLOOKUP(表1_15[[#This Row],[分项工程名称]],施工检查记录[#All],2,FALSE))</f>
        <v/>
      </c>
      <c r="AC507" s="5"/>
    </row>
    <row r="508" customHeight="1" spans="1:29">
      <c r="A508" s="5"/>
      <c r="B508" s="5"/>
      <c r="C508" s="5"/>
      <c r="D508" s="5"/>
      <c r="E508" s="5"/>
      <c r="F508" s="5"/>
      <c r="G508" s="5"/>
      <c r="H508" s="5"/>
      <c r="I508" s="5"/>
      <c r="J508" s="5"/>
      <c r="K508" s="11" t="str">
        <f>IF(ISBLANK(A508),"",VLOOKUP("S3"&amp;表1_15[[#This Row],[分项工程代号]]&amp;表1_15[[#This Row],[分项工程名称]],模板!D:F,3,FALSE))</f>
        <v/>
      </c>
      <c r="L508" s="2" t="str">
        <f>IF(ISBLANK(A508),"",表1_15[[#This Row],[编号]]&amp;TEXT(表1_15[[#This Row],[序号]],"000"))</f>
        <v/>
      </c>
      <c r="M508" s="11" t="str">
        <f t="shared" si="84"/>
        <v/>
      </c>
      <c r="N508" s="11" t="str">
        <f t="shared" si="85"/>
        <v/>
      </c>
      <c r="O508" s="11" t="str">
        <f t="shared" si="86"/>
        <v/>
      </c>
      <c r="P508" s="2" t="str">
        <f t="shared" si="87"/>
        <v/>
      </c>
      <c r="Q508" s="2" t="str">
        <f t="shared" si="88"/>
        <v/>
      </c>
      <c r="R508" s="2" t="str">
        <f t="shared" si="89"/>
        <v/>
      </c>
      <c r="S508" s="11" t="str">
        <f t="shared" si="90"/>
        <v/>
      </c>
      <c r="T508" s="11" t="str">
        <f>IF(ISBLANK(A508),"",VLOOKUP(表1_15[[#This Row],[分项工程名称]],模板!C:G,3,FALSE))</f>
        <v/>
      </c>
      <c r="U508" s="2" t="str">
        <f t="shared" si="91"/>
        <v/>
      </c>
      <c r="V508" s="2" t="str">
        <f t="shared" si="92"/>
        <v/>
      </c>
      <c r="W508" s="11" t="str">
        <f>IF(ISBLANK(A508),"",表1_15[[#This Row],[子项名称]]&amp;表1_15[[#This Row],[标题]]&amp;表1_15[[#This Row],[分项工程代号]])</f>
        <v/>
      </c>
      <c r="X508" s="11" t="str">
        <f>IF(ISBLANK(A508),"",COUNTIF(W:W,表1_15[[#This Row],[子项名称]]&amp;表1_15[[#This Row],[标题]]&amp;表1_15[[#This Row],[分项工程代号]]))</f>
        <v/>
      </c>
      <c r="Y508" s="11" t="str">
        <f>IF(ISBLANK(A508),"",表1_15[[#This Row],[子项名称]]&amp;表1_15[[#This Row],[分项工程代号]]&amp;表1_15[[#This Row],[分项工程名称]])</f>
        <v/>
      </c>
      <c r="Z508" s="11" t="str">
        <f>IF(ISBLANK(A508),"",IF(MATCH(表1_15[[#This Row],[子项名称]]&amp;表1_15[[#This Row],[分项工程代号]]&amp;表1_15[[#This Row],[分项工程名称]],Y:Y,0)=ROW(表1_15[[#This Row],[子项名称]]),TRUE,FALSE))</f>
        <v/>
      </c>
      <c r="AA508" s="11" t="str">
        <f t="shared" si="93"/>
        <v/>
      </c>
      <c r="AB508" s="11" t="str">
        <f>IF(ISBLANK(A508),"",VLOOKUP(表1_15[[#This Row],[分项工程名称]],施工检查记录[#All],2,FALSE))</f>
        <v/>
      </c>
      <c r="AC508" s="5"/>
    </row>
    <row r="509" customHeight="1" spans="1:29">
      <c r="A509" s="5"/>
      <c r="B509" s="5"/>
      <c r="C509" s="5"/>
      <c r="D509" s="5"/>
      <c r="E509" s="5"/>
      <c r="F509" s="5"/>
      <c r="G509" s="5"/>
      <c r="H509" s="5"/>
      <c r="I509" s="5"/>
      <c r="J509" s="5"/>
      <c r="K509" s="11" t="str">
        <f>IF(ISBLANK(A509),"",VLOOKUP("S3"&amp;表1_15[[#This Row],[分项工程代号]]&amp;表1_15[[#This Row],[分项工程名称]],模板!D:F,3,FALSE))</f>
        <v/>
      </c>
      <c r="L509" s="2" t="str">
        <f>IF(ISBLANK(A509),"",表1_15[[#This Row],[编号]]&amp;TEXT(表1_15[[#This Row],[序号]],"000"))</f>
        <v/>
      </c>
      <c r="M509" s="11" t="str">
        <f t="shared" si="84"/>
        <v/>
      </c>
      <c r="N509" s="11" t="str">
        <f t="shared" si="85"/>
        <v/>
      </c>
      <c r="O509" s="11" t="str">
        <f t="shared" si="86"/>
        <v/>
      </c>
      <c r="P509" s="2" t="str">
        <f t="shared" si="87"/>
        <v/>
      </c>
      <c r="Q509" s="2" t="str">
        <f t="shared" si="88"/>
        <v/>
      </c>
      <c r="R509" s="2" t="str">
        <f t="shared" si="89"/>
        <v/>
      </c>
      <c r="S509" s="11" t="str">
        <f t="shared" si="90"/>
        <v/>
      </c>
      <c r="T509" s="11" t="str">
        <f>IF(ISBLANK(A509),"",VLOOKUP(表1_15[[#This Row],[分项工程名称]],模板!C:G,3,FALSE))</f>
        <v/>
      </c>
      <c r="U509" s="2" t="str">
        <f t="shared" si="91"/>
        <v/>
      </c>
      <c r="V509" s="2" t="str">
        <f t="shared" si="92"/>
        <v/>
      </c>
      <c r="W509" s="11" t="str">
        <f>IF(ISBLANK(A509),"",表1_15[[#This Row],[子项名称]]&amp;表1_15[[#This Row],[标题]]&amp;表1_15[[#This Row],[分项工程代号]])</f>
        <v/>
      </c>
      <c r="X509" s="11" t="str">
        <f>IF(ISBLANK(A509),"",COUNTIF(W:W,表1_15[[#This Row],[子项名称]]&amp;表1_15[[#This Row],[标题]]&amp;表1_15[[#This Row],[分项工程代号]]))</f>
        <v/>
      </c>
      <c r="Y509" s="11" t="str">
        <f>IF(ISBLANK(A509),"",表1_15[[#This Row],[子项名称]]&amp;表1_15[[#This Row],[分项工程代号]]&amp;表1_15[[#This Row],[分项工程名称]])</f>
        <v/>
      </c>
      <c r="Z509" s="11" t="str">
        <f>IF(ISBLANK(A509),"",IF(MATCH(表1_15[[#This Row],[子项名称]]&amp;表1_15[[#This Row],[分项工程代号]]&amp;表1_15[[#This Row],[分项工程名称]],Y:Y,0)=ROW(表1_15[[#This Row],[子项名称]]),TRUE,FALSE))</f>
        <v/>
      </c>
      <c r="AA509" s="11" t="str">
        <f t="shared" si="93"/>
        <v/>
      </c>
      <c r="AB509" s="11" t="str">
        <f>IF(ISBLANK(A509),"",VLOOKUP(表1_15[[#This Row],[分项工程名称]],施工检查记录[#All],2,FALSE))</f>
        <v/>
      </c>
      <c r="AC509" s="5"/>
    </row>
    <row r="510" customHeight="1" spans="1:29">
      <c r="A510" s="5"/>
      <c r="B510" s="5"/>
      <c r="C510" s="5"/>
      <c r="D510" s="5"/>
      <c r="E510" s="5"/>
      <c r="F510" s="5"/>
      <c r="G510" s="5"/>
      <c r="H510" s="5"/>
      <c r="I510" s="5"/>
      <c r="J510" s="5"/>
      <c r="K510" s="11" t="str">
        <f>IF(ISBLANK(A510),"",VLOOKUP("S3"&amp;表1_15[[#This Row],[分项工程代号]]&amp;表1_15[[#This Row],[分项工程名称]],模板!D:F,3,FALSE))</f>
        <v/>
      </c>
      <c r="L510" s="2" t="str">
        <f>IF(ISBLANK(A510),"",表1_15[[#This Row],[编号]]&amp;TEXT(表1_15[[#This Row],[序号]],"000"))</f>
        <v/>
      </c>
      <c r="M510" s="11" t="str">
        <f t="shared" si="84"/>
        <v/>
      </c>
      <c r="N510" s="11" t="str">
        <f t="shared" si="85"/>
        <v/>
      </c>
      <c r="O510" s="11" t="str">
        <f t="shared" si="86"/>
        <v/>
      </c>
      <c r="P510" s="2" t="str">
        <f t="shared" si="87"/>
        <v/>
      </c>
      <c r="Q510" s="2" t="str">
        <f t="shared" si="88"/>
        <v/>
      </c>
      <c r="R510" s="2" t="str">
        <f t="shared" si="89"/>
        <v/>
      </c>
      <c r="S510" s="11" t="str">
        <f t="shared" si="90"/>
        <v/>
      </c>
      <c r="T510" s="11" t="str">
        <f>IF(ISBLANK(A510),"",VLOOKUP(表1_15[[#This Row],[分项工程名称]],模板!C:G,3,FALSE))</f>
        <v/>
      </c>
      <c r="U510" s="2" t="str">
        <f t="shared" si="91"/>
        <v/>
      </c>
      <c r="V510" s="2" t="str">
        <f t="shared" si="92"/>
        <v/>
      </c>
      <c r="W510" s="11" t="str">
        <f>IF(ISBLANK(A510),"",表1_15[[#This Row],[子项名称]]&amp;表1_15[[#This Row],[标题]]&amp;表1_15[[#This Row],[分项工程代号]])</f>
        <v/>
      </c>
      <c r="X510" s="11" t="str">
        <f>IF(ISBLANK(A510),"",COUNTIF(W:W,表1_15[[#This Row],[子项名称]]&amp;表1_15[[#This Row],[标题]]&amp;表1_15[[#This Row],[分项工程代号]]))</f>
        <v/>
      </c>
      <c r="Y510" s="11" t="str">
        <f>IF(ISBLANK(A510),"",表1_15[[#This Row],[子项名称]]&amp;表1_15[[#This Row],[分项工程代号]]&amp;表1_15[[#This Row],[分项工程名称]])</f>
        <v/>
      </c>
      <c r="Z510" s="11" t="str">
        <f>IF(ISBLANK(A510),"",IF(MATCH(表1_15[[#This Row],[子项名称]]&amp;表1_15[[#This Row],[分项工程代号]]&amp;表1_15[[#This Row],[分项工程名称]],Y:Y,0)=ROW(表1_15[[#This Row],[子项名称]]),TRUE,FALSE))</f>
        <v/>
      </c>
      <c r="AA510" s="11" t="str">
        <f t="shared" si="93"/>
        <v/>
      </c>
      <c r="AB510" s="11" t="str">
        <f>IF(ISBLANK(A510),"",VLOOKUP(表1_15[[#This Row],[分项工程名称]],施工检查记录[#All],2,FALSE))</f>
        <v/>
      </c>
      <c r="AC510" s="5"/>
    </row>
    <row r="511" customHeight="1" spans="1:29">
      <c r="A511" s="5"/>
      <c r="B511" s="5"/>
      <c r="C511" s="5"/>
      <c r="D511" s="5"/>
      <c r="E511" s="5"/>
      <c r="F511" s="5"/>
      <c r="G511" s="5"/>
      <c r="H511" s="5"/>
      <c r="I511" s="5"/>
      <c r="J511" s="5"/>
      <c r="K511" s="11" t="str">
        <f>IF(ISBLANK(A511),"",VLOOKUP("S3"&amp;表1_15[[#This Row],[分项工程代号]]&amp;表1_15[[#This Row],[分项工程名称]],模板!D:F,3,FALSE))</f>
        <v/>
      </c>
      <c r="L511" s="2" t="str">
        <f>IF(ISBLANK(A511),"",表1_15[[#This Row],[编号]]&amp;TEXT(表1_15[[#This Row],[序号]],"000"))</f>
        <v/>
      </c>
      <c r="M511" s="11" t="str">
        <f t="shared" si="84"/>
        <v/>
      </c>
      <c r="N511" s="11" t="str">
        <f t="shared" si="85"/>
        <v/>
      </c>
      <c r="O511" s="11" t="str">
        <f t="shared" si="86"/>
        <v/>
      </c>
      <c r="P511" s="2" t="str">
        <f t="shared" si="87"/>
        <v/>
      </c>
      <c r="Q511" s="2" t="str">
        <f t="shared" si="88"/>
        <v/>
      </c>
      <c r="R511" s="2" t="str">
        <f t="shared" si="89"/>
        <v/>
      </c>
      <c r="S511" s="11" t="str">
        <f t="shared" si="90"/>
        <v/>
      </c>
      <c r="T511" s="11" t="str">
        <f>IF(ISBLANK(A511),"",VLOOKUP(表1_15[[#This Row],[分项工程名称]],模板!C:G,3,FALSE))</f>
        <v/>
      </c>
      <c r="U511" s="2" t="str">
        <f t="shared" si="91"/>
        <v/>
      </c>
      <c r="V511" s="2" t="str">
        <f t="shared" si="92"/>
        <v/>
      </c>
      <c r="W511" s="11" t="str">
        <f>IF(ISBLANK(A511),"",表1_15[[#This Row],[子项名称]]&amp;表1_15[[#This Row],[标题]]&amp;表1_15[[#This Row],[分项工程代号]])</f>
        <v/>
      </c>
      <c r="X511" s="11" t="str">
        <f>IF(ISBLANK(A511),"",COUNTIF(W:W,表1_15[[#This Row],[子项名称]]&amp;表1_15[[#This Row],[标题]]&amp;表1_15[[#This Row],[分项工程代号]]))</f>
        <v/>
      </c>
      <c r="Y511" s="11" t="str">
        <f>IF(ISBLANK(A511),"",表1_15[[#This Row],[子项名称]]&amp;表1_15[[#This Row],[分项工程代号]]&amp;表1_15[[#This Row],[分项工程名称]])</f>
        <v/>
      </c>
      <c r="Z511" s="11" t="str">
        <f>IF(ISBLANK(A511),"",IF(MATCH(表1_15[[#This Row],[子项名称]]&amp;表1_15[[#This Row],[分项工程代号]]&amp;表1_15[[#This Row],[分项工程名称]],Y:Y,0)=ROW(表1_15[[#This Row],[子项名称]]),TRUE,FALSE))</f>
        <v/>
      </c>
      <c r="AA511" s="11" t="str">
        <f t="shared" si="93"/>
        <v/>
      </c>
      <c r="AB511" s="11" t="str">
        <f>IF(ISBLANK(A511),"",VLOOKUP(表1_15[[#This Row],[分项工程名称]],施工检查记录[#All],2,FALSE))</f>
        <v/>
      </c>
      <c r="AC511" s="5"/>
    </row>
    <row r="512" customHeight="1" spans="1:29">
      <c r="A512" s="5"/>
      <c r="B512" s="5"/>
      <c r="C512" s="5"/>
      <c r="D512" s="5"/>
      <c r="E512" s="5"/>
      <c r="F512" s="5"/>
      <c r="G512" s="5"/>
      <c r="H512" s="5"/>
      <c r="I512" s="5"/>
      <c r="J512" s="5"/>
      <c r="K512" s="11" t="str">
        <f>IF(ISBLANK(A512),"",VLOOKUP("S3"&amp;表1_15[[#This Row],[分项工程代号]]&amp;表1_15[[#This Row],[分项工程名称]],模板!D:F,3,FALSE))</f>
        <v/>
      </c>
      <c r="L512" s="2" t="str">
        <f>IF(ISBLANK(A512),"",表1_15[[#This Row],[编号]]&amp;TEXT(表1_15[[#This Row],[序号]],"000"))</f>
        <v/>
      </c>
      <c r="M512" s="11" t="str">
        <f t="shared" si="84"/>
        <v/>
      </c>
      <c r="N512" s="11" t="str">
        <f t="shared" si="85"/>
        <v/>
      </c>
      <c r="O512" s="11" t="str">
        <f t="shared" si="86"/>
        <v/>
      </c>
      <c r="P512" s="2" t="str">
        <f t="shared" si="87"/>
        <v/>
      </c>
      <c r="Q512" s="2" t="str">
        <f t="shared" si="88"/>
        <v/>
      </c>
      <c r="R512" s="2" t="str">
        <f t="shared" si="89"/>
        <v/>
      </c>
      <c r="S512" s="11" t="str">
        <f t="shared" si="90"/>
        <v/>
      </c>
      <c r="T512" s="11" t="str">
        <f>IF(ISBLANK(A512),"",VLOOKUP(表1_15[[#This Row],[分项工程名称]],模板!C:G,3,FALSE))</f>
        <v/>
      </c>
      <c r="U512" s="2" t="str">
        <f t="shared" si="91"/>
        <v/>
      </c>
      <c r="V512" s="2" t="str">
        <f t="shared" si="92"/>
        <v/>
      </c>
      <c r="W512" s="11" t="str">
        <f>IF(ISBLANK(A512),"",表1_15[[#This Row],[子项名称]]&amp;表1_15[[#This Row],[标题]]&amp;表1_15[[#This Row],[分项工程代号]])</f>
        <v/>
      </c>
      <c r="X512" s="11" t="str">
        <f>IF(ISBLANK(A512),"",COUNTIF(W:W,表1_15[[#This Row],[子项名称]]&amp;表1_15[[#This Row],[标题]]&amp;表1_15[[#This Row],[分项工程代号]]))</f>
        <v/>
      </c>
      <c r="Y512" s="11" t="str">
        <f>IF(ISBLANK(A512),"",表1_15[[#This Row],[子项名称]]&amp;表1_15[[#This Row],[分项工程代号]]&amp;表1_15[[#This Row],[分项工程名称]])</f>
        <v/>
      </c>
      <c r="Z512" s="11" t="str">
        <f>IF(ISBLANK(A512),"",IF(MATCH(表1_15[[#This Row],[子项名称]]&amp;表1_15[[#This Row],[分项工程代号]]&amp;表1_15[[#This Row],[分项工程名称]],Y:Y,0)=ROW(表1_15[[#This Row],[子项名称]]),TRUE,FALSE))</f>
        <v/>
      </c>
      <c r="AA512" s="11" t="str">
        <f t="shared" si="93"/>
        <v/>
      </c>
      <c r="AB512" s="11" t="str">
        <f>IF(ISBLANK(A512),"",VLOOKUP(表1_15[[#This Row],[分项工程名称]],施工检查记录[#All],2,FALSE))</f>
        <v/>
      </c>
      <c r="AC512" s="5"/>
    </row>
    <row r="513" customHeight="1" spans="1:29">
      <c r="A513" s="5"/>
      <c r="B513" s="5"/>
      <c r="C513" s="5"/>
      <c r="D513" s="5"/>
      <c r="E513" s="5"/>
      <c r="F513" s="5"/>
      <c r="G513" s="5"/>
      <c r="H513" s="5"/>
      <c r="I513" s="5"/>
      <c r="J513" s="5"/>
      <c r="K513" s="11" t="str">
        <f>IF(ISBLANK(A513),"",VLOOKUP("S3"&amp;表1_15[[#This Row],[分项工程代号]]&amp;表1_15[[#This Row],[分项工程名称]],模板!D:F,3,FALSE))</f>
        <v/>
      </c>
      <c r="L513" s="2" t="str">
        <f>IF(ISBLANK(A513),"",表1_15[[#This Row],[编号]]&amp;TEXT(表1_15[[#This Row],[序号]],"000"))</f>
        <v/>
      </c>
      <c r="M513" s="11" t="str">
        <f t="shared" si="84"/>
        <v/>
      </c>
      <c r="N513" s="11" t="str">
        <f t="shared" si="85"/>
        <v/>
      </c>
      <c r="O513" s="11" t="str">
        <f t="shared" si="86"/>
        <v/>
      </c>
      <c r="P513" s="2" t="str">
        <f t="shared" si="87"/>
        <v/>
      </c>
      <c r="Q513" s="2" t="str">
        <f t="shared" si="88"/>
        <v/>
      </c>
      <c r="R513" s="2" t="str">
        <f t="shared" si="89"/>
        <v/>
      </c>
      <c r="S513" s="11" t="str">
        <f t="shared" si="90"/>
        <v/>
      </c>
      <c r="T513" s="11" t="str">
        <f>IF(ISBLANK(A513),"",VLOOKUP(表1_15[[#This Row],[分项工程名称]],模板!C:G,3,FALSE))</f>
        <v/>
      </c>
      <c r="U513" s="2" t="str">
        <f t="shared" si="91"/>
        <v/>
      </c>
      <c r="V513" s="2" t="str">
        <f t="shared" si="92"/>
        <v/>
      </c>
      <c r="W513" s="11" t="str">
        <f>IF(ISBLANK(A513),"",表1_15[[#This Row],[子项名称]]&amp;表1_15[[#This Row],[标题]]&amp;表1_15[[#This Row],[分项工程代号]])</f>
        <v/>
      </c>
      <c r="X513" s="11" t="str">
        <f>IF(ISBLANK(A513),"",COUNTIF(W:W,表1_15[[#This Row],[子项名称]]&amp;表1_15[[#This Row],[标题]]&amp;表1_15[[#This Row],[分项工程代号]]))</f>
        <v/>
      </c>
      <c r="Y513" s="11" t="str">
        <f>IF(ISBLANK(A513),"",表1_15[[#This Row],[子项名称]]&amp;表1_15[[#This Row],[分项工程代号]]&amp;表1_15[[#This Row],[分项工程名称]])</f>
        <v/>
      </c>
      <c r="Z513" s="11" t="str">
        <f>IF(ISBLANK(A513),"",IF(MATCH(表1_15[[#This Row],[子项名称]]&amp;表1_15[[#This Row],[分项工程代号]]&amp;表1_15[[#This Row],[分项工程名称]],Y:Y,0)=ROW(表1_15[[#This Row],[子项名称]]),TRUE,FALSE))</f>
        <v/>
      </c>
      <c r="AA513" s="11" t="str">
        <f t="shared" si="93"/>
        <v/>
      </c>
      <c r="AB513" s="11" t="str">
        <f>IF(ISBLANK(A513),"",VLOOKUP(表1_15[[#This Row],[分项工程名称]],施工检查记录[#All],2,FALSE))</f>
        <v/>
      </c>
      <c r="AC513" s="5"/>
    </row>
    <row r="514" customHeight="1" spans="1:29">
      <c r="A514" s="5"/>
      <c r="B514" s="5"/>
      <c r="C514" s="5"/>
      <c r="D514" s="5"/>
      <c r="E514" s="5"/>
      <c r="F514" s="5"/>
      <c r="G514" s="5"/>
      <c r="H514" s="5"/>
      <c r="I514" s="5"/>
      <c r="J514" s="5"/>
      <c r="K514" s="11" t="str">
        <f>IF(ISBLANK(A514),"",VLOOKUP("S3"&amp;表1_15[[#This Row],[分项工程代号]]&amp;表1_15[[#This Row],[分项工程名称]],模板!D:F,3,FALSE))</f>
        <v/>
      </c>
      <c r="L514" s="2" t="str">
        <f>IF(ISBLANK(A514),"",表1_15[[#This Row],[编号]]&amp;TEXT(表1_15[[#This Row],[序号]],"000"))</f>
        <v/>
      </c>
      <c r="M514" s="11" t="str">
        <f t="shared" si="84"/>
        <v/>
      </c>
      <c r="N514" s="11" t="str">
        <f t="shared" si="85"/>
        <v/>
      </c>
      <c r="O514" s="11" t="str">
        <f t="shared" si="86"/>
        <v/>
      </c>
      <c r="P514" s="2" t="str">
        <f t="shared" si="87"/>
        <v/>
      </c>
      <c r="Q514" s="2" t="str">
        <f t="shared" si="88"/>
        <v/>
      </c>
      <c r="R514" s="2" t="str">
        <f t="shared" si="89"/>
        <v/>
      </c>
      <c r="S514" s="11" t="str">
        <f t="shared" si="90"/>
        <v/>
      </c>
      <c r="T514" s="11" t="str">
        <f>IF(ISBLANK(A514),"",VLOOKUP(表1_15[[#This Row],[分项工程名称]],模板!C:G,3,FALSE))</f>
        <v/>
      </c>
      <c r="U514" s="2" t="str">
        <f t="shared" si="91"/>
        <v/>
      </c>
      <c r="V514" s="2" t="str">
        <f t="shared" si="92"/>
        <v/>
      </c>
      <c r="W514" s="11" t="str">
        <f>IF(ISBLANK(A514),"",表1_15[[#This Row],[子项名称]]&amp;表1_15[[#This Row],[标题]]&amp;表1_15[[#This Row],[分项工程代号]])</f>
        <v/>
      </c>
      <c r="X514" s="11" t="str">
        <f>IF(ISBLANK(A514),"",COUNTIF(W:W,表1_15[[#This Row],[子项名称]]&amp;表1_15[[#This Row],[标题]]&amp;表1_15[[#This Row],[分项工程代号]]))</f>
        <v/>
      </c>
      <c r="Y514" s="11" t="str">
        <f>IF(ISBLANK(A514),"",表1_15[[#This Row],[子项名称]]&amp;表1_15[[#This Row],[分项工程代号]]&amp;表1_15[[#This Row],[分项工程名称]])</f>
        <v/>
      </c>
      <c r="Z514" s="11" t="str">
        <f>IF(ISBLANK(A514),"",IF(MATCH(表1_15[[#This Row],[子项名称]]&amp;表1_15[[#This Row],[分项工程代号]]&amp;表1_15[[#This Row],[分项工程名称]],Y:Y,0)=ROW(表1_15[[#This Row],[子项名称]]),TRUE,FALSE))</f>
        <v/>
      </c>
      <c r="AA514" s="11" t="str">
        <f t="shared" si="93"/>
        <v/>
      </c>
      <c r="AB514" s="11" t="str">
        <f>IF(ISBLANK(A514),"",VLOOKUP(表1_15[[#This Row],[分项工程名称]],施工检查记录[#All],2,FALSE))</f>
        <v/>
      </c>
      <c r="AC514" s="5"/>
    </row>
    <row r="515" customHeight="1" spans="1:29">
      <c r="A515" s="5"/>
      <c r="B515" s="5"/>
      <c r="C515" s="5"/>
      <c r="D515" s="5"/>
      <c r="E515" s="5"/>
      <c r="F515" s="5"/>
      <c r="G515" s="5"/>
      <c r="H515" s="5"/>
      <c r="I515" s="5"/>
      <c r="J515" s="5"/>
      <c r="K515" s="11" t="str">
        <f>IF(ISBLANK(A515),"",VLOOKUP("S3"&amp;表1_15[[#This Row],[分项工程代号]]&amp;表1_15[[#This Row],[分项工程名称]],模板!D:F,3,FALSE))</f>
        <v/>
      </c>
      <c r="L515" s="2" t="str">
        <f>IF(ISBLANK(A515),"",表1_15[[#This Row],[编号]]&amp;TEXT(表1_15[[#This Row],[序号]],"000"))</f>
        <v/>
      </c>
      <c r="M515" s="11" t="str">
        <f t="shared" ref="M515:M578" si="94">IF(ISBLANK(A515),"","北方工程刚果（金）有限公司")</f>
        <v/>
      </c>
      <c r="N515" s="11" t="str">
        <f t="shared" ref="N515:N578" si="95">IF(ISBLANK(A515),"","李云松")</f>
        <v/>
      </c>
      <c r="O515" s="11" t="str">
        <f t="shared" ref="O515:O578" si="96">IF(ISBLANK(A515),"","黄必银")</f>
        <v/>
      </c>
      <c r="P515" s="2" t="str">
        <f t="shared" ref="P515:P578" si="97">IF(ISBLANK(A515),"","WUHUANG CONSTRUCTION ET COMMERCE RDC SAS")</f>
        <v/>
      </c>
      <c r="Q515" s="2" t="str">
        <f t="shared" ref="Q515:Q578" si="98">IF(ISBLANK(A515),"","陈陆")</f>
        <v/>
      </c>
      <c r="R515" s="2" t="str">
        <f t="shared" ref="R515:R578" si="99">IF(ISBLANK(A515),"","曹学能")</f>
        <v/>
      </c>
      <c r="S515" s="11" t="str">
        <f t="shared" ref="S515:S578" si="100">IF(ISBLANK(A515),"","鑫诚建设监理咨询有限公司")</f>
        <v/>
      </c>
      <c r="T515" s="11" t="str">
        <f>IF(ISBLANK(A515),"",VLOOKUP(表1_15[[#This Row],[分项工程名称]],模板!C:G,3,FALSE))</f>
        <v/>
      </c>
      <c r="U515" s="2" t="str">
        <f t="shared" ref="U515:U578" si="101">IF(ISBLANK(A515),"","刚果（金）庞比铜钴矿项目")</f>
        <v/>
      </c>
      <c r="V515" s="2" t="str">
        <f t="shared" ref="V515:V578" si="102">IF(ISBLANK(A515),"",_xlfn.CONCAT(U515,"   ",A515))</f>
        <v/>
      </c>
      <c r="W515" s="11" t="str">
        <f>IF(ISBLANK(A515),"",表1_15[[#This Row],[子项名称]]&amp;表1_15[[#This Row],[标题]]&amp;表1_15[[#This Row],[分项工程代号]])</f>
        <v/>
      </c>
      <c r="X515" s="11" t="str">
        <f>IF(ISBLANK(A515),"",COUNTIF(W:W,表1_15[[#This Row],[子项名称]]&amp;表1_15[[#This Row],[标题]]&amp;表1_15[[#This Row],[分项工程代号]]))</f>
        <v/>
      </c>
      <c r="Y515" s="11" t="str">
        <f>IF(ISBLANK(A515),"",表1_15[[#This Row],[子项名称]]&amp;表1_15[[#This Row],[分项工程代号]]&amp;表1_15[[#This Row],[分项工程名称]])</f>
        <v/>
      </c>
      <c r="Z515" s="11" t="str">
        <f>IF(ISBLANK(A515),"",IF(MATCH(表1_15[[#This Row],[子项名称]]&amp;表1_15[[#This Row],[分项工程代号]]&amp;表1_15[[#This Row],[分项工程名称]],Y:Y,0)=ROW(表1_15[[#This Row],[子项名称]]),TRUE,FALSE))</f>
        <v/>
      </c>
      <c r="AA515" s="11" t="str">
        <f t="shared" ref="AA515:AA578" si="103">IF(ISBLANK(A515),"",_xlfn.CONCAT("《自动化仪表工程施工及验收规范》GB50093-2013"))</f>
        <v/>
      </c>
      <c r="AB515" s="11" t="str">
        <f>IF(ISBLANK(A515),"",VLOOKUP(表1_15[[#This Row],[分项工程名称]],施工检查记录[#All],2,FALSE))</f>
        <v/>
      </c>
      <c r="AC515" s="5"/>
    </row>
    <row r="516" customHeight="1" spans="1:29">
      <c r="A516" s="5"/>
      <c r="B516" s="5"/>
      <c r="C516" s="5"/>
      <c r="D516" s="5"/>
      <c r="E516" s="5"/>
      <c r="F516" s="5"/>
      <c r="G516" s="5"/>
      <c r="H516" s="5"/>
      <c r="I516" s="5"/>
      <c r="J516" s="5"/>
      <c r="K516" s="11" t="str">
        <f>IF(ISBLANK(A516),"",VLOOKUP("S3"&amp;表1_15[[#This Row],[分项工程代号]]&amp;表1_15[[#This Row],[分项工程名称]],模板!D:F,3,FALSE))</f>
        <v/>
      </c>
      <c r="L516" s="2" t="str">
        <f>IF(ISBLANK(A516),"",表1_15[[#This Row],[编号]]&amp;TEXT(表1_15[[#This Row],[序号]],"000"))</f>
        <v/>
      </c>
      <c r="M516" s="11" t="str">
        <f t="shared" si="94"/>
        <v/>
      </c>
      <c r="N516" s="11" t="str">
        <f t="shared" si="95"/>
        <v/>
      </c>
      <c r="O516" s="11" t="str">
        <f t="shared" si="96"/>
        <v/>
      </c>
      <c r="P516" s="2" t="str">
        <f t="shared" si="97"/>
        <v/>
      </c>
      <c r="Q516" s="2" t="str">
        <f t="shared" si="98"/>
        <v/>
      </c>
      <c r="R516" s="2" t="str">
        <f t="shared" si="99"/>
        <v/>
      </c>
      <c r="S516" s="11" t="str">
        <f t="shared" si="100"/>
        <v/>
      </c>
      <c r="T516" s="11" t="str">
        <f>IF(ISBLANK(A516),"",VLOOKUP(表1_15[[#This Row],[分项工程名称]],模板!C:G,3,FALSE))</f>
        <v/>
      </c>
      <c r="U516" s="2" t="str">
        <f t="shared" si="101"/>
        <v/>
      </c>
      <c r="V516" s="2" t="str">
        <f t="shared" si="102"/>
        <v/>
      </c>
      <c r="W516" s="11" t="str">
        <f>IF(ISBLANK(A516),"",表1_15[[#This Row],[子项名称]]&amp;表1_15[[#This Row],[标题]]&amp;表1_15[[#This Row],[分项工程代号]])</f>
        <v/>
      </c>
      <c r="X516" s="11" t="str">
        <f>IF(ISBLANK(A516),"",COUNTIF(W:W,表1_15[[#This Row],[子项名称]]&amp;表1_15[[#This Row],[标题]]&amp;表1_15[[#This Row],[分项工程代号]]))</f>
        <v/>
      </c>
      <c r="Y516" s="11" t="str">
        <f>IF(ISBLANK(A516),"",表1_15[[#This Row],[子项名称]]&amp;表1_15[[#This Row],[分项工程代号]]&amp;表1_15[[#This Row],[分项工程名称]])</f>
        <v/>
      </c>
      <c r="Z516" s="11" t="str">
        <f>IF(ISBLANK(A516),"",IF(MATCH(表1_15[[#This Row],[子项名称]]&amp;表1_15[[#This Row],[分项工程代号]]&amp;表1_15[[#This Row],[分项工程名称]],Y:Y,0)=ROW(表1_15[[#This Row],[子项名称]]),TRUE,FALSE))</f>
        <v/>
      </c>
      <c r="AA516" s="11" t="str">
        <f t="shared" si="103"/>
        <v/>
      </c>
      <c r="AB516" s="11" t="str">
        <f>IF(ISBLANK(A516),"",VLOOKUP(表1_15[[#This Row],[分项工程名称]],施工检查记录[#All],2,FALSE))</f>
        <v/>
      </c>
      <c r="AC516" s="5"/>
    </row>
    <row r="517" customHeight="1" spans="1:29">
      <c r="A517" s="5"/>
      <c r="B517" s="5"/>
      <c r="C517" s="5"/>
      <c r="D517" s="5"/>
      <c r="E517" s="5"/>
      <c r="F517" s="5"/>
      <c r="G517" s="5"/>
      <c r="H517" s="5"/>
      <c r="I517" s="5"/>
      <c r="J517" s="5"/>
      <c r="K517" s="11" t="str">
        <f>IF(ISBLANK(A517),"",VLOOKUP("S3"&amp;表1_15[[#This Row],[分项工程代号]]&amp;表1_15[[#This Row],[分项工程名称]],模板!D:F,3,FALSE))</f>
        <v/>
      </c>
      <c r="L517" s="2" t="str">
        <f>IF(ISBLANK(A517),"",表1_15[[#This Row],[编号]]&amp;TEXT(表1_15[[#This Row],[序号]],"000"))</f>
        <v/>
      </c>
      <c r="M517" s="11" t="str">
        <f t="shared" si="94"/>
        <v/>
      </c>
      <c r="N517" s="11" t="str">
        <f t="shared" si="95"/>
        <v/>
      </c>
      <c r="O517" s="11" t="str">
        <f t="shared" si="96"/>
        <v/>
      </c>
      <c r="P517" s="2" t="str">
        <f t="shared" si="97"/>
        <v/>
      </c>
      <c r="Q517" s="2" t="str">
        <f t="shared" si="98"/>
        <v/>
      </c>
      <c r="R517" s="2" t="str">
        <f t="shared" si="99"/>
        <v/>
      </c>
      <c r="S517" s="11" t="str">
        <f t="shared" si="100"/>
        <v/>
      </c>
      <c r="T517" s="11" t="str">
        <f>IF(ISBLANK(A517),"",VLOOKUP(表1_15[[#This Row],[分项工程名称]],模板!C:G,3,FALSE))</f>
        <v/>
      </c>
      <c r="U517" s="2" t="str">
        <f t="shared" si="101"/>
        <v/>
      </c>
      <c r="V517" s="2" t="str">
        <f t="shared" si="102"/>
        <v/>
      </c>
      <c r="W517" s="11" t="str">
        <f>IF(ISBLANK(A517),"",表1_15[[#This Row],[子项名称]]&amp;表1_15[[#This Row],[标题]]&amp;表1_15[[#This Row],[分项工程代号]])</f>
        <v/>
      </c>
      <c r="X517" s="11" t="str">
        <f>IF(ISBLANK(A517),"",COUNTIF(W:W,表1_15[[#This Row],[子项名称]]&amp;表1_15[[#This Row],[标题]]&amp;表1_15[[#This Row],[分项工程代号]]))</f>
        <v/>
      </c>
      <c r="Y517" s="11" t="str">
        <f>IF(ISBLANK(A517),"",表1_15[[#This Row],[子项名称]]&amp;表1_15[[#This Row],[分项工程代号]]&amp;表1_15[[#This Row],[分项工程名称]])</f>
        <v/>
      </c>
      <c r="Z517" s="11" t="str">
        <f>IF(ISBLANK(A517),"",IF(MATCH(表1_15[[#This Row],[子项名称]]&amp;表1_15[[#This Row],[分项工程代号]]&amp;表1_15[[#This Row],[分项工程名称]],Y:Y,0)=ROW(表1_15[[#This Row],[子项名称]]),TRUE,FALSE))</f>
        <v/>
      </c>
      <c r="AA517" s="11" t="str">
        <f t="shared" si="103"/>
        <v/>
      </c>
      <c r="AB517" s="11" t="str">
        <f>IF(ISBLANK(A517),"",VLOOKUP(表1_15[[#This Row],[分项工程名称]],施工检查记录[#All],2,FALSE))</f>
        <v/>
      </c>
      <c r="AC517" s="5"/>
    </row>
    <row r="518" customHeight="1" spans="1:29">
      <c r="A518" s="5"/>
      <c r="B518" s="5"/>
      <c r="C518" s="5"/>
      <c r="D518" s="5"/>
      <c r="E518" s="5"/>
      <c r="F518" s="5"/>
      <c r="G518" s="5"/>
      <c r="H518" s="5"/>
      <c r="I518" s="5"/>
      <c r="J518" s="5"/>
      <c r="K518" s="11" t="str">
        <f>IF(ISBLANK(A518),"",VLOOKUP("S3"&amp;表1_15[[#This Row],[分项工程代号]]&amp;表1_15[[#This Row],[分项工程名称]],模板!D:F,3,FALSE))</f>
        <v/>
      </c>
      <c r="L518" s="2" t="str">
        <f>IF(ISBLANK(A518),"",表1_15[[#This Row],[编号]]&amp;TEXT(表1_15[[#This Row],[序号]],"000"))</f>
        <v/>
      </c>
      <c r="M518" s="11" t="str">
        <f t="shared" si="94"/>
        <v/>
      </c>
      <c r="N518" s="11" t="str">
        <f t="shared" si="95"/>
        <v/>
      </c>
      <c r="O518" s="11" t="str">
        <f t="shared" si="96"/>
        <v/>
      </c>
      <c r="P518" s="2" t="str">
        <f t="shared" si="97"/>
        <v/>
      </c>
      <c r="Q518" s="2" t="str">
        <f t="shared" si="98"/>
        <v/>
      </c>
      <c r="R518" s="2" t="str">
        <f t="shared" si="99"/>
        <v/>
      </c>
      <c r="S518" s="11" t="str">
        <f t="shared" si="100"/>
        <v/>
      </c>
      <c r="T518" s="11" t="str">
        <f>IF(ISBLANK(A518),"",VLOOKUP(表1_15[[#This Row],[分项工程名称]],模板!C:G,3,FALSE))</f>
        <v/>
      </c>
      <c r="U518" s="2" t="str">
        <f t="shared" si="101"/>
        <v/>
      </c>
      <c r="V518" s="2" t="str">
        <f t="shared" si="102"/>
        <v/>
      </c>
      <c r="W518" s="11" t="str">
        <f>IF(ISBLANK(A518),"",表1_15[[#This Row],[子项名称]]&amp;表1_15[[#This Row],[标题]]&amp;表1_15[[#This Row],[分项工程代号]])</f>
        <v/>
      </c>
      <c r="X518" s="11" t="str">
        <f>IF(ISBLANK(A518),"",COUNTIF(W:W,表1_15[[#This Row],[子项名称]]&amp;表1_15[[#This Row],[标题]]&amp;表1_15[[#This Row],[分项工程代号]]))</f>
        <v/>
      </c>
      <c r="Y518" s="11" t="str">
        <f>IF(ISBLANK(A518),"",表1_15[[#This Row],[子项名称]]&amp;表1_15[[#This Row],[分项工程代号]]&amp;表1_15[[#This Row],[分项工程名称]])</f>
        <v/>
      </c>
      <c r="Z518" s="11" t="str">
        <f>IF(ISBLANK(A518),"",IF(MATCH(表1_15[[#This Row],[子项名称]]&amp;表1_15[[#This Row],[分项工程代号]]&amp;表1_15[[#This Row],[分项工程名称]],Y:Y,0)=ROW(表1_15[[#This Row],[子项名称]]),TRUE,FALSE))</f>
        <v/>
      </c>
      <c r="AA518" s="11" t="str">
        <f t="shared" si="103"/>
        <v/>
      </c>
      <c r="AB518" s="11" t="str">
        <f>IF(ISBLANK(A518),"",VLOOKUP(表1_15[[#This Row],[分项工程名称]],施工检查记录[#All],2,FALSE))</f>
        <v/>
      </c>
      <c r="AC518" s="5"/>
    </row>
    <row r="519" customHeight="1" spans="1:29">
      <c r="A519" s="5"/>
      <c r="B519" s="5"/>
      <c r="C519" s="5"/>
      <c r="D519" s="5"/>
      <c r="E519" s="5"/>
      <c r="F519" s="5"/>
      <c r="G519" s="5"/>
      <c r="H519" s="5"/>
      <c r="I519" s="5"/>
      <c r="J519" s="5"/>
      <c r="K519" s="11" t="str">
        <f>IF(ISBLANK(A519),"",VLOOKUP("S3"&amp;表1_15[[#This Row],[分项工程代号]]&amp;表1_15[[#This Row],[分项工程名称]],模板!D:F,3,FALSE))</f>
        <v/>
      </c>
      <c r="L519" s="2" t="str">
        <f>IF(ISBLANK(A519),"",表1_15[[#This Row],[编号]]&amp;TEXT(表1_15[[#This Row],[序号]],"000"))</f>
        <v/>
      </c>
      <c r="M519" s="11" t="str">
        <f t="shared" si="94"/>
        <v/>
      </c>
      <c r="N519" s="11" t="str">
        <f t="shared" si="95"/>
        <v/>
      </c>
      <c r="O519" s="11" t="str">
        <f t="shared" si="96"/>
        <v/>
      </c>
      <c r="P519" s="2" t="str">
        <f t="shared" si="97"/>
        <v/>
      </c>
      <c r="Q519" s="2" t="str">
        <f t="shared" si="98"/>
        <v/>
      </c>
      <c r="R519" s="2" t="str">
        <f t="shared" si="99"/>
        <v/>
      </c>
      <c r="S519" s="11" t="str">
        <f t="shared" si="100"/>
        <v/>
      </c>
      <c r="T519" s="11" t="str">
        <f>IF(ISBLANK(A519),"",VLOOKUP(表1_15[[#This Row],[分项工程名称]],模板!C:G,3,FALSE))</f>
        <v/>
      </c>
      <c r="U519" s="2" t="str">
        <f t="shared" si="101"/>
        <v/>
      </c>
      <c r="V519" s="2" t="str">
        <f t="shared" si="102"/>
        <v/>
      </c>
      <c r="W519" s="11" t="str">
        <f>IF(ISBLANK(A519),"",表1_15[[#This Row],[子项名称]]&amp;表1_15[[#This Row],[标题]]&amp;表1_15[[#This Row],[分项工程代号]])</f>
        <v/>
      </c>
      <c r="X519" s="11" t="str">
        <f>IF(ISBLANK(A519),"",COUNTIF(W:W,表1_15[[#This Row],[子项名称]]&amp;表1_15[[#This Row],[标题]]&amp;表1_15[[#This Row],[分项工程代号]]))</f>
        <v/>
      </c>
      <c r="Y519" s="11" t="str">
        <f>IF(ISBLANK(A519),"",表1_15[[#This Row],[子项名称]]&amp;表1_15[[#This Row],[分项工程代号]]&amp;表1_15[[#This Row],[分项工程名称]])</f>
        <v/>
      </c>
      <c r="Z519" s="11" t="str">
        <f>IF(ISBLANK(A519),"",IF(MATCH(表1_15[[#This Row],[子项名称]]&amp;表1_15[[#This Row],[分项工程代号]]&amp;表1_15[[#This Row],[分项工程名称]],Y:Y,0)=ROW(表1_15[[#This Row],[子项名称]]),TRUE,FALSE))</f>
        <v/>
      </c>
      <c r="AA519" s="11" t="str">
        <f t="shared" si="103"/>
        <v/>
      </c>
      <c r="AB519" s="11" t="str">
        <f>IF(ISBLANK(A519),"",VLOOKUP(表1_15[[#This Row],[分项工程名称]],施工检查记录[#All],2,FALSE))</f>
        <v/>
      </c>
      <c r="AC519" s="5"/>
    </row>
    <row r="520" customHeight="1" spans="1:29">
      <c r="A520" s="5"/>
      <c r="B520" s="5"/>
      <c r="C520" s="5"/>
      <c r="D520" s="5"/>
      <c r="E520" s="5"/>
      <c r="F520" s="5"/>
      <c r="G520" s="5"/>
      <c r="H520" s="5"/>
      <c r="I520" s="5"/>
      <c r="J520" s="5"/>
      <c r="K520" s="11" t="str">
        <f>IF(ISBLANK(A520),"",VLOOKUP("S3"&amp;表1_15[[#This Row],[分项工程代号]]&amp;表1_15[[#This Row],[分项工程名称]],模板!D:F,3,FALSE))</f>
        <v/>
      </c>
      <c r="L520" s="2" t="str">
        <f>IF(ISBLANK(A520),"",表1_15[[#This Row],[编号]]&amp;TEXT(表1_15[[#This Row],[序号]],"000"))</f>
        <v/>
      </c>
      <c r="M520" s="11" t="str">
        <f t="shared" si="94"/>
        <v/>
      </c>
      <c r="N520" s="11" t="str">
        <f t="shared" si="95"/>
        <v/>
      </c>
      <c r="O520" s="11" t="str">
        <f t="shared" si="96"/>
        <v/>
      </c>
      <c r="P520" s="2" t="str">
        <f t="shared" si="97"/>
        <v/>
      </c>
      <c r="Q520" s="2" t="str">
        <f t="shared" si="98"/>
        <v/>
      </c>
      <c r="R520" s="2" t="str">
        <f t="shared" si="99"/>
        <v/>
      </c>
      <c r="S520" s="11" t="str">
        <f t="shared" si="100"/>
        <v/>
      </c>
      <c r="T520" s="11" t="str">
        <f>IF(ISBLANK(A520),"",VLOOKUP(表1_15[[#This Row],[分项工程名称]],模板!C:G,3,FALSE))</f>
        <v/>
      </c>
      <c r="U520" s="2" t="str">
        <f t="shared" si="101"/>
        <v/>
      </c>
      <c r="V520" s="2" t="str">
        <f t="shared" si="102"/>
        <v/>
      </c>
      <c r="W520" s="11" t="str">
        <f>IF(ISBLANK(A520),"",表1_15[[#This Row],[子项名称]]&amp;表1_15[[#This Row],[标题]]&amp;表1_15[[#This Row],[分项工程代号]])</f>
        <v/>
      </c>
      <c r="X520" s="11" t="str">
        <f>IF(ISBLANK(A520),"",COUNTIF(W:W,表1_15[[#This Row],[子项名称]]&amp;表1_15[[#This Row],[标题]]&amp;表1_15[[#This Row],[分项工程代号]]))</f>
        <v/>
      </c>
      <c r="Y520" s="11" t="str">
        <f>IF(ISBLANK(A520),"",表1_15[[#This Row],[子项名称]]&amp;表1_15[[#This Row],[分项工程代号]]&amp;表1_15[[#This Row],[分项工程名称]])</f>
        <v/>
      </c>
      <c r="Z520" s="11" t="str">
        <f>IF(ISBLANK(A520),"",IF(MATCH(表1_15[[#This Row],[子项名称]]&amp;表1_15[[#This Row],[分项工程代号]]&amp;表1_15[[#This Row],[分项工程名称]],Y:Y,0)=ROW(表1_15[[#This Row],[子项名称]]),TRUE,FALSE))</f>
        <v/>
      </c>
      <c r="AA520" s="11" t="str">
        <f t="shared" si="103"/>
        <v/>
      </c>
      <c r="AB520" s="11" t="str">
        <f>IF(ISBLANK(A520),"",VLOOKUP(表1_15[[#This Row],[分项工程名称]],施工检查记录[#All],2,FALSE))</f>
        <v/>
      </c>
      <c r="AC520" s="5"/>
    </row>
    <row r="521" customHeight="1" spans="1:29">
      <c r="A521" s="5"/>
      <c r="B521" s="5"/>
      <c r="C521" s="5"/>
      <c r="D521" s="5"/>
      <c r="E521" s="5"/>
      <c r="F521" s="5"/>
      <c r="G521" s="5"/>
      <c r="H521" s="5"/>
      <c r="I521" s="5"/>
      <c r="J521" s="5"/>
      <c r="K521" s="11" t="str">
        <f>IF(ISBLANK(A521),"",VLOOKUP("S3"&amp;表1_15[[#This Row],[分项工程代号]]&amp;表1_15[[#This Row],[分项工程名称]],模板!D:F,3,FALSE))</f>
        <v/>
      </c>
      <c r="L521" s="2" t="str">
        <f>IF(ISBLANK(A521),"",表1_15[[#This Row],[编号]]&amp;TEXT(表1_15[[#This Row],[序号]],"000"))</f>
        <v/>
      </c>
      <c r="M521" s="11" t="str">
        <f t="shared" si="94"/>
        <v/>
      </c>
      <c r="N521" s="11" t="str">
        <f t="shared" si="95"/>
        <v/>
      </c>
      <c r="O521" s="11" t="str">
        <f t="shared" si="96"/>
        <v/>
      </c>
      <c r="P521" s="2" t="str">
        <f t="shared" si="97"/>
        <v/>
      </c>
      <c r="Q521" s="2" t="str">
        <f t="shared" si="98"/>
        <v/>
      </c>
      <c r="R521" s="2" t="str">
        <f t="shared" si="99"/>
        <v/>
      </c>
      <c r="S521" s="11" t="str">
        <f t="shared" si="100"/>
        <v/>
      </c>
      <c r="T521" s="11" t="str">
        <f>IF(ISBLANK(A521),"",VLOOKUP(表1_15[[#This Row],[分项工程名称]],模板!C:G,3,FALSE))</f>
        <v/>
      </c>
      <c r="U521" s="2" t="str">
        <f t="shared" si="101"/>
        <v/>
      </c>
      <c r="V521" s="2" t="str">
        <f t="shared" si="102"/>
        <v/>
      </c>
      <c r="W521" s="11" t="str">
        <f>IF(ISBLANK(A521),"",表1_15[[#This Row],[子项名称]]&amp;表1_15[[#This Row],[标题]]&amp;表1_15[[#This Row],[分项工程代号]])</f>
        <v/>
      </c>
      <c r="X521" s="11" t="str">
        <f>IF(ISBLANK(A521),"",COUNTIF(W:W,表1_15[[#This Row],[子项名称]]&amp;表1_15[[#This Row],[标题]]&amp;表1_15[[#This Row],[分项工程代号]]))</f>
        <v/>
      </c>
      <c r="Y521" s="11" t="str">
        <f>IF(ISBLANK(A521),"",表1_15[[#This Row],[子项名称]]&amp;表1_15[[#This Row],[分项工程代号]]&amp;表1_15[[#This Row],[分项工程名称]])</f>
        <v/>
      </c>
      <c r="Z521" s="11" t="str">
        <f>IF(ISBLANK(A521),"",IF(MATCH(表1_15[[#This Row],[子项名称]]&amp;表1_15[[#This Row],[分项工程代号]]&amp;表1_15[[#This Row],[分项工程名称]],Y:Y,0)=ROW(表1_15[[#This Row],[子项名称]]),TRUE,FALSE))</f>
        <v/>
      </c>
      <c r="AA521" s="11" t="str">
        <f t="shared" si="103"/>
        <v/>
      </c>
      <c r="AB521" s="11" t="str">
        <f>IF(ISBLANK(A521),"",VLOOKUP(表1_15[[#This Row],[分项工程名称]],施工检查记录[#All],2,FALSE))</f>
        <v/>
      </c>
      <c r="AC521" s="5"/>
    </row>
    <row r="522" customHeight="1" spans="1:29">
      <c r="A522" s="5"/>
      <c r="B522" s="5"/>
      <c r="C522" s="5"/>
      <c r="D522" s="5"/>
      <c r="E522" s="5"/>
      <c r="F522" s="5"/>
      <c r="G522" s="5"/>
      <c r="H522" s="5"/>
      <c r="I522" s="5"/>
      <c r="J522" s="5"/>
      <c r="K522" s="11" t="str">
        <f>IF(ISBLANK(A522),"",VLOOKUP("S3"&amp;表1_15[[#This Row],[分项工程代号]]&amp;表1_15[[#This Row],[分项工程名称]],模板!D:F,3,FALSE))</f>
        <v/>
      </c>
      <c r="L522" s="2" t="str">
        <f>IF(ISBLANK(A522),"",表1_15[[#This Row],[编号]]&amp;TEXT(表1_15[[#This Row],[序号]],"000"))</f>
        <v/>
      </c>
      <c r="M522" s="11" t="str">
        <f t="shared" si="94"/>
        <v/>
      </c>
      <c r="N522" s="11" t="str">
        <f t="shared" si="95"/>
        <v/>
      </c>
      <c r="O522" s="11" t="str">
        <f t="shared" si="96"/>
        <v/>
      </c>
      <c r="P522" s="2" t="str">
        <f t="shared" si="97"/>
        <v/>
      </c>
      <c r="Q522" s="2" t="str">
        <f t="shared" si="98"/>
        <v/>
      </c>
      <c r="R522" s="2" t="str">
        <f t="shared" si="99"/>
        <v/>
      </c>
      <c r="S522" s="11" t="str">
        <f t="shared" si="100"/>
        <v/>
      </c>
      <c r="T522" s="11" t="str">
        <f>IF(ISBLANK(A522),"",VLOOKUP(表1_15[[#This Row],[分项工程名称]],模板!C:G,3,FALSE))</f>
        <v/>
      </c>
      <c r="U522" s="2" t="str">
        <f t="shared" si="101"/>
        <v/>
      </c>
      <c r="V522" s="2" t="str">
        <f t="shared" si="102"/>
        <v/>
      </c>
      <c r="W522" s="11" t="str">
        <f>IF(ISBLANK(A522),"",表1_15[[#This Row],[子项名称]]&amp;表1_15[[#This Row],[标题]]&amp;表1_15[[#This Row],[分项工程代号]])</f>
        <v/>
      </c>
      <c r="X522" s="11" t="str">
        <f>IF(ISBLANK(A522),"",COUNTIF(W:W,表1_15[[#This Row],[子项名称]]&amp;表1_15[[#This Row],[标题]]&amp;表1_15[[#This Row],[分项工程代号]]))</f>
        <v/>
      </c>
      <c r="Y522" s="11" t="str">
        <f>IF(ISBLANK(A522),"",表1_15[[#This Row],[子项名称]]&amp;表1_15[[#This Row],[分项工程代号]]&amp;表1_15[[#This Row],[分项工程名称]])</f>
        <v/>
      </c>
      <c r="Z522" s="11" t="str">
        <f>IF(ISBLANK(A522),"",IF(MATCH(表1_15[[#This Row],[子项名称]]&amp;表1_15[[#This Row],[分项工程代号]]&amp;表1_15[[#This Row],[分项工程名称]],Y:Y,0)=ROW(表1_15[[#This Row],[子项名称]]),TRUE,FALSE))</f>
        <v/>
      </c>
      <c r="AA522" s="11" t="str">
        <f t="shared" si="103"/>
        <v/>
      </c>
      <c r="AB522" s="11" t="str">
        <f>IF(ISBLANK(A522),"",VLOOKUP(表1_15[[#This Row],[分项工程名称]],施工检查记录[#All],2,FALSE))</f>
        <v/>
      </c>
      <c r="AC522" s="5"/>
    </row>
    <row r="523" customHeight="1" spans="1:29">
      <c r="A523" s="5"/>
      <c r="B523" s="5"/>
      <c r="C523" s="5"/>
      <c r="D523" s="5"/>
      <c r="E523" s="5"/>
      <c r="F523" s="5"/>
      <c r="G523" s="5"/>
      <c r="H523" s="5"/>
      <c r="I523" s="5"/>
      <c r="J523" s="5"/>
      <c r="K523" s="11" t="str">
        <f>IF(ISBLANK(A523),"",VLOOKUP("S3"&amp;表1_15[[#This Row],[分项工程代号]]&amp;表1_15[[#This Row],[分项工程名称]],模板!D:F,3,FALSE))</f>
        <v/>
      </c>
      <c r="L523" s="2" t="str">
        <f>IF(ISBLANK(A523),"",表1_15[[#This Row],[编号]]&amp;TEXT(表1_15[[#This Row],[序号]],"000"))</f>
        <v/>
      </c>
      <c r="M523" s="11" t="str">
        <f t="shared" si="94"/>
        <v/>
      </c>
      <c r="N523" s="11" t="str">
        <f t="shared" si="95"/>
        <v/>
      </c>
      <c r="O523" s="11" t="str">
        <f t="shared" si="96"/>
        <v/>
      </c>
      <c r="P523" s="2" t="str">
        <f t="shared" si="97"/>
        <v/>
      </c>
      <c r="Q523" s="2" t="str">
        <f t="shared" si="98"/>
        <v/>
      </c>
      <c r="R523" s="2" t="str">
        <f t="shared" si="99"/>
        <v/>
      </c>
      <c r="S523" s="11" t="str">
        <f t="shared" si="100"/>
        <v/>
      </c>
      <c r="T523" s="11" t="str">
        <f>IF(ISBLANK(A523),"",VLOOKUP(表1_15[[#This Row],[分项工程名称]],模板!C:G,3,FALSE))</f>
        <v/>
      </c>
      <c r="U523" s="2" t="str">
        <f t="shared" si="101"/>
        <v/>
      </c>
      <c r="V523" s="2" t="str">
        <f t="shared" si="102"/>
        <v/>
      </c>
      <c r="W523" s="11" t="str">
        <f>IF(ISBLANK(A523),"",表1_15[[#This Row],[子项名称]]&amp;表1_15[[#This Row],[标题]]&amp;表1_15[[#This Row],[分项工程代号]])</f>
        <v/>
      </c>
      <c r="X523" s="11" t="str">
        <f>IF(ISBLANK(A523),"",COUNTIF(W:W,表1_15[[#This Row],[子项名称]]&amp;表1_15[[#This Row],[标题]]&amp;表1_15[[#This Row],[分项工程代号]]))</f>
        <v/>
      </c>
      <c r="Y523" s="11" t="str">
        <f>IF(ISBLANK(A523),"",表1_15[[#This Row],[子项名称]]&amp;表1_15[[#This Row],[分项工程代号]]&amp;表1_15[[#This Row],[分项工程名称]])</f>
        <v/>
      </c>
      <c r="Z523" s="11" t="str">
        <f>IF(ISBLANK(A523),"",IF(MATCH(表1_15[[#This Row],[子项名称]]&amp;表1_15[[#This Row],[分项工程代号]]&amp;表1_15[[#This Row],[分项工程名称]],Y:Y,0)=ROW(表1_15[[#This Row],[子项名称]]),TRUE,FALSE))</f>
        <v/>
      </c>
      <c r="AA523" s="11" t="str">
        <f t="shared" si="103"/>
        <v/>
      </c>
      <c r="AB523" s="11" t="str">
        <f>IF(ISBLANK(A523),"",VLOOKUP(表1_15[[#This Row],[分项工程名称]],施工检查记录[#All],2,FALSE))</f>
        <v/>
      </c>
      <c r="AC523" s="5"/>
    </row>
    <row r="524" customHeight="1" spans="1:29">
      <c r="A524" s="5"/>
      <c r="B524" s="5"/>
      <c r="C524" s="5"/>
      <c r="D524" s="5"/>
      <c r="E524" s="5"/>
      <c r="F524" s="5"/>
      <c r="G524" s="5"/>
      <c r="H524" s="5"/>
      <c r="I524" s="5"/>
      <c r="J524" s="5"/>
      <c r="K524" s="11" t="str">
        <f>IF(ISBLANK(A524),"",VLOOKUP("S3"&amp;表1_15[[#This Row],[分项工程代号]]&amp;表1_15[[#This Row],[分项工程名称]],模板!D:F,3,FALSE))</f>
        <v/>
      </c>
      <c r="L524" s="2" t="str">
        <f>IF(ISBLANK(A524),"",表1_15[[#This Row],[编号]]&amp;TEXT(表1_15[[#This Row],[序号]],"000"))</f>
        <v/>
      </c>
      <c r="M524" s="11" t="str">
        <f t="shared" si="94"/>
        <v/>
      </c>
      <c r="N524" s="11" t="str">
        <f t="shared" si="95"/>
        <v/>
      </c>
      <c r="O524" s="11" t="str">
        <f t="shared" si="96"/>
        <v/>
      </c>
      <c r="P524" s="2" t="str">
        <f t="shared" si="97"/>
        <v/>
      </c>
      <c r="Q524" s="2" t="str">
        <f t="shared" si="98"/>
        <v/>
      </c>
      <c r="R524" s="2" t="str">
        <f t="shared" si="99"/>
        <v/>
      </c>
      <c r="S524" s="11" t="str">
        <f t="shared" si="100"/>
        <v/>
      </c>
      <c r="T524" s="11" t="str">
        <f>IF(ISBLANK(A524),"",VLOOKUP(表1_15[[#This Row],[分项工程名称]],模板!C:G,3,FALSE))</f>
        <v/>
      </c>
      <c r="U524" s="2" t="str">
        <f t="shared" si="101"/>
        <v/>
      </c>
      <c r="V524" s="2" t="str">
        <f t="shared" si="102"/>
        <v/>
      </c>
      <c r="W524" s="11" t="str">
        <f>IF(ISBLANK(A524),"",表1_15[[#This Row],[子项名称]]&amp;表1_15[[#This Row],[标题]]&amp;表1_15[[#This Row],[分项工程代号]])</f>
        <v/>
      </c>
      <c r="X524" s="11" t="str">
        <f>IF(ISBLANK(A524),"",COUNTIF(W:W,表1_15[[#This Row],[子项名称]]&amp;表1_15[[#This Row],[标题]]&amp;表1_15[[#This Row],[分项工程代号]]))</f>
        <v/>
      </c>
      <c r="Y524" s="11" t="str">
        <f>IF(ISBLANK(A524),"",表1_15[[#This Row],[子项名称]]&amp;表1_15[[#This Row],[分项工程代号]]&amp;表1_15[[#This Row],[分项工程名称]])</f>
        <v/>
      </c>
      <c r="Z524" s="11" t="str">
        <f>IF(ISBLANK(A524),"",IF(MATCH(表1_15[[#This Row],[子项名称]]&amp;表1_15[[#This Row],[分项工程代号]]&amp;表1_15[[#This Row],[分项工程名称]],Y:Y,0)=ROW(表1_15[[#This Row],[子项名称]]),TRUE,FALSE))</f>
        <v/>
      </c>
      <c r="AA524" s="11" t="str">
        <f t="shared" si="103"/>
        <v/>
      </c>
      <c r="AB524" s="11" t="str">
        <f>IF(ISBLANK(A524),"",VLOOKUP(表1_15[[#This Row],[分项工程名称]],施工检查记录[#All],2,FALSE))</f>
        <v/>
      </c>
      <c r="AC524" s="5"/>
    </row>
    <row r="525" customHeight="1" spans="1:29">
      <c r="A525" s="5"/>
      <c r="B525" s="5"/>
      <c r="C525" s="5"/>
      <c r="D525" s="5"/>
      <c r="E525" s="5"/>
      <c r="F525" s="5"/>
      <c r="G525" s="5"/>
      <c r="H525" s="5"/>
      <c r="I525" s="5"/>
      <c r="J525" s="5"/>
      <c r="K525" s="11" t="str">
        <f>IF(ISBLANK(A525),"",VLOOKUP("S3"&amp;表1_15[[#This Row],[分项工程代号]]&amp;表1_15[[#This Row],[分项工程名称]],模板!D:F,3,FALSE))</f>
        <v/>
      </c>
      <c r="L525" s="2" t="str">
        <f>IF(ISBLANK(A525),"",表1_15[[#This Row],[编号]]&amp;TEXT(表1_15[[#This Row],[序号]],"000"))</f>
        <v/>
      </c>
      <c r="M525" s="11" t="str">
        <f t="shared" si="94"/>
        <v/>
      </c>
      <c r="N525" s="11" t="str">
        <f t="shared" si="95"/>
        <v/>
      </c>
      <c r="O525" s="11" t="str">
        <f t="shared" si="96"/>
        <v/>
      </c>
      <c r="P525" s="2" t="str">
        <f t="shared" si="97"/>
        <v/>
      </c>
      <c r="Q525" s="2" t="str">
        <f t="shared" si="98"/>
        <v/>
      </c>
      <c r="R525" s="2" t="str">
        <f t="shared" si="99"/>
        <v/>
      </c>
      <c r="S525" s="11" t="str">
        <f t="shared" si="100"/>
        <v/>
      </c>
      <c r="T525" s="11" t="str">
        <f>IF(ISBLANK(A525),"",VLOOKUP(表1_15[[#This Row],[分项工程名称]],模板!C:G,3,FALSE))</f>
        <v/>
      </c>
      <c r="U525" s="2" t="str">
        <f t="shared" si="101"/>
        <v/>
      </c>
      <c r="V525" s="2" t="str">
        <f t="shared" si="102"/>
        <v/>
      </c>
      <c r="W525" s="11" t="str">
        <f>IF(ISBLANK(A525),"",表1_15[[#This Row],[子项名称]]&amp;表1_15[[#This Row],[标题]]&amp;表1_15[[#This Row],[分项工程代号]])</f>
        <v/>
      </c>
      <c r="X525" s="11" t="str">
        <f>IF(ISBLANK(A525),"",COUNTIF(W:W,表1_15[[#This Row],[子项名称]]&amp;表1_15[[#This Row],[标题]]&amp;表1_15[[#This Row],[分项工程代号]]))</f>
        <v/>
      </c>
      <c r="Y525" s="11" t="str">
        <f>IF(ISBLANK(A525),"",表1_15[[#This Row],[子项名称]]&amp;表1_15[[#This Row],[分项工程代号]]&amp;表1_15[[#This Row],[分项工程名称]])</f>
        <v/>
      </c>
      <c r="Z525" s="11" t="str">
        <f>IF(ISBLANK(A525),"",IF(MATCH(表1_15[[#This Row],[子项名称]]&amp;表1_15[[#This Row],[分项工程代号]]&amp;表1_15[[#This Row],[分项工程名称]],Y:Y,0)=ROW(表1_15[[#This Row],[子项名称]]),TRUE,FALSE))</f>
        <v/>
      </c>
      <c r="AA525" s="11" t="str">
        <f t="shared" si="103"/>
        <v/>
      </c>
      <c r="AB525" s="11" t="str">
        <f>IF(ISBLANK(A525),"",VLOOKUP(表1_15[[#This Row],[分项工程名称]],施工检查记录[#All],2,FALSE))</f>
        <v/>
      </c>
      <c r="AC525" s="5"/>
    </row>
    <row r="526" customHeight="1" spans="1:29">
      <c r="A526" s="5"/>
      <c r="B526" s="5"/>
      <c r="C526" s="5"/>
      <c r="D526" s="5"/>
      <c r="E526" s="5"/>
      <c r="F526" s="5"/>
      <c r="G526" s="5"/>
      <c r="H526" s="5"/>
      <c r="I526" s="5"/>
      <c r="J526" s="5"/>
      <c r="K526" s="11" t="str">
        <f>IF(ISBLANK(A526),"",VLOOKUP("S3"&amp;表1_15[[#This Row],[分项工程代号]]&amp;表1_15[[#This Row],[分项工程名称]],模板!D:F,3,FALSE))</f>
        <v/>
      </c>
      <c r="L526" s="2" t="str">
        <f>IF(ISBLANK(A526),"",表1_15[[#This Row],[编号]]&amp;TEXT(表1_15[[#This Row],[序号]],"000"))</f>
        <v/>
      </c>
      <c r="M526" s="11" t="str">
        <f t="shared" si="94"/>
        <v/>
      </c>
      <c r="N526" s="11" t="str">
        <f t="shared" si="95"/>
        <v/>
      </c>
      <c r="O526" s="11" t="str">
        <f t="shared" si="96"/>
        <v/>
      </c>
      <c r="P526" s="2" t="str">
        <f t="shared" si="97"/>
        <v/>
      </c>
      <c r="Q526" s="2" t="str">
        <f t="shared" si="98"/>
        <v/>
      </c>
      <c r="R526" s="2" t="str">
        <f t="shared" si="99"/>
        <v/>
      </c>
      <c r="S526" s="11" t="str">
        <f t="shared" si="100"/>
        <v/>
      </c>
      <c r="T526" s="11" t="str">
        <f>IF(ISBLANK(A526),"",VLOOKUP(表1_15[[#This Row],[分项工程名称]],模板!C:G,3,FALSE))</f>
        <v/>
      </c>
      <c r="U526" s="2" t="str">
        <f t="shared" si="101"/>
        <v/>
      </c>
      <c r="V526" s="2" t="str">
        <f t="shared" si="102"/>
        <v/>
      </c>
      <c r="W526" s="11" t="str">
        <f>IF(ISBLANK(A526),"",表1_15[[#This Row],[子项名称]]&amp;表1_15[[#This Row],[标题]]&amp;表1_15[[#This Row],[分项工程代号]])</f>
        <v/>
      </c>
      <c r="X526" s="11" t="str">
        <f>IF(ISBLANK(A526),"",COUNTIF(W:W,表1_15[[#This Row],[子项名称]]&amp;表1_15[[#This Row],[标题]]&amp;表1_15[[#This Row],[分项工程代号]]))</f>
        <v/>
      </c>
      <c r="Y526" s="11" t="str">
        <f>IF(ISBLANK(A526),"",表1_15[[#This Row],[子项名称]]&amp;表1_15[[#This Row],[分项工程代号]]&amp;表1_15[[#This Row],[分项工程名称]])</f>
        <v/>
      </c>
      <c r="Z526" s="11" t="str">
        <f>IF(ISBLANK(A526),"",IF(MATCH(表1_15[[#This Row],[子项名称]]&amp;表1_15[[#This Row],[分项工程代号]]&amp;表1_15[[#This Row],[分项工程名称]],Y:Y,0)=ROW(表1_15[[#This Row],[子项名称]]),TRUE,FALSE))</f>
        <v/>
      </c>
      <c r="AA526" s="11" t="str">
        <f t="shared" si="103"/>
        <v/>
      </c>
      <c r="AB526" s="11" t="str">
        <f>IF(ISBLANK(A526),"",VLOOKUP(表1_15[[#This Row],[分项工程名称]],施工检查记录[#All],2,FALSE))</f>
        <v/>
      </c>
      <c r="AC526" s="5"/>
    </row>
    <row r="527" customHeight="1" spans="1:29">
      <c r="A527" s="5"/>
      <c r="B527" s="5"/>
      <c r="C527" s="5"/>
      <c r="D527" s="5"/>
      <c r="E527" s="5"/>
      <c r="F527" s="5"/>
      <c r="G527" s="5"/>
      <c r="H527" s="5"/>
      <c r="I527" s="5"/>
      <c r="J527" s="5"/>
      <c r="K527" s="11" t="str">
        <f>IF(ISBLANK(A527),"",VLOOKUP("S3"&amp;表1_15[[#This Row],[分项工程代号]]&amp;表1_15[[#This Row],[分项工程名称]],模板!D:F,3,FALSE))</f>
        <v/>
      </c>
      <c r="L527" s="2" t="str">
        <f>IF(ISBLANK(A527),"",表1_15[[#This Row],[编号]]&amp;TEXT(表1_15[[#This Row],[序号]],"000"))</f>
        <v/>
      </c>
      <c r="M527" s="11" t="str">
        <f t="shared" si="94"/>
        <v/>
      </c>
      <c r="N527" s="11" t="str">
        <f t="shared" si="95"/>
        <v/>
      </c>
      <c r="O527" s="11" t="str">
        <f t="shared" si="96"/>
        <v/>
      </c>
      <c r="P527" s="2" t="str">
        <f t="shared" si="97"/>
        <v/>
      </c>
      <c r="Q527" s="2" t="str">
        <f t="shared" si="98"/>
        <v/>
      </c>
      <c r="R527" s="2" t="str">
        <f t="shared" si="99"/>
        <v/>
      </c>
      <c r="S527" s="11" t="str">
        <f t="shared" si="100"/>
        <v/>
      </c>
      <c r="T527" s="11" t="str">
        <f>IF(ISBLANK(A527),"",VLOOKUP(表1_15[[#This Row],[分项工程名称]],模板!C:G,3,FALSE))</f>
        <v/>
      </c>
      <c r="U527" s="2" t="str">
        <f t="shared" si="101"/>
        <v/>
      </c>
      <c r="V527" s="2" t="str">
        <f t="shared" si="102"/>
        <v/>
      </c>
      <c r="W527" s="11" t="str">
        <f>IF(ISBLANK(A527),"",表1_15[[#This Row],[子项名称]]&amp;表1_15[[#This Row],[标题]]&amp;表1_15[[#This Row],[分项工程代号]])</f>
        <v/>
      </c>
      <c r="X527" s="11" t="str">
        <f>IF(ISBLANK(A527),"",COUNTIF(W:W,表1_15[[#This Row],[子项名称]]&amp;表1_15[[#This Row],[标题]]&amp;表1_15[[#This Row],[分项工程代号]]))</f>
        <v/>
      </c>
      <c r="Y527" s="11" t="str">
        <f>IF(ISBLANK(A527),"",表1_15[[#This Row],[子项名称]]&amp;表1_15[[#This Row],[分项工程代号]]&amp;表1_15[[#This Row],[分项工程名称]])</f>
        <v/>
      </c>
      <c r="Z527" s="11" t="str">
        <f>IF(ISBLANK(A527),"",IF(MATCH(表1_15[[#This Row],[子项名称]]&amp;表1_15[[#This Row],[分项工程代号]]&amp;表1_15[[#This Row],[分项工程名称]],Y:Y,0)=ROW(表1_15[[#This Row],[子项名称]]),TRUE,FALSE))</f>
        <v/>
      </c>
      <c r="AA527" s="11" t="str">
        <f t="shared" si="103"/>
        <v/>
      </c>
      <c r="AB527" s="11" t="str">
        <f>IF(ISBLANK(A527),"",VLOOKUP(表1_15[[#This Row],[分项工程名称]],施工检查记录[#All],2,FALSE))</f>
        <v/>
      </c>
      <c r="AC527" s="5"/>
    </row>
    <row r="528" customHeight="1" spans="1:29">
      <c r="A528" s="5"/>
      <c r="B528" s="5"/>
      <c r="C528" s="5"/>
      <c r="D528" s="5"/>
      <c r="E528" s="5"/>
      <c r="F528" s="5"/>
      <c r="G528" s="5"/>
      <c r="H528" s="5"/>
      <c r="I528" s="5"/>
      <c r="J528" s="5"/>
      <c r="K528" s="11" t="str">
        <f>IF(ISBLANK(A528),"",VLOOKUP("S3"&amp;表1_15[[#This Row],[分项工程代号]]&amp;表1_15[[#This Row],[分项工程名称]],模板!D:F,3,FALSE))</f>
        <v/>
      </c>
      <c r="L528" s="2" t="str">
        <f>IF(ISBLANK(A528),"",表1_15[[#This Row],[编号]]&amp;TEXT(表1_15[[#This Row],[序号]],"000"))</f>
        <v/>
      </c>
      <c r="M528" s="11" t="str">
        <f t="shared" si="94"/>
        <v/>
      </c>
      <c r="N528" s="11" t="str">
        <f t="shared" si="95"/>
        <v/>
      </c>
      <c r="O528" s="11" t="str">
        <f t="shared" si="96"/>
        <v/>
      </c>
      <c r="P528" s="2" t="str">
        <f t="shared" si="97"/>
        <v/>
      </c>
      <c r="Q528" s="2" t="str">
        <f t="shared" si="98"/>
        <v/>
      </c>
      <c r="R528" s="2" t="str">
        <f t="shared" si="99"/>
        <v/>
      </c>
      <c r="S528" s="11" t="str">
        <f t="shared" si="100"/>
        <v/>
      </c>
      <c r="T528" s="11" t="str">
        <f>IF(ISBLANK(A528),"",VLOOKUP(表1_15[[#This Row],[分项工程名称]],模板!C:G,3,FALSE))</f>
        <v/>
      </c>
      <c r="U528" s="2" t="str">
        <f t="shared" si="101"/>
        <v/>
      </c>
      <c r="V528" s="2" t="str">
        <f t="shared" si="102"/>
        <v/>
      </c>
      <c r="W528" s="11" t="str">
        <f>IF(ISBLANK(A528),"",表1_15[[#This Row],[子项名称]]&amp;表1_15[[#This Row],[标题]]&amp;表1_15[[#This Row],[分项工程代号]])</f>
        <v/>
      </c>
      <c r="X528" s="11" t="str">
        <f>IF(ISBLANK(A528),"",COUNTIF(W:W,表1_15[[#This Row],[子项名称]]&amp;表1_15[[#This Row],[标题]]&amp;表1_15[[#This Row],[分项工程代号]]))</f>
        <v/>
      </c>
      <c r="Y528" s="11" t="str">
        <f>IF(ISBLANK(A528),"",表1_15[[#This Row],[子项名称]]&amp;表1_15[[#This Row],[分项工程代号]]&amp;表1_15[[#This Row],[分项工程名称]])</f>
        <v/>
      </c>
      <c r="Z528" s="11" t="str">
        <f>IF(ISBLANK(A528),"",IF(MATCH(表1_15[[#This Row],[子项名称]]&amp;表1_15[[#This Row],[分项工程代号]]&amp;表1_15[[#This Row],[分项工程名称]],Y:Y,0)=ROW(表1_15[[#This Row],[子项名称]]),TRUE,FALSE))</f>
        <v/>
      </c>
      <c r="AA528" s="11" t="str">
        <f t="shared" si="103"/>
        <v/>
      </c>
      <c r="AB528" s="11" t="str">
        <f>IF(ISBLANK(A528),"",VLOOKUP(表1_15[[#This Row],[分项工程名称]],施工检查记录[#All],2,FALSE))</f>
        <v/>
      </c>
      <c r="AC528" s="5"/>
    </row>
    <row r="529" customHeight="1" spans="1:29">
      <c r="A529" s="5"/>
      <c r="B529" s="5"/>
      <c r="C529" s="5"/>
      <c r="D529" s="5"/>
      <c r="E529" s="5"/>
      <c r="F529" s="5"/>
      <c r="G529" s="5"/>
      <c r="H529" s="5"/>
      <c r="I529" s="5"/>
      <c r="J529" s="5"/>
      <c r="K529" s="11" t="str">
        <f>IF(ISBLANK(A529),"",VLOOKUP("S3"&amp;表1_15[[#This Row],[分项工程代号]]&amp;表1_15[[#This Row],[分项工程名称]],模板!D:F,3,FALSE))</f>
        <v/>
      </c>
      <c r="L529" s="2" t="str">
        <f>IF(ISBLANK(A529),"",表1_15[[#This Row],[编号]]&amp;TEXT(表1_15[[#This Row],[序号]],"000"))</f>
        <v/>
      </c>
      <c r="M529" s="11" t="str">
        <f t="shared" si="94"/>
        <v/>
      </c>
      <c r="N529" s="11" t="str">
        <f t="shared" si="95"/>
        <v/>
      </c>
      <c r="O529" s="11" t="str">
        <f t="shared" si="96"/>
        <v/>
      </c>
      <c r="P529" s="2" t="str">
        <f t="shared" si="97"/>
        <v/>
      </c>
      <c r="Q529" s="2" t="str">
        <f t="shared" si="98"/>
        <v/>
      </c>
      <c r="R529" s="2" t="str">
        <f t="shared" si="99"/>
        <v/>
      </c>
      <c r="S529" s="11" t="str">
        <f t="shared" si="100"/>
        <v/>
      </c>
      <c r="T529" s="11" t="str">
        <f>IF(ISBLANK(A529),"",VLOOKUP(表1_15[[#This Row],[分项工程名称]],模板!C:G,3,FALSE))</f>
        <v/>
      </c>
      <c r="U529" s="2" t="str">
        <f t="shared" si="101"/>
        <v/>
      </c>
      <c r="V529" s="2" t="str">
        <f t="shared" si="102"/>
        <v/>
      </c>
      <c r="W529" s="11" t="str">
        <f>IF(ISBLANK(A529),"",表1_15[[#This Row],[子项名称]]&amp;表1_15[[#This Row],[标题]]&amp;表1_15[[#This Row],[分项工程代号]])</f>
        <v/>
      </c>
      <c r="X529" s="11" t="str">
        <f>IF(ISBLANK(A529),"",COUNTIF(W:W,表1_15[[#This Row],[子项名称]]&amp;表1_15[[#This Row],[标题]]&amp;表1_15[[#This Row],[分项工程代号]]))</f>
        <v/>
      </c>
      <c r="Y529" s="11" t="str">
        <f>IF(ISBLANK(A529),"",表1_15[[#This Row],[子项名称]]&amp;表1_15[[#This Row],[分项工程代号]]&amp;表1_15[[#This Row],[分项工程名称]])</f>
        <v/>
      </c>
      <c r="Z529" s="11" t="str">
        <f>IF(ISBLANK(A529),"",IF(MATCH(表1_15[[#This Row],[子项名称]]&amp;表1_15[[#This Row],[分项工程代号]]&amp;表1_15[[#This Row],[分项工程名称]],Y:Y,0)=ROW(表1_15[[#This Row],[子项名称]]),TRUE,FALSE))</f>
        <v/>
      </c>
      <c r="AA529" s="11" t="str">
        <f t="shared" si="103"/>
        <v/>
      </c>
      <c r="AB529" s="11" t="str">
        <f>IF(ISBLANK(A529),"",VLOOKUP(表1_15[[#This Row],[分项工程名称]],施工检查记录[#All],2,FALSE))</f>
        <v/>
      </c>
      <c r="AC529" s="5"/>
    </row>
    <row r="530" customHeight="1" spans="1:29">
      <c r="A530" s="5"/>
      <c r="B530" s="5"/>
      <c r="C530" s="5"/>
      <c r="D530" s="5"/>
      <c r="E530" s="5"/>
      <c r="F530" s="5"/>
      <c r="G530" s="5"/>
      <c r="H530" s="5"/>
      <c r="I530" s="5"/>
      <c r="J530" s="5"/>
      <c r="K530" s="11" t="str">
        <f>IF(ISBLANK(A530),"",VLOOKUP("S3"&amp;表1_15[[#This Row],[分项工程代号]]&amp;表1_15[[#This Row],[分项工程名称]],模板!D:F,3,FALSE))</f>
        <v/>
      </c>
      <c r="L530" s="2" t="str">
        <f>IF(ISBLANK(A530),"",表1_15[[#This Row],[编号]]&amp;TEXT(表1_15[[#This Row],[序号]],"000"))</f>
        <v/>
      </c>
      <c r="M530" s="11" t="str">
        <f t="shared" si="94"/>
        <v/>
      </c>
      <c r="N530" s="11" t="str">
        <f t="shared" si="95"/>
        <v/>
      </c>
      <c r="O530" s="11" t="str">
        <f t="shared" si="96"/>
        <v/>
      </c>
      <c r="P530" s="2" t="str">
        <f t="shared" si="97"/>
        <v/>
      </c>
      <c r="Q530" s="2" t="str">
        <f t="shared" si="98"/>
        <v/>
      </c>
      <c r="R530" s="2" t="str">
        <f t="shared" si="99"/>
        <v/>
      </c>
      <c r="S530" s="11" t="str">
        <f t="shared" si="100"/>
        <v/>
      </c>
      <c r="T530" s="11" t="str">
        <f>IF(ISBLANK(A530),"",VLOOKUP(表1_15[[#This Row],[分项工程名称]],模板!C:G,3,FALSE))</f>
        <v/>
      </c>
      <c r="U530" s="2" t="str">
        <f t="shared" si="101"/>
        <v/>
      </c>
      <c r="V530" s="2" t="str">
        <f t="shared" si="102"/>
        <v/>
      </c>
      <c r="W530" s="11" t="str">
        <f>IF(ISBLANK(A530),"",表1_15[[#This Row],[子项名称]]&amp;表1_15[[#This Row],[标题]]&amp;表1_15[[#This Row],[分项工程代号]])</f>
        <v/>
      </c>
      <c r="X530" s="11" t="str">
        <f>IF(ISBLANK(A530),"",COUNTIF(W:W,表1_15[[#This Row],[子项名称]]&amp;表1_15[[#This Row],[标题]]&amp;表1_15[[#This Row],[分项工程代号]]))</f>
        <v/>
      </c>
      <c r="Y530" s="11" t="str">
        <f>IF(ISBLANK(A530),"",表1_15[[#This Row],[子项名称]]&amp;表1_15[[#This Row],[分项工程代号]]&amp;表1_15[[#This Row],[分项工程名称]])</f>
        <v/>
      </c>
      <c r="Z530" s="11" t="str">
        <f>IF(ISBLANK(A530),"",IF(MATCH(表1_15[[#This Row],[子项名称]]&amp;表1_15[[#This Row],[分项工程代号]]&amp;表1_15[[#This Row],[分项工程名称]],Y:Y,0)=ROW(表1_15[[#This Row],[子项名称]]),TRUE,FALSE))</f>
        <v/>
      </c>
      <c r="AA530" s="11" t="str">
        <f t="shared" si="103"/>
        <v/>
      </c>
      <c r="AB530" s="11" t="str">
        <f>IF(ISBLANK(A530),"",VLOOKUP(表1_15[[#This Row],[分项工程名称]],施工检查记录[#All],2,FALSE))</f>
        <v/>
      </c>
      <c r="AC530" s="5"/>
    </row>
    <row r="531" customHeight="1" spans="1:29">
      <c r="A531" s="5"/>
      <c r="B531" s="5"/>
      <c r="C531" s="5"/>
      <c r="D531" s="5"/>
      <c r="E531" s="5"/>
      <c r="F531" s="5"/>
      <c r="G531" s="5"/>
      <c r="H531" s="5"/>
      <c r="I531" s="5"/>
      <c r="J531" s="5"/>
      <c r="K531" s="11" t="str">
        <f>IF(ISBLANK(A531),"",VLOOKUP("S3"&amp;表1_15[[#This Row],[分项工程代号]]&amp;表1_15[[#This Row],[分项工程名称]],模板!D:F,3,FALSE))</f>
        <v/>
      </c>
      <c r="L531" s="2" t="str">
        <f>IF(ISBLANK(A531),"",表1_15[[#This Row],[编号]]&amp;TEXT(表1_15[[#This Row],[序号]],"000"))</f>
        <v/>
      </c>
      <c r="M531" s="11" t="str">
        <f t="shared" si="94"/>
        <v/>
      </c>
      <c r="N531" s="11" t="str">
        <f t="shared" si="95"/>
        <v/>
      </c>
      <c r="O531" s="11" t="str">
        <f t="shared" si="96"/>
        <v/>
      </c>
      <c r="P531" s="2" t="str">
        <f t="shared" si="97"/>
        <v/>
      </c>
      <c r="Q531" s="2" t="str">
        <f t="shared" si="98"/>
        <v/>
      </c>
      <c r="R531" s="2" t="str">
        <f t="shared" si="99"/>
        <v/>
      </c>
      <c r="S531" s="11" t="str">
        <f t="shared" si="100"/>
        <v/>
      </c>
      <c r="T531" s="11" t="str">
        <f>IF(ISBLANK(A531),"",VLOOKUP(表1_15[[#This Row],[分项工程名称]],模板!C:G,3,FALSE))</f>
        <v/>
      </c>
      <c r="U531" s="2" t="str">
        <f t="shared" si="101"/>
        <v/>
      </c>
      <c r="V531" s="2" t="str">
        <f t="shared" si="102"/>
        <v/>
      </c>
      <c r="W531" s="11" t="str">
        <f>IF(ISBLANK(A531),"",表1_15[[#This Row],[子项名称]]&amp;表1_15[[#This Row],[标题]]&amp;表1_15[[#This Row],[分项工程代号]])</f>
        <v/>
      </c>
      <c r="X531" s="11" t="str">
        <f>IF(ISBLANK(A531),"",COUNTIF(W:W,表1_15[[#This Row],[子项名称]]&amp;表1_15[[#This Row],[标题]]&amp;表1_15[[#This Row],[分项工程代号]]))</f>
        <v/>
      </c>
      <c r="Y531" s="11" t="str">
        <f>IF(ISBLANK(A531),"",表1_15[[#This Row],[子项名称]]&amp;表1_15[[#This Row],[分项工程代号]]&amp;表1_15[[#This Row],[分项工程名称]])</f>
        <v/>
      </c>
      <c r="Z531" s="11" t="str">
        <f>IF(ISBLANK(A531),"",IF(MATCH(表1_15[[#This Row],[子项名称]]&amp;表1_15[[#This Row],[分项工程代号]]&amp;表1_15[[#This Row],[分项工程名称]],Y:Y,0)=ROW(表1_15[[#This Row],[子项名称]]),TRUE,FALSE))</f>
        <v/>
      </c>
      <c r="AA531" s="11" t="str">
        <f t="shared" si="103"/>
        <v/>
      </c>
      <c r="AB531" s="11" t="str">
        <f>IF(ISBLANK(A531),"",VLOOKUP(表1_15[[#This Row],[分项工程名称]],施工检查记录[#All],2,FALSE))</f>
        <v/>
      </c>
      <c r="AC531" s="5"/>
    </row>
    <row r="532" customHeight="1" spans="1:29">
      <c r="A532" s="5"/>
      <c r="B532" s="5"/>
      <c r="C532" s="5"/>
      <c r="D532" s="5"/>
      <c r="E532" s="5"/>
      <c r="F532" s="5"/>
      <c r="G532" s="5"/>
      <c r="H532" s="5"/>
      <c r="I532" s="5"/>
      <c r="J532" s="5"/>
      <c r="K532" s="11" t="str">
        <f>IF(ISBLANK(A532),"",VLOOKUP("S3"&amp;表1_15[[#This Row],[分项工程代号]]&amp;表1_15[[#This Row],[分项工程名称]],模板!D:F,3,FALSE))</f>
        <v/>
      </c>
      <c r="L532" s="2" t="str">
        <f>IF(ISBLANK(A532),"",表1_15[[#This Row],[编号]]&amp;TEXT(表1_15[[#This Row],[序号]],"000"))</f>
        <v/>
      </c>
      <c r="M532" s="11" t="str">
        <f t="shared" si="94"/>
        <v/>
      </c>
      <c r="N532" s="11" t="str">
        <f t="shared" si="95"/>
        <v/>
      </c>
      <c r="O532" s="11" t="str">
        <f t="shared" si="96"/>
        <v/>
      </c>
      <c r="P532" s="2" t="str">
        <f t="shared" si="97"/>
        <v/>
      </c>
      <c r="Q532" s="2" t="str">
        <f t="shared" si="98"/>
        <v/>
      </c>
      <c r="R532" s="2" t="str">
        <f t="shared" si="99"/>
        <v/>
      </c>
      <c r="S532" s="11" t="str">
        <f t="shared" si="100"/>
        <v/>
      </c>
      <c r="T532" s="11" t="str">
        <f>IF(ISBLANK(A532),"",VLOOKUP(表1_15[[#This Row],[分项工程名称]],模板!C:G,3,FALSE))</f>
        <v/>
      </c>
      <c r="U532" s="2" t="str">
        <f t="shared" si="101"/>
        <v/>
      </c>
      <c r="V532" s="2" t="str">
        <f t="shared" si="102"/>
        <v/>
      </c>
      <c r="W532" s="11" t="str">
        <f>IF(ISBLANK(A532),"",表1_15[[#This Row],[子项名称]]&amp;表1_15[[#This Row],[标题]]&amp;表1_15[[#This Row],[分项工程代号]])</f>
        <v/>
      </c>
      <c r="X532" s="11" t="str">
        <f>IF(ISBLANK(A532),"",COUNTIF(W:W,表1_15[[#This Row],[子项名称]]&amp;表1_15[[#This Row],[标题]]&amp;表1_15[[#This Row],[分项工程代号]]))</f>
        <v/>
      </c>
      <c r="Y532" s="11" t="str">
        <f>IF(ISBLANK(A532),"",表1_15[[#This Row],[子项名称]]&amp;表1_15[[#This Row],[分项工程代号]]&amp;表1_15[[#This Row],[分项工程名称]])</f>
        <v/>
      </c>
      <c r="Z532" s="11" t="str">
        <f>IF(ISBLANK(A532),"",IF(MATCH(表1_15[[#This Row],[子项名称]]&amp;表1_15[[#This Row],[分项工程代号]]&amp;表1_15[[#This Row],[分项工程名称]],Y:Y,0)=ROW(表1_15[[#This Row],[子项名称]]),TRUE,FALSE))</f>
        <v/>
      </c>
      <c r="AA532" s="11" t="str">
        <f t="shared" si="103"/>
        <v/>
      </c>
      <c r="AB532" s="11" t="str">
        <f>IF(ISBLANK(A532),"",VLOOKUP(表1_15[[#This Row],[分项工程名称]],施工检查记录[#All],2,FALSE))</f>
        <v/>
      </c>
      <c r="AC532" s="5"/>
    </row>
    <row r="533" customHeight="1" spans="1:29">
      <c r="A533" s="5"/>
      <c r="B533" s="5"/>
      <c r="C533" s="5"/>
      <c r="D533" s="5"/>
      <c r="E533" s="5"/>
      <c r="F533" s="5"/>
      <c r="G533" s="5"/>
      <c r="H533" s="5"/>
      <c r="I533" s="5"/>
      <c r="J533" s="5"/>
      <c r="K533" s="11" t="str">
        <f>IF(ISBLANK(A533),"",VLOOKUP("S3"&amp;表1_15[[#This Row],[分项工程代号]]&amp;表1_15[[#This Row],[分项工程名称]],模板!D:F,3,FALSE))</f>
        <v/>
      </c>
      <c r="L533" s="2" t="str">
        <f>IF(ISBLANK(A533),"",表1_15[[#This Row],[编号]]&amp;TEXT(表1_15[[#This Row],[序号]],"000"))</f>
        <v/>
      </c>
      <c r="M533" s="11" t="str">
        <f t="shared" si="94"/>
        <v/>
      </c>
      <c r="N533" s="11" t="str">
        <f t="shared" si="95"/>
        <v/>
      </c>
      <c r="O533" s="11" t="str">
        <f t="shared" si="96"/>
        <v/>
      </c>
      <c r="P533" s="2" t="str">
        <f t="shared" si="97"/>
        <v/>
      </c>
      <c r="Q533" s="2" t="str">
        <f t="shared" si="98"/>
        <v/>
      </c>
      <c r="R533" s="2" t="str">
        <f t="shared" si="99"/>
        <v/>
      </c>
      <c r="S533" s="11" t="str">
        <f t="shared" si="100"/>
        <v/>
      </c>
      <c r="T533" s="11" t="str">
        <f>IF(ISBLANK(A533),"",VLOOKUP(表1_15[[#This Row],[分项工程名称]],模板!C:G,3,FALSE))</f>
        <v/>
      </c>
      <c r="U533" s="2" t="str">
        <f t="shared" si="101"/>
        <v/>
      </c>
      <c r="V533" s="2" t="str">
        <f t="shared" si="102"/>
        <v/>
      </c>
      <c r="W533" s="11" t="str">
        <f>IF(ISBLANK(A533),"",表1_15[[#This Row],[子项名称]]&amp;表1_15[[#This Row],[标题]]&amp;表1_15[[#This Row],[分项工程代号]])</f>
        <v/>
      </c>
      <c r="X533" s="11" t="str">
        <f>IF(ISBLANK(A533),"",COUNTIF(W:W,表1_15[[#This Row],[子项名称]]&amp;表1_15[[#This Row],[标题]]&amp;表1_15[[#This Row],[分项工程代号]]))</f>
        <v/>
      </c>
      <c r="Y533" s="11" t="str">
        <f>IF(ISBLANK(A533),"",表1_15[[#This Row],[子项名称]]&amp;表1_15[[#This Row],[分项工程代号]]&amp;表1_15[[#This Row],[分项工程名称]])</f>
        <v/>
      </c>
      <c r="Z533" s="11" t="str">
        <f>IF(ISBLANK(A533),"",IF(MATCH(表1_15[[#This Row],[子项名称]]&amp;表1_15[[#This Row],[分项工程代号]]&amp;表1_15[[#This Row],[分项工程名称]],Y:Y,0)=ROW(表1_15[[#This Row],[子项名称]]),TRUE,FALSE))</f>
        <v/>
      </c>
      <c r="AA533" s="11" t="str">
        <f t="shared" si="103"/>
        <v/>
      </c>
      <c r="AB533" s="11" t="str">
        <f>IF(ISBLANK(A533),"",VLOOKUP(表1_15[[#This Row],[分项工程名称]],施工检查记录[#All],2,FALSE))</f>
        <v/>
      </c>
      <c r="AC533" s="5"/>
    </row>
    <row r="534" customHeight="1" spans="1:29">
      <c r="A534" s="5"/>
      <c r="B534" s="5"/>
      <c r="C534" s="5"/>
      <c r="D534" s="5"/>
      <c r="E534" s="5"/>
      <c r="F534" s="5"/>
      <c r="G534" s="5"/>
      <c r="H534" s="5"/>
      <c r="I534" s="5"/>
      <c r="J534" s="5"/>
      <c r="K534" s="11" t="str">
        <f>IF(ISBLANK(A534),"",VLOOKUP("S3"&amp;表1_15[[#This Row],[分项工程代号]]&amp;表1_15[[#This Row],[分项工程名称]],模板!D:F,3,FALSE))</f>
        <v/>
      </c>
      <c r="L534" s="2" t="str">
        <f>IF(ISBLANK(A534),"",表1_15[[#This Row],[编号]]&amp;TEXT(表1_15[[#This Row],[序号]],"000"))</f>
        <v/>
      </c>
      <c r="M534" s="11" t="str">
        <f t="shared" si="94"/>
        <v/>
      </c>
      <c r="N534" s="11" t="str">
        <f t="shared" si="95"/>
        <v/>
      </c>
      <c r="O534" s="11" t="str">
        <f t="shared" si="96"/>
        <v/>
      </c>
      <c r="P534" s="2" t="str">
        <f t="shared" si="97"/>
        <v/>
      </c>
      <c r="Q534" s="2" t="str">
        <f t="shared" si="98"/>
        <v/>
      </c>
      <c r="R534" s="2" t="str">
        <f t="shared" si="99"/>
        <v/>
      </c>
      <c r="S534" s="11" t="str">
        <f t="shared" si="100"/>
        <v/>
      </c>
      <c r="T534" s="11" t="str">
        <f>IF(ISBLANK(A534),"",VLOOKUP(表1_15[[#This Row],[分项工程名称]],模板!C:G,3,FALSE))</f>
        <v/>
      </c>
      <c r="U534" s="2" t="str">
        <f t="shared" si="101"/>
        <v/>
      </c>
      <c r="V534" s="2" t="str">
        <f t="shared" si="102"/>
        <v/>
      </c>
      <c r="W534" s="11" t="str">
        <f>IF(ISBLANK(A534),"",表1_15[[#This Row],[子项名称]]&amp;表1_15[[#This Row],[标题]]&amp;表1_15[[#This Row],[分项工程代号]])</f>
        <v/>
      </c>
      <c r="X534" s="11" t="str">
        <f>IF(ISBLANK(A534),"",COUNTIF(W:W,表1_15[[#This Row],[子项名称]]&amp;表1_15[[#This Row],[标题]]&amp;表1_15[[#This Row],[分项工程代号]]))</f>
        <v/>
      </c>
      <c r="Y534" s="11" t="str">
        <f>IF(ISBLANK(A534),"",表1_15[[#This Row],[子项名称]]&amp;表1_15[[#This Row],[分项工程代号]]&amp;表1_15[[#This Row],[分项工程名称]])</f>
        <v/>
      </c>
      <c r="Z534" s="11" t="str">
        <f>IF(ISBLANK(A534),"",IF(MATCH(表1_15[[#This Row],[子项名称]]&amp;表1_15[[#This Row],[分项工程代号]]&amp;表1_15[[#This Row],[分项工程名称]],Y:Y,0)=ROW(表1_15[[#This Row],[子项名称]]),TRUE,FALSE))</f>
        <v/>
      </c>
      <c r="AA534" s="11" t="str">
        <f t="shared" si="103"/>
        <v/>
      </c>
      <c r="AB534" s="11" t="str">
        <f>IF(ISBLANK(A534),"",VLOOKUP(表1_15[[#This Row],[分项工程名称]],施工检查记录[#All],2,FALSE))</f>
        <v/>
      </c>
      <c r="AC534" s="5"/>
    </row>
    <row r="535" customHeight="1" spans="1:29">
      <c r="A535" s="5"/>
      <c r="B535" s="5"/>
      <c r="C535" s="5"/>
      <c r="D535" s="5"/>
      <c r="E535" s="5"/>
      <c r="F535" s="5"/>
      <c r="G535" s="5"/>
      <c r="H535" s="5"/>
      <c r="I535" s="5"/>
      <c r="J535" s="5"/>
      <c r="K535" s="11" t="str">
        <f>IF(ISBLANK(A535),"",VLOOKUP("S3"&amp;表1_15[[#This Row],[分项工程代号]]&amp;表1_15[[#This Row],[分项工程名称]],模板!D:F,3,FALSE))</f>
        <v/>
      </c>
      <c r="L535" s="2" t="str">
        <f>IF(ISBLANK(A535),"",表1_15[[#This Row],[编号]]&amp;TEXT(表1_15[[#This Row],[序号]],"000"))</f>
        <v/>
      </c>
      <c r="M535" s="11" t="str">
        <f t="shared" si="94"/>
        <v/>
      </c>
      <c r="N535" s="11" t="str">
        <f t="shared" si="95"/>
        <v/>
      </c>
      <c r="O535" s="11" t="str">
        <f t="shared" si="96"/>
        <v/>
      </c>
      <c r="P535" s="2" t="str">
        <f t="shared" si="97"/>
        <v/>
      </c>
      <c r="Q535" s="2" t="str">
        <f t="shared" si="98"/>
        <v/>
      </c>
      <c r="R535" s="2" t="str">
        <f t="shared" si="99"/>
        <v/>
      </c>
      <c r="S535" s="11" t="str">
        <f t="shared" si="100"/>
        <v/>
      </c>
      <c r="T535" s="11" t="str">
        <f>IF(ISBLANK(A535),"",VLOOKUP(表1_15[[#This Row],[分项工程名称]],模板!C:G,3,FALSE))</f>
        <v/>
      </c>
      <c r="U535" s="2" t="str">
        <f t="shared" si="101"/>
        <v/>
      </c>
      <c r="V535" s="2" t="str">
        <f t="shared" si="102"/>
        <v/>
      </c>
      <c r="W535" s="11" t="str">
        <f>IF(ISBLANK(A535),"",表1_15[[#This Row],[子项名称]]&amp;表1_15[[#This Row],[标题]]&amp;表1_15[[#This Row],[分项工程代号]])</f>
        <v/>
      </c>
      <c r="X535" s="11" t="str">
        <f>IF(ISBLANK(A535),"",COUNTIF(W:W,表1_15[[#This Row],[子项名称]]&amp;表1_15[[#This Row],[标题]]&amp;表1_15[[#This Row],[分项工程代号]]))</f>
        <v/>
      </c>
      <c r="Y535" s="11" t="str">
        <f>IF(ISBLANK(A535),"",表1_15[[#This Row],[子项名称]]&amp;表1_15[[#This Row],[分项工程代号]]&amp;表1_15[[#This Row],[分项工程名称]])</f>
        <v/>
      </c>
      <c r="Z535" s="11" t="str">
        <f>IF(ISBLANK(A535),"",IF(MATCH(表1_15[[#This Row],[子项名称]]&amp;表1_15[[#This Row],[分项工程代号]]&amp;表1_15[[#This Row],[分项工程名称]],Y:Y,0)=ROW(表1_15[[#This Row],[子项名称]]),TRUE,FALSE))</f>
        <v/>
      </c>
      <c r="AA535" s="11" t="str">
        <f t="shared" si="103"/>
        <v/>
      </c>
      <c r="AB535" s="11" t="str">
        <f>IF(ISBLANK(A535),"",VLOOKUP(表1_15[[#This Row],[分项工程名称]],施工检查记录[#All],2,FALSE))</f>
        <v/>
      </c>
      <c r="AC535" s="5"/>
    </row>
    <row r="536" customHeight="1" spans="1:29">
      <c r="A536" s="5"/>
      <c r="B536" s="5"/>
      <c r="C536" s="5"/>
      <c r="D536" s="5"/>
      <c r="E536" s="5"/>
      <c r="F536" s="5"/>
      <c r="G536" s="5"/>
      <c r="H536" s="5"/>
      <c r="I536" s="5"/>
      <c r="J536" s="5"/>
      <c r="K536" s="11" t="str">
        <f>IF(ISBLANK(A536),"",VLOOKUP("S3"&amp;表1_15[[#This Row],[分项工程代号]]&amp;表1_15[[#This Row],[分项工程名称]],模板!D:F,3,FALSE))</f>
        <v/>
      </c>
      <c r="L536" s="2" t="str">
        <f>IF(ISBLANK(A536),"",表1_15[[#This Row],[编号]]&amp;TEXT(表1_15[[#This Row],[序号]],"000"))</f>
        <v/>
      </c>
      <c r="M536" s="11" t="str">
        <f t="shared" si="94"/>
        <v/>
      </c>
      <c r="N536" s="11" t="str">
        <f t="shared" si="95"/>
        <v/>
      </c>
      <c r="O536" s="11" t="str">
        <f t="shared" si="96"/>
        <v/>
      </c>
      <c r="P536" s="2" t="str">
        <f t="shared" si="97"/>
        <v/>
      </c>
      <c r="Q536" s="2" t="str">
        <f t="shared" si="98"/>
        <v/>
      </c>
      <c r="R536" s="2" t="str">
        <f t="shared" si="99"/>
        <v/>
      </c>
      <c r="S536" s="11" t="str">
        <f t="shared" si="100"/>
        <v/>
      </c>
      <c r="T536" s="11" t="str">
        <f>IF(ISBLANK(A536),"",VLOOKUP(表1_15[[#This Row],[分项工程名称]],模板!C:G,3,FALSE))</f>
        <v/>
      </c>
      <c r="U536" s="2" t="str">
        <f t="shared" si="101"/>
        <v/>
      </c>
      <c r="V536" s="2" t="str">
        <f t="shared" si="102"/>
        <v/>
      </c>
      <c r="W536" s="11" t="str">
        <f>IF(ISBLANK(A536),"",表1_15[[#This Row],[子项名称]]&amp;表1_15[[#This Row],[标题]]&amp;表1_15[[#This Row],[分项工程代号]])</f>
        <v/>
      </c>
      <c r="X536" s="11" t="str">
        <f>IF(ISBLANK(A536),"",COUNTIF(W:W,表1_15[[#This Row],[子项名称]]&amp;表1_15[[#This Row],[标题]]&amp;表1_15[[#This Row],[分项工程代号]]))</f>
        <v/>
      </c>
      <c r="Y536" s="11" t="str">
        <f>IF(ISBLANK(A536),"",表1_15[[#This Row],[子项名称]]&amp;表1_15[[#This Row],[分项工程代号]]&amp;表1_15[[#This Row],[分项工程名称]])</f>
        <v/>
      </c>
      <c r="Z536" s="11" t="str">
        <f>IF(ISBLANK(A536),"",IF(MATCH(表1_15[[#This Row],[子项名称]]&amp;表1_15[[#This Row],[分项工程代号]]&amp;表1_15[[#This Row],[分项工程名称]],Y:Y,0)=ROW(表1_15[[#This Row],[子项名称]]),TRUE,FALSE))</f>
        <v/>
      </c>
      <c r="AA536" s="11" t="str">
        <f t="shared" si="103"/>
        <v/>
      </c>
      <c r="AB536" s="11" t="str">
        <f>IF(ISBLANK(A536),"",VLOOKUP(表1_15[[#This Row],[分项工程名称]],施工检查记录[#All],2,FALSE))</f>
        <v/>
      </c>
      <c r="AC536" s="5"/>
    </row>
    <row r="537" customHeight="1" spans="1:29">
      <c r="A537" s="5"/>
      <c r="B537" s="5"/>
      <c r="C537" s="5"/>
      <c r="D537" s="5"/>
      <c r="E537" s="5"/>
      <c r="F537" s="5"/>
      <c r="G537" s="5"/>
      <c r="H537" s="5"/>
      <c r="I537" s="5"/>
      <c r="J537" s="5"/>
      <c r="K537" s="11" t="str">
        <f>IF(ISBLANK(A537),"",VLOOKUP("S3"&amp;表1_15[[#This Row],[分项工程代号]]&amp;表1_15[[#This Row],[分项工程名称]],模板!D:F,3,FALSE))</f>
        <v/>
      </c>
      <c r="L537" s="2" t="str">
        <f>IF(ISBLANK(A537),"",表1_15[[#This Row],[编号]]&amp;TEXT(表1_15[[#This Row],[序号]],"000"))</f>
        <v/>
      </c>
      <c r="M537" s="11" t="str">
        <f t="shared" si="94"/>
        <v/>
      </c>
      <c r="N537" s="11" t="str">
        <f t="shared" si="95"/>
        <v/>
      </c>
      <c r="O537" s="11" t="str">
        <f t="shared" si="96"/>
        <v/>
      </c>
      <c r="P537" s="2" t="str">
        <f t="shared" si="97"/>
        <v/>
      </c>
      <c r="Q537" s="2" t="str">
        <f t="shared" si="98"/>
        <v/>
      </c>
      <c r="R537" s="2" t="str">
        <f t="shared" si="99"/>
        <v/>
      </c>
      <c r="S537" s="11" t="str">
        <f t="shared" si="100"/>
        <v/>
      </c>
      <c r="T537" s="11" t="str">
        <f>IF(ISBLANK(A537),"",VLOOKUP(表1_15[[#This Row],[分项工程名称]],模板!C:G,3,FALSE))</f>
        <v/>
      </c>
      <c r="U537" s="2" t="str">
        <f t="shared" si="101"/>
        <v/>
      </c>
      <c r="V537" s="2" t="str">
        <f t="shared" si="102"/>
        <v/>
      </c>
      <c r="W537" s="11" t="str">
        <f>IF(ISBLANK(A537),"",表1_15[[#This Row],[子项名称]]&amp;表1_15[[#This Row],[标题]]&amp;表1_15[[#This Row],[分项工程代号]])</f>
        <v/>
      </c>
      <c r="X537" s="11" t="str">
        <f>IF(ISBLANK(A537),"",COUNTIF(W:W,表1_15[[#This Row],[子项名称]]&amp;表1_15[[#This Row],[标题]]&amp;表1_15[[#This Row],[分项工程代号]]))</f>
        <v/>
      </c>
      <c r="Y537" s="11" t="str">
        <f>IF(ISBLANK(A537),"",表1_15[[#This Row],[子项名称]]&amp;表1_15[[#This Row],[分项工程代号]]&amp;表1_15[[#This Row],[分项工程名称]])</f>
        <v/>
      </c>
      <c r="Z537" s="11" t="str">
        <f>IF(ISBLANK(A537),"",IF(MATCH(表1_15[[#This Row],[子项名称]]&amp;表1_15[[#This Row],[分项工程代号]]&amp;表1_15[[#This Row],[分项工程名称]],Y:Y,0)=ROW(表1_15[[#This Row],[子项名称]]),TRUE,FALSE))</f>
        <v/>
      </c>
      <c r="AA537" s="11" t="str">
        <f t="shared" si="103"/>
        <v/>
      </c>
      <c r="AB537" s="11" t="str">
        <f>IF(ISBLANK(A537),"",VLOOKUP(表1_15[[#This Row],[分项工程名称]],施工检查记录[#All],2,FALSE))</f>
        <v/>
      </c>
      <c r="AC537" s="5"/>
    </row>
    <row r="538" customHeight="1" spans="1:29">
      <c r="A538" s="5"/>
      <c r="B538" s="5"/>
      <c r="C538" s="5"/>
      <c r="D538" s="5"/>
      <c r="E538" s="5"/>
      <c r="F538" s="5"/>
      <c r="G538" s="5"/>
      <c r="H538" s="5"/>
      <c r="I538" s="5"/>
      <c r="J538" s="5"/>
      <c r="K538" s="11" t="str">
        <f>IF(ISBLANK(A538),"",VLOOKUP("S3"&amp;表1_15[[#This Row],[分项工程代号]]&amp;表1_15[[#This Row],[分项工程名称]],模板!D:F,3,FALSE))</f>
        <v/>
      </c>
      <c r="L538" s="2" t="str">
        <f>IF(ISBLANK(A538),"",表1_15[[#This Row],[编号]]&amp;TEXT(表1_15[[#This Row],[序号]],"000"))</f>
        <v/>
      </c>
      <c r="M538" s="11" t="str">
        <f t="shared" si="94"/>
        <v/>
      </c>
      <c r="N538" s="11" t="str">
        <f t="shared" si="95"/>
        <v/>
      </c>
      <c r="O538" s="11" t="str">
        <f t="shared" si="96"/>
        <v/>
      </c>
      <c r="P538" s="2" t="str">
        <f t="shared" si="97"/>
        <v/>
      </c>
      <c r="Q538" s="2" t="str">
        <f t="shared" si="98"/>
        <v/>
      </c>
      <c r="R538" s="2" t="str">
        <f t="shared" si="99"/>
        <v/>
      </c>
      <c r="S538" s="11" t="str">
        <f t="shared" si="100"/>
        <v/>
      </c>
      <c r="T538" s="11" t="str">
        <f>IF(ISBLANK(A538),"",VLOOKUP(表1_15[[#This Row],[分项工程名称]],模板!C:G,3,FALSE))</f>
        <v/>
      </c>
      <c r="U538" s="2" t="str">
        <f t="shared" si="101"/>
        <v/>
      </c>
      <c r="V538" s="2" t="str">
        <f t="shared" si="102"/>
        <v/>
      </c>
      <c r="W538" s="11" t="str">
        <f>IF(ISBLANK(A538),"",表1_15[[#This Row],[子项名称]]&amp;表1_15[[#This Row],[标题]]&amp;表1_15[[#This Row],[分项工程代号]])</f>
        <v/>
      </c>
      <c r="X538" s="11" t="str">
        <f>IF(ISBLANK(A538),"",COUNTIF(W:W,表1_15[[#This Row],[子项名称]]&amp;表1_15[[#This Row],[标题]]&amp;表1_15[[#This Row],[分项工程代号]]))</f>
        <v/>
      </c>
      <c r="Y538" s="11" t="str">
        <f>IF(ISBLANK(A538),"",表1_15[[#This Row],[子项名称]]&amp;表1_15[[#This Row],[分项工程代号]]&amp;表1_15[[#This Row],[分项工程名称]])</f>
        <v/>
      </c>
      <c r="Z538" s="11" t="str">
        <f>IF(ISBLANK(A538),"",IF(MATCH(表1_15[[#This Row],[子项名称]]&amp;表1_15[[#This Row],[分项工程代号]]&amp;表1_15[[#This Row],[分项工程名称]],Y:Y,0)=ROW(表1_15[[#This Row],[子项名称]]),TRUE,FALSE))</f>
        <v/>
      </c>
      <c r="AA538" s="11" t="str">
        <f t="shared" si="103"/>
        <v/>
      </c>
      <c r="AB538" s="11" t="str">
        <f>IF(ISBLANK(A538),"",VLOOKUP(表1_15[[#This Row],[分项工程名称]],施工检查记录[#All],2,FALSE))</f>
        <v/>
      </c>
      <c r="AC538" s="5"/>
    </row>
    <row r="539" customHeight="1" spans="1:29">
      <c r="A539" s="5"/>
      <c r="B539" s="5"/>
      <c r="C539" s="5"/>
      <c r="D539" s="5"/>
      <c r="E539" s="5"/>
      <c r="F539" s="5"/>
      <c r="G539" s="5"/>
      <c r="H539" s="5"/>
      <c r="I539" s="5"/>
      <c r="J539" s="5"/>
      <c r="K539" s="11" t="str">
        <f>IF(ISBLANK(A539),"",VLOOKUP("S3"&amp;表1_15[[#This Row],[分项工程代号]]&amp;表1_15[[#This Row],[分项工程名称]],模板!D:F,3,FALSE))</f>
        <v/>
      </c>
      <c r="L539" s="2" t="str">
        <f>IF(ISBLANK(A539),"",表1_15[[#This Row],[编号]]&amp;TEXT(表1_15[[#This Row],[序号]],"000"))</f>
        <v/>
      </c>
      <c r="M539" s="11" t="str">
        <f t="shared" si="94"/>
        <v/>
      </c>
      <c r="N539" s="11" t="str">
        <f t="shared" si="95"/>
        <v/>
      </c>
      <c r="O539" s="11" t="str">
        <f t="shared" si="96"/>
        <v/>
      </c>
      <c r="P539" s="2" t="str">
        <f t="shared" si="97"/>
        <v/>
      </c>
      <c r="Q539" s="2" t="str">
        <f t="shared" si="98"/>
        <v/>
      </c>
      <c r="R539" s="2" t="str">
        <f t="shared" si="99"/>
        <v/>
      </c>
      <c r="S539" s="11" t="str">
        <f t="shared" si="100"/>
        <v/>
      </c>
      <c r="T539" s="11" t="str">
        <f>IF(ISBLANK(A539),"",VLOOKUP(表1_15[[#This Row],[分项工程名称]],模板!C:G,3,FALSE))</f>
        <v/>
      </c>
      <c r="U539" s="2" t="str">
        <f t="shared" si="101"/>
        <v/>
      </c>
      <c r="V539" s="2" t="str">
        <f t="shared" si="102"/>
        <v/>
      </c>
      <c r="W539" s="11" t="str">
        <f>IF(ISBLANK(A539),"",表1_15[[#This Row],[子项名称]]&amp;表1_15[[#This Row],[标题]]&amp;表1_15[[#This Row],[分项工程代号]])</f>
        <v/>
      </c>
      <c r="X539" s="11" t="str">
        <f>IF(ISBLANK(A539),"",COUNTIF(W:W,表1_15[[#This Row],[子项名称]]&amp;表1_15[[#This Row],[标题]]&amp;表1_15[[#This Row],[分项工程代号]]))</f>
        <v/>
      </c>
      <c r="Y539" s="11" t="str">
        <f>IF(ISBLANK(A539),"",表1_15[[#This Row],[子项名称]]&amp;表1_15[[#This Row],[分项工程代号]]&amp;表1_15[[#This Row],[分项工程名称]])</f>
        <v/>
      </c>
      <c r="Z539" s="11" t="str">
        <f>IF(ISBLANK(A539),"",IF(MATCH(表1_15[[#This Row],[子项名称]]&amp;表1_15[[#This Row],[分项工程代号]]&amp;表1_15[[#This Row],[分项工程名称]],Y:Y,0)=ROW(表1_15[[#This Row],[子项名称]]),TRUE,FALSE))</f>
        <v/>
      </c>
      <c r="AA539" s="11" t="str">
        <f t="shared" si="103"/>
        <v/>
      </c>
      <c r="AB539" s="11" t="str">
        <f>IF(ISBLANK(A539),"",VLOOKUP(表1_15[[#This Row],[分项工程名称]],施工检查记录[#All],2,FALSE))</f>
        <v/>
      </c>
      <c r="AC539" s="5"/>
    </row>
    <row r="540" customHeight="1" spans="1:29">
      <c r="A540" s="5"/>
      <c r="B540" s="5"/>
      <c r="C540" s="5"/>
      <c r="D540" s="5"/>
      <c r="E540" s="5"/>
      <c r="F540" s="5"/>
      <c r="G540" s="5"/>
      <c r="H540" s="5"/>
      <c r="I540" s="5"/>
      <c r="J540" s="5"/>
      <c r="K540" s="11" t="str">
        <f>IF(ISBLANK(A540),"",VLOOKUP("S3"&amp;表1_15[[#This Row],[分项工程代号]]&amp;表1_15[[#This Row],[分项工程名称]],模板!D:F,3,FALSE))</f>
        <v/>
      </c>
      <c r="L540" s="2" t="str">
        <f>IF(ISBLANK(A540),"",表1_15[[#This Row],[编号]]&amp;TEXT(表1_15[[#This Row],[序号]],"000"))</f>
        <v/>
      </c>
      <c r="M540" s="11" t="str">
        <f t="shared" si="94"/>
        <v/>
      </c>
      <c r="N540" s="11" t="str">
        <f t="shared" si="95"/>
        <v/>
      </c>
      <c r="O540" s="11" t="str">
        <f t="shared" si="96"/>
        <v/>
      </c>
      <c r="P540" s="2" t="str">
        <f t="shared" si="97"/>
        <v/>
      </c>
      <c r="Q540" s="2" t="str">
        <f t="shared" si="98"/>
        <v/>
      </c>
      <c r="R540" s="2" t="str">
        <f t="shared" si="99"/>
        <v/>
      </c>
      <c r="S540" s="11" t="str">
        <f t="shared" si="100"/>
        <v/>
      </c>
      <c r="T540" s="11" t="str">
        <f>IF(ISBLANK(A540),"",VLOOKUP(表1_15[[#This Row],[分项工程名称]],模板!C:G,3,FALSE))</f>
        <v/>
      </c>
      <c r="U540" s="2" t="str">
        <f t="shared" si="101"/>
        <v/>
      </c>
      <c r="V540" s="2" t="str">
        <f t="shared" si="102"/>
        <v/>
      </c>
      <c r="W540" s="11" t="str">
        <f>IF(ISBLANK(A540),"",表1_15[[#This Row],[子项名称]]&amp;表1_15[[#This Row],[标题]]&amp;表1_15[[#This Row],[分项工程代号]])</f>
        <v/>
      </c>
      <c r="X540" s="11" t="str">
        <f>IF(ISBLANK(A540),"",COUNTIF(W:W,表1_15[[#This Row],[子项名称]]&amp;表1_15[[#This Row],[标题]]&amp;表1_15[[#This Row],[分项工程代号]]))</f>
        <v/>
      </c>
      <c r="Y540" s="11" t="str">
        <f>IF(ISBLANK(A540),"",表1_15[[#This Row],[子项名称]]&amp;表1_15[[#This Row],[分项工程代号]]&amp;表1_15[[#This Row],[分项工程名称]])</f>
        <v/>
      </c>
      <c r="Z540" s="11" t="str">
        <f>IF(ISBLANK(A540),"",IF(MATCH(表1_15[[#This Row],[子项名称]]&amp;表1_15[[#This Row],[分项工程代号]]&amp;表1_15[[#This Row],[分项工程名称]],Y:Y,0)=ROW(表1_15[[#This Row],[子项名称]]),TRUE,FALSE))</f>
        <v/>
      </c>
      <c r="AA540" s="11" t="str">
        <f t="shared" si="103"/>
        <v/>
      </c>
      <c r="AB540" s="11" t="str">
        <f>IF(ISBLANK(A540),"",VLOOKUP(表1_15[[#This Row],[分项工程名称]],施工检查记录[#All],2,FALSE))</f>
        <v/>
      </c>
      <c r="AC540" s="5"/>
    </row>
    <row r="541" customHeight="1" spans="1:29">
      <c r="A541" s="5"/>
      <c r="B541" s="5"/>
      <c r="C541" s="5"/>
      <c r="D541" s="5"/>
      <c r="E541" s="5"/>
      <c r="F541" s="5"/>
      <c r="G541" s="5"/>
      <c r="H541" s="5"/>
      <c r="I541" s="5"/>
      <c r="J541" s="5"/>
      <c r="K541" s="11" t="str">
        <f>IF(ISBLANK(A541),"",VLOOKUP("S3"&amp;表1_15[[#This Row],[分项工程代号]]&amp;表1_15[[#This Row],[分项工程名称]],模板!D:F,3,FALSE))</f>
        <v/>
      </c>
      <c r="L541" s="2" t="str">
        <f>IF(ISBLANK(A541),"",表1_15[[#This Row],[编号]]&amp;TEXT(表1_15[[#This Row],[序号]],"000"))</f>
        <v/>
      </c>
      <c r="M541" s="11" t="str">
        <f t="shared" si="94"/>
        <v/>
      </c>
      <c r="N541" s="11" t="str">
        <f t="shared" si="95"/>
        <v/>
      </c>
      <c r="O541" s="11" t="str">
        <f t="shared" si="96"/>
        <v/>
      </c>
      <c r="P541" s="2" t="str">
        <f t="shared" si="97"/>
        <v/>
      </c>
      <c r="Q541" s="2" t="str">
        <f t="shared" si="98"/>
        <v/>
      </c>
      <c r="R541" s="2" t="str">
        <f t="shared" si="99"/>
        <v/>
      </c>
      <c r="S541" s="11" t="str">
        <f t="shared" si="100"/>
        <v/>
      </c>
      <c r="T541" s="11" t="str">
        <f>IF(ISBLANK(A541),"",VLOOKUP(表1_15[[#This Row],[分项工程名称]],模板!C:G,3,FALSE))</f>
        <v/>
      </c>
      <c r="U541" s="2" t="str">
        <f t="shared" si="101"/>
        <v/>
      </c>
      <c r="V541" s="2" t="str">
        <f t="shared" si="102"/>
        <v/>
      </c>
      <c r="W541" s="11" t="str">
        <f>IF(ISBLANK(A541),"",表1_15[[#This Row],[子项名称]]&amp;表1_15[[#This Row],[标题]]&amp;表1_15[[#This Row],[分项工程代号]])</f>
        <v/>
      </c>
      <c r="X541" s="11" t="str">
        <f>IF(ISBLANK(A541),"",COUNTIF(W:W,表1_15[[#This Row],[子项名称]]&amp;表1_15[[#This Row],[标题]]&amp;表1_15[[#This Row],[分项工程代号]]))</f>
        <v/>
      </c>
      <c r="Y541" s="11" t="str">
        <f>IF(ISBLANK(A541),"",表1_15[[#This Row],[子项名称]]&amp;表1_15[[#This Row],[分项工程代号]]&amp;表1_15[[#This Row],[分项工程名称]])</f>
        <v/>
      </c>
      <c r="Z541" s="11" t="str">
        <f>IF(ISBLANK(A541),"",IF(MATCH(表1_15[[#This Row],[子项名称]]&amp;表1_15[[#This Row],[分项工程代号]]&amp;表1_15[[#This Row],[分项工程名称]],Y:Y,0)=ROW(表1_15[[#This Row],[子项名称]]),TRUE,FALSE))</f>
        <v/>
      </c>
      <c r="AA541" s="11" t="str">
        <f t="shared" si="103"/>
        <v/>
      </c>
      <c r="AB541" s="11" t="str">
        <f>IF(ISBLANK(A541),"",VLOOKUP(表1_15[[#This Row],[分项工程名称]],施工检查记录[#All],2,FALSE))</f>
        <v/>
      </c>
      <c r="AC541" s="5"/>
    </row>
    <row r="542" customHeight="1" spans="1:29">
      <c r="A542" s="5"/>
      <c r="B542" s="5"/>
      <c r="C542" s="5"/>
      <c r="D542" s="5"/>
      <c r="E542" s="5"/>
      <c r="F542" s="5"/>
      <c r="G542" s="5"/>
      <c r="H542" s="5"/>
      <c r="I542" s="5"/>
      <c r="J542" s="5"/>
      <c r="K542" s="11" t="str">
        <f>IF(ISBLANK(A542),"",VLOOKUP("S3"&amp;表1_15[[#This Row],[分项工程代号]]&amp;表1_15[[#This Row],[分项工程名称]],模板!D:F,3,FALSE))</f>
        <v/>
      </c>
      <c r="L542" s="2" t="str">
        <f>IF(ISBLANK(A542),"",表1_15[[#This Row],[编号]]&amp;TEXT(表1_15[[#This Row],[序号]],"000"))</f>
        <v/>
      </c>
      <c r="M542" s="11" t="str">
        <f t="shared" si="94"/>
        <v/>
      </c>
      <c r="N542" s="11" t="str">
        <f t="shared" si="95"/>
        <v/>
      </c>
      <c r="O542" s="11" t="str">
        <f t="shared" si="96"/>
        <v/>
      </c>
      <c r="P542" s="2" t="str">
        <f t="shared" si="97"/>
        <v/>
      </c>
      <c r="Q542" s="2" t="str">
        <f t="shared" si="98"/>
        <v/>
      </c>
      <c r="R542" s="2" t="str">
        <f t="shared" si="99"/>
        <v/>
      </c>
      <c r="S542" s="11" t="str">
        <f t="shared" si="100"/>
        <v/>
      </c>
      <c r="T542" s="11" t="str">
        <f>IF(ISBLANK(A542),"",VLOOKUP(表1_15[[#This Row],[分项工程名称]],模板!C:G,3,FALSE))</f>
        <v/>
      </c>
      <c r="U542" s="2" t="str">
        <f t="shared" si="101"/>
        <v/>
      </c>
      <c r="V542" s="2" t="str">
        <f t="shared" si="102"/>
        <v/>
      </c>
      <c r="W542" s="11" t="str">
        <f>IF(ISBLANK(A542),"",表1_15[[#This Row],[子项名称]]&amp;表1_15[[#This Row],[标题]]&amp;表1_15[[#This Row],[分项工程代号]])</f>
        <v/>
      </c>
      <c r="X542" s="11" t="str">
        <f>IF(ISBLANK(A542),"",COUNTIF(W:W,表1_15[[#This Row],[子项名称]]&amp;表1_15[[#This Row],[标题]]&amp;表1_15[[#This Row],[分项工程代号]]))</f>
        <v/>
      </c>
      <c r="Y542" s="11" t="str">
        <f>IF(ISBLANK(A542),"",表1_15[[#This Row],[子项名称]]&amp;表1_15[[#This Row],[分项工程代号]]&amp;表1_15[[#This Row],[分项工程名称]])</f>
        <v/>
      </c>
      <c r="Z542" s="11" t="str">
        <f>IF(ISBLANK(A542),"",IF(MATCH(表1_15[[#This Row],[子项名称]]&amp;表1_15[[#This Row],[分项工程代号]]&amp;表1_15[[#This Row],[分项工程名称]],Y:Y,0)=ROW(表1_15[[#This Row],[子项名称]]),TRUE,FALSE))</f>
        <v/>
      </c>
      <c r="AA542" s="11" t="str">
        <f t="shared" si="103"/>
        <v/>
      </c>
      <c r="AB542" s="11" t="str">
        <f>IF(ISBLANK(A542),"",VLOOKUP(表1_15[[#This Row],[分项工程名称]],施工检查记录[#All],2,FALSE))</f>
        <v/>
      </c>
      <c r="AC542" s="5"/>
    </row>
    <row r="543" customHeight="1" spans="1:29">
      <c r="A543" s="5"/>
      <c r="B543" s="5"/>
      <c r="C543" s="5"/>
      <c r="D543" s="5"/>
      <c r="E543" s="5"/>
      <c r="F543" s="5"/>
      <c r="G543" s="5"/>
      <c r="H543" s="5"/>
      <c r="I543" s="5"/>
      <c r="J543" s="5"/>
      <c r="K543" s="11" t="str">
        <f>IF(ISBLANK(A543),"",VLOOKUP("S3"&amp;表1_15[[#This Row],[分项工程代号]]&amp;表1_15[[#This Row],[分项工程名称]],模板!D:F,3,FALSE))</f>
        <v/>
      </c>
      <c r="L543" s="2" t="str">
        <f>IF(ISBLANK(A543),"",表1_15[[#This Row],[编号]]&amp;TEXT(表1_15[[#This Row],[序号]],"000"))</f>
        <v/>
      </c>
      <c r="M543" s="11" t="str">
        <f t="shared" si="94"/>
        <v/>
      </c>
      <c r="N543" s="11" t="str">
        <f t="shared" si="95"/>
        <v/>
      </c>
      <c r="O543" s="11" t="str">
        <f t="shared" si="96"/>
        <v/>
      </c>
      <c r="P543" s="2" t="str">
        <f t="shared" si="97"/>
        <v/>
      </c>
      <c r="Q543" s="2" t="str">
        <f t="shared" si="98"/>
        <v/>
      </c>
      <c r="R543" s="2" t="str">
        <f t="shared" si="99"/>
        <v/>
      </c>
      <c r="S543" s="11" t="str">
        <f t="shared" si="100"/>
        <v/>
      </c>
      <c r="T543" s="11" t="str">
        <f>IF(ISBLANK(A543),"",VLOOKUP(表1_15[[#This Row],[分项工程名称]],模板!C:G,3,FALSE))</f>
        <v/>
      </c>
      <c r="U543" s="2" t="str">
        <f t="shared" si="101"/>
        <v/>
      </c>
      <c r="V543" s="2" t="str">
        <f t="shared" si="102"/>
        <v/>
      </c>
      <c r="W543" s="11" t="str">
        <f>IF(ISBLANK(A543),"",表1_15[[#This Row],[子项名称]]&amp;表1_15[[#This Row],[标题]]&amp;表1_15[[#This Row],[分项工程代号]])</f>
        <v/>
      </c>
      <c r="X543" s="11" t="str">
        <f>IF(ISBLANK(A543),"",COUNTIF(W:W,表1_15[[#This Row],[子项名称]]&amp;表1_15[[#This Row],[标题]]&amp;表1_15[[#This Row],[分项工程代号]]))</f>
        <v/>
      </c>
      <c r="Y543" s="11" t="str">
        <f>IF(ISBLANK(A543),"",表1_15[[#This Row],[子项名称]]&amp;表1_15[[#This Row],[分项工程代号]]&amp;表1_15[[#This Row],[分项工程名称]])</f>
        <v/>
      </c>
      <c r="Z543" s="11" t="str">
        <f>IF(ISBLANK(A543),"",IF(MATCH(表1_15[[#This Row],[子项名称]]&amp;表1_15[[#This Row],[分项工程代号]]&amp;表1_15[[#This Row],[分项工程名称]],Y:Y,0)=ROW(表1_15[[#This Row],[子项名称]]),TRUE,FALSE))</f>
        <v/>
      </c>
      <c r="AA543" s="11" t="str">
        <f t="shared" si="103"/>
        <v/>
      </c>
      <c r="AB543" s="11" t="str">
        <f>IF(ISBLANK(A543),"",VLOOKUP(表1_15[[#This Row],[分项工程名称]],施工检查记录[#All],2,FALSE))</f>
        <v/>
      </c>
      <c r="AC543" s="5"/>
    </row>
    <row r="544" customHeight="1" spans="1:29">
      <c r="A544" s="5"/>
      <c r="B544" s="5"/>
      <c r="C544" s="5"/>
      <c r="D544" s="5"/>
      <c r="E544" s="5"/>
      <c r="F544" s="5"/>
      <c r="G544" s="5"/>
      <c r="H544" s="5"/>
      <c r="I544" s="5"/>
      <c r="J544" s="5"/>
      <c r="K544" s="11" t="str">
        <f>IF(ISBLANK(A544),"",VLOOKUP("S3"&amp;表1_15[[#This Row],[分项工程代号]]&amp;表1_15[[#This Row],[分项工程名称]],模板!D:F,3,FALSE))</f>
        <v/>
      </c>
      <c r="L544" s="2" t="str">
        <f>IF(ISBLANK(A544),"",表1_15[[#This Row],[编号]]&amp;TEXT(表1_15[[#This Row],[序号]],"000"))</f>
        <v/>
      </c>
      <c r="M544" s="11" t="str">
        <f t="shared" si="94"/>
        <v/>
      </c>
      <c r="N544" s="11" t="str">
        <f t="shared" si="95"/>
        <v/>
      </c>
      <c r="O544" s="11" t="str">
        <f t="shared" si="96"/>
        <v/>
      </c>
      <c r="P544" s="2" t="str">
        <f t="shared" si="97"/>
        <v/>
      </c>
      <c r="Q544" s="2" t="str">
        <f t="shared" si="98"/>
        <v/>
      </c>
      <c r="R544" s="2" t="str">
        <f t="shared" si="99"/>
        <v/>
      </c>
      <c r="S544" s="11" t="str">
        <f t="shared" si="100"/>
        <v/>
      </c>
      <c r="T544" s="11" t="str">
        <f>IF(ISBLANK(A544),"",VLOOKUP(表1_15[[#This Row],[分项工程名称]],模板!C:G,3,FALSE))</f>
        <v/>
      </c>
      <c r="U544" s="2" t="str">
        <f t="shared" si="101"/>
        <v/>
      </c>
      <c r="V544" s="2" t="str">
        <f t="shared" si="102"/>
        <v/>
      </c>
      <c r="W544" s="11" t="str">
        <f>IF(ISBLANK(A544),"",表1_15[[#This Row],[子项名称]]&amp;表1_15[[#This Row],[标题]]&amp;表1_15[[#This Row],[分项工程代号]])</f>
        <v/>
      </c>
      <c r="X544" s="11" t="str">
        <f>IF(ISBLANK(A544),"",COUNTIF(W:W,表1_15[[#This Row],[子项名称]]&amp;表1_15[[#This Row],[标题]]&amp;表1_15[[#This Row],[分项工程代号]]))</f>
        <v/>
      </c>
      <c r="Y544" s="11" t="str">
        <f>IF(ISBLANK(A544),"",表1_15[[#This Row],[子项名称]]&amp;表1_15[[#This Row],[分项工程代号]]&amp;表1_15[[#This Row],[分项工程名称]])</f>
        <v/>
      </c>
      <c r="Z544" s="11" t="str">
        <f>IF(ISBLANK(A544),"",IF(MATCH(表1_15[[#This Row],[子项名称]]&amp;表1_15[[#This Row],[分项工程代号]]&amp;表1_15[[#This Row],[分项工程名称]],Y:Y,0)=ROW(表1_15[[#This Row],[子项名称]]),TRUE,FALSE))</f>
        <v/>
      </c>
      <c r="AA544" s="11" t="str">
        <f t="shared" si="103"/>
        <v/>
      </c>
      <c r="AB544" s="11" t="str">
        <f>IF(ISBLANK(A544),"",VLOOKUP(表1_15[[#This Row],[分项工程名称]],施工检查记录[#All],2,FALSE))</f>
        <v/>
      </c>
      <c r="AC544" s="5"/>
    </row>
    <row r="545" customHeight="1" spans="1:29">
      <c r="A545" s="5"/>
      <c r="B545" s="5"/>
      <c r="C545" s="5"/>
      <c r="D545" s="5"/>
      <c r="E545" s="5"/>
      <c r="F545" s="5"/>
      <c r="G545" s="5"/>
      <c r="H545" s="5"/>
      <c r="I545" s="5"/>
      <c r="J545" s="5"/>
      <c r="K545" s="11" t="str">
        <f>IF(ISBLANK(A545),"",VLOOKUP("S3"&amp;表1_15[[#This Row],[分项工程代号]]&amp;表1_15[[#This Row],[分项工程名称]],模板!D:F,3,FALSE))</f>
        <v/>
      </c>
      <c r="L545" s="2" t="str">
        <f>IF(ISBLANK(A545),"",表1_15[[#This Row],[编号]]&amp;TEXT(表1_15[[#This Row],[序号]],"000"))</f>
        <v/>
      </c>
      <c r="M545" s="11" t="str">
        <f t="shared" si="94"/>
        <v/>
      </c>
      <c r="N545" s="11" t="str">
        <f t="shared" si="95"/>
        <v/>
      </c>
      <c r="O545" s="11" t="str">
        <f t="shared" si="96"/>
        <v/>
      </c>
      <c r="P545" s="2" t="str">
        <f t="shared" si="97"/>
        <v/>
      </c>
      <c r="Q545" s="2" t="str">
        <f t="shared" si="98"/>
        <v/>
      </c>
      <c r="R545" s="2" t="str">
        <f t="shared" si="99"/>
        <v/>
      </c>
      <c r="S545" s="11" t="str">
        <f t="shared" si="100"/>
        <v/>
      </c>
      <c r="T545" s="11" t="str">
        <f>IF(ISBLANK(A545),"",VLOOKUP(表1_15[[#This Row],[分项工程名称]],模板!C:G,3,FALSE))</f>
        <v/>
      </c>
      <c r="U545" s="2" t="str">
        <f t="shared" si="101"/>
        <v/>
      </c>
      <c r="V545" s="2" t="str">
        <f t="shared" si="102"/>
        <v/>
      </c>
      <c r="W545" s="11" t="str">
        <f>IF(ISBLANK(A545),"",表1_15[[#This Row],[子项名称]]&amp;表1_15[[#This Row],[标题]]&amp;表1_15[[#This Row],[分项工程代号]])</f>
        <v/>
      </c>
      <c r="X545" s="11" t="str">
        <f>IF(ISBLANK(A545),"",COUNTIF(W:W,表1_15[[#This Row],[子项名称]]&amp;表1_15[[#This Row],[标题]]&amp;表1_15[[#This Row],[分项工程代号]]))</f>
        <v/>
      </c>
      <c r="Y545" s="11" t="str">
        <f>IF(ISBLANK(A545),"",表1_15[[#This Row],[子项名称]]&amp;表1_15[[#This Row],[分项工程代号]]&amp;表1_15[[#This Row],[分项工程名称]])</f>
        <v/>
      </c>
      <c r="Z545" s="11" t="str">
        <f>IF(ISBLANK(A545),"",IF(MATCH(表1_15[[#This Row],[子项名称]]&amp;表1_15[[#This Row],[分项工程代号]]&amp;表1_15[[#This Row],[分项工程名称]],Y:Y,0)=ROW(表1_15[[#This Row],[子项名称]]),TRUE,FALSE))</f>
        <v/>
      </c>
      <c r="AA545" s="11" t="str">
        <f t="shared" si="103"/>
        <v/>
      </c>
      <c r="AB545" s="11" t="str">
        <f>IF(ISBLANK(A545),"",VLOOKUP(表1_15[[#This Row],[分项工程名称]],施工检查记录[#All],2,FALSE))</f>
        <v/>
      </c>
      <c r="AC545" s="5"/>
    </row>
    <row r="546" customHeight="1" spans="1:29">
      <c r="A546" s="5"/>
      <c r="B546" s="5"/>
      <c r="C546" s="5"/>
      <c r="D546" s="5"/>
      <c r="E546" s="5"/>
      <c r="F546" s="5"/>
      <c r="G546" s="5"/>
      <c r="H546" s="5"/>
      <c r="I546" s="5"/>
      <c r="J546" s="5"/>
      <c r="K546" s="11" t="str">
        <f>IF(ISBLANK(A546),"",VLOOKUP("S3"&amp;表1_15[[#This Row],[分项工程代号]]&amp;表1_15[[#This Row],[分项工程名称]],模板!D:F,3,FALSE))</f>
        <v/>
      </c>
      <c r="L546" s="2" t="str">
        <f>IF(ISBLANK(A546),"",表1_15[[#This Row],[编号]]&amp;TEXT(表1_15[[#This Row],[序号]],"000"))</f>
        <v/>
      </c>
      <c r="M546" s="11" t="str">
        <f t="shared" si="94"/>
        <v/>
      </c>
      <c r="N546" s="11" t="str">
        <f t="shared" si="95"/>
        <v/>
      </c>
      <c r="O546" s="11" t="str">
        <f t="shared" si="96"/>
        <v/>
      </c>
      <c r="P546" s="2" t="str">
        <f t="shared" si="97"/>
        <v/>
      </c>
      <c r="Q546" s="2" t="str">
        <f t="shared" si="98"/>
        <v/>
      </c>
      <c r="R546" s="2" t="str">
        <f t="shared" si="99"/>
        <v/>
      </c>
      <c r="S546" s="11" t="str">
        <f t="shared" si="100"/>
        <v/>
      </c>
      <c r="T546" s="11" t="str">
        <f>IF(ISBLANK(A546),"",VLOOKUP(表1_15[[#This Row],[分项工程名称]],模板!C:G,3,FALSE))</f>
        <v/>
      </c>
      <c r="U546" s="2" t="str">
        <f t="shared" si="101"/>
        <v/>
      </c>
      <c r="V546" s="2" t="str">
        <f t="shared" si="102"/>
        <v/>
      </c>
      <c r="W546" s="11" t="str">
        <f>IF(ISBLANK(A546),"",表1_15[[#This Row],[子项名称]]&amp;表1_15[[#This Row],[标题]]&amp;表1_15[[#This Row],[分项工程代号]])</f>
        <v/>
      </c>
      <c r="X546" s="11" t="str">
        <f>IF(ISBLANK(A546),"",COUNTIF(W:W,表1_15[[#This Row],[子项名称]]&amp;表1_15[[#This Row],[标题]]&amp;表1_15[[#This Row],[分项工程代号]]))</f>
        <v/>
      </c>
      <c r="Y546" s="11" t="str">
        <f>IF(ISBLANK(A546),"",表1_15[[#This Row],[子项名称]]&amp;表1_15[[#This Row],[分项工程代号]]&amp;表1_15[[#This Row],[分项工程名称]])</f>
        <v/>
      </c>
      <c r="Z546" s="11" t="str">
        <f>IF(ISBLANK(A546),"",IF(MATCH(表1_15[[#This Row],[子项名称]]&amp;表1_15[[#This Row],[分项工程代号]]&amp;表1_15[[#This Row],[分项工程名称]],Y:Y,0)=ROW(表1_15[[#This Row],[子项名称]]),TRUE,FALSE))</f>
        <v/>
      </c>
      <c r="AA546" s="11" t="str">
        <f t="shared" si="103"/>
        <v/>
      </c>
      <c r="AB546" s="11" t="str">
        <f>IF(ISBLANK(A546),"",VLOOKUP(表1_15[[#This Row],[分项工程名称]],施工检查记录[#All],2,FALSE))</f>
        <v/>
      </c>
      <c r="AC546" s="5"/>
    </row>
    <row r="547" customHeight="1" spans="1:29">
      <c r="A547" s="5"/>
      <c r="B547" s="5"/>
      <c r="C547" s="5"/>
      <c r="D547" s="5"/>
      <c r="E547" s="5"/>
      <c r="F547" s="5"/>
      <c r="G547" s="5"/>
      <c r="H547" s="5"/>
      <c r="I547" s="5"/>
      <c r="J547" s="5"/>
      <c r="K547" s="11" t="str">
        <f>IF(ISBLANK(A547),"",VLOOKUP("S3"&amp;表1_15[[#This Row],[分项工程代号]]&amp;表1_15[[#This Row],[分项工程名称]],模板!D:F,3,FALSE))</f>
        <v/>
      </c>
      <c r="L547" s="2" t="str">
        <f>IF(ISBLANK(A547),"",表1_15[[#This Row],[编号]]&amp;TEXT(表1_15[[#This Row],[序号]],"000"))</f>
        <v/>
      </c>
      <c r="M547" s="11" t="str">
        <f t="shared" si="94"/>
        <v/>
      </c>
      <c r="N547" s="11" t="str">
        <f t="shared" si="95"/>
        <v/>
      </c>
      <c r="O547" s="11" t="str">
        <f t="shared" si="96"/>
        <v/>
      </c>
      <c r="P547" s="2" t="str">
        <f t="shared" si="97"/>
        <v/>
      </c>
      <c r="Q547" s="2" t="str">
        <f t="shared" si="98"/>
        <v/>
      </c>
      <c r="R547" s="2" t="str">
        <f t="shared" si="99"/>
        <v/>
      </c>
      <c r="S547" s="11" t="str">
        <f t="shared" si="100"/>
        <v/>
      </c>
      <c r="T547" s="11" t="str">
        <f>IF(ISBLANK(A547),"",VLOOKUP(表1_15[[#This Row],[分项工程名称]],模板!C:G,3,FALSE))</f>
        <v/>
      </c>
      <c r="U547" s="2" t="str">
        <f t="shared" si="101"/>
        <v/>
      </c>
      <c r="V547" s="2" t="str">
        <f t="shared" si="102"/>
        <v/>
      </c>
      <c r="W547" s="11" t="str">
        <f>IF(ISBLANK(A547),"",表1_15[[#This Row],[子项名称]]&amp;表1_15[[#This Row],[标题]]&amp;表1_15[[#This Row],[分项工程代号]])</f>
        <v/>
      </c>
      <c r="X547" s="11" t="str">
        <f>IF(ISBLANK(A547),"",COUNTIF(W:W,表1_15[[#This Row],[子项名称]]&amp;表1_15[[#This Row],[标题]]&amp;表1_15[[#This Row],[分项工程代号]]))</f>
        <v/>
      </c>
      <c r="Y547" s="11" t="str">
        <f>IF(ISBLANK(A547),"",表1_15[[#This Row],[子项名称]]&amp;表1_15[[#This Row],[分项工程代号]]&amp;表1_15[[#This Row],[分项工程名称]])</f>
        <v/>
      </c>
      <c r="Z547" s="11" t="str">
        <f>IF(ISBLANK(A547),"",IF(MATCH(表1_15[[#This Row],[子项名称]]&amp;表1_15[[#This Row],[分项工程代号]]&amp;表1_15[[#This Row],[分项工程名称]],Y:Y,0)=ROW(表1_15[[#This Row],[子项名称]]),TRUE,FALSE))</f>
        <v/>
      </c>
      <c r="AA547" s="11" t="str">
        <f t="shared" si="103"/>
        <v/>
      </c>
      <c r="AB547" s="11" t="str">
        <f>IF(ISBLANK(A547),"",VLOOKUP(表1_15[[#This Row],[分项工程名称]],施工检查记录[#All],2,FALSE))</f>
        <v/>
      </c>
      <c r="AC547" s="5"/>
    </row>
    <row r="548" customHeight="1" spans="1:29">
      <c r="A548" s="5"/>
      <c r="B548" s="5"/>
      <c r="C548" s="5"/>
      <c r="D548" s="5"/>
      <c r="E548" s="5"/>
      <c r="F548" s="5"/>
      <c r="G548" s="5"/>
      <c r="H548" s="5"/>
      <c r="I548" s="5"/>
      <c r="J548" s="5"/>
      <c r="K548" s="11" t="str">
        <f>IF(ISBLANK(A548),"",VLOOKUP("S3"&amp;表1_15[[#This Row],[分项工程代号]]&amp;表1_15[[#This Row],[分项工程名称]],模板!D:F,3,FALSE))</f>
        <v/>
      </c>
      <c r="L548" s="2" t="str">
        <f>IF(ISBLANK(A548),"",表1_15[[#This Row],[编号]]&amp;TEXT(表1_15[[#This Row],[序号]],"000"))</f>
        <v/>
      </c>
      <c r="M548" s="11" t="str">
        <f t="shared" si="94"/>
        <v/>
      </c>
      <c r="N548" s="11" t="str">
        <f t="shared" si="95"/>
        <v/>
      </c>
      <c r="O548" s="11" t="str">
        <f t="shared" si="96"/>
        <v/>
      </c>
      <c r="P548" s="2" t="str">
        <f t="shared" si="97"/>
        <v/>
      </c>
      <c r="Q548" s="2" t="str">
        <f t="shared" si="98"/>
        <v/>
      </c>
      <c r="R548" s="2" t="str">
        <f t="shared" si="99"/>
        <v/>
      </c>
      <c r="S548" s="11" t="str">
        <f t="shared" si="100"/>
        <v/>
      </c>
      <c r="T548" s="11" t="str">
        <f>IF(ISBLANK(A548),"",VLOOKUP(表1_15[[#This Row],[分项工程名称]],模板!C:G,3,FALSE))</f>
        <v/>
      </c>
      <c r="U548" s="2" t="str">
        <f t="shared" si="101"/>
        <v/>
      </c>
      <c r="V548" s="2" t="str">
        <f t="shared" si="102"/>
        <v/>
      </c>
      <c r="W548" s="11" t="str">
        <f>IF(ISBLANK(A548),"",表1_15[[#This Row],[子项名称]]&amp;表1_15[[#This Row],[标题]]&amp;表1_15[[#This Row],[分项工程代号]])</f>
        <v/>
      </c>
      <c r="X548" s="11" t="str">
        <f>IF(ISBLANK(A548),"",COUNTIF(W:W,表1_15[[#This Row],[子项名称]]&amp;表1_15[[#This Row],[标题]]&amp;表1_15[[#This Row],[分项工程代号]]))</f>
        <v/>
      </c>
      <c r="Y548" s="11" t="str">
        <f>IF(ISBLANK(A548),"",表1_15[[#This Row],[子项名称]]&amp;表1_15[[#This Row],[分项工程代号]]&amp;表1_15[[#This Row],[分项工程名称]])</f>
        <v/>
      </c>
      <c r="Z548" s="11" t="str">
        <f>IF(ISBLANK(A548),"",IF(MATCH(表1_15[[#This Row],[子项名称]]&amp;表1_15[[#This Row],[分项工程代号]]&amp;表1_15[[#This Row],[分项工程名称]],Y:Y,0)=ROW(表1_15[[#This Row],[子项名称]]),TRUE,FALSE))</f>
        <v/>
      </c>
      <c r="AA548" s="11" t="str">
        <f t="shared" si="103"/>
        <v/>
      </c>
      <c r="AB548" s="11" t="str">
        <f>IF(ISBLANK(A548),"",VLOOKUP(表1_15[[#This Row],[分项工程名称]],施工检查记录[#All],2,FALSE))</f>
        <v/>
      </c>
      <c r="AC548" s="5"/>
    </row>
    <row r="549" customHeight="1" spans="1:29">
      <c r="A549" s="5"/>
      <c r="B549" s="5"/>
      <c r="C549" s="5"/>
      <c r="D549" s="5"/>
      <c r="E549" s="5"/>
      <c r="F549" s="5"/>
      <c r="G549" s="5"/>
      <c r="H549" s="5"/>
      <c r="I549" s="5"/>
      <c r="J549" s="5"/>
      <c r="K549" s="11" t="str">
        <f>IF(ISBLANK(A549),"",VLOOKUP("S3"&amp;表1_15[[#This Row],[分项工程代号]]&amp;表1_15[[#This Row],[分项工程名称]],模板!D:F,3,FALSE))</f>
        <v/>
      </c>
      <c r="L549" s="2" t="str">
        <f>IF(ISBLANK(A549),"",表1_15[[#This Row],[编号]]&amp;TEXT(表1_15[[#This Row],[序号]],"000"))</f>
        <v/>
      </c>
      <c r="M549" s="11" t="str">
        <f t="shared" si="94"/>
        <v/>
      </c>
      <c r="N549" s="11" t="str">
        <f t="shared" si="95"/>
        <v/>
      </c>
      <c r="O549" s="11" t="str">
        <f t="shared" si="96"/>
        <v/>
      </c>
      <c r="P549" s="2" t="str">
        <f t="shared" si="97"/>
        <v/>
      </c>
      <c r="Q549" s="2" t="str">
        <f t="shared" si="98"/>
        <v/>
      </c>
      <c r="R549" s="2" t="str">
        <f t="shared" si="99"/>
        <v/>
      </c>
      <c r="S549" s="11" t="str">
        <f t="shared" si="100"/>
        <v/>
      </c>
      <c r="T549" s="11" t="str">
        <f>IF(ISBLANK(A549),"",VLOOKUP(表1_15[[#This Row],[分项工程名称]],模板!C:G,3,FALSE))</f>
        <v/>
      </c>
      <c r="U549" s="2" t="str">
        <f t="shared" si="101"/>
        <v/>
      </c>
      <c r="V549" s="2" t="str">
        <f t="shared" si="102"/>
        <v/>
      </c>
      <c r="W549" s="11" t="str">
        <f>IF(ISBLANK(A549),"",表1_15[[#This Row],[子项名称]]&amp;表1_15[[#This Row],[标题]]&amp;表1_15[[#This Row],[分项工程代号]])</f>
        <v/>
      </c>
      <c r="X549" s="11" t="str">
        <f>IF(ISBLANK(A549),"",COUNTIF(W:W,表1_15[[#This Row],[子项名称]]&amp;表1_15[[#This Row],[标题]]&amp;表1_15[[#This Row],[分项工程代号]]))</f>
        <v/>
      </c>
      <c r="Y549" s="11" t="str">
        <f>IF(ISBLANK(A549),"",表1_15[[#This Row],[子项名称]]&amp;表1_15[[#This Row],[分项工程代号]]&amp;表1_15[[#This Row],[分项工程名称]])</f>
        <v/>
      </c>
      <c r="Z549" s="11" t="str">
        <f>IF(ISBLANK(A549),"",IF(MATCH(表1_15[[#This Row],[子项名称]]&amp;表1_15[[#This Row],[分项工程代号]]&amp;表1_15[[#This Row],[分项工程名称]],Y:Y,0)=ROW(表1_15[[#This Row],[子项名称]]),TRUE,FALSE))</f>
        <v/>
      </c>
      <c r="AA549" s="11" t="str">
        <f t="shared" si="103"/>
        <v/>
      </c>
      <c r="AB549" s="11" t="str">
        <f>IF(ISBLANK(A549),"",VLOOKUP(表1_15[[#This Row],[分项工程名称]],施工检查记录[#All],2,FALSE))</f>
        <v/>
      </c>
      <c r="AC549" s="5"/>
    </row>
    <row r="550" customHeight="1" spans="1:29">
      <c r="A550" s="5"/>
      <c r="B550" s="5"/>
      <c r="C550" s="5"/>
      <c r="D550" s="5"/>
      <c r="E550" s="5"/>
      <c r="F550" s="5"/>
      <c r="G550" s="5"/>
      <c r="H550" s="5"/>
      <c r="I550" s="5"/>
      <c r="J550" s="5"/>
      <c r="K550" s="11" t="str">
        <f>IF(ISBLANK(A550),"",VLOOKUP("S3"&amp;表1_15[[#This Row],[分项工程代号]]&amp;表1_15[[#This Row],[分项工程名称]],模板!D:F,3,FALSE))</f>
        <v/>
      </c>
      <c r="L550" s="2" t="str">
        <f>IF(ISBLANK(A550),"",表1_15[[#This Row],[编号]]&amp;TEXT(表1_15[[#This Row],[序号]],"000"))</f>
        <v/>
      </c>
      <c r="M550" s="11" t="str">
        <f t="shared" si="94"/>
        <v/>
      </c>
      <c r="N550" s="11" t="str">
        <f t="shared" si="95"/>
        <v/>
      </c>
      <c r="O550" s="11" t="str">
        <f t="shared" si="96"/>
        <v/>
      </c>
      <c r="P550" s="2" t="str">
        <f t="shared" si="97"/>
        <v/>
      </c>
      <c r="Q550" s="2" t="str">
        <f t="shared" si="98"/>
        <v/>
      </c>
      <c r="R550" s="2" t="str">
        <f t="shared" si="99"/>
        <v/>
      </c>
      <c r="S550" s="11" t="str">
        <f t="shared" si="100"/>
        <v/>
      </c>
      <c r="T550" s="11" t="str">
        <f>IF(ISBLANK(A550),"",VLOOKUP(表1_15[[#This Row],[分项工程名称]],模板!C:G,3,FALSE))</f>
        <v/>
      </c>
      <c r="U550" s="2" t="str">
        <f t="shared" si="101"/>
        <v/>
      </c>
      <c r="V550" s="2" t="str">
        <f t="shared" si="102"/>
        <v/>
      </c>
      <c r="W550" s="11" t="str">
        <f>IF(ISBLANK(A550),"",表1_15[[#This Row],[子项名称]]&amp;表1_15[[#This Row],[标题]]&amp;表1_15[[#This Row],[分项工程代号]])</f>
        <v/>
      </c>
      <c r="X550" s="11" t="str">
        <f>IF(ISBLANK(A550),"",COUNTIF(W:W,表1_15[[#This Row],[子项名称]]&amp;表1_15[[#This Row],[标题]]&amp;表1_15[[#This Row],[分项工程代号]]))</f>
        <v/>
      </c>
      <c r="Y550" s="11" t="str">
        <f>IF(ISBLANK(A550),"",表1_15[[#This Row],[子项名称]]&amp;表1_15[[#This Row],[分项工程代号]]&amp;表1_15[[#This Row],[分项工程名称]])</f>
        <v/>
      </c>
      <c r="Z550" s="11" t="str">
        <f>IF(ISBLANK(A550),"",IF(MATCH(表1_15[[#This Row],[子项名称]]&amp;表1_15[[#This Row],[分项工程代号]]&amp;表1_15[[#This Row],[分项工程名称]],Y:Y,0)=ROW(表1_15[[#This Row],[子项名称]]),TRUE,FALSE))</f>
        <v/>
      </c>
      <c r="AA550" s="11" t="str">
        <f t="shared" si="103"/>
        <v/>
      </c>
      <c r="AB550" s="11" t="str">
        <f>IF(ISBLANK(A550),"",VLOOKUP(表1_15[[#This Row],[分项工程名称]],施工检查记录[#All],2,FALSE))</f>
        <v/>
      </c>
      <c r="AC550" s="5"/>
    </row>
    <row r="551" customHeight="1" spans="1:29">
      <c r="A551" s="5"/>
      <c r="B551" s="5"/>
      <c r="C551" s="5"/>
      <c r="D551" s="5"/>
      <c r="E551" s="5"/>
      <c r="F551" s="5"/>
      <c r="G551" s="5"/>
      <c r="H551" s="5"/>
      <c r="I551" s="5"/>
      <c r="J551" s="5"/>
      <c r="K551" s="11" t="str">
        <f>IF(ISBLANK(A551),"",VLOOKUP("S3"&amp;表1_15[[#This Row],[分项工程代号]]&amp;表1_15[[#This Row],[分项工程名称]],模板!D:F,3,FALSE))</f>
        <v/>
      </c>
      <c r="L551" s="2" t="str">
        <f>IF(ISBLANK(A551),"",表1_15[[#This Row],[编号]]&amp;TEXT(表1_15[[#This Row],[序号]],"000"))</f>
        <v/>
      </c>
      <c r="M551" s="11" t="str">
        <f t="shared" si="94"/>
        <v/>
      </c>
      <c r="N551" s="11" t="str">
        <f t="shared" si="95"/>
        <v/>
      </c>
      <c r="O551" s="11" t="str">
        <f t="shared" si="96"/>
        <v/>
      </c>
      <c r="P551" s="2" t="str">
        <f t="shared" si="97"/>
        <v/>
      </c>
      <c r="Q551" s="2" t="str">
        <f t="shared" si="98"/>
        <v/>
      </c>
      <c r="R551" s="2" t="str">
        <f t="shared" si="99"/>
        <v/>
      </c>
      <c r="S551" s="11" t="str">
        <f t="shared" si="100"/>
        <v/>
      </c>
      <c r="T551" s="11" t="str">
        <f>IF(ISBLANK(A551),"",VLOOKUP(表1_15[[#This Row],[分项工程名称]],模板!C:G,3,FALSE))</f>
        <v/>
      </c>
      <c r="U551" s="2" t="str">
        <f t="shared" si="101"/>
        <v/>
      </c>
      <c r="V551" s="2" t="str">
        <f t="shared" si="102"/>
        <v/>
      </c>
      <c r="W551" s="11" t="str">
        <f>IF(ISBLANK(A551),"",表1_15[[#This Row],[子项名称]]&amp;表1_15[[#This Row],[标题]]&amp;表1_15[[#This Row],[分项工程代号]])</f>
        <v/>
      </c>
      <c r="X551" s="11" t="str">
        <f>IF(ISBLANK(A551),"",COUNTIF(W:W,表1_15[[#This Row],[子项名称]]&amp;表1_15[[#This Row],[标题]]&amp;表1_15[[#This Row],[分项工程代号]]))</f>
        <v/>
      </c>
      <c r="Y551" s="11" t="str">
        <f>IF(ISBLANK(A551),"",表1_15[[#This Row],[子项名称]]&amp;表1_15[[#This Row],[分项工程代号]]&amp;表1_15[[#This Row],[分项工程名称]])</f>
        <v/>
      </c>
      <c r="Z551" s="11" t="str">
        <f>IF(ISBLANK(A551),"",IF(MATCH(表1_15[[#This Row],[子项名称]]&amp;表1_15[[#This Row],[分项工程代号]]&amp;表1_15[[#This Row],[分项工程名称]],Y:Y,0)=ROW(表1_15[[#This Row],[子项名称]]),TRUE,FALSE))</f>
        <v/>
      </c>
      <c r="AA551" s="11" t="str">
        <f t="shared" si="103"/>
        <v/>
      </c>
      <c r="AB551" s="11" t="str">
        <f>IF(ISBLANK(A551),"",VLOOKUP(表1_15[[#This Row],[分项工程名称]],施工检查记录[#All],2,FALSE))</f>
        <v/>
      </c>
      <c r="AC551" s="5"/>
    </row>
    <row r="552" customHeight="1" spans="1:29">
      <c r="A552" s="5"/>
      <c r="B552" s="5"/>
      <c r="C552" s="5"/>
      <c r="D552" s="5"/>
      <c r="E552" s="5"/>
      <c r="F552" s="5"/>
      <c r="G552" s="5"/>
      <c r="H552" s="5"/>
      <c r="I552" s="5"/>
      <c r="J552" s="5"/>
      <c r="K552" s="11" t="str">
        <f>IF(ISBLANK(A552),"",VLOOKUP("S3"&amp;表1_15[[#This Row],[分项工程代号]]&amp;表1_15[[#This Row],[分项工程名称]],模板!D:F,3,FALSE))</f>
        <v/>
      </c>
      <c r="L552" s="2" t="str">
        <f>IF(ISBLANK(A552),"",表1_15[[#This Row],[编号]]&amp;TEXT(表1_15[[#This Row],[序号]],"000"))</f>
        <v/>
      </c>
      <c r="M552" s="11" t="str">
        <f t="shared" si="94"/>
        <v/>
      </c>
      <c r="N552" s="11" t="str">
        <f t="shared" si="95"/>
        <v/>
      </c>
      <c r="O552" s="11" t="str">
        <f t="shared" si="96"/>
        <v/>
      </c>
      <c r="P552" s="2" t="str">
        <f t="shared" si="97"/>
        <v/>
      </c>
      <c r="Q552" s="2" t="str">
        <f t="shared" si="98"/>
        <v/>
      </c>
      <c r="R552" s="2" t="str">
        <f t="shared" si="99"/>
        <v/>
      </c>
      <c r="S552" s="11" t="str">
        <f t="shared" si="100"/>
        <v/>
      </c>
      <c r="T552" s="11" t="str">
        <f>IF(ISBLANK(A552),"",VLOOKUP(表1_15[[#This Row],[分项工程名称]],模板!C:G,3,FALSE))</f>
        <v/>
      </c>
      <c r="U552" s="2" t="str">
        <f t="shared" si="101"/>
        <v/>
      </c>
      <c r="V552" s="2" t="str">
        <f t="shared" si="102"/>
        <v/>
      </c>
      <c r="W552" s="11" t="str">
        <f>IF(ISBLANK(A552),"",表1_15[[#This Row],[子项名称]]&amp;表1_15[[#This Row],[标题]]&amp;表1_15[[#This Row],[分项工程代号]])</f>
        <v/>
      </c>
      <c r="X552" s="11" t="str">
        <f>IF(ISBLANK(A552),"",COUNTIF(W:W,表1_15[[#This Row],[子项名称]]&amp;表1_15[[#This Row],[标题]]&amp;表1_15[[#This Row],[分项工程代号]]))</f>
        <v/>
      </c>
      <c r="Y552" s="11" t="str">
        <f>IF(ISBLANK(A552),"",表1_15[[#This Row],[子项名称]]&amp;表1_15[[#This Row],[分项工程代号]]&amp;表1_15[[#This Row],[分项工程名称]])</f>
        <v/>
      </c>
      <c r="Z552" s="11" t="str">
        <f>IF(ISBLANK(A552),"",IF(MATCH(表1_15[[#This Row],[子项名称]]&amp;表1_15[[#This Row],[分项工程代号]]&amp;表1_15[[#This Row],[分项工程名称]],Y:Y,0)=ROW(表1_15[[#This Row],[子项名称]]),TRUE,FALSE))</f>
        <v/>
      </c>
      <c r="AA552" s="11" t="str">
        <f t="shared" si="103"/>
        <v/>
      </c>
      <c r="AB552" s="11" t="str">
        <f>IF(ISBLANK(A552),"",VLOOKUP(表1_15[[#This Row],[分项工程名称]],施工检查记录[#All],2,FALSE))</f>
        <v/>
      </c>
      <c r="AC552" s="5"/>
    </row>
    <row r="553" customHeight="1" spans="1:29">
      <c r="A553" s="5"/>
      <c r="B553" s="5"/>
      <c r="C553" s="5"/>
      <c r="D553" s="5"/>
      <c r="E553" s="5"/>
      <c r="F553" s="5"/>
      <c r="G553" s="5"/>
      <c r="H553" s="5"/>
      <c r="I553" s="5"/>
      <c r="J553" s="5"/>
      <c r="K553" s="11" t="str">
        <f>IF(ISBLANK(A553),"",VLOOKUP("S3"&amp;表1_15[[#This Row],[分项工程代号]]&amp;表1_15[[#This Row],[分项工程名称]],模板!D:F,3,FALSE))</f>
        <v/>
      </c>
      <c r="L553" s="2" t="str">
        <f>IF(ISBLANK(A553),"",表1_15[[#This Row],[编号]]&amp;TEXT(表1_15[[#This Row],[序号]],"000"))</f>
        <v/>
      </c>
      <c r="M553" s="11" t="str">
        <f t="shared" si="94"/>
        <v/>
      </c>
      <c r="N553" s="11" t="str">
        <f t="shared" si="95"/>
        <v/>
      </c>
      <c r="O553" s="11" t="str">
        <f t="shared" si="96"/>
        <v/>
      </c>
      <c r="P553" s="2" t="str">
        <f t="shared" si="97"/>
        <v/>
      </c>
      <c r="Q553" s="2" t="str">
        <f t="shared" si="98"/>
        <v/>
      </c>
      <c r="R553" s="2" t="str">
        <f t="shared" si="99"/>
        <v/>
      </c>
      <c r="S553" s="11" t="str">
        <f t="shared" si="100"/>
        <v/>
      </c>
      <c r="T553" s="11" t="str">
        <f>IF(ISBLANK(A553),"",VLOOKUP(表1_15[[#This Row],[分项工程名称]],模板!C:G,3,FALSE))</f>
        <v/>
      </c>
      <c r="U553" s="2" t="str">
        <f t="shared" si="101"/>
        <v/>
      </c>
      <c r="V553" s="2" t="str">
        <f t="shared" si="102"/>
        <v/>
      </c>
      <c r="W553" s="11" t="str">
        <f>IF(ISBLANK(A553),"",表1_15[[#This Row],[子项名称]]&amp;表1_15[[#This Row],[标题]]&amp;表1_15[[#This Row],[分项工程代号]])</f>
        <v/>
      </c>
      <c r="X553" s="11" t="str">
        <f>IF(ISBLANK(A553),"",COUNTIF(W:W,表1_15[[#This Row],[子项名称]]&amp;表1_15[[#This Row],[标题]]&amp;表1_15[[#This Row],[分项工程代号]]))</f>
        <v/>
      </c>
      <c r="Y553" s="11" t="str">
        <f>IF(ISBLANK(A553),"",表1_15[[#This Row],[子项名称]]&amp;表1_15[[#This Row],[分项工程代号]]&amp;表1_15[[#This Row],[分项工程名称]])</f>
        <v/>
      </c>
      <c r="Z553" s="11" t="str">
        <f>IF(ISBLANK(A553),"",IF(MATCH(表1_15[[#This Row],[子项名称]]&amp;表1_15[[#This Row],[分项工程代号]]&amp;表1_15[[#This Row],[分项工程名称]],Y:Y,0)=ROW(表1_15[[#This Row],[子项名称]]),TRUE,FALSE))</f>
        <v/>
      </c>
      <c r="AA553" s="11" t="str">
        <f t="shared" si="103"/>
        <v/>
      </c>
      <c r="AB553" s="11" t="str">
        <f>IF(ISBLANK(A553),"",VLOOKUP(表1_15[[#This Row],[分项工程名称]],施工检查记录[#All],2,FALSE))</f>
        <v/>
      </c>
      <c r="AC553" s="5"/>
    </row>
    <row r="554" customHeight="1" spans="1:29">
      <c r="A554" s="5"/>
      <c r="B554" s="5"/>
      <c r="C554" s="5"/>
      <c r="D554" s="5"/>
      <c r="E554" s="5"/>
      <c r="F554" s="5"/>
      <c r="G554" s="5"/>
      <c r="H554" s="5"/>
      <c r="I554" s="5"/>
      <c r="J554" s="5"/>
      <c r="K554" s="11" t="str">
        <f>IF(ISBLANK(A554),"",VLOOKUP("S3"&amp;表1_15[[#This Row],[分项工程代号]]&amp;表1_15[[#This Row],[分项工程名称]],模板!D:F,3,FALSE))</f>
        <v/>
      </c>
      <c r="L554" s="2" t="str">
        <f>IF(ISBLANK(A554),"",表1_15[[#This Row],[编号]]&amp;TEXT(表1_15[[#This Row],[序号]],"000"))</f>
        <v/>
      </c>
      <c r="M554" s="11" t="str">
        <f t="shared" si="94"/>
        <v/>
      </c>
      <c r="N554" s="11" t="str">
        <f t="shared" si="95"/>
        <v/>
      </c>
      <c r="O554" s="11" t="str">
        <f t="shared" si="96"/>
        <v/>
      </c>
      <c r="P554" s="2" t="str">
        <f t="shared" si="97"/>
        <v/>
      </c>
      <c r="Q554" s="2" t="str">
        <f t="shared" si="98"/>
        <v/>
      </c>
      <c r="R554" s="2" t="str">
        <f t="shared" si="99"/>
        <v/>
      </c>
      <c r="S554" s="11" t="str">
        <f t="shared" si="100"/>
        <v/>
      </c>
      <c r="T554" s="11" t="str">
        <f>IF(ISBLANK(A554),"",VLOOKUP(表1_15[[#This Row],[分项工程名称]],模板!C:G,3,FALSE))</f>
        <v/>
      </c>
      <c r="U554" s="2" t="str">
        <f t="shared" si="101"/>
        <v/>
      </c>
      <c r="V554" s="2" t="str">
        <f t="shared" si="102"/>
        <v/>
      </c>
      <c r="W554" s="11" t="str">
        <f>IF(ISBLANK(A554),"",表1_15[[#This Row],[子项名称]]&amp;表1_15[[#This Row],[标题]]&amp;表1_15[[#This Row],[分项工程代号]])</f>
        <v/>
      </c>
      <c r="X554" s="11" t="str">
        <f>IF(ISBLANK(A554),"",COUNTIF(W:W,表1_15[[#This Row],[子项名称]]&amp;表1_15[[#This Row],[标题]]&amp;表1_15[[#This Row],[分项工程代号]]))</f>
        <v/>
      </c>
      <c r="Y554" s="11" t="str">
        <f>IF(ISBLANK(A554),"",表1_15[[#This Row],[子项名称]]&amp;表1_15[[#This Row],[分项工程代号]]&amp;表1_15[[#This Row],[分项工程名称]])</f>
        <v/>
      </c>
      <c r="Z554" s="11" t="str">
        <f>IF(ISBLANK(A554),"",IF(MATCH(表1_15[[#This Row],[子项名称]]&amp;表1_15[[#This Row],[分项工程代号]]&amp;表1_15[[#This Row],[分项工程名称]],Y:Y,0)=ROW(表1_15[[#This Row],[子项名称]]),TRUE,FALSE))</f>
        <v/>
      </c>
      <c r="AA554" s="11" t="str">
        <f t="shared" si="103"/>
        <v/>
      </c>
      <c r="AB554" s="11" t="str">
        <f>IF(ISBLANK(A554),"",VLOOKUP(表1_15[[#This Row],[分项工程名称]],施工检查记录[#All],2,FALSE))</f>
        <v/>
      </c>
      <c r="AC554" s="5"/>
    </row>
    <row r="555" customHeight="1" spans="1:29">
      <c r="A555" s="5"/>
      <c r="B555" s="5"/>
      <c r="C555" s="5"/>
      <c r="D555" s="5"/>
      <c r="E555" s="5"/>
      <c r="F555" s="5"/>
      <c r="G555" s="5"/>
      <c r="H555" s="5"/>
      <c r="I555" s="5"/>
      <c r="J555" s="5"/>
      <c r="K555" s="11" t="str">
        <f>IF(ISBLANK(A555),"",VLOOKUP("S3"&amp;表1_15[[#This Row],[分项工程代号]]&amp;表1_15[[#This Row],[分项工程名称]],模板!D:F,3,FALSE))</f>
        <v/>
      </c>
      <c r="L555" s="2" t="str">
        <f>IF(ISBLANK(A555),"",表1_15[[#This Row],[编号]]&amp;TEXT(表1_15[[#This Row],[序号]],"000"))</f>
        <v/>
      </c>
      <c r="M555" s="11" t="str">
        <f t="shared" si="94"/>
        <v/>
      </c>
      <c r="N555" s="11" t="str">
        <f t="shared" si="95"/>
        <v/>
      </c>
      <c r="O555" s="11" t="str">
        <f t="shared" si="96"/>
        <v/>
      </c>
      <c r="P555" s="2" t="str">
        <f t="shared" si="97"/>
        <v/>
      </c>
      <c r="Q555" s="2" t="str">
        <f t="shared" si="98"/>
        <v/>
      </c>
      <c r="R555" s="2" t="str">
        <f t="shared" si="99"/>
        <v/>
      </c>
      <c r="S555" s="11" t="str">
        <f t="shared" si="100"/>
        <v/>
      </c>
      <c r="T555" s="11" t="str">
        <f>IF(ISBLANK(A555),"",VLOOKUP(表1_15[[#This Row],[分项工程名称]],模板!C:G,3,FALSE))</f>
        <v/>
      </c>
      <c r="U555" s="2" t="str">
        <f t="shared" si="101"/>
        <v/>
      </c>
      <c r="V555" s="2" t="str">
        <f t="shared" si="102"/>
        <v/>
      </c>
      <c r="W555" s="11" t="str">
        <f>IF(ISBLANK(A555),"",表1_15[[#This Row],[子项名称]]&amp;表1_15[[#This Row],[标题]]&amp;表1_15[[#This Row],[分项工程代号]])</f>
        <v/>
      </c>
      <c r="X555" s="11" t="str">
        <f>IF(ISBLANK(A555),"",COUNTIF(W:W,表1_15[[#This Row],[子项名称]]&amp;表1_15[[#This Row],[标题]]&amp;表1_15[[#This Row],[分项工程代号]]))</f>
        <v/>
      </c>
      <c r="Y555" s="11" t="str">
        <f>IF(ISBLANK(A555),"",表1_15[[#This Row],[子项名称]]&amp;表1_15[[#This Row],[分项工程代号]]&amp;表1_15[[#This Row],[分项工程名称]])</f>
        <v/>
      </c>
      <c r="Z555" s="11" t="str">
        <f>IF(ISBLANK(A555),"",IF(MATCH(表1_15[[#This Row],[子项名称]]&amp;表1_15[[#This Row],[分项工程代号]]&amp;表1_15[[#This Row],[分项工程名称]],Y:Y,0)=ROW(表1_15[[#This Row],[子项名称]]),TRUE,FALSE))</f>
        <v/>
      </c>
      <c r="AA555" s="11" t="str">
        <f t="shared" si="103"/>
        <v/>
      </c>
      <c r="AB555" s="11" t="str">
        <f>IF(ISBLANK(A555),"",VLOOKUP(表1_15[[#This Row],[分项工程名称]],施工检查记录[#All],2,FALSE))</f>
        <v/>
      </c>
      <c r="AC555" s="5"/>
    </row>
    <row r="556" customHeight="1" spans="1:29">
      <c r="A556" s="5"/>
      <c r="B556" s="5"/>
      <c r="C556" s="5"/>
      <c r="D556" s="5"/>
      <c r="E556" s="5"/>
      <c r="F556" s="5"/>
      <c r="G556" s="5"/>
      <c r="H556" s="5"/>
      <c r="I556" s="5"/>
      <c r="J556" s="5"/>
      <c r="K556" s="11" t="str">
        <f>IF(ISBLANK(A556),"",VLOOKUP("S3"&amp;表1_15[[#This Row],[分项工程代号]]&amp;表1_15[[#This Row],[分项工程名称]],模板!D:F,3,FALSE))</f>
        <v/>
      </c>
      <c r="L556" s="2" t="str">
        <f>IF(ISBLANK(A556),"",表1_15[[#This Row],[编号]]&amp;TEXT(表1_15[[#This Row],[序号]],"000"))</f>
        <v/>
      </c>
      <c r="M556" s="11" t="str">
        <f t="shared" si="94"/>
        <v/>
      </c>
      <c r="N556" s="11" t="str">
        <f t="shared" si="95"/>
        <v/>
      </c>
      <c r="O556" s="11" t="str">
        <f t="shared" si="96"/>
        <v/>
      </c>
      <c r="P556" s="2" t="str">
        <f t="shared" si="97"/>
        <v/>
      </c>
      <c r="Q556" s="2" t="str">
        <f t="shared" si="98"/>
        <v/>
      </c>
      <c r="R556" s="2" t="str">
        <f t="shared" si="99"/>
        <v/>
      </c>
      <c r="S556" s="11" t="str">
        <f t="shared" si="100"/>
        <v/>
      </c>
      <c r="T556" s="11" t="str">
        <f>IF(ISBLANK(A556),"",VLOOKUP(表1_15[[#This Row],[分项工程名称]],模板!C:G,3,FALSE))</f>
        <v/>
      </c>
      <c r="U556" s="2" t="str">
        <f t="shared" si="101"/>
        <v/>
      </c>
      <c r="V556" s="2" t="str">
        <f t="shared" si="102"/>
        <v/>
      </c>
      <c r="W556" s="11" t="str">
        <f>IF(ISBLANK(A556),"",表1_15[[#This Row],[子项名称]]&amp;表1_15[[#This Row],[标题]]&amp;表1_15[[#This Row],[分项工程代号]])</f>
        <v/>
      </c>
      <c r="X556" s="11" t="str">
        <f>IF(ISBLANK(A556),"",COUNTIF(W:W,表1_15[[#This Row],[子项名称]]&amp;表1_15[[#This Row],[标题]]&amp;表1_15[[#This Row],[分项工程代号]]))</f>
        <v/>
      </c>
      <c r="Y556" s="11" t="str">
        <f>IF(ISBLANK(A556),"",表1_15[[#This Row],[子项名称]]&amp;表1_15[[#This Row],[分项工程代号]]&amp;表1_15[[#This Row],[分项工程名称]])</f>
        <v/>
      </c>
      <c r="Z556" s="11" t="str">
        <f>IF(ISBLANK(A556),"",IF(MATCH(表1_15[[#This Row],[子项名称]]&amp;表1_15[[#This Row],[分项工程代号]]&amp;表1_15[[#This Row],[分项工程名称]],Y:Y,0)=ROW(表1_15[[#This Row],[子项名称]]),TRUE,FALSE))</f>
        <v/>
      </c>
      <c r="AA556" s="11" t="str">
        <f t="shared" si="103"/>
        <v/>
      </c>
      <c r="AB556" s="11" t="str">
        <f>IF(ISBLANK(A556),"",VLOOKUP(表1_15[[#This Row],[分项工程名称]],施工检查记录[#All],2,FALSE))</f>
        <v/>
      </c>
      <c r="AC556" s="5"/>
    </row>
    <row r="557" customHeight="1" spans="1:29">
      <c r="A557" s="5"/>
      <c r="B557" s="5"/>
      <c r="C557" s="5"/>
      <c r="D557" s="5"/>
      <c r="E557" s="5"/>
      <c r="F557" s="5"/>
      <c r="G557" s="5"/>
      <c r="H557" s="5"/>
      <c r="I557" s="5"/>
      <c r="J557" s="5"/>
      <c r="K557" s="11" t="str">
        <f>IF(ISBLANK(A557),"",VLOOKUP("S3"&amp;表1_15[[#This Row],[分项工程代号]]&amp;表1_15[[#This Row],[分项工程名称]],模板!D:F,3,FALSE))</f>
        <v/>
      </c>
      <c r="L557" s="2" t="str">
        <f>IF(ISBLANK(A557),"",表1_15[[#This Row],[编号]]&amp;TEXT(表1_15[[#This Row],[序号]],"000"))</f>
        <v/>
      </c>
      <c r="M557" s="11" t="str">
        <f t="shared" si="94"/>
        <v/>
      </c>
      <c r="N557" s="11" t="str">
        <f t="shared" si="95"/>
        <v/>
      </c>
      <c r="O557" s="11" t="str">
        <f t="shared" si="96"/>
        <v/>
      </c>
      <c r="P557" s="2" t="str">
        <f t="shared" si="97"/>
        <v/>
      </c>
      <c r="Q557" s="2" t="str">
        <f t="shared" si="98"/>
        <v/>
      </c>
      <c r="R557" s="2" t="str">
        <f t="shared" si="99"/>
        <v/>
      </c>
      <c r="S557" s="11" t="str">
        <f t="shared" si="100"/>
        <v/>
      </c>
      <c r="T557" s="11" t="str">
        <f>IF(ISBLANK(A557),"",VLOOKUP(表1_15[[#This Row],[分项工程名称]],模板!C:G,3,FALSE))</f>
        <v/>
      </c>
      <c r="U557" s="2" t="str">
        <f t="shared" si="101"/>
        <v/>
      </c>
      <c r="V557" s="2" t="str">
        <f t="shared" si="102"/>
        <v/>
      </c>
      <c r="W557" s="11" t="str">
        <f>IF(ISBLANK(A557),"",表1_15[[#This Row],[子项名称]]&amp;表1_15[[#This Row],[标题]]&amp;表1_15[[#This Row],[分项工程代号]])</f>
        <v/>
      </c>
      <c r="X557" s="11" t="str">
        <f>IF(ISBLANK(A557),"",COUNTIF(W:W,表1_15[[#This Row],[子项名称]]&amp;表1_15[[#This Row],[标题]]&amp;表1_15[[#This Row],[分项工程代号]]))</f>
        <v/>
      </c>
      <c r="Y557" s="11" t="str">
        <f>IF(ISBLANK(A557),"",表1_15[[#This Row],[子项名称]]&amp;表1_15[[#This Row],[分项工程代号]]&amp;表1_15[[#This Row],[分项工程名称]])</f>
        <v/>
      </c>
      <c r="Z557" s="11" t="str">
        <f>IF(ISBLANK(A557),"",IF(MATCH(表1_15[[#This Row],[子项名称]]&amp;表1_15[[#This Row],[分项工程代号]]&amp;表1_15[[#This Row],[分项工程名称]],Y:Y,0)=ROW(表1_15[[#This Row],[子项名称]]),TRUE,FALSE))</f>
        <v/>
      </c>
      <c r="AA557" s="11" t="str">
        <f t="shared" si="103"/>
        <v/>
      </c>
      <c r="AB557" s="11" t="str">
        <f>IF(ISBLANK(A557),"",VLOOKUP(表1_15[[#This Row],[分项工程名称]],施工检查记录[#All],2,FALSE))</f>
        <v/>
      </c>
      <c r="AC557" s="5"/>
    </row>
    <row r="558" customHeight="1" spans="1:29">
      <c r="A558" s="5"/>
      <c r="B558" s="5"/>
      <c r="C558" s="5"/>
      <c r="D558" s="5"/>
      <c r="E558" s="5"/>
      <c r="F558" s="5"/>
      <c r="G558" s="5"/>
      <c r="H558" s="5"/>
      <c r="I558" s="5"/>
      <c r="J558" s="5"/>
      <c r="K558" s="11" t="str">
        <f>IF(ISBLANK(A558),"",VLOOKUP("S3"&amp;表1_15[[#This Row],[分项工程代号]]&amp;表1_15[[#This Row],[分项工程名称]],模板!D:F,3,FALSE))</f>
        <v/>
      </c>
      <c r="L558" s="2" t="str">
        <f>IF(ISBLANK(A558),"",表1_15[[#This Row],[编号]]&amp;TEXT(表1_15[[#This Row],[序号]],"000"))</f>
        <v/>
      </c>
      <c r="M558" s="11" t="str">
        <f t="shared" si="94"/>
        <v/>
      </c>
      <c r="N558" s="11" t="str">
        <f t="shared" si="95"/>
        <v/>
      </c>
      <c r="O558" s="11" t="str">
        <f t="shared" si="96"/>
        <v/>
      </c>
      <c r="P558" s="2" t="str">
        <f t="shared" si="97"/>
        <v/>
      </c>
      <c r="Q558" s="2" t="str">
        <f t="shared" si="98"/>
        <v/>
      </c>
      <c r="R558" s="2" t="str">
        <f t="shared" si="99"/>
        <v/>
      </c>
      <c r="S558" s="11" t="str">
        <f t="shared" si="100"/>
        <v/>
      </c>
      <c r="T558" s="11" t="str">
        <f>IF(ISBLANK(A558),"",VLOOKUP(表1_15[[#This Row],[分项工程名称]],模板!C:G,3,FALSE))</f>
        <v/>
      </c>
      <c r="U558" s="2" t="str">
        <f t="shared" si="101"/>
        <v/>
      </c>
      <c r="V558" s="2" t="str">
        <f t="shared" si="102"/>
        <v/>
      </c>
      <c r="W558" s="11" t="str">
        <f>IF(ISBLANK(A558),"",表1_15[[#This Row],[子项名称]]&amp;表1_15[[#This Row],[标题]]&amp;表1_15[[#This Row],[分项工程代号]])</f>
        <v/>
      </c>
      <c r="X558" s="11" t="str">
        <f>IF(ISBLANK(A558),"",COUNTIF(W:W,表1_15[[#This Row],[子项名称]]&amp;表1_15[[#This Row],[标题]]&amp;表1_15[[#This Row],[分项工程代号]]))</f>
        <v/>
      </c>
      <c r="Y558" s="11" t="str">
        <f>IF(ISBLANK(A558),"",表1_15[[#This Row],[子项名称]]&amp;表1_15[[#This Row],[分项工程代号]]&amp;表1_15[[#This Row],[分项工程名称]])</f>
        <v/>
      </c>
      <c r="Z558" s="11" t="str">
        <f>IF(ISBLANK(A558),"",IF(MATCH(表1_15[[#This Row],[子项名称]]&amp;表1_15[[#This Row],[分项工程代号]]&amp;表1_15[[#This Row],[分项工程名称]],Y:Y,0)=ROW(表1_15[[#This Row],[子项名称]]),TRUE,FALSE))</f>
        <v/>
      </c>
      <c r="AA558" s="11" t="str">
        <f t="shared" si="103"/>
        <v/>
      </c>
      <c r="AB558" s="11" t="str">
        <f>IF(ISBLANK(A558),"",VLOOKUP(表1_15[[#This Row],[分项工程名称]],施工检查记录[#All],2,FALSE))</f>
        <v/>
      </c>
      <c r="AC558" s="5"/>
    </row>
    <row r="559" customHeight="1" spans="1:29">
      <c r="A559" s="5"/>
      <c r="B559" s="5"/>
      <c r="C559" s="5"/>
      <c r="D559" s="5"/>
      <c r="E559" s="5"/>
      <c r="F559" s="5"/>
      <c r="G559" s="5"/>
      <c r="H559" s="5"/>
      <c r="I559" s="5"/>
      <c r="J559" s="5"/>
      <c r="K559" s="11" t="str">
        <f>IF(ISBLANK(A559),"",VLOOKUP("S3"&amp;表1_15[[#This Row],[分项工程代号]]&amp;表1_15[[#This Row],[分项工程名称]],模板!D:F,3,FALSE))</f>
        <v/>
      </c>
      <c r="L559" s="2" t="str">
        <f>IF(ISBLANK(A559),"",表1_15[[#This Row],[编号]]&amp;TEXT(表1_15[[#This Row],[序号]],"000"))</f>
        <v/>
      </c>
      <c r="M559" s="11" t="str">
        <f t="shared" si="94"/>
        <v/>
      </c>
      <c r="N559" s="11" t="str">
        <f t="shared" si="95"/>
        <v/>
      </c>
      <c r="O559" s="11" t="str">
        <f t="shared" si="96"/>
        <v/>
      </c>
      <c r="P559" s="2" t="str">
        <f t="shared" si="97"/>
        <v/>
      </c>
      <c r="Q559" s="2" t="str">
        <f t="shared" si="98"/>
        <v/>
      </c>
      <c r="R559" s="2" t="str">
        <f t="shared" si="99"/>
        <v/>
      </c>
      <c r="S559" s="11" t="str">
        <f t="shared" si="100"/>
        <v/>
      </c>
      <c r="T559" s="11" t="str">
        <f>IF(ISBLANK(A559),"",VLOOKUP(表1_15[[#This Row],[分项工程名称]],模板!C:G,3,FALSE))</f>
        <v/>
      </c>
      <c r="U559" s="2" t="str">
        <f t="shared" si="101"/>
        <v/>
      </c>
      <c r="V559" s="2" t="str">
        <f t="shared" si="102"/>
        <v/>
      </c>
      <c r="W559" s="11" t="str">
        <f>IF(ISBLANK(A559),"",表1_15[[#This Row],[子项名称]]&amp;表1_15[[#This Row],[标题]]&amp;表1_15[[#This Row],[分项工程代号]])</f>
        <v/>
      </c>
      <c r="X559" s="11" t="str">
        <f>IF(ISBLANK(A559),"",COUNTIF(W:W,表1_15[[#This Row],[子项名称]]&amp;表1_15[[#This Row],[标题]]&amp;表1_15[[#This Row],[分项工程代号]]))</f>
        <v/>
      </c>
      <c r="Y559" s="11" t="str">
        <f>IF(ISBLANK(A559),"",表1_15[[#This Row],[子项名称]]&amp;表1_15[[#This Row],[分项工程代号]]&amp;表1_15[[#This Row],[分项工程名称]])</f>
        <v/>
      </c>
      <c r="Z559" s="11" t="str">
        <f>IF(ISBLANK(A559),"",IF(MATCH(表1_15[[#This Row],[子项名称]]&amp;表1_15[[#This Row],[分项工程代号]]&amp;表1_15[[#This Row],[分项工程名称]],Y:Y,0)=ROW(表1_15[[#This Row],[子项名称]]),TRUE,FALSE))</f>
        <v/>
      </c>
      <c r="AA559" s="11" t="str">
        <f t="shared" si="103"/>
        <v/>
      </c>
      <c r="AB559" s="11" t="str">
        <f>IF(ISBLANK(A559),"",VLOOKUP(表1_15[[#This Row],[分项工程名称]],施工检查记录[#All],2,FALSE))</f>
        <v/>
      </c>
      <c r="AC559" s="5"/>
    </row>
    <row r="560" customHeight="1" spans="1:29">
      <c r="A560" s="5"/>
      <c r="B560" s="5"/>
      <c r="C560" s="5"/>
      <c r="D560" s="5"/>
      <c r="E560" s="5"/>
      <c r="F560" s="5"/>
      <c r="G560" s="5"/>
      <c r="H560" s="5"/>
      <c r="I560" s="5"/>
      <c r="J560" s="5"/>
      <c r="K560" s="11" t="str">
        <f>IF(ISBLANK(A560),"",VLOOKUP("S3"&amp;表1_15[[#This Row],[分项工程代号]]&amp;表1_15[[#This Row],[分项工程名称]],模板!D:F,3,FALSE))</f>
        <v/>
      </c>
      <c r="L560" s="2" t="str">
        <f>IF(ISBLANK(A560),"",表1_15[[#This Row],[编号]]&amp;TEXT(表1_15[[#This Row],[序号]],"000"))</f>
        <v/>
      </c>
      <c r="M560" s="11" t="str">
        <f t="shared" si="94"/>
        <v/>
      </c>
      <c r="N560" s="11" t="str">
        <f t="shared" si="95"/>
        <v/>
      </c>
      <c r="O560" s="11" t="str">
        <f t="shared" si="96"/>
        <v/>
      </c>
      <c r="P560" s="2" t="str">
        <f t="shared" si="97"/>
        <v/>
      </c>
      <c r="Q560" s="2" t="str">
        <f t="shared" si="98"/>
        <v/>
      </c>
      <c r="R560" s="2" t="str">
        <f t="shared" si="99"/>
        <v/>
      </c>
      <c r="S560" s="11" t="str">
        <f t="shared" si="100"/>
        <v/>
      </c>
      <c r="T560" s="11" t="str">
        <f>IF(ISBLANK(A560),"",VLOOKUP(表1_15[[#This Row],[分项工程名称]],模板!C:G,3,FALSE))</f>
        <v/>
      </c>
      <c r="U560" s="2" t="str">
        <f t="shared" si="101"/>
        <v/>
      </c>
      <c r="V560" s="2" t="str">
        <f t="shared" si="102"/>
        <v/>
      </c>
      <c r="W560" s="11" t="str">
        <f>IF(ISBLANK(A560),"",表1_15[[#This Row],[子项名称]]&amp;表1_15[[#This Row],[标题]]&amp;表1_15[[#This Row],[分项工程代号]])</f>
        <v/>
      </c>
      <c r="X560" s="11" t="str">
        <f>IF(ISBLANK(A560),"",COUNTIF(W:W,表1_15[[#This Row],[子项名称]]&amp;表1_15[[#This Row],[标题]]&amp;表1_15[[#This Row],[分项工程代号]]))</f>
        <v/>
      </c>
      <c r="Y560" s="11" t="str">
        <f>IF(ISBLANK(A560),"",表1_15[[#This Row],[子项名称]]&amp;表1_15[[#This Row],[分项工程代号]]&amp;表1_15[[#This Row],[分项工程名称]])</f>
        <v/>
      </c>
      <c r="Z560" s="11" t="str">
        <f>IF(ISBLANK(A560),"",IF(MATCH(表1_15[[#This Row],[子项名称]]&amp;表1_15[[#This Row],[分项工程代号]]&amp;表1_15[[#This Row],[分项工程名称]],Y:Y,0)=ROW(表1_15[[#This Row],[子项名称]]),TRUE,FALSE))</f>
        <v/>
      </c>
      <c r="AA560" s="11" t="str">
        <f t="shared" si="103"/>
        <v/>
      </c>
      <c r="AB560" s="11" t="str">
        <f>IF(ISBLANK(A560),"",VLOOKUP(表1_15[[#This Row],[分项工程名称]],施工检查记录[#All],2,FALSE))</f>
        <v/>
      </c>
      <c r="AC560" s="5"/>
    </row>
    <row r="561" customHeight="1" spans="1:29">
      <c r="A561" s="5"/>
      <c r="B561" s="5"/>
      <c r="C561" s="5"/>
      <c r="D561" s="5"/>
      <c r="E561" s="5"/>
      <c r="F561" s="5"/>
      <c r="G561" s="5"/>
      <c r="H561" s="5"/>
      <c r="I561" s="5"/>
      <c r="J561" s="5"/>
      <c r="K561" s="11" t="str">
        <f>IF(ISBLANK(A561),"",VLOOKUP("S3"&amp;表1_15[[#This Row],[分项工程代号]]&amp;表1_15[[#This Row],[分项工程名称]],模板!D:F,3,FALSE))</f>
        <v/>
      </c>
      <c r="L561" s="2" t="str">
        <f>IF(ISBLANK(A561),"",表1_15[[#This Row],[编号]]&amp;TEXT(表1_15[[#This Row],[序号]],"000"))</f>
        <v/>
      </c>
      <c r="M561" s="11" t="str">
        <f t="shared" si="94"/>
        <v/>
      </c>
      <c r="N561" s="11" t="str">
        <f t="shared" si="95"/>
        <v/>
      </c>
      <c r="O561" s="11" t="str">
        <f t="shared" si="96"/>
        <v/>
      </c>
      <c r="P561" s="2" t="str">
        <f t="shared" si="97"/>
        <v/>
      </c>
      <c r="Q561" s="2" t="str">
        <f t="shared" si="98"/>
        <v/>
      </c>
      <c r="R561" s="2" t="str">
        <f t="shared" si="99"/>
        <v/>
      </c>
      <c r="S561" s="11" t="str">
        <f t="shared" si="100"/>
        <v/>
      </c>
      <c r="T561" s="11" t="str">
        <f>IF(ISBLANK(A561),"",VLOOKUP(表1_15[[#This Row],[分项工程名称]],模板!C:G,3,FALSE))</f>
        <v/>
      </c>
      <c r="U561" s="2" t="str">
        <f t="shared" si="101"/>
        <v/>
      </c>
      <c r="V561" s="2" t="str">
        <f t="shared" si="102"/>
        <v/>
      </c>
      <c r="W561" s="11" t="str">
        <f>IF(ISBLANK(A561),"",表1_15[[#This Row],[子项名称]]&amp;表1_15[[#This Row],[标题]]&amp;表1_15[[#This Row],[分项工程代号]])</f>
        <v/>
      </c>
      <c r="X561" s="11" t="str">
        <f>IF(ISBLANK(A561),"",COUNTIF(W:W,表1_15[[#This Row],[子项名称]]&amp;表1_15[[#This Row],[标题]]&amp;表1_15[[#This Row],[分项工程代号]]))</f>
        <v/>
      </c>
      <c r="Y561" s="11" t="str">
        <f>IF(ISBLANK(A561),"",表1_15[[#This Row],[子项名称]]&amp;表1_15[[#This Row],[分项工程代号]]&amp;表1_15[[#This Row],[分项工程名称]])</f>
        <v/>
      </c>
      <c r="Z561" s="11" t="str">
        <f>IF(ISBLANK(A561),"",IF(MATCH(表1_15[[#This Row],[子项名称]]&amp;表1_15[[#This Row],[分项工程代号]]&amp;表1_15[[#This Row],[分项工程名称]],Y:Y,0)=ROW(表1_15[[#This Row],[子项名称]]),TRUE,FALSE))</f>
        <v/>
      </c>
      <c r="AA561" s="11" t="str">
        <f t="shared" si="103"/>
        <v/>
      </c>
      <c r="AB561" s="11" t="str">
        <f>IF(ISBLANK(A561),"",VLOOKUP(表1_15[[#This Row],[分项工程名称]],施工检查记录[#All],2,FALSE))</f>
        <v/>
      </c>
      <c r="AC561" s="5"/>
    </row>
    <row r="562" customHeight="1" spans="1:29">
      <c r="A562" s="5"/>
      <c r="B562" s="5"/>
      <c r="C562" s="5"/>
      <c r="D562" s="5"/>
      <c r="E562" s="5"/>
      <c r="F562" s="5"/>
      <c r="G562" s="5"/>
      <c r="H562" s="5"/>
      <c r="I562" s="5"/>
      <c r="J562" s="5"/>
      <c r="K562" s="11" t="str">
        <f>IF(ISBLANK(A562),"",VLOOKUP("S3"&amp;表1_15[[#This Row],[分项工程代号]]&amp;表1_15[[#This Row],[分项工程名称]],模板!D:F,3,FALSE))</f>
        <v/>
      </c>
      <c r="L562" s="2" t="str">
        <f>IF(ISBLANK(A562),"",表1_15[[#This Row],[编号]]&amp;TEXT(表1_15[[#This Row],[序号]],"000"))</f>
        <v/>
      </c>
      <c r="M562" s="11" t="str">
        <f t="shared" si="94"/>
        <v/>
      </c>
      <c r="N562" s="11" t="str">
        <f t="shared" si="95"/>
        <v/>
      </c>
      <c r="O562" s="11" t="str">
        <f t="shared" si="96"/>
        <v/>
      </c>
      <c r="P562" s="2" t="str">
        <f t="shared" si="97"/>
        <v/>
      </c>
      <c r="Q562" s="2" t="str">
        <f t="shared" si="98"/>
        <v/>
      </c>
      <c r="R562" s="2" t="str">
        <f t="shared" si="99"/>
        <v/>
      </c>
      <c r="S562" s="11" t="str">
        <f t="shared" si="100"/>
        <v/>
      </c>
      <c r="T562" s="11" t="str">
        <f>IF(ISBLANK(A562),"",VLOOKUP(表1_15[[#This Row],[分项工程名称]],模板!C:G,3,FALSE))</f>
        <v/>
      </c>
      <c r="U562" s="2" t="str">
        <f t="shared" si="101"/>
        <v/>
      </c>
      <c r="V562" s="2" t="str">
        <f t="shared" si="102"/>
        <v/>
      </c>
      <c r="W562" s="11" t="str">
        <f>IF(ISBLANK(A562),"",表1_15[[#This Row],[子项名称]]&amp;表1_15[[#This Row],[标题]]&amp;表1_15[[#This Row],[分项工程代号]])</f>
        <v/>
      </c>
      <c r="X562" s="11" t="str">
        <f>IF(ISBLANK(A562),"",COUNTIF(W:W,表1_15[[#This Row],[子项名称]]&amp;表1_15[[#This Row],[标题]]&amp;表1_15[[#This Row],[分项工程代号]]))</f>
        <v/>
      </c>
      <c r="Y562" s="11" t="str">
        <f>IF(ISBLANK(A562),"",表1_15[[#This Row],[子项名称]]&amp;表1_15[[#This Row],[分项工程代号]]&amp;表1_15[[#This Row],[分项工程名称]])</f>
        <v/>
      </c>
      <c r="Z562" s="11" t="str">
        <f>IF(ISBLANK(A562),"",IF(MATCH(表1_15[[#This Row],[子项名称]]&amp;表1_15[[#This Row],[分项工程代号]]&amp;表1_15[[#This Row],[分项工程名称]],Y:Y,0)=ROW(表1_15[[#This Row],[子项名称]]),TRUE,FALSE))</f>
        <v/>
      </c>
      <c r="AA562" s="11" t="str">
        <f t="shared" si="103"/>
        <v/>
      </c>
      <c r="AB562" s="11" t="str">
        <f>IF(ISBLANK(A562),"",VLOOKUP(表1_15[[#This Row],[分项工程名称]],施工检查记录[#All],2,FALSE))</f>
        <v/>
      </c>
      <c r="AC562" s="5"/>
    </row>
    <row r="563" customHeight="1" spans="1:29">
      <c r="A563" s="5"/>
      <c r="B563" s="5"/>
      <c r="C563" s="5"/>
      <c r="D563" s="5"/>
      <c r="E563" s="5"/>
      <c r="F563" s="5"/>
      <c r="G563" s="5"/>
      <c r="H563" s="5"/>
      <c r="I563" s="5"/>
      <c r="J563" s="5"/>
      <c r="K563" s="11" t="str">
        <f>IF(ISBLANK(A563),"",VLOOKUP("S3"&amp;表1_15[[#This Row],[分项工程代号]]&amp;表1_15[[#This Row],[分项工程名称]],模板!D:F,3,FALSE))</f>
        <v/>
      </c>
      <c r="L563" s="2" t="str">
        <f>IF(ISBLANK(A563),"",表1_15[[#This Row],[编号]]&amp;TEXT(表1_15[[#This Row],[序号]],"000"))</f>
        <v/>
      </c>
      <c r="M563" s="11" t="str">
        <f t="shared" si="94"/>
        <v/>
      </c>
      <c r="N563" s="11" t="str">
        <f t="shared" si="95"/>
        <v/>
      </c>
      <c r="O563" s="11" t="str">
        <f t="shared" si="96"/>
        <v/>
      </c>
      <c r="P563" s="2" t="str">
        <f t="shared" si="97"/>
        <v/>
      </c>
      <c r="Q563" s="2" t="str">
        <f t="shared" si="98"/>
        <v/>
      </c>
      <c r="R563" s="2" t="str">
        <f t="shared" si="99"/>
        <v/>
      </c>
      <c r="S563" s="11" t="str">
        <f t="shared" si="100"/>
        <v/>
      </c>
      <c r="T563" s="11" t="str">
        <f>IF(ISBLANK(A563),"",VLOOKUP(表1_15[[#This Row],[分项工程名称]],模板!C:G,3,FALSE))</f>
        <v/>
      </c>
      <c r="U563" s="2" t="str">
        <f t="shared" si="101"/>
        <v/>
      </c>
      <c r="V563" s="2" t="str">
        <f t="shared" si="102"/>
        <v/>
      </c>
      <c r="W563" s="11" t="str">
        <f>IF(ISBLANK(A563),"",表1_15[[#This Row],[子项名称]]&amp;表1_15[[#This Row],[标题]]&amp;表1_15[[#This Row],[分项工程代号]])</f>
        <v/>
      </c>
      <c r="X563" s="11" t="str">
        <f>IF(ISBLANK(A563),"",COUNTIF(W:W,表1_15[[#This Row],[子项名称]]&amp;表1_15[[#This Row],[标题]]&amp;表1_15[[#This Row],[分项工程代号]]))</f>
        <v/>
      </c>
      <c r="Y563" s="11" t="str">
        <f>IF(ISBLANK(A563),"",表1_15[[#This Row],[子项名称]]&amp;表1_15[[#This Row],[分项工程代号]]&amp;表1_15[[#This Row],[分项工程名称]])</f>
        <v/>
      </c>
      <c r="Z563" s="11" t="str">
        <f>IF(ISBLANK(A563),"",IF(MATCH(表1_15[[#This Row],[子项名称]]&amp;表1_15[[#This Row],[分项工程代号]]&amp;表1_15[[#This Row],[分项工程名称]],Y:Y,0)=ROW(表1_15[[#This Row],[子项名称]]),TRUE,FALSE))</f>
        <v/>
      </c>
      <c r="AA563" s="11" t="str">
        <f t="shared" si="103"/>
        <v/>
      </c>
      <c r="AB563" s="11" t="str">
        <f>IF(ISBLANK(A563),"",VLOOKUP(表1_15[[#This Row],[分项工程名称]],施工检查记录[#All],2,FALSE))</f>
        <v/>
      </c>
      <c r="AC563" s="5"/>
    </row>
    <row r="564" customHeight="1" spans="1:29">
      <c r="A564" s="5"/>
      <c r="B564" s="5"/>
      <c r="C564" s="5"/>
      <c r="D564" s="5"/>
      <c r="E564" s="5"/>
      <c r="F564" s="5"/>
      <c r="G564" s="5"/>
      <c r="H564" s="5"/>
      <c r="I564" s="5"/>
      <c r="J564" s="5"/>
      <c r="K564" s="11" t="str">
        <f>IF(ISBLANK(A564),"",VLOOKUP("S3"&amp;表1_15[[#This Row],[分项工程代号]]&amp;表1_15[[#This Row],[分项工程名称]],模板!D:F,3,FALSE))</f>
        <v/>
      </c>
      <c r="L564" s="2" t="str">
        <f>IF(ISBLANK(A564),"",表1_15[[#This Row],[编号]]&amp;TEXT(表1_15[[#This Row],[序号]],"000"))</f>
        <v/>
      </c>
      <c r="M564" s="11" t="str">
        <f t="shared" si="94"/>
        <v/>
      </c>
      <c r="N564" s="11" t="str">
        <f t="shared" si="95"/>
        <v/>
      </c>
      <c r="O564" s="11" t="str">
        <f t="shared" si="96"/>
        <v/>
      </c>
      <c r="P564" s="2" t="str">
        <f t="shared" si="97"/>
        <v/>
      </c>
      <c r="Q564" s="2" t="str">
        <f t="shared" si="98"/>
        <v/>
      </c>
      <c r="R564" s="2" t="str">
        <f t="shared" si="99"/>
        <v/>
      </c>
      <c r="S564" s="11" t="str">
        <f t="shared" si="100"/>
        <v/>
      </c>
      <c r="T564" s="11" t="str">
        <f>IF(ISBLANK(A564),"",VLOOKUP(表1_15[[#This Row],[分项工程名称]],模板!C:G,3,FALSE))</f>
        <v/>
      </c>
      <c r="U564" s="2" t="str">
        <f t="shared" si="101"/>
        <v/>
      </c>
      <c r="V564" s="2" t="str">
        <f t="shared" si="102"/>
        <v/>
      </c>
      <c r="W564" s="11" t="str">
        <f>IF(ISBLANK(A564),"",表1_15[[#This Row],[子项名称]]&amp;表1_15[[#This Row],[标题]]&amp;表1_15[[#This Row],[分项工程代号]])</f>
        <v/>
      </c>
      <c r="X564" s="11" t="str">
        <f>IF(ISBLANK(A564),"",COUNTIF(W:W,表1_15[[#This Row],[子项名称]]&amp;表1_15[[#This Row],[标题]]&amp;表1_15[[#This Row],[分项工程代号]]))</f>
        <v/>
      </c>
      <c r="Y564" s="11" t="str">
        <f>IF(ISBLANK(A564),"",表1_15[[#This Row],[子项名称]]&amp;表1_15[[#This Row],[分项工程代号]]&amp;表1_15[[#This Row],[分项工程名称]])</f>
        <v/>
      </c>
      <c r="Z564" s="11" t="str">
        <f>IF(ISBLANK(A564),"",IF(MATCH(表1_15[[#This Row],[子项名称]]&amp;表1_15[[#This Row],[分项工程代号]]&amp;表1_15[[#This Row],[分项工程名称]],Y:Y,0)=ROW(表1_15[[#This Row],[子项名称]]),TRUE,FALSE))</f>
        <v/>
      </c>
      <c r="AA564" s="11" t="str">
        <f t="shared" si="103"/>
        <v/>
      </c>
      <c r="AB564" s="11" t="str">
        <f>IF(ISBLANK(A564),"",VLOOKUP(表1_15[[#This Row],[分项工程名称]],施工检查记录[#All],2,FALSE))</f>
        <v/>
      </c>
      <c r="AC564" s="5"/>
    </row>
    <row r="565" customHeight="1" spans="1:29">
      <c r="A565" s="5"/>
      <c r="B565" s="5"/>
      <c r="C565" s="5"/>
      <c r="D565" s="5"/>
      <c r="E565" s="5"/>
      <c r="F565" s="5"/>
      <c r="G565" s="5"/>
      <c r="H565" s="5"/>
      <c r="I565" s="5"/>
      <c r="J565" s="5"/>
      <c r="K565" s="11" t="str">
        <f>IF(ISBLANK(A565),"",VLOOKUP("S3"&amp;表1_15[[#This Row],[分项工程代号]]&amp;表1_15[[#This Row],[分项工程名称]],模板!D:F,3,FALSE))</f>
        <v/>
      </c>
      <c r="L565" s="2" t="str">
        <f>IF(ISBLANK(A565),"",表1_15[[#This Row],[编号]]&amp;TEXT(表1_15[[#This Row],[序号]],"000"))</f>
        <v/>
      </c>
      <c r="M565" s="11" t="str">
        <f t="shared" si="94"/>
        <v/>
      </c>
      <c r="N565" s="11" t="str">
        <f t="shared" si="95"/>
        <v/>
      </c>
      <c r="O565" s="11" t="str">
        <f t="shared" si="96"/>
        <v/>
      </c>
      <c r="P565" s="2" t="str">
        <f t="shared" si="97"/>
        <v/>
      </c>
      <c r="Q565" s="2" t="str">
        <f t="shared" si="98"/>
        <v/>
      </c>
      <c r="R565" s="2" t="str">
        <f t="shared" si="99"/>
        <v/>
      </c>
      <c r="S565" s="11" t="str">
        <f t="shared" si="100"/>
        <v/>
      </c>
      <c r="T565" s="11" t="str">
        <f>IF(ISBLANK(A565),"",VLOOKUP(表1_15[[#This Row],[分项工程名称]],模板!C:G,3,FALSE))</f>
        <v/>
      </c>
      <c r="U565" s="2" t="str">
        <f t="shared" si="101"/>
        <v/>
      </c>
      <c r="V565" s="2" t="str">
        <f t="shared" si="102"/>
        <v/>
      </c>
      <c r="W565" s="11" t="str">
        <f>IF(ISBLANK(A565),"",表1_15[[#This Row],[子项名称]]&amp;表1_15[[#This Row],[标题]]&amp;表1_15[[#This Row],[分项工程代号]])</f>
        <v/>
      </c>
      <c r="X565" s="11" t="str">
        <f>IF(ISBLANK(A565),"",COUNTIF(W:W,表1_15[[#This Row],[子项名称]]&amp;表1_15[[#This Row],[标题]]&amp;表1_15[[#This Row],[分项工程代号]]))</f>
        <v/>
      </c>
      <c r="Y565" s="11" t="str">
        <f>IF(ISBLANK(A565),"",表1_15[[#This Row],[子项名称]]&amp;表1_15[[#This Row],[分项工程代号]]&amp;表1_15[[#This Row],[分项工程名称]])</f>
        <v/>
      </c>
      <c r="Z565" s="11" t="str">
        <f>IF(ISBLANK(A565),"",IF(MATCH(表1_15[[#This Row],[子项名称]]&amp;表1_15[[#This Row],[分项工程代号]]&amp;表1_15[[#This Row],[分项工程名称]],Y:Y,0)=ROW(表1_15[[#This Row],[子项名称]]),TRUE,FALSE))</f>
        <v/>
      </c>
      <c r="AA565" s="11" t="str">
        <f t="shared" si="103"/>
        <v/>
      </c>
      <c r="AB565" s="11" t="str">
        <f>IF(ISBLANK(A565),"",VLOOKUP(表1_15[[#This Row],[分项工程名称]],施工检查记录[#All],2,FALSE))</f>
        <v/>
      </c>
      <c r="AC565" s="5"/>
    </row>
    <row r="566" customHeight="1" spans="1:29">
      <c r="A566" s="5"/>
      <c r="B566" s="5"/>
      <c r="C566" s="5"/>
      <c r="D566" s="5"/>
      <c r="E566" s="5"/>
      <c r="F566" s="5"/>
      <c r="G566" s="5"/>
      <c r="H566" s="5"/>
      <c r="I566" s="5"/>
      <c r="J566" s="5"/>
      <c r="K566" s="11" t="str">
        <f>IF(ISBLANK(A566),"",VLOOKUP("S3"&amp;表1_15[[#This Row],[分项工程代号]]&amp;表1_15[[#This Row],[分项工程名称]],模板!D:F,3,FALSE))</f>
        <v/>
      </c>
      <c r="L566" s="2" t="str">
        <f>IF(ISBLANK(A566),"",表1_15[[#This Row],[编号]]&amp;TEXT(表1_15[[#This Row],[序号]],"000"))</f>
        <v/>
      </c>
      <c r="M566" s="11" t="str">
        <f t="shared" si="94"/>
        <v/>
      </c>
      <c r="N566" s="11" t="str">
        <f t="shared" si="95"/>
        <v/>
      </c>
      <c r="O566" s="11" t="str">
        <f t="shared" si="96"/>
        <v/>
      </c>
      <c r="P566" s="2" t="str">
        <f t="shared" si="97"/>
        <v/>
      </c>
      <c r="Q566" s="2" t="str">
        <f t="shared" si="98"/>
        <v/>
      </c>
      <c r="R566" s="2" t="str">
        <f t="shared" si="99"/>
        <v/>
      </c>
      <c r="S566" s="11" t="str">
        <f t="shared" si="100"/>
        <v/>
      </c>
      <c r="T566" s="11" t="str">
        <f>IF(ISBLANK(A566),"",VLOOKUP(表1_15[[#This Row],[分项工程名称]],模板!C:G,3,FALSE))</f>
        <v/>
      </c>
      <c r="U566" s="2" t="str">
        <f t="shared" si="101"/>
        <v/>
      </c>
      <c r="V566" s="2" t="str">
        <f t="shared" si="102"/>
        <v/>
      </c>
      <c r="W566" s="11" t="str">
        <f>IF(ISBLANK(A566),"",表1_15[[#This Row],[子项名称]]&amp;表1_15[[#This Row],[标题]]&amp;表1_15[[#This Row],[分项工程代号]])</f>
        <v/>
      </c>
      <c r="X566" s="11" t="str">
        <f>IF(ISBLANK(A566),"",COUNTIF(W:W,表1_15[[#This Row],[子项名称]]&amp;表1_15[[#This Row],[标题]]&amp;表1_15[[#This Row],[分项工程代号]]))</f>
        <v/>
      </c>
      <c r="Y566" s="11" t="str">
        <f>IF(ISBLANK(A566),"",表1_15[[#This Row],[子项名称]]&amp;表1_15[[#This Row],[分项工程代号]]&amp;表1_15[[#This Row],[分项工程名称]])</f>
        <v/>
      </c>
      <c r="Z566" s="11" t="str">
        <f>IF(ISBLANK(A566),"",IF(MATCH(表1_15[[#This Row],[子项名称]]&amp;表1_15[[#This Row],[分项工程代号]]&amp;表1_15[[#This Row],[分项工程名称]],Y:Y,0)=ROW(表1_15[[#This Row],[子项名称]]),TRUE,FALSE))</f>
        <v/>
      </c>
      <c r="AA566" s="11" t="str">
        <f t="shared" si="103"/>
        <v/>
      </c>
      <c r="AB566" s="11" t="str">
        <f>IF(ISBLANK(A566),"",VLOOKUP(表1_15[[#This Row],[分项工程名称]],施工检查记录[#All],2,FALSE))</f>
        <v/>
      </c>
      <c r="AC566" s="5"/>
    </row>
    <row r="567" customHeight="1" spans="1:29">
      <c r="A567" s="5"/>
      <c r="B567" s="5"/>
      <c r="C567" s="5"/>
      <c r="D567" s="5"/>
      <c r="E567" s="5"/>
      <c r="F567" s="5"/>
      <c r="G567" s="5"/>
      <c r="H567" s="5"/>
      <c r="I567" s="5"/>
      <c r="J567" s="5"/>
      <c r="K567" s="11" t="str">
        <f>IF(ISBLANK(A567),"",VLOOKUP("S3"&amp;表1_15[[#This Row],[分项工程代号]]&amp;表1_15[[#This Row],[分项工程名称]],模板!D:F,3,FALSE))</f>
        <v/>
      </c>
      <c r="L567" s="2" t="str">
        <f>IF(ISBLANK(A567),"",表1_15[[#This Row],[编号]]&amp;TEXT(表1_15[[#This Row],[序号]],"000"))</f>
        <v/>
      </c>
      <c r="M567" s="11" t="str">
        <f t="shared" si="94"/>
        <v/>
      </c>
      <c r="N567" s="11" t="str">
        <f t="shared" si="95"/>
        <v/>
      </c>
      <c r="O567" s="11" t="str">
        <f t="shared" si="96"/>
        <v/>
      </c>
      <c r="P567" s="2" t="str">
        <f t="shared" si="97"/>
        <v/>
      </c>
      <c r="Q567" s="2" t="str">
        <f t="shared" si="98"/>
        <v/>
      </c>
      <c r="R567" s="2" t="str">
        <f t="shared" si="99"/>
        <v/>
      </c>
      <c r="S567" s="11" t="str">
        <f t="shared" si="100"/>
        <v/>
      </c>
      <c r="T567" s="11" t="str">
        <f>IF(ISBLANK(A567),"",VLOOKUP(表1_15[[#This Row],[分项工程名称]],模板!C:G,3,FALSE))</f>
        <v/>
      </c>
      <c r="U567" s="2" t="str">
        <f t="shared" si="101"/>
        <v/>
      </c>
      <c r="V567" s="2" t="str">
        <f t="shared" si="102"/>
        <v/>
      </c>
      <c r="W567" s="11" t="str">
        <f>IF(ISBLANK(A567),"",表1_15[[#This Row],[子项名称]]&amp;表1_15[[#This Row],[标题]]&amp;表1_15[[#This Row],[分项工程代号]])</f>
        <v/>
      </c>
      <c r="X567" s="11" t="str">
        <f>IF(ISBLANK(A567),"",COUNTIF(W:W,表1_15[[#This Row],[子项名称]]&amp;表1_15[[#This Row],[标题]]&amp;表1_15[[#This Row],[分项工程代号]]))</f>
        <v/>
      </c>
      <c r="Y567" s="11" t="str">
        <f>IF(ISBLANK(A567),"",表1_15[[#This Row],[子项名称]]&amp;表1_15[[#This Row],[分项工程代号]]&amp;表1_15[[#This Row],[分项工程名称]])</f>
        <v/>
      </c>
      <c r="Z567" s="11" t="str">
        <f>IF(ISBLANK(A567),"",IF(MATCH(表1_15[[#This Row],[子项名称]]&amp;表1_15[[#This Row],[分项工程代号]]&amp;表1_15[[#This Row],[分项工程名称]],Y:Y,0)=ROW(表1_15[[#This Row],[子项名称]]),TRUE,FALSE))</f>
        <v/>
      </c>
      <c r="AA567" s="11" t="str">
        <f t="shared" si="103"/>
        <v/>
      </c>
      <c r="AB567" s="11" t="str">
        <f>IF(ISBLANK(A567),"",VLOOKUP(表1_15[[#This Row],[分项工程名称]],施工检查记录[#All],2,FALSE))</f>
        <v/>
      </c>
      <c r="AC567" s="5"/>
    </row>
    <row r="568" customHeight="1" spans="1:29">
      <c r="A568" s="5"/>
      <c r="B568" s="5"/>
      <c r="C568" s="5"/>
      <c r="D568" s="5"/>
      <c r="E568" s="5"/>
      <c r="F568" s="5"/>
      <c r="G568" s="5"/>
      <c r="H568" s="5"/>
      <c r="I568" s="5"/>
      <c r="J568" s="5"/>
      <c r="K568" s="11" t="str">
        <f>IF(ISBLANK(A568),"",VLOOKUP("S3"&amp;表1_15[[#This Row],[分项工程代号]]&amp;表1_15[[#This Row],[分项工程名称]],模板!D:F,3,FALSE))</f>
        <v/>
      </c>
      <c r="L568" s="2" t="str">
        <f>IF(ISBLANK(A568),"",表1_15[[#This Row],[编号]]&amp;TEXT(表1_15[[#This Row],[序号]],"000"))</f>
        <v/>
      </c>
      <c r="M568" s="11" t="str">
        <f t="shared" si="94"/>
        <v/>
      </c>
      <c r="N568" s="11" t="str">
        <f t="shared" si="95"/>
        <v/>
      </c>
      <c r="O568" s="11" t="str">
        <f t="shared" si="96"/>
        <v/>
      </c>
      <c r="P568" s="2" t="str">
        <f t="shared" si="97"/>
        <v/>
      </c>
      <c r="Q568" s="2" t="str">
        <f t="shared" si="98"/>
        <v/>
      </c>
      <c r="R568" s="2" t="str">
        <f t="shared" si="99"/>
        <v/>
      </c>
      <c r="S568" s="11" t="str">
        <f t="shared" si="100"/>
        <v/>
      </c>
      <c r="T568" s="11" t="str">
        <f>IF(ISBLANK(A568),"",VLOOKUP(表1_15[[#This Row],[分项工程名称]],模板!C:G,3,FALSE))</f>
        <v/>
      </c>
      <c r="U568" s="2" t="str">
        <f t="shared" si="101"/>
        <v/>
      </c>
      <c r="V568" s="2" t="str">
        <f t="shared" si="102"/>
        <v/>
      </c>
      <c r="W568" s="11" t="str">
        <f>IF(ISBLANK(A568),"",表1_15[[#This Row],[子项名称]]&amp;表1_15[[#This Row],[标题]]&amp;表1_15[[#This Row],[分项工程代号]])</f>
        <v/>
      </c>
      <c r="X568" s="11" t="str">
        <f>IF(ISBLANK(A568),"",COUNTIF(W:W,表1_15[[#This Row],[子项名称]]&amp;表1_15[[#This Row],[标题]]&amp;表1_15[[#This Row],[分项工程代号]]))</f>
        <v/>
      </c>
      <c r="Y568" s="11" t="str">
        <f>IF(ISBLANK(A568),"",表1_15[[#This Row],[子项名称]]&amp;表1_15[[#This Row],[分项工程代号]]&amp;表1_15[[#This Row],[分项工程名称]])</f>
        <v/>
      </c>
      <c r="Z568" s="11" t="str">
        <f>IF(ISBLANK(A568),"",IF(MATCH(表1_15[[#This Row],[子项名称]]&amp;表1_15[[#This Row],[分项工程代号]]&amp;表1_15[[#This Row],[分项工程名称]],Y:Y,0)=ROW(表1_15[[#This Row],[子项名称]]),TRUE,FALSE))</f>
        <v/>
      </c>
      <c r="AA568" s="11" t="str">
        <f t="shared" si="103"/>
        <v/>
      </c>
      <c r="AB568" s="11" t="str">
        <f>IF(ISBLANK(A568),"",VLOOKUP(表1_15[[#This Row],[分项工程名称]],施工检查记录[#All],2,FALSE))</f>
        <v/>
      </c>
      <c r="AC568" s="5"/>
    </row>
    <row r="569" customHeight="1" spans="1:29">
      <c r="A569" s="5"/>
      <c r="B569" s="5"/>
      <c r="C569" s="5"/>
      <c r="D569" s="5"/>
      <c r="E569" s="5"/>
      <c r="F569" s="5"/>
      <c r="G569" s="5"/>
      <c r="H569" s="5"/>
      <c r="I569" s="5"/>
      <c r="J569" s="5"/>
      <c r="K569" s="11" t="str">
        <f>IF(ISBLANK(A569),"",VLOOKUP("S3"&amp;表1_15[[#This Row],[分项工程代号]]&amp;表1_15[[#This Row],[分项工程名称]],模板!D:F,3,FALSE))</f>
        <v/>
      </c>
      <c r="L569" s="2" t="str">
        <f>IF(ISBLANK(A569),"",表1_15[[#This Row],[编号]]&amp;TEXT(表1_15[[#This Row],[序号]],"000"))</f>
        <v/>
      </c>
      <c r="M569" s="11" t="str">
        <f t="shared" si="94"/>
        <v/>
      </c>
      <c r="N569" s="11" t="str">
        <f t="shared" si="95"/>
        <v/>
      </c>
      <c r="O569" s="11" t="str">
        <f t="shared" si="96"/>
        <v/>
      </c>
      <c r="P569" s="2" t="str">
        <f t="shared" si="97"/>
        <v/>
      </c>
      <c r="Q569" s="2" t="str">
        <f t="shared" si="98"/>
        <v/>
      </c>
      <c r="R569" s="2" t="str">
        <f t="shared" si="99"/>
        <v/>
      </c>
      <c r="S569" s="11" t="str">
        <f t="shared" si="100"/>
        <v/>
      </c>
      <c r="T569" s="11" t="str">
        <f>IF(ISBLANK(A569),"",VLOOKUP(表1_15[[#This Row],[分项工程名称]],模板!C:G,3,FALSE))</f>
        <v/>
      </c>
      <c r="U569" s="2" t="str">
        <f t="shared" si="101"/>
        <v/>
      </c>
      <c r="V569" s="2" t="str">
        <f t="shared" si="102"/>
        <v/>
      </c>
      <c r="W569" s="11" t="str">
        <f>IF(ISBLANK(A569),"",表1_15[[#This Row],[子项名称]]&amp;表1_15[[#This Row],[标题]]&amp;表1_15[[#This Row],[分项工程代号]])</f>
        <v/>
      </c>
      <c r="X569" s="11" t="str">
        <f>IF(ISBLANK(A569),"",COUNTIF(W:W,表1_15[[#This Row],[子项名称]]&amp;表1_15[[#This Row],[标题]]&amp;表1_15[[#This Row],[分项工程代号]]))</f>
        <v/>
      </c>
      <c r="Y569" s="11" t="str">
        <f>IF(ISBLANK(A569),"",表1_15[[#This Row],[子项名称]]&amp;表1_15[[#This Row],[分项工程代号]]&amp;表1_15[[#This Row],[分项工程名称]])</f>
        <v/>
      </c>
      <c r="Z569" s="11" t="str">
        <f>IF(ISBLANK(A569),"",IF(MATCH(表1_15[[#This Row],[子项名称]]&amp;表1_15[[#This Row],[分项工程代号]]&amp;表1_15[[#This Row],[分项工程名称]],Y:Y,0)=ROW(表1_15[[#This Row],[子项名称]]),TRUE,FALSE))</f>
        <v/>
      </c>
      <c r="AA569" s="11" t="str">
        <f t="shared" si="103"/>
        <v/>
      </c>
      <c r="AB569" s="11" t="str">
        <f>IF(ISBLANK(A569),"",VLOOKUP(表1_15[[#This Row],[分项工程名称]],施工检查记录[#All],2,FALSE))</f>
        <v/>
      </c>
      <c r="AC569" s="5"/>
    </row>
    <row r="570" customHeight="1" spans="1:29">
      <c r="A570" s="5"/>
      <c r="B570" s="5"/>
      <c r="C570" s="5"/>
      <c r="D570" s="5"/>
      <c r="E570" s="5"/>
      <c r="F570" s="5"/>
      <c r="G570" s="5"/>
      <c r="H570" s="5"/>
      <c r="I570" s="5"/>
      <c r="J570" s="5"/>
      <c r="K570" s="11" t="str">
        <f>IF(ISBLANK(A570),"",VLOOKUP("S3"&amp;表1_15[[#This Row],[分项工程代号]]&amp;表1_15[[#This Row],[分项工程名称]],模板!D:F,3,FALSE))</f>
        <v/>
      </c>
      <c r="L570" s="2" t="str">
        <f>IF(ISBLANK(A570),"",表1_15[[#This Row],[编号]]&amp;TEXT(表1_15[[#This Row],[序号]],"000"))</f>
        <v/>
      </c>
      <c r="M570" s="11" t="str">
        <f t="shared" si="94"/>
        <v/>
      </c>
      <c r="N570" s="11" t="str">
        <f t="shared" si="95"/>
        <v/>
      </c>
      <c r="O570" s="11" t="str">
        <f t="shared" si="96"/>
        <v/>
      </c>
      <c r="P570" s="2" t="str">
        <f t="shared" si="97"/>
        <v/>
      </c>
      <c r="Q570" s="2" t="str">
        <f t="shared" si="98"/>
        <v/>
      </c>
      <c r="R570" s="2" t="str">
        <f t="shared" si="99"/>
        <v/>
      </c>
      <c r="S570" s="11" t="str">
        <f t="shared" si="100"/>
        <v/>
      </c>
      <c r="T570" s="11" t="str">
        <f>IF(ISBLANK(A570),"",VLOOKUP(表1_15[[#This Row],[分项工程名称]],模板!C:G,3,FALSE))</f>
        <v/>
      </c>
      <c r="U570" s="2" t="str">
        <f t="shared" si="101"/>
        <v/>
      </c>
      <c r="V570" s="2" t="str">
        <f t="shared" si="102"/>
        <v/>
      </c>
      <c r="W570" s="11" t="str">
        <f>IF(ISBLANK(A570),"",表1_15[[#This Row],[子项名称]]&amp;表1_15[[#This Row],[标题]]&amp;表1_15[[#This Row],[分项工程代号]])</f>
        <v/>
      </c>
      <c r="X570" s="11" t="str">
        <f>IF(ISBLANK(A570),"",COUNTIF(W:W,表1_15[[#This Row],[子项名称]]&amp;表1_15[[#This Row],[标题]]&amp;表1_15[[#This Row],[分项工程代号]]))</f>
        <v/>
      </c>
      <c r="Y570" s="11" t="str">
        <f>IF(ISBLANK(A570),"",表1_15[[#This Row],[子项名称]]&amp;表1_15[[#This Row],[分项工程代号]]&amp;表1_15[[#This Row],[分项工程名称]])</f>
        <v/>
      </c>
      <c r="Z570" s="11" t="str">
        <f>IF(ISBLANK(A570),"",IF(MATCH(表1_15[[#This Row],[子项名称]]&amp;表1_15[[#This Row],[分项工程代号]]&amp;表1_15[[#This Row],[分项工程名称]],Y:Y,0)=ROW(表1_15[[#This Row],[子项名称]]),TRUE,FALSE))</f>
        <v/>
      </c>
      <c r="AA570" s="11" t="str">
        <f t="shared" si="103"/>
        <v/>
      </c>
      <c r="AB570" s="11" t="str">
        <f>IF(ISBLANK(A570),"",VLOOKUP(表1_15[[#This Row],[分项工程名称]],施工检查记录[#All],2,FALSE))</f>
        <v/>
      </c>
      <c r="AC570" s="5"/>
    </row>
    <row r="571" customHeight="1" spans="1:29">
      <c r="A571" s="5"/>
      <c r="B571" s="5"/>
      <c r="C571" s="5"/>
      <c r="D571" s="5"/>
      <c r="E571" s="5"/>
      <c r="F571" s="5"/>
      <c r="G571" s="5"/>
      <c r="H571" s="5"/>
      <c r="I571" s="5"/>
      <c r="J571" s="5"/>
      <c r="K571" s="11" t="str">
        <f>IF(ISBLANK(A571),"",VLOOKUP("S3"&amp;表1_15[[#This Row],[分项工程代号]]&amp;表1_15[[#This Row],[分项工程名称]],模板!D:F,3,FALSE))</f>
        <v/>
      </c>
      <c r="L571" s="2" t="str">
        <f>IF(ISBLANK(A571),"",表1_15[[#This Row],[编号]]&amp;TEXT(表1_15[[#This Row],[序号]],"000"))</f>
        <v/>
      </c>
      <c r="M571" s="11" t="str">
        <f t="shared" si="94"/>
        <v/>
      </c>
      <c r="N571" s="11" t="str">
        <f t="shared" si="95"/>
        <v/>
      </c>
      <c r="O571" s="11" t="str">
        <f t="shared" si="96"/>
        <v/>
      </c>
      <c r="P571" s="2" t="str">
        <f t="shared" si="97"/>
        <v/>
      </c>
      <c r="Q571" s="2" t="str">
        <f t="shared" si="98"/>
        <v/>
      </c>
      <c r="R571" s="2" t="str">
        <f t="shared" si="99"/>
        <v/>
      </c>
      <c r="S571" s="11" t="str">
        <f t="shared" si="100"/>
        <v/>
      </c>
      <c r="T571" s="11" t="str">
        <f>IF(ISBLANK(A571),"",VLOOKUP(表1_15[[#This Row],[分项工程名称]],模板!C:G,3,FALSE))</f>
        <v/>
      </c>
      <c r="U571" s="2" t="str">
        <f t="shared" si="101"/>
        <v/>
      </c>
      <c r="V571" s="2" t="str">
        <f t="shared" si="102"/>
        <v/>
      </c>
      <c r="W571" s="11" t="str">
        <f>IF(ISBLANK(A571),"",表1_15[[#This Row],[子项名称]]&amp;表1_15[[#This Row],[标题]]&amp;表1_15[[#This Row],[分项工程代号]])</f>
        <v/>
      </c>
      <c r="X571" s="11" t="str">
        <f>IF(ISBLANK(A571),"",COUNTIF(W:W,表1_15[[#This Row],[子项名称]]&amp;表1_15[[#This Row],[标题]]&amp;表1_15[[#This Row],[分项工程代号]]))</f>
        <v/>
      </c>
      <c r="Y571" s="11" t="str">
        <f>IF(ISBLANK(A571),"",表1_15[[#This Row],[子项名称]]&amp;表1_15[[#This Row],[分项工程代号]]&amp;表1_15[[#This Row],[分项工程名称]])</f>
        <v/>
      </c>
      <c r="Z571" s="11" t="str">
        <f>IF(ISBLANK(A571),"",IF(MATCH(表1_15[[#This Row],[子项名称]]&amp;表1_15[[#This Row],[分项工程代号]]&amp;表1_15[[#This Row],[分项工程名称]],Y:Y,0)=ROW(表1_15[[#This Row],[子项名称]]),TRUE,FALSE))</f>
        <v/>
      </c>
      <c r="AA571" s="11" t="str">
        <f t="shared" si="103"/>
        <v/>
      </c>
      <c r="AB571" s="11" t="str">
        <f>IF(ISBLANK(A571),"",VLOOKUP(表1_15[[#This Row],[分项工程名称]],施工检查记录[#All],2,FALSE))</f>
        <v/>
      </c>
      <c r="AC571" s="5"/>
    </row>
    <row r="572" customHeight="1" spans="1:29">
      <c r="A572" s="5"/>
      <c r="B572" s="5"/>
      <c r="C572" s="5"/>
      <c r="D572" s="5"/>
      <c r="E572" s="5"/>
      <c r="F572" s="5"/>
      <c r="G572" s="5"/>
      <c r="H572" s="5"/>
      <c r="I572" s="5"/>
      <c r="J572" s="5"/>
      <c r="K572" s="11" t="str">
        <f>IF(ISBLANK(A572),"",VLOOKUP("S3"&amp;表1_15[[#This Row],[分项工程代号]]&amp;表1_15[[#This Row],[分项工程名称]],模板!D:F,3,FALSE))</f>
        <v/>
      </c>
      <c r="L572" s="2" t="str">
        <f>IF(ISBLANK(A572),"",表1_15[[#This Row],[编号]]&amp;TEXT(表1_15[[#This Row],[序号]],"000"))</f>
        <v/>
      </c>
      <c r="M572" s="11" t="str">
        <f t="shared" si="94"/>
        <v/>
      </c>
      <c r="N572" s="11" t="str">
        <f t="shared" si="95"/>
        <v/>
      </c>
      <c r="O572" s="11" t="str">
        <f t="shared" si="96"/>
        <v/>
      </c>
      <c r="P572" s="2" t="str">
        <f t="shared" si="97"/>
        <v/>
      </c>
      <c r="Q572" s="2" t="str">
        <f t="shared" si="98"/>
        <v/>
      </c>
      <c r="R572" s="2" t="str">
        <f t="shared" si="99"/>
        <v/>
      </c>
      <c r="S572" s="11" t="str">
        <f t="shared" si="100"/>
        <v/>
      </c>
      <c r="T572" s="11" t="str">
        <f>IF(ISBLANK(A572),"",VLOOKUP(表1_15[[#This Row],[分项工程名称]],模板!C:G,3,FALSE))</f>
        <v/>
      </c>
      <c r="U572" s="2" t="str">
        <f t="shared" si="101"/>
        <v/>
      </c>
      <c r="V572" s="2" t="str">
        <f t="shared" si="102"/>
        <v/>
      </c>
      <c r="W572" s="11" t="str">
        <f>IF(ISBLANK(A572),"",表1_15[[#This Row],[子项名称]]&amp;表1_15[[#This Row],[标题]]&amp;表1_15[[#This Row],[分项工程代号]])</f>
        <v/>
      </c>
      <c r="X572" s="11" t="str">
        <f>IF(ISBLANK(A572),"",COUNTIF(W:W,表1_15[[#This Row],[子项名称]]&amp;表1_15[[#This Row],[标题]]&amp;表1_15[[#This Row],[分项工程代号]]))</f>
        <v/>
      </c>
      <c r="Y572" s="11" t="str">
        <f>IF(ISBLANK(A572),"",表1_15[[#This Row],[子项名称]]&amp;表1_15[[#This Row],[分项工程代号]]&amp;表1_15[[#This Row],[分项工程名称]])</f>
        <v/>
      </c>
      <c r="Z572" s="11" t="str">
        <f>IF(ISBLANK(A572),"",IF(MATCH(表1_15[[#This Row],[子项名称]]&amp;表1_15[[#This Row],[分项工程代号]]&amp;表1_15[[#This Row],[分项工程名称]],Y:Y,0)=ROW(表1_15[[#This Row],[子项名称]]),TRUE,FALSE))</f>
        <v/>
      </c>
      <c r="AA572" s="11" t="str">
        <f t="shared" si="103"/>
        <v/>
      </c>
      <c r="AB572" s="11" t="str">
        <f>IF(ISBLANK(A572),"",VLOOKUP(表1_15[[#This Row],[分项工程名称]],施工检查记录[#All],2,FALSE))</f>
        <v/>
      </c>
      <c r="AC572" s="5"/>
    </row>
    <row r="573" customHeight="1" spans="1:29">
      <c r="A573" s="5"/>
      <c r="B573" s="5"/>
      <c r="C573" s="5"/>
      <c r="D573" s="5"/>
      <c r="E573" s="5"/>
      <c r="F573" s="5"/>
      <c r="G573" s="5"/>
      <c r="H573" s="5"/>
      <c r="I573" s="5"/>
      <c r="J573" s="5"/>
      <c r="K573" s="11" t="str">
        <f>IF(ISBLANK(A573),"",VLOOKUP("S3"&amp;表1_15[[#This Row],[分项工程代号]]&amp;表1_15[[#This Row],[分项工程名称]],模板!D:F,3,FALSE))</f>
        <v/>
      </c>
      <c r="L573" s="2" t="str">
        <f>IF(ISBLANK(A573),"",表1_15[[#This Row],[编号]]&amp;TEXT(表1_15[[#This Row],[序号]],"000"))</f>
        <v/>
      </c>
      <c r="M573" s="11" t="str">
        <f t="shared" si="94"/>
        <v/>
      </c>
      <c r="N573" s="11" t="str">
        <f t="shared" si="95"/>
        <v/>
      </c>
      <c r="O573" s="11" t="str">
        <f t="shared" si="96"/>
        <v/>
      </c>
      <c r="P573" s="2" t="str">
        <f t="shared" si="97"/>
        <v/>
      </c>
      <c r="Q573" s="2" t="str">
        <f t="shared" si="98"/>
        <v/>
      </c>
      <c r="R573" s="2" t="str">
        <f t="shared" si="99"/>
        <v/>
      </c>
      <c r="S573" s="11" t="str">
        <f t="shared" si="100"/>
        <v/>
      </c>
      <c r="T573" s="11" t="str">
        <f>IF(ISBLANK(A573),"",VLOOKUP(表1_15[[#This Row],[分项工程名称]],模板!C:G,3,FALSE))</f>
        <v/>
      </c>
      <c r="U573" s="2" t="str">
        <f t="shared" si="101"/>
        <v/>
      </c>
      <c r="V573" s="2" t="str">
        <f t="shared" si="102"/>
        <v/>
      </c>
      <c r="W573" s="11" t="str">
        <f>IF(ISBLANK(A573),"",表1_15[[#This Row],[子项名称]]&amp;表1_15[[#This Row],[标题]]&amp;表1_15[[#This Row],[分项工程代号]])</f>
        <v/>
      </c>
      <c r="X573" s="11" t="str">
        <f>IF(ISBLANK(A573),"",COUNTIF(W:W,表1_15[[#This Row],[子项名称]]&amp;表1_15[[#This Row],[标题]]&amp;表1_15[[#This Row],[分项工程代号]]))</f>
        <v/>
      </c>
      <c r="Y573" s="11" t="str">
        <f>IF(ISBLANK(A573),"",表1_15[[#This Row],[子项名称]]&amp;表1_15[[#This Row],[分项工程代号]]&amp;表1_15[[#This Row],[分项工程名称]])</f>
        <v/>
      </c>
      <c r="Z573" s="11" t="str">
        <f>IF(ISBLANK(A573),"",IF(MATCH(表1_15[[#This Row],[子项名称]]&amp;表1_15[[#This Row],[分项工程代号]]&amp;表1_15[[#This Row],[分项工程名称]],Y:Y,0)=ROW(表1_15[[#This Row],[子项名称]]),TRUE,FALSE))</f>
        <v/>
      </c>
      <c r="AA573" s="11" t="str">
        <f t="shared" si="103"/>
        <v/>
      </c>
      <c r="AB573" s="11" t="str">
        <f>IF(ISBLANK(A573),"",VLOOKUP(表1_15[[#This Row],[分项工程名称]],施工检查记录[#All],2,FALSE))</f>
        <v/>
      </c>
      <c r="AC573" s="5"/>
    </row>
    <row r="574" customHeight="1" spans="1:29">
      <c r="A574" s="5"/>
      <c r="B574" s="5"/>
      <c r="C574" s="5"/>
      <c r="D574" s="5"/>
      <c r="E574" s="5"/>
      <c r="F574" s="5"/>
      <c r="G574" s="5"/>
      <c r="H574" s="5"/>
      <c r="I574" s="5"/>
      <c r="J574" s="5"/>
      <c r="K574" s="11" t="str">
        <f>IF(ISBLANK(A574),"",VLOOKUP("S3"&amp;表1_15[[#This Row],[分项工程代号]]&amp;表1_15[[#This Row],[分项工程名称]],模板!D:F,3,FALSE))</f>
        <v/>
      </c>
      <c r="L574" s="2" t="str">
        <f>IF(ISBLANK(A574),"",表1_15[[#This Row],[编号]]&amp;TEXT(表1_15[[#This Row],[序号]],"000"))</f>
        <v/>
      </c>
      <c r="M574" s="11" t="str">
        <f t="shared" si="94"/>
        <v/>
      </c>
      <c r="N574" s="11" t="str">
        <f t="shared" si="95"/>
        <v/>
      </c>
      <c r="O574" s="11" t="str">
        <f t="shared" si="96"/>
        <v/>
      </c>
      <c r="P574" s="2" t="str">
        <f t="shared" si="97"/>
        <v/>
      </c>
      <c r="Q574" s="2" t="str">
        <f t="shared" si="98"/>
        <v/>
      </c>
      <c r="R574" s="2" t="str">
        <f t="shared" si="99"/>
        <v/>
      </c>
      <c r="S574" s="11" t="str">
        <f t="shared" si="100"/>
        <v/>
      </c>
      <c r="T574" s="11" t="str">
        <f>IF(ISBLANK(A574),"",VLOOKUP(表1_15[[#This Row],[分项工程名称]],模板!C:G,3,FALSE))</f>
        <v/>
      </c>
      <c r="U574" s="2" t="str">
        <f t="shared" si="101"/>
        <v/>
      </c>
      <c r="V574" s="2" t="str">
        <f t="shared" si="102"/>
        <v/>
      </c>
      <c r="W574" s="11" t="str">
        <f>IF(ISBLANK(A574),"",表1_15[[#This Row],[子项名称]]&amp;表1_15[[#This Row],[标题]]&amp;表1_15[[#This Row],[分项工程代号]])</f>
        <v/>
      </c>
      <c r="X574" s="11" t="str">
        <f>IF(ISBLANK(A574),"",COUNTIF(W:W,表1_15[[#This Row],[子项名称]]&amp;表1_15[[#This Row],[标题]]&amp;表1_15[[#This Row],[分项工程代号]]))</f>
        <v/>
      </c>
      <c r="Y574" s="11" t="str">
        <f>IF(ISBLANK(A574),"",表1_15[[#This Row],[子项名称]]&amp;表1_15[[#This Row],[分项工程代号]]&amp;表1_15[[#This Row],[分项工程名称]])</f>
        <v/>
      </c>
      <c r="Z574" s="11" t="str">
        <f>IF(ISBLANK(A574),"",IF(MATCH(表1_15[[#This Row],[子项名称]]&amp;表1_15[[#This Row],[分项工程代号]]&amp;表1_15[[#This Row],[分项工程名称]],Y:Y,0)=ROW(表1_15[[#This Row],[子项名称]]),TRUE,FALSE))</f>
        <v/>
      </c>
      <c r="AA574" s="11" t="str">
        <f t="shared" si="103"/>
        <v/>
      </c>
      <c r="AB574" s="11" t="str">
        <f>IF(ISBLANK(A574),"",VLOOKUP(表1_15[[#This Row],[分项工程名称]],施工检查记录[#All],2,FALSE))</f>
        <v/>
      </c>
      <c r="AC574" s="5"/>
    </row>
    <row r="575" customHeight="1" spans="1:29">
      <c r="A575" s="5"/>
      <c r="B575" s="5"/>
      <c r="C575" s="5"/>
      <c r="D575" s="5"/>
      <c r="E575" s="5"/>
      <c r="F575" s="5"/>
      <c r="G575" s="5"/>
      <c r="H575" s="5"/>
      <c r="I575" s="5"/>
      <c r="J575" s="5"/>
      <c r="K575" s="11" t="str">
        <f>IF(ISBLANK(A575),"",VLOOKUP("S3"&amp;表1_15[[#This Row],[分项工程代号]]&amp;表1_15[[#This Row],[分项工程名称]],模板!D:F,3,FALSE))</f>
        <v/>
      </c>
      <c r="L575" s="2" t="str">
        <f>IF(ISBLANK(A575),"",表1_15[[#This Row],[编号]]&amp;TEXT(表1_15[[#This Row],[序号]],"000"))</f>
        <v/>
      </c>
      <c r="M575" s="11" t="str">
        <f t="shared" si="94"/>
        <v/>
      </c>
      <c r="N575" s="11" t="str">
        <f t="shared" si="95"/>
        <v/>
      </c>
      <c r="O575" s="11" t="str">
        <f t="shared" si="96"/>
        <v/>
      </c>
      <c r="P575" s="2" t="str">
        <f t="shared" si="97"/>
        <v/>
      </c>
      <c r="Q575" s="2" t="str">
        <f t="shared" si="98"/>
        <v/>
      </c>
      <c r="R575" s="2" t="str">
        <f t="shared" si="99"/>
        <v/>
      </c>
      <c r="S575" s="11" t="str">
        <f t="shared" si="100"/>
        <v/>
      </c>
      <c r="T575" s="11" t="str">
        <f>IF(ISBLANK(A575),"",VLOOKUP(表1_15[[#This Row],[分项工程名称]],模板!C:G,3,FALSE))</f>
        <v/>
      </c>
      <c r="U575" s="2" t="str">
        <f t="shared" si="101"/>
        <v/>
      </c>
      <c r="V575" s="2" t="str">
        <f t="shared" si="102"/>
        <v/>
      </c>
      <c r="W575" s="11" t="str">
        <f>IF(ISBLANK(A575),"",表1_15[[#This Row],[子项名称]]&amp;表1_15[[#This Row],[标题]]&amp;表1_15[[#This Row],[分项工程代号]])</f>
        <v/>
      </c>
      <c r="X575" s="11" t="str">
        <f>IF(ISBLANK(A575),"",COUNTIF(W:W,表1_15[[#This Row],[子项名称]]&amp;表1_15[[#This Row],[标题]]&amp;表1_15[[#This Row],[分项工程代号]]))</f>
        <v/>
      </c>
      <c r="Y575" s="11" t="str">
        <f>IF(ISBLANK(A575),"",表1_15[[#This Row],[子项名称]]&amp;表1_15[[#This Row],[分项工程代号]]&amp;表1_15[[#This Row],[分项工程名称]])</f>
        <v/>
      </c>
      <c r="Z575" s="11" t="str">
        <f>IF(ISBLANK(A575),"",IF(MATCH(表1_15[[#This Row],[子项名称]]&amp;表1_15[[#This Row],[分项工程代号]]&amp;表1_15[[#This Row],[分项工程名称]],Y:Y,0)=ROW(表1_15[[#This Row],[子项名称]]),TRUE,FALSE))</f>
        <v/>
      </c>
      <c r="AA575" s="11" t="str">
        <f t="shared" si="103"/>
        <v/>
      </c>
      <c r="AB575" s="11" t="str">
        <f>IF(ISBLANK(A575),"",VLOOKUP(表1_15[[#This Row],[分项工程名称]],施工检查记录[#All],2,FALSE))</f>
        <v/>
      </c>
      <c r="AC575" s="5"/>
    </row>
    <row r="576" customHeight="1" spans="1:29">
      <c r="A576" s="5"/>
      <c r="B576" s="5"/>
      <c r="C576" s="5"/>
      <c r="D576" s="5"/>
      <c r="E576" s="5"/>
      <c r="F576" s="5"/>
      <c r="G576" s="5"/>
      <c r="H576" s="5"/>
      <c r="I576" s="5"/>
      <c r="J576" s="5"/>
      <c r="K576" s="11" t="str">
        <f>IF(ISBLANK(A576),"",VLOOKUP("S3"&amp;表1_15[[#This Row],[分项工程代号]]&amp;表1_15[[#This Row],[分项工程名称]],模板!D:F,3,FALSE))</f>
        <v/>
      </c>
      <c r="L576" s="2" t="str">
        <f>IF(ISBLANK(A576),"",表1_15[[#This Row],[编号]]&amp;TEXT(表1_15[[#This Row],[序号]],"000"))</f>
        <v/>
      </c>
      <c r="M576" s="11" t="str">
        <f t="shared" si="94"/>
        <v/>
      </c>
      <c r="N576" s="11" t="str">
        <f t="shared" si="95"/>
        <v/>
      </c>
      <c r="O576" s="11" t="str">
        <f t="shared" si="96"/>
        <v/>
      </c>
      <c r="P576" s="2" t="str">
        <f t="shared" si="97"/>
        <v/>
      </c>
      <c r="Q576" s="2" t="str">
        <f t="shared" si="98"/>
        <v/>
      </c>
      <c r="R576" s="2" t="str">
        <f t="shared" si="99"/>
        <v/>
      </c>
      <c r="S576" s="11" t="str">
        <f t="shared" si="100"/>
        <v/>
      </c>
      <c r="T576" s="11" t="str">
        <f>IF(ISBLANK(A576),"",VLOOKUP(表1_15[[#This Row],[分项工程名称]],模板!C:G,3,FALSE))</f>
        <v/>
      </c>
      <c r="U576" s="2" t="str">
        <f t="shared" si="101"/>
        <v/>
      </c>
      <c r="V576" s="2" t="str">
        <f t="shared" si="102"/>
        <v/>
      </c>
      <c r="W576" s="11" t="str">
        <f>IF(ISBLANK(A576),"",表1_15[[#This Row],[子项名称]]&amp;表1_15[[#This Row],[标题]]&amp;表1_15[[#This Row],[分项工程代号]])</f>
        <v/>
      </c>
      <c r="X576" s="11" t="str">
        <f>IF(ISBLANK(A576),"",COUNTIF(W:W,表1_15[[#This Row],[子项名称]]&amp;表1_15[[#This Row],[标题]]&amp;表1_15[[#This Row],[分项工程代号]]))</f>
        <v/>
      </c>
      <c r="Y576" s="11" t="str">
        <f>IF(ISBLANK(A576),"",表1_15[[#This Row],[子项名称]]&amp;表1_15[[#This Row],[分项工程代号]]&amp;表1_15[[#This Row],[分项工程名称]])</f>
        <v/>
      </c>
      <c r="Z576" s="11" t="str">
        <f>IF(ISBLANK(A576),"",IF(MATCH(表1_15[[#This Row],[子项名称]]&amp;表1_15[[#This Row],[分项工程代号]]&amp;表1_15[[#This Row],[分项工程名称]],Y:Y,0)=ROW(表1_15[[#This Row],[子项名称]]),TRUE,FALSE))</f>
        <v/>
      </c>
      <c r="AA576" s="11" t="str">
        <f t="shared" si="103"/>
        <v/>
      </c>
      <c r="AB576" s="11" t="str">
        <f>IF(ISBLANK(A576),"",VLOOKUP(表1_15[[#This Row],[分项工程名称]],施工检查记录[#All],2,FALSE))</f>
        <v/>
      </c>
      <c r="AC576" s="5"/>
    </row>
    <row r="577" customHeight="1" spans="1:29">
      <c r="A577" s="5"/>
      <c r="B577" s="5"/>
      <c r="C577" s="5"/>
      <c r="D577" s="5"/>
      <c r="E577" s="5"/>
      <c r="F577" s="5"/>
      <c r="G577" s="5"/>
      <c r="H577" s="5"/>
      <c r="I577" s="5"/>
      <c r="J577" s="5"/>
      <c r="K577" s="11" t="str">
        <f>IF(ISBLANK(A577),"",VLOOKUP("S3"&amp;表1_15[[#This Row],[分项工程代号]]&amp;表1_15[[#This Row],[分项工程名称]],模板!D:F,3,FALSE))</f>
        <v/>
      </c>
      <c r="L577" s="2" t="str">
        <f>IF(ISBLANK(A577),"",表1_15[[#This Row],[编号]]&amp;TEXT(表1_15[[#This Row],[序号]],"000"))</f>
        <v/>
      </c>
      <c r="M577" s="11" t="str">
        <f t="shared" si="94"/>
        <v/>
      </c>
      <c r="N577" s="11" t="str">
        <f t="shared" si="95"/>
        <v/>
      </c>
      <c r="O577" s="11" t="str">
        <f t="shared" si="96"/>
        <v/>
      </c>
      <c r="P577" s="2" t="str">
        <f t="shared" si="97"/>
        <v/>
      </c>
      <c r="Q577" s="2" t="str">
        <f t="shared" si="98"/>
        <v/>
      </c>
      <c r="R577" s="2" t="str">
        <f t="shared" si="99"/>
        <v/>
      </c>
      <c r="S577" s="11" t="str">
        <f t="shared" si="100"/>
        <v/>
      </c>
      <c r="T577" s="11" t="str">
        <f>IF(ISBLANK(A577),"",VLOOKUP(表1_15[[#This Row],[分项工程名称]],模板!C:G,3,FALSE))</f>
        <v/>
      </c>
      <c r="U577" s="2" t="str">
        <f t="shared" si="101"/>
        <v/>
      </c>
      <c r="V577" s="2" t="str">
        <f t="shared" si="102"/>
        <v/>
      </c>
      <c r="W577" s="11" t="str">
        <f>IF(ISBLANK(A577),"",表1_15[[#This Row],[子项名称]]&amp;表1_15[[#This Row],[标题]]&amp;表1_15[[#This Row],[分项工程代号]])</f>
        <v/>
      </c>
      <c r="X577" s="11" t="str">
        <f>IF(ISBLANK(A577),"",COUNTIF(W:W,表1_15[[#This Row],[子项名称]]&amp;表1_15[[#This Row],[标题]]&amp;表1_15[[#This Row],[分项工程代号]]))</f>
        <v/>
      </c>
      <c r="Y577" s="11" t="str">
        <f>IF(ISBLANK(A577),"",表1_15[[#This Row],[子项名称]]&amp;表1_15[[#This Row],[分项工程代号]]&amp;表1_15[[#This Row],[分项工程名称]])</f>
        <v/>
      </c>
      <c r="Z577" s="11" t="str">
        <f>IF(ISBLANK(A577),"",IF(MATCH(表1_15[[#This Row],[子项名称]]&amp;表1_15[[#This Row],[分项工程代号]]&amp;表1_15[[#This Row],[分项工程名称]],Y:Y,0)=ROW(表1_15[[#This Row],[子项名称]]),TRUE,FALSE))</f>
        <v/>
      </c>
      <c r="AA577" s="11" t="str">
        <f t="shared" si="103"/>
        <v/>
      </c>
      <c r="AB577" s="11" t="str">
        <f>IF(ISBLANK(A577),"",VLOOKUP(表1_15[[#This Row],[分项工程名称]],施工检查记录[#All],2,FALSE))</f>
        <v/>
      </c>
      <c r="AC577" s="5"/>
    </row>
    <row r="578" customHeight="1" spans="1:29">
      <c r="A578" s="5"/>
      <c r="B578" s="5"/>
      <c r="C578" s="5"/>
      <c r="D578" s="5"/>
      <c r="E578" s="5"/>
      <c r="F578" s="5"/>
      <c r="G578" s="5"/>
      <c r="H578" s="5"/>
      <c r="I578" s="5"/>
      <c r="J578" s="5"/>
      <c r="K578" s="11" t="str">
        <f>IF(ISBLANK(A578),"",VLOOKUP("S3"&amp;表1_15[[#This Row],[分项工程代号]]&amp;表1_15[[#This Row],[分项工程名称]],模板!D:F,3,FALSE))</f>
        <v/>
      </c>
      <c r="L578" s="2" t="str">
        <f>IF(ISBLANK(A578),"",表1_15[[#This Row],[编号]]&amp;TEXT(表1_15[[#This Row],[序号]],"000"))</f>
        <v/>
      </c>
      <c r="M578" s="11" t="str">
        <f t="shared" si="94"/>
        <v/>
      </c>
      <c r="N578" s="11" t="str">
        <f t="shared" si="95"/>
        <v/>
      </c>
      <c r="O578" s="11" t="str">
        <f t="shared" si="96"/>
        <v/>
      </c>
      <c r="P578" s="2" t="str">
        <f t="shared" si="97"/>
        <v/>
      </c>
      <c r="Q578" s="2" t="str">
        <f t="shared" si="98"/>
        <v/>
      </c>
      <c r="R578" s="2" t="str">
        <f t="shared" si="99"/>
        <v/>
      </c>
      <c r="S578" s="11" t="str">
        <f t="shared" si="100"/>
        <v/>
      </c>
      <c r="T578" s="11" t="str">
        <f>IF(ISBLANK(A578),"",VLOOKUP(表1_15[[#This Row],[分项工程名称]],模板!C:G,3,FALSE))</f>
        <v/>
      </c>
      <c r="U578" s="2" t="str">
        <f t="shared" si="101"/>
        <v/>
      </c>
      <c r="V578" s="2" t="str">
        <f t="shared" si="102"/>
        <v/>
      </c>
      <c r="W578" s="11" t="str">
        <f>IF(ISBLANK(A578),"",表1_15[[#This Row],[子项名称]]&amp;表1_15[[#This Row],[标题]]&amp;表1_15[[#This Row],[分项工程代号]])</f>
        <v/>
      </c>
      <c r="X578" s="11" t="str">
        <f>IF(ISBLANK(A578),"",COUNTIF(W:W,表1_15[[#This Row],[子项名称]]&amp;表1_15[[#This Row],[标题]]&amp;表1_15[[#This Row],[分项工程代号]]))</f>
        <v/>
      </c>
      <c r="Y578" s="11" t="str">
        <f>IF(ISBLANK(A578),"",表1_15[[#This Row],[子项名称]]&amp;表1_15[[#This Row],[分项工程代号]]&amp;表1_15[[#This Row],[分项工程名称]])</f>
        <v/>
      </c>
      <c r="Z578" s="11" t="str">
        <f>IF(ISBLANK(A578),"",IF(MATCH(表1_15[[#This Row],[子项名称]]&amp;表1_15[[#This Row],[分项工程代号]]&amp;表1_15[[#This Row],[分项工程名称]],Y:Y,0)=ROW(表1_15[[#This Row],[子项名称]]),TRUE,FALSE))</f>
        <v/>
      </c>
      <c r="AA578" s="11" t="str">
        <f t="shared" si="103"/>
        <v/>
      </c>
      <c r="AB578" s="11" t="str">
        <f>IF(ISBLANK(A578),"",VLOOKUP(表1_15[[#This Row],[分项工程名称]],施工检查记录[#All],2,FALSE))</f>
        <v/>
      </c>
      <c r="AC578" s="5"/>
    </row>
    <row r="579" customHeight="1" spans="1:29">
      <c r="A579" s="5"/>
      <c r="B579" s="5"/>
      <c r="C579" s="5"/>
      <c r="D579" s="5"/>
      <c r="E579" s="5"/>
      <c r="F579" s="5"/>
      <c r="G579" s="5"/>
      <c r="H579" s="5"/>
      <c r="I579" s="5"/>
      <c r="J579" s="5"/>
      <c r="K579" s="11" t="str">
        <f>IF(ISBLANK(A579),"",VLOOKUP("S3"&amp;表1_15[[#This Row],[分项工程代号]]&amp;表1_15[[#This Row],[分项工程名称]],模板!D:F,3,FALSE))</f>
        <v/>
      </c>
      <c r="L579" s="2" t="str">
        <f>IF(ISBLANK(A579),"",表1_15[[#This Row],[编号]]&amp;TEXT(表1_15[[#This Row],[序号]],"000"))</f>
        <v/>
      </c>
      <c r="M579" s="11" t="str">
        <f t="shared" ref="M579:M598" si="104">IF(ISBLANK(A579),"","北方工程刚果（金）有限公司")</f>
        <v/>
      </c>
      <c r="N579" s="11" t="str">
        <f t="shared" ref="N579:N598" si="105">IF(ISBLANK(A579),"","李云松")</f>
        <v/>
      </c>
      <c r="O579" s="11" t="str">
        <f t="shared" ref="O579:O598" si="106">IF(ISBLANK(A579),"","黄必银")</f>
        <v/>
      </c>
      <c r="P579" s="2" t="str">
        <f t="shared" ref="P579:P598" si="107">IF(ISBLANK(A579),"","WUHUANG CONSTRUCTION ET COMMERCE RDC SAS")</f>
        <v/>
      </c>
      <c r="Q579" s="2" t="str">
        <f t="shared" ref="Q579:Q598" si="108">IF(ISBLANK(A579),"","陈陆")</f>
        <v/>
      </c>
      <c r="R579" s="2" t="str">
        <f t="shared" ref="R579:R598" si="109">IF(ISBLANK(A579),"","曹学能")</f>
        <v/>
      </c>
      <c r="S579" s="11" t="str">
        <f t="shared" ref="S579:S598" si="110">IF(ISBLANK(A579),"","鑫诚建设监理咨询有限公司")</f>
        <v/>
      </c>
      <c r="T579" s="11" t="str">
        <f>IF(ISBLANK(A579),"",VLOOKUP(表1_15[[#This Row],[分项工程名称]],模板!C:G,3,FALSE))</f>
        <v/>
      </c>
      <c r="U579" s="2" t="str">
        <f t="shared" ref="U579:U598" si="111">IF(ISBLANK(A579),"","刚果（金）庞比铜钴矿项目")</f>
        <v/>
      </c>
      <c r="V579" s="2" t="str">
        <f t="shared" ref="V579:V598" si="112">IF(ISBLANK(A579),"",_xlfn.CONCAT(U579,"   ",A579))</f>
        <v/>
      </c>
      <c r="W579" s="11" t="str">
        <f>IF(ISBLANK(A579),"",表1_15[[#This Row],[子项名称]]&amp;表1_15[[#This Row],[标题]]&amp;表1_15[[#This Row],[分项工程代号]])</f>
        <v/>
      </c>
      <c r="X579" s="11" t="str">
        <f>IF(ISBLANK(A579),"",COUNTIF(W:W,表1_15[[#This Row],[子项名称]]&amp;表1_15[[#This Row],[标题]]&amp;表1_15[[#This Row],[分项工程代号]]))</f>
        <v/>
      </c>
      <c r="Y579" s="11" t="str">
        <f>IF(ISBLANK(A579),"",表1_15[[#This Row],[子项名称]]&amp;表1_15[[#This Row],[分项工程代号]]&amp;表1_15[[#This Row],[分项工程名称]])</f>
        <v/>
      </c>
      <c r="Z579" s="11" t="str">
        <f>IF(ISBLANK(A579),"",IF(MATCH(表1_15[[#This Row],[子项名称]]&amp;表1_15[[#This Row],[分项工程代号]]&amp;表1_15[[#This Row],[分项工程名称]],Y:Y,0)=ROW(表1_15[[#This Row],[子项名称]]),TRUE,FALSE))</f>
        <v/>
      </c>
      <c r="AA579" s="11" t="str">
        <f t="shared" ref="AA579:AA598" si="113">IF(ISBLANK(A579),"",_xlfn.CONCAT("《自动化仪表工程施工及验收规范》GB50093-2013"))</f>
        <v/>
      </c>
      <c r="AB579" s="11" t="str">
        <f>IF(ISBLANK(A579),"",VLOOKUP(表1_15[[#This Row],[分项工程名称]],施工检查记录[#All],2,FALSE))</f>
        <v/>
      </c>
      <c r="AC579" s="5"/>
    </row>
    <row r="580" customHeight="1" spans="1:29">
      <c r="A580" s="5"/>
      <c r="B580" s="5"/>
      <c r="C580" s="5"/>
      <c r="D580" s="5"/>
      <c r="E580" s="5"/>
      <c r="F580" s="5"/>
      <c r="G580" s="5"/>
      <c r="H580" s="5"/>
      <c r="I580" s="5"/>
      <c r="J580" s="5"/>
      <c r="K580" s="11" t="str">
        <f>IF(ISBLANK(A580),"",VLOOKUP("S3"&amp;表1_15[[#This Row],[分项工程代号]]&amp;表1_15[[#This Row],[分项工程名称]],模板!D:F,3,FALSE))</f>
        <v/>
      </c>
      <c r="L580" s="2" t="str">
        <f>IF(ISBLANK(A580),"",表1_15[[#This Row],[编号]]&amp;TEXT(表1_15[[#This Row],[序号]],"000"))</f>
        <v/>
      </c>
      <c r="M580" s="11" t="str">
        <f t="shared" si="104"/>
        <v/>
      </c>
      <c r="N580" s="11" t="str">
        <f t="shared" si="105"/>
        <v/>
      </c>
      <c r="O580" s="11" t="str">
        <f t="shared" si="106"/>
        <v/>
      </c>
      <c r="P580" s="2" t="str">
        <f t="shared" si="107"/>
        <v/>
      </c>
      <c r="Q580" s="2" t="str">
        <f t="shared" si="108"/>
        <v/>
      </c>
      <c r="R580" s="2" t="str">
        <f t="shared" si="109"/>
        <v/>
      </c>
      <c r="S580" s="11" t="str">
        <f t="shared" si="110"/>
        <v/>
      </c>
      <c r="T580" s="11" t="str">
        <f>IF(ISBLANK(A580),"",VLOOKUP(表1_15[[#This Row],[分项工程名称]],模板!C:G,3,FALSE))</f>
        <v/>
      </c>
      <c r="U580" s="2" t="str">
        <f t="shared" si="111"/>
        <v/>
      </c>
      <c r="V580" s="2" t="str">
        <f t="shared" si="112"/>
        <v/>
      </c>
      <c r="W580" s="11" t="str">
        <f>IF(ISBLANK(A580),"",表1_15[[#This Row],[子项名称]]&amp;表1_15[[#This Row],[标题]]&amp;表1_15[[#This Row],[分项工程代号]])</f>
        <v/>
      </c>
      <c r="X580" s="11" t="str">
        <f>IF(ISBLANK(A580),"",COUNTIF(W:W,表1_15[[#This Row],[子项名称]]&amp;表1_15[[#This Row],[标题]]&amp;表1_15[[#This Row],[分项工程代号]]))</f>
        <v/>
      </c>
      <c r="Y580" s="11" t="str">
        <f>IF(ISBLANK(A580),"",表1_15[[#This Row],[子项名称]]&amp;表1_15[[#This Row],[分项工程代号]]&amp;表1_15[[#This Row],[分项工程名称]])</f>
        <v/>
      </c>
      <c r="Z580" s="11" t="str">
        <f>IF(ISBLANK(A580),"",IF(MATCH(表1_15[[#This Row],[子项名称]]&amp;表1_15[[#This Row],[分项工程代号]]&amp;表1_15[[#This Row],[分项工程名称]],Y:Y,0)=ROW(表1_15[[#This Row],[子项名称]]),TRUE,FALSE))</f>
        <v/>
      </c>
      <c r="AA580" s="11" t="str">
        <f t="shared" si="113"/>
        <v/>
      </c>
      <c r="AB580" s="11" t="str">
        <f>IF(ISBLANK(A580),"",VLOOKUP(表1_15[[#This Row],[分项工程名称]],施工检查记录[#All],2,FALSE))</f>
        <v/>
      </c>
      <c r="AC580" s="5"/>
    </row>
    <row r="581" customHeight="1" spans="1:29">
      <c r="A581" s="5"/>
      <c r="B581" s="5"/>
      <c r="C581" s="5"/>
      <c r="D581" s="5"/>
      <c r="E581" s="5"/>
      <c r="F581" s="5"/>
      <c r="G581" s="5"/>
      <c r="H581" s="5"/>
      <c r="I581" s="5"/>
      <c r="J581" s="5"/>
      <c r="K581" s="11" t="str">
        <f>IF(ISBLANK(A581),"",VLOOKUP("S3"&amp;表1_15[[#This Row],[分项工程代号]]&amp;表1_15[[#This Row],[分项工程名称]],模板!D:F,3,FALSE))</f>
        <v/>
      </c>
      <c r="L581" s="2" t="str">
        <f>IF(ISBLANK(A581),"",表1_15[[#This Row],[编号]]&amp;TEXT(表1_15[[#This Row],[序号]],"000"))</f>
        <v/>
      </c>
      <c r="M581" s="11" t="str">
        <f t="shared" si="104"/>
        <v/>
      </c>
      <c r="N581" s="11" t="str">
        <f t="shared" si="105"/>
        <v/>
      </c>
      <c r="O581" s="11" t="str">
        <f t="shared" si="106"/>
        <v/>
      </c>
      <c r="P581" s="2" t="str">
        <f t="shared" si="107"/>
        <v/>
      </c>
      <c r="Q581" s="2" t="str">
        <f t="shared" si="108"/>
        <v/>
      </c>
      <c r="R581" s="2" t="str">
        <f t="shared" si="109"/>
        <v/>
      </c>
      <c r="S581" s="11" t="str">
        <f t="shared" si="110"/>
        <v/>
      </c>
      <c r="T581" s="11" t="str">
        <f>IF(ISBLANK(A581),"",VLOOKUP(表1_15[[#This Row],[分项工程名称]],模板!C:G,3,FALSE))</f>
        <v/>
      </c>
      <c r="U581" s="2" t="str">
        <f t="shared" si="111"/>
        <v/>
      </c>
      <c r="V581" s="2" t="str">
        <f t="shared" si="112"/>
        <v/>
      </c>
      <c r="W581" s="11" t="str">
        <f>IF(ISBLANK(A581),"",表1_15[[#This Row],[子项名称]]&amp;表1_15[[#This Row],[标题]]&amp;表1_15[[#This Row],[分项工程代号]])</f>
        <v/>
      </c>
      <c r="X581" s="11" t="str">
        <f>IF(ISBLANK(A581),"",COUNTIF(W:W,表1_15[[#This Row],[子项名称]]&amp;表1_15[[#This Row],[标题]]&amp;表1_15[[#This Row],[分项工程代号]]))</f>
        <v/>
      </c>
      <c r="Y581" s="11" t="str">
        <f>IF(ISBLANK(A581),"",表1_15[[#This Row],[子项名称]]&amp;表1_15[[#This Row],[分项工程代号]]&amp;表1_15[[#This Row],[分项工程名称]])</f>
        <v/>
      </c>
      <c r="Z581" s="11" t="str">
        <f>IF(ISBLANK(A581),"",IF(MATCH(表1_15[[#This Row],[子项名称]]&amp;表1_15[[#This Row],[分项工程代号]]&amp;表1_15[[#This Row],[分项工程名称]],Y:Y,0)=ROW(表1_15[[#This Row],[子项名称]]),TRUE,FALSE))</f>
        <v/>
      </c>
      <c r="AA581" s="11" t="str">
        <f t="shared" si="113"/>
        <v/>
      </c>
      <c r="AB581" s="11" t="str">
        <f>IF(ISBLANK(A581),"",VLOOKUP(表1_15[[#This Row],[分项工程名称]],施工检查记录[#All],2,FALSE))</f>
        <v/>
      </c>
      <c r="AC581" s="5"/>
    </row>
    <row r="582" customHeight="1" spans="1:29">
      <c r="A582" s="5"/>
      <c r="B582" s="5"/>
      <c r="C582" s="5"/>
      <c r="D582" s="5"/>
      <c r="E582" s="5"/>
      <c r="F582" s="5"/>
      <c r="G582" s="5"/>
      <c r="H582" s="5"/>
      <c r="I582" s="5"/>
      <c r="J582" s="5"/>
      <c r="K582" s="11" t="str">
        <f>IF(ISBLANK(A582),"",VLOOKUP("S3"&amp;表1_15[[#This Row],[分项工程代号]]&amp;表1_15[[#This Row],[分项工程名称]],模板!D:F,3,FALSE))</f>
        <v/>
      </c>
      <c r="L582" s="2" t="str">
        <f>IF(ISBLANK(A582),"",表1_15[[#This Row],[编号]]&amp;TEXT(表1_15[[#This Row],[序号]],"000"))</f>
        <v/>
      </c>
      <c r="M582" s="11" t="str">
        <f t="shared" si="104"/>
        <v/>
      </c>
      <c r="N582" s="11" t="str">
        <f t="shared" si="105"/>
        <v/>
      </c>
      <c r="O582" s="11" t="str">
        <f t="shared" si="106"/>
        <v/>
      </c>
      <c r="P582" s="2" t="str">
        <f t="shared" si="107"/>
        <v/>
      </c>
      <c r="Q582" s="2" t="str">
        <f t="shared" si="108"/>
        <v/>
      </c>
      <c r="R582" s="2" t="str">
        <f t="shared" si="109"/>
        <v/>
      </c>
      <c r="S582" s="11" t="str">
        <f t="shared" si="110"/>
        <v/>
      </c>
      <c r="T582" s="11" t="str">
        <f>IF(ISBLANK(A582),"",VLOOKUP(表1_15[[#This Row],[分项工程名称]],模板!C:G,3,FALSE))</f>
        <v/>
      </c>
      <c r="U582" s="2" t="str">
        <f t="shared" si="111"/>
        <v/>
      </c>
      <c r="V582" s="2" t="str">
        <f t="shared" si="112"/>
        <v/>
      </c>
      <c r="W582" s="11" t="str">
        <f>IF(ISBLANK(A582),"",表1_15[[#This Row],[子项名称]]&amp;表1_15[[#This Row],[标题]]&amp;表1_15[[#This Row],[分项工程代号]])</f>
        <v/>
      </c>
      <c r="X582" s="11" t="str">
        <f>IF(ISBLANK(A582),"",COUNTIF(W:W,表1_15[[#This Row],[子项名称]]&amp;表1_15[[#This Row],[标题]]&amp;表1_15[[#This Row],[分项工程代号]]))</f>
        <v/>
      </c>
      <c r="Y582" s="11" t="str">
        <f>IF(ISBLANK(A582),"",表1_15[[#This Row],[子项名称]]&amp;表1_15[[#This Row],[分项工程代号]]&amp;表1_15[[#This Row],[分项工程名称]])</f>
        <v/>
      </c>
      <c r="Z582" s="11" t="str">
        <f>IF(ISBLANK(A582),"",IF(MATCH(表1_15[[#This Row],[子项名称]]&amp;表1_15[[#This Row],[分项工程代号]]&amp;表1_15[[#This Row],[分项工程名称]],Y:Y,0)=ROW(表1_15[[#This Row],[子项名称]]),TRUE,FALSE))</f>
        <v/>
      </c>
      <c r="AA582" s="11" t="str">
        <f t="shared" si="113"/>
        <v/>
      </c>
      <c r="AB582" s="11" t="str">
        <f>IF(ISBLANK(A582),"",VLOOKUP(表1_15[[#This Row],[分项工程名称]],施工检查记录[#All],2,FALSE))</f>
        <v/>
      </c>
      <c r="AC582" s="5"/>
    </row>
    <row r="583" customHeight="1" spans="1:29">
      <c r="A583" s="5"/>
      <c r="B583" s="5"/>
      <c r="C583" s="5"/>
      <c r="D583" s="5"/>
      <c r="E583" s="5"/>
      <c r="F583" s="5"/>
      <c r="G583" s="5"/>
      <c r="H583" s="5"/>
      <c r="I583" s="5"/>
      <c r="J583" s="5"/>
      <c r="K583" s="11" t="str">
        <f>IF(ISBLANK(A583),"",VLOOKUP("S3"&amp;表1_15[[#This Row],[分项工程代号]]&amp;表1_15[[#This Row],[分项工程名称]],模板!D:F,3,FALSE))</f>
        <v/>
      </c>
      <c r="L583" s="2" t="str">
        <f>IF(ISBLANK(A583),"",表1_15[[#This Row],[编号]]&amp;TEXT(表1_15[[#This Row],[序号]],"000"))</f>
        <v/>
      </c>
      <c r="M583" s="11" t="str">
        <f t="shared" si="104"/>
        <v/>
      </c>
      <c r="N583" s="11" t="str">
        <f t="shared" si="105"/>
        <v/>
      </c>
      <c r="O583" s="11" t="str">
        <f t="shared" si="106"/>
        <v/>
      </c>
      <c r="P583" s="2" t="str">
        <f t="shared" si="107"/>
        <v/>
      </c>
      <c r="Q583" s="2" t="str">
        <f t="shared" si="108"/>
        <v/>
      </c>
      <c r="R583" s="2" t="str">
        <f t="shared" si="109"/>
        <v/>
      </c>
      <c r="S583" s="11" t="str">
        <f t="shared" si="110"/>
        <v/>
      </c>
      <c r="T583" s="11" t="str">
        <f>IF(ISBLANK(A583),"",VLOOKUP(表1_15[[#This Row],[分项工程名称]],模板!C:G,3,FALSE))</f>
        <v/>
      </c>
      <c r="U583" s="2" t="str">
        <f t="shared" si="111"/>
        <v/>
      </c>
      <c r="V583" s="2" t="str">
        <f t="shared" si="112"/>
        <v/>
      </c>
      <c r="W583" s="11" t="str">
        <f>IF(ISBLANK(A583),"",表1_15[[#This Row],[子项名称]]&amp;表1_15[[#This Row],[标题]]&amp;表1_15[[#This Row],[分项工程代号]])</f>
        <v/>
      </c>
      <c r="X583" s="11" t="str">
        <f>IF(ISBLANK(A583),"",COUNTIF(W:W,表1_15[[#This Row],[子项名称]]&amp;表1_15[[#This Row],[标题]]&amp;表1_15[[#This Row],[分项工程代号]]))</f>
        <v/>
      </c>
      <c r="Y583" s="11" t="str">
        <f>IF(ISBLANK(A583),"",表1_15[[#This Row],[子项名称]]&amp;表1_15[[#This Row],[分项工程代号]]&amp;表1_15[[#This Row],[分项工程名称]])</f>
        <v/>
      </c>
      <c r="Z583" s="11" t="str">
        <f>IF(ISBLANK(A583),"",IF(MATCH(表1_15[[#This Row],[子项名称]]&amp;表1_15[[#This Row],[分项工程代号]]&amp;表1_15[[#This Row],[分项工程名称]],Y:Y,0)=ROW(表1_15[[#This Row],[子项名称]]),TRUE,FALSE))</f>
        <v/>
      </c>
      <c r="AA583" s="11" t="str">
        <f t="shared" si="113"/>
        <v/>
      </c>
      <c r="AB583" s="11" t="str">
        <f>IF(ISBLANK(A583),"",VLOOKUP(表1_15[[#This Row],[分项工程名称]],施工检查记录[#All],2,FALSE))</f>
        <v/>
      </c>
      <c r="AC583" s="5"/>
    </row>
    <row r="584" customHeight="1" spans="1:29">
      <c r="A584" s="5"/>
      <c r="B584" s="5"/>
      <c r="C584" s="5"/>
      <c r="D584" s="5"/>
      <c r="E584" s="5"/>
      <c r="F584" s="5"/>
      <c r="G584" s="5"/>
      <c r="H584" s="5"/>
      <c r="I584" s="5"/>
      <c r="J584" s="5"/>
      <c r="K584" s="11" t="str">
        <f>IF(ISBLANK(A584),"",VLOOKUP("S3"&amp;表1_15[[#This Row],[分项工程代号]]&amp;表1_15[[#This Row],[分项工程名称]],模板!D:F,3,FALSE))</f>
        <v/>
      </c>
      <c r="L584" s="2" t="str">
        <f>IF(ISBLANK(A584),"",表1_15[[#This Row],[编号]]&amp;TEXT(表1_15[[#This Row],[序号]],"000"))</f>
        <v/>
      </c>
      <c r="M584" s="11" t="str">
        <f t="shared" si="104"/>
        <v/>
      </c>
      <c r="N584" s="11" t="str">
        <f t="shared" si="105"/>
        <v/>
      </c>
      <c r="O584" s="11" t="str">
        <f t="shared" si="106"/>
        <v/>
      </c>
      <c r="P584" s="2" t="str">
        <f t="shared" si="107"/>
        <v/>
      </c>
      <c r="Q584" s="2" t="str">
        <f t="shared" si="108"/>
        <v/>
      </c>
      <c r="R584" s="2" t="str">
        <f t="shared" si="109"/>
        <v/>
      </c>
      <c r="S584" s="11" t="str">
        <f t="shared" si="110"/>
        <v/>
      </c>
      <c r="T584" s="11" t="str">
        <f>IF(ISBLANK(A584),"",VLOOKUP(表1_15[[#This Row],[分项工程名称]],模板!C:G,3,FALSE))</f>
        <v/>
      </c>
      <c r="U584" s="2" t="str">
        <f t="shared" si="111"/>
        <v/>
      </c>
      <c r="V584" s="2" t="str">
        <f t="shared" si="112"/>
        <v/>
      </c>
      <c r="W584" s="11" t="str">
        <f>IF(ISBLANK(A584),"",表1_15[[#This Row],[子项名称]]&amp;表1_15[[#This Row],[标题]]&amp;表1_15[[#This Row],[分项工程代号]])</f>
        <v/>
      </c>
      <c r="X584" s="11" t="str">
        <f>IF(ISBLANK(A584),"",COUNTIF(W:W,表1_15[[#This Row],[子项名称]]&amp;表1_15[[#This Row],[标题]]&amp;表1_15[[#This Row],[分项工程代号]]))</f>
        <v/>
      </c>
      <c r="Y584" s="11" t="str">
        <f>IF(ISBLANK(A584),"",表1_15[[#This Row],[子项名称]]&amp;表1_15[[#This Row],[分项工程代号]]&amp;表1_15[[#This Row],[分项工程名称]])</f>
        <v/>
      </c>
      <c r="Z584" s="11" t="str">
        <f>IF(ISBLANK(A584),"",IF(MATCH(表1_15[[#This Row],[子项名称]]&amp;表1_15[[#This Row],[分项工程代号]]&amp;表1_15[[#This Row],[分项工程名称]],Y:Y,0)=ROW(表1_15[[#This Row],[子项名称]]),TRUE,FALSE))</f>
        <v/>
      </c>
      <c r="AA584" s="11" t="str">
        <f t="shared" si="113"/>
        <v/>
      </c>
      <c r="AB584" s="11" t="str">
        <f>IF(ISBLANK(A584),"",VLOOKUP(表1_15[[#This Row],[分项工程名称]],施工检查记录[#All],2,FALSE))</f>
        <v/>
      </c>
      <c r="AC584" s="5"/>
    </row>
    <row r="585" customHeight="1" spans="1:29">
      <c r="A585" s="5"/>
      <c r="B585" s="5"/>
      <c r="C585" s="5"/>
      <c r="D585" s="5"/>
      <c r="E585" s="5"/>
      <c r="F585" s="5"/>
      <c r="G585" s="5"/>
      <c r="H585" s="5"/>
      <c r="I585" s="5"/>
      <c r="J585" s="5"/>
      <c r="K585" s="11" t="str">
        <f>IF(ISBLANK(A585),"",VLOOKUP("S3"&amp;表1_15[[#This Row],[分项工程代号]]&amp;表1_15[[#This Row],[分项工程名称]],模板!D:F,3,FALSE))</f>
        <v/>
      </c>
      <c r="L585" s="2" t="str">
        <f>IF(ISBLANK(A585),"",表1_15[[#This Row],[编号]]&amp;TEXT(表1_15[[#This Row],[序号]],"000"))</f>
        <v/>
      </c>
      <c r="M585" s="11" t="str">
        <f t="shared" si="104"/>
        <v/>
      </c>
      <c r="N585" s="11" t="str">
        <f t="shared" si="105"/>
        <v/>
      </c>
      <c r="O585" s="11" t="str">
        <f t="shared" si="106"/>
        <v/>
      </c>
      <c r="P585" s="2" t="str">
        <f t="shared" si="107"/>
        <v/>
      </c>
      <c r="Q585" s="2" t="str">
        <f t="shared" si="108"/>
        <v/>
      </c>
      <c r="R585" s="2" t="str">
        <f t="shared" si="109"/>
        <v/>
      </c>
      <c r="S585" s="11" t="str">
        <f t="shared" si="110"/>
        <v/>
      </c>
      <c r="T585" s="11" t="str">
        <f>IF(ISBLANK(A585),"",VLOOKUP(表1_15[[#This Row],[分项工程名称]],模板!C:G,3,FALSE))</f>
        <v/>
      </c>
      <c r="U585" s="2" t="str">
        <f t="shared" si="111"/>
        <v/>
      </c>
      <c r="V585" s="2" t="str">
        <f t="shared" si="112"/>
        <v/>
      </c>
      <c r="W585" s="11" t="str">
        <f>IF(ISBLANK(A585),"",表1_15[[#This Row],[子项名称]]&amp;表1_15[[#This Row],[标题]]&amp;表1_15[[#This Row],[分项工程代号]])</f>
        <v/>
      </c>
      <c r="X585" s="11" t="str">
        <f>IF(ISBLANK(A585),"",COUNTIF(W:W,表1_15[[#This Row],[子项名称]]&amp;表1_15[[#This Row],[标题]]&amp;表1_15[[#This Row],[分项工程代号]]))</f>
        <v/>
      </c>
      <c r="Y585" s="11" t="str">
        <f>IF(ISBLANK(A585),"",表1_15[[#This Row],[子项名称]]&amp;表1_15[[#This Row],[分项工程代号]]&amp;表1_15[[#This Row],[分项工程名称]])</f>
        <v/>
      </c>
      <c r="Z585" s="11" t="str">
        <f>IF(ISBLANK(A585),"",IF(MATCH(表1_15[[#This Row],[子项名称]]&amp;表1_15[[#This Row],[分项工程代号]]&amp;表1_15[[#This Row],[分项工程名称]],Y:Y,0)=ROW(表1_15[[#This Row],[子项名称]]),TRUE,FALSE))</f>
        <v/>
      </c>
      <c r="AA585" s="11" t="str">
        <f t="shared" si="113"/>
        <v/>
      </c>
      <c r="AB585" s="11" t="str">
        <f>IF(ISBLANK(A585),"",VLOOKUP(表1_15[[#This Row],[分项工程名称]],施工检查记录[#All],2,FALSE))</f>
        <v/>
      </c>
      <c r="AC585" s="5"/>
    </row>
    <row r="586" customHeight="1" spans="1:29">
      <c r="A586" s="5"/>
      <c r="B586" s="5"/>
      <c r="C586" s="5"/>
      <c r="D586" s="5"/>
      <c r="E586" s="5"/>
      <c r="F586" s="5"/>
      <c r="G586" s="5"/>
      <c r="H586" s="5"/>
      <c r="I586" s="5"/>
      <c r="J586" s="5"/>
      <c r="K586" s="11" t="str">
        <f>IF(ISBLANK(A586),"",VLOOKUP("S3"&amp;表1_15[[#This Row],[分项工程代号]]&amp;表1_15[[#This Row],[分项工程名称]],模板!D:F,3,FALSE))</f>
        <v/>
      </c>
      <c r="L586" s="2" t="str">
        <f>IF(ISBLANK(A586),"",表1_15[[#This Row],[编号]]&amp;TEXT(表1_15[[#This Row],[序号]],"000"))</f>
        <v/>
      </c>
      <c r="M586" s="11" t="str">
        <f t="shared" si="104"/>
        <v/>
      </c>
      <c r="N586" s="11" t="str">
        <f t="shared" si="105"/>
        <v/>
      </c>
      <c r="O586" s="11" t="str">
        <f t="shared" si="106"/>
        <v/>
      </c>
      <c r="P586" s="2" t="str">
        <f t="shared" si="107"/>
        <v/>
      </c>
      <c r="Q586" s="2" t="str">
        <f t="shared" si="108"/>
        <v/>
      </c>
      <c r="R586" s="2" t="str">
        <f t="shared" si="109"/>
        <v/>
      </c>
      <c r="S586" s="11" t="str">
        <f t="shared" si="110"/>
        <v/>
      </c>
      <c r="T586" s="11" t="str">
        <f>IF(ISBLANK(A586),"",VLOOKUP(表1_15[[#This Row],[分项工程名称]],模板!C:G,3,FALSE))</f>
        <v/>
      </c>
      <c r="U586" s="2" t="str">
        <f t="shared" si="111"/>
        <v/>
      </c>
      <c r="V586" s="2" t="str">
        <f t="shared" si="112"/>
        <v/>
      </c>
      <c r="W586" s="11" t="str">
        <f>IF(ISBLANK(A586),"",表1_15[[#This Row],[子项名称]]&amp;表1_15[[#This Row],[标题]]&amp;表1_15[[#This Row],[分项工程代号]])</f>
        <v/>
      </c>
      <c r="X586" s="11" t="str">
        <f>IF(ISBLANK(A586),"",COUNTIF(W:W,表1_15[[#This Row],[子项名称]]&amp;表1_15[[#This Row],[标题]]&amp;表1_15[[#This Row],[分项工程代号]]))</f>
        <v/>
      </c>
      <c r="Y586" s="11" t="str">
        <f>IF(ISBLANK(A586),"",表1_15[[#This Row],[子项名称]]&amp;表1_15[[#This Row],[分项工程代号]]&amp;表1_15[[#This Row],[分项工程名称]])</f>
        <v/>
      </c>
      <c r="Z586" s="11" t="str">
        <f>IF(ISBLANK(A586),"",IF(MATCH(表1_15[[#This Row],[子项名称]]&amp;表1_15[[#This Row],[分项工程代号]]&amp;表1_15[[#This Row],[分项工程名称]],Y:Y,0)=ROW(表1_15[[#This Row],[子项名称]]),TRUE,FALSE))</f>
        <v/>
      </c>
      <c r="AA586" s="11" t="str">
        <f t="shared" si="113"/>
        <v/>
      </c>
      <c r="AB586" s="11" t="str">
        <f>IF(ISBLANK(A586),"",VLOOKUP(表1_15[[#This Row],[分项工程名称]],施工检查记录[#All],2,FALSE))</f>
        <v/>
      </c>
      <c r="AC586" s="5"/>
    </row>
    <row r="587" customHeight="1" spans="1:29">
      <c r="A587" s="5"/>
      <c r="B587" s="5"/>
      <c r="C587" s="5"/>
      <c r="D587" s="5"/>
      <c r="E587" s="5"/>
      <c r="F587" s="5"/>
      <c r="G587" s="5"/>
      <c r="H587" s="5"/>
      <c r="I587" s="5"/>
      <c r="J587" s="5"/>
      <c r="K587" s="11" t="str">
        <f>IF(ISBLANK(A587),"",VLOOKUP("S3"&amp;表1_15[[#This Row],[分项工程代号]]&amp;表1_15[[#This Row],[分项工程名称]],模板!D:F,3,FALSE))</f>
        <v/>
      </c>
      <c r="L587" s="2" t="str">
        <f>IF(ISBLANK(A587),"",表1_15[[#This Row],[编号]]&amp;TEXT(表1_15[[#This Row],[序号]],"000"))</f>
        <v/>
      </c>
      <c r="M587" s="11" t="str">
        <f t="shared" si="104"/>
        <v/>
      </c>
      <c r="N587" s="11" t="str">
        <f t="shared" si="105"/>
        <v/>
      </c>
      <c r="O587" s="11" t="str">
        <f t="shared" si="106"/>
        <v/>
      </c>
      <c r="P587" s="2" t="str">
        <f t="shared" si="107"/>
        <v/>
      </c>
      <c r="Q587" s="2" t="str">
        <f t="shared" si="108"/>
        <v/>
      </c>
      <c r="R587" s="2" t="str">
        <f t="shared" si="109"/>
        <v/>
      </c>
      <c r="S587" s="11" t="str">
        <f t="shared" si="110"/>
        <v/>
      </c>
      <c r="T587" s="11" t="str">
        <f>IF(ISBLANK(A587),"",VLOOKUP(表1_15[[#This Row],[分项工程名称]],模板!C:G,3,FALSE))</f>
        <v/>
      </c>
      <c r="U587" s="2" t="str">
        <f t="shared" si="111"/>
        <v/>
      </c>
      <c r="V587" s="2" t="str">
        <f t="shared" si="112"/>
        <v/>
      </c>
      <c r="W587" s="11" t="str">
        <f>IF(ISBLANK(A587),"",表1_15[[#This Row],[子项名称]]&amp;表1_15[[#This Row],[标题]]&amp;表1_15[[#This Row],[分项工程代号]])</f>
        <v/>
      </c>
      <c r="X587" s="11" t="str">
        <f>IF(ISBLANK(A587),"",COUNTIF(W:W,表1_15[[#This Row],[子项名称]]&amp;表1_15[[#This Row],[标题]]&amp;表1_15[[#This Row],[分项工程代号]]))</f>
        <v/>
      </c>
      <c r="Y587" s="11" t="str">
        <f>IF(ISBLANK(A587),"",表1_15[[#This Row],[子项名称]]&amp;表1_15[[#This Row],[分项工程代号]]&amp;表1_15[[#This Row],[分项工程名称]])</f>
        <v/>
      </c>
      <c r="Z587" s="11" t="str">
        <f>IF(ISBLANK(A587),"",IF(MATCH(表1_15[[#This Row],[子项名称]]&amp;表1_15[[#This Row],[分项工程代号]]&amp;表1_15[[#This Row],[分项工程名称]],Y:Y,0)=ROW(表1_15[[#This Row],[子项名称]]),TRUE,FALSE))</f>
        <v/>
      </c>
      <c r="AA587" s="11" t="str">
        <f t="shared" si="113"/>
        <v/>
      </c>
      <c r="AB587" s="11" t="str">
        <f>IF(ISBLANK(A587),"",VLOOKUP(表1_15[[#This Row],[分项工程名称]],施工检查记录[#All],2,FALSE))</f>
        <v/>
      </c>
      <c r="AC587" s="5"/>
    </row>
    <row r="588" customHeight="1" spans="1:29">
      <c r="A588" s="5"/>
      <c r="B588" s="5"/>
      <c r="C588" s="5"/>
      <c r="D588" s="5"/>
      <c r="E588" s="5"/>
      <c r="F588" s="5"/>
      <c r="G588" s="5"/>
      <c r="H588" s="5"/>
      <c r="I588" s="5"/>
      <c r="J588" s="5"/>
      <c r="K588" s="11" t="str">
        <f>IF(ISBLANK(A588),"",VLOOKUP("S3"&amp;表1_15[[#This Row],[分项工程代号]]&amp;表1_15[[#This Row],[分项工程名称]],模板!D:F,3,FALSE))</f>
        <v/>
      </c>
      <c r="L588" s="2" t="str">
        <f>IF(ISBLANK(A588),"",表1_15[[#This Row],[编号]]&amp;TEXT(表1_15[[#This Row],[序号]],"000"))</f>
        <v/>
      </c>
      <c r="M588" s="11" t="str">
        <f t="shared" si="104"/>
        <v/>
      </c>
      <c r="N588" s="11" t="str">
        <f t="shared" si="105"/>
        <v/>
      </c>
      <c r="O588" s="11" t="str">
        <f t="shared" si="106"/>
        <v/>
      </c>
      <c r="P588" s="2" t="str">
        <f t="shared" si="107"/>
        <v/>
      </c>
      <c r="Q588" s="2" t="str">
        <f t="shared" si="108"/>
        <v/>
      </c>
      <c r="R588" s="2" t="str">
        <f t="shared" si="109"/>
        <v/>
      </c>
      <c r="S588" s="11" t="str">
        <f t="shared" si="110"/>
        <v/>
      </c>
      <c r="T588" s="11" t="str">
        <f>IF(ISBLANK(A588),"",VLOOKUP(表1_15[[#This Row],[分项工程名称]],模板!C:G,3,FALSE))</f>
        <v/>
      </c>
      <c r="U588" s="2" t="str">
        <f t="shared" si="111"/>
        <v/>
      </c>
      <c r="V588" s="2" t="str">
        <f t="shared" si="112"/>
        <v/>
      </c>
      <c r="W588" s="11" t="str">
        <f>IF(ISBLANK(A588),"",表1_15[[#This Row],[子项名称]]&amp;表1_15[[#This Row],[标题]]&amp;表1_15[[#This Row],[分项工程代号]])</f>
        <v/>
      </c>
      <c r="X588" s="11" t="str">
        <f>IF(ISBLANK(A588),"",COUNTIF(W:W,表1_15[[#This Row],[子项名称]]&amp;表1_15[[#This Row],[标题]]&amp;表1_15[[#This Row],[分项工程代号]]))</f>
        <v/>
      </c>
      <c r="Y588" s="11" t="str">
        <f>IF(ISBLANK(A588),"",表1_15[[#This Row],[子项名称]]&amp;表1_15[[#This Row],[分项工程代号]]&amp;表1_15[[#This Row],[分项工程名称]])</f>
        <v/>
      </c>
      <c r="Z588" s="11" t="str">
        <f>IF(ISBLANK(A588),"",IF(MATCH(表1_15[[#This Row],[子项名称]]&amp;表1_15[[#This Row],[分项工程代号]]&amp;表1_15[[#This Row],[分项工程名称]],Y:Y,0)=ROW(表1_15[[#This Row],[子项名称]]),TRUE,FALSE))</f>
        <v/>
      </c>
      <c r="AA588" s="11" t="str">
        <f t="shared" si="113"/>
        <v/>
      </c>
      <c r="AB588" s="11" t="str">
        <f>IF(ISBLANK(A588),"",VLOOKUP(表1_15[[#This Row],[分项工程名称]],施工检查记录[#All],2,FALSE))</f>
        <v/>
      </c>
      <c r="AC588" s="5"/>
    </row>
    <row r="589" customHeight="1" spans="1:29">
      <c r="A589" s="5"/>
      <c r="B589" s="5"/>
      <c r="C589" s="5"/>
      <c r="D589" s="5"/>
      <c r="E589" s="5"/>
      <c r="F589" s="5"/>
      <c r="G589" s="5"/>
      <c r="H589" s="5"/>
      <c r="I589" s="5"/>
      <c r="J589" s="5"/>
      <c r="K589" s="11" t="str">
        <f>IF(ISBLANK(A589),"",VLOOKUP("S3"&amp;表1_15[[#This Row],[分项工程代号]]&amp;表1_15[[#This Row],[分项工程名称]],模板!D:F,3,FALSE))</f>
        <v/>
      </c>
      <c r="L589" s="2" t="str">
        <f>IF(ISBLANK(A589),"",表1_15[[#This Row],[编号]]&amp;TEXT(表1_15[[#This Row],[序号]],"000"))</f>
        <v/>
      </c>
      <c r="M589" s="11" t="str">
        <f t="shared" si="104"/>
        <v/>
      </c>
      <c r="N589" s="11" t="str">
        <f t="shared" si="105"/>
        <v/>
      </c>
      <c r="O589" s="11" t="str">
        <f t="shared" si="106"/>
        <v/>
      </c>
      <c r="P589" s="2" t="str">
        <f t="shared" si="107"/>
        <v/>
      </c>
      <c r="Q589" s="2" t="str">
        <f t="shared" si="108"/>
        <v/>
      </c>
      <c r="R589" s="2" t="str">
        <f t="shared" si="109"/>
        <v/>
      </c>
      <c r="S589" s="11" t="str">
        <f t="shared" si="110"/>
        <v/>
      </c>
      <c r="T589" s="11" t="str">
        <f>IF(ISBLANK(A589),"",VLOOKUP(表1_15[[#This Row],[分项工程名称]],模板!C:G,3,FALSE))</f>
        <v/>
      </c>
      <c r="U589" s="2" t="str">
        <f t="shared" si="111"/>
        <v/>
      </c>
      <c r="V589" s="2" t="str">
        <f t="shared" si="112"/>
        <v/>
      </c>
      <c r="W589" s="11" t="str">
        <f>IF(ISBLANK(A589),"",表1_15[[#This Row],[子项名称]]&amp;表1_15[[#This Row],[标题]]&amp;表1_15[[#This Row],[分项工程代号]])</f>
        <v/>
      </c>
      <c r="X589" s="11" t="str">
        <f>IF(ISBLANK(A589),"",COUNTIF(W:W,表1_15[[#This Row],[子项名称]]&amp;表1_15[[#This Row],[标题]]&amp;表1_15[[#This Row],[分项工程代号]]))</f>
        <v/>
      </c>
      <c r="Y589" s="11" t="str">
        <f>IF(ISBLANK(A589),"",表1_15[[#This Row],[子项名称]]&amp;表1_15[[#This Row],[分项工程代号]]&amp;表1_15[[#This Row],[分项工程名称]])</f>
        <v/>
      </c>
      <c r="Z589" s="11" t="str">
        <f>IF(ISBLANK(A589),"",IF(MATCH(表1_15[[#This Row],[子项名称]]&amp;表1_15[[#This Row],[分项工程代号]]&amp;表1_15[[#This Row],[分项工程名称]],Y:Y,0)=ROW(表1_15[[#This Row],[子项名称]]),TRUE,FALSE))</f>
        <v/>
      </c>
      <c r="AA589" s="11" t="str">
        <f t="shared" si="113"/>
        <v/>
      </c>
      <c r="AB589" s="11" t="str">
        <f>IF(ISBLANK(A589),"",VLOOKUP(表1_15[[#This Row],[分项工程名称]],施工检查记录[#All],2,FALSE))</f>
        <v/>
      </c>
      <c r="AC589" s="5"/>
    </row>
    <row r="590" customHeight="1" spans="1:29">
      <c r="A590" s="5"/>
      <c r="B590" s="5"/>
      <c r="C590" s="5"/>
      <c r="D590" s="5"/>
      <c r="E590" s="5"/>
      <c r="F590" s="5"/>
      <c r="G590" s="5"/>
      <c r="H590" s="5"/>
      <c r="I590" s="5"/>
      <c r="J590" s="5"/>
      <c r="K590" s="11" t="str">
        <f>IF(ISBLANK(A590),"",VLOOKUP("S3"&amp;表1_15[[#This Row],[分项工程代号]]&amp;表1_15[[#This Row],[分项工程名称]],模板!D:F,3,FALSE))</f>
        <v/>
      </c>
      <c r="L590" s="2" t="str">
        <f>IF(ISBLANK(A590),"",表1_15[[#This Row],[编号]]&amp;TEXT(表1_15[[#This Row],[序号]],"000"))</f>
        <v/>
      </c>
      <c r="M590" s="11" t="str">
        <f t="shared" si="104"/>
        <v/>
      </c>
      <c r="N590" s="11" t="str">
        <f t="shared" si="105"/>
        <v/>
      </c>
      <c r="O590" s="11" t="str">
        <f t="shared" si="106"/>
        <v/>
      </c>
      <c r="P590" s="2" t="str">
        <f t="shared" si="107"/>
        <v/>
      </c>
      <c r="Q590" s="2" t="str">
        <f t="shared" si="108"/>
        <v/>
      </c>
      <c r="R590" s="2" t="str">
        <f t="shared" si="109"/>
        <v/>
      </c>
      <c r="S590" s="11" t="str">
        <f t="shared" si="110"/>
        <v/>
      </c>
      <c r="T590" s="11" t="str">
        <f>IF(ISBLANK(A590),"",VLOOKUP(表1_15[[#This Row],[分项工程名称]],模板!C:G,3,FALSE))</f>
        <v/>
      </c>
      <c r="U590" s="2" t="str">
        <f t="shared" si="111"/>
        <v/>
      </c>
      <c r="V590" s="2" t="str">
        <f t="shared" si="112"/>
        <v/>
      </c>
      <c r="W590" s="11" t="str">
        <f>IF(ISBLANK(A590),"",表1_15[[#This Row],[子项名称]]&amp;表1_15[[#This Row],[标题]]&amp;表1_15[[#This Row],[分项工程代号]])</f>
        <v/>
      </c>
      <c r="X590" s="11" t="str">
        <f>IF(ISBLANK(A590),"",COUNTIF(W:W,表1_15[[#This Row],[子项名称]]&amp;表1_15[[#This Row],[标题]]&amp;表1_15[[#This Row],[分项工程代号]]))</f>
        <v/>
      </c>
      <c r="Y590" s="11" t="str">
        <f>IF(ISBLANK(A590),"",表1_15[[#This Row],[子项名称]]&amp;表1_15[[#This Row],[分项工程代号]]&amp;表1_15[[#This Row],[分项工程名称]])</f>
        <v/>
      </c>
      <c r="Z590" s="11" t="str">
        <f>IF(ISBLANK(A590),"",IF(MATCH(表1_15[[#This Row],[子项名称]]&amp;表1_15[[#This Row],[分项工程代号]]&amp;表1_15[[#This Row],[分项工程名称]],Y:Y,0)=ROW(表1_15[[#This Row],[子项名称]]),TRUE,FALSE))</f>
        <v/>
      </c>
      <c r="AA590" s="11" t="str">
        <f t="shared" si="113"/>
        <v/>
      </c>
      <c r="AB590" s="11" t="str">
        <f>IF(ISBLANK(A590),"",VLOOKUP(表1_15[[#This Row],[分项工程名称]],施工检查记录[#All],2,FALSE))</f>
        <v/>
      </c>
      <c r="AC590" s="5"/>
    </row>
    <row r="591" customHeight="1" spans="1:29">
      <c r="A591" s="5"/>
      <c r="B591" s="5"/>
      <c r="C591" s="5"/>
      <c r="D591" s="5"/>
      <c r="E591" s="5"/>
      <c r="F591" s="5"/>
      <c r="G591" s="5"/>
      <c r="H591" s="5"/>
      <c r="I591" s="5"/>
      <c r="J591" s="5"/>
      <c r="K591" s="11" t="str">
        <f>IF(ISBLANK(A591),"",VLOOKUP("S3"&amp;表1_15[[#This Row],[分项工程代号]]&amp;表1_15[[#This Row],[分项工程名称]],模板!D:F,3,FALSE))</f>
        <v/>
      </c>
      <c r="L591" s="2" t="str">
        <f>IF(ISBLANK(A591),"",表1_15[[#This Row],[编号]]&amp;TEXT(表1_15[[#This Row],[序号]],"000"))</f>
        <v/>
      </c>
      <c r="M591" s="11" t="str">
        <f t="shared" si="104"/>
        <v/>
      </c>
      <c r="N591" s="11" t="str">
        <f t="shared" si="105"/>
        <v/>
      </c>
      <c r="O591" s="11" t="str">
        <f t="shared" si="106"/>
        <v/>
      </c>
      <c r="P591" s="2" t="str">
        <f t="shared" si="107"/>
        <v/>
      </c>
      <c r="Q591" s="2" t="str">
        <f t="shared" si="108"/>
        <v/>
      </c>
      <c r="R591" s="2" t="str">
        <f t="shared" si="109"/>
        <v/>
      </c>
      <c r="S591" s="11" t="str">
        <f t="shared" si="110"/>
        <v/>
      </c>
      <c r="T591" s="11" t="str">
        <f>IF(ISBLANK(A591),"",VLOOKUP(表1_15[[#This Row],[分项工程名称]],模板!C:G,3,FALSE))</f>
        <v/>
      </c>
      <c r="U591" s="2" t="str">
        <f t="shared" si="111"/>
        <v/>
      </c>
      <c r="V591" s="2" t="str">
        <f t="shared" si="112"/>
        <v/>
      </c>
      <c r="W591" s="11" t="str">
        <f>IF(ISBLANK(A591),"",表1_15[[#This Row],[子项名称]]&amp;表1_15[[#This Row],[标题]]&amp;表1_15[[#This Row],[分项工程代号]])</f>
        <v/>
      </c>
      <c r="X591" s="11" t="str">
        <f>IF(ISBLANK(A591),"",COUNTIF(W:W,表1_15[[#This Row],[子项名称]]&amp;表1_15[[#This Row],[标题]]&amp;表1_15[[#This Row],[分项工程代号]]))</f>
        <v/>
      </c>
      <c r="Y591" s="11" t="str">
        <f>IF(ISBLANK(A591),"",表1_15[[#This Row],[子项名称]]&amp;表1_15[[#This Row],[分项工程代号]]&amp;表1_15[[#This Row],[分项工程名称]])</f>
        <v/>
      </c>
      <c r="Z591" s="11" t="str">
        <f>IF(ISBLANK(A591),"",IF(MATCH(表1_15[[#This Row],[子项名称]]&amp;表1_15[[#This Row],[分项工程代号]]&amp;表1_15[[#This Row],[分项工程名称]],Y:Y,0)=ROW(表1_15[[#This Row],[子项名称]]),TRUE,FALSE))</f>
        <v/>
      </c>
      <c r="AA591" s="11" t="str">
        <f t="shared" si="113"/>
        <v/>
      </c>
      <c r="AB591" s="11" t="str">
        <f>IF(ISBLANK(A591),"",VLOOKUP(表1_15[[#This Row],[分项工程名称]],施工检查记录[#All],2,FALSE))</f>
        <v/>
      </c>
      <c r="AC591" s="5"/>
    </row>
    <row r="592" customHeight="1" spans="1:29">
      <c r="A592" s="5"/>
      <c r="B592" s="5"/>
      <c r="C592" s="5"/>
      <c r="D592" s="5"/>
      <c r="E592" s="5"/>
      <c r="F592" s="5"/>
      <c r="G592" s="5"/>
      <c r="H592" s="5"/>
      <c r="I592" s="5"/>
      <c r="J592" s="5"/>
      <c r="K592" s="11" t="str">
        <f>IF(ISBLANK(A592),"",VLOOKUP("S3"&amp;表1_15[[#This Row],[分项工程代号]]&amp;表1_15[[#This Row],[分项工程名称]],模板!D:F,3,FALSE))</f>
        <v/>
      </c>
      <c r="L592" s="2" t="str">
        <f>IF(ISBLANK(A592),"",表1_15[[#This Row],[编号]]&amp;TEXT(表1_15[[#This Row],[序号]],"000"))</f>
        <v/>
      </c>
      <c r="M592" s="11" t="str">
        <f t="shared" si="104"/>
        <v/>
      </c>
      <c r="N592" s="11" t="str">
        <f t="shared" si="105"/>
        <v/>
      </c>
      <c r="O592" s="11" t="str">
        <f t="shared" si="106"/>
        <v/>
      </c>
      <c r="P592" s="2" t="str">
        <f t="shared" si="107"/>
        <v/>
      </c>
      <c r="Q592" s="2" t="str">
        <f t="shared" si="108"/>
        <v/>
      </c>
      <c r="R592" s="2" t="str">
        <f t="shared" si="109"/>
        <v/>
      </c>
      <c r="S592" s="11" t="str">
        <f t="shared" si="110"/>
        <v/>
      </c>
      <c r="T592" s="11" t="str">
        <f>IF(ISBLANK(A592),"",VLOOKUP(表1_15[[#This Row],[分项工程名称]],模板!C:G,3,FALSE))</f>
        <v/>
      </c>
      <c r="U592" s="2" t="str">
        <f t="shared" si="111"/>
        <v/>
      </c>
      <c r="V592" s="2" t="str">
        <f t="shared" si="112"/>
        <v/>
      </c>
      <c r="W592" s="11" t="str">
        <f>IF(ISBLANK(A592),"",表1_15[[#This Row],[子项名称]]&amp;表1_15[[#This Row],[标题]]&amp;表1_15[[#This Row],[分项工程代号]])</f>
        <v/>
      </c>
      <c r="X592" s="11" t="str">
        <f>IF(ISBLANK(A592),"",COUNTIF(W:W,表1_15[[#This Row],[子项名称]]&amp;表1_15[[#This Row],[标题]]&amp;表1_15[[#This Row],[分项工程代号]]))</f>
        <v/>
      </c>
      <c r="Y592" s="11" t="str">
        <f>IF(ISBLANK(A592),"",表1_15[[#This Row],[子项名称]]&amp;表1_15[[#This Row],[分项工程代号]]&amp;表1_15[[#This Row],[分项工程名称]])</f>
        <v/>
      </c>
      <c r="Z592" s="11" t="str">
        <f>IF(ISBLANK(A592),"",IF(MATCH(表1_15[[#This Row],[子项名称]]&amp;表1_15[[#This Row],[分项工程代号]]&amp;表1_15[[#This Row],[分项工程名称]],Y:Y,0)=ROW(表1_15[[#This Row],[子项名称]]),TRUE,FALSE))</f>
        <v/>
      </c>
      <c r="AA592" s="11" t="str">
        <f t="shared" si="113"/>
        <v/>
      </c>
      <c r="AB592" s="11" t="str">
        <f>IF(ISBLANK(A592),"",VLOOKUP(表1_15[[#This Row],[分项工程名称]],施工检查记录[#All],2,FALSE))</f>
        <v/>
      </c>
      <c r="AC592" s="5"/>
    </row>
    <row r="593" customHeight="1" spans="1:29">
      <c r="A593" s="5"/>
      <c r="B593" s="5"/>
      <c r="C593" s="5"/>
      <c r="D593" s="5"/>
      <c r="E593" s="5"/>
      <c r="F593" s="5"/>
      <c r="G593" s="5"/>
      <c r="H593" s="5"/>
      <c r="I593" s="5"/>
      <c r="J593" s="5"/>
      <c r="K593" s="11" t="str">
        <f>IF(ISBLANK(A593),"",VLOOKUP("S3"&amp;表1_15[[#This Row],[分项工程代号]]&amp;表1_15[[#This Row],[分项工程名称]],模板!D:F,3,FALSE))</f>
        <v/>
      </c>
      <c r="L593" s="2" t="str">
        <f>IF(ISBLANK(A593),"",表1_15[[#This Row],[编号]]&amp;TEXT(表1_15[[#This Row],[序号]],"000"))</f>
        <v/>
      </c>
      <c r="M593" s="11" t="str">
        <f t="shared" si="104"/>
        <v/>
      </c>
      <c r="N593" s="11" t="str">
        <f t="shared" si="105"/>
        <v/>
      </c>
      <c r="O593" s="11" t="str">
        <f t="shared" si="106"/>
        <v/>
      </c>
      <c r="P593" s="2" t="str">
        <f t="shared" si="107"/>
        <v/>
      </c>
      <c r="Q593" s="2" t="str">
        <f t="shared" si="108"/>
        <v/>
      </c>
      <c r="R593" s="2" t="str">
        <f t="shared" si="109"/>
        <v/>
      </c>
      <c r="S593" s="11" t="str">
        <f t="shared" si="110"/>
        <v/>
      </c>
      <c r="T593" s="11" t="str">
        <f>IF(ISBLANK(A593),"",VLOOKUP(表1_15[[#This Row],[分项工程名称]],模板!C:G,3,FALSE))</f>
        <v/>
      </c>
      <c r="U593" s="2" t="str">
        <f t="shared" si="111"/>
        <v/>
      </c>
      <c r="V593" s="2" t="str">
        <f t="shared" si="112"/>
        <v/>
      </c>
      <c r="W593" s="11" t="str">
        <f>IF(ISBLANK(A593),"",表1_15[[#This Row],[子项名称]]&amp;表1_15[[#This Row],[标题]]&amp;表1_15[[#This Row],[分项工程代号]])</f>
        <v/>
      </c>
      <c r="X593" s="11" t="str">
        <f>IF(ISBLANK(A593),"",COUNTIF(W:W,表1_15[[#This Row],[子项名称]]&amp;表1_15[[#This Row],[标题]]&amp;表1_15[[#This Row],[分项工程代号]]))</f>
        <v/>
      </c>
      <c r="Y593" s="11" t="str">
        <f>IF(ISBLANK(A593),"",表1_15[[#This Row],[子项名称]]&amp;表1_15[[#This Row],[分项工程代号]]&amp;表1_15[[#This Row],[分项工程名称]])</f>
        <v/>
      </c>
      <c r="Z593" s="11" t="str">
        <f>IF(ISBLANK(A593),"",IF(MATCH(表1_15[[#This Row],[子项名称]]&amp;表1_15[[#This Row],[分项工程代号]]&amp;表1_15[[#This Row],[分项工程名称]],Y:Y,0)=ROW(表1_15[[#This Row],[子项名称]]),TRUE,FALSE))</f>
        <v/>
      </c>
      <c r="AA593" s="11" t="str">
        <f t="shared" si="113"/>
        <v/>
      </c>
      <c r="AB593" s="11" t="str">
        <f>IF(ISBLANK(A593),"",VLOOKUP(表1_15[[#This Row],[分项工程名称]],施工检查记录[#All],2,FALSE))</f>
        <v/>
      </c>
      <c r="AC593" s="5"/>
    </row>
    <row r="594" customHeight="1" spans="1:29">
      <c r="A594" s="5"/>
      <c r="B594" s="5"/>
      <c r="C594" s="5"/>
      <c r="D594" s="5"/>
      <c r="E594" s="5"/>
      <c r="F594" s="5"/>
      <c r="G594" s="5"/>
      <c r="H594" s="5"/>
      <c r="I594" s="5"/>
      <c r="J594" s="5"/>
      <c r="K594" s="11" t="str">
        <f>IF(ISBLANK(A594),"",VLOOKUP("S3"&amp;表1_15[[#This Row],[分项工程代号]]&amp;表1_15[[#This Row],[分项工程名称]],模板!D:F,3,FALSE))</f>
        <v/>
      </c>
      <c r="L594" s="2" t="str">
        <f>IF(ISBLANK(A594),"",表1_15[[#This Row],[编号]]&amp;TEXT(表1_15[[#This Row],[序号]],"000"))</f>
        <v/>
      </c>
      <c r="M594" s="11" t="str">
        <f t="shared" si="104"/>
        <v/>
      </c>
      <c r="N594" s="11" t="str">
        <f t="shared" si="105"/>
        <v/>
      </c>
      <c r="O594" s="11" t="str">
        <f t="shared" si="106"/>
        <v/>
      </c>
      <c r="P594" s="2" t="str">
        <f t="shared" si="107"/>
        <v/>
      </c>
      <c r="Q594" s="2" t="str">
        <f t="shared" si="108"/>
        <v/>
      </c>
      <c r="R594" s="2" t="str">
        <f t="shared" si="109"/>
        <v/>
      </c>
      <c r="S594" s="11" t="str">
        <f t="shared" si="110"/>
        <v/>
      </c>
      <c r="T594" s="11" t="str">
        <f>IF(ISBLANK(A594),"",VLOOKUP(表1_15[[#This Row],[分项工程名称]],模板!C:G,3,FALSE))</f>
        <v/>
      </c>
      <c r="U594" s="2" t="str">
        <f t="shared" si="111"/>
        <v/>
      </c>
      <c r="V594" s="2" t="str">
        <f t="shared" si="112"/>
        <v/>
      </c>
      <c r="W594" s="11" t="str">
        <f>IF(ISBLANK(A594),"",表1_15[[#This Row],[子项名称]]&amp;表1_15[[#This Row],[标题]]&amp;表1_15[[#This Row],[分项工程代号]])</f>
        <v/>
      </c>
      <c r="X594" s="11" t="str">
        <f>IF(ISBLANK(A594),"",COUNTIF(W:W,表1_15[[#This Row],[子项名称]]&amp;表1_15[[#This Row],[标题]]&amp;表1_15[[#This Row],[分项工程代号]]))</f>
        <v/>
      </c>
      <c r="Y594" s="11" t="str">
        <f>IF(ISBLANK(A594),"",表1_15[[#This Row],[子项名称]]&amp;表1_15[[#This Row],[分项工程代号]]&amp;表1_15[[#This Row],[分项工程名称]])</f>
        <v/>
      </c>
      <c r="Z594" s="11" t="str">
        <f>IF(ISBLANK(A594),"",IF(MATCH(表1_15[[#This Row],[子项名称]]&amp;表1_15[[#This Row],[分项工程代号]]&amp;表1_15[[#This Row],[分项工程名称]],Y:Y,0)=ROW(表1_15[[#This Row],[子项名称]]),TRUE,FALSE))</f>
        <v/>
      </c>
      <c r="AA594" s="11" t="str">
        <f t="shared" si="113"/>
        <v/>
      </c>
      <c r="AB594" s="11" t="str">
        <f>IF(ISBLANK(A594),"",VLOOKUP(表1_15[[#This Row],[分项工程名称]],施工检查记录[#All],2,FALSE))</f>
        <v/>
      </c>
      <c r="AC594" s="5"/>
    </row>
    <row r="595" customHeight="1" spans="1:29">
      <c r="A595" s="5"/>
      <c r="B595" s="5"/>
      <c r="C595" s="5"/>
      <c r="D595" s="5"/>
      <c r="E595" s="5"/>
      <c r="F595" s="5"/>
      <c r="G595" s="5"/>
      <c r="H595" s="5"/>
      <c r="I595" s="5"/>
      <c r="J595" s="5"/>
      <c r="K595" s="11" t="str">
        <f>IF(ISBLANK(A595),"",VLOOKUP("S3"&amp;表1_15[[#This Row],[分项工程代号]]&amp;表1_15[[#This Row],[分项工程名称]],模板!D:F,3,FALSE))</f>
        <v/>
      </c>
      <c r="L595" s="2" t="str">
        <f>IF(ISBLANK(A595),"",表1_15[[#This Row],[编号]]&amp;TEXT(表1_15[[#This Row],[序号]],"000"))</f>
        <v/>
      </c>
      <c r="M595" s="11" t="str">
        <f t="shared" si="104"/>
        <v/>
      </c>
      <c r="N595" s="11" t="str">
        <f t="shared" si="105"/>
        <v/>
      </c>
      <c r="O595" s="11" t="str">
        <f t="shared" si="106"/>
        <v/>
      </c>
      <c r="P595" s="2" t="str">
        <f t="shared" si="107"/>
        <v/>
      </c>
      <c r="Q595" s="2" t="str">
        <f t="shared" si="108"/>
        <v/>
      </c>
      <c r="R595" s="2" t="str">
        <f t="shared" si="109"/>
        <v/>
      </c>
      <c r="S595" s="11" t="str">
        <f t="shared" si="110"/>
        <v/>
      </c>
      <c r="T595" s="11" t="str">
        <f>IF(ISBLANK(A595),"",VLOOKUP(表1_15[[#This Row],[分项工程名称]],模板!C:G,3,FALSE))</f>
        <v/>
      </c>
      <c r="U595" s="2" t="str">
        <f t="shared" si="111"/>
        <v/>
      </c>
      <c r="V595" s="2" t="str">
        <f t="shared" si="112"/>
        <v/>
      </c>
      <c r="W595" s="11" t="str">
        <f>IF(ISBLANK(A595),"",表1_15[[#This Row],[子项名称]]&amp;表1_15[[#This Row],[标题]]&amp;表1_15[[#This Row],[分项工程代号]])</f>
        <v/>
      </c>
      <c r="X595" s="11" t="str">
        <f>IF(ISBLANK(A595),"",COUNTIF(W:W,表1_15[[#This Row],[子项名称]]&amp;表1_15[[#This Row],[标题]]&amp;表1_15[[#This Row],[分项工程代号]]))</f>
        <v/>
      </c>
      <c r="Y595" s="11" t="str">
        <f>IF(ISBLANK(A595),"",表1_15[[#This Row],[子项名称]]&amp;表1_15[[#This Row],[分项工程代号]]&amp;表1_15[[#This Row],[分项工程名称]])</f>
        <v/>
      </c>
      <c r="Z595" s="11" t="str">
        <f>IF(ISBLANK(A595),"",IF(MATCH(表1_15[[#This Row],[子项名称]]&amp;表1_15[[#This Row],[分项工程代号]]&amp;表1_15[[#This Row],[分项工程名称]],Y:Y,0)=ROW(表1_15[[#This Row],[子项名称]]),TRUE,FALSE))</f>
        <v/>
      </c>
      <c r="AA595" s="11" t="str">
        <f t="shared" si="113"/>
        <v/>
      </c>
      <c r="AB595" s="11" t="str">
        <f>IF(ISBLANK(A595),"",VLOOKUP(表1_15[[#This Row],[分项工程名称]],施工检查记录[#All],2,FALSE))</f>
        <v/>
      </c>
      <c r="AC595" s="5"/>
    </row>
    <row r="596" customHeight="1" spans="1:29">
      <c r="A596" s="5"/>
      <c r="B596" s="5"/>
      <c r="C596" s="5"/>
      <c r="D596" s="5"/>
      <c r="E596" s="5"/>
      <c r="F596" s="5"/>
      <c r="G596" s="5"/>
      <c r="H596" s="5"/>
      <c r="I596" s="5"/>
      <c r="J596" s="5"/>
      <c r="K596" s="11" t="str">
        <f>IF(ISBLANK(A596),"",VLOOKUP("S3"&amp;表1_15[[#This Row],[分项工程代号]]&amp;表1_15[[#This Row],[分项工程名称]],模板!D:F,3,FALSE))</f>
        <v/>
      </c>
      <c r="L596" s="2" t="str">
        <f>IF(ISBLANK(A596),"",表1_15[[#This Row],[编号]]&amp;TEXT(表1_15[[#This Row],[序号]],"000"))</f>
        <v/>
      </c>
      <c r="M596" s="11" t="str">
        <f t="shared" si="104"/>
        <v/>
      </c>
      <c r="N596" s="11" t="str">
        <f t="shared" si="105"/>
        <v/>
      </c>
      <c r="O596" s="11" t="str">
        <f t="shared" si="106"/>
        <v/>
      </c>
      <c r="P596" s="2" t="str">
        <f t="shared" si="107"/>
        <v/>
      </c>
      <c r="Q596" s="2" t="str">
        <f t="shared" si="108"/>
        <v/>
      </c>
      <c r="R596" s="2" t="str">
        <f t="shared" si="109"/>
        <v/>
      </c>
      <c r="S596" s="11" t="str">
        <f t="shared" si="110"/>
        <v/>
      </c>
      <c r="T596" s="11" t="str">
        <f>IF(ISBLANK(A596),"",VLOOKUP(表1_15[[#This Row],[分项工程名称]],模板!C:G,3,FALSE))</f>
        <v/>
      </c>
      <c r="U596" s="2" t="str">
        <f t="shared" si="111"/>
        <v/>
      </c>
      <c r="V596" s="2" t="str">
        <f t="shared" si="112"/>
        <v/>
      </c>
      <c r="W596" s="11" t="str">
        <f>IF(ISBLANK(A596),"",表1_15[[#This Row],[子项名称]]&amp;表1_15[[#This Row],[标题]]&amp;表1_15[[#This Row],[分项工程代号]])</f>
        <v/>
      </c>
      <c r="X596" s="11" t="str">
        <f>IF(ISBLANK(A596),"",COUNTIF(W:W,表1_15[[#This Row],[子项名称]]&amp;表1_15[[#This Row],[标题]]&amp;表1_15[[#This Row],[分项工程代号]]))</f>
        <v/>
      </c>
      <c r="Y596" s="11" t="str">
        <f>IF(ISBLANK(A596),"",表1_15[[#This Row],[子项名称]]&amp;表1_15[[#This Row],[分项工程代号]]&amp;表1_15[[#This Row],[分项工程名称]])</f>
        <v/>
      </c>
      <c r="Z596" s="11" t="str">
        <f>IF(ISBLANK(A596),"",IF(MATCH(表1_15[[#This Row],[子项名称]]&amp;表1_15[[#This Row],[分项工程代号]]&amp;表1_15[[#This Row],[分项工程名称]],Y:Y,0)=ROW(表1_15[[#This Row],[子项名称]]),TRUE,FALSE))</f>
        <v/>
      </c>
      <c r="AA596" s="11" t="str">
        <f t="shared" si="113"/>
        <v/>
      </c>
      <c r="AB596" s="11" t="str">
        <f>IF(ISBLANK(A596),"",VLOOKUP(表1_15[[#This Row],[分项工程名称]],施工检查记录[#All],2,FALSE))</f>
        <v/>
      </c>
      <c r="AC596" s="5"/>
    </row>
    <row r="597" customHeight="1" spans="1:29">
      <c r="A597" s="5"/>
      <c r="B597" s="5"/>
      <c r="C597" s="5"/>
      <c r="D597" s="5"/>
      <c r="E597" s="5"/>
      <c r="F597" s="5"/>
      <c r="G597" s="5"/>
      <c r="H597" s="5"/>
      <c r="I597" s="5"/>
      <c r="J597" s="5"/>
      <c r="K597" s="11" t="str">
        <f>IF(ISBLANK(A597),"",VLOOKUP("S3"&amp;表1_15[[#This Row],[分项工程代号]]&amp;表1_15[[#This Row],[分项工程名称]],模板!D:F,3,FALSE))</f>
        <v/>
      </c>
      <c r="L597" s="2" t="str">
        <f>IF(ISBLANK(A597),"",表1_15[[#This Row],[编号]]&amp;TEXT(表1_15[[#This Row],[序号]],"000"))</f>
        <v/>
      </c>
      <c r="M597" s="11" t="str">
        <f t="shared" si="104"/>
        <v/>
      </c>
      <c r="N597" s="11" t="str">
        <f t="shared" si="105"/>
        <v/>
      </c>
      <c r="O597" s="11" t="str">
        <f t="shared" si="106"/>
        <v/>
      </c>
      <c r="P597" s="2" t="str">
        <f t="shared" si="107"/>
        <v/>
      </c>
      <c r="Q597" s="2" t="str">
        <f t="shared" si="108"/>
        <v/>
      </c>
      <c r="R597" s="2" t="str">
        <f t="shared" si="109"/>
        <v/>
      </c>
      <c r="S597" s="11" t="str">
        <f t="shared" si="110"/>
        <v/>
      </c>
      <c r="T597" s="11" t="str">
        <f>IF(ISBLANK(A597),"",VLOOKUP(表1_15[[#This Row],[分项工程名称]],模板!C:G,3,FALSE))</f>
        <v/>
      </c>
      <c r="U597" s="2" t="str">
        <f t="shared" si="111"/>
        <v/>
      </c>
      <c r="V597" s="2" t="str">
        <f t="shared" si="112"/>
        <v/>
      </c>
      <c r="W597" s="11" t="str">
        <f>IF(ISBLANK(A597),"",表1_15[[#This Row],[子项名称]]&amp;表1_15[[#This Row],[标题]]&amp;表1_15[[#This Row],[分项工程代号]])</f>
        <v/>
      </c>
      <c r="X597" s="11" t="str">
        <f>IF(ISBLANK(A597),"",COUNTIF(W:W,表1_15[[#This Row],[子项名称]]&amp;表1_15[[#This Row],[标题]]&amp;表1_15[[#This Row],[分项工程代号]]))</f>
        <v/>
      </c>
      <c r="Y597" s="11" t="str">
        <f>IF(ISBLANK(A597),"",表1_15[[#This Row],[子项名称]]&amp;表1_15[[#This Row],[分项工程代号]]&amp;表1_15[[#This Row],[分项工程名称]])</f>
        <v/>
      </c>
      <c r="Z597" s="11" t="str">
        <f>IF(ISBLANK(A597),"",IF(MATCH(表1_15[[#This Row],[子项名称]]&amp;表1_15[[#This Row],[分项工程代号]]&amp;表1_15[[#This Row],[分项工程名称]],Y:Y,0)=ROW(表1_15[[#This Row],[子项名称]]),TRUE,FALSE))</f>
        <v/>
      </c>
      <c r="AA597" s="11" t="str">
        <f t="shared" si="113"/>
        <v/>
      </c>
      <c r="AB597" s="11" t="str">
        <f>IF(ISBLANK(A597),"",VLOOKUP(表1_15[[#This Row],[分项工程名称]],施工检查记录[#All],2,FALSE))</f>
        <v/>
      </c>
      <c r="AC597" s="5"/>
    </row>
    <row r="598" customHeight="1" spans="1:29">
      <c r="A598" s="5"/>
      <c r="B598" s="5"/>
      <c r="C598" s="5"/>
      <c r="D598" s="5"/>
      <c r="E598" s="5"/>
      <c r="F598" s="5"/>
      <c r="G598" s="5"/>
      <c r="H598" s="5"/>
      <c r="I598" s="5"/>
      <c r="J598" s="5"/>
      <c r="K598" s="11" t="str">
        <f>IF(ISBLANK(A598),"",VLOOKUP("S3"&amp;表1_15[[#This Row],[分项工程代号]]&amp;表1_15[[#This Row],[分项工程名称]],模板!D:F,3,FALSE))</f>
        <v/>
      </c>
      <c r="L598" s="2" t="str">
        <f>IF(ISBLANK(A598),"",表1_15[[#This Row],[编号]]&amp;TEXT(表1_15[[#This Row],[序号]],"000"))</f>
        <v/>
      </c>
      <c r="M598" s="11" t="str">
        <f t="shared" si="104"/>
        <v/>
      </c>
      <c r="N598" s="11" t="str">
        <f t="shared" si="105"/>
        <v/>
      </c>
      <c r="O598" s="11" t="str">
        <f t="shared" si="106"/>
        <v/>
      </c>
      <c r="P598" s="2" t="str">
        <f t="shared" si="107"/>
        <v/>
      </c>
      <c r="Q598" s="2" t="str">
        <f t="shared" si="108"/>
        <v/>
      </c>
      <c r="R598" s="2" t="str">
        <f t="shared" si="109"/>
        <v/>
      </c>
      <c r="S598" s="11" t="str">
        <f t="shared" si="110"/>
        <v/>
      </c>
      <c r="T598" s="11" t="str">
        <f>IF(ISBLANK(A598),"",VLOOKUP(表1_15[[#This Row],[分项工程名称]],模板!C:G,3,FALSE))</f>
        <v/>
      </c>
      <c r="U598" s="2" t="str">
        <f t="shared" si="111"/>
        <v/>
      </c>
      <c r="V598" s="2" t="str">
        <f t="shared" si="112"/>
        <v/>
      </c>
      <c r="W598" s="11" t="str">
        <f>IF(ISBLANK(A598),"",表1_15[[#This Row],[子项名称]]&amp;表1_15[[#This Row],[标题]]&amp;表1_15[[#This Row],[分项工程代号]])</f>
        <v/>
      </c>
      <c r="X598" s="11" t="str">
        <f>IF(ISBLANK(A598),"",COUNTIF(W:W,表1_15[[#This Row],[子项名称]]&amp;表1_15[[#This Row],[标题]]&amp;表1_15[[#This Row],[分项工程代号]]))</f>
        <v/>
      </c>
      <c r="Y598" s="11" t="str">
        <f>IF(ISBLANK(A598),"",表1_15[[#This Row],[子项名称]]&amp;表1_15[[#This Row],[分项工程代号]]&amp;表1_15[[#This Row],[分项工程名称]])</f>
        <v/>
      </c>
      <c r="Z598" s="11" t="str">
        <f>IF(ISBLANK(A598),"",IF(MATCH(表1_15[[#This Row],[子项名称]]&amp;表1_15[[#This Row],[分项工程代号]]&amp;表1_15[[#This Row],[分项工程名称]],Y:Y,0)=ROW(表1_15[[#This Row],[子项名称]]),TRUE,FALSE))</f>
        <v/>
      </c>
      <c r="AA598" s="11" t="str">
        <f t="shared" si="113"/>
        <v/>
      </c>
      <c r="AB598" s="11" t="str">
        <f>IF(ISBLANK(A598),"",VLOOKUP(表1_15[[#This Row],[分项工程名称]],施工检查记录[#All],2,FALSE))</f>
        <v/>
      </c>
      <c r="AC598" s="5"/>
    </row>
  </sheetData>
  <sheetProtection formatCells="0" formatColumns="0" formatRows="0" insertRows="0" insertColumns="0" autoFilter="0" pivotTables="0"/>
  <conditionalFormatting sqref="B3">
    <cfRule type="expression" dxfId="30" priority="1">
      <formula>ISNA($K3)=TRUE</formula>
    </cfRule>
  </conditionalFormatting>
  <conditionalFormatting sqref="J40">
    <cfRule type="cellIs" dxfId="29" priority="33" operator="equal">
      <formula>TRUE</formula>
    </cfRule>
  </conditionalFormatting>
  <conditionalFormatting sqref="AC42">
    <cfRule type="expression" dxfId="30" priority="146">
      <formula>ISNA(#REF!)=TRUE</formula>
    </cfRule>
  </conditionalFormatting>
  <conditionalFormatting sqref="AC43">
    <cfRule type="expression" dxfId="30" priority="147">
      <formula>ISNA($K92)=TRUE</formula>
    </cfRule>
  </conditionalFormatting>
  <conditionalFormatting sqref="AC44">
    <cfRule type="expression" dxfId="30" priority="185">
      <formula>ISNA(#REF!)=TRUE</formula>
    </cfRule>
  </conditionalFormatting>
  <conditionalFormatting sqref="J54">
    <cfRule type="cellIs" dxfId="29" priority="43" operator="equal">
      <formula>TRUE</formula>
    </cfRule>
  </conditionalFormatting>
  <conditionalFormatting sqref="J82">
    <cfRule type="cellIs" dxfId="29" priority="38" operator="equal">
      <formula>TRUE</formula>
    </cfRule>
  </conditionalFormatting>
  <conditionalFormatting sqref="J83">
    <cfRule type="cellIs" dxfId="29" priority="37" operator="equal">
      <formula>TRUE</formula>
    </cfRule>
  </conditionalFormatting>
  <conditionalFormatting sqref="AC90">
    <cfRule type="expression" dxfId="30" priority="188">
      <formula>ISNA(#REF!)=TRUE</formula>
    </cfRule>
  </conditionalFormatting>
  <conditionalFormatting sqref="AC91">
    <cfRule type="expression" dxfId="30" priority="189">
      <formula>ISNA(#REF!)=TRUE</formula>
    </cfRule>
  </conditionalFormatting>
  <conditionalFormatting sqref="AC92">
    <cfRule type="expression" dxfId="30" priority="187">
      <formula>ISNA(#REF!)=TRUE</formula>
    </cfRule>
  </conditionalFormatting>
  <conditionalFormatting sqref="E93">
    <cfRule type="expression" dxfId="30" priority="31">
      <formula>ISNA($K30)=TRUE</formula>
    </cfRule>
  </conditionalFormatting>
  <conditionalFormatting sqref="H97">
    <cfRule type="expression" dxfId="30" priority="7">
      <formula>ISNA($K97)=TRUE</formula>
    </cfRule>
  </conditionalFormatting>
  <conditionalFormatting sqref="AD100:XFD100">
    <cfRule type="expression" dxfId="30" priority="56">
      <formula>ISNA($K145)=TRUE</formula>
    </cfRule>
  </conditionalFormatting>
  <conditionalFormatting sqref="AD103:XFD103">
    <cfRule type="expression" dxfId="30" priority="59">
      <formula>ISNA($K150)=TRUE</formula>
    </cfRule>
  </conditionalFormatting>
  <conditionalFormatting sqref="AD104:XFD104">
    <cfRule type="expression" dxfId="30" priority="63">
      <formula>ISNA(#REF!)=TRUE</formula>
    </cfRule>
  </conditionalFormatting>
  <conditionalFormatting sqref="AD111:XFD111">
    <cfRule type="expression" dxfId="30" priority="53">
      <formula>ISNA($K151)=TRUE</formula>
    </cfRule>
  </conditionalFormatting>
  <conditionalFormatting sqref="AC112">
    <cfRule type="expression" dxfId="30" priority="193">
      <formula>ISNA(#REF!)=TRUE</formula>
    </cfRule>
  </conditionalFormatting>
  <conditionalFormatting sqref="AC113">
    <cfRule type="expression" dxfId="30" priority="150">
      <formula>ISNA(#REF!)=TRUE</formula>
    </cfRule>
  </conditionalFormatting>
  <conditionalFormatting sqref="AC114">
    <cfRule type="expression" dxfId="30" priority="151">
      <formula>ISNA(#REF!)=TRUE</formula>
    </cfRule>
  </conditionalFormatting>
  <conditionalFormatting sqref="AC115">
    <cfRule type="expression" dxfId="30" priority="154">
      <formula>ISNA(#REF!)=TRUE</formula>
    </cfRule>
  </conditionalFormatting>
  <conditionalFormatting sqref="AD115:XFD115">
    <cfRule type="expression" dxfId="30" priority="83">
      <formula>ISNA(#REF!)=TRUE</formula>
    </cfRule>
  </conditionalFormatting>
  <conditionalFormatting sqref="AC116">
    <cfRule type="expression" dxfId="30" priority="156">
      <formula>ISNA(#REF!)=TRUE</formula>
    </cfRule>
  </conditionalFormatting>
  <conditionalFormatting sqref="AC117">
    <cfRule type="expression" dxfId="30" priority="158">
      <formula>ISNA(#REF!)=TRUE</formula>
    </cfRule>
  </conditionalFormatting>
  <conditionalFormatting sqref="AC118">
    <cfRule type="expression" dxfId="30" priority="160">
      <formula>ISNA(#REF!)=TRUE</formula>
    </cfRule>
  </conditionalFormatting>
  <conditionalFormatting sqref="AC119">
    <cfRule type="expression" dxfId="30" priority="161">
      <formula>ISNA(#REF!)=TRUE</formula>
    </cfRule>
  </conditionalFormatting>
  <conditionalFormatting sqref="AC120">
    <cfRule type="expression" dxfId="30" priority="162">
      <formula>ISNA(#REF!)=TRUE</formula>
    </cfRule>
  </conditionalFormatting>
  <conditionalFormatting sqref="AD120:XFD120">
    <cfRule type="expression" dxfId="30" priority="67">
      <formula>ISNA($K157)=TRUE</formula>
    </cfRule>
  </conditionalFormatting>
  <conditionalFormatting sqref="AC121">
    <cfRule type="expression" dxfId="30" priority="163">
      <formula>ISNA(#REF!)=TRUE</formula>
    </cfRule>
  </conditionalFormatting>
  <conditionalFormatting sqref="AD121:XFD121">
    <cfRule type="expression" dxfId="30" priority="79">
      <formula>ISNA(#REF!)=TRUE</formula>
    </cfRule>
  </conditionalFormatting>
  <conditionalFormatting sqref="AC122">
    <cfRule type="expression" dxfId="30" priority="164">
      <formula>ISNA(#REF!)=TRUE</formula>
    </cfRule>
  </conditionalFormatting>
  <conditionalFormatting sqref="AD122:XFD122">
    <cfRule type="expression" dxfId="30" priority="152">
      <formula>ISNA(#REF!)=TRUE</formula>
    </cfRule>
  </conditionalFormatting>
  <conditionalFormatting sqref="AC123">
    <cfRule type="expression" dxfId="30" priority="165">
      <formula>ISNA(#REF!)=TRUE</formula>
    </cfRule>
  </conditionalFormatting>
  <conditionalFormatting sqref="AD123:XFD123">
    <cfRule type="expression" dxfId="30" priority="155">
      <formula>ISNA(#REF!)=TRUE</formula>
    </cfRule>
  </conditionalFormatting>
  <conditionalFormatting sqref="AC124">
    <cfRule type="expression" dxfId="30" priority="166">
      <formula>ISNA(#REF!)=TRUE</formula>
    </cfRule>
  </conditionalFormatting>
  <conditionalFormatting sqref="AD124:XFD124">
    <cfRule type="expression" dxfId="30" priority="157">
      <formula>ISNA(#REF!)=TRUE</formula>
    </cfRule>
  </conditionalFormatting>
  <conditionalFormatting sqref="AD125:XFD125">
    <cfRule type="expression" dxfId="30" priority="159">
      <formula>ISNA(#REF!)=TRUE</formula>
    </cfRule>
  </conditionalFormatting>
  <conditionalFormatting sqref="AD126:XFD126">
    <cfRule type="expression" dxfId="30" priority="66">
      <formula>ISNA(#REF!)=TRUE</formula>
    </cfRule>
  </conditionalFormatting>
  <conditionalFormatting sqref="AD127:XFD127">
    <cfRule type="expression" dxfId="30" priority="167">
      <formula>ISNA(#REF!)=TRUE</formula>
    </cfRule>
  </conditionalFormatting>
  <conditionalFormatting sqref="E157">
    <cfRule type="expression" dxfId="30" priority="71">
      <formula>ISNA($K93)=TRUE</formula>
    </cfRule>
  </conditionalFormatting>
  <conditionalFormatting sqref="H157">
    <cfRule type="expression" dxfId="30" priority="6">
      <formula>ISNA($K157)=TRUE</formula>
    </cfRule>
  </conditionalFormatting>
  <conditionalFormatting sqref="AD157:XFD157">
    <cfRule type="expression" dxfId="30" priority="80">
      <formula>ISNA($K200)=TRUE</formula>
    </cfRule>
  </conditionalFormatting>
  <conditionalFormatting sqref="AD199:XFD199">
    <cfRule type="expression" dxfId="30" priority="70">
      <formula>ISNA(#REF!)=TRUE</formula>
    </cfRule>
  </conditionalFormatting>
  <conditionalFormatting sqref="AD200:XFD200">
    <cfRule type="expression" dxfId="30" priority="173">
      <formula>ISNA(#REF!)=TRUE</formula>
    </cfRule>
  </conditionalFormatting>
  <conditionalFormatting sqref="AD201:XFD201">
    <cfRule type="expression" dxfId="30" priority="176">
      <formula>ISNA(#REF!)=TRUE</formula>
    </cfRule>
  </conditionalFormatting>
  <conditionalFormatting sqref="AC203">
    <cfRule type="expression" dxfId="30" priority="170">
      <formula>ISNA(#REF!)=TRUE</formula>
    </cfRule>
  </conditionalFormatting>
  <conditionalFormatting sqref="AC204">
    <cfRule type="expression" dxfId="30" priority="171">
      <formula>ISNA(#REF!)=TRUE</formula>
    </cfRule>
  </conditionalFormatting>
  <conditionalFormatting sqref="AC205">
    <cfRule type="expression" dxfId="30" priority="175">
      <formula>ISNA(#REF!)=TRUE</formula>
    </cfRule>
  </conditionalFormatting>
  <conditionalFormatting sqref="AC208">
    <cfRule type="expression" dxfId="30" priority="194">
      <formula>ISNA(#REF!)=TRUE</formula>
    </cfRule>
  </conditionalFormatting>
  <conditionalFormatting sqref="AC209">
    <cfRule type="expression" dxfId="30" priority="195">
      <formula>ISNA(#REF!)=TRUE</formula>
    </cfRule>
  </conditionalFormatting>
  <conditionalFormatting sqref="AC210">
    <cfRule type="expression" dxfId="30" priority="178">
      <formula>ISNA(#REF!)=TRUE</formula>
    </cfRule>
  </conditionalFormatting>
  <conditionalFormatting sqref="AC211">
    <cfRule type="expression" dxfId="30" priority="179">
      <formula>ISNA(#REF!)=TRUE</formula>
    </cfRule>
  </conditionalFormatting>
  <conditionalFormatting sqref="AC212">
    <cfRule type="expression" dxfId="30" priority="181">
      <formula>ISNA(#REF!)=TRUE</formula>
    </cfRule>
  </conditionalFormatting>
  <conditionalFormatting sqref="AD212:XFD212">
    <cfRule type="expression" dxfId="30" priority="78">
      <formula>ISNA(#REF!)=TRUE</formula>
    </cfRule>
  </conditionalFormatting>
  <conditionalFormatting sqref="AD213:XFD213">
    <cfRule type="expression" dxfId="30" priority="180">
      <formula>ISNA(#REF!)=TRUE</formula>
    </cfRule>
  </conditionalFormatting>
  <conditionalFormatting sqref="AD214:XFD214">
    <cfRule type="expression" dxfId="30" priority="182">
      <formula>ISNA(#REF!)=TRUE</formula>
    </cfRule>
  </conditionalFormatting>
  <conditionalFormatting sqref="AC233">
    <cfRule type="expression" dxfId="30" priority="89">
      <formula>ISNA(#REF!)=TRUE</formula>
    </cfRule>
  </conditionalFormatting>
  <conditionalFormatting sqref="AC234">
    <cfRule type="expression" dxfId="30" priority="85">
      <formula>ISNA(#REF!)=TRUE</formula>
    </cfRule>
  </conditionalFormatting>
  <conditionalFormatting sqref="AD235:XFD235">
    <cfRule type="expression" dxfId="30" priority="90">
      <formula>ISNA(#REF!)=TRUE</formula>
    </cfRule>
  </conditionalFormatting>
  <conditionalFormatting sqref="AD236:XFD236">
    <cfRule type="expression" dxfId="30" priority="87">
      <formula>ISNA(#REF!)=TRUE</formula>
    </cfRule>
  </conditionalFormatting>
  <conditionalFormatting sqref="AC241">
    <cfRule type="expression" dxfId="30" priority="91">
      <formula>ISNA(#REF!)=TRUE</formula>
    </cfRule>
  </conditionalFormatting>
  <conditionalFormatting sqref="AD243:XFD243">
    <cfRule type="expression" dxfId="30" priority="93">
      <formula>ISNA(#REF!)=TRUE</formula>
    </cfRule>
  </conditionalFormatting>
  <conditionalFormatting sqref="AC249">
    <cfRule type="expression" dxfId="30" priority="96">
      <formula>ISNA(#REF!)=TRUE</formula>
    </cfRule>
  </conditionalFormatting>
  <conditionalFormatting sqref="AD251:XFD251">
    <cfRule type="expression" dxfId="30" priority="97">
      <formula>ISNA(#REF!)=TRUE</formula>
    </cfRule>
  </conditionalFormatting>
  <conditionalFormatting sqref="AD252:XFD252">
    <cfRule type="expression" dxfId="30" priority="174">
      <formula>ISNA($K288)=TRUE</formula>
    </cfRule>
  </conditionalFormatting>
  <conditionalFormatting sqref="AC255">
    <cfRule type="expression" dxfId="30" priority="99">
      <formula>ISNA(#REF!)=TRUE</formula>
    </cfRule>
  </conditionalFormatting>
  <conditionalFormatting sqref="AC256">
    <cfRule type="expression" dxfId="30" priority="105">
      <formula>ISNA($K299)=TRUE</formula>
    </cfRule>
  </conditionalFormatting>
  <conditionalFormatting sqref="AC257">
    <cfRule type="expression" dxfId="30" priority="101">
      <formula>ISNA(#REF!)=TRUE</formula>
    </cfRule>
  </conditionalFormatting>
  <conditionalFormatting sqref="AC258">
    <cfRule type="expression" dxfId="30" priority="102">
      <formula>ISNA(#REF!)=TRUE</formula>
    </cfRule>
  </conditionalFormatting>
  <conditionalFormatting sqref="AC259">
    <cfRule type="expression" dxfId="30" priority="104">
      <formula>ISNA(#REF!)=TRUE</formula>
    </cfRule>
  </conditionalFormatting>
  <conditionalFormatting sqref="AD299:XFD299">
    <cfRule type="expression" dxfId="30" priority="103">
      <formula>ISNA($K346)=TRUE</formula>
    </cfRule>
  </conditionalFormatting>
  <conditionalFormatting sqref="AD308:XFD308">
    <cfRule type="expression" dxfId="30" priority="121">
      <formula>ISNA(#REF!)=TRUE</formula>
    </cfRule>
  </conditionalFormatting>
  <conditionalFormatting sqref="AD314:XFD314">
    <cfRule type="expression" dxfId="30" priority="128">
      <formula>ISNA(#REF!)=TRUE</formula>
    </cfRule>
  </conditionalFormatting>
  <conditionalFormatting sqref="AC316">
    <cfRule type="expression" dxfId="30" priority="118">
      <formula>ISNA(#REF!)=TRUE</formula>
    </cfRule>
  </conditionalFormatting>
  <conditionalFormatting sqref="AD320:XFD320">
    <cfRule type="expression" dxfId="30" priority="133">
      <formula>ISNA(#REF!)=TRUE</formula>
    </cfRule>
  </conditionalFormatting>
  <conditionalFormatting sqref="AC322">
    <cfRule type="expression" dxfId="30" priority="126">
      <formula>ISNA(#REF!)=TRUE</formula>
    </cfRule>
  </conditionalFormatting>
  <conditionalFormatting sqref="AC325">
    <cfRule type="expression" dxfId="30" priority="131">
      <formula>ISNA(#REF!)=TRUE</formula>
    </cfRule>
  </conditionalFormatting>
  <conditionalFormatting sqref="AD352:XFD352">
    <cfRule type="expression" dxfId="30" priority="140">
      <formula>ISNA($K401)=TRUE</formula>
    </cfRule>
  </conditionalFormatting>
  <conditionalFormatting sqref="AD353:XFD353">
    <cfRule type="expression" dxfId="30" priority="143">
      <formula>ISNA(#REF!)=TRUE</formula>
    </cfRule>
  </conditionalFormatting>
  <conditionalFormatting sqref="I354">
    <cfRule type="expression" dxfId="30" priority="14">
      <formula>ISNA($K354)=TRUE</formula>
    </cfRule>
  </conditionalFormatting>
  <conditionalFormatting sqref="I355">
    <cfRule type="expression" dxfId="30" priority="13">
      <formula>ISNA($K355)=TRUE</formula>
    </cfRule>
  </conditionalFormatting>
  <conditionalFormatting sqref="AC356">
    <cfRule type="expression" dxfId="30" priority="127">
      <formula>ISNA(#REF!)=TRUE</formula>
    </cfRule>
  </conditionalFormatting>
  <conditionalFormatting sqref="AD356:XFD356">
    <cfRule type="expression" dxfId="30" priority="206">
      <formula>ISNA(#REF!)=TRUE</formula>
    </cfRule>
  </conditionalFormatting>
  <conditionalFormatting sqref="AD357:XFD357">
    <cfRule type="expression" dxfId="30" priority="199">
      <formula>ISNA(#REF!)=TRUE</formula>
    </cfRule>
  </conditionalFormatting>
  <conditionalFormatting sqref="AC359">
    <cfRule type="expression" dxfId="30" priority="205">
      <formula>ISNA(#REF!)=TRUE</formula>
    </cfRule>
  </conditionalFormatting>
  <conditionalFormatting sqref="AD361:XFD361">
    <cfRule type="expression" dxfId="30" priority="135">
      <formula>ISNA(#REF!)=TRUE</formula>
    </cfRule>
  </conditionalFormatting>
  <conditionalFormatting sqref="AC362">
    <cfRule type="expression" dxfId="30" priority="198">
      <formula>ISNA($K404)=TRUE</formula>
    </cfRule>
  </conditionalFormatting>
  <conditionalFormatting sqref="AD401:XFD401">
    <cfRule type="expression" dxfId="30" priority="145">
      <formula>ISNA($K448)=TRUE</formula>
    </cfRule>
  </conditionalFormatting>
  <conditionalFormatting sqref="AD404:XFD404">
    <cfRule type="expression" dxfId="30" priority="204">
      <formula>ISNA($K455)=TRUE</formula>
    </cfRule>
  </conditionalFormatting>
  <conditionalFormatting sqref="B424">
    <cfRule type="expression" dxfId="30" priority="2">
      <formula>ISNA($K424)=TRUE</formula>
    </cfRule>
  </conditionalFormatting>
  <conditionalFormatting sqref="AC1048049:XFD1048049">
    <cfRule type="expression" dxfId="30" priority="148">
      <formula>ISNA(#REF!)=TRUE</formula>
    </cfRule>
  </conditionalFormatting>
  <conditionalFormatting sqref="AC1048050:XFD1048050">
    <cfRule type="expression" dxfId="30" priority="73">
      <formula>ISNA($K92)=TRUE</formula>
    </cfRule>
  </conditionalFormatting>
  <conditionalFormatting sqref="AC1048051:XFD1048051">
    <cfRule type="expression" dxfId="30" priority="49">
      <formula>ISNA(#REF!)=TRUE</formula>
    </cfRule>
  </conditionalFormatting>
  <conditionalFormatting sqref="AC1048052:XFD1048052">
    <cfRule type="expression" dxfId="30" priority="72">
      <formula>ISNA(#REF!)=TRUE</formula>
    </cfRule>
  </conditionalFormatting>
  <conditionalFormatting sqref="AC1048053:XFD1048053">
    <cfRule type="expression" dxfId="30" priority="48">
      <formula>ISNA(#REF!)=TRUE</formula>
    </cfRule>
  </conditionalFormatting>
  <conditionalFormatting sqref="AC1048054:XFD1048054">
    <cfRule type="expression" dxfId="30" priority="75">
      <formula>ISNA($K93)=TRUE</formula>
    </cfRule>
  </conditionalFormatting>
  <conditionalFormatting sqref="AC1048055:XFD1048055">
    <cfRule type="expression" dxfId="30" priority="74">
      <formula>ISNA(#REF!)=TRUE</formula>
    </cfRule>
  </conditionalFormatting>
  <conditionalFormatting sqref="AC1048056:XFD1048056">
    <cfRule type="expression" dxfId="30" priority="52">
      <formula>ISNA($K94)=TRUE</formula>
    </cfRule>
  </conditionalFormatting>
  <conditionalFormatting sqref="AC1048057:XFD1048057">
    <cfRule type="expression" dxfId="30" priority="51">
      <formula>ISNA(#REF!)=TRUE</formula>
    </cfRule>
  </conditionalFormatting>
  <conditionalFormatting sqref="B324:B331">
    <cfRule type="expression" dxfId="30" priority="25">
      <formula>ISNA($K324)=TRUE</formula>
    </cfRule>
  </conditionalFormatting>
  <conditionalFormatting sqref="B341:B348">
    <cfRule type="expression" dxfId="30" priority="17">
      <formula>ISNA($K341)=TRUE</formula>
    </cfRule>
  </conditionalFormatting>
  <conditionalFormatting sqref="C315:C322">
    <cfRule type="expression" dxfId="30" priority="27">
      <formula>ISNA($K315)=TRUE</formula>
    </cfRule>
  </conditionalFormatting>
  <conditionalFormatting sqref="C324:C331">
    <cfRule type="expression" dxfId="30" priority="24">
      <formula>ISNA($K324)=TRUE</formula>
    </cfRule>
  </conditionalFormatting>
  <conditionalFormatting sqref="D315:D323">
    <cfRule type="expression" dxfId="30" priority="26">
      <formula>ISNA($K315)=TRUE</formula>
    </cfRule>
  </conditionalFormatting>
  <conditionalFormatting sqref="D324:D331">
    <cfRule type="expression" dxfId="30" priority="23">
      <formula>ISNA($K324)=TRUE</formula>
    </cfRule>
  </conditionalFormatting>
  <conditionalFormatting sqref="E343:E344">
    <cfRule type="expression" dxfId="30" priority="16">
      <formula>ISNA($K343)=TRUE</formula>
    </cfRule>
  </conditionalFormatting>
  <conditionalFormatting sqref="E386:E391">
    <cfRule type="expression" dxfId="30" priority="10">
      <formula>ISNA($K386)=TRUE</formula>
    </cfRule>
  </conditionalFormatting>
  <conditionalFormatting sqref="E392:E401">
    <cfRule type="expression" dxfId="30" priority="9">
      <formula>ISNA($K392)=TRUE</formula>
    </cfRule>
  </conditionalFormatting>
  <conditionalFormatting sqref="F332:F338">
    <cfRule type="expression" dxfId="30" priority="22">
      <formula>ISNA($K332)=TRUE</formula>
    </cfRule>
  </conditionalFormatting>
  <conditionalFormatting sqref="H94:H95">
    <cfRule type="expression" dxfId="30" priority="8">
      <formula>ISNA($K94)=TRUE</formula>
    </cfRule>
  </conditionalFormatting>
  <conditionalFormatting sqref="H253:H254">
    <cfRule type="expression" dxfId="30" priority="5">
      <formula>ISNA($K253)=TRUE</formula>
    </cfRule>
  </conditionalFormatting>
  <conditionalFormatting sqref="H341:H355">
    <cfRule type="cellIs" dxfId="29" priority="19" operator="equal">
      <formula>TRUE</formula>
    </cfRule>
    <cfRule type="expression" dxfId="30" priority="18">
      <formula>ISNA($K341)=TRUE</formula>
    </cfRule>
  </conditionalFormatting>
  <conditionalFormatting sqref="H356:H418">
    <cfRule type="expression" dxfId="30" priority="4">
      <formula>ISNA($K356)=TRUE</formula>
    </cfRule>
  </conditionalFormatting>
  <conditionalFormatting sqref="J69:J72">
    <cfRule type="cellIs" dxfId="29" priority="35" operator="equal">
      <formula>TRUE</formula>
    </cfRule>
  </conditionalFormatting>
  <conditionalFormatting sqref="J74:J75">
    <cfRule type="cellIs" dxfId="29" priority="41" operator="equal">
      <formula>TRUE</formula>
    </cfRule>
  </conditionalFormatting>
  <conditionalFormatting sqref="J88:J90">
    <cfRule type="cellIs" dxfId="29" priority="32" operator="equal">
      <formula>TRUE</formula>
    </cfRule>
  </conditionalFormatting>
  <conditionalFormatting sqref="J303:J323">
    <cfRule type="cellIs" dxfId="29" priority="29" operator="equal">
      <formula>TRUE</formula>
    </cfRule>
  </conditionalFormatting>
  <conditionalFormatting sqref="AC2:AC18">
    <cfRule type="expression" dxfId="30" priority="136">
      <formula>ISNA($K50)=TRUE</formula>
    </cfRule>
  </conditionalFormatting>
  <conditionalFormatting sqref="AC19:AC41">
    <cfRule type="expression" dxfId="30" priority="30">
      <formula>ISNA($K69)=TRUE</formula>
    </cfRule>
  </conditionalFormatting>
  <conditionalFormatting sqref="AC45:AC89">
    <cfRule type="expression" dxfId="30" priority="186">
      <formula>ISNA($K93)=TRUE</formula>
    </cfRule>
  </conditionalFormatting>
  <conditionalFormatting sqref="AC93:AC111">
    <cfRule type="expression" dxfId="30" priority="191">
      <formula>ISNA($K139)=TRUE</formula>
    </cfRule>
  </conditionalFormatting>
  <conditionalFormatting sqref="AC125:AC137">
    <cfRule type="expression" dxfId="30" priority="190">
      <formula>ISNA($K158)=TRUE</formula>
    </cfRule>
  </conditionalFormatting>
  <conditionalFormatting sqref="AC138:AC151">
    <cfRule type="expression" dxfId="30" priority="168">
      <formula>ISNA($K175)=TRUE</formula>
    </cfRule>
  </conditionalFormatting>
  <conditionalFormatting sqref="AC158:AC202">
    <cfRule type="expression" dxfId="30" priority="84">
      <formula>ISNA($K208)=TRUE</formula>
    </cfRule>
  </conditionalFormatting>
  <conditionalFormatting sqref="AC206:AC207">
    <cfRule type="expression" dxfId="30" priority="177">
      <formula>ISNA($K253)=TRUE</formula>
    </cfRule>
  </conditionalFormatting>
  <conditionalFormatting sqref="AC213:AC232">
    <cfRule type="expression" dxfId="30" priority="183">
      <formula>ISNA($K255)=TRUE</formula>
    </cfRule>
  </conditionalFormatting>
  <conditionalFormatting sqref="AC235:AC240">
    <cfRule type="expression" dxfId="30" priority="86">
      <formula>ISNA($K275)=TRUE</formula>
    </cfRule>
  </conditionalFormatting>
  <conditionalFormatting sqref="AC242:AC248">
    <cfRule type="expression" dxfId="30" priority="92">
      <formula>ISNA($K281)=TRUE</formula>
    </cfRule>
  </conditionalFormatting>
  <conditionalFormatting sqref="AC250:AC252">
    <cfRule type="expression" dxfId="30" priority="172">
      <formula>ISNA($K288)=TRUE</formula>
    </cfRule>
  </conditionalFormatting>
  <conditionalFormatting sqref="AC253:AC254">
    <cfRule type="expression" dxfId="30" priority="196">
      <formula>ISNA($K294)=TRUE</formula>
    </cfRule>
  </conditionalFormatting>
  <conditionalFormatting sqref="AC260:AC282">
    <cfRule type="expression" dxfId="30" priority="106">
      <formula>ISNA($K300)=TRUE</formula>
    </cfRule>
  </conditionalFormatting>
  <conditionalFormatting sqref="AC283:AC285">
    <cfRule type="expression" dxfId="30" priority="109">
      <formula>ISNA(#REF!)=TRUE</formula>
    </cfRule>
  </conditionalFormatting>
  <conditionalFormatting sqref="AC286:AC297">
    <cfRule type="expression" dxfId="30" priority="110">
      <formula>ISNA($K323)=TRUE</formula>
    </cfRule>
  </conditionalFormatting>
  <conditionalFormatting sqref="AC298:AC299">
    <cfRule type="expression" dxfId="30" priority="107">
      <formula>ISNA(#REF!)=TRUE</formula>
    </cfRule>
  </conditionalFormatting>
  <conditionalFormatting sqref="AC300:AC315">
    <cfRule type="expression" dxfId="30" priority="111">
      <formula>ISNA($K342)=TRUE</formula>
    </cfRule>
  </conditionalFormatting>
  <conditionalFormatting sqref="AC317:AC318">
    <cfRule type="expression" dxfId="30" priority="119">
      <formula>ISNA(#REF!)=TRUE</formula>
    </cfRule>
  </conditionalFormatting>
  <conditionalFormatting sqref="AC319:AC321">
    <cfRule type="expression" dxfId="30" priority="124">
      <formula>ISNA($K358)=TRUE</formula>
    </cfRule>
  </conditionalFormatting>
  <conditionalFormatting sqref="AC323:AC324">
    <cfRule type="expression" dxfId="30" priority="114">
      <formula>ISNA($K364)=TRUE</formula>
    </cfRule>
  </conditionalFormatting>
  <conditionalFormatting sqref="AC326:AC340">
    <cfRule type="expression" dxfId="30" priority="132">
      <formula>ISNA($K366)=TRUE</formula>
    </cfRule>
  </conditionalFormatting>
  <conditionalFormatting sqref="AC341:AC355">
    <cfRule type="expression" dxfId="30" priority="120">
      <formula>ISNA($K384)=TRUE</formula>
    </cfRule>
  </conditionalFormatting>
  <conditionalFormatting sqref="AC357:AC358">
    <cfRule type="expression" dxfId="30" priority="142">
      <formula>ISNA($K402)=TRUE</formula>
    </cfRule>
  </conditionalFormatting>
  <conditionalFormatting sqref="AC360:AC361">
    <cfRule type="expression" dxfId="30" priority="197">
      <formula>ISNA(#REF!)=TRUE</formula>
    </cfRule>
  </conditionalFormatting>
  <conditionalFormatting sqref="AC363:AC368">
    <cfRule type="expression" dxfId="30" priority="201">
      <formula>ISNA(#REF!)=TRUE</formula>
    </cfRule>
  </conditionalFormatting>
  <conditionalFormatting sqref="AC369:AC387">
    <cfRule type="expression" dxfId="30" priority="202">
      <formula>ISNA($K405)=TRUE</formula>
    </cfRule>
  </conditionalFormatting>
  <conditionalFormatting sqref="AC388:AC427">
    <cfRule type="expression" dxfId="30" priority="207">
      <formula>ISNA($K425)=TRUE</formula>
    </cfRule>
  </conditionalFormatting>
  <conditionalFormatting sqref="$A1:$XFD1 A2:AB2 C3:J11 B4:B11 A12:J92 AD2:XFD92 F93:J93 I94:J95 H96:J96 I97:J97 H98:J156 I157:J157 H158:J252 I253:J254 H255:J297 A94:G109 A93:D93 A126:G156 A110:B112 D110:G112 A113:G114 A115:B115 D115:G115 A116:G120 A121:B125 D121:G125 A157:D157 F157:G157 A158:G191 A192:B198 D192:G198 A199:G206 A207:B211 D207:G211 A212:G214 A215:B297 D215:G243 D244:E244 F244:G252 D245:D252 C253:G254 D255:G270 C271:G271 D272:G297 A298:J302 A303:B323 E315:E331 A324:A331 G324:G331 J324:J340 H303:H340 A341:A348 D341:G342 I341:J348 C343:D343 F343:G348 C344:C346 D344 D345:E348 J349:J404 A356:A391 E356:G368 I356:I404 C369:G369 D370:G385 D386:D391 F386:G401 A398:A423 A425:A427 E402:G404 D405:G418 I405:J418 C419:J422 D423:E423 J423 D425:E427 J425:J427 A428:J598 A599:AB1048576 F423:I427 A3:A11 K3:AB598">
    <cfRule type="expression" dxfId="30" priority="42">
      <formula>ISNA($K1)=TRUE</formula>
    </cfRule>
  </conditionalFormatting>
  <conditionalFormatting sqref="J15:J29 H1:H340 J112:J115 J122:J127 H356:H1048576">
    <cfRule type="cellIs" dxfId="29" priority="45" operator="equal">
      <formula>TRUE</formula>
    </cfRule>
  </conditionalFormatting>
  <conditionalFormatting sqref="J63 J37:J39 J49 J51 J53 J55 J57 J59 J61">
    <cfRule type="cellIs" dxfId="29" priority="34" operator="equal">
      <formula>TRUE</formula>
    </cfRule>
  </conditionalFormatting>
  <conditionalFormatting sqref="J64 J50 J52 J54 J56 J58 J60 J62">
    <cfRule type="cellIs" dxfId="29" priority="36" operator="equal">
      <formula>TRUE</formula>
    </cfRule>
  </conditionalFormatting>
  <conditionalFormatting sqref="J52:J53 J76:J77 J116:J117 J100:J111">
    <cfRule type="cellIs" dxfId="29" priority="44" operator="equal">
      <formula>TRUE</formula>
    </cfRule>
  </conditionalFormatting>
  <conditionalFormatting sqref="J78:J79 J220:J227 J158:J163">
    <cfRule type="cellIs" dxfId="29" priority="40" operator="equal">
      <formula>TRUE</formula>
    </cfRule>
  </conditionalFormatting>
  <conditionalFormatting sqref="J80:J81 J98:J99 J96 J236:J243">
    <cfRule type="cellIs" dxfId="29" priority="39" operator="equal">
      <formula>TRUE</formula>
    </cfRule>
  </conditionalFormatting>
  <conditionalFormatting sqref="AD93:XFD94">
    <cfRule type="expression" dxfId="30" priority="50">
      <formula>ISNA(#REF!)=TRUE</formula>
    </cfRule>
  </conditionalFormatting>
  <conditionalFormatting sqref="AD95:XFD99">
    <cfRule type="expression" dxfId="30" priority="57">
      <formula>ISNA(#REF!)=TRUE</formula>
    </cfRule>
  </conditionalFormatting>
  <conditionalFormatting sqref="AD101:XFD102">
    <cfRule type="expression" dxfId="30" priority="61">
      <formula>ISNA($K147)=TRUE</formula>
    </cfRule>
  </conditionalFormatting>
  <conditionalFormatting sqref="AD105:XFD110">
    <cfRule type="expression" dxfId="30" priority="64">
      <formula>ISNA(#REF!)=TRUE</formula>
    </cfRule>
  </conditionalFormatting>
  <conditionalFormatting sqref="AD112:XFD114">
    <cfRule type="expression" dxfId="30" priority="54">
      <formula>ISNA($K154)=TRUE</formula>
    </cfRule>
  </conditionalFormatting>
  <conditionalFormatting sqref="AD116:XFD117">
    <cfRule type="expression" dxfId="30" priority="55">
      <formula>ISNA(#REF!)=TRUE</formula>
    </cfRule>
  </conditionalFormatting>
  <conditionalFormatting sqref="AD118:XFD119">
    <cfRule type="expression" dxfId="30" priority="60">
      <formula>ISNA(#REF!)=TRUE</formula>
    </cfRule>
  </conditionalFormatting>
  <conditionalFormatting sqref="AD128:XFD130">
    <cfRule type="expression" dxfId="30" priority="169">
      <formula>ISNA($K158)=TRUE</formula>
    </cfRule>
  </conditionalFormatting>
  <conditionalFormatting sqref="AD131:XFD137">
    <cfRule type="expression" dxfId="30" priority="192">
      <formula>ISNA($K160)=TRUE</formula>
    </cfRule>
  </conditionalFormatting>
  <conditionalFormatting sqref="AD138:XFD146">
    <cfRule type="expression" dxfId="30" priority="62">
      <formula>ISNA($K168)=TRUE</formula>
    </cfRule>
  </conditionalFormatting>
  <conditionalFormatting sqref="AD147:XFD150">
    <cfRule type="expression" dxfId="30" priority="65">
      <formula>ISNA($K176)=TRUE</formula>
    </cfRule>
  </conditionalFormatting>
  <conditionalFormatting sqref="AD151:XFD156 AC152:AC157">
    <cfRule type="expression" dxfId="30" priority="153">
      <formula>ISNA($K188)=TRUE</formula>
    </cfRule>
  </conditionalFormatting>
  <conditionalFormatting sqref="AD158:XFD159">
    <cfRule type="expression" dxfId="30" priority="68">
      <formula>ISNA(#REF!)=TRUE</formula>
    </cfRule>
  </conditionalFormatting>
  <conditionalFormatting sqref="AD160:XFD198">
    <cfRule type="expression" dxfId="30" priority="69">
      <formula>ISNA($K212)=TRUE</formula>
    </cfRule>
  </conditionalFormatting>
  <conditionalFormatting sqref="AD202:XFD204">
    <cfRule type="expression" dxfId="30" priority="76">
      <formula>ISNA(#REF!)=TRUE</formula>
    </cfRule>
  </conditionalFormatting>
  <conditionalFormatting sqref="AD205:XFD206">
    <cfRule type="expression" dxfId="30" priority="77">
      <formula>ISNA($K253)=TRUE</formula>
    </cfRule>
  </conditionalFormatting>
  <conditionalFormatting sqref="AD207:XFD211">
    <cfRule type="expression" dxfId="30" priority="81">
      <formula>ISNA(#REF!)=TRUE</formula>
    </cfRule>
  </conditionalFormatting>
  <conditionalFormatting sqref="AD215:XFD234">
    <cfRule type="expression" dxfId="30" priority="184">
      <formula>ISNA($K255)=TRUE</formula>
    </cfRule>
  </conditionalFormatting>
  <conditionalFormatting sqref="AD237:XFD242">
    <cfRule type="expression" dxfId="30" priority="88">
      <formula>ISNA($K275)=TRUE</formula>
    </cfRule>
  </conditionalFormatting>
  <conditionalFormatting sqref="AD244:XFD250">
    <cfRule type="expression" dxfId="30" priority="94">
      <formula>ISNA($K281)=TRUE</formula>
    </cfRule>
  </conditionalFormatting>
  <conditionalFormatting sqref="AD253:XFD254">
    <cfRule type="expression" dxfId="30" priority="82">
      <formula>ISNA($K295)=TRUE</formula>
    </cfRule>
  </conditionalFormatting>
  <conditionalFormatting sqref="AD255:XFD274">
    <cfRule type="expression" dxfId="30" priority="108">
      <formula>ISNA($K301)=TRUE</formula>
    </cfRule>
  </conditionalFormatting>
  <conditionalFormatting sqref="AD275:XFD277">
    <cfRule type="expression" dxfId="30" priority="95">
      <formula>ISNA(#REF!)=TRUE</formula>
    </cfRule>
  </conditionalFormatting>
  <conditionalFormatting sqref="AD278:XFD280">
    <cfRule type="expression" dxfId="30" priority="112">
      <formula>ISNA($K323)=TRUE</formula>
    </cfRule>
  </conditionalFormatting>
  <conditionalFormatting sqref="AD281:XFD287">
    <cfRule type="expression" dxfId="30" priority="98">
      <formula>ISNA($K327)=TRUE</formula>
    </cfRule>
  </conditionalFormatting>
  <conditionalFormatting sqref="AD288:XFD293">
    <cfRule type="expression" dxfId="30" priority="100">
      <formula>ISNA($K335)=TRUE</formula>
    </cfRule>
  </conditionalFormatting>
  <conditionalFormatting sqref="AD294:XFD296">
    <cfRule type="expression" dxfId="30" priority="115">
      <formula>ISNA(#REF!)=TRUE</formula>
    </cfRule>
  </conditionalFormatting>
  <conditionalFormatting sqref="AD297:XFD298">
    <cfRule type="expression" dxfId="30" priority="116">
      <formula>ISNA($K341)=TRUE</formula>
    </cfRule>
  </conditionalFormatting>
  <conditionalFormatting sqref="AD300:XFD307">
    <cfRule type="expression" dxfId="30" priority="113">
      <formula>ISNA($K350)=TRUE</formula>
    </cfRule>
  </conditionalFormatting>
  <conditionalFormatting sqref="C303:G303 I303:J323 E304:G314 C304:D313 D314 F315:G323 F324:F331 I324:I331">
    <cfRule type="expression" dxfId="30" priority="28">
      <formula>ISNA($K303)=TRUE</formula>
    </cfRule>
  </conditionalFormatting>
  <conditionalFormatting sqref="AD309:XFD310">
    <cfRule type="expression" dxfId="30" priority="122">
      <formula>ISNA(#REF!)=TRUE</formula>
    </cfRule>
  </conditionalFormatting>
  <conditionalFormatting sqref="AD311:XFD313">
    <cfRule type="expression" dxfId="30" priority="125">
      <formula>ISNA($K358)=TRUE</formula>
    </cfRule>
  </conditionalFormatting>
  <conditionalFormatting sqref="AD315:XFD319">
    <cfRule type="expression" dxfId="30" priority="129">
      <formula>ISNA($K361)=TRUE</formula>
    </cfRule>
  </conditionalFormatting>
  <conditionalFormatting sqref="AD321:XFD322">
    <cfRule type="expression" dxfId="30" priority="134">
      <formula>ISNA($K366)=TRUE</formula>
    </cfRule>
  </conditionalFormatting>
  <conditionalFormatting sqref="AD323:XFD340">
    <cfRule type="expression" dxfId="30" priority="117">
      <formula>ISNA($K371)=TRUE</formula>
    </cfRule>
  </conditionalFormatting>
  <conditionalFormatting sqref="A332:B338 D332:D338">
    <cfRule type="expression" dxfId="30" priority="21">
      <formula>ISNA($K332)=TRUE</formula>
    </cfRule>
  </conditionalFormatting>
  <conditionalFormatting sqref="A339:F340">
    <cfRule type="expression" dxfId="30" priority="20">
      <formula>ISNA($K339)=TRUE</formula>
    </cfRule>
  </conditionalFormatting>
  <conditionalFormatting sqref="AD341:XFD349">
    <cfRule type="expression" dxfId="30" priority="123">
      <formula>ISNA($K392)=TRUE</formula>
    </cfRule>
  </conditionalFormatting>
  <conditionalFormatting sqref="A349:G355 I349:I351 B356:B391 D356:D368">
    <cfRule type="expression" dxfId="30" priority="15">
      <formula>ISNA($K349)=TRUE</formula>
    </cfRule>
  </conditionalFormatting>
  <conditionalFormatting sqref="AD350:XFD351">
    <cfRule type="expression" dxfId="30" priority="139">
      <formula>ISNA(#REF!)=TRUE</formula>
    </cfRule>
  </conditionalFormatting>
  <conditionalFormatting sqref="AD354:XFD355">
    <cfRule type="expression" dxfId="30" priority="144">
      <formula>ISNA($K402)=TRUE</formula>
    </cfRule>
  </conditionalFormatting>
  <conditionalFormatting sqref="AD358:XFD360">
    <cfRule type="expression" dxfId="30" priority="130">
      <formula>ISNA(#REF!)=TRUE</formula>
    </cfRule>
  </conditionalFormatting>
  <conditionalFormatting sqref="AD362:XFD365">
    <cfRule type="expression" dxfId="30" priority="203">
      <formula>ISNA($K405)=TRUE</formula>
    </cfRule>
  </conditionalFormatting>
  <conditionalFormatting sqref="AD366:XFD379">
    <cfRule type="expression" dxfId="30" priority="141">
      <formula>ISNA($K410)=TRUE</formula>
    </cfRule>
  </conditionalFormatting>
  <conditionalFormatting sqref="AD380:XFD400">
    <cfRule type="expression" dxfId="30" priority="208">
      <formula>ISNA($K425)=TRUE</formula>
    </cfRule>
  </conditionalFormatting>
  <conditionalFormatting sqref="A392:A397 D392:D404">
    <cfRule type="expression" dxfId="30" priority="12">
      <formula>ISNA($K392)=TRUE</formula>
    </cfRule>
  </conditionalFormatting>
  <conditionalFormatting sqref="B392:B423 B425:B427">
    <cfRule type="expression" dxfId="30" priority="11">
      <formula>ISNA($K392)=TRUE</formula>
    </cfRule>
  </conditionalFormatting>
  <conditionalFormatting sqref="AD402:XFD403">
    <cfRule type="expression" dxfId="30" priority="200">
      <formula>ISNA($K450)=TRUE</formula>
    </cfRule>
  </conditionalFormatting>
  <conditionalFormatting sqref="AD405:XFD424">
    <cfRule type="expression" dxfId="30" priority="209">
      <formula>ISNA($K462)=TRUE</formula>
    </cfRule>
  </conditionalFormatting>
  <conditionalFormatting sqref="A424 D424:E424 J424">
    <cfRule type="expression" dxfId="30" priority="3">
      <formula>ISNA($K424)=TRUE</formula>
    </cfRule>
  </conditionalFormatting>
  <conditionalFormatting sqref="AD425:XFD427 AC428:XFD1047955">
    <cfRule type="expression" dxfId="30" priority="46">
      <formula>ISNA($K481)=TRUE</formula>
    </cfRule>
  </conditionalFormatting>
  <conditionalFormatting sqref="AC1047956:XFD1047973">
    <cfRule type="expression" dxfId="30" priority="138">
      <formula>ISNA($K1)=TRUE</formula>
    </cfRule>
  </conditionalFormatting>
  <conditionalFormatting sqref="AC1047974:XFD1047975">
    <cfRule type="expression" dxfId="30" priority="137">
      <formula>ISNA(#REF!)=TRUE</formula>
    </cfRule>
  </conditionalFormatting>
  <conditionalFormatting sqref="AC1047976:XFD1048048">
    <cfRule type="expression" dxfId="30" priority="149">
      <formula>ISNA($K19)=TRUE</formula>
    </cfRule>
  </conditionalFormatting>
  <conditionalFormatting sqref="AC1048058:XFD1048062">
    <cfRule type="expression" dxfId="30" priority="58">
      <formula>ISNA($K95)=TRUE</formula>
    </cfRule>
  </conditionalFormatting>
  <conditionalFormatting sqref="AC1048063:XFD1048576">
    <cfRule type="expression" dxfId="30" priority="47">
      <formula>ISNA(#REF!)=TRUE</formula>
    </cfRule>
  </conditionalFormatting>
  <pageMargins left="0.7" right="0.7" top="0.75" bottom="0.75" header="0.3" footer="0.3"/>
  <pageSetup paperSize="9" orientation="portrait"/>
  <headerFooter/>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98"/>
  <sheetViews>
    <sheetView zoomScale="70" zoomScaleNormal="70" workbookViewId="0">
      <pane ySplit="1" topLeftCell="A2" activePane="bottomLeft" state="frozen"/>
      <selection/>
      <selection pane="bottomLeft" activeCell="A2" sqref="A2:A5"/>
    </sheetView>
  </sheetViews>
  <sheetFormatPr defaultColWidth="9" defaultRowHeight="25.2" customHeight="1"/>
  <cols>
    <col min="1" max="1" width="21.3333333333333" customWidth="1"/>
    <col min="2" max="2" width="11.3333333333333" customWidth="1"/>
    <col min="3" max="3" width="37.8888888888889" customWidth="1"/>
    <col min="4" max="4" width="24.5555555555556" customWidth="1"/>
    <col min="5" max="5" width="56.4444444444444" customWidth="1"/>
    <col min="6" max="10" width="17.7777777777778" customWidth="1"/>
    <col min="11" max="11" width="11.3333333333333" style="2" customWidth="1"/>
    <col min="12" max="12" width="18.0833333333333" style="2" customWidth="1"/>
    <col min="13" max="13" width="17.7777777777778" style="2" customWidth="1"/>
    <col min="14" max="14" width="24.5555555555556" style="2" customWidth="1"/>
    <col min="15" max="15" width="27.8888888888889" style="2" customWidth="1"/>
    <col min="16" max="16" width="17.7777777777778" style="2" customWidth="1"/>
    <col min="17" max="17" width="24.5555555555556" style="2" customWidth="1"/>
    <col min="18" max="18" width="27.8888888888889" style="2" customWidth="1"/>
    <col min="19" max="19" width="17.7777777777778" style="2" customWidth="1"/>
    <col min="20" max="20" width="11.3333333333333" style="2" customWidth="1"/>
    <col min="21" max="21" width="28.5555555555556" style="2" customWidth="1"/>
    <col min="22" max="22" width="44.6666666666667" style="2" customWidth="1"/>
    <col min="23" max="23" width="24.5555555555556" style="2" customWidth="1"/>
    <col min="24" max="24" width="21.1111111111111" style="2" customWidth="1"/>
    <col min="25" max="25" width="31.3333333333333" customWidth="1"/>
    <col min="26" max="26" width="27.8888888888889" customWidth="1"/>
    <col min="27" max="27" width="51.5555555555556" customWidth="1"/>
    <col min="28" max="28" width="255.777777777778" customWidth="1"/>
    <col min="29" max="29" width="16.4444444444444" customWidth="1"/>
  </cols>
  <sheetData>
    <row r="1" s="1" customFormat="1" ht="69" customHeight="1" spans="1:29">
      <c r="A1" s="1" t="s">
        <v>0</v>
      </c>
      <c r="B1" s="1" t="s">
        <v>1</v>
      </c>
      <c r="C1" s="1" t="s">
        <v>2</v>
      </c>
      <c r="D1" s="3" t="s">
        <v>3</v>
      </c>
      <c r="E1" s="1" t="s">
        <v>4</v>
      </c>
      <c r="F1" s="1" t="s">
        <v>5</v>
      </c>
      <c r="G1" s="1" t="s">
        <v>6</v>
      </c>
      <c r="H1" s="1" t="s">
        <v>7</v>
      </c>
      <c r="I1" s="1" t="s">
        <v>8</v>
      </c>
      <c r="J1" s="1"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 t="s">
        <v>24</v>
      </c>
      <c r="Z1" s="1" t="s">
        <v>25</v>
      </c>
      <c r="AA1" s="1" t="s">
        <v>26</v>
      </c>
      <c r="AB1" s="1" t="s">
        <v>27</v>
      </c>
      <c r="AC1" s="1" t="s">
        <v>28</v>
      </c>
    </row>
    <row r="2" customHeight="1" spans="1:29">
      <c r="A2" t="s">
        <v>192</v>
      </c>
      <c r="B2">
        <v>1</v>
      </c>
      <c r="C2" t="s">
        <v>199</v>
      </c>
      <c r="D2">
        <v>1</v>
      </c>
      <c r="E2" t="s">
        <v>31</v>
      </c>
      <c r="F2" t="s">
        <v>32</v>
      </c>
      <c r="G2" s="4">
        <v>43919</v>
      </c>
      <c r="H2" t="b">
        <v>0</v>
      </c>
      <c r="I2" t="s">
        <v>33</v>
      </c>
      <c r="J2" t="b">
        <v>0</v>
      </c>
      <c r="K2" s="11" t="str">
        <f>IF(ISBLANK(A2),"",VLOOKUP("S8"&amp;表1_16[[#This Row],[分项工程代号]]&amp;表1_16[[#This Row],[分项工程名称]],模板!D:F,3,FALSE))</f>
        <v>S8-01-C7-</v>
      </c>
      <c r="L2" s="2" t="str">
        <f>IF(ISBLANK(A2),"",表1_16[[#This Row],[编号]]&amp;TEXT(表1_16[[#This Row],[序号]],"000"))</f>
        <v>S8-01-C7-001</v>
      </c>
      <c r="M2" s="11" t="str">
        <f>IF(ISBLANK(A2),"","北方工程刚果（金）有限公司")</f>
        <v>北方工程刚果（金）有限公司</v>
      </c>
      <c r="N2" s="11" t="str">
        <f>IF(ISBLANK(A2),"","李云松")</f>
        <v>李云松</v>
      </c>
      <c r="O2" s="11" t="str">
        <f>IF(ISBLANK(A2),"","黄必银")</f>
        <v>黄必银</v>
      </c>
      <c r="P2" s="2" t="str">
        <f>IF(ISBLANK(A2),"","WUHUANG CONSTRUCTION ET COMMERCE RDC SAS")</f>
        <v>WUHUANG CONSTRUCTION ET COMMERCE RDC SAS</v>
      </c>
      <c r="Q2" s="2" t="str">
        <f>IF(ISBLANK(A2),"","陈陆")</f>
        <v>陈陆</v>
      </c>
      <c r="R2" s="2" t="str">
        <f>IF(ISBLANK(A2),"","冯翰鹏")</f>
        <v>冯翰鹏</v>
      </c>
      <c r="S2" s="11" t="str">
        <f>IF(ISBLANK(A2),"","鑫诚建设监理咨询有限公司")</f>
        <v>鑫诚建设监理咨询有限公司</v>
      </c>
      <c r="T2" s="11" t="str">
        <f>IF(ISBLANK(A2),"",VLOOKUP(表1_16[[#This Row],[分项工程名称]],模板!C:G,3,FALSE))</f>
        <v>通信系统检验批质量验收记录</v>
      </c>
      <c r="U2" s="2" t="str">
        <f>IF(ISBLANK(A2),"","刚果（金）庞比铜钴矿项目")</f>
        <v>刚果（金）庞比铜钴矿项目</v>
      </c>
      <c r="V2" s="2" t="str">
        <f>IF(ISBLANK(A2),"",_xlfn.CONCAT(U2,"   ",A2))</f>
        <v>刚果（金）庞比铜钴矿项目   测试</v>
      </c>
      <c r="W2" s="11" t="str">
        <f>IF(ISBLANK(A2),"",表1_16[[#This Row],[子项名称]]&amp;表1_16[[#This Row],[标题]]&amp;表1_16[[#This Row],[分项工程代号]])</f>
        <v>测试通信系统检验批质量验收记录1</v>
      </c>
      <c r="X2" s="11">
        <f>IF(ISBLANK(A2),"",COUNTIF(W:W,表1_16[[#This Row],[子项名称]]&amp;表1_16[[#This Row],[标题]]&amp;表1_16[[#This Row],[分项工程代号]]))</f>
        <v>1</v>
      </c>
      <c r="Y2" s="11" t="str">
        <f>IF(ISBLANK(A2),"",表1_16[[#This Row],[子项名称]]&amp;表1_16[[#This Row],[分项工程代号]]&amp;表1_16[[#This Row],[分项工程名称]])</f>
        <v>测试1通信系统</v>
      </c>
      <c r="Z2" s="11" t="b">
        <f>IF(ISBLANK(A2),"",IF(MATCH(表1_16[[#This Row],[子项名称]]&amp;表1_16[[#This Row],[分项工程代号]]&amp;表1_16[[#This Row],[分项工程名称]],Y:Y,0)=ROW(表1_16[[#This Row],[子项名称]]),TRUE,FALSE))</f>
        <v>1</v>
      </c>
      <c r="AA2" s="11" t="str">
        <f>IF(ISBLANK(A2),"",_xlfn.CONCAT("GB 50339-2003《智能建筑施工及验收规范》"))</f>
        <v>GB 50339-2003《智能建筑施工及验收规范》</v>
      </c>
      <c r="AB2" s="11" t="str">
        <f>IF(ISBLANK(A2),"",VLOOKUP(表1_16[[#This Row],[分项工程名称]],施工检查记录[#All],2,FALSE))</f>
        <v>1.屏蔽线端头剖头长度一致，接触良好
2.终端设备安装固定牢靠，位置正确，整齐
3.通信系统接地良好</v>
      </c>
      <c r="AC2" t="str">
        <f t="shared" ref="AC2:AC65" si="0">TEXT($G2,"yyyy年mm月dd日")</f>
        <v>2020年03月29日</v>
      </c>
    </row>
    <row r="3" customHeight="1" spans="1:29">
      <c r="A3" t="s">
        <v>192</v>
      </c>
      <c r="B3" s="5">
        <f ca="1">IF(ISBLANK(A3),"",_xlfn.MAXIFS(INDIRECT(ADDRESS(2,2)&amp;":"&amp;ADDRESS(ROW(A3)-1,2)),INDIRECT(ADDRESS(2,1)&amp;":"&amp;ADDRESS(ROW(A3)-1,1)),A3,INDIRECT(ADDRESS(2,3)&amp;":"&amp;ADDRESS(ROW(A3)-1,3)),C3,INDIRECT(ADDRESS(2,4)&amp;":"&amp;ADDRESS(ROW(A3)-1,4)),D3)+1)</f>
        <v>1</v>
      </c>
      <c r="C3" t="s">
        <v>200</v>
      </c>
      <c r="D3">
        <v>3</v>
      </c>
      <c r="E3" t="s">
        <v>31</v>
      </c>
      <c r="F3" t="s">
        <v>32</v>
      </c>
      <c r="G3" s="4">
        <v>43919</v>
      </c>
      <c r="H3" t="b">
        <v>0</v>
      </c>
      <c r="I3" t="s">
        <v>33</v>
      </c>
      <c r="J3" t="b">
        <v>0</v>
      </c>
      <c r="K3" s="11" t="str">
        <f>IF(ISBLANK(A3),"",VLOOKUP("S8"&amp;表1_16[[#This Row],[分项工程代号]]&amp;表1_16[[#This Row],[分项工程名称]],模板!D:F,3,FALSE))</f>
        <v>S8-03-C7-</v>
      </c>
      <c r="L3" s="2" t="str">
        <f ca="1">IF(ISBLANK(A3),"",表1_16[[#This Row],[编号]]&amp;TEXT(表1_16[[#This Row],[序号]],"000"))</f>
        <v>S8-03-C7-001</v>
      </c>
      <c r="M3" s="11" t="str">
        <f t="shared" ref="M3:M66" si="1">IF(ISBLANK(A3),"","北方工程刚果（金）有限公司")</f>
        <v>北方工程刚果（金）有限公司</v>
      </c>
      <c r="N3" s="11" t="str">
        <f t="shared" ref="N3:N66" si="2">IF(ISBLANK(A3),"","李云松")</f>
        <v>李云松</v>
      </c>
      <c r="O3" s="11" t="str">
        <f t="shared" ref="O3:O66" si="3">IF(ISBLANK(A3),"","黄必银")</f>
        <v>黄必银</v>
      </c>
      <c r="P3" s="2" t="str">
        <f t="shared" ref="P3:P66" si="4">IF(ISBLANK(A3),"","WUHUANG CONSTRUCTION ET COMMERCE RDC SAS")</f>
        <v>WUHUANG CONSTRUCTION ET COMMERCE RDC SAS</v>
      </c>
      <c r="Q3" s="2" t="str">
        <f t="shared" ref="Q3:Q66" si="5">IF(ISBLANK(A3),"","陈陆")</f>
        <v>陈陆</v>
      </c>
      <c r="R3" s="2" t="str">
        <f t="shared" ref="R3:R66" si="6">IF(ISBLANK(A3),"","冯翰鹏")</f>
        <v>冯翰鹏</v>
      </c>
      <c r="S3" s="11" t="str">
        <f t="shared" ref="S3:S66" si="7">IF(ISBLANK(A3),"","鑫诚建设监理咨询有限公司")</f>
        <v>鑫诚建设监理咨询有限公司</v>
      </c>
      <c r="T3" s="11" t="str">
        <f>IF(ISBLANK(A3),"",VLOOKUP(表1_16[[#This Row],[分项工程名称]],模板!C:G,3,FALSE))</f>
        <v>工业电视监视设备安装检验批质量验收记录</v>
      </c>
      <c r="U3" s="2" t="str">
        <f t="shared" ref="U3:U66" si="8">IF(ISBLANK(A3),"","刚果（金）庞比铜钴矿项目")</f>
        <v>刚果（金）庞比铜钴矿项目</v>
      </c>
      <c r="V3" s="2" t="str">
        <f t="shared" ref="V3:V66" si="9">IF(ISBLANK(A3),"",_xlfn.CONCAT(U3,"   ",A3))</f>
        <v>刚果（金）庞比铜钴矿项目   测试</v>
      </c>
      <c r="W3" s="11" t="str">
        <f>IF(ISBLANK(A3),"",表1_16[[#This Row],[子项名称]]&amp;表1_16[[#This Row],[标题]]&amp;表1_16[[#This Row],[分项工程代号]])</f>
        <v>测试工业电视监视设备安装检验批质量验收记录3</v>
      </c>
      <c r="X3" s="11">
        <f>IF(ISBLANK(A3),"",COUNTIF(W:W,表1_16[[#This Row],[子项名称]]&amp;表1_16[[#This Row],[标题]]&amp;表1_16[[#This Row],[分项工程代号]]))</f>
        <v>1</v>
      </c>
      <c r="Y3" s="11" t="str">
        <f>IF(ISBLANK(A3),"",表1_16[[#This Row],[子项名称]]&amp;表1_16[[#This Row],[分项工程代号]]&amp;表1_16[[#This Row],[分项工程名称]])</f>
        <v>测试3工业电视监视设备安装</v>
      </c>
      <c r="Z3" s="11" t="b">
        <f>IF(ISBLANK(A3),"",IF(MATCH(表1_16[[#This Row],[子项名称]]&amp;表1_16[[#This Row],[分项工程代号]]&amp;表1_16[[#This Row],[分项工程名称]],Y:Y,0)=ROW(表1_16[[#This Row],[子项名称]]),TRUE,FALSE))</f>
        <v>1</v>
      </c>
      <c r="AA3" s="11" t="str">
        <f t="shared" ref="AA3:AA66" si="10">IF(ISBLANK(A3),"",_xlfn.CONCAT("GB 50339-2003《智能建筑施工及验收规范》"))</f>
        <v>GB 50339-2003《智能建筑施工及验收规范》</v>
      </c>
      <c r="AB3" s="11" t="str">
        <f>IF(ISBLANK(A3),"",VLOOKUP(表1_16[[#This Row],[分项工程名称]],施工检查记录[#All],2,FALSE))</f>
        <v>1.摄像机旋转范围内不得有障碍物
2.摄像机安装高度符合设计及规范要求
3.摄像机安装位置必须符合蓝图及设计规范要求</v>
      </c>
      <c r="AC3" t="str">
        <f t="shared" si="0"/>
        <v>2020年03月29日</v>
      </c>
    </row>
    <row r="4" customHeight="1" spans="1:29">
      <c r="A4" t="s">
        <v>192</v>
      </c>
      <c r="B4" s="5">
        <f ca="1">IF(ISBLANK(A4),"",_xlfn.MAXIFS(INDIRECT(ADDRESS(2,2)&amp;":"&amp;ADDRESS(ROW(A4)-1,2)),INDIRECT(ADDRESS(2,1)&amp;":"&amp;ADDRESS(ROW(A4)-1,1)),A4,INDIRECT(ADDRESS(2,3)&amp;":"&amp;ADDRESS(ROW(A4)-1,3)),C4,INDIRECT(ADDRESS(2,4)&amp;":"&amp;ADDRESS(ROW(A4)-1,4)),D4)+1)</f>
        <v>1</v>
      </c>
      <c r="C4" t="s">
        <v>201</v>
      </c>
      <c r="D4">
        <v>3</v>
      </c>
      <c r="E4" t="s">
        <v>31</v>
      </c>
      <c r="F4" t="s">
        <v>32</v>
      </c>
      <c r="G4" s="4">
        <v>43919</v>
      </c>
      <c r="H4" t="b">
        <v>0</v>
      </c>
      <c r="I4" t="s">
        <v>33</v>
      </c>
      <c r="J4" t="b">
        <v>0</v>
      </c>
      <c r="K4" s="11" t="str">
        <f>IF(ISBLANK(A4),"",VLOOKUP("S8"&amp;表1_16[[#This Row],[分项工程代号]]&amp;表1_16[[#This Row],[分项工程名称]],模板!D:F,3,FALSE))</f>
        <v>S8-03-C7-</v>
      </c>
      <c r="L4" s="2" t="str">
        <f ca="1">IF(ISBLANK(A4),"",表1_16[[#This Row],[编号]]&amp;TEXT(表1_16[[#This Row],[序号]],"000"))</f>
        <v>S8-03-C7-001</v>
      </c>
      <c r="M4" s="11" t="str">
        <f t="shared" si="1"/>
        <v>北方工程刚果（金）有限公司</v>
      </c>
      <c r="N4" s="11" t="str">
        <f t="shared" si="2"/>
        <v>李云松</v>
      </c>
      <c r="O4" s="11" t="str">
        <f t="shared" si="3"/>
        <v>黄必银</v>
      </c>
      <c r="P4" s="2" t="str">
        <f t="shared" si="4"/>
        <v>WUHUANG CONSTRUCTION ET COMMERCE RDC SAS</v>
      </c>
      <c r="Q4" s="2" t="str">
        <f t="shared" si="5"/>
        <v>陈陆</v>
      </c>
      <c r="R4" s="2" t="str">
        <f t="shared" si="6"/>
        <v>冯翰鹏</v>
      </c>
      <c r="S4" s="11" t="str">
        <f t="shared" si="7"/>
        <v>鑫诚建设监理咨询有限公司</v>
      </c>
      <c r="T4" s="11" t="str">
        <f>IF(ISBLANK(A4),"",VLOOKUP(表1_16[[#This Row],[分项工程名称]],模板!C:G,3,FALSE))</f>
        <v>系统调试检验批质量验收记录</v>
      </c>
      <c r="U4" s="2" t="str">
        <f t="shared" si="8"/>
        <v>刚果（金）庞比铜钴矿项目</v>
      </c>
      <c r="V4" s="2" t="str">
        <f t="shared" si="9"/>
        <v>刚果（金）庞比铜钴矿项目   测试</v>
      </c>
      <c r="W4" s="11" t="str">
        <f>IF(ISBLANK(A4),"",表1_16[[#This Row],[子项名称]]&amp;表1_16[[#This Row],[标题]]&amp;表1_16[[#This Row],[分项工程代号]])</f>
        <v>测试系统调试检验批质量验收记录3</v>
      </c>
      <c r="X4" s="11">
        <f>IF(ISBLANK(A4),"",COUNTIF(W:W,表1_16[[#This Row],[子项名称]]&amp;表1_16[[#This Row],[标题]]&amp;表1_16[[#This Row],[分项工程代号]]))</f>
        <v>1</v>
      </c>
      <c r="Y4" s="11" t="str">
        <f>IF(ISBLANK(A4),"",表1_16[[#This Row],[子项名称]]&amp;表1_16[[#This Row],[分项工程代号]]&amp;表1_16[[#This Row],[分项工程名称]])</f>
        <v>测试3系统调试</v>
      </c>
      <c r="Z4" s="11" t="b">
        <f>IF(ISBLANK(A4),"",IF(MATCH(表1_16[[#This Row],[子项名称]]&amp;表1_16[[#This Row],[分项工程代号]]&amp;表1_16[[#This Row],[分项工程名称]],Y:Y,0)=ROW(表1_16[[#This Row],[子项名称]]),TRUE,FALSE))</f>
        <v>1</v>
      </c>
      <c r="AA4" s="11" t="str">
        <f t="shared" si="10"/>
        <v>GB 50339-2003《智能建筑施工及验收规范》</v>
      </c>
      <c r="AB4" s="11" t="str">
        <f>IF(ISBLANK(A4),"",VLOOKUP(表1_16[[#This Row],[分项工程名称]],施工检查记录[#All],2,FALSE))</f>
        <v>1.采用专用的检测仪器或模拟火灾的方法，逐个检测每个火灾探测器的报警功能，探测器应该能发出火灾报警信号
2.施加适当的推力使报警按钮动作，报警按钮应能发出报警信号
3.对接入联动系统的消防报警器系统，使其处于自动工作状态，然后设计逻辑关系，检查报警系统的报警工作情况，系统应按设计的逻辑报警
4.在消防控制室与所有消防电话之间互相通话，总机应能显示每部分机或对讲电话模块的位置，呼叫铃声和通话语音应清晰
5.将所有经调试合格的各项设备、系统按设计连接组成完整的火灾报警系统，按《火灾自动报警系统设计规范》GB 50166和设计逻辑关系检查系统各项功能。</v>
      </c>
      <c r="AC4" t="str">
        <f t="shared" si="0"/>
        <v>2020年03月29日</v>
      </c>
    </row>
    <row r="5" customHeight="1" spans="1:29">
      <c r="A5" t="s">
        <v>192</v>
      </c>
      <c r="B5" s="5">
        <f ca="1">IF(ISBLANK(A5),"",_xlfn.MAXIFS(INDIRECT(ADDRESS(2,2)&amp;":"&amp;ADDRESS(ROW(A5)-1,2)),INDIRECT(ADDRESS(2,1)&amp;":"&amp;ADDRESS(ROW(A5)-1,1)),A5,INDIRECT(ADDRESS(2,3)&amp;":"&amp;ADDRESS(ROW(A5)-1,3)),C5,INDIRECT(ADDRESS(2,4)&amp;":"&amp;ADDRESS(ROW(A5)-1,4)),D5)+1)</f>
        <v>1</v>
      </c>
      <c r="C5" t="s">
        <v>202</v>
      </c>
      <c r="D5">
        <v>3</v>
      </c>
      <c r="E5" t="s">
        <v>31</v>
      </c>
      <c r="F5" t="s">
        <v>32</v>
      </c>
      <c r="G5" s="4">
        <v>43919</v>
      </c>
      <c r="H5" t="b">
        <v>0</v>
      </c>
      <c r="I5" t="s">
        <v>33</v>
      </c>
      <c r="J5" t="b">
        <v>0</v>
      </c>
      <c r="K5" s="11" t="str">
        <f>IF(ISBLANK(A5),"",VLOOKUP("S8"&amp;表1_16[[#This Row],[分项工程代号]]&amp;表1_16[[#This Row],[分项工程名称]],模板!D:F,3,FALSE))</f>
        <v>S8-03-C7-</v>
      </c>
      <c r="L5" s="2" t="str">
        <f ca="1">IF(ISBLANK(A5),"",表1_16[[#This Row],[编号]]&amp;TEXT(表1_16[[#This Row],[序号]],"000"))</f>
        <v>S8-03-C7-001</v>
      </c>
      <c r="M5" s="11" t="str">
        <f t="shared" si="1"/>
        <v>北方工程刚果（金）有限公司</v>
      </c>
      <c r="N5" s="11" t="str">
        <f t="shared" si="2"/>
        <v>李云松</v>
      </c>
      <c r="O5" s="11" t="str">
        <f t="shared" si="3"/>
        <v>黄必银</v>
      </c>
      <c r="P5" s="2" t="str">
        <f t="shared" si="4"/>
        <v>WUHUANG CONSTRUCTION ET COMMERCE RDC SAS</v>
      </c>
      <c r="Q5" s="2" t="str">
        <f t="shared" si="5"/>
        <v>陈陆</v>
      </c>
      <c r="R5" s="2" t="str">
        <f t="shared" si="6"/>
        <v>冯翰鹏</v>
      </c>
      <c r="S5" s="11" t="str">
        <f t="shared" si="7"/>
        <v>鑫诚建设监理咨询有限公司</v>
      </c>
      <c r="T5" s="11" t="str">
        <f>IF(ISBLANK(A5),"",VLOOKUP(表1_16[[#This Row],[分项工程名称]],模板!C:G,3,FALSE))</f>
        <v>线路敷设检验批质量验收记录</v>
      </c>
      <c r="U5" s="2" t="str">
        <f t="shared" si="8"/>
        <v>刚果（金）庞比铜钴矿项目</v>
      </c>
      <c r="V5" s="2" t="str">
        <f t="shared" si="9"/>
        <v>刚果（金）庞比铜钴矿项目   测试</v>
      </c>
      <c r="W5" s="11" t="str">
        <f>IF(ISBLANK(A5),"",表1_16[[#This Row],[子项名称]]&amp;表1_16[[#This Row],[标题]]&amp;表1_16[[#This Row],[分项工程代号]])</f>
        <v>测试线路敷设检验批质量验收记录3</v>
      </c>
      <c r="X5" s="11">
        <f>IF(ISBLANK(A5),"",COUNTIF(W:W,表1_16[[#This Row],[子项名称]]&amp;表1_16[[#This Row],[标题]]&amp;表1_16[[#This Row],[分项工程代号]]))</f>
        <v>1</v>
      </c>
      <c r="Y5" s="11" t="str">
        <f>IF(ISBLANK(A5),"",表1_16[[#This Row],[子项名称]]&amp;表1_16[[#This Row],[分项工程代号]]&amp;表1_16[[#This Row],[分项工程名称]])</f>
        <v>测试3线路敷设</v>
      </c>
      <c r="Z5" s="11" t="b">
        <f>IF(ISBLANK(A5),"",IF(MATCH(表1_16[[#This Row],[子项名称]]&amp;表1_16[[#This Row],[分项工程代号]]&amp;表1_16[[#This Row],[分项工程名称]],Y:Y,0)=ROW(表1_16[[#This Row],[子项名称]]),TRUE,FALSE))</f>
        <v>1</v>
      </c>
      <c r="AA5" s="11" t="str">
        <f t="shared" si="10"/>
        <v>GB 50339-2003《智能建筑施工及验收规范》</v>
      </c>
      <c r="AB5" s="11" t="str">
        <f>IF(ISBLANK(A5),"",VLOOKUP(表1_16[[#This Row],[分项工程名称]],施工检查记录[#All],2,FALSE))</f>
        <v>1.在管内或线槽内的布线应在建筑物抹灰及地面工程结束后进行，管内或线槽内不应有积水及杂物
2.管内或线槽内的导线不应有接头或扭结
3.多尘或潮湿场所管路的管口和管子连接处应做密封处理</v>
      </c>
      <c r="AC5" t="str">
        <f t="shared" si="0"/>
        <v>2020年03月29日</v>
      </c>
    </row>
    <row r="6" customHeight="1" spans="2:29">
      <c r="B6" s="5"/>
      <c r="G6" s="4"/>
      <c r="K6" s="11" t="str">
        <f>IF(ISBLANK(A6),"",VLOOKUP("S8"&amp;表1_16[[#This Row],[分项工程代号]]&amp;表1_16[[#This Row],[分项工程名称]],模板!D:F,3,FALSE))</f>
        <v/>
      </c>
      <c r="L6" s="2" t="str">
        <f>IF(ISBLANK(A6),"",表1_16[[#This Row],[编号]]&amp;TEXT(表1_16[[#This Row],[序号]],"000"))</f>
        <v/>
      </c>
      <c r="M6" s="11" t="str">
        <f t="shared" si="1"/>
        <v/>
      </c>
      <c r="N6" s="11" t="str">
        <f t="shared" si="2"/>
        <v/>
      </c>
      <c r="O6" s="11" t="str">
        <f t="shared" si="3"/>
        <v/>
      </c>
      <c r="P6" s="2" t="str">
        <f t="shared" si="4"/>
        <v/>
      </c>
      <c r="Q6" s="2" t="str">
        <f t="shared" si="5"/>
        <v/>
      </c>
      <c r="R6" s="2" t="str">
        <f t="shared" si="6"/>
        <v/>
      </c>
      <c r="S6" s="11" t="str">
        <f t="shared" si="7"/>
        <v/>
      </c>
      <c r="T6" s="11" t="str">
        <f>IF(ISBLANK(A6),"",VLOOKUP(表1_16[[#This Row],[分项工程名称]],模板!C:G,3,FALSE))</f>
        <v/>
      </c>
      <c r="U6" s="2" t="str">
        <f t="shared" si="8"/>
        <v/>
      </c>
      <c r="V6" s="2" t="str">
        <f t="shared" si="9"/>
        <v/>
      </c>
      <c r="W6" s="11" t="str">
        <f>IF(ISBLANK(A6),"",表1_16[[#This Row],[子项名称]]&amp;表1_16[[#This Row],[标题]]&amp;表1_16[[#This Row],[分项工程代号]])</f>
        <v/>
      </c>
      <c r="X6" s="11" t="str">
        <f>IF(ISBLANK(A6),"",COUNTIF(W:W,表1_16[[#This Row],[子项名称]]&amp;表1_16[[#This Row],[标题]]&amp;表1_16[[#This Row],[分项工程代号]]))</f>
        <v/>
      </c>
      <c r="Y6" s="11" t="str">
        <f>IF(ISBLANK(A6),"",表1_16[[#This Row],[子项名称]]&amp;表1_16[[#This Row],[分项工程代号]]&amp;表1_16[[#This Row],[分项工程名称]])</f>
        <v/>
      </c>
      <c r="Z6" s="11" t="str">
        <f>IF(ISBLANK(A6),"",IF(MATCH(表1_16[[#This Row],[子项名称]]&amp;表1_16[[#This Row],[分项工程代号]]&amp;表1_16[[#This Row],[分项工程名称]],Y:Y,0)=ROW(表1_16[[#This Row],[子项名称]]),TRUE,FALSE))</f>
        <v/>
      </c>
      <c r="AA6" s="11" t="str">
        <f t="shared" si="10"/>
        <v/>
      </c>
      <c r="AB6" s="11" t="str">
        <f>IF(ISBLANK(A6),"",VLOOKUP(表1_16[[#This Row],[分项工程名称]],施工检查记录[#All],2,FALSE))</f>
        <v/>
      </c>
      <c r="AC6" t="str">
        <f t="shared" si="0"/>
        <v>1900年01月00日</v>
      </c>
    </row>
    <row r="7" customHeight="1" spans="2:29">
      <c r="B7" s="5"/>
      <c r="G7" s="4"/>
      <c r="K7" s="11" t="str">
        <f>IF(ISBLANK(A7),"",VLOOKUP("S8"&amp;表1_16[[#This Row],[分项工程代号]]&amp;表1_16[[#This Row],[分项工程名称]],模板!D:F,3,FALSE))</f>
        <v/>
      </c>
      <c r="L7" s="2" t="str">
        <f>IF(ISBLANK(A7),"",表1_16[[#This Row],[编号]]&amp;TEXT(表1_16[[#This Row],[序号]],"000"))</f>
        <v/>
      </c>
      <c r="M7" s="11" t="str">
        <f t="shared" si="1"/>
        <v/>
      </c>
      <c r="N7" s="11" t="str">
        <f t="shared" si="2"/>
        <v/>
      </c>
      <c r="O7" s="11" t="str">
        <f t="shared" si="3"/>
        <v/>
      </c>
      <c r="P7" s="2" t="str">
        <f t="shared" si="4"/>
        <v/>
      </c>
      <c r="Q7" s="2" t="str">
        <f t="shared" si="5"/>
        <v/>
      </c>
      <c r="R7" s="2" t="str">
        <f t="shared" si="6"/>
        <v/>
      </c>
      <c r="S7" s="11" t="str">
        <f t="shared" si="7"/>
        <v/>
      </c>
      <c r="T7" s="11" t="str">
        <f>IF(ISBLANK(A7),"",VLOOKUP(表1_16[[#This Row],[分项工程名称]],模板!C:G,3,FALSE))</f>
        <v/>
      </c>
      <c r="U7" s="2" t="str">
        <f t="shared" si="8"/>
        <v/>
      </c>
      <c r="V7" s="2" t="str">
        <f t="shared" si="9"/>
        <v/>
      </c>
      <c r="W7" s="11" t="str">
        <f>IF(ISBLANK(A7),"",表1_16[[#This Row],[子项名称]]&amp;表1_16[[#This Row],[标题]]&amp;表1_16[[#This Row],[分项工程代号]])</f>
        <v/>
      </c>
      <c r="X7" s="11" t="str">
        <f>IF(ISBLANK(A7),"",COUNTIF(W:W,表1_16[[#This Row],[子项名称]]&amp;表1_16[[#This Row],[标题]]&amp;表1_16[[#This Row],[分项工程代号]]))</f>
        <v/>
      </c>
      <c r="Y7" s="11" t="str">
        <f>IF(ISBLANK(A7),"",表1_16[[#This Row],[子项名称]]&amp;表1_16[[#This Row],[分项工程代号]]&amp;表1_16[[#This Row],[分项工程名称]])</f>
        <v/>
      </c>
      <c r="Z7" s="11" t="str">
        <f>IF(ISBLANK(A7),"",IF(MATCH(表1_16[[#This Row],[子项名称]]&amp;表1_16[[#This Row],[分项工程代号]]&amp;表1_16[[#This Row],[分项工程名称]],Y:Y,0)=ROW(表1_16[[#This Row],[子项名称]]),TRUE,FALSE))</f>
        <v/>
      </c>
      <c r="AA7" s="11" t="str">
        <f t="shared" si="10"/>
        <v/>
      </c>
      <c r="AB7" s="11" t="str">
        <f>IF(ISBLANK(A7),"",VLOOKUP(表1_16[[#This Row],[分项工程名称]],施工检查记录[#All],2,FALSE))</f>
        <v/>
      </c>
      <c r="AC7" t="str">
        <f t="shared" si="0"/>
        <v>1900年01月00日</v>
      </c>
    </row>
    <row r="8" customHeight="1" spans="2:29">
      <c r="B8" s="5"/>
      <c r="G8" s="4"/>
      <c r="K8" s="11" t="str">
        <f>IF(ISBLANK(A8),"",VLOOKUP("S8"&amp;表1_16[[#This Row],[分项工程代号]]&amp;表1_16[[#This Row],[分项工程名称]],模板!D:F,3,FALSE))</f>
        <v/>
      </c>
      <c r="L8" s="2" t="str">
        <f>IF(ISBLANK(A8),"",表1_16[[#This Row],[编号]]&amp;TEXT(表1_16[[#This Row],[序号]],"000"))</f>
        <v/>
      </c>
      <c r="M8" s="11" t="str">
        <f t="shared" si="1"/>
        <v/>
      </c>
      <c r="N8" s="11" t="str">
        <f t="shared" si="2"/>
        <v/>
      </c>
      <c r="O8" s="11" t="str">
        <f t="shared" si="3"/>
        <v/>
      </c>
      <c r="P8" s="2" t="str">
        <f t="shared" si="4"/>
        <v/>
      </c>
      <c r="Q8" s="2" t="str">
        <f t="shared" si="5"/>
        <v/>
      </c>
      <c r="R8" s="2" t="str">
        <f t="shared" si="6"/>
        <v/>
      </c>
      <c r="S8" s="11" t="str">
        <f t="shared" si="7"/>
        <v/>
      </c>
      <c r="T8" s="11" t="str">
        <f>IF(ISBLANK(A8),"",VLOOKUP(表1_16[[#This Row],[分项工程名称]],模板!C:G,3,FALSE))</f>
        <v/>
      </c>
      <c r="U8" s="2" t="str">
        <f t="shared" si="8"/>
        <v/>
      </c>
      <c r="V8" s="2" t="str">
        <f t="shared" si="9"/>
        <v/>
      </c>
      <c r="W8" s="11" t="str">
        <f>IF(ISBLANK(A8),"",表1_16[[#This Row],[子项名称]]&amp;表1_16[[#This Row],[标题]]&amp;表1_16[[#This Row],[分项工程代号]])</f>
        <v/>
      </c>
      <c r="X8" s="11" t="str">
        <f>IF(ISBLANK(A8),"",COUNTIF(W:W,表1_16[[#This Row],[子项名称]]&amp;表1_16[[#This Row],[标题]]&amp;表1_16[[#This Row],[分项工程代号]]))</f>
        <v/>
      </c>
      <c r="Y8" s="11" t="str">
        <f>IF(ISBLANK(A8),"",表1_16[[#This Row],[子项名称]]&amp;表1_16[[#This Row],[分项工程代号]]&amp;表1_16[[#This Row],[分项工程名称]])</f>
        <v/>
      </c>
      <c r="Z8" s="11" t="str">
        <f>IF(ISBLANK(A8),"",IF(MATCH(表1_16[[#This Row],[子项名称]]&amp;表1_16[[#This Row],[分项工程代号]]&amp;表1_16[[#This Row],[分项工程名称]],Y:Y,0)=ROW(表1_16[[#This Row],[子项名称]]),TRUE,FALSE))</f>
        <v/>
      </c>
      <c r="AA8" s="11" t="str">
        <f t="shared" si="10"/>
        <v/>
      </c>
      <c r="AB8" s="11" t="str">
        <f>IF(ISBLANK(A8),"",VLOOKUP(表1_16[[#This Row],[分项工程名称]],施工检查记录[#All],2,FALSE))</f>
        <v/>
      </c>
      <c r="AC8" t="str">
        <f t="shared" si="0"/>
        <v>1900年01月00日</v>
      </c>
    </row>
    <row r="9" customHeight="1" spans="2:29">
      <c r="B9" s="5"/>
      <c r="G9" s="4"/>
      <c r="K9" s="11" t="str">
        <f>IF(ISBLANK(A9),"",VLOOKUP("S8"&amp;表1_16[[#This Row],[分项工程代号]]&amp;表1_16[[#This Row],[分项工程名称]],模板!D:F,3,FALSE))</f>
        <v/>
      </c>
      <c r="L9" s="2" t="str">
        <f>IF(ISBLANK(A9),"",表1_16[[#This Row],[编号]]&amp;TEXT(表1_16[[#This Row],[序号]],"000"))</f>
        <v/>
      </c>
      <c r="M9" s="11" t="str">
        <f t="shared" si="1"/>
        <v/>
      </c>
      <c r="N9" s="11" t="str">
        <f t="shared" si="2"/>
        <v/>
      </c>
      <c r="O9" s="11" t="str">
        <f t="shared" si="3"/>
        <v/>
      </c>
      <c r="P9" s="2" t="str">
        <f t="shared" si="4"/>
        <v/>
      </c>
      <c r="Q9" s="2" t="str">
        <f t="shared" si="5"/>
        <v/>
      </c>
      <c r="R9" s="2" t="str">
        <f t="shared" si="6"/>
        <v/>
      </c>
      <c r="S9" s="11" t="str">
        <f t="shared" si="7"/>
        <v/>
      </c>
      <c r="T9" s="11" t="str">
        <f>IF(ISBLANK(A9),"",VLOOKUP(表1_16[[#This Row],[分项工程名称]],模板!C:G,3,FALSE))</f>
        <v/>
      </c>
      <c r="U9" s="2" t="str">
        <f t="shared" si="8"/>
        <v/>
      </c>
      <c r="V9" s="2" t="str">
        <f t="shared" si="9"/>
        <v/>
      </c>
      <c r="W9" s="11" t="str">
        <f>IF(ISBLANK(A9),"",表1_16[[#This Row],[子项名称]]&amp;表1_16[[#This Row],[标题]]&amp;表1_16[[#This Row],[分项工程代号]])</f>
        <v/>
      </c>
      <c r="X9" s="11" t="str">
        <f>IF(ISBLANK(A9),"",COUNTIF(W:W,表1_16[[#This Row],[子项名称]]&amp;表1_16[[#This Row],[标题]]&amp;表1_16[[#This Row],[分项工程代号]]))</f>
        <v/>
      </c>
      <c r="Y9" s="11" t="str">
        <f>IF(ISBLANK(A9),"",表1_16[[#This Row],[子项名称]]&amp;表1_16[[#This Row],[分项工程代号]]&amp;表1_16[[#This Row],[分项工程名称]])</f>
        <v/>
      </c>
      <c r="Z9" s="11" t="str">
        <f>IF(ISBLANK(A9),"",IF(MATCH(表1_16[[#This Row],[子项名称]]&amp;表1_16[[#This Row],[分项工程代号]]&amp;表1_16[[#This Row],[分项工程名称]],Y:Y,0)=ROW(表1_16[[#This Row],[子项名称]]),TRUE,FALSE))</f>
        <v/>
      </c>
      <c r="AA9" s="11" t="str">
        <f t="shared" si="10"/>
        <v/>
      </c>
      <c r="AB9" s="11" t="str">
        <f>IF(ISBLANK(A9),"",VLOOKUP(表1_16[[#This Row],[分项工程名称]],施工检查记录[#All],2,FALSE))</f>
        <v/>
      </c>
      <c r="AC9" t="str">
        <f t="shared" si="0"/>
        <v>1900年01月00日</v>
      </c>
    </row>
    <row r="10" customHeight="1" spans="2:29">
      <c r="B10" s="5"/>
      <c r="G10" s="4"/>
      <c r="K10" s="11" t="str">
        <f>IF(ISBLANK(A10),"",VLOOKUP("S8"&amp;表1_16[[#This Row],[分项工程代号]]&amp;表1_16[[#This Row],[分项工程名称]],模板!D:F,3,FALSE))</f>
        <v/>
      </c>
      <c r="L10" s="2" t="str">
        <f>IF(ISBLANK(A10),"",表1_16[[#This Row],[编号]]&amp;TEXT(表1_16[[#This Row],[序号]],"000"))</f>
        <v/>
      </c>
      <c r="M10" s="11" t="str">
        <f t="shared" si="1"/>
        <v/>
      </c>
      <c r="N10" s="11" t="str">
        <f t="shared" si="2"/>
        <v/>
      </c>
      <c r="O10" s="11" t="str">
        <f t="shared" si="3"/>
        <v/>
      </c>
      <c r="P10" s="2" t="str">
        <f t="shared" si="4"/>
        <v/>
      </c>
      <c r="Q10" s="2" t="str">
        <f t="shared" si="5"/>
        <v/>
      </c>
      <c r="R10" s="2" t="str">
        <f t="shared" si="6"/>
        <v/>
      </c>
      <c r="S10" s="11" t="str">
        <f t="shared" si="7"/>
        <v/>
      </c>
      <c r="T10" s="11" t="str">
        <f>IF(ISBLANK(A10),"",VLOOKUP(表1_16[[#This Row],[分项工程名称]],模板!C:G,3,FALSE))</f>
        <v/>
      </c>
      <c r="U10" s="2" t="str">
        <f t="shared" si="8"/>
        <v/>
      </c>
      <c r="V10" s="2" t="str">
        <f t="shared" si="9"/>
        <v/>
      </c>
      <c r="W10" s="11" t="str">
        <f>IF(ISBLANK(A10),"",表1_16[[#This Row],[子项名称]]&amp;表1_16[[#This Row],[标题]]&amp;表1_16[[#This Row],[分项工程代号]])</f>
        <v/>
      </c>
      <c r="X10" s="11" t="str">
        <f>IF(ISBLANK(A10),"",COUNTIF(W:W,表1_16[[#This Row],[子项名称]]&amp;表1_16[[#This Row],[标题]]&amp;表1_16[[#This Row],[分项工程代号]]))</f>
        <v/>
      </c>
      <c r="Y10" s="11" t="str">
        <f>IF(ISBLANK(A10),"",表1_16[[#This Row],[子项名称]]&amp;表1_16[[#This Row],[分项工程代号]]&amp;表1_16[[#This Row],[分项工程名称]])</f>
        <v/>
      </c>
      <c r="Z10" s="11" t="str">
        <f>IF(ISBLANK(A10),"",IF(MATCH(表1_16[[#This Row],[子项名称]]&amp;表1_16[[#This Row],[分项工程代号]]&amp;表1_16[[#This Row],[分项工程名称]],Y:Y,0)=ROW(表1_16[[#This Row],[子项名称]]),TRUE,FALSE))</f>
        <v/>
      </c>
      <c r="AA10" s="11" t="str">
        <f t="shared" si="10"/>
        <v/>
      </c>
      <c r="AB10" s="11" t="str">
        <f>IF(ISBLANK(A10),"",VLOOKUP(表1_16[[#This Row],[分项工程名称]],施工检查记录[#All],2,FALSE))</f>
        <v/>
      </c>
      <c r="AC10" t="str">
        <f t="shared" si="0"/>
        <v>1900年01月00日</v>
      </c>
    </row>
    <row r="11" customHeight="1" spans="2:29">
      <c r="B11" s="6"/>
      <c r="G11" s="4"/>
      <c r="J11" s="7"/>
      <c r="K11" s="11" t="str">
        <f>IF(ISBLANK(A11),"",VLOOKUP("S8"&amp;表1_16[[#This Row],[分项工程代号]]&amp;表1_16[[#This Row],[分项工程名称]],模板!D:F,3,FALSE))</f>
        <v/>
      </c>
      <c r="L11" s="2" t="str">
        <f>IF(ISBLANK(A11),"",表1_16[[#This Row],[编号]]&amp;TEXT(表1_16[[#This Row],[序号]],"000"))</f>
        <v/>
      </c>
      <c r="M11" s="11" t="str">
        <f t="shared" si="1"/>
        <v/>
      </c>
      <c r="N11" s="11" t="str">
        <f t="shared" si="2"/>
        <v/>
      </c>
      <c r="O11" s="11" t="str">
        <f t="shared" si="3"/>
        <v/>
      </c>
      <c r="P11" s="2" t="str">
        <f t="shared" si="4"/>
        <v/>
      </c>
      <c r="Q11" s="2" t="str">
        <f t="shared" si="5"/>
        <v/>
      </c>
      <c r="R11" s="2" t="str">
        <f t="shared" si="6"/>
        <v/>
      </c>
      <c r="S11" s="11" t="str">
        <f t="shared" si="7"/>
        <v/>
      </c>
      <c r="T11" s="11" t="str">
        <f>IF(ISBLANK(A11),"",VLOOKUP(表1_16[[#This Row],[分项工程名称]],模板!C:G,3,FALSE))</f>
        <v/>
      </c>
      <c r="U11" s="2" t="str">
        <f t="shared" si="8"/>
        <v/>
      </c>
      <c r="V11" s="2" t="str">
        <f t="shared" si="9"/>
        <v/>
      </c>
      <c r="W11" s="11" t="str">
        <f>IF(ISBLANK(A11),"",表1_16[[#This Row],[子项名称]]&amp;表1_16[[#This Row],[标题]]&amp;表1_16[[#This Row],[分项工程代号]])</f>
        <v/>
      </c>
      <c r="X11" s="11" t="str">
        <f>IF(ISBLANK(A11),"",COUNTIF(W:W,表1_16[[#This Row],[子项名称]]&amp;表1_16[[#This Row],[标题]]&amp;表1_16[[#This Row],[分项工程代号]]))</f>
        <v/>
      </c>
      <c r="Y11" s="11" t="str">
        <f>IF(ISBLANK(A11),"",表1_16[[#This Row],[子项名称]]&amp;表1_16[[#This Row],[分项工程代号]]&amp;表1_16[[#This Row],[分项工程名称]])</f>
        <v/>
      </c>
      <c r="Z11" s="11" t="str">
        <f>IF(ISBLANK(A11),"",IF(MATCH(表1_16[[#This Row],[子项名称]]&amp;表1_16[[#This Row],[分项工程代号]]&amp;表1_16[[#This Row],[分项工程名称]],Y:Y,0)=ROW(表1_16[[#This Row],[子项名称]]),TRUE,FALSE))</f>
        <v/>
      </c>
      <c r="AA11" s="11" t="str">
        <f t="shared" si="10"/>
        <v/>
      </c>
      <c r="AB11" s="11" t="str">
        <f>IF(ISBLANK(A11),"",VLOOKUP(表1_16[[#This Row],[分项工程名称]],施工检查记录[#All],2,FALSE))</f>
        <v/>
      </c>
      <c r="AC11" t="str">
        <f t="shared" si="0"/>
        <v>1900年01月00日</v>
      </c>
    </row>
    <row r="12" customHeight="1" spans="2:29">
      <c r="B12" s="6"/>
      <c r="G12" s="4"/>
      <c r="J12" s="7"/>
      <c r="K12" s="11" t="str">
        <f>IF(ISBLANK(A12),"",VLOOKUP("S8"&amp;表1_16[[#This Row],[分项工程代号]]&amp;表1_16[[#This Row],[分项工程名称]],模板!D:F,3,FALSE))</f>
        <v/>
      </c>
      <c r="L12" s="2" t="str">
        <f>IF(ISBLANK(A12),"",表1_16[[#This Row],[编号]]&amp;TEXT(表1_16[[#This Row],[序号]],"000"))</f>
        <v/>
      </c>
      <c r="M12" s="11" t="str">
        <f t="shared" si="1"/>
        <v/>
      </c>
      <c r="N12" s="11" t="str">
        <f t="shared" si="2"/>
        <v/>
      </c>
      <c r="O12" s="11" t="str">
        <f t="shared" si="3"/>
        <v/>
      </c>
      <c r="P12" s="2" t="str">
        <f t="shared" si="4"/>
        <v/>
      </c>
      <c r="Q12" s="2" t="str">
        <f t="shared" si="5"/>
        <v/>
      </c>
      <c r="R12" s="2" t="str">
        <f t="shared" si="6"/>
        <v/>
      </c>
      <c r="S12" s="11" t="str">
        <f t="shared" si="7"/>
        <v/>
      </c>
      <c r="T12" s="11" t="str">
        <f>IF(ISBLANK(A12),"",VLOOKUP(表1_16[[#This Row],[分项工程名称]],模板!C:G,3,FALSE))</f>
        <v/>
      </c>
      <c r="U12" s="2" t="str">
        <f t="shared" si="8"/>
        <v/>
      </c>
      <c r="V12" s="2" t="str">
        <f t="shared" si="9"/>
        <v/>
      </c>
      <c r="W12" s="11" t="str">
        <f>IF(ISBLANK(A12),"",表1_16[[#This Row],[子项名称]]&amp;表1_16[[#This Row],[标题]]&amp;表1_16[[#This Row],[分项工程代号]])</f>
        <v/>
      </c>
      <c r="X12" s="11" t="str">
        <f>IF(ISBLANK(A12),"",COUNTIF(W:W,表1_16[[#This Row],[子项名称]]&amp;表1_16[[#This Row],[标题]]&amp;表1_16[[#This Row],[分项工程代号]]))</f>
        <v/>
      </c>
      <c r="Y12" s="11" t="str">
        <f>IF(ISBLANK(A12),"",表1_16[[#This Row],[子项名称]]&amp;表1_16[[#This Row],[分项工程代号]]&amp;表1_16[[#This Row],[分项工程名称]])</f>
        <v/>
      </c>
      <c r="Z12" s="11" t="str">
        <f>IF(ISBLANK(A12),"",IF(MATCH(表1_16[[#This Row],[子项名称]]&amp;表1_16[[#This Row],[分项工程代号]]&amp;表1_16[[#This Row],[分项工程名称]],Y:Y,0)=ROW(表1_16[[#This Row],[子项名称]]),TRUE,FALSE))</f>
        <v/>
      </c>
      <c r="AA12" s="11" t="str">
        <f t="shared" si="10"/>
        <v/>
      </c>
      <c r="AB12" s="11" t="str">
        <f>IF(ISBLANK(A12),"",VLOOKUP(表1_16[[#This Row],[分项工程名称]],施工检查记录[#All],2,FALSE))</f>
        <v/>
      </c>
      <c r="AC12" t="str">
        <f t="shared" si="0"/>
        <v>1900年01月00日</v>
      </c>
    </row>
    <row r="13" customHeight="1" spans="2:29">
      <c r="B13" s="6"/>
      <c r="G13" s="4"/>
      <c r="J13" s="7"/>
      <c r="K13" s="11" t="str">
        <f>IF(ISBLANK(A13),"",VLOOKUP("S8"&amp;表1_16[[#This Row],[分项工程代号]]&amp;表1_16[[#This Row],[分项工程名称]],模板!D:F,3,FALSE))</f>
        <v/>
      </c>
      <c r="L13" s="2" t="str">
        <f>IF(ISBLANK(A13),"",表1_16[[#This Row],[编号]]&amp;TEXT(表1_16[[#This Row],[序号]],"000"))</f>
        <v/>
      </c>
      <c r="M13" s="11" t="str">
        <f t="shared" si="1"/>
        <v/>
      </c>
      <c r="N13" s="11" t="str">
        <f t="shared" si="2"/>
        <v/>
      </c>
      <c r="O13" s="11" t="str">
        <f t="shared" si="3"/>
        <v/>
      </c>
      <c r="P13" s="2" t="str">
        <f t="shared" si="4"/>
        <v/>
      </c>
      <c r="Q13" s="2" t="str">
        <f t="shared" si="5"/>
        <v/>
      </c>
      <c r="R13" s="2" t="str">
        <f t="shared" si="6"/>
        <v/>
      </c>
      <c r="S13" s="11" t="str">
        <f t="shared" si="7"/>
        <v/>
      </c>
      <c r="T13" s="11" t="str">
        <f>IF(ISBLANK(A13),"",VLOOKUP(表1_16[[#This Row],[分项工程名称]],模板!C:G,3,FALSE))</f>
        <v/>
      </c>
      <c r="U13" s="2" t="str">
        <f t="shared" si="8"/>
        <v/>
      </c>
      <c r="V13" s="2" t="str">
        <f t="shared" si="9"/>
        <v/>
      </c>
      <c r="W13" s="11" t="str">
        <f>IF(ISBLANK(A13),"",表1_16[[#This Row],[子项名称]]&amp;表1_16[[#This Row],[标题]]&amp;表1_16[[#This Row],[分项工程代号]])</f>
        <v/>
      </c>
      <c r="X13" s="11" t="str">
        <f>IF(ISBLANK(A13),"",COUNTIF(W:W,表1_16[[#This Row],[子项名称]]&amp;表1_16[[#This Row],[标题]]&amp;表1_16[[#This Row],[分项工程代号]]))</f>
        <v/>
      </c>
      <c r="Y13" s="11" t="str">
        <f>IF(ISBLANK(A13),"",表1_16[[#This Row],[子项名称]]&amp;表1_16[[#This Row],[分项工程代号]]&amp;表1_16[[#This Row],[分项工程名称]])</f>
        <v/>
      </c>
      <c r="Z13" s="11" t="str">
        <f>IF(ISBLANK(A13),"",IF(MATCH(表1_16[[#This Row],[子项名称]]&amp;表1_16[[#This Row],[分项工程代号]]&amp;表1_16[[#This Row],[分项工程名称]],Y:Y,0)=ROW(表1_16[[#This Row],[子项名称]]),TRUE,FALSE))</f>
        <v/>
      </c>
      <c r="AA13" s="11" t="str">
        <f t="shared" si="10"/>
        <v/>
      </c>
      <c r="AB13" s="11" t="str">
        <f>IF(ISBLANK(A13),"",VLOOKUP(表1_16[[#This Row],[分项工程名称]],施工检查记录[#All],2,FALSE))</f>
        <v/>
      </c>
      <c r="AC13" t="str">
        <f t="shared" si="0"/>
        <v>1900年01月00日</v>
      </c>
    </row>
    <row r="14" customHeight="1" spans="2:29">
      <c r="B14" s="6"/>
      <c r="G14" s="4"/>
      <c r="J14" s="7"/>
      <c r="K14" s="11" t="str">
        <f>IF(ISBLANK(A14),"",VLOOKUP("S8"&amp;表1_16[[#This Row],[分项工程代号]]&amp;表1_16[[#This Row],[分项工程名称]],模板!D:F,3,FALSE))</f>
        <v/>
      </c>
      <c r="L14" s="2" t="str">
        <f>IF(ISBLANK(A14),"",表1_16[[#This Row],[编号]]&amp;TEXT(表1_16[[#This Row],[序号]],"000"))</f>
        <v/>
      </c>
      <c r="M14" s="11" t="str">
        <f t="shared" si="1"/>
        <v/>
      </c>
      <c r="N14" s="11" t="str">
        <f t="shared" si="2"/>
        <v/>
      </c>
      <c r="O14" s="11" t="str">
        <f t="shared" si="3"/>
        <v/>
      </c>
      <c r="P14" s="2" t="str">
        <f t="shared" si="4"/>
        <v/>
      </c>
      <c r="Q14" s="2" t="str">
        <f t="shared" si="5"/>
        <v/>
      </c>
      <c r="R14" s="2" t="str">
        <f t="shared" si="6"/>
        <v/>
      </c>
      <c r="S14" s="11" t="str">
        <f t="shared" si="7"/>
        <v/>
      </c>
      <c r="T14" s="11" t="str">
        <f>IF(ISBLANK(A14),"",VLOOKUP(表1_16[[#This Row],[分项工程名称]],模板!C:G,3,FALSE))</f>
        <v/>
      </c>
      <c r="U14" s="2" t="str">
        <f t="shared" si="8"/>
        <v/>
      </c>
      <c r="V14" s="2" t="str">
        <f t="shared" si="9"/>
        <v/>
      </c>
      <c r="W14" s="11" t="str">
        <f>IF(ISBLANK(A14),"",表1_16[[#This Row],[子项名称]]&amp;表1_16[[#This Row],[标题]]&amp;表1_16[[#This Row],[分项工程代号]])</f>
        <v/>
      </c>
      <c r="X14" s="11" t="str">
        <f>IF(ISBLANK(A14),"",COUNTIF(W:W,表1_16[[#This Row],[子项名称]]&amp;表1_16[[#This Row],[标题]]&amp;表1_16[[#This Row],[分项工程代号]]))</f>
        <v/>
      </c>
      <c r="Y14" s="11" t="str">
        <f>IF(ISBLANK(A14),"",表1_16[[#This Row],[子项名称]]&amp;表1_16[[#This Row],[分项工程代号]]&amp;表1_16[[#This Row],[分项工程名称]])</f>
        <v/>
      </c>
      <c r="Z14" s="11" t="str">
        <f>IF(ISBLANK(A14),"",IF(MATCH(表1_16[[#This Row],[子项名称]]&amp;表1_16[[#This Row],[分项工程代号]]&amp;表1_16[[#This Row],[分项工程名称]],Y:Y,0)=ROW(表1_16[[#This Row],[子项名称]]),TRUE,FALSE))</f>
        <v/>
      </c>
      <c r="AA14" s="11" t="str">
        <f t="shared" si="10"/>
        <v/>
      </c>
      <c r="AB14" s="11" t="str">
        <f>IF(ISBLANK(A14),"",VLOOKUP(表1_16[[#This Row],[分项工程名称]],施工检查记录[#All],2,FALSE))</f>
        <v/>
      </c>
      <c r="AC14" t="str">
        <f t="shared" si="0"/>
        <v>1900年01月00日</v>
      </c>
    </row>
    <row r="15" customHeight="1" spans="2:29">
      <c r="B15" s="6"/>
      <c r="G15" s="4"/>
      <c r="J15" s="7"/>
      <c r="K15" s="11" t="str">
        <f>IF(ISBLANK(A15),"",VLOOKUP("S8"&amp;表1_16[[#This Row],[分项工程代号]]&amp;表1_16[[#This Row],[分项工程名称]],模板!D:F,3,FALSE))</f>
        <v/>
      </c>
      <c r="L15" s="2" t="str">
        <f>IF(ISBLANK(A15),"",表1_16[[#This Row],[编号]]&amp;TEXT(表1_16[[#This Row],[序号]],"000"))</f>
        <v/>
      </c>
      <c r="M15" s="11" t="str">
        <f t="shared" si="1"/>
        <v/>
      </c>
      <c r="N15" s="11" t="str">
        <f t="shared" si="2"/>
        <v/>
      </c>
      <c r="O15" s="11" t="str">
        <f t="shared" si="3"/>
        <v/>
      </c>
      <c r="P15" s="2" t="str">
        <f t="shared" si="4"/>
        <v/>
      </c>
      <c r="Q15" s="2" t="str">
        <f t="shared" si="5"/>
        <v/>
      </c>
      <c r="R15" s="2" t="str">
        <f t="shared" si="6"/>
        <v/>
      </c>
      <c r="S15" s="11" t="str">
        <f t="shared" si="7"/>
        <v/>
      </c>
      <c r="T15" s="11" t="str">
        <f>IF(ISBLANK(A15),"",VLOOKUP(表1_16[[#This Row],[分项工程名称]],模板!C:G,3,FALSE))</f>
        <v/>
      </c>
      <c r="U15" s="2" t="str">
        <f t="shared" si="8"/>
        <v/>
      </c>
      <c r="V15" s="2" t="str">
        <f t="shared" si="9"/>
        <v/>
      </c>
      <c r="W15" s="11" t="str">
        <f>IF(ISBLANK(A15),"",表1_16[[#This Row],[子项名称]]&amp;表1_16[[#This Row],[标题]]&amp;表1_16[[#This Row],[分项工程代号]])</f>
        <v/>
      </c>
      <c r="X15" s="11" t="str">
        <f>IF(ISBLANK(A15),"",COUNTIF(W:W,表1_16[[#This Row],[子项名称]]&amp;表1_16[[#This Row],[标题]]&amp;表1_16[[#This Row],[分项工程代号]]))</f>
        <v/>
      </c>
      <c r="Y15" s="11" t="str">
        <f>IF(ISBLANK(A15),"",表1_16[[#This Row],[子项名称]]&amp;表1_16[[#This Row],[分项工程代号]]&amp;表1_16[[#This Row],[分项工程名称]])</f>
        <v/>
      </c>
      <c r="Z15" s="11" t="str">
        <f>IF(ISBLANK(A15),"",IF(MATCH(表1_16[[#This Row],[子项名称]]&amp;表1_16[[#This Row],[分项工程代号]]&amp;表1_16[[#This Row],[分项工程名称]],Y:Y,0)=ROW(表1_16[[#This Row],[子项名称]]),TRUE,FALSE))</f>
        <v/>
      </c>
      <c r="AA15" s="11" t="str">
        <f t="shared" si="10"/>
        <v/>
      </c>
      <c r="AB15" s="11" t="str">
        <f>IF(ISBLANK(A15),"",VLOOKUP(表1_16[[#This Row],[分项工程名称]],施工检查记录[#All],2,FALSE))</f>
        <v/>
      </c>
      <c r="AC15" t="str">
        <f t="shared" si="0"/>
        <v>1900年01月00日</v>
      </c>
    </row>
    <row r="16" customHeight="1" spans="2:29">
      <c r="B16" s="6"/>
      <c r="G16" s="4"/>
      <c r="J16" s="7"/>
      <c r="K16" s="11" t="str">
        <f>IF(ISBLANK(A16),"",VLOOKUP("S8"&amp;表1_16[[#This Row],[分项工程代号]]&amp;表1_16[[#This Row],[分项工程名称]],模板!D:F,3,FALSE))</f>
        <v/>
      </c>
      <c r="L16" s="2" t="str">
        <f>IF(ISBLANK(A16),"",表1_16[[#This Row],[编号]]&amp;TEXT(表1_16[[#This Row],[序号]],"000"))</f>
        <v/>
      </c>
      <c r="M16" s="11" t="str">
        <f t="shared" si="1"/>
        <v/>
      </c>
      <c r="N16" s="11" t="str">
        <f t="shared" si="2"/>
        <v/>
      </c>
      <c r="O16" s="11" t="str">
        <f t="shared" si="3"/>
        <v/>
      </c>
      <c r="P16" s="2" t="str">
        <f t="shared" si="4"/>
        <v/>
      </c>
      <c r="Q16" s="2" t="str">
        <f t="shared" si="5"/>
        <v/>
      </c>
      <c r="R16" s="2" t="str">
        <f t="shared" si="6"/>
        <v/>
      </c>
      <c r="S16" s="11" t="str">
        <f t="shared" si="7"/>
        <v/>
      </c>
      <c r="T16" s="11" t="str">
        <f>IF(ISBLANK(A16),"",VLOOKUP(表1_16[[#This Row],[分项工程名称]],模板!C:G,3,FALSE))</f>
        <v/>
      </c>
      <c r="U16" s="2" t="str">
        <f t="shared" si="8"/>
        <v/>
      </c>
      <c r="V16" s="2" t="str">
        <f t="shared" si="9"/>
        <v/>
      </c>
      <c r="W16" s="11" t="str">
        <f>IF(ISBLANK(A16),"",表1_16[[#This Row],[子项名称]]&amp;表1_16[[#This Row],[标题]]&amp;表1_16[[#This Row],[分项工程代号]])</f>
        <v/>
      </c>
      <c r="X16" s="11" t="str">
        <f>IF(ISBLANK(A16),"",COUNTIF(W:W,表1_16[[#This Row],[子项名称]]&amp;表1_16[[#This Row],[标题]]&amp;表1_16[[#This Row],[分项工程代号]]))</f>
        <v/>
      </c>
      <c r="Y16" s="11" t="str">
        <f>IF(ISBLANK(A16),"",表1_16[[#This Row],[子项名称]]&amp;表1_16[[#This Row],[分项工程代号]]&amp;表1_16[[#This Row],[分项工程名称]])</f>
        <v/>
      </c>
      <c r="Z16" s="11" t="str">
        <f>IF(ISBLANK(A16),"",IF(MATCH(表1_16[[#This Row],[子项名称]]&amp;表1_16[[#This Row],[分项工程代号]]&amp;表1_16[[#This Row],[分项工程名称]],Y:Y,0)=ROW(表1_16[[#This Row],[子项名称]]),TRUE,FALSE))</f>
        <v/>
      </c>
      <c r="AA16" s="11" t="str">
        <f t="shared" si="10"/>
        <v/>
      </c>
      <c r="AB16" s="11" t="str">
        <f>IF(ISBLANK(A16),"",VLOOKUP(表1_16[[#This Row],[分项工程名称]],施工检查记录[#All],2,FALSE))</f>
        <v/>
      </c>
      <c r="AC16" t="str">
        <f t="shared" si="0"/>
        <v>1900年01月00日</v>
      </c>
    </row>
    <row r="17" customHeight="1" spans="2:29">
      <c r="B17" s="5"/>
      <c r="G17" s="4"/>
      <c r="K17" s="11" t="str">
        <f>IF(ISBLANK(A17),"",VLOOKUP("S8"&amp;表1_16[[#This Row],[分项工程代号]]&amp;表1_16[[#This Row],[分项工程名称]],模板!D:F,3,FALSE))</f>
        <v/>
      </c>
      <c r="L17" s="2" t="str">
        <f>IF(ISBLANK(A17),"",表1_16[[#This Row],[编号]]&amp;TEXT(表1_16[[#This Row],[序号]],"000"))</f>
        <v/>
      </c>
      <c r="M17" s="11" t="str">
        <f t="shared" si="1"/>
        <v/>
      </c>
      <c r="N17" s="11" t="str">
        <f t="shared" si="2"/>
        <v/>
      </c>
      <c r="O17" s="11" t="str">
        <f t="shared" si="3"/>
        <v/>
      </c>
      <c r="P17" s="2" t="str">
        <f t="shared" si="4"/>
        <v/>
      </c>
      <c r="Q17" s="2" t="str">
        <f t="shared" si="5"/>
        <v/>
      </c>
      <c r="R17" s="2" t="str">
        <f t="shared" si="6"/>
        <v/>
      </c>
      <c r="S17" s="11" t="str">
        <f t="shared" si="7"/>
        <v/>
      </c>
      <c r="T17" s="11" t="str">
        <f>IF(ISBLANK(A17),"",VLOOKUP(表1_16[[#This Row],[分项工程名称]],模板!C:G,3,FALSE))</f>
        <v/>
      </c>
      <c r="U17" s="2" t="str">
        <f t="shared" si="8"/>
        <v/>
      </c>
      <c r="V17" s="2" t="str">
        <f t="shared" si="9"/>
        <v/>
      </c>
      <c r="W17" s="11" t="str">
        <f>IF(ISBLANK(A17),"",表1_16[[#This Row],[子项名称]]&amp;表1_16[[#This Row],[标题]]&amp;表1_16[[#This Row],[分项工程代号]])</f>
        <v/>
      </c>
      <c r="X17" s="11" t="str">
        <f>IF(ISBLANK(A17),"",COUNTIF(W:W,表1_16[[#This Row],[子项名称]]&amp;表1_16[[#This Row],[标题]]&amp;表1_16[[#This Row],[分项工程代号]]))</f>
        <v/>
      </c>
      <c r="Y17" s="11" t="str">
        <f>IF(ISBLANK(A17),"",表1_16[[#This Row],[子项名称]]&amp;表1_16[[#This Row],[分项工程代号]]&amp;表1_16[[#This Row],[分项工程名称]])</f>
        <v/>
      </c>
      <c r="Z17" s="11" t="str">
        <f>IF(ISBLANK(A17),"",IF(MATCH(表1_16[[#This Row],[子项名称]]&amp;表1_16[[#This Row],[分项工程代号]]&amp;表1_16[[#This Row],[分项工程名称]],Y:Y,0)=ROW(表1_16[[#This Row],[子项名称]]),TRUE,FALSE))</f>
        <v/>
      </c>
      <c r="AA17" s="11" t="str">
        <f t="shared" si="10"/>
        <v/>
      </c>
      <c r="AB17" s="11" t="str">
        <f>IF(ISBLANK(A17),"",VLOOKUP(表1_16[[#This Row],[分项工程名称]],施工检查记录[#All],2,FALSE))</f>
        <v/>
      </c>
      <c r="AC17" t="str">
        <f t="shared" si="0"/>
        <v>1900年01月00日</v>
      </c>
    </row>
    <row r="18" customHeight="1" spans="2:29">
      <c r="B18" s="5"/>
      <c r="G18" s="4"/>
      <c r="K18" s="11" t="str">
        <f>IF(ISBLANK(A18),"",VLOOKUP("S8"&amp;表1_16[[#This Row],[分项工程代号]]&amp;表1_16[[#This Row],[分项工程名称]],模板!D:F,3,FALSE))</f>
        <v/>
      </c>
      <c r="L18" s="2" t="str">
        <f>IF(ISBLANK(A18),"",表1_16[[#This Row],[编号]]&amp;TEXT(表1_16[[#This Row],[序号]],"000"))</f>
        <v/>
      </c>
      <c r="M18" s="11" t="str">
        <f t="shared" si="1"/>
        <v/>
      </c>
      <c r="N18" s="11" t="str">
        <f t="shared" si="2"/>
        <v/>
      </c>
      <c r="O18" s="11" t="str">
        <f t="shared" si="3"/>
        <v/>
      </c>
      <c r="P18" s="2" t="str">
        <f t="shared" si="4"/>
        <v/>
      </c>
      <c r="Q18" s="2" t="str">
        <f t="shared" si="5"/>
        <v/>
      </c>
      <c r="R18" s="2" t="str">
        <f t="shared" si="6"/>
        <v/>
      </c>
      <c r="S18" s="11" t="str">
        <f t="shared" si="7"/>
        <v/>
      </c>
      <c r="T18" s="11" t="str">
        <f>IF(ISBLANK(A18),"",VLOOKUP(表1_16[[#This Row],[分项工程名称]],模板!C:G,3,FALSE))</f>
        <v/>
      </c>
      <c r="U18" s="2" t="str">
        <f t="shared" si="8"/>
        <v/>
      </c>
      <c r="V18" s="2" t="str">
        <f t="shared" si="9"/>
        <v/>
      </c>
      <c r="W18" s="11" t="str">
        <f>IF(ISBLANK(A18),"",表1_16[[#This Row],[子项名称]]&amp;表1_16[[#This Row],[标题]]&amp;表1_16[[#This Row],[分项工程代号]])</f>
        <v/>
      </c>
      <c r="X18" s="11" t="str">
        <f>IF(ISBLANK(A18),"",COUNTIF(W:W,表1_16[[#This Row],[子项名称]]&amp;表1_16[[#This Row],[标题]]&amp;表1_16[[#This Row],[分项工程代号]]))</f>
        <v/>
      </c>
      <c r="Y18" s="11" t="str">
        <f>IF(ISBLANK(A18),"",表1_16[[#This Row],[子项名称]]&amp;表1_16[[#This Row],[分项工程代号]]&amp;表1_16[[#This Row],[分项工程名称]])</f>
        <v/>
      </c>
      <c r="Z18" s="11" t="str">
        <f>IF(ISBLANK(A18),"",IF(MATCH(表1_16[[#This Row],[子项名称]]&amp;表1_16[[#This Row],[分项工程代号]]&amp;表1_16[[#This Row],[分项工程名称]],Y:Y,0)=ROW(表1_16[[#This Row],[子项名称]]),TRUE,FALSE))</f>
        <v/>
      </c>
      <c r="AA18" s="11" t="str">
        <f t="shared" si="10"/>
        <v/>
      </c>
      <c r="AB18" s="11" t="str">
        <f>IF(ISBLANK(A18),"",VLOOKUP(表1_16[[#This Row],[分项工程名称]],施工检查记录[#All],2,FALSE))</f>
        <v/>
      </c>
      <c r="AC18" t="str">
        <f t="shared" si="0"/>
        <v>1900年01月00日</v>
      </c>
    </row>
    <row r="19" customHeight="1" spans="2:29">
      <c r="B19" s="5"/>
      <c r="G19" s="4"/>
      <c r="K19" s="11" t="str">
        <f>IF(ISBLANK(A19),"",VLOOKUP("S8"&amp;表1_16[[#This Row],[分项工程代号]]&amp;表1_16[[#This Row],[分项工程名称]],模板!D:F,3,FALSE))</f>
        <v/>
      </c>
      <c r="L19" s="2" t="str">
        <f>IF(ISBLANK(A19),"",表1_16[[#This Row],[编号]]&amp;TEXT(表1_16[[#This Row],[序号]],"000"))</f>
        <v/>
      </c>
      <c r="M19" s="11" t="str">
        <f t="shared" si="1"/>
        <v/>
      </c>
      <c r="N19" s="11" t="str">
        <f t="shared" si="2"/>
        <v/>
      </c>
      <c r="O19" s="11" t="str">
        <f t="shared" si="3"/>
        <v/>
      </c>
      <c r="P19" s="2" t="str">
        <f t="shared" si="4"/>
        <v/>
      </c>
      <c r="Q19" s="2" t="str">
        <f t="shared" si="5"/>
        <v/>
      </c>
      <c r="R19" s="2" t="str">
        <f t="shared" si="6"/>
        <v/>
      </c>
      <c r="S19" s="11" t="str">
        <f t="shared" si="7"/>
        <v/>
      </c>
      <c r="T19" s="11" t="str">
        <f>IF(ISBLANK(A19),"",VLOOKUP(表1_16[[#This Row],[分项工程名称]],模板!C:G,3,FALSE))</f>
        <v/>
      </c>
      <c r="U19" s="2" t="str">
        <f t="shared" si="8"/>
        <v/>
      </c>
      <c r="V19" s="2" t="str">
        <f t="shared" si="9"/>
        <v/>
      </c>
      <c r="W19" s="11" t="str">
        <f>IF(ISBLANK(A19),"",表1_16[[#This Row],[子项名称]]&amp;表1_16[[#This Row],[标题]]&amp;表1_16[[#This Row],[分项工程代号]])</f>
        <v/>
      </c>
      <c r="X19" s="11" t="str">
        <f>IF(ISBLANK(A19),"",COUNTIF(W:W,表1_16[[#This Row],[子项名称]]&amp;表1_16[[#This Row],[标题]]&amp;表1_16[[#This Row],[分项工程代号]]))</f>
        <v/>
      </c>
      <c r="Y19" s="11" t="str">
        <f>IF(ISBLANK(A19),"",表1_16[[#This Row],[子项名称]]&amp;表1_16[[#This Row],[分项工程代号]]&amp;表1_16[[#This Row],[分项工程名称]])</f>
        <v/>
      </c>
      <c r="Z19" s="11" t="str">
        <f>IF(ISBLANK(A19),"",IF(MATCH(表1_16[[#This Row],[子项名称]]&amp;表1_16[[#This Row],[分项工程代号]]&amp;表1_16[[#This Row],[分项工程名称]],Y:Y,0)=ROW(表1_16[[#This Row],[子项名称]]),TRUE,FALSE))</f>
        <v/>
      </c>
      <c r="AA19" s="11" t="str">
        <f t="shared" si="10"/>
        <v/>
      </c>
      <c r="AB19" s="11" t="str">
        <f>IF(ISBLANK(A19),"",VLOOKUP(表1_16[[#This Row],[分项工程名称]],施工检查记录[#All],2,FALSE))</f>
        <v/>
      </c>
      <c r="AC19" t="str">
        <f t="shared" si="0"/>
        <v>1900年01月00日</v>
      </c>
    </row>
    <row r="20" customHeight="1" spans="2:29">
      <c r="B20" s="5"/>
      <c r="G20" s="4"/>
      <c r="K20" s="11" t="str">
        <f>IF(ISBLANK(A20),"",VLOOKUP("S8"&amp;表1_16[[#This Row],[分项工程代号]]&amp;表1_16[[#This Row],[分项工程名称]],模板!D:F,3,FALSE))</f>
        <v/>
      </c>
      <c r="L20" s="2" t="str">
        <f>IF(ISBLANK(A20),"",表1_16[[#This Row],[编号]]&amp;TEXT(表1_16[[#This Row],[序号]],"000"))</f>
        <v/>
      </c>
      <c r="M20" s="11" t="str">
        <f t="shared" si="1"/>
        <v/>
      </c>
      <c r="N20" s="11" t="str">
        <f t="shared" si="2"/>
        <v/>
      </c>
      <c r="O20" s="11" t="str">
        <f t="shared" si="3"/>
        <v/>
      </c>
      <c r="P20" s="2" t="str">
        <f t="shared" si="4"/>
        <v/>
      </c>
      <c r="Q20" s="2" t="str">
        <f t="shared" si="5"/>
        <v/>
      </c>
      <c r="R20" s="2" t="str">
        <f t="shared" si="6"/>
        <v/>
      </c>
      <c r="S20" s="11" t="str">
        <f t="shared" si="7"/>
        <v/>
      </c>
      <c r="T20" s="11" t="str">
        <f>IF(ISBLANK(A20),"",VLOOKUP(表1_16[[#This Row],[分项工程名称]],模板!C:G,3,FALSE))</f>
        <v/>
      </c>
      <c r="U20" s="2" t="str">
        <f t="shared" si="8"/>
        <v/>
      </c>
      <c r="V20" s="2" t="str">
        <f t="shared" si="9"/>
        <v/>
      </c>
      <c r="W20" s="11" t="str">
        <f>IF(ISBLANK(A20),"",表1_16[[#This Row],[子项名称]]&amp;表1_16[[#This Row],[标题]]&amp;表1_16[[#This Row],[分项工程代号]])</f>
        <v/>
      </c>
      <c r="X20" s="11" t="str">
        <f>IF(ISBLANK(A20),"",COUNTIF(W:W,表1_16[[#This Row],[子项名称]]&amp;表1_16[[#This Row],[标题]]&amp;表1_16[[#This Row],[分项工程代号]]))</f>
        <v/>
      </c>
      <c r="Y20" s="11" t="str">
        <f>IF(ISBLANK(A20),"",表1_16[[#This Row],[子项名称]]&amp;表1_16[[#This Row],[分项工程代号]]&amp;表1_16[[#This Row],[分项工程名称]])</f>
        <v/>
      </c>
      <c r="Z20" s="11" t="str">
        <f>IF(ISBLANK(A20),"",IF(MATCH(表1_16[[#This Row],[子项名称]]&amp;表1_16[[#This Row],[分项工程代号]]&amp;表1_16[[#This Row],[分项工程名称]],Y:Y,0)=ROW(表1_16[[#This Row],[子项名称]]),TRUE,FALSE))</f>
        <v/>
      </c>
      <c r="AA20" s="11" t="str">
        <f t="shared" si="10"/>
        <v/>
      </c>
      <c r="AB20" s="11" t="str">
        <f>IF(ISBLANK(A20),"",VLOOKUP(表1_16[[#This Row],[分项工程名称]],施工检查记录[#All],2,FALSE))</f>
        <v/>
      </c>
      <c r="AC20" t="str">
        <f t="shared" si="0"/>
        <v>1900年01月00日</v>
      </c>
    </row>
    <row r="21" customHeight="1" spans="2:29">
      <c r="B21" s="5"/>
      <c r="G21" s="4"/>
      <c r="K21" s="11" t="str">
        <f>IF(ISBLANK(A21),"",VLOOKUP("S8"&amp;表1_16[[#This Row],[分项工程代号]]&amp;表1_16[[#This Row],[分项工程名称]],模板!D:F,3,FALSE))</f>
        <v/>
      </c>
      <c r="L21" s="2" t="str">
        <f>IF(ISBLANK(A21),"",表1_16[[#This Row],[编号]]&amp;TEXT(表1_16[[#This Row],[序号]],"000"))</f>
        <v/>
      </c>
      <c r="M21" s="11" t="str">
        <f t="shared" si="1"/>
        <v/>
      </c>
      <c r="N21" s="11" t="str">
        <f t="shared" si="2"/>
        <v/>
      </c>
      <c r="O21" s="11" t="str">
        <f t="shared" si="3"/>
        <v/>
      </c>
      <c r="P21" s="2" t="str">
        <f t="shared" si="4"/>
        <v/>
      </c>
      <c r="Q21" s="2" t="str">
        <f t="shared" si="5"/>
        <v/>
      </c>
      <c r="R21" s="2" t="str">
        <f t="shared" si="6"/>
        <v/>
      </c>
      <c r="S21" s="11" t="str">
        <f t="shared" si="7"/>
        <v/>
      </c>
      <c r="T21" s="11" t="str">
        <f>IF(ISBLANK(A21),"",VLOOKUP(表1_16[[#This Row],[分项工程名称]],模板!C:G,3,FALSE))</f>
        <v/>
      </c>
      <c r="U21" s="2" t="str">
        <f t="shared" si="8"/>
        <v/>
      </c>
      <c r="V21" s="2" t="str">
        <f t="shared" si="9"/>
        <v/>
      </c>
      <c r="W21" s="11" t="str">
        <f>IF(ISBLANK(A21),"",表1_16[[#This Row],[子项名称]]&amp;表1_16[[#This Row],[标题]]&amp;表1_16[[#This Row],[分项工程代号]])</f>
        <v/>
      </c>
      <c r="X21" s="11" t="str">
        <f>IF(ISBLANK(A21),"",COUNTIF(W:W,表1_16[[#This Row],[子项名称]]&amp;表1_16[[#This Row],[标题]]&amp;表1_16[[#This Row],[分项工程代号]]))</f>
        <v/>
      </c>
      <c r="Y21" s="11" t="str">
        <f>IF(ISBLANK(A21),"",表1_16[[#This Row],[子项名称]]&amp;表1_16[[#This Row],[分项工程代号]]&amp;表1_16[[#This Row],[分项工程名称]])</f>
        <v/>
      </c>
      <c r="Z21" s="11" t="str">
        <f>IF(ISBLANK(A21),"",IF(MATCH(表1_16[[#This Row],[子项名称]]&amp;表1_16[[#This Row],[分项工程代号]]&amp;表1_16[[#This Row],[分项工程名称]],Y:Y,0)=ROW(表1_16[[#This Row],[子项名称]]),TRUE,FALSE))</f>
        <v/>
      </c>
      <c r="AA21" s="11" t="str">
        <f t="shared" si="10"/>
        <v/>
      </c>
      <c r="AB21" s="11" t="str">
        <f>IF(ISBLANK(A21),"",VLOOKUP(表1_16[[#This Row],[分项工程名称]],施工检查记录[#All],2,FALSE))</f>
        <v/>
      </c>
      <c r="AC21" t="str">
        <f t="shared" si="0"/>
        <v>1900年01月00日</v>
      </c>
    </row>
    <row r="22" customHeight="1" spans="2:29">
      <c r="B22" s="5"/>
      <c r="G22" s="4"/>
      <c r="K22" s="11" t="str">
        <f>IF(ISBLANK(A22),"",VLOOKUP("S8"&amp;表1_16[[#This Row],[分项工程代号]]&amp;表1_16[[#This Row],[分项工程名称]],模板!D:F,3,FALSE))</f>
        <v/>
      </c>
      <c r="L22" s="2" t="str">
        <f>IF(ISBLANK(A22),"",表1_16[[#This Row],[编号]]&amp;TEXT(表1_16[[#This Row],[序号]],"000"))</f>
        <v/>
      </c>
      <c r="M22" s="11" t="str">
        <f t="shared" si="1"/>
        <v/>
      </c>
      <c r="N22" s="11" t="str">
        <f t="shared" si="2"/>
        <v/>
      </c>
      <c r="O22" s="11" t="str">
        <f t="shared" si="3"/>
        <v/>
      </c>
      <c r="P22" s="2" t="str">
        <f t="shared" si="4"/>
        <v/>
      </c>
      <c r="Q22" s="2" t="str">
        <f t="shared" si="5"/>
        <v/>
      </c>
      <c r="R22" s="2" t="str">
        <f t="shared" si="6"/>
        <v/>
      </c>
      <c r="S22" s="11" t="str">
        <f t="shared" si="7"/>
        <v/>
      </c>
      <c r="T22" s="11" t="str">
        <f>IF(ISBLANK(A22),"",VLOOKUP(表1_16[[#This Row],[分项工程名称]],模板!C:G,3,FALSE))</f>
        <v/>
      </c>
      <c r="U22" s="2" t="str">
        <f t="shared" si="8"/>
        <v/>
      </c>
      <c r="V22" s="2" t="str">
        <f t="shared" si="9"/>
        <v/>
      </c>
      <c r="W22" s="11" t="str">
        <f>IF(ISBLANK(A22),"",表1_16[[#This Row],[子项名称]]&amp;表1_16[[#This Row],[标题]]&amp;表1_16[[#This Row],[分项工程代号]])</f>
        <v/>
      </c>
      <c r="X22" s="11" t="str">
        <f>IF(ISBLANK(A22),"",COUNTIF(W:W,表1_16[[#This Row],[子项名称]]&amp;表1_16[[#This Row],[标题]]&amp;表1_16[[#This Row],[分项工程代号]]))</f>
        <v/>
      </c>
      <c r="Y22" s="11" t="str">
        <f>IF(ISBLANK(A22),"",表1_16[[#This Row],[子项名称]]&amp;表1_16[[#This Row],[分项工程代号]]&amp;表1_16[[#This Row],[分项工程名称]])</f>
        <v/>
      </c>
      <c r="Z22" s="11" t="str">
        <f>IF(ISBLANK(A22),"",IF(MATCH(表1_16[[#This Row],[子项名称]]&amp;表1_16[[#This Row],[分项工程代号]]&amp;表1_16[[#This Row],[分项工程名称]],Y:Y,0)=ROW(表1_16[[#This Row],[子项名称]]),TRUE,FALSE))</f>
        <v/>
      </c>
      <c r="AA22" s="11" t="str">
        <f t="shared" si="10"/>
        <v/>
      </c>
      <c r="AB22" s="11" t="str">
        <f>IF(ISBLANK(A22),"",VLOOKUP(表1_16[[#This Row],[分项工程名称]],施工检查记录[#All],2,FALSE))</f>
        <v/>
      </c>
      <c r="AC22" t="str">
        <f t="shared" si="0"/>
        <v>1900年01月00日</v>
      </c>
    </row>
    <row r="23" customHeight="1" spans="2:29">
      <c r="B23" s="5"/>
      <c r="G23" s="4"/>
      <c r="K23" s="11" t="str">
        <f>IF(ISBLANK(A23),"",VLOOKUP("S8"&amp;表1_16[[#This Row],[分项工程代号]]&amp;表1_16[[#This Row],[分项工程名称]],模板!D:F,3,FALSE))</f>
        <v/>
      </c>
      <c r="L23" s="2" t="str">
        <f>IF(ISBLANK(A23),"",表1_16[[#This Row],[编号]]&amp;TEXT(表1_16[[#This Row],[序号]],"000"))</f>
        <v/>
      </c>
      <c r="M23" s="11" t="str">
        <f t="shared" si="1"/>
        <v/>
      </c>
      <c r="N23" s="11" t="str">
        <f t="shared" si="2"/>
        <v/>
      </c>
      <c r="O23" s="11" t="str">
        <f t="shared" si="3"/>
        <v/>
      </c>
      <c r="P23" s="2" t="str">
        <f t="shared" si="4"/>
        <v/>
      </c>
      <c r="Q23" s="2" t="str">
        <f t="shared" si="5"/>
        <v/>
      </c>
      <c r="R23" s="2" t="str">
        <f t="shared" si="6"/>
        <v/>
      </c>
      <c r="S23" s="11" t="str">
        <f t="shared" si="7"/>
        <v/>
      </c>
      <c r="T23" s="11" t="str">
        <f>IF(ISBLANK(A23),"",VLOOKUP(表1_16[[#This Row],[分项工程名称]],模板!C:G,3,FALSE))</f>
        <v/>
      </c>
      <c r="U23" s="2" t="str">
        <f t="shared" si="8"/>
        <v/>
      </c>
      <c r="V23" s="2" t="str">
        <f t="shared" si="9"/>
        <v/>
      </c>
      <c r="W23" s="11" t="str">
        <f>IF(ISBLANK(A23),"",表1_16[[#This Row],[子项名称]]&amp;表1_16[[#This Row],[标题]]&amp;表1_16[[#This Row],[分项工程代号]])</f>
        <v/>
      </c>
      <c r="X23" s="11" t="str">
        <f>IF(ISBLANK(A23),"",COUNTIF(W:W,表1_16[[#This Row],[子项名称]]&amp;表1_16[[#This Row],[标题]]&amp;表1_16[[#This Row],[分项工程代号]]))</f>
        <v/>
      </c>
      <c r="Y23" s="11" t="str">
        <f>IF(ISBLANK(A23),"",表1_16[[#This Row],[子项名称]]&amp;表1_16[[#This Row],[分项工程代号]]&amp;表1_16[[#This Row],[分项工程名称]])</f>
        <v/>
      </c>
      <c r="Z23" s="11" t="str">
        <f>IF(ISBLANK(A23),"",IF(MATCH(表1_16[[#This Row],[子项名称]]&amp;表1_16[[#This Row],[分项工程代号]]&amp;表1_16[[#This Row],[分项工程名称]],Y:Y,0)=ROW(表1_16[[#This Row],[子项名称]]),TRUE,FALSE))</f>
        <v/>
      </c>
      <c r="AA23" s="11" t="str">
        <f t="shared" si="10"/>
        <v/>
      </c>
      <c r="AB23" s="11" t="str">
        <f>IF(ISBLANK(A23),"",VLOOKUP(表1_16[[#This Row],[分项工程名称]],施工检查记录[#All],2,FALSE))</f>
        <v/>
      </c>
      <c r="AC23" t="str">
        <f t="shared" si="0"/>
        <v>1900年01月00日</v>
      </c>
    </row>
    <row r="24" customHeight="1" spans="2:29">
      <c r="B24" s="5"/>
      <c r="G24" s="4"/>
      <c r="K24" s="11" t="str">
        <f>IF(ISBLANK(A24),"",VLOOKUP("S8"&amp;表1_16[[#This Row],[分项工程代号]]&amp;表1_16[[#This Row],[分项工程名称]],模板!D:F,3,FALSE))</f>
        <v/>
      </c>
      <c r="L24" s="2" t="str">
        <f>IF(ISBLANK(A24),"",表1_16[[#This Row],[编号]]&amp;TEXT(表1_16[[#This Row],[序号]],"000"))</f>
        <v/>
      </c>
      <c r="M24" s="11" t="str">
        <f t="shared" si="1"/>
        <v/>
      </c>
      <c r="N24" s="11" t="str">
        <f t="shared" si="2"/>
        <v/>
      </c>
      <c r="O24" s="11" t="str">
        <f t="shared" si="3"/>
        <v/>
      </c>
      <c r="P24" s="2" t="str">
        <f t="shared" si="4"/>
        <v/>
      </c>
      <c r="Q24" s="2" t="str">
        <f t="shared" si="5"/>
        <v/>
      </c>
      <c r="R24" s="2" t="str">
        <f t="shared" si="6"/>
        <v/>
      </c>
      <c r="S24" s="11" t="str">
        <f t="shared" si="7"/>
        <v/>
      </c>
      <c r="T24" s="11" t="str">
        <f>IF(ISBLANK(A24),"",VLOOKUP(表1_16[[#This Row],[分项工程名称]],模板!C:G,3,FALSE))</f>
        <v/>
      </c>
      <c r="U24" s="2" t="str">
        <f t="shared" si="8"/>
        <v/>
      </c>
      <c r="V24" s="2" t="str">
        <f t="shared" si="9"/>
        <v/>
      </c>
      <c r="W24" s="11" t="str">
        <f>IF(ISBLANK(A24),"",表1_16[[#This Row],[子项名称]]&amp;表1_16[[#This Row],[标题]]&amp;表1_16[[#This Row],[分项工程代号]])</f>
        <v/>
      </c>
      <c r="X24" s="11" t="str">
        <f>IF(ISBLANK(A24),"",COUNTIF(W:W,表1_16[[#This Row],[子项名称]]&amp;表1_16[[#This Row],[标题]]&amp;表1_16[[#This Row],[分项工程代号]]))</f>
        <v/>
      </c>
      <c r="Y24" s="11" t="str">
        <f>IF(ISBLANK(A24),"",表1_16[[#This Row],[子项名称]]&amp;表1_16[[#This Row],[分项工程代号]]&amp;表1_16[[#This Row],[分项工程名称]])</f>
        <v/>
      </c>
      <c r="Z24" s="11" t="str">
        <f>IF(ISBLANK(A24),"",IF(MATCH(表1_16[[#This Row],[子项名称]]&amp;表1_16[[#This Row],[分项工程代号]]&amp;表1_16[[#This Row],[分项工程名称]],Y:Y,0)=ROW(表1_16[[#This Row],[子项名称]]),TRUE,FALSE))</f>
        <v/>
      </c>
      <c r="AA24" s="11" t="str">
        <f t="shared" si="10"/>
        <v/>
      </c>
      <c r="AB24" s="11" t="str">
        <f>IF(ISBLANK(A24),"",VLOOKUP(表1_16[[#This Row],[分项工程名称]],施工检查记录[#All],2,FALSE))</f>
        <v/>
      </c>
      <c r="AC24" t="str">
        <f t="shared" si="0"/>
        <v>1900年01月00日</v>
      </c>
    </row>
    <row r="25" customHeight="1" spans="2:29">
      <c r="B25" s="5"/>
      <c r="G25" s="4"/>
      <c r="K25" s="11" t="str">
        <f>IF(ISBLANK(A25),"",VLOOKUP("S8"&amp;表1_16[[#This Row],[分项工程代号]]&amp;表1_16[[#This Row],[分项工程名称]],模板!D:F,3,FALSE))</f>
        <v/>
      </c>
      <c r="L25" s="2" t="str">
        <f>IF(ISBLANK(A25),"",表1_16[[#This Row],[编号]]&amp;TEXT(表1_16[[#This Row],[序号]],"000"))</f>
        <v/>
      </c>
      <c r="M25" s="11" t="str">
        <f t="shared" si="1"/>
        <v/>
      </c>
      <c r="N25" s="11" t="str">
        <f t="shared" si="2"/>
        <v/>
      </c>
      <c r="O25" s="11" t="str">
        <f t="shared" si="3"/>
        <v/>
      </c>
      <c r="P25" s="2" t="str">
        <f t="shared" si="4"/>
        <v/>
      </c>
      <c r="Q25" s="2" t="str">
        <f t="shared" si="5"/>
        <v/>
      </c>
      <c r="R25" s="2" t="str">
        <f t="shared" si="6"/>
        <v/>
      </c>
      <c r="S25" s="11" t="str">
        <f t="shared" si="7"/>
        <v/>
      </c>
      <c r="T25" s="11" t="str">
        <f>IF(ISBLANK(A25),"",VLOOKUP(表1_16[[#This Row],[分项工程名称]],模板!C:G,3,FALSE))</f>
        <v/>
      </c>
      <c r="U25" s="2" t="str">
        <f t="shared" si="8"/>
        <v/>
      </c>
      <c r="V25" s="2" t="str">
        <f t="shared" si="9"/>
        <v/>
      </c>
      <c r="W25" s="11" t="str">
        <f>IF(ISBLANK(A25),"",表1_16[[#This Row],[子项名称]]&amp;表1_16[[#This Row],[标题]]&amp;表1_16[[#This Row],[分项工程代号]])</f>
        <v/>
      </c>
      <c r="X25" s="11" t="str">
        <f>IF(ISBLANK(A25),"",COUNTIF(W:W,表1_16[[#This Row],[子项名称]]&amp;表1_16[[#This Row],[标题]]&amp;表1_16[[#This Row],[分项工程代号]]))</f>
        <v/>
      </c>
      <c r="Y25" s="11" t="str">
        <f>IF(ISBLANK(A25),"",表1_16[[#This Row],[子项名称]]&amp;表1_16[[#This Row],[分项工程代号]]&amp;表1_16[[#This Row],[分项工程名称]])</f>
        <v/>
      </c>
      <c r="Z25" s="11" t="str">
        <f>IF(ISBLANK(A25),"",IF(MATCH(表1_16[[#This Row],[子项名称]]&amp;表1_16[[#This Row],[分项工程代号]]&amp;表1_16[[#This Row],[分项工程名称]],Y:Y,0)=ROW(表1_16[[#This Row],[子项名称]]),TRUE,FALSE))</f>
        <v/>
      </c>
      <c r="AA25" s="11" t="str">
        <f t="shared" si="10"/>
        <v/>
      </c>
      <c r="AB25" s="11" t="str">
        <f>IF(ISBLANK(A25),"",VLOOKUP(表1_16[[#This Row],[分项工程名称]],施工检查记录[#All],2,FALSE))</f>
        <v/>
      </c>
      <c r="AC25" t="str">
        <f t="shared" si="0"/>
        <v>1900年01月00日</v>
      </c>
    </row>
    <row r="26" customHeight="1" spans="2:29">
      <c r="B26" s="5"/>
      <c r="G26" s="4"/>
      <c r="K26" s="11" t="str">
        <f>IF(ISBLANK(A26),"",VLOOKUP("S8"&amp;表1_16[[#This Row],[分项工程代号]]&amp;表1_16[[#This Row],[分项工程名称]],模板!D:F,3,FALSE))</f>
        <v/>
      </c>
      <c r="L26" s="2" t="str">
        <f>IF(ISBLANK(A26),"",表1_16[[#This Row],[编号]]&amp;TEXT(表1_16[[#This Row],[序号]],"000"))</f>
        <v/>
      </c>
      <c r="M26" s="11" t="str">
        <f t="shared" si="1"/>
        <v/>
      </c>
      <c r="N26" s="11" t="str">
        <f t="shared" si="2"/>
        <v/>
      </c>
      <c r="O26" s="11" t="str">
        <f t="shared" si="3"/>
        <v/>
      </c>
      <c r="P26" s="2" t="str">
        <f t="shared" si="4"/>
        <v/>
      </c>
      <c r="Q26" s="2" t="str">
        <f t="shared" si="5"/>
        <v/>
      </c>
      <c r="R26" s="2" t="str">
        <f t="shared" si="6"/>
        <v/>
      </c>
      <c r="S26" s="11" t="str">
        <f t="shared" si="7"/>
        <v/>
      </c>
      <c r="T26" s="11" t="str">
        <f>IF(ISBLANK(A26),"",VLOOKUP(表1_16[[#This Row],[分项工程名称]],模板!C:G,3,FALSE))</f>
        <v/>
      </c>
      <c r="U26" s="2" t="str">
        <f t="shared" si="8"/>
        <v/>
      </c>
      <c r="V26" s="2" t="str">
        <f t="shared" si="9"/>
        <v/>
      </c>
      <c r="W26" s="11" t="str">
        <f>IF(ISBLANK(A26),"",表1_16[[#This Row],[子项名称]]&amp;表1_16[[#This Row],[标题]]&amp;表1_16[[#This Row],[分项工程代号]])</f>
        <v/>
      </c>
      <c r="X26" s="11" t="str">
        <f>IF(ISBLANK(A26),"",COUNTIF(W:W,表1_16[[#This Row],[子项名称]]&amp;表1_16[[#This Row],[标题]]&amp;表1_16[[#This Row],[分项工程代号]]))</f>
        <v/>
      </c>
      <c r="Y26" s="11" t="str">
        <f>IF(ISBLANK(A26),"",表1_16[[#This Row],[子项名称]]&amp;表1_16[[#This Row],[分项工程代号]]&amp;表1_16[[#This Row],[分项工程名称]])</f>
        <v/>
      </c>
      <c r="Z26" s="11" t="str">
        <f>IF(ISBLANK(A26),"",IF(MATCH(表1_16[[#This Row],[子项名称]]&amp;表1_16[[#This Row],[分项工程代号]]&amp;表1_16[[#This Row],[分项工程名称]],Y:Y,0)=ROW(表1_16[[#This Row],[子项名称]]),TRUE,FALSE))</f>
        <v/>
      </c>
      <c r="AA26" s="11" t="str">
        <f t="shared" si="10"/>
        <v/>
      </c>
      <c r="AB26" s="11" t="str">
        <f>IF(ISBLANK(A26),"",VLOOKUP(表1_16[[#This Row],[分项工程名称]],施工检查记录[#All],2,FALSE))</f>
        <v/>
      </c>
      <c r="AC26" t="str">
        <f t="shared" si="0"/>
        <v>1900年01月00日</v>
      </c>
    </row>
    <row r="27" customHeight="1" spans="2:29">
      <c r="B27" s="5"/>
      <c r="G27" s="4"/>
      <c r="K27" s="11" t="str">
        <f>IF(ISBLANK(A27),"",VLOOKUP("S8"&amp;表1_16[[#This Row],[分项工程代号]]&amp;表1_16[[#This Row],[分项工程名称]],模板!D:F,3,FALSE))</f>
        <v/>
      </c>
      <c r="L27" s="2" t="str">
        <f>IF(ISBLANK(A27),"",表1_16[[#This Row],[编号]]&amp;TEXT(表1_16[[#This Row],[序号]],"000"))</f>
        <v/>
      </c>
      <c r="M27" s="11" t="str">
        <f t="shared" si="1"/>
        <v/>
      </c>
      <c r="N27" s="11" t="str">
        <f t="shared" si="2"/>
        <v/>
      </c>
      <c r="O27" s="11" t="str">
        <f t="shared" si="3"/>
        <v/>
      </c>
      <c r="P27" s="2" t="str">
        <f t="shared" si="4"/>
        <v/>
      </c>
      <c r="Q27" s="2" t="str">
        <f t="shared" si="5"/>
        <v/>
      </c>
      <c r="R27" s="2" t="str">
        <f t="shared" si="6"/>
        <v/>
      </c>
      <c r="S27" s="11" t="str">
        <f t="shared" si="7"/>
        <v/>
      </c>
      <c r="T27" s="11" t="str">
        <f>IF(ISBLANK(A27),"",VLOOKUP(表1_16[[#This Row],[分项工程名称]],模板!C:G,3,FALSE))</f>
        <v/>
      </c>
      <c r="U27" s="2" t="str">
        <f t="shared" si="8"/>
        <v/>
      </c>
      <c r="V27" s="2" t="str">
        <f t="shared" si="9"/>
        <v/>
      </c>
      <c r="W27" s="11" t="str">
        <f>IF(ISBLANK(A27),"",表1_16[[#This Row],[子项名称]]&amp;表1_16[[#This Row],[标题]]&amp;表1_16[[#This Row],[分项工程代号]])</f>
        <v/>
      </c>
      <c r="X27" s="11" t="str">
        <f>IF(ISBLANK(A27),"",COUNTIF(W:W,表1_16[[#This Row],[子项名称]]&amp;表1_16[[#This Row],[标题]]&amp;表1_16[[#This Row],[分项工程代号]]))</f>
        <v/>
      </c>
      <c r="Y27" s="11" t="str">
        <f>IF(ISBLANK(A27),"",表1_16[[#This Row],[子项名称]]&amp;表1_16[[#This Row],[分项工程代号]]&amp;表1_16[[#This Row],[分项工程名称]])</f>
        <v/>
      </c>
      <c r="Z27" s="11" t="str">
        <f>IF(ISBLANK(A27),"",IF(MATCH(表1_16[[#This Row],[子项名称]]&amp;表1_16[[#This Row],[分项工程代号]]&amp;表1_16[[#This Row],[分项工程名称]],Y:Y,0)=ROW(表1_16[[#This Row],[子项名称]]),TRUE,FALSE))</f>
        <v/>
      </c>
      <c r="AA27" s="11" t="str">
        <f t="shared" si="10"/>
        <v/>
      </c>
      <c r="AB27" s="11" t="str">
        <f>IF(ISBLANK(A27),"",VLOOKUP(表1_16[[#This Row],[分项工程名称]],施工检查记录[#All],2,FALSE))</f>
        <v/>
      </c>
      <c r="AC27" t="str">
        <f t="shared" si="0"/>
        <v>1900年01月00日</v>
      </c>
    </row>
    <row r="28" customHeight="1" spans="2:29">
      <c r="B28" s="5"/>
      <c r="G28" s="4"/>
      <c r="K28" s="11" t="str">
        <f>IF(ISBLANK(A28),"",VLOOKUP("S8"&amp;表1_16[[#This Row],[分项工程代号]]&amp;表1_16[[#This Row],[分项工程名称]],模板!D:F,3,FALSE))</f>
        <v/>
      </c>
      <c r="L28" s="2" t="str">
        <f>IF(ISBLANK(A28),"",表1_16[[#This Row],[编号]]&amp;TEXT(表1_16[[#This Row],[序号]],"000"))</f>
        <v/>
      </c>
      <c r="M28" s="11" t="str">
        <f t="shared" si="1"/>
        <v/>
      </c>
      <c r="N28" s="11" t="str">
        <f t="shared" si="2"/>
        <v/>
      </c>
      <c r="O28" s="11" t="str">
        <f t="shared" si="3"/>
        <v/>
      </c>
      <c r="P28" s="2" t="str">
        <f t="shared" si="4"/>
        <v/>
      </c>
      <c r="Q28" s="2" t="str">
        <f t="shared" si="5"/>
        <v/>
      </c>
      <c r="R28" s="2" t="str">
        <f t="shared" si="6"/>
        <v/>
      </c>
      <c r="S28" s="11" t="str">
        <f t="shared" si="7"/>
        <v/>
      </c>
      <c r="T28" s="11" t="str">
        <f>IF(ISBLANK(A28),"",VLOOKUP(表1_16[[#This Row],[分项工程名称]],模板!C:G,3,FALSE))</f>
        <v/>
      </c>
      <c r="U28" s="2" t="str">
        <f t="shared" si="8"/>
        <v/>
      </c>
      <c r="V28" s="2" t="str">
        <f t="shared" si="9"/>
        <v/>
      </c>
      <c r="W28" s="11" t="str">
        <f>IF(ISBLANK(A28),"",表1_16[[#This Row],[子项名称]]&amp;表1_16[[#This Row],[标题]]&amp;表1_16[[#This Row],[分项工程代号]])</f>
        <v/>
      </c>
      <c r="X28" s="11" t="str">
        <f>IF(ISBLANK(A28),"",COUNTIF(W:W,表1_16[[#This Row],[子项名称]]&amp;表1_16[[#This Row],[标题]]&amp;表1_16[[#This Row],[分项工程代号]]))</f>
        <v/>
      </c>
      <c r="Y28" s="11" t="str">
        <f>IF(ISBLANK(A28),"",表1_16[[#This Row],[子项名称]]&amp;表1_16[[#This Row],[分项工程代号]]&amp;表1_16[[#This Row],[分项工程名称]])</f>
        <v/>
      </c>
      <c r="Z28" s="11" t="str">
        <f>IF(ISBLANK(A28),"",IF(MATCH(表1_16[[#This Row],[子项名称]]&amp;表1_16[[#This Row],[分项工程代号]]&amp;表1_16[[#This Row],[分项工程名称]],Y:Y,0)=ROW(表1_16[[#This Row],[子项名称]]),TRUE,FALSE))</f>
        <v/>
      </c>
      <c r="AA28" s="11" t="str">
        <f t="shared" si="10"/>
        <v/>
      </c>
      <c r="AB28" s="11" t="str">
        <f>IF(ISBLANK(A28),"",VLOOKUP(表1_16[[#This Row],[分项工程名称]],施工检查记录[#All],2,FALSE))</f>
        <v/>
      </c>
      <c r="AC28" t="str">
        <f t="shared" si="0"/>
        <v>1900年01月00日</v>
      </c>
    </row>
    <row r="29" customHeight="1" spans="2:29">
      <c r="B29" s="5"/>
      <c r="G29" s="4"/>
      <c r="K29" s="11" t="str">
        <f>IF(ISBLANK(A29),"",VLOOKUP("S8"&amp;表1_16[[#This Row],[分项工程代号]]&amp;表1_16[[#This Row],[分项工程名称]],模板!D:F,3,FALSE))</f>
        <v/>
      </c>
      <c r="L29" s="2" t="str">
        <f>IF(ISBLANK(A29),"",表1_16[[#This Row],[编号]]&amp;TEXT(表1_16[[#This Row],[序号]],"000"))</f>
        <v/>
      </c>
      <c r="M29" s="11" t="str">
        <f t="shared" si="1"/>
        <v/>
      </c>
      <c r="N29" s="11" t="str">
        <f t="shared" si="2"/>
        <v/>
      </c>
      <c r="O29" s="11" t="str">
        <f t="shared" si="3"/>
        <v/>
      </c>
      <c r="P29" s="2" t="str">
        <f t="shared" si="4"/>
        <v/>
      </c>
      <c r="Q29" s="2" t="str">
        <f t="shared" si="5"/>
        <v/>
      </c>
      <c r="R29" s="2" t="str">
        <f t="shared" si="6"/>
        <v/>
      </c>
      <c r="S29" s="11" t="str">
        <f t="shared" si="7"/>
        <v/>
      </c>
      <c r="T29" s="11" t="str">
        <f>IF(ISBLANK(A29),"",VLOOKUP(表1_16[[#This Row],[分项工程名称]],模板!C:G,3,FALSE))</f>
        <v/>
      </c>
      <c r="U29" s="2" t="str">
        <f t="shared" si="8"/>
        <v/>
      </c>
      <c r="V29" s="2" t="str">
        <f t="shared" si="9"/>
        <v/>
      </c>
      <c r="W29" s="11" t="str">
        <f>IF(ISBLANK(A29),"",表1_16[[#This Row],[子项名称]]&amp;表1_16[[#This Row],[标题]]&amp;表1_16[[#This Row],[分项工程代号]])</f>
        <v/>
      </c>
      <c r="X29" s="11" t="str">
        <f>IF(ISBLANK(A29),"",COUNTIF(W:W,表1_16[[#This Row],[子项名称]]&amp;表1_16[[#This Row],[标题]]&amp;表1_16[[#This Row],[分项工程代号]]))</f>
        <v/>
      </c>
      <c r="Y29" s="11" t="str">
        <f>IF(ISBLANK(A29),"",表1_16[[#This Row],[子项名称]]&amp;表1_16[[#This Row],[分项工程代号]]&amp;表1_16[[#This Row],[分项工程名称]])</f>
        <v/>
      </c>
      <c r="Z29" s="11" t="str">
        <f>IF(ISBLANK(A29),"",IF(MATCH(表1_16[[#This Row],[子项名称]]&amp;表1_16[[#This Row],[分项工程代号]]&amp;表1_16[[#This Row],[分项工程名称]],Y:Y,0)=ROW(表1_16[[#This Row],[子项名称]]),TRUE,FALSE))</f>
        <v/>
      </c>
      <c r="AA29" s="11" t="str">
        <f t="shared" si="10"/>
        <v/>
      </c>
      <c r="AB29" s="11" t="str">
        <f>IF(ISBLANK(A29),"",VLOOKUP(表1_16[[#This Row],[分项工程名称]],施工检查记录[#All],2,FALSE))</f>
        <v/>
      </c>
      <c r="AC29" t="str">
        <f t="shared" si="0"/>
        <v>1900年01月00日</v>
      </c>
    </row>
    <row r="30" customHeight="1" spans="2:29">
      <c r="B30" s="5"/>
      <c r="G30" s="4"/>
      <c r="K30" s="11" t="str">
        <f>IF(ISBLANK(A30),"",VLOOKUP("S8"&amp;表1_16[[#This Row],[分项工程代号]]&amp;表1_16[[#This Row],[分项工程名称]],模板!D:F,3,FALSE))</f>
        <v/>
      </c>
      <c r="L30" s="2" t="str">
        <f>IF(ISBLANK(A30),"",表1_16[[#This Row],[编号]]&amp;TEXT(表1_16[[#This Row],[序号]],"000"))</f>
        <v/>
      </c>
      <c r="M30" s="11" t="str">
        <f t="shared" si="1"/>
        <v/>
      </c>
      <c r="N30" s="11" t="str">
        <f t="shared" si="2"/>
        <v/>
      </c>
      <c r="O30" s="11" t="str">
        <f t="shared" si="3"/>
        <v/>
      </c>
      <c r="P30" s="2" t="str">
        <f t="shared" si="4"/>
        <v/>
      </c>
      <c r="Q30" s="2" t="str">
        <f t="shared" si="5"/>
        <v/>
      </c>
      <c r="R30" s="2" t="str">
        <f t="shared" si="6"/>
        <v/>
      </c>
      <c r="S30" s="11" t="str">
        <f t="shared" si="7"/>
        <v/>
      </c>
      <c r="T30" s="11" t="str">
        <f>IF(ISBLANK(A30),"",VLOOKUP(表1_16[[#This Row],[分项工程名称]],模板!C:G,3,FALSE))</f>
        <v/>
      </c>
      <c r="U30" s="2" t="str">
        <f t="shared" si="8"/>
        <v/>
      </c>
      <c r="V30" s="2" t="str">
        <f t="shared" si="9"/>
        <v/>
      </c>
      <c r="W30" s="11" t="str">
        <f>IF(ISBLANK(A30),"",表1_16[[#This Row],[子项名称]]&amp;表1_16[[#This Row],[标题]]&amp;表1_16[[#This Row],[分项工程代号]])</f>
        <v/>
      </c>
      <c r="X30" s="11" t="str">
        <f>IF(ISBLANK(A30),"",COUNTIF(W:W,表1_16[[#This Row],[子项名称]]&amp;表1_16[[#This Row],[标题]]&amp;表1_16[[#This Row],[分项工程代号]]))</f>
        <v/>
      </c>
      <c r="Y30" s="11" t="str">
        <f>IF(ISBLANK(A30),"",表1_16[[#This Row],[子项名称]]&amp;表1_16[[#This Row],[分项工程代号]]&amp;表1_16[[#This Row],[分项工程名称]])</f>
        <v/>
      </c>
      <c r="Z30" s="11" t="str">
        <f>IF(ISBLANK(A30),"",IF(MATCH(表1_16[[#This Row],[子项名称]]&amp;表1_16[[#This Row],[分项工程代号]]&amp;表1_16[[#This Row],[分项工程名称]],Y:Y,0)=ROW(表1_16[[#This Row],[子项名称]]),TRUE,FALSE))</f>
        <v/>
      </c>
      <c r="AA30" s="11" t="str">
        <f t="shared" si="10"/>
        <v/>
      </c>
      <c r="AB30" s="11" t="str">
        <f>IF(ISBLANK(A30),"",VLOOKUP(表1_16[[#This Row],[分项工程名称]],施工检查记录[#All],2,FALSE))</f>
        <v/>
      </c>
      <c r="AC30" t="str">
        <f t="shared" si="0"/>
        <v>1900年01月00日</v>
      </c>
    </row>
    <row r="31" customHeight="1" spans="2:29">
      <c r="B31" s="5"/>
      <c r="G31" s="4"/>
      <c r="K31" s="11" t="str">
        <f>IF(ISBLANK(A31),"",VLOOKUP("S8"&amp;表1_16[[#This Row],[分项工程代号]]&amp;表1_16[[#This Row],[分项工程名称]],模板!D:F,3,FALSE))</f>
        <v/>
      </c>
      <c r="L31" s="2" t="str">
        <f>IF(ISBLANK(A31),"",表1_16[[#This Row],[编号]]&amp;TEXT(表1_16[[#This Row],[序号]],"000"))</f>
        <v/>
      </c>
      <c r="M31" s="11" t="str">
        <f t="shared" si="1"/>
        <v/>
      </c>
      <c r="N31" s="11" t="str">
        <f t="shared" si="2"/>
        <v/>
      </c>
      <c r="O31" s="11" t="str">
        <f t="shared" si="3"/>
        <v/>
      </c>
      <c r="P31" s="2" t="str">
        <f t="shared" si="4"/>
        <v/>
      </c>
      <c r="Q31" s="2" t="str">
        <f t="shared" si="5"/>
        <v/>
      </c>
      <c r="R31" s="2" t="str">
        <f t="shared" si="6"/>
        <v/>
      </c>
      <c r="S31" s="11" t="str">
        <f t="shared" si="7"/>
        <v/>
      </c>
      <c r="T31" s="11" t="str">
        <f>IF(ISBLANK(A31),"",VLOOKUP(表1_16[[#This Row],[分项工程名称]],模板!C:G,3,FALSE))</f>
        <v/>
      </c>
      <c r="U31" s="2" t="str">
        <f t="shared" si="8"/>
        <v/>
      </c>
      <c r="V31" s="2" t="str">
        <f t="shared" si="9"/>
        <v/>
      </c>
      <c r="W31" s="11" t="str">
        <f>IF(ISBLANK(A31),"",表1_16[[#This Row],[子项名称]]&amp;表1_16[[#This Row],[标题]]&amp;表1_16[[#This Row],[分项工程代号]])</f>
        <v/>
      </c>
      <c r="X31" s="11" t="str">
        <f>IF(ISBLANK(A31),"",COUNTIF(W:W,表1_16[[#This Row],[子项名称]]&amp;表1_16[[#This Row],[标题]]&amp;表1_16[[#This Row],[分项工程代号]]))</f>
        <v/>
      </c>
      <c r="Y31" s="11" t="str">
        <f>IF(ISBLANK(A31),"",表1_16[[#This Row],[子项名称]]&amp;表1_16[[#This Row],[分项工程代号]]&amp;表1_16[[#This Row],[分项工程名称]])</f>
        <v/>
      </c>
      <c r="Z31" s="11" t="str">
        <f>IF(ISBLANK(A31),"",IF(MATCH(表1_16[[#This Row],[子项名称]]&amp;表1_16[[#This Row],[分项工程代号]]&amp;表1_16[[#This Row],[分项工程名称]],Y:Y,0)=ROW(表1_16[[#This Row],[子项名称]]),TRUE,FALSE))</f>
        <v/>
      </c>
      <c r="AA31" s="11" t="str">
        <f t="shared" si="10"/>
        <v/>
      </c>
      <c r="AB31" s="11" t="str">
        <f>IF(ISBLANK(A31),"",VLOOKUP(表1_16[[#This Row],[分项工程名称]],施工检查记录[#All],2,FALSE))</f>
        <v/>
      </c>
      <c r="AC31" t="str">
        <f t="shared" si="0"/>
        <v>1900年01月00日</v>
      </c>
    </row>
    <row r="32" customHeight="1" spans="2:29">
      <c r="B32" s="5"/>
      <c r="G32" s="4"/>
      <c r="K32" s="11" t="str">
        <f>IF(ISBLANK(A32),"",VLOOKUP("S8"&amp;表1_16[[#This Row],[分项工程代号]]&amp;表1_16[[#This Row],[分项工程名称]],模板!D:F,3,FALSE))</f>
        <v/>
      </c>
      <c r="L32" s="2" t="str">
        <f>IF(ISBLANK(A32),"",表1_16[[#This Row],[编号]]&amp;TEXT(表1_16[[#This Row],[序号]],"000"))</f>
        <v/>
      </c>
      <c r="M32" s="11" t="str">
        <f t="shared" si="1"/>
        <v/>
      </c>
      <c r="N32" s="11" t="str">
        <f t="shared" si="2"/>
        <v/>
      </c>
      <c r="O32" s="11" t="str">
        <f t="shared" si="3"/>
        <v/>
      </c>
      <c r="P32" s="2" t="str">
        <f t="shared" si="4"/>
        <v/>
      </c>
      <c r="Q32" s="2" t="str">
        <f t="shared" si="5"/>
        <v/>
      </c>
      <c r="R32" s="2" t="str">
        <f t="shared" si="6"/>
        <v/>
      </c>
      <c r="S32" s="11" t="str">
        <f t="shared" si="7"/>
        <v/>
      </c>
      <c r="T32" s="11" t="str">
        <f>IF(ISBLANK(A32),"",VLOOKUP(表1_16[[#This Row],[分项工程名称]],模板!C:G,3,FALSE))</f>
        <v/>
      </c>
      <c r="U32" s="2" t="str">
        <f t="shared" si="8"/>
        <v/>
      </c>
      <c r="V32" s="2" t="str">
        <f t="shared" si="9"/>
        <v/>
      </c>
      <c r="W32" s="11" t="str">
        <f>IF(ISBLANK(A32),"",表1_16[[#This Row],[子项名称]]&amp;表1_16[[#This Row],[标题]]&amp;表1_16[[#This Row],[分项工程代号]])</f>
        <v/>
      </c>
      <c r="X32" s="11" t="str">
        <f>IF(ISBLANK(A32),"",COUNTIF(W:W,表1_16[[#This Row],[子项名称]]&amp;表1_16[[#This Row],[标题]]&amp;表1_16[[#This Row],[分项工程代号]]))</f>
        <v/>
      </c>
      <c r="Y32" s="11" t="str">
        <f>IF(ISBLANK(A32),"",表1_16[[#This Row],[子项名称]]&amp;表1_16[[#This Row],[分项工程代号]]&amp;表1_16[[#This Row],[分项工程名称]])</f>
        <v/>
      </c>
      <c r="Z32" s="11" t="str">
        <f>IF(ISBLANK(A32),"",IF(MATCH(表1_16[[#This Row],[子项名称]]&amp;表1_16[[#This Row],[分项工程代号]]&amp;表1_16[[#This Row],[分项工程名称]],Y:Y,0)=ROW(表1_16[[#This Row],[子项名称]]),TRUE,FALSE))</f>
        <v/>
      </c>
      <c r="AA32" s="11" t="str">
        <f t="shared" si="10"/>
        <v/>
      </c>
      <c r="AB32" s="11" t="str">
        <f>IF(ISBLANK(A32),"",VLOOKUP(表1_16[[#This Row],[分项工程名称]],施工检查记录[#All],2,FALSE))</f>
        <v/>
      </c>
      <c r="AC32" t="str">
        <f t="shared" si="0"/>
        <v>1900年01月00日</v>
      </c>
    </row>
    <row r="33" customHeight="1" spans="2:29">
      <c r="B33" s="5"/>
      <c r="G33" s="4"/>
      <c r="K33" s="11" t="str">
        <f>IF(ISBLANK(A33),"",VLOOKUP("S8"&amp;表1_16[[#This Row],[分项工程代号]]&amp;表1_16[[#This Row],[分项工程名称]],模板!D:F,3,FALSE))</f>
        <v/>
      </c>
      <c r="L33" s="2" t="str">
        <f>IF(ISBLANK(A33),"",表1_16[[#This Row],[编号]]&amp;TEXT(表1_16[[#This Row],[序号]],"000"))</f>
        <v/>
      </c>
      <c r="M33" s="11" t="str">
        <f t="shared" si="1"/>
        <v/>
      </c>
      <c r="N33" s="11" t="str">
        <f t="shared" si="2"/>
        <v/>
      </c>
      <c r="O33" s="11" t="str">
        <f t="shared" si="3"/>
        <v/>
      </c>
      <c r="P33" s="2" t="str">
        <f t="shared" si="4"/>
        <v/>
      </c>
      <c r="Q33" s="2" t="str">
        <f t="shared" si="5"/>
        <v/>
      </c>
      <c r="R33" s="2" t="str">
        <f t="shared" si="6"/>
        <v/>
      </c>
      <c r="S33" s="11" t="str">
        <f t="shared" si="7"/>
        <v/>
      </c>
      <c r="T33" s="11" t="str">
        <f>IF(ISBLANK(A33),"",VLOOKUP(表1_16[[#This Row],[分项工程名称]],模板!C:G,3,FALSE))</f>
        <v/>
      </c>
      <c r="U33" s="2" t="str">
        <f t="shared" si="8"/>
        <v/>
      </c>
      <c r="V33" s="2" t="str">
        <f t="shared" si="9"/>
        <v/>
      </c>
      <c r="W33" s="11" t="str">
        <f>IF(ISBLANK(A33),"",表1_16[[#This Row],[子项名称]]&amp;表1_16[[#This Row],[标题]]&amp;表1_16[[#This Row],[分项工程代号]])</f>
        <v/>
      </c>
      <c r="X33" s="11" t="str">
        <f>IF(ISBLANK(A33),"",COUNTIF(W:W,表1_16[[#This Row],[子项名称]]&amp;表1_16[[#This Row],[标题]]&amp;表1_16[[#This Row],[分项工程代号]]))</f>
        <v/>
      </c>
      <c r="Y33" s="11" t="str">
        <f>IF(ISBLANK(A33),"",表1_16[[#This Row],[子项名称]]&amp;表1_16[[#This Row],[分项工程代号]]&amp;表1_16[[#This Row],[分项工程名称]])</f>
        <v/>
      </c>
      <c r="Z33" s="11" t="str">
        <f>IF(ISBLANK(A33),"",IF(MATCH(表1_16[[#This Row],[子项名称]]&amp;表1_16[[#This Row],[分项工程代号]]&amp;表1_16[[#This Row],[分项工程名称]],Y:Y,0)=ROW(表1_16[[#This Row],[子项名称]]),TRUE,FALSE))</f>
        <v/>
      </c>
      <c r="AA33" s="11" t="str">
        <f t="shared" si="10"/>
        <v/>
      </c>
      <c r="AB33" s="11" t="str">
        <f>IF(ISBLANK(A33),"",VLOOKUP(表1_16[[#This Row],[分项工程名称]],施工检查记录[#All],2,FALSE))</f>
        <v/>
      </c>
      <c r="AC33" t="str">
        <f t="shared" si="0"/>
        <v>1900年01月00日</v>
      </c>
    </row>
    <row r="34" customHeight="1" spans="2:29">
      <c r="B34" s="5"/>
      <c r="G34" s="4"/>
      <c r="K34" s="11" t="str">
        <f>IF(ISBLANK(A34),"",VLOOKUP("S8"&amp;表1_16[[#This Row],[分项工程代号]]&amp;表1_16[[#This Row],[分项工程名称]],模板!D:F,3,FALSE))</f>
        <v/>
      </c>
      <c r="L34" s="2" t="str">
        <f>IF(ISBLANK(A34),"",表1_16[[#This Row],[编号]]&amp;TEXT(表1_16[[#This Row],[序号]],"000"))</f>
        <v/>
      </c>
      <c r="M34" s="11" t="str">
        <f t="shared" si="1"/>
        <v/>
      </c>
      <c r="N34" s="11" t="str">
        <f t="shared" si="2"/>
        <v/>
      </c>
      <c r="O34" s="11" t="str">
        <f t="shared" si="3"/>
        <v/>
      </c>
      <c r="P34" s="2" t="str">
        <f t="shared" si="4"/>
        <v/>
      </c>
      <c r="Q34" s="2" t="str">
        <f t="shared" si="5"/>
        <v/>
      </c>
      <c r="R34" s="2" t="str">
        <f t="shared" si="6"/>
        <v/>
      </c>
      <c r="S34" s="11" t="str">
        <f t="shared" si="7"/>
        <v/>
      </c>
      <c r="T34" s="11" t="str">
        <f>IF(ISBLANK(A34),"",VLOOKUP(表1_16[[#This Row],[分项工程名称]],模板!C:G,3,FALSE))</f>
        <v/>
      </c>
      <c r="U34" s="2" t="str">
        <f t="shared" si="8"/>
        <v/>
      </c>
      <c r="V34" s="2" t="str">
        <f t="shared" si="9"/>
        <v/>
      </c>
      <c r="W34" s="11" t="str">
        <f>IF(ISBLANK(A34),"",表1_16[[#This Row],[子项名称]]&amp;表1_16[[#This Row],[标题]]&amp;表1_16[[#This Row],[分项工程代号]])</f>
        <v/>
      </c>
      <c r="X34" s="11" t="str">
        <f>IF(ISBLANK(A34),"",COUNTIF(W:W,表1_16[[#This Row],[子项名称]]&amp;表1_16[[#This Row],[标题]]&amp;表1_16[[#This Row],[分项工程代号]]))</f>
        <v/>
      </c>
      <c r="Y34" s="11" t="str">
        <f>IF(ISBLANK(A34),"",表1_16[[#This Row],[子项名称]]&amp;表1_16[[#This Row],[分项工程代号]]&amp;表1_16[[#This Row],[分项工程名称]])</f>
        <v/>
      </c>
      <c r="Z34" s="11" t="str">
        <f>IF(ISBLANK(A34),"",IF(MATCH(表1_16[[#This Row],[子项名称]]&amp;表1_16[[#This Row],[分项工程代号]]&amp;表1_16[[#This Row],[分项工程名称]],Y:Y,0)=ROW(表1_16[[#This Row],[子项名称]]),TRUE,FALSE))</f>
        <v/>
      </c>
      <c r="AA34" s="11" t="str">
        <f t="shared" si="10"/>
        <v/>
      </c>
      <c r="AB34" s="11" t="str">
        <f>IF(ISBLANK(A34),"",VLOOKUP(表1_16[[#This Row],[分项工程名称]],施工检查记录[#All],2,FALSE))</f>
        <v/>
      </c>
      <c r="AC34" t="str">
        <f t="shared" si="0"/>
        <v>1900年01月00日</v>
      </c>
    </row>
    <row r="35" customHeight="1" spans="1:29">
      <c r="A35" s="9"/>
      <c r="B35" s="5"/>
      <c r="G35" s="4"/>
      <c r="K35" s="11" t="str">
        <f>IF(ISBLANK(A35),"",VLOOKUP("S8"&amp;表1_16[[#This Row],[分项工程代号]]&amp;表1_16[[#This Row],[分项工程名称]],模板!D:F,3,FALSE))</f>
        <v/>
      </c>
      <c r="L35" s="2" t="str">
        <f>IF(ISBLANK(A35),"",表1_16[[#This Row],[编号]]&amp;TEXT(表1_16[[#This Row],[序号]],"000"))</f>
        <v/>
      </c>
      <c r="M35" s="11" t="str">
        <f t="shared" si="1"/>
        <v/>
      </c>
      <c r="N35" s="11" t="str">
        <f t="shared" si="2"/>
        <v/>
      </c>
      <c r="O35" s="11" t="str">
        <f t="shared" si="3"/>
        <v/>
      </c>
      <c r="P35" s="2" t="str">
        <f t="shared" si="4"/>
        <v/>
      </c>
      <c r="Q35" s="2" t="str">
        <f t="shared" si="5"/>
        <v/>
      </c>
      <c r="R35" s="2" t="str">
        <f t="shared" si="6"/>
        <v/>
      </c>
      <c r="S35" s="11" t="str">
        <f t="shared" si="7"/>
        <v/>
      </c>
      <c r="T35" s="11" t="str">
        <f>IF(ISBLANK(A35),"",VLOOKUP(表1_16[[#This Row],[分项工程名称]],模板!C:G,3,FALSE))</f>
        <v/>
      </c>
      <c r="U35" s="2" t="str">
        <f t="shared" si="8"/>
        <v/>
      </c>
      <c r="V35" s="2" t="str">
        <f t="shared" si="9"/>
        <v/>
      </c>
      <c r="W35" s="11" t="str">
        <f>IF(ISBLANK(A35),"",表1_16[[#This Row],[子项名称]]&amp;表1_16[[#This Row],[标题]]&amp;表1_16[[#This Row],[分项工程代号]])</f>
        <v/>
      </c>
      <c r="X35" s="11" t="str">
        <f>IF(ISBLANK(A35),"",COUNTIF(W:W,表1_16[[#This Row],[子项名称]]&amp;表1_16[[#This Row],[标题]]&amp;表1_16[[#This Row],[分项工程代号]]))</f>
        <v/>
      </c>
      <c r="Y35" s="11" t="str">
        <f>IF(ISBLANK(A35),"",表1_16[[#This Row],[子项名称]]&amp;表1_16[[#This Row],[分项工程代号]]&amp;表1_16[[#This Row],[分项工程名称]])</f>
        <v/>
      </c>
      <c r="Z35" s="11" t="str">
        <f>IF(ISBLANK(A35),"",IF(MATCH(表1_16[[#This Row],[子项名称]]&amp;表1_16[[#This Row],[分项工程代号]]&amp;表1_16[[#This Row],[分项工程名称]],Y:Y,0)=ROW(表1_16[[#This Row],[子项名称]]),TRUE,FALSE))</f>
        <v/>
      </c>
      <c r="AA35" s="11" t="str">
        <f t="shared" si="10"/>
        <v/>
      </c>
      <c r="AB35" s="11" t="str">
        <f>IF(ISBLANK(A35),"",VLOOKUP(表1_16[[#This Row],[分项工程名称]],施工检查记录[#All],2,FALSE))</f>
        <v/>
      </c>
      <c r="AC35" t="str">
        <f t="shared" si="0"/>
        <v>1900年01月00日</v>
      </c>
    </row>
    <row r="36" customHeight="1" spans="1:29">
      <c r="A36" s="9"/>
      <c r="B36" s="5"/>
      <c r="G36" s="4"/>
      <c r="K36" s="11" t="str">
        <f>IF(ISBLANK(A36),"",VLOOKUP("S8"&amp;表1_16[[#This Row],[分项工程代号]]&amp;表1_16[[#This Row],[分项工程名称]],模板!D:F,3,FALSE))</f>
        <v/>
      </c>
      <c r="L36" s="2" t="str">
        <f>IF(ISBLANK(A36),"",表1_16[[#This Row],[编号]]&amp;TEXT(表1_16[[#This Row],[序号]],"000"))</f>
        <v/>
      </c>
      <c r="M36" s="11" t="str">
        <f t="shared" si="1"/>
        <v/>
      </c>
      <c r="N36" s="11" t="str">
        <f t="shared" si="2"/>
        <v/>
      </c>
      <c r="O36" s="11" t="str">
        <f t="shared" si="3"/>
        <v/>
      </c>
      <c r="P36" s="2" t="str">
        <f t="shared" si="4"/>
        <v/>
      </c>
      <c r="Q36" s="2" t="str">
        <f t="shared" si="5"/>
        <v/>
      </c>
      <c r="R36" s="2" t="str">
        <f t="shared" si="6"/>
        <v/>
      </c>
      <c r="S36" s="11" t="str">
        <f t="shared" si="7"/>
        <v/>
      </c>
      <c r="T36" s="11" t="str">
        <f>IF(ISBLANK(A36),"",VLOOKUP(表1_16[[#This Row],[分项工程名称]],模板!C:G,3,FALSE))</f>
        <v/>
      </c>
      <c r="U36" s="2" t="str">
        <f t="shared" si="8"/>
        <v/>
      </c>
      <c r="V36" s="2" t="str">
        <f t="shared" si="9"/>
        <v/>
      </c>
      <c r="W36" s="11" t="str">
        <f>IF(ISBLANK(A36),"",表1_16[[#This Row],[子项名称]]&amp;表1_16[[#This Row],[标题]]&amp;表1_16[[#This Row],[分项工程代号]])</f>
        <v/>
      </c>
      <c r="X36" s="11" t="str">
        <f>IF(ISBLANK(A36),"",COUNTIF(W:W,表1_16[[#This Row],[子项名称]]&amp;表1_16[[#This Row],[标题]]&amp;表1_16[[#This Row],[分项工程代号]]))</f>
        <v/>
      </c>
      <c r="Y36" s="11" t="str">
        <f>IF(ISBLANK(A36),"",表1_16[[#This Row],[子项名称]]&amp;表1_16[[#This Row],[分项工程代号]]&amp;表1_16[[#This Row],[分项工程名称]])</f>
        <v/>
      </c>
      <c r="Z36" s="11" t="str">
        <f>IF(ISBLANK(A36),"",IF(MATCH(表1_16[[#This Row],[子项名称]]&amp;表1_16[[#This Row],[分项工程代号]]&amp;表1_16[[#This Row],[分项工程名称]],Y:Y,0)=ROW(表1_16[[#This Row],[子项名称]]),TRUE,FALSE))</f>
        <v/>
      </c>
      <c r="AA36" s="11" t="str">
        <f t="shared" si="10"/>
        <v/>
      </c>
      <c r="AB36" s="11" t="str">
        <f>IF(ISBLANK(A36),"",VLOOKUP(表1_16[[#This Row],[分项工程名称]],施工检查记录[#All],2,FALSE))</f>
        <v/>
      </c>
      <c r="AC36" t="str">
        <f t="shared" si="0"/>
        <v>1900年01月00日</v>
      </c>
    </row>
    <row r="37" customHeight="1" spans="2:29">
      <c r="B37" s="5"/>
      <c r="G37" s="4"/>
      <c r="K37" s="11" t="str">
        <f>IF(ISBLANK(A37),"",VLOOKUP("S8"&amp;表1_16[[#This Row],[分项工程代号]]&amp;表1_16[[#This Row],[分项工程名称]],模板!D:F,3,FALSE))</f>
        <v/>
      </c>
      <c r="L37" s="2" t="str">
        <f>IF(ISBLANK(A37),"",表1_16[[#This Row],[编号]]&amp;TEXT(表1_16[[#This Row],[序号]],"000"))</f>
        <v/>
      </c>
      <c r="M37" s="11" t="str">
        <f t="shared" si="1"/>
        <v/>
      </c>
      <c r="N37" s="11" t="str">
        <f t="shared" si="2"/>
        <v/>
      </c>
      <c r="O37" s="11" t="str">
        <f t="shared" si="3"/>
        <v/>
      </c>
      <c r="P37" s="2" t="str">
        <f t="shared" si="4"/>
        <v/>
      </c>
      <c r="Q37" s="2" t="str">
        <f t="shared" si="5"/>
        <v/>
      </c>
      <c r="R37" s="2" t="str">
        <f t="shared" si="6"/>
        <v/>
      </c>
      <c r="S37" s="11" t="str">
        <f t="shared" si="7"/>
        <v/>
      </c>
      <c r="T37" s="11" t="str">
        <f>IF(ISBLANK(A37),"",VLOOKUP(表1_16[[#This Row],[分项工程名称]],模板!C:G,3,FALSE))</f>
        <v/>
      </c>
      <c r="U37" s="2" t="str">
        <f t="shared" si="8"/>
        <v/>
      </c>
      <c r="V37" s="2" t="str">
        <f t="shared" si="9"/>
        <v/>
      </c>
      <c r="W37" s="11" t="str">
        <f>IF(ISBLANK(A37),"",表1_16[[#This Row],[子项名称]]&amp;表1_16[[#This Row],[标题]]&amp;表1_16[[#This Row],[分项工程代号]])</f>
        <v/>
      </c>
      <c r="X37" s="11" t="str">
        <f>IF(ISBLANK(A37),"",COUNTIF(W:W,表1_16[[#This Row],[子项名称]]&amp;表1_16[[#This Row],[标题]]&amp;表1_16[[#This Row],[分项工程代号]]))</f>
        <v/>
      </c>
      <c r="Y37" s="11" t="str">
        <f>IF(ISBLANK(A37),"",表1_16[[#This Row],[子项名称]]&amp;表1_16[[#This Row],[分项工程代号]]&amp;表1_16[[#This Row],[分项工程名称]])</f>
        <v/>
      </c>
      <c r="Z37" s="11" t="str">
        <f>IF(ISBLANK(A37),"",IF(MATCH(表1_16[[#This Row],[子项名称]]&amp;表1_16[[#This Row],[分项工程代号]]&amp;表1_16[[#This Row],[分项工程名称]],Y:Y,0)=ROW(表1_16[[#This Row],[子项名称]]),TRUE,FALSE))</f>
        <v/>
      </c>
      <c r="AA37" s="11" t="str">
        <f t="shared" si="10"/>
        <v/>
      </c>
      <c r="AB37" s="11" t="str">
        <f>IF(ISBLANK(A37),"",VLOOKUP(表1_16[[#This Row],[分项工程名称]],施工检查记录[#All],2,FALSE))</f>
        <v/>
      </c>
      <c r="AC37" t="str">
        <f t="shared" si="0"/>
        <v>1900年01月00日</v>
      </c>
    </row>
    <row r="38" customHeight="1" spans="2:29">
      <c r="B38" s="5"/>
      <c r="G38" s="4"/>
      <c r="K38" s="11" t="str">
        <f>IF(ISBLANK(A38),"",VLOOKUP("S8"&amp;表1_16[[#This Row],[分项工程代号]]&amp;表1_16[[#This Row],[分项工程名称]],模板!D:F,3,FALSE))</f>
        <v/>
      </c>
      <c r="L38" s="2" t="str">
        <f>IF(ISBLANK(A38),"",表1_16[[#This Row],[编号]]&amp;TEXT(表1_16[[#This Row],[序号]],"000"))</f>
        <v/>
      </c>
      <c r="M38" s="11" t="str">
        <f t="shared" si="1"/>
        <v/>
      </c>
      <c r="N38" s="11" t="str">
        <f t="shared" si="2"/>
        <v/>
      </c>
      <c r="O38" s="11" t="str">
        <f t="shared" si="3"/>
        <v/>
      </c>
      <c r="P38" s="2" t="str">
        <f t="shared" si="4"/>
        <v/>
      </c>
      <c r="Q38" s="2" t="str">
        <f t="shared" si="5"/>
        <v/>
      </c>
      <c r="R38" s="2" t="str">
        <f t="shared" si="6"/>
        <v/>
      </c>
      <c r="S38" s="11" t="str">
        <f t="shared" si="7"/>
        <v/>
      </c>
      <c r="T38" s="11" t="str">
        <f>IF(ISBLANK(A38),"",VLOOKUP(表1_16[[#This Row],[分项工程名称]],模板!C:G,3,FALSE))</f>
        <v/>
      </c>
      <c r="U38" s="2" t="str">
        <f t="shared" si="8"/>
        <v/>
      </c>
      <c r="V38" s="2" t="str">
        <f t="shared" si="9"/>
        <v/>
      </c>
      <c r="W38" s="11" t="str">
        <f>IF(ISBLANK(A38),"",表1_16[[#This Row],[子项名称]]&amp;表1_16[[#This Row],[标题]]&amp;表1_16[[#This Row],[分项工程代号]])</f>
        <v/>
      </c>
      <c r="X38" s="11" t="str">
        <f>IF(ISBLANK(A38),"",COUNTIF(W:W,表1_16[[#This Row],[子项名称]]&amp;表1_16[[#This Row],[标题]]&amp;表1_16[[#This Row],[分项工程代号]]))</f>
        <v/>
      </c>
      <c r="Y38" s="11" t="str">
        <f>IF(ISBLANK(A38),"",表1_16[[#This Row],[子项名称]]&amp;表1_16[[#This Row],[分项工程代号]]&amp;表1_16[[#This Row],[分项工程名称]])</f>
        <v/>
      </c>
      <c r="Z38" s="11" t="str">
        <f>IF(ISBLANK(A38),"",IF(MATCH(表1_16[[#This Row],[子项名称]]&amp;表1_16[[#This Row],[分项工程代号]]&amp;表1_16[[#This Row],[分项工程名称]],Y:Y,0)=ROW(表1_16[[#This Row],[子项名称]]),TRUE,FALSE))</f>
        <v/>
      </c>
      <c r="AA38" s="11" t="str">
        <f t="shared" si="10"/>
        <v/>
      </c>
      <c r="AB38" s="11" t="str">
        <f>IF(ISBLANK(A38),"",VLOOKUP(表1_16[[#This Row],[分项工程名称]],施工检查记录[#All],2,FALSE))</f>
        <v/>
      </c>
      <c r="AC38" t="str">
        <f t="shared" si="0"/>
        <v>1900年01月00日</v>
      </c>
    </row>
    <row r="39" customHeight="1" spans="2:29">
      <c r="B39" s="5"/>
      <c r="G39" s="4"/>
      <c r="K39" s="11" t="str">
        <f>IF(ISBLANK(A39),"",VLOOKUP("S8"&amp;表1_16[[#This Row],[分项工程代号]]&amp;表1_16[[#This Row],[分项工程名称]],模板!D:F,3,FALSE))</f>
        <v/>
      </c>
      <c r="L39" s="2" t="str">
        <f>IF(ISBLANK(A39),"",表1_16[[#This Row],[编号]]&amp;TEXT(表1_16[[#This Row],[序号]],"000"))</f>
        <v/>
      </c>
      <c r="M39" s="11" t="str">
        <f t="shared" si="1"/>
        <v/>
      </c>
      <c r="N39" s="11" t="str">
        <f t="shared" si="2"/>
        <v/>
      </c>
      <c r="O39" s="11" t="str">
        <f t="shared" si="3"/>
        <v/>
      </c>
      <c r="P39" s="2" t="str">
        <f t="shared" si="4"/>
        <v/>
      </c>
      <c r="Q39" s="2" t="str">
        <f t="shared" si="5"/>
        <v/>
      </c>
      <c r="R39" s="2" t="str">
        <f t="shared" si="6"/>
        <v/>
      </c>
      <c r="S39" s="11" t="str">
        <f t="shared" si="7"/>
        <v/>
      </c>
      <c r="T39" s="11" t="str">
        <f>IF(ISBLANK(A39),"",VLOOKUP(表1_16[[#This Row],[分项工程名称]],模板!C:G,3,FALSE))</f>
        <v/>
      </c>
      <c r="U39" s="2" t="str">
        <f t="shared" si="8"/>
        <v/>
      </c>
      <c r="V39" s="2" t="str">
        <f t="shared" si="9"/>
        <v/>
      </c>
      <c r="W39" s="11" t="str">
        <f>IF(ISBLANK(A39),"",表1_16[[#This Row],[子项名称]]&amp;表1_16[[#This Row],[标题]]&amp;表1_16[[#This Row],[分项工程代号]])</f>
        <v/>
      </c>
      <c r="X39" s="11" t="str">
        <f>IF(ISBLANK(A39),"",COUNTIF(W:W,表1_16[[#This Row],[子项名称]]&amp;表1_16[[#This Row],[标题]]&amp;表1_16[[#This Row],[分项工程代号]]))</f>
        <v/>
      </c>
      <c r="Y39" s="11" t="str">
        <f>IF(ISBLANK(A39),"",表1_16[[#This Row],[子项名称]]&amp;表1_16[[#This Row],[分项工程代号]]&amp;表1_16[[#This Row],[分项工程名称]])</f>
        <v/>
      </c>
      <c r="Z39" s="11" t="str">
        <f>IF(ISBLANK(A39),"",IF(MATCH(表1_16[[#This Row],[子项名称]]&amp;表1_16[[#This Row],[分项工程代号]]&amp;表1_16[[#This Row],[分项工程名称]],Y:Y,0)=ROW(表1_16[[#This Row],[子项名称]]),TRUE,FALSE))</f>
        <v/>
      </c>
      <c r="AA39" s="11" t="str">
        <f t="shared" si="10"/>
        <v/>
      </c>
      <c r="AB39" s="11" t="str">
        <f>IF(ISBLANK(A39),"",VLOOKUP(表1_16[[#This Row],[分项工程名称]],施工检查记录[#All],2,FALSE))</f>
        <v/>
      </c>
      <c r="AC39" t="str">
        <f t="shared" si="0"/>
        <v>1900年01月00日</v>
      </c>
    </row>
    <row r="40" customHeight="1" spans="2:29">
      <c r="B40" s="5"/>
      <c r="G40" s="4"/>
      <c r="K40" s="11" t="str">
        <f>IF(ISBLANK(A40),"",VLOOKUP("S8"&amp;表1_16[[#This Row],[分项工程代号]]&amp;表1_16[[#This Row],[分项工程名称]],模板!D:F,3,FALSE))</f>
        <v/>
      </c>
      <c r="L40" s="2" t="str">
        <f>IF(ISBLANK(A40),"",表1_16[[#This Row],[编号]]&amp;TEXT(表1_16[[#This Row],[序号]],"000"))</f>
        <v/>
      </c>
      <c r="M40" s="11" t="str">
        <f t="shared" si="1"/>
        <v/>
      </c>
      <c r="N40" s="11" t="str">
        <f t="shared" si="2"/>
        <v/>
      </c>
      <c r="O40" s="11" t="str">
        <f t="shared" si="3"/>
        <v/>
      </c>
      <c r="P40" s="2" t="str">
        <f t="shared" si="4"/>
        <v/>
      </c>
      <c r="Q40" s="2" t="str">
        <f t="shared" si="5"/>
        <v/>
      </c>
      <c r="R40" s="2" t="str">
        <f t="shared" si="6"/>
        <v/>
      </c>
      <c r="S40" s="11" t="str">
        <f t="shared" si="7"/>
        <v/>
      </c>
      <c r="T40" s="11" t="str">
        <f>IF(ISBLANK(A40),"",VLOOKUP(表1_16[[#This Row],[分项工程名称]],模板!C:G,3,FALSE))</f>
        <v/>
      </c>
      <c r="U40" s="2" t="str">
        <f t="shared" si="8"/>
        <v/>
      </c>
      <c r="V40" s="2" t="str">
        <f t="shared" si="9"/>
        <v/>
      </c>
      <c r="W40" s="11" t="str">
        <f>IF(ISBLANK(A40),"",表1_16[[#This Row],[子项名称]]&amp;表1_16[[#This Row],[标题]]&amp;表1_16[[#This Row],[分项工程代号]])</f>
        <v/>
      </c>
      <c r="X40" s="11" t="str">
        <f>IF(ISBLANK(A40),"",COUNTIF(W:W,表1_16[[#This Row],[子项名称]]&amp;表1_16[[#This Row],[标题]]&amp;表1_16[[#This Row],[分项工程代号]]))</f>
        <v/>
      </c>
      <c r="Y40" s="11" t="str">
        <f>IF(ISBLANK(A40),"",表1_16[[#This Row],[子项名称]]&amp;表1_16[[#This Row],[分项工程代号]]&amp;表1_16[[#This Row],[分项工程名称]])</f>
        <v/>
      </c>
      <c r="Z40" s="11" t="str">
        <f>IF(ISBLANK(A40),"",IF(MATCH(表1_16[[#This Row],[子项名称]]&amp;表1_16[[#This Row],[分项工程代号]]&amp;表1_16[[#This Row],[分项工程名称]],Y:Y,0)=ROW(表1_16[[#This Row],[子项名称]]),TRUE,FALSE))</f>
        <v/>
      </c>
      <c r="AA40" s="11" t="str">
        <f t="shared" si="10"/>
        <v/>
      </c>
      <c r="AB40" s="11" t="str">
        <f>IF(ISBLANK(A40),"",VLOOKUP(表1_16[[#This Row],[分项工程名称]],施工检查记录[#All],2,FALSE))</f>
        <v/>
      </c>
      <c r="AC40" t="str">
        <f t="shared" si="0"/>
        <v>1900年01月00日</v>
      </c>
    </row>
    <row r="41" customHeight="1" spans="2:29">
      <c r="B41" s="5"/>
      <c r="G41" s="4"/>
      <c r="K41" s="11" t="str">
        <f>IF(ISBLANK(A41),"",VLOOKUP("S8"&amp;表1_16[[#This Row],[分项工程代号]]&amp;表1_16[[#This Row],[分项工程名称]],模板!D:F,3,FALSE))</f>
        <v/>
      </c>
      <c r="L41" s="2" t="str">
        <f>IF(ISBLANK(A41),"",表1_16[[#This Row],[编号]]&amp;TEXT(表1_16[[#This Row],[序号]],"000"))</f>
        <v/>
      </c>
      <c r="M41" s="11" t="str">
        <f t="shared" si="1"/>
        <v/>
      </c>
      <c r="N41" s="11" t="str">
        <f t="shared" si="2"/>
        <v/>
      </c>
      <c r="O41" s="11" t="str">
        <f t="shared" si="3"/>
        <v/>
      </c>
      <c r="P41" s="2" t="str">
        <f t="shared" si="4"/>
        <v/>
      </c>
      <c r="Q41" s="2" t="str">
        <f t="shared" si="5"/>
        <v/>
      </c>
      <c r="R41" s="2" t="str">
        <f t="shared" si="6"/>
        <v/>
      </c>
      <c r="S41" s="11" t="str">
        <f t="shared" si="7"/>
        <v/>
      </c>
      <c r="T41" s="11" t="str">
        <f>IF(ISBLANK(A41),"",VLOOKUP(表1_16[[#This Row],[分项工程名称]],模板!C:G,3,FALSE))</f>
        <v/>
      </c>
      <c r="U41" s="2" t="str">
        <f t="shared" si="8"/>
        <v/>
      </c>
      <c r="V41" s="2" t="str">
        <f t="shared" si="9"/>
        <v/>
      </c>
      <c r="W41" s="11" t="str">
        <f>IF(ISBLANK(A41),"",表1_16[[#This Row],[子项名称]]&amp;表1_16[[#This Row],[标题]]&amp;表1_16[[#This Row],[分项工程代号]])</f>
        <v/>
      </c>
      <c r="X41" s="11" t="str">
        <f>IF(ISBLANK(A41),"",COUNTIF(W:W,表1_16[[#This Row],[子项名称]]&amp;表1_16[[#This Row],[标题]]&amp;表1_16[[#This Row],[分项工程代号]]))</f>
        <v/>
      </c>
      <c r="Y41" s="11" t="str">
        <f>IF(ISBLANK(A41),"",表1_16[[#This Row],[子项名称]]&amp;表1_16[[#This Row],[分项工程代号]]&amp;表1_16[[#This Row],[分项工程名称]])</f>
        <v/>
      </c>
      <c r="Z41" s="11" t="str">
        <f>IF(ISBLANK(A41),"",IF(MATCH(表1_16[[#This Row],[子项名称]]&amp;表1_16[[#This Row],[分项工程代号]]&amp;表1_16[[#This Row],[分项工程名称]],Y:Y,0)=ROW(表1_16[[#This Row],[子项名称]]),TRUE,FALSE))</f>
        <v/>
      </c>
      <c r="AA41" s="11" t="str">
        <f t="shared" si="10"/>
        <v/>
      </c>
      <c r="AB41" s="11" t="str">
        <f>IF(ISBLANK(A41),"",VLOOKUP(表1_16[[#This Row],[分项工程名称]],施工检查记录[#All],2,FALSE))</f>
        <v/>
      </c>
      <c r="AC41" t="str">
        <f t="shared" si="0"/>
        <v>1900年01月00日</v>
      </c>
    </row>
    <row r="42" customHeight="1" spans="2:29">
      <c r="B42" s="5"/>
      <c r="G42" s="4"/>
      <c r="K42" s="11" t="str">
        <f>IF(ISBLANK(A42),"",VLOOKUP("S8"&amp;表1_16[[#This Row],[分项工程代号]]&amp;表1_16[[#This Row],[分项工程名称]],模板!D:F,3,FALSE))</f>
        <v/>
      </c>
      <c r="L42" s="2" t="str">
        <f>IF(ISBLANK(A42),"",表1_16[[#This Row],[编号]]&amp;TEXT(表1_16[[#This Row],[序号]],"000"))</f>
        <v/>
      </c>
      <c r="M42" s="11" t="str">
        <f t="shared" si="1"/>
        <v/>
      </c>
      <c r="N42" s="11" t="str">
        <f t="shared" si="2"/>
        <v/>
      </c>
      <c r="O42" s="11" t="str">
        <f t="shared" si="3"/>
        <v/>
      </c>
      <c r="P42" s="2" t="str">
        <f t="shared" si="4"/>
        <v/>
      </c>
      <c r="Q42" s="2" t="str">
        <f t="shared" si="5"/>
        <v/>
      </c>
      <c r="R42" s="2" t="str">
        <f t="shared" si="6"/>
        <v/>
      </c>
      <c r="S42" s="11" t="str">
        <f t="shared" si="7"/>
        <v/>
      </c>
      <c r="T42" s="11" t="str">
        <f>IF(ISBLANK(A42),"",VLOOKUP(表1_16[[#This Row],[分项工程名称]],模板!C:G,3,FALSE))</f>
        <v/>
      </c>
      <c r="U42" s="2" t="str">
        <f t="shared" si="8"/>
        <v/>
      </c>
      <c r="V42" s="2" t="str">
        <f t="shared" si="9"/>
        <v/>
      </c>
      <c r="W42" s="11" t="str">
        <f>IF(ISBLANK(A42),"",表1_16[[#This Row],[子项名称]]&amp;表1_16[[#This Row],[标题]]&amp;表1_16[[#This Row],[分项工程代号]])</f>
        <v/>
      </c>
      <c r="X42" s="11" t="str">
        <f>IF(ISBLANK(A42),"",COUNTIF(W:W,表1_16[[#This Row],[子项名称]]&amp;表1_16[[#This Row],[标题]]&amp;表1_16[[#This Row],[分项工程代号]]))</f>
        <v/>
      </c>
      <c r="Y42" s="11" t="str">
        <f>IF(ISBLANK(A42),"",表1_16[[#This Row],[子项名称]]&amp;表1_16[[#This Row],[分项工程代号]]&amp;表1_16[[#This Row],[分项工程名称]])</f>
        <v/>
      </c>
      <c r="Z42" s="11" t="str">
        <f>IF(ISBLANK(A42),"",IF(MATCH(表1_16[[#This Row],[子项名称]]&amp;表1_16[[#This Row],[分项工程代号]]&amp;表1_16[[#This Row],[分项工程名称]],Y:Y,0)=ROW(表1_16[[#This Row],[子项名称]]),TRUE,FALSE))</f>
        <v/>
      </c>
      <c r="AA42" s="11" t="str">
        <f t="shared" si="10"/>
        <v/>
      </c>
      <c r="AB42" s="11" t="str">
        <f>IF(ISBLANK(A42),"",VLOOKUP(表1_16[[#This Row],[分项工程名称]],施工检查记录[#All],2,FALSE))</f>
        <v/>
      </c>
      <c r="AC42" t="str">
        <f t="shared" si="0"/>
        <v>1900年01月00日</v>
      </c>
    </row>
    <row r="43" customHeight="1" spans="1:29">
      <c r="A43" s="9"/>
      <c r="B43" s="5"/>
      <c r="C43" s="9"/>
      <c r="G43" s="4"/>
      <c r="I43" s="9"/>
      <c r="J43" s="9"/>
      <c r="K43" s="11" t="str">
        <f>IF(ISBLANK(A43),"",VLOOKUP("S8"&amp;表1_16[[#This Row],[分项工程代号]]&amp;表1_16[[#This Row],[分项工程名称]],模板!D:F,3,FALSE))</f>
        <v/>
      </c>
      <c r="L43" s="2" t="str">
        <f>IF(ISBLANK(A43),"",表1_16[[#This Row],[编号]]&amp;TEXT(表1_16[[#This Row],[序号]],"000"))</f>
        <v/>
      </c>
      <c r="M43" s="11" t="str">
        <f t="shared" si="1"/>
        <v/>
      </c>
      <c r="N43" s="11" t="str">
        <f t="shared" si="2"/>
        <v/>
      </c>
      <c r="O43" s="11" t="str">
        <f t="shared" si="3"/>
        <v/>
      </c>
      <c r="P43" s="2" t="str">
        <f t="shared" si="4"/>
        <v/>
      </c>
      <c r="Q43" s="2" t="str">
        <f t="shared" si="5"/>
        <v/>
      </c>
      <c r="R43" s="2" t="str">
        <f t="shared" si="6"/>
        <v/>
      </c>
      <c r="S43" s="11" t="str">
        <f t="shared" si="7"/>
        <v/>
      </c>
      <c r="T43" s="11" t="str">
        <f>IF(ISBLANK(A43),"",VLOOKUP(表1_16[[#This Row],[分项工程名称]],模板!C:G,3,FALSE))</f>
        <v/>
      </c>
      <c r="U43" s="2" t="str">
        <f t="shared" si="8"/>
        <v/>
      </c>
      <c r="V43" s="2" t="str">
        <f t="shared" si="9"/>
        <v/>
      </c>
      <c r="W43" s="11" t="str">
        <f>IF(ISBLANK(A43),"",表1_16[[#This Row],[子项名称]]&amp;表1_16[[#This Row],[标题]]&amp;表1_16[[#This Row],[分项工程代号]])</f>
        <v/>
      </c>
      <c r="X43" s="11" t="str">
        <f>IF(ISBLANK(A43),"",COUNTIF(W:W,表1_16[[#This Row],[子项名称]]&amp;表1_16[[#This Row],[标题]]&amp;表1_16[[#This Row],[分项工程代号]]))</f>
        <v/>
      </c>
      <c r="Y43" s="11" t="str">
        <f>IF(ISBLANK(A43),"",表1_16[[#This Row],[子项名称]]&amp;表1_16[[#This Row],[分项工程代号]]&amp;表1_16[[#This Row],[分项工程名称]])</f>
        <v/>
      </c>
      <c r="Z43" s="11" t="str">
        <f>IF(ISBLANK(A43),"",IF(MATCH(表1_16[[#This Row],[子项名称]]&amp;表1_16[[#This Row],[分项工程代号]]&amp;表1_16[[#This Row],[分项工程名称]],Y:Y,0)=ROW(表1_16[[#This Row],[子项名称]]),TRUE,FALSE))</f>
        <v/>
      </c>
      <c r="AA43" s="11" t="str">
        <f t="shared" si="10"/>
        <v/>
      </c>
      <c r="AB43" s="11" t="str">
        <f>IF(ISBLANK(A43),"",VLOOKUP(表1_16[[#This Row],[分项工程名称]],施工检查记录[#All],2,FALSE))</f>
        <v/>
      </c>
      <c r="AC43" t="str">
        <f t="shared" si="0"/>
        <v>1900年01月00日</v>
      </c>
    </row>
    <row r="44" customHeight="1" spans="1:29">
      <c r="A44" s="9"/>
      <c r="B44" s="5"/>
      <c r="G44" s="4"/>
      <c r="K44" s="11" t="str">
        <f>IF(ISBLANK(A44),"",VLOOKUP("S8"&amp;表1_16[[#This Row],[分项工程代号]]&amp;表1_16[[#This Row],[分项工程名称]],模板!D:F,3,FALSE))</f>
        <v/>
      </c>
      <c r="L44" s="2" t="str">
        <f>IF(ISBLANK(A44),"",表1_16[[#This Row],[编号]]&amp;TEXT(表1_16[[#This Row],[序号]],"000"))</f>
        <v/>
      </c>
      <c r="M44" s="11" t="str">
        <f t="shared" si="1"/>
        <v/>
      </c>
      <c r="N44" s="11" t="str">
        <f t="shared" si="2"/>
        <v/>
      </c>
      <c r="O44" s="11" t="str">
        <f t="shared" si="3"/>
        <v/>
      </c>
      <c r="P44" s="2" t="str">
        <f t="shared" si="4"/>
        <v/>
      </c>
      <c r="Q44" s="2" t="str">
        <f t="shared" si="5"/>
        <v/>
      </c>
      <c r="R44" s="2" t="str">
        <f t="shared" si="6"/>
        <v/>
      </c>
      <c r="S44" s="11" t="str">
        <f t="shared" si="7"/>
        <v/>
      </c>
      <c r="T44" s="11" t="str">
        <f>IF(ISBLANK(A44),"",VLOOKUP(表1_16[[#This Row],[分项工程名称]],模板!C:G,3,FALSE))</f>
        <v/>
      </c>
      <c r="U44" s="2" t="str">
        <f t="shared" si="8"/>
        <v/>
      </c>
      <c r="V44" s="2" t="str">
        <f t="shared" si="9"/>
        <v/>
      </c>
      <c r="W44" s="11" t="str">
        <f>IF(ISBLANK(A44),"",表1_16[[#This Row],[子项名称]]&amp;表1_16[[#This Row],[标题]]&amp;表1_16[[#This Row],[分项工程代号]])</f>
        <v/>
      </c>
      <c r="X44" s="11" t="str">
        <f>IF(ISBLANK(A44),"",COUNTIF(W:W,表1_16[[#This Row],[子项名称]]&amp;表1_16[[#This Row],[标题]]&amp;表1_16[[#This Row],[分项工程代号]]))</f>
        <v/>
      </c>
      <c r="Y44" s="11" t="str">
        <f>IF(ISBLANK(A44),"",表1_16[[#This Row],[子项名称]]&amp;表1_16[[#This Row],[分项工程代号]]&amp;表1_16[[#This Row],[分项工程名称]])</f>
        <v/>
      </c>
      <c r="Z44" s="11" t="str">
        <f>IF(ISBLANK(A44),"",IF(MATCH(表1_16[[#This Row],[子项名称]]&amp;表1_16[[#This Row],[分项工程代号]]&amp;表1_16[[#This Row],[分项工程名称]],Y:Y,0)=ROW(表1_16[[#This Row],[子项名称]]),TRUE,FALSE))</f>
        <v/>
      </c>
      <c r="AA44" s="11" t="str">
        <f t="shared" si="10"/>
        <v/>
      </c>
      <c r="AB44" s="11" t="str">
        <f>IF(ISBLANK(A44),"",VLOOKUP(表1_16[[#This Row],[分项工程名称]],施工检查记录[#All],2,FALSE))</f>
        <v/>
      </c>
      <c r="AC44" t="str">
        <f t="shared" si="0"/>
        <v>1900年01月00日</v>
      </c>
    </row>
    <row r="45" customHeight="1" spans="2:29">
      <c r="B45" s="5"/>
      <c r="G45" s="4"/>
      <c r="K45" s="11" t="str">
        <f>IF(ISBLANK(A45),"",VLOOKUP("S8"&amp;表1_16[[#This Row],[分项工程代号]]&amp;表1_16[[#This Row],[分项工程名称]],模板!D:F,3,FALSE))</f>
        <v/>
      </c>
      <c r="L45" s="2" t="str">
        <f>IF(ISBLANK(A45),"",表1_16[[#This Row],[编号]]&amp;TEXT(表1_16[[#This Row],[序号]],"000"))</f>
        <v/>
      </c>
      <c r="M45" s="11" t="str">
        <f t="shared" si="1"/>
        <v/>
      </c>
      <c r="N45" s="11" t="str">
        <f t="shared" si="2"/>
        <v/>
      </c>
      <c r="O45" s="11" t="str">
        <f t="shared" si="3"/>
        <v/>
      </c>
      <c r="P45" s="2" t="str">
        <f t="shared" si="4"/>
        <v/>
      </c>
      <c r="Q45" s="2" t="str">
        <f t="shared" si="5"/>
        <v/>
      </c>
      <c r="R45" s="2" t="str">
        <f t="shared" si="6"/>
        <v/>
      </c>
      <c r="S45" s="11" t="str">
        <f t="shared" si="7"/>
        <v/>
      </c>
      <c r="T45" s="11" t="str">
        <f>IF(ISBLANK(A45),"",VLOOKUP(表1_16[[#This Row],[分项工程名称]],模板!C:G,3,FALSE))</f>
        <v/>
      </c>
      <c r="U45" s="2" t="str">
        <f t="shared" si="8"/>
        <v/>
      </c>
      <c r="V45" s="2" t="str">
        <f t="shared" si="9"/>
        <v/>
      </c>
      <c r="W45" s="11" t="str">
        <f>IF(ISBLANK(A45),"",表1_16[[#This Row],[子项名称]]&amp;表1_16[[#This Row],[标题]]&amp;表1_16[[#This Row],[分项工程代号]])</f>
        <v/>
      </c>
      <c r="X45" s="11" t="str">
        <f>IF(ISBLANK(A45),"",COUNTIF(W:W,表1_16[[#This Row],[子项名称]]&amp;表1_16[[#This Row],[标题]]&amp;表1_16[[#This Row],[分项工程代号]]))</f>
        <v/>
      </c>
      <c r="Y45" s="11" t="str">
        <f>IF(ISBLANK(A45),"",表1_16[[#This Row],[子项名称]]&amp;表1_16[[#This Row],[分项工程代号]]&amp;表1_16[[#This Row],[分项工程名称]])</f>
        <v/>
      </c>
      <c r="Z45" s="11" t="str">
        <f>IF(ISBLANK(A45),"",IF(MATCH(表1_16[[#This Row],[子项名称]]&amp;表1_16[[#This Row],[分项工程代号]]&amp;表1_16[[#This Row],[分项工程名称]],Y:Y,0)=ROW(表1_16[[#This Row],[子项名称]]),TRUE,FALSE))</f>
        <v/>
      </c>
      <c r="AA45" s="11" t="str">
        <f t="shared" si="10"/>
        <v/>
      </c>
      <c r="AB45" s="11" t="str">
        <f>IF(ISBLANK(A45),"",VLOOKUP(表1_16[[#This Row],[分项工程名称]],施工检查记录[#All],2,FALSE))</f>
        <v/>
      </c>
      <c r="AC45" t="str">
        <f t="shared" si="0"/>
        <v>1900年01月00日</v>
      </c>
    </row>
    <row r="46" customHeight="1" spans="2:29">
      <c r="B46" s="5"/>
      <c r="G46" s="4"/>
      <c r="K46" s="11" t="str">
        <f>IF(ISBLANK(A46),"",VLOOKUP("S8"&amp;表1_16[[#This Row],[分项工程代号]]&amp;表1_16[[#This Row],[分项工程名称]],模板!D:F,3,FALSE))</f>
        <v/>
      </c>
      <c r="L46" s="2" t="str">
        <f>IF(ISBLANK(A46),"",表1_16[[#This Row],[编号]]&amp;TEXT(表1_16[[#This Row],[序号]],"000"))</f>
        <v/>
      </c>
      <c r="M46" s="11" t="str">
        <f t="shared" si="1"/>
        <v/>
      </c>
      <c r="N46" s="11" t="str">
        <f t="shared" si="2"/>
        <v/>
      </c>
      <c r="O46" s="11" t="str">
        <f t="shared" si="3"/>
        <v/>
      </c>
      <c r="P46" s="2" t="str">
        <f t="shared" si="4"/>
        <v/>
      </c>
      <c r="Q46" s="2" t="str">
        <f t="shared" si="5"/>
        <v/>
      </c>
      <c r="R46" s="2" t="str">
        <f t="shared" si="6"/>
        <v/>
      </c>
      <c r="S46" s="11" t="str">
        <f t="shared" si="7"/>
        <v/>
      </c>
      <c r="T46" s="11" t="str">
        <f>IF(ISBLANK(A46),"",VLOOKUP(表1_16[[#This Row],[分项工程名称]],模板!C:G,3,FALSE))</f>
        <v/>
      </c>
      <c r="U46" s="2" t="str">
        <f t="shared" si="8"/>
        <v/>
      </c>
      <c r="V46" s="2" t="str">
        <f t="shared" si="9"/>
        <v/>
      </c>
      <c r="W46" s="11" t="str">
        <f>IF(ISBLANK(A46),"",表1_16[[#This Row],[子项名称]]&amp;表1_16[[#This Row],[标题]]&amp;表1_16[[#This Row],[分项工程代号]])</f>
        <v/>
      </c>
      <c r="X46" s="11" t="str">
        <f>IF(ISBLANK(A46),"",COUNTIF(W:W,表1_16[[#This Row],[子项名称]]&amp;表1_16[[#This Row],[标题]]&amp;表1_16[[#This Row],[分项工程代号]]))</f>
        <v/>
      </c>
      <c r="Y46" s="11" t="str">
        <f>IF(ISBLANK(A46),"",表1_16[[#This Row],[子项名称]]&amp;表1_16[[#This Row],[分项工程代号]]&amp;表1_16[[#This Row],[分项工程名称]])</f>
        <v/>
      </c>
      <c r="Z46" s="11" t="str">
        <f>IF(ISBLANK(A46),"",IF(MATCH(表1_16[[#This Row],[子项名称]]&amp;表1_16[[#This Row],[分项工程代号]]&amp;表1_16[[#This Row],[分项工程名称]],Y:Y,0)=ROW(表1_16[[#This Row],[子项名称]]),TRUE,FALSE))</f>
        <v/>
      </c>
      <c r="AA46" s="11" t="str">
        <f t="shared" si="10"/>
        <v/>
      </c>
      <c r="AB46" s="11" t="str">
        <f>IF(ISBLANK(A46),"",VLOOKUP(表1_16[[#This Row],[分项工程名称]],施工检查记录[#All],2,FALSE))</f>
        <v/>
      </c>
      <c r="AC46" t="str">
        <f t="shared" si="0"/>
        <v>1900年01月00日</v>
      </c>
    </row>
    <row r="47" customHeight="1" spans="2:29">
      <c r="B47" s="5"/>
      <c r="G47" s="4"/>
      <c r="K47" s="11" t="str">
        <f>IF(ISBLANK(A47),"",VLOOKUP("S8"&amp;表1_16[[#This Row],[分项工程代号]]&amp;表1_16[[#This Row],[分项工程名称]],模板!D:F,3,FALSE))</f>
        <v/>
      </c>
      <c r="L47" s="2" t="str">
        <f>IF(ISBLANK(A47),"",表1_16[[#This Row],[编号]]&amp;TEXT(表1_16[[#This Row],[序号]],"000"))</f>
        <v/>
      </c>
      <c r="M47" s="11" t="str">
        <f t="shared" si="1"/>
        <v/>
      </c>
      <c r="N47" s="11" t="str">
        <f t="shared" si="2"/>
        <v/>
      </c>
      <c r="O47" s="11" t="str">
        <f t="shared" si="3"/>
        <v/>
      </c>
      <c r="P47" s="2" t="str">
        <f t="shared" si="4"/>
        <v/>
      </c>
      <c r="Q47" s="2" t="str">
        <f t="shared" si="5"/>
        <v/>
      </c>
      <c r="R47" s="2" t="str">
        <f t="shared" si="6"/>
        <v/>
      </c>
      <c r="S47" s="11" t="str">
        <f t="shared" si="7"/>
        <v/>
      </c>
      <c r="T47" s="11" t="str">
        <f>IF(ISBLANK(A47),"",VLOOKUP(表1_16[[#This Row],[分项工程名称]],模板!C:G,3,FALSE))</f>
        <v/>
      </c>
      <c r="U47" s="2" t="str">
        <f t="shared" si="8"/>
        <v/>
      </c>
      <c r="V47" s="2" t="str">
        <f t="shared" si="9"/>
        <v/>
      </c>
      <c r="W47" s="11" t="str">
        <f>IF(ISBLANK(A47),"",表1_16[[#This Row],[子项名称]]&amp;表1_16[[#This Row],[标题]]&amp;表1_16[[#This Row],[分项工程代号]])</f>
        <v/>
      </c>
      <c r="X47" s="11" t="str">
        <f>IF(ISBLANK(A47),"",COUNTIF(W:W,表1_16[[#This Row],[子项名称]]&amp;表1_16[[#This Row],[标题]]&amp;表1_16[[#This Row],[分项工程代号]]))</f>
        <v/>
      </c>
      <c r="Y47" s="11" t="str">
        <f>IF(ISBLANK(A47),"",表1_16[[#This Row],[子项名称]]&amp;表1_16[[#This Row],[分项工程代号]]&amp;表1_16[[#This Row],[分项工程名称]])</f>
        <v/>
      </c>
      <c r="Z47" s="11" t="str">
        <f>IF(ISBLANK(A47),"",IF(MATCH(表1_16[[#This Row],[子项名称]]&amp;表1_16[[#This Row],[分项工程代号]]&amp;表1_16[[#This Row],[分项工程名称]],Y:Y,0)=ROW(表1_16[[#This Row],[子项名称]]),TRUE,FALSE))</f>
        <v/>
      </c>
      <c r="AA47" s="11" t="str">
        <f t="shared" si="10"/>
        <v/>
      </c>
      <c r="AB47" s="11" t="str">
        <f>IF(ISBLANK(A47),"",VLOOKUP(表1_16[[#This Row],[分项工程名称]],施工检查记录[#All],2,FALSE))</f>
        <v/>
      </c>
      <c r="AC47" t="str">
        <f t="shared" si="0"/>
        <v>1900年01月00日</v>
      </c>
    </row>
    <row r="48" customHeight="1" spans="2:29">
      <c r="B48" s="5"/>
      <c r="G48" s="4"/>
      <c r="K48" s="11" t="str">
        <f>IF(ISBLANK(A48),"",VLOOKUP("S8"&amp;表1_16[[#This Row],[分项工程代号]]&amp;表1_16[[#This Row],[分项工程名称]],模板!D:F,3,FALSE))</f>
        <v/>
      </c>
      <c r="L48" s="2" t="str">
        <f>IF(ISBLANK(A48),"",表1_16[[#This Row],[编号]]&amp;TEXT(表1_16[[#This Row],[序号]],"000"))</f>
        <v/>
      </c>
      <c r="M48" s="11" t="str">
        <f t="shared" si="1"/>
        <v/>
      </c>
      <c r="N48" s="11" t="str">
        <f t="shared" si="2"/>
        <v/>
      </c>
      <c r="O48" s="11" t="str">
        <f t="shared" si="3"/>
        <v/>
      </c>
      <c r="P48" s="2" t="str">
        <f t="shared" si="4"/>
        <v/>
      </c>
      <c r="Q48" s="2" t="str">
        <f t="shared" si="5"/>
        <v/>
      </c>
      <c r="R48" s="2" t="str">
        <f t="shared" si="6"/>
        <v/>
      </c>
      <c r="S48" s="11" t="str">
        <f t="shared" si="7"/>
        <v/>
      </c>
      <c r="T48" s="11" t="str">
        <f>IF(ISBLANK(A48),"",VLOOKUP(表1_16[[#This Row],[分项工程名称]],模板!C:G,3,FALSE))</f>
        <v/>
      </c>
      <c r="U48" s="2" t="str">
        <f t="shared" si="8"/>
        <v/>
      </c>
      <c r="V48" s="2" t="str">
        <f t="shared" si="9"/>
        <v/>
      </c>
      <c r="W48" s="11" t="str">
        <f>IF(ISBLANK(A48),"",表1_16[[#This Row],[子项名称]]&amp;表1_16[[#This Row],[标题]]&amp;表1_16[[#This Row],[分项工程代号]])</f>
        <v/>
      </c>
      <c r="X48" s="11" t="str">
        <f>IF(ISBLANK(A48),"",COUNTIF(W:W,表1_16[[#This Row],[子项名称]]&amp;表1_16[[#This Row],[标题]]&amp;表1_16[[#This Row],[分项工程代号]]))</f>
        <v/>
      </c>
      <c r="Y48" s="11" t="str">
        <f>IF(ISBLANK(A48),"",表1_16[[#This Row],[子项名称]]&amp;表1_16[[#This Row],[分项工程代号]]&amp;表1_16[[#This Row],[分项工程名称]])</f>
        <v/>
      </c>
      <c r="Z48" s="11" t="str">
        <f>IF(ISBLANK(A48),"",IF(MATCH(表1_16[[#This Row],[子项名称]]&amp;表1_16[[#This Row],[分项工程代号]]&amp;表1_16[[#This Row],[分项工程名称]],Y:Y,0)=ROW(表1_16[[#This Row],[子项名称]]),TRUE,FALSE))</f>
        <v/>
      </c>
      <c r="AA48" s="11" t="str">
        <f t="shared" si="10"/>
        <v/>
      </c>
      <c r="AB48" s="11" t="str">
        <f>IF(ISBLANK(A48),"",VLOOKUP(表1_16[[#This Row],[分项工程名称]],施工检查记录[#All],2,FALSE))</f>
        <v/>
      </c>
      <c r="AC48" t="str">
        <f t="shared" si="0"/>
        <v>1900年01月00日</v>
      </c>
    </row>
    <row r="49" customHeight="1" spans="2:29">
      <c r="B49" s="5"/>
      <c r="G49" s="4"/>
      <c r="K49" s="11" t="str">
        <f>IF(ISBLANK(A49),"",VLOOKUP("S8"&amp;表1_16[[#This Row],[分项工程代号]]&amp;表1_16[[#This Row],[分项工程名称]],模板!D:F,3,FALSE))</f>
        <v/>
      </c>
      <c r="L49" s="2" t="str">
        <f>IF(ISBLANK(A49),"",表1_16[[#This Row],[编号]]&amp;TEXT(表1_16[[#This Row],[序号]],"000"))</f>
        <v/>
      </c>
      <c r="M49" s="11" t="str">
        <f t="shared" si="1"/>
        <v/>
      </c>
      <c r="N49" s="11" t="str">
        <f t="shared" si="2"/>
        <v/>
      </c>
      <c r="O49" s="11" t="str">
        <f t="shared" si="3"/>
        <v/>
      </c>
      <c r="P49" s="2" t="str">
        <f t="shared" si="4"/>
        <v/>
      </c>
      <c r="Q49" s="2" t="str">
        <f t="shared" si="5"/>
        <v/>
      </c>
      <c r="R49" s="2" t="str">
        <f t="shared" si="6"/>
        <v/>
      </c>
      <c r="S49" s="11" t="str">
        <f t="shared" si="7"/>
        <v/>
      </c>
      <c r="T49" s="11" t="str">
        <f>IF(ISBLANK(A49),"",VLOOKUP(表1_16[[#This Row],[分项工程名称]],模板!C:G,3,FALSE))</f>
        <v/>
      </c>
      <c r="U49" s="2" t="str">
        <f t="shared" si="8"/>
        <v/>
      </c>
      <c r="V49" s="2" t="str">
        <f t="shared" si="9"/>
        <v/>
      </c>
      <c r="W49" s="11" t="str">
        <f>IF(ISBLANK(A49),"",表1_16[[#This Row],[子项名称]]&amp;表1_16[[#This Row],[标题]]&amp;表1_16[[#This Row],[分项工程代号]])</f>
        <v/>
      </c>
      <c r="X49" s="11" t="str">
        <f>IF(ISBLANK(A49),"",COUNTIF(W:W,表1_16[[#This Row],[子项名称]]&amp;表1_16[[#This Row],[标题]]&amp;表1_16[[#This Row],[分项工程代号]]))</f>
        <v/>
      </c>
      <c r="Y49" s="11" t="str">
        <f>IF(ISBLANK(A49),"",表1_16[[#This Row],[子项名称]]&amp;表1_16[[#This Row],[分项工程代号]]&amp;表1_16[[#This Row],[分项工程名称]])</f>
        <v/>
      </c>
      <c r="Z49" s="11" t="str">
        <f>IF(ISBLANK(A49),"",IF(MATCH(表1_16[[#This Row],[子项名称]]&amp;表1_16[[#This Row],[分项工程代号]]&amp;表1_16[[#This Row],[分项工程名称]],Y:Y,0)=ROW(表1_16[[#This Row],[子项名称]]),TRUE,FALSE))</f>
        <v/>
      </c>
      <c r="AA49" s="11" t="str">
        <f t="shared" si="10"/>
        <v/>
      </c>
      <c r="AB49" s="11" t="str">
        <f>IF(ISBLANK(A49),"",VLOOKUP(表1_16[[#This Row],[分项工程名称]],施工检查记录[#All],2,FALSE))</f>
        <v/>
      </c>
      <c r="AC49" t="str">
        <f t="shared" si="0"/>
        <v>1900年01月00日</v>
      </c>
    </row>
    <row r="50" customHeight="1" spans="2:29">
      <c r="B50" s="5"/>
      <c r="G50" s="4"/>
      <c r="K50" s="11" t="str">
        <f>IF(ISBLANK(A50),"",VLOOKUP("S8"&amp;表1_16[[#This Row],[分项工程代号]]&amp;表1_16[[#This Row],[分项工程名称]],模板!D:F,3,FALSE))</f>
        <v/>
      </c>
      <c r="L50" s="2" t="str">
        <f>IF(ISBLANK(A50),"",表1_16[[#This Row],[编号]]&amp;TEXT(表1_16[[#This Row],[序号]],"000"))</f>
        <v/>
      </c>
      <c r="M50" s="11" t="str">
        <f t="shared" si="1"/>
        <v/>
      </c>
      <c r="N50" s="11" t="str">
        <f t="shared" si="2"/>
        <v/>
      </c>
      <c r="O50" s="11" t="str">
        <f t="shared" si="3"/>
        <v/>
      </c>
      <c r="P50" s="2" t="str">
        <f t="shared" si="4"/>
        <v/>
      </c>
      <c r="Q50" s="2" t="str">
        <f t="shared" si="5"/>
        <v/>
      </c>
      <c r="R50" s="2" t="str">
        <f t="shared" si="6"/>
        <v/>
      </c>
      <c r="S50" s="11" t="str">
        <f t="shared" si="7"/>
        <v/>
      </c>
      <c r="T50" s="11" t="str">
        <f>IF(ISBLANK(A50),"",VLOOKUP(表1_16[[#This Row],[分项工程名称]],模板!C:G,3,FALSE))</f>
        <v/>
      </c>
      <c r="U50" s="2" t="str">
        <f t="shared" si="8"/>
        <v/>
      </c>
      <c r="V50" s="2" t="str">
        <f t="shared" si="9"/>
        <v/>
      </c>
      <c r="W50" s="11" t="str">
        <f>IF(ISBLANK(A50),"",表1_16[[#This Row],[子项名称]]&amp;表1_16[[#This Row],[标题]]&amp;表1_16[[#This Row],[分项工程代号]])</f>
        <v/>
      </c>
      <c r="X50" s="11" t="str">
        <f>IF(ISBLANK(A50),"",COUNTIF(W:W,表1_16[[#This Row],[子项名称]]&amp;表1_16[[#This Row],[标题]]&amp;表1_16[[#This Row],[分项工程代号]]))</f>
        <v/>
      </c>
      <c r="Y50" s="11" t="str">
        <f>IF(ISBLANK(A50),"",表1_16[[#This Row],[子项名称]]&amp;表1_16[[#This Row],[分项工程代号]]&amp;表1_16[[#This Row],[分项工程名称]])</f>
        <v/>
      </c>
      <c r="Z50" s="11" t="str">
        <f>IF(ISBLANK(A50),"",IF(MATCH(表1_16[[#This Row],[子项名称]]&amp;表1_16[[#This Row],[分项工程代号]]&amp;表1_16[[#This Row],[分项工程名称]],Y:Y,0)=ROW(表1_16[[#This Row],[子项名称]]),TRUE,FALSE))</f>
        <v/>
      </c>
      <c r="AA50" s="11" t="str">
        <f t="shared" si="10"/>
        <v/>
      </c>
      <c r="AB50" s="11" t="str">
        <f>IF(ISBLANK(A50),"",VLOOKUP(表1_16[[#This Row],[分项工程名称]],施工检查记录[#All],2,FALSE))</f>
        <v/>
      </c>
      <c r="AC50" t="str">
        <f t="shared" si="0"/>
        <v>1900年01月00日</v>
      </c>
    </row>
    <row r="51" customHeight="1" spans="2:29">
      <c r="B51" s="5"/>
      <c r="G51" s="4"/>
      <c r="K51" s="11" t="str">
        <f>IF(ISBLANK(A51),"",VLOOKUP("S8"&amp;表1_16[[#This Row],[分项工程代号]]&amp;表1_16[[#This Row],[分项工程名称]],模板!D:F,3,FALSE))</f>
        <v/>
      </c>
      <c r="L51" s="2" t="str">
        <f>IF(ISBLANK(A51),"",表1_16[[#This Row],[编号]]&amp;TEXT(表1_16[[#This Row],[序号]],"000"))</f>
        <v/>
      </c>
      <c r="M51" s="11" t="str">
        <f t="shared" si="1"/>
        <v/>
      </c>
      <c r="N51" s="11" t="str">
        <f t="shared" si="2"/>
        <v/>
      </c>
      <c r="O51" s="11" t="str">
        <f t="shared" si="3"/>
        <v/>
      </c>
      <c r="P51" s="2" t="str">
        <f t="shared" si="4"/>
        <v/>
      </c>
      <c r="Q51" s="2" t="str">
        <f t="shared" si="5"/>
        <v/>
      </c>
      <c r="R51" s="2" t="str">
        <f t="shared" si="6"/>
        <v/>
      </c>
      <c r="S51" s="11" t="str">
        <f t="shared" si="7"/>
        <v/>
      </c>
      <c r="T51" s="11" t="str">
        <f>IF(ISBLANK(A51),"",VLOOKUP(表1_16[[#This Row],[分项工程名称]],模板!C:G,3,FALSE))</f>
        <v/>
      </c>
      <c r="U51" s="2" t="str">
        <f t="shared" si="8"/>
        <v/>
      </c>
      <c r="V51" s="2" t="str">
        <f t="shared" si="9"/>
        <v/>
      </c>
      <c r="W51" s="11" t="str">
        <f>IF(ISBLANK(A51),"",表1_16[[#This Row],[子项名称]]&amp;表1_16[[#This Row],[标题]]&amp;表1_16[[#This Row],[分项工程代号]])</f>
        <v/>
      </c>
      <c r="X51" s="11" t="str">
        <f>IF(ISBLANK(A51),"",COUNTIF(W:W,表1_16[[#This Row],[子项名称]]&amp;表1_16[[#This Row],[标题]]&amp;表1_16[[#This Row],[分项工程代号]]))</f>
        <v/>
      </c>
      <c r="Y51" s="11" t="str">
        <f>IF(ISBLANK(A51),"",表1_16[[#This Row],[子项名称]]&amp;表1_16[[#This Row],[分项工程代号]]&amp;表1_16[[#This Row],[分项工程名称]])</f>
        <v/>
      </c>
      <c r="Z51" s="11" t="str">
        <f>IF(ISBLANK(A51),"",IF(MATCH(表1_16[[#This Row],[子项名称]]&amp;表1_16[[#This Row],[分项工程代号]]&amp;表1_16[[#This Row],[分项工程名称]],Y:Y,0)=ROW(表1_16[[#This Row],[子项名称]]),TRUE,FALSE))</f>
        <v/>
      </c>
      <c r="AA51" s="11" t="str">
        <f t="shared" si="10"/>
        <v/>
      </c>
      <c r="AB51" s="11" t="str">
        <f>IF(ISBLANK(A51),"",VLOOKUP(表1_16[[#This Row],[分项工程名称]],施工检查记录[#All],2,FALSE))</f>
        <v/>
      </c>
      <c r="AC51" t="str">
        <f t="shared" si="0"/>
        <v>1900年01月00日</v>
      </c>
    </row>
    <row r="52" customHeight="1" spans="2:29">
      <c r="B52" s="5"/>
      <c r="G52" s="4"/>
      <c r="K52" s="11" t="str">
        <f>IF(ISBLANK(A52),"",VLOOKUP("S8"&amp;表1_16[[#This Row],[分项工程代号]]&amp;表1_16[[#This Row],[分项工程名称]],模板!D:F,3,FALSE))</f>
        <v/>
      </c>
      <c r="L52" s="2" t="str">
        <f>IF(ISBLANK(A52),"",表1_16[[#This Row],[编号]]&amp;TEXT(表1_16[[#This Row],[序号]],"000"))</f>
        <v/>
      </c>
      <c r="M52" s="11" t="str">
        <f t="shared" si="1"/>
        <v/>
      </c>
      <c r="N52" s="11" t="str">
        <f t="shared" si="2"/>
        <v/>
      </c>
      <c r="O52" s="11" t="str">
        <f t="shared" si="3"/>
        <v/>
      </c>
      <c r="P52" s="2" t="str">
        <f t="shared" si="4"/>
        <v/>
      </c>
      <c r="Q52" s="2" t="str">
        <f t="shared" si="5"/>
        <v/>
      </c>
      <c r="R52" s="2" t="str">
        <f t="shared" si="6"/>
        <v/>
      </c>
      <c r="S52" s="11" t="str">
        <f t="shared" si="7"/>
        <v/>
      </c>
      <c r="T52" s="11" t="str">
        <f>IF(ISBLANK(A52),"",VLOOKUP(表1_16[[#This Row],[分项工程名称]],模板!C:G,3,FALSE))</f>
        <v/>
      </c>
      <c r="U52" s="2" t="str">
        <f t="shared" si="8"/>
        <v/>
      </c>
      <c r="V52" s="2" t="str">
        <f t="shared" si="9"/>
        <v/>
      </c>
      <c r="W52" s="11" t="str">
        <f>IF(ISBLANK(A52),"",表1_16[[#This Row],[子项名称]]&amp;表1_16[[#This Row],[标题]]&amp;表1_16[[#This Row],[分项工程代号]])</f>
        <v/>
      </c>
      <c r="X52" s="11" t="str">
        <f>IF(ISBLANK(A52),"",COUNTIF(W:W,表1_16[[#This Row],[子项名称]]&amp;表1_16[[#This Row],[标题]]&amp;表1_16[[#This Row],[分项工程代号]]))</f>
        <v/>
      </c>
      <c r="Y52" s="11" t="str">
        <f>IF(ISBLANK(A52),"",表1_16[[#This Row],[子项名称]]&amp;表1_16[[#This Row],[分项工程代号]]&amp;表1_16[[#This Row],[分项工程名称]])</f>
        <v/>
      </c>
      <c r="Z52" s="11" t="str">
        <f>IF(ISBLANK(A52),"",IF(MATCH(表1_16[[#This Row],[子项名称]]&amp;表1_16[[#This Row],[分项工程代号]]&amp;表1_16[[#This Row],[分项工程名称]],Y:Y,0)=ROW(表1_16[[#This Row],[子项名称]]),TRUE,FALSE))</f>
        <v/>
      </c>
      <c r="AA52" s="11" t="str">
        <f t="shared" si="10"/>
        <v/>
      </c>
      <c r="AB52" s="11" t="str">
        <f>IF(ISBLANK(A52),"",VLOOKUP(表1_16[[#This Row],[分项工程名称]],施工检查记录[#All],2,FALSE))</f>
        <v/>
      </c>
      <c r="AC52" t="str">
        <f t="shared" si="0"/>
        <v>1900年01月00日</v>
      </c>
    </row>
    <row r="53" customHeight="1" spans="2:29">
      <c r="B53" s="5"/>
      <c r="G53" s="4"/>
      <c r="K53" s="11" t="str">
        <f>IF(ISBLANK(A53),"",VLOOKUP("S8"&amp;表1_16[[#This Row],[分项工程代号]]&amp;表1_16[[#This Row],[分项工程名称]],模板!D:F,3,FALSE))</f>
        <v/>
      </c>
      <c r="L53" s="2" t="str">
        <f>IF(ISBLANK(A53),"",表1_16[[#This Row],[编号]]&amp;TEXT(表1_16[[#This Row],[序号]],"000"))</f>
        <v/>
      </c>
      <c r="M53" s="11" t="str">
        <f t="shared" si="1"/>
        <v/>
      </c>
      <c r="N53" s="11" t="str">
        <f t="shared" si="2"/>
        <v/>
      </c>
      <c r="O53" s="11" t="str">
        <f t="shared" si="3"/>
        <v/>
      </c>
      <c r="P53" s="2" t="str">
        <f t="shared" si="4"/>
        <v/>
      </c>
      <c r="Q53" s="2" t="str">
        <f t="shared" si="5"/>
        <v/>
      </c>
      <c r="R53" s="2" t="str">
        <f t="shared" si="6"/>
        <v/>
      </c>
      <c r="S53" s="11" t="str">
        <f t="shared" si="7"/>
        <v/>
      </c>
      <c r="T53" s="11" t="str">
        <f>IF(ISBLANK(A53),"",VLOOKUP(表1_16[[#This Row],[分项工程名称]],模板!C:G,3,FALSE))</f>
        <v/>
      </c>
      <c r="U53" s="2" t="str">
        <f t="shared" si="8"/>
        <v/>
      </c>
      <c r="V53" s="2" t="str">
        <f t="shared" si="9"/>
        <v/>
      </c>
      <c r="W53" s="11" t="str">
        <f>IF(ISBLANK(A53),"",表1_16[[#This Row],[子项名称]]&amp;表1_16[[#This Row],[标题]]&amp;表1_16[[#This Row],[分项工程代号]])</f>
        <v/>
      </c>
      <c r="X53" s="11" t="str">
        <f>IF(ISBLANK(A53),"",COUNTIF(W:W,表1_16[[#This Row],[子项名称]]&amp;表1_16[[#This Row],[标题]]&amp;表1_16[[#This Row],[分项工程代号]]))</f>
        <v/>
      </c>
      <c r="Y53" s="11" t="str">
        <f>IF(ISBLANK(A53),"",表1_16[[#This Row],[子项名称]]&amp;表1_16[[#This Row],[分项工程代号]]&amp;表1_16[[#This Row],[分项工程名称]])</f>
        <v/>
      </c>
      <c r="Z53" s="11" t="str">
        <f>IF(ISBLANK(A53),"",IF(MATCH(表1_16[[#This Row],[子项名称]]&amp;表1_16[[#This Row],[分项工程代号]]&amp;表1_16[[#This Row],[分项工程名称]],Y:Y,0)=ROW(表1_16[[#This Row],[子项名称]]),TRUE,FALSE))</f>
        <v/>
      </c>
      <c r="AA53" s="11" t="str">
        <f t="shared" si="10"/>
        <v/>
      </c>
      <c r="AB53" s="11" t="str">
        <f>IF(ISBLANK(A53),"",VLOOKUP(表1_16[[#This Row],[分项工程名称]],施工检查记录[#All],2,FALSE))</f>
        <v/>
      </c>
      <c r="AC53" t="str">
        <f t="shared" si="0"/>
        <v>1900年01月00日</v>
      </c>
    </row>
    <row r="54" customHeight="1" spans="1:29">
      <c r="A54" s="83"/>
      <c r="B54" s="5"/>
      <c r="C54" s="84"/>
      <c r="G54" s="4"/>
      <c r="I54" s="84"/>
      <c r="K54" s="11" t="str">
        <f>IF(ISBLANK(A54),"",VLOOKUP("S8"&amp;表1_16[[#This Row],[分项工程代号]]&amp;表1_16[[#This Row],[分项工程名称]],模板!D:F,3,FALSE))</f>
        <v/>
      </c>
      <c r="L54" s="2" t="str">
        <f>IF(ISBLANK(A54),"",表1_16[[#This Row],[编号]]&amp;TEXT(表1_16[[#This Row],[序号]],"000"))</f>
        <v/>
      </c>
      <c r="M54" s="11" t="str">
        <f t="shared" si="1"/>
        <v/>
      </c>
      <c r="N54" s="11" t="str">
        <f t="shared" si="2"/>
        <v/>
      </c>
      <c r="O54" s="11" t="str">
        <f t="shared" si="3"/>
        <v/>
      </c>
      <c r="P54" s="2" t="str">
        <f t="shared" si="4"/>
        <v/>
      </c>
      <c r="Q54" s="2" t="str">
        <f t="shared" si="5"/>
        <v/>
      </c>
      <c r="R54" s="2" t="str">
        <f t="shared" si="6"/>
        <v/>
      </c>
      <c r="S54" s="11" t="str">
        <f t="shared" si="7"/>
        <v/>
      </c>
      <c r="T54" s="11" t="str">
        <f>IF(ISBLANK(A54),"",VLOOKUP(表1_16[[#This Row],[分项工程名称]],模板!C:G,3,FALSE))</f>
        <v/>
      </c>
      <c r="U54" s="2" t="str">
        <f t="shared" si="8"/>
        <v/>
      </c>
      <c r="V54" s="2" t="str">
        <f t="shared" si="9"/>
        <v/>
      </c>
      <c r="W54" s="11" t="str">
        <f>IF(ISBLANK(A54),"",表1_16[[#This Row],[子项名称]]&amp;表1_16[[#This Row],[标题]]&amp;表1_16[[#This Row],[分项工程代号]])</f>
        <v/>
      </c>
      <c r="X54" s="11" t="str">
        <f>IF(ISBLANK(A54),"",COUNTIF(W:W,表1_16[[#This Row],[子项名称]]&amp;表1_16[[#This Row],[标题]]&amp;表1_16[[#This Row],[分项工程代号]]))</f>
        <v/>
      </c>
      <c r="Y54" s="11" t="str">
        <f>IF(ISBLANK(A54),"",表1_16[[#This Row],[子项名称]]&amp;表1_16[[#This Row],[分项工程代号]]&amp;表1_16[[#This Row],[分项工程名称]])</f>
        <v/>
      </c>
      <c r="Z54" s="11" t="str">
        <f>IF(ISBLANK(A54),"",IF(MATCH(表1_16[[#This Row],[子项名称]]&amp;表1_16[[#This Row],[分项工程代号]]&amp;表1_16[[#This Row],[分项工程名称]],Y:Y,0)=ROW(表1_16[[#This Row],[子项名称]]),TRUE,FALSE))</f>
        <v/>
      </c>
      <c r="AA54" s="11" t="str">
        <f t="shared" si="10"/>
        <v/>
      </c>
      <c r="AB54" s="11" t="str">
        <f>IF(ISBLANK(A54),"",VLOOKUP(表1_16[[#This Row],[分项工程名称]],施工检查记录[#All],2,FALSE))</f>
        <v/>
      </c>
      <c r="AC54" t="str">
        <f t="shared" si="0"/>
        <v>1900年01月00日</v>
      </c>
    </row>
    <row r="55" customHeight="1" spans="1:29">
      <c r="A55" s="83"/>
      <c r="B55" s="5"/>
      <c r="G55" s="4"/>
      <c r="K55" s="11" t="str">
        <f>IF(ISBLANK(A55),"",VLOOKUP("S8"&amp;表1_16[[#This Row],[分项工程代号]]&amp;表1_16[[#This Row],[分项工程名称]],模板!D:F,3,FALSE))</f>
        <v/>
      </c>
      <c r="L55" s="2" t="str">
        <f>IF(ISBLANK(A55),"",表1_16[[#This Row],[编号]]&amp;TEXT(表1_16[[#This Row],[序号]],"000"))</f>
        <v/>
      </c>
      <c r="M55" s="11" t="str">
        <f t="shared" si="1"/>
        <v/>
      </c>
      <c r="N55" s="11" t="str">
        <f t="shared" si="2"/>
        <v/>
      </c>
      <c r="O55" s="11" t="str">
        <f t="shared" si="3"/>
        <v/>
      </c>
      <c r="P55" s="2" t="str">
        <f t="shared" si="4"/>
        <v/>
      </c>
      <c r="Q55" s="2" t="str">
        <f t="shared" si="5"/>
        <v/>
      </c>
      <c r="R55" s="2" t="str">
        <f t="shared" si="6"/>
        <v/>
      </c>
      <c r="S55" s="11" t="str">
        <f t="shared" si="7"/>
        <v/>
      </c>
      <c r="T55" s="11" t="str">
        <f>IF(ISBLANK(A55),"",VLOOKUP(表1_16[[#This Row],[分项工程名称]],模板!C:G,3,FALSE))</f>
        <v/>
      </c>
      <c r="U55" s="2" t="str">
        <f t="shared" si="8"/>
        <v/>
      </c>
      <c r="V55" s="2" t="str">
        <f t="shared" si="9"/>
        <v/>
      </c>
      <c r="W55" s="11" t="str">
        <f>IF(ISBLANK(A55),"",表1_16[[#This Row],[子项名称]]&amp;表1_16[[#This Row],[标题]]&amp;表1_16[[#This Row],[分项工程代号]])</f>
        <v/>
      </c>
      <c r="X55" s="11" t="str">
        <f>IF(ISBLANK(A55),"",COUNTIF(W:W,表1_16[[#This Row],[子项名称]]&amp;表1_16[[#This Row],[标题]]&amp;表1_16[[#This Row],[分项工程代号]]))</f>
        <v/>
      </c>
      <c r="Y55" s="11" t="str">
        <f>IF(ISBLANK(A55),"",表1_16[[#This Row],[子项名称]]&amp;表1_16[[#This Row],[分项工程代号]]&amp;表1_16[[#This Row],[分项工程名称]])</f>
        <v/>
      </c>
      <c r="Z55" s="11" t="str">
        <f>IF(ISBLANK(A55),"",IF(MATCH(表1_16[[#This Row],[子项名称]]&amp;表1_16[[#This Row],[分项工程代号]]&amp;表1_16[[#This Row],[分项工程名称]],Y:Y,0)=ROW(表1_16[[#This Row],[子项名称]]),TRUE,FALSE))</f>
        <v/>
      </c>
      <c r="AA55" s="11" t="str">
        <f t="shared" si="10"/>
        <v/>
      </c>
      <c r="AB55" s="11" t="str">
        <f>IF(ISBLANK(A55),"",VLOOKUP(表1_16[[#This Row],[分项工程名称]],施工检查记录[#All],2,FALSE))</f>
        <v/>
      </c>
      <c r="AC55" t="str">
        <f t="shared" si="0"/>
        <v>1900年01月00日</v>
      </c>
    </row>
    <row r="56" customHeight="1" spans="1:29">
      <c r="A56" s="83"/>
      <c r="B56" s="5"/>
      <c r="G56" s="4"/>
      <c r="K56" s="11" t="str">
        <f>IF(ISBLANK(A56),"",VLOOKUP("S8"&amp;表1_16[[#This Row],[分项工程代号]]&amp;表1_16[[#This Row],[分项工程名称]],模板!D:F,3,FALSE))</f>
        <v/>
      </c>
      <c r="L56" s="2" t="str">
        <f>IF(ISBLANK(A56),"",表1_16[[#This Row],[编号]]&amp;TEXT(表1_16[[#This Row],[序号]],"000"))</f>
        <v/>
      </c>
      <c r="M56" s="11" t="str">
        <f t="shared" si="1"/>
        <v/>
      </c>
      <c r="N56" s="11" t="str">
        <f t="shared" si="2"/>
        <v/>
      </c>
      <c r="O56" s="11" t="str">
        <f t="shared" si="3"/>
        <v/>
      </c>
      <c r="P56" s="2" t="str">
        <f t="shared" si="4"/>
        <v/>
      </c>
      <c r="Q56" s="2" t="str">
        <f t="shared" si="5"/>
        <v/>
      </c>
      <c r="R56" s="2" t="str">
        <f t="shared" si="6"/>
        <v/>
      </c>
      <c r="S56" s="11" t="str">
        <f t="shared" si="7"/>
        <v/>
      </c>
      <c r="T56" s="11" t="str">
        <f>IF(ISBLANK(A56),"",VLOOKUP(表1_16[[#This Row],[分项工程名称]],模板!C:G,3,FALSE))</f>
        <v/>
      </c>
      <c r="U56" s="2" t="str">
        <f t="shared" si="8"/>
        <v/>
      </c>
      <c r="V56" s="2" t="str">
        <f t="shared" si="9"/>
        <v/>
      </c>
      <c r="W56" s="11" t="str">
        <f>IF(ISBLANK(A56),"",表1_16[[#This Row],[子项名称]]&amp;表1_16[[#This Row],[标题]]&amp;表1_16[[#This Row],[分项工程代号]])</f>
        <v/>
      </c>
      <c r="X56" s="11" t="str">
        <f>IF(ISBLANK(A56),"",COUNTIF(W:W,表1_16[[#This Row],[子项名称]]&amp;表1_16[[#This Row],[标题]]&amp;表1_16[[#This Row],[分项工程代号]]))</f>
        <v/>
      </c>
      <c r="Y56" s="11" t="str">
        <f>IF(ISBLANK(A56),"",表1_16[[#This Row],[子项名称]]&amp;表1_16[[#This Row],[分项工程代号]]&amp;表1_16[[#This Row],[分项工程名称]])</f>
        <v/>
      </c>
      <c r="Z56" s="11" t="str">
        <f>IF(ISBLANK(A56),"",IF(MATCH(表1_16[[#This Row],[子项名称]]&amp;表1_16[[#This Row],[分项工程代号]]&amp;表1_16[[#This Row],[分项工程名称]],Y:Y,0)=ROW(表1_16[[#This Row],[子项名称]]),TRUE,FALSE))</f>
        <v/>
      </c>
      <c r="AA56" s="11" t="str">
        <f t="shared" si="10"/>
        <v/>
      </c>
      <c r="AB56" s="11" t="str">
        <f>IF(ISBLANK(A56),"",VLOOKUP(表1_16[[#This Row],[分项工程名称]],施工检查记录[#All],2,FALSE))</f>
        <v/>
      </c>
      <c r="AC56" t="str">
        <f t="shared" si="0"/>
        <v>1900年01月00日</v>
      </c>
    </row>
    <row r="57" customHeight="1" spans="1:29">
      <c r="A57" s="83"/>
      <c r="B57" s="5"/>
      <c r="G57" s="4"/>
      <c r="K57" s="11" t="str">
        <f>IF(ISBLANK(A57),"",VLOOKUP("S8"&amp;表1_16[[#This Row],[分项工程代号]]&amp;表1_16[[#This Row],[分项工程名称]],模板!D:F,3,FALSE))</f>
        <v/>
      </c>
      <c r="L57" s="2" t="str">
        <f>IF(ISBLANK(A57),"",表1_16[[#This Row],[编号]]&amp;TEXT(表1_16[[#This Row],[序号]],"000"))</f>
        <v/>
      </c>
      <c r="M57" s="11" t="str">
        <f t="shared" si="1"/>
        <v/>
      </c>
      <c r="N57" s="11" t="str">
        <f t="shared" si="2"/>
        <v/>
      </c>
      <c r="O57" s="11" t="str">
        <f t="shared" si="3"/>
        <v/>
      </c>
      <c r="P57" s="2" t="str">
        <f t="shared" si="4"/>
        <v/>
      </c>
      <c r="Q57" s="2" t="str">
        <f t="shared" si="5"/>
        <v/>
      </c>
      <c r="R57" s="2" t="str">
        <f t="shared" si="6"/>
        <v/>
      </c>
      <c r="S57" s="11" t="str">
        <f t="shared" si="7"/>
        <v/>
      </c>
      <c r="T57" s="11" t="str">
        <f>IF(ISBLANK(A57),"",VLOOKUP(表1_16[[#This Row],[分项工程名称]],模板!C:G,3,FALSE))</f>
        <v/>
      </c>
      <c r="U57" s="2" t="str">
        <f t="shared" si="8"/>
        <v/>
      </c>
      <c r="V57" s="2" t="str">
        <f t="shared" si="9"/>
        <v/>
      </c>
      <c r="W57" s="11" t="str">
        <f>IF(ISBLANK(A57),"",表1_16[[#This Row],[子项名称]]&amp;表1_16[[#This Row],[标题]]&amp;表1_16[[#This Row],[分项工程代号]])</f>
        <v/>
      </c>
      <c r="X57" s="11" t="str">
        <f>IF(ISBLANK(A57),"",COUNTIF(W:W,表1_16[[#This Row],[子项名称]]&amp;表1_16[[#This Row],[标题]]&amp;表1_16[[#This Row],[分项工程代号]]))</f>
        <v/>
      </c>
      <c r="Y57" s="11" t="str">
        <f>IF(ISBLANK(A57),"",表1_16[[#This Row],[子项名称]]&amp;表1_16[[#This Row],[分项工程代号]]&amp;表1_16[[#This Row],[分项工程名称]])</f>
        <v/>
      </c>
      <c r="Z57" s="11" t="str">
        <f>IF(ISBLANK(A57),"",IF(MATCH(表1_16[[#This Row],[子项名称]]&amp;表1_16[[#This Row],[分项工程代号]]&amp;表1_16[[#This Row],[分项工程名称]],Y:Y,0)=ROW(表1_16[[#This Row],[子项名称]]),TRUE,FALSE))</f>
        <v/>
      </c>
      <c r="AA57" s="11" t="str">
        <f t="shared" si="10"/>
        <v/>
      </c>
      <c r="AB57" s="11" t="str">
        <f>IF(ISBLANK(A57),"",VLOOKUP(表1_16[[#This Row],[分项工程名称]],施工检查记录[#All],2,FALSE))</f>
        <v/>
      </c>
      <c r="AC57" t="str">
        <f t="shared" si="0"/>
        <v>1900年01月00日</v>
      </c>
    </row>
    <row r="58" customHeight="1" spans="2:29">
      <c r="B58" s="5"/>
      <c r="G58" s="4"/>
      <c r="K58" s="11" t="str">
        <f>IF(ISBLANK(A58),"",VLOOKUP("S8"&amp;表1_16[[#This Row],[分项工程代号]]&amp;表1_16[[#This Row],[分项工程名称]],模板!D:F,3,FALSE))</f>
        <v/>
      </c>
      <c r="L58" s="2" t="str">
        <f>IF(ISBLANK(A58),"",表1_16[[#This Row],[编号]]&amp;TEXT(表1_16[[#This Row],[序号]],"000"))</f>
        <v/>
      </c>
      <c r="M58" s="11" t="str">
        <f t="shared" si="1"/>
        <v/>
      </c>
      <c r="N58" s="11" t="str">
        <f t="shared" si="2"/>
        <v/>
      </c>
      <c r="O58" s="11" t="str">
        <f t="shared" si="3"/>
        <v/>
      </c>
      <c r="P58" s="2" t="str">
        <f t="shared" si="4"/>
        <v/>
      </c>
      <c r="Q58" s="2" t="str">
        <f t="shared" si="5"/>
        <v/>
      </c>
      <c r="R58" s="2" t="str">
        <f t="shared" si="6"/>
        <v/>
      </c>
      <c r="S58" s="11" t="str">
        <f t="shared" si="7"/>
        <v/>
      </c>
      <c r="T58" s="11" t="str">
        <f>IF(ISBLANK(A58),"",VLOOKUP(表1_16[[#This Row],[分项工程名称]],模板!C:G,3,FALSE))</f>
        <v/>
      </c>
      <c r="U58" s="2" t="str">
        <f t="shared" si="8"/>
        <v/>
      </c>
      <c r="V58" s="2" t="str">
        <f t="shared" si="9"/>
        <v/>
      </c>
      <c r="W58" s="11" t="str">
        <f>IF(ISBLANK(A58),"",表1_16[[#This Row],[子项名称]]&amp;表1_16[[#This Row],[标题]]&amp;表1_16[[#This Row],[分项工程代号]])</f>
        <v/>
      </c>
      <c r="X58" s="11" t="str">
        <f>IF(ISBLANK(A58),"",COUNTIF(W:W,表1_16[[#This Row],[子项名称]]&amp;表1_16[[#This Row],[标题]]&amp;表1_16[[#This Row],[分项工程代号]]))</f>
        <v/>
      </c>
      <c r="Y58" s="11" t="str">
        <f>IF(ISBLANK(A58),"",表1_16[[#This Row],[子项名称]]&amp;表1_16[[#This Row],[分项工程代号]]&amp;表1_16[[#This Row],[分项工程名称]])</f>
        <v/>
      </c>
      <c r="Z58" s="11" t="str">
        <f>IF(ISBLANK(A58),"",IF(MATCH(表1_16[[#This Row],[子项名称]]&amp;表1_16[[#This Row],[分项工程代号]]&amp;表1_16[[#This Row],[分项工程名称]],Y:Y,0)=ROW(表1_16[[#This Row],[子项名称]]),TRUE,FALSE))</f>
        <v/>
      </c>
      <c r="AA58" s="11" t="str">
        <f t="shared" si="10"/>
        <v/>
      </c>
      <c r="AB58" s="11" t="str">
        <f>IF(ISBLANK(A58),"",VLOOKUP(表1_16[[#This Row],[分项工程名称]],施工检查记录[#All],2,FALSE))</f>
        <v/>
      </c>
      <c r="AC58" t="str">
        <f t="shared" si="0"/>
        <v>1900年01月00日</v>
      </c>
    </row>
    <row r="59" customHeight="1" spans="2:29">
      <c r="B59" s="5"/>
      <c r="G59" s="4"/>
      <c r="K59" s="11" t="str">
        <f>IF(ISBLANK(A59),"",VLOOKUP("S8"&amp;表1_16[[#This Row],[分项工程代号]]&amp;表1_16[[#This Row],[分项工程名称]],模板!D:F,3,FALSE))</f>
        <v/>
      </c>
      <c r="L59" s="2" t="str">
        <f>IF(ISBLANK(A59),"",表1_16[[#This Row],[编号]]&amp;TEXT(表1_16[[#This Row],[序号]],"000"))</f>
        <v/>
      </c>
      <c r="M59" s="11" t="str">
        <f t="shared" si="1"/>
        <v/>
      </c>
      <c r="N59" s="11" t="str">
        <f t="shared" si="2"/>
        <v/>
      </c>
      <c r="O59" s="11" t="str">
        <f t="shared" si="3"/>
        <v/>
      </c>
      <c r="P59" s="2" t="str">
        <f t="shared" si="4"/>
        <v/>
      </c>
      <c r="Q59" s="2" t="str">
        <f t="shared" si="5"/>
        <v/>
      </c>
      <c r="R59" s="2" t="str">
        <f t="shared" si="6"/>
        <v/>
      </c>
      <c r="S59" s="11" t="str">
        <f t="shared" si="7"/>
        <v/>
      </c>
      <c r="T59" s="11" t="str">
        <f>IF(ISBLANK(A59),"",VLOOKUP(表1_16[[#This Row],[分项工程名称]],模板!C:G,3,FALSE))</f>
        <v/>
      </c>
      <c r="U59" s="2" t="str">
        <f t="shared" si="8"/>
        <v/>
      </c>
      <c r="V59" s="2" t="str">
        <f t="shared" si="9"/>
        <v/>
      </c>
      <c r="W59" s="11" t="str">
        <f>IF(ISBLANK(A59),"",表1_16[[#This Row],[子项名称]]&amp;表1_16[[#This Row],[标题]]&amp;表1_16[[#This Row],[分项工程代号]])</f>
        <v/>
      </c>
      <c r="X59" s="11" t="str">
        <f>IF(ISBLANK(A59),"",COUNTIF(W:W,表1_16[[#This Row],[子项名称]]&amp;表1_16[[#This Row],[标题]]&amp;表1_16[[#This Row],[分项工程代号]]))</f>
        <v/>
      </c>
      <c r="Y59" s="11" t="str">
        <f>IF(ISBLANK(A59),"",表1_16[[#This Row],[子项名称]]&amp;表1_16[[#This Row],[分项工程代号]]&amp;表1_16[[#This Row],[分项工程名称]])</f>
        <v/>
      </c>
      <c r="Z59" s="11" t="str">
        <f>IF(ISBLANK(A59),"",IF(MATCH(表1_16[[#This Row],[子项名称]]&amp;表1_16[[#This Row],[分项工程代号]]&amp;表1_16[[#This Row],[分项工程名称]],Y:Y,0)=ROW(表1_16[[#This Row],[子项名称]]),TRUE,FALSE))</f>
        <v/>
      </c>
      <c r="AA59" s="11" t="str">
        <f t="shared" si="10"/>
        <v/>
      </c>
      <c r="AB59" s="11" t="str">
        <f>IF(ISBLANK(A59),"",VLOOKUP(表1_16[[#This Row],[分项工程名称]],施工检查记录[#All],2,FALSE))</f>
        <v/>
      </c>
      <c r="AC59" t="str">
        <f t="shared" si="0"/>
        <v>1900年01月00日</v>
      </c>
    </row>
    <row r="60" customHeight="1" spans="2:29">
      <c r="B60" s="5"/>
      <c r="G60" s="4"/>
      <c r="K60" s="11" t="str">
        <f>IF(ISBLANK(A60),"",VLOOKUP("S8"&amp;表1_16[[#This Row],[分项工程代号]]&amp;表1_16[[#This Row],[分项工程名称]],模板!D:F,3,FALSE))</f>
        <v/>
      </c>
      <c r="L60" s="2" t="str">
        <f>IF(ISBLANK(A60),"",表1_16[[#This Row],[编号]]&amp;TEXT(表1_16[[#This Row],[序号]],"000"))</f>
        <v/>
      </c>
      <c r="M60" s="11" t="str">
        <f t="shared" si="1"/>
        <v/>
      </c>
      <c r="N60" s="11" t="str">
        <f t="shared" si="2"/>
        <v/>
      </c>
      <c r="O60" s="11" t="str">
        <f t="shared" si="3"/>
        <v/>
      </c>
      <c r="P60" s="2" t="str">
        <f t="shared" si="4"/>
        <v/>
      </c>
      <c r="Q60" s="2" t="str">
        <f t="shared" si="5"/>
        <v/>
      </c>
      <c r="R60" s="2" t="str">
        <f t="shared" si="6"/>
        <v/>
      </c>
      <c r="S60" s="11" t="str">
        <f t="shared" si="7"/>
        <v/>
      </c>
      <c r="T60" s="11" t="str">
        <f>IF(ISBLANK(A60),"",VLOOKUP(表1_16[[#This Row],[分项工程名称]],模板!C:G,3,FALSE))</f>
        <v/>
      </c>
      <c r="U60" s="2" t="str">
        <f t="shared" si="8"/>
        <v/>
      </c>
      <c r="V60" s="2" t="str">
        <f t="shared" si="9"/>
        <v/>
      </c>
      <c r="W60" s="11" t="str">
        <f>IF(ISBLANK(A60),"",表1_16[[#This Row],[子项名称]]&amp;表1_16[[#This Row],[标题]]&amp;表1_16[[#This Row],[分项工程代号]])</f>
        <v/>
      </c>
      <c r="X60" s="11" t="str">
        <f>IF(ISBLANK(A60),"",COUNTIF(W:W,表1_16[[#This Row],[子项名称]]&amp;表1_16[[#This Row],[标题]]&amp;表1_16[[#This Row],[分项工程代号]]))</f>
        <v/>
      </c>
      <c r="Y60" s="11" t="str">
        <f>IF(ISBLANK(A60),"",表1_16[[#This Row],[子项名称]]&amp;表1_16[[#This Row],[分项工程代号]]&amp;表1_16[[#This Row],[分项工程名称]])</f>
        <v/>
      </c>
      <c r="Z60" s="11" t="str">
        <f>IF(ISBLANK(A60),"",IF(MATCH(表1_16[[#This Row],[子项名称]]&amp;表1_16[[#This Row],[分项工程代号]]&amp;表1_16[[#This Row],[分项工程名称]],Y:Y,0)=ROW(表1_16[[#This Row],[子项名称]]),TRUE,FALSE))</f>
        <v/>
      </c>
      <c r="AA60" s="11" t="str">
        <f t="shared" si="10"/>
        <v/>
      </c>
      <c r="AB60" s="11" t="str">
        <f>IF(ISBLANK(A60),"",VLOOKUP(表1_16[[#This Row],[分项工程名称]],施工检查记录[#All],2,FALSE))</f>
        <v/>
      </c>
      <c r="AC60" t="str">
        <f t="shared" si="0"/>
        <v>1900年01月00日</v>
      </c>
    </row>
    <row r="61" customHeight="1" spans="2:29">
      <c r="B61" s="5"/>
      <c r="G61" s="4"/>
      <c r="K61" s="11" t="str">
        <f>IF(ISBLANK(A61),"",VLOOKUP("S8"&amp;表1_16[[#This Row],[分项工程代号]]&amp;表1_16[[#This Row],[分项工程名称]],模板!D:F,3,FALSE))</f>
        <v/>
      </c>
      <c r="L61" s="2" t="str">
        <f>IF(ISBLANK(A61),"",表1_16[[#This Row],[编号]]&amp;TEXT(表1_16[[#This Row],[序号]],"000"))</f>
        <v/>
      </c>
      <c r="M61" s="11" t="str">
        <f t="shared" si="1"/>
        <v/>
      </c>
      <c r="N61" s="11" t="str">
        <f t="shared" si="2"/>
        <v/>
      </c>
      <c r="O61" s="11" t="str">
        <f t="shared" si="3"/>
        <v/>
      </c>
      <c r="P61" s="2" t="str">
        <f t="shared" si="4"/>
        <v/>
      </c>
      <c r="Q61" s="2" t="str">
        <f t="shared" si="5"/>
        <v/>
      </c>
      <c r="R61" s="2" t="str">
        <f t="shared" si="6"/>
        <v/>
      </c>
      <c r="S61" s="11" t="str">
        <f t="shared" si="7"/>
        <v/>
      </c>
      <c r="T61" s="11" t="str">
        <f>IF(ISBLANK(A61),"",VLOOKUP(表1_16[[#This Row],[分项工程名称]],模板!C:G,3,FALSE))</f>
        <v/>
      </c>
      <c r="U61" s="2" t="str">
        <f t="shared" si="8"/>
        <v/>
      </c>
      <c r="V61" s="2" t="str">
        <f t="shared" si="9"/>
        <v/>
      </c>
      <c r="W61" s="11" t="str">
        <f>IF(ISBLANK(A61),"",表1_16[[#This Row],[子项名称]]&amp;表1_16[[#This Row],[标题]]&amp;表1_16[[#This Row],[分项工程代号]])</f>
        <v/>
      </c>
      <c r="X61" s="11" t="str">
        <f>IF(ISBLANK(A61),"",COUNTIF(W:W,表1_16[[#This Row],[子项名称]]&amp;表1_16[[#This Row],[标题]]&amp;表1_16[[#This Row],[分项工程代号]]))</f>
        <v/>
      </c>
      <c r="Y61" s="11" t="str">
        <f>IF(ISBLANK(A61),"",表1_16[[#This Row],[子项名称]]&amp;表1_16[[#This Row],[分项工程代号]]&amp;表1_16[[#This Row],[分项工程名称]])</f>
        <v/>
      </c>
      <c r="Z61" s="11" t="str">
        <f>IF(ISBLANK(A61),"",IF(MATCH(表1_16[[#This Row],[子项名称]]&amp;表1_16[[#This Row],[分项工程代号]]&amp;表1_16[[#This Row],[分项工程名称]],Y:Y,0)=ROW(表1_16[[#This Row],[子项名称]]),TRUE,FALSE))</f>
        <v/>
      </c>
      <c r="AA61" s="11" t="str">
        <f t="shared" si="10"/>
        <v/>
      </c>
      <c r="AB61" s="11" t="str">
        <f>IF(ISBLANK(A61),"",VLOOKUP(表1_16[[#This Row],[分项工程名称]],施工检查记录[#All],2,FALSE))</f>
        <v/>
      </c>
      <c r="AC61" t="str">
        <f t="shared" si="0"/>
        <v>1900年01月00日</v>
      </c>
    </row>
    <row r="62" customHeight="1" spans="2:29">
      <c r="B62" s="5"/>
      <c r="G62" s="4"/>
      <c r="K62" s="11" t="str">
        <f>IF(ISBLANK(A62),"",VLOOKUP("S8"&amp;表1_16[[#This Row],[分项工程代号]]&amp;表1_16[[#This Row],[分项工程名称]],模板!D:F,3,FALSE))</f>
        <v/>
      </c>
      <c r="L62" s="2" t="str">
        <f>IF(ISBLANK(A62),"",表1_16[[#This Row],[编号]]&amp;TEXT(表1_16[[#This Row],[序号]],"000"))</f>
        <v/>
      </c>
      <c r="M62" s="11" t="str">
        <f t="shared" si="1"/>
        <v/>
      </c>
      <c r="N62" s="11" t="str">
        <f t="shared" si="2"/>
        <v/>
      </c>
      <c r="O62" s="11" t="str">
        <f t="shared" si="3"/>
        <v/>
      </c>
      <c r="P62" s="2" t="str">
        <f t="shared" si="4"/>
        <v/>
      </c>
      <c r="Q62" s="2" t="str">
        <f t="shared" si="5"/>
        <v/>
      </c>
      <c r="R62" s="2" t="str">
        <f t="shared" si="6"/>
        <v/>
      </c>
      <c r="S62" s="11" t="str">
        <f t="shared" si="7"/>
        <v/>
      </c>
      <c r="T62" s="11" t="str">
        <f>IF(ISBLANK(A62),"",VLOOKUP(表1_16[[#This Row],[分项工程名称]],模板!C:G,3,FALSE))</f>
        <v/>
      </c>
      <c r="U62" s="2" t="str">
        <f t="shared" si="8"/>
        <v/>
      </c>
      <c r="V62" s="2" t="str">
        <f t="shared" si="9"/>
        <v/>
      </c>
      <c r="W62" s="11" t="str">
        <f>IF(ISBLANK(A62),"",表1_16[[#This Row],[子项名称]]&amp;表1_16[[#This Row],[标题]]&amp;表1_16[[#This Row],[分项工程代号]])</f>
        <v/>
      </c>
      <c r="X62" s="11" t="str">
        <f>IF(ISBLANK(A62),"",COUNTIF(W:W,表1_16[[#This Row],[子项名称]]&amp;表1_16[[#This Row],[标题]]&amp;表1_16[[#This Row],[分项工程代号]]))</f>
        <v/>
      </c>
      <c r="Y62" s="11" t="str">
        <f>IF(ISBLANK(A62),"",表1_16[[#This Row],[子项名称]]&amp;表1_16[[#This Row],[分项工程代号]]&amp;表1_16[[#This Row],[分项工程名称]])</f>
        <v/>
      </c>
      <c r="Z62" s="11" t="str">
        <f>IF(ISBLANK(A62),"",IF(MATCH(表1_16[[#This Row],[子项名称]]&amp;表1_16[[#This Row],[分项工程代号]]&amp;表1_16[[#This Row],[分项工程名称]],Y:Y,0)=ROW(表1_16[[#This Row],[子项名称]]),TRUE,FALSE))</f>
        <v/>
      </c>
      <c r="AA62" s="11" t="str">
        <f t="shared" si="10"/>
        <v/>
      </c>
      <c r="AB62" s="11" t="str">
        <f>IF(ISBLANK(A62),"",VLOOKUP(表1_16[[#This Row],[分项工程名称]],施工检查记录[#All],2,FALSE))</f>
        <v/>
      </c>
      <c r="AC62" t="str">
        <f t="shared" si="0"/>
        <v>1900年01月00日</v>
      </c>
    </row>
    <row r="63" customHeight="1" spans="2:29">
      <c r="B63" s="5"/>
      <c r="G63" s="4"/>
      <c r="K63" s="11" t="str">
        <f>IF(ISBLANK(A63),"",VLOOKUP("S8"&amp;表1_16[[#This Row],[分项工程代号]]&amp;表1_16[[#This Row],[分项工程名称]],模板!D:F,3,FALSE))</f>
        <v/>
      </c>
      <c r="L63" s="2" t="str">
        <f>IF(ISBLANK(A63),"",表1_16[[#This Row],[编号]]&amp;TEXT(表1_16[[#This Row],[序号]],"000"))</f>
        <v/>
      </c>
      <c r="M63" s="11" t="str">
        <f t="shared" si="1"/>
        <v/>
      </c>
      <c r="N63" s="11" t="str">
        <f t="shared" si="2"/>
        <v/>
      </c>
      <c r="O63" s="11" t="str">
        <f t="shared" si="3"/>
        <v/>
      </c>
      <c r="P63" s="2" t="str">
        <f t="shared" si="4"/>
        <v/>
      </c>
      <c r="Q63" s="2" t="str">
        <f t="shared" si="5"/>
        <v/>
      </c>
      <c r="R63" s="2" t="str">
        <f t="shared" si="6"/>
        <v/>
      </c>
      <c r="S63" s="11" t="str">
        <f t="shared" si="7"/>
        <v/>
      </c>
      <c r="T63" s="11" t="str">
        <f>IF(ISBLANK(A63),"",VLOOKUP(表1_16[[#This Row],[分项工程名称]],模板!C:G,3,FALSE))</f>
        <v/>
      </c>
      <c r="U63" s="2" t="str">
        <f t="shared" si="8"/>
        <v/>
      </c>
      <c r="V63" s="2" t="str">
        <f t="shared" si="9"/>
        <v/>
      </c>
      <c r="W63" s="11" t="str">
        <f>IF(ISBLANK(A63),"",表1_16[[#This Row],[子项名称]]&amp;表1_16[[#This Row],[标题]]&amp;表1_16[[#This Row],[分项工程代号]])</f>
        <v/>
      </c>
      <c r="X63" s="11" t="str">
        <f>IF(ISBLANK(A63),"",COUNTIF(W:W,表1_16[[#This Row],[子项名称]]&amp;表1_16[[#This Row],[标题]]&amp;表1_16[[#This Row],[分项工程代号]]))</f>
        <v/>
      </c>
      <c r="Y63" s="11" t="str">
        <f>IF(ISBLANK(A63),"",表1_16[[#This Row],[子项名称]]&amp;表1_16[[#This Row],[分项工程代号]]&amp;表1_16[[#This Row],[分项工程名称]])</f>
        <v/>
      </c>
      <c r="Z63" s="11" t="str">
        <f>IF(ISBLANK(A63),"",IF(MATCH(表1_16[[#This Row],[子项名称]]&amp;表1_16[[#This Row],[分项工程代号]]&amp;表1_16[[#This Row],[分项工程名称]],Y:Y,0)=ROW(表1_16[[#This Row],[子项名称]]),TRUE,FALSE))</f>
        <v/>
      </c>
      <c r="AA63" s="11" t="str">
        <f t="shared" si="10"/>
        <v/>
      </c>
      <c r="AB63" s="11" t="str">
        <f>IF(ISBLANK(A63),"",VLOOKUP(表1_16[[#This Row],[分项工程名称]],施工检查记录[#All],2,FALSE))</f>
        <v/>
      </c>
      <c r="AC63" t="str">
        <f t="shared" si="0"/>
        <v>1900年01月00日</v>
      </c>
    </row>
    <row r="64" customHeight="1" spans="2:29">
      <c r="B64" s="5"/>
      <c r="G64" s="4"/>
      <c r="K64" s="11" t="str">
        <f>IF(ISBLANK(A64),"",VLOOKUP("S8"&amp;表1_16[[#This Row],[分项工程代号]]&amp;表1_16[[#This Row],[分项工程名称]],模板!D:F,3,FALSE))</f>
        <v/>
      </c>
      <c r="L64" s="2" t="str">
        <f>IF(ISBLANK(A64),"",表1_16[[#This Row],[编号]]&amp;TEXT(表1_16[[#This Row],[序号]],"000"))</f>
        <v/>
      </c>
      <c r="M64" s="11" t="str">
        <f t="shared" si="1"/>
        <v/>
      </c>
      <c r="N64" s="11" t="str">
        <f t="shared" si="2"/>
        <v/>
      </c>
      <c r="O64" s="11" t="str">
        <f t="shared" si="3"/>
        <v/>
      </c>
      <c r="P64" s="2" t="str">
        <f t="shared" si="4"/>
        <v/>
      </c>
      <c r="Q64" s="2" t="str">
        <f t="shared" si="5"/>
        <v/>
      </c>
      <c r="R64" s="2" t="str">
        <f t="shared" si="6"/>
        <v/>
      </c>
      <c r="S64" s="11" t="str">
        <f t="shared" si="7"/>
        <v/>
      </c>
      <c r="T64" s="11" t="str">
        <f>IF(ISBLANK(A64),"",VLOOKUP(表1_16[[#This Row],[分项工程名称]],模板!C:G,3,FALSE))</f>
        <v/>
      </c>
      <c r="U64" s="2" t="str">
        <f t="shared" si="8"/>
        <v/>
      </c>
      <c r="V64" s="2" t="str">
        <f t="shared" si="9"/>
        <v/>
      </c>
      <c r="W64" s="11" t="str">
        <f>IF(ISBLANK(A64),"",表1_16[[#This Row],[子项名称]]&amp;表1_16[[#This Row],[标题]]&amp;表1_16[[#This Row],[分项工程代号]])</f>
        <v/>
      </c>
      <c r="X64" s="11" t="str">
        <f>IF(ISBLANK(A64),"",COUNTIF(W:W,表1_16[[#This Row],[子项名称]]&amp;表1_16[[#This Row],[标题]]&amp;表1_16[[#This Row],[分项工程代号]]))</f>
        <v/>
      </c>
      <c r="Y64" s="11" t="str">
        <f>IF(ISBLANK(A64),"",表1_16[[#This Row],[子项名称]]&amp;表1_16[[#This Row],[分项工程代号]]&amp;表1_16[[#This Row],[分项工程名称]])</f>
        <v/>
      </c>
      <c r="Z64" s="11" t="str">
        <f>IF(ISBLANK(A64),"",IF(MATCH(表1_16[[#This Row],[子项名称]]&amp;表1_16[[#This Row],[分项工程代号]]&amp;表1_16[[#This Row],[分项工程名称]],Y:Y,0)=ROW(表1_16[[#This Row],[子项名称]]),TRUE,FALSE))</f>
        <v/>
      </c>
      <c r="AA64" s="11" t="str">
        <f t="shared" si="10"/>
        <v/>
      </c>
      <c r="AB64" s="11" t="str">
        <f>IF(ISBLANK(A64),"",VLOOKUP(表1_16[[#This Row],[分项工程名称]],施工检查记录[#All],2,FALSE))</f>
        <v/>
      </c>
      <c r="AC64" t="str">
        <f t="shared" si="0"/>
        <v>1900年01月00日</v>
      </c>
    </row>
    <row r="65" customHeight="1" spans="2:29">
      <c r="B65" s="5"/>
      <c r="G65" s="4"/>
      <c r="K65" s="11" t="str">
        <f>IF(ISBLANK(A65),"",VLOOKUP("S8"&amp;表1_16[[#This Row],[分项工程代号]]&amp;表1_16[[#This Row],[分项工程名称]],模板!D:F,3,FALSE))</f>
        <v/>
      </c>
      <c r="L65" s="2" t="str">
        <f>IF(ISBLANK(A65),"",表1_16[[#This Row],[编号]]&amp;TEXT(表1_16[[#This Row],[序号]],"000"))</f>
        <v/>
      </c>
      <c r="M65" s="11" t="str">
        <f t="shared" si="1"/>
        <v/>
      </c>
      <c r="N65" s="11" t="str">
        <f t="shared" si="2"/>
        <v/>
      </c>
      <c r="O65" s="11" t="str">
        <f t="shared" si="3"/>
        <v/>
      </c>
      <c r="P65" s="2" t="str">
        <f t="shared" si="4"/>
        <v/>
      </c>
      <c r="Q65" s="2" t="str">
        <f t="shared" si="5"/>
        <v/>
      </c>
      <c r="R65" s="2" t="str">
        <f t="shared" si="6"/>
        <v/>
      </c>
      <c r="S65" s="11" t="str">
        <f t="shared" si="7"/>
        <v/>
      </c>
      <c r="T65" s="11" t="str">
        <f>IF(ISBLANK(A65),"",VLOOKUP(表1_16[[#This Row],[分项工程名称]],模板!C:G,3,FALSE))</f>
        <v/>
      </c>
      <c r="U65" s="2" t="str">
        <f t="shared" si="8"/>
        <v/>
      </c>
      <c r="V65" s="2" t="str">
        <f t="shared" si="9"/>
        <v/>
      </c>
      <c r="W65" s="11" t="str">
        <f>IF(ISBLANK(A65),"",表1_16[[#This Row],[子项名称]]&amp;表1_16[[#This Row],[标题]]&amp;表1_16[[#This Row],[分项工程代号]])</f>
        <v/>
      </c>
      <c r="X65" s="11" t="str">
        <f>IF(ISBLANK(A65),"",COUNTIF(W:W,表1_16[[#This Row],[子项名称]]&amp;表1_16[[#This Row],[标题]]&amp;表1_16[[#This Row],[分项工程代号]]))</f>
        <v/>
      </c>
      <c r="Y65" s="11" t="str">
        <f>IF(ISBLANK(A65),"",表1_16[[#This Row],[子项名称]]&amp;表1_16[[#This Row],[分项工程代号]]&amp;表1_16[[#This Row],[分项工程名称]])</f>
        <v/>
      </c>
      <c r="Z65" s="11" t="str">
        <f>IF(ISBLANK(A65),"",IF(MATCH(表1_16[[#This Row],[子项名称]]&amp;表1_16[[#This Row],[分项工程代号]]&amp;表1_16[[#This Row],[分项工程名称]],Y:Y,0)=ROW(表1_16[[#This Row],[子项名称]]),TRUE,FALSE))</f>
        <v/>
      </c>
      <c r="AA65" s="11" t="str">
        <f t="shared" si="10"/>
        <v/>
      </c>
      <c r="AB65" s="11" t="str">
        <f>IF(ISBLANK(A65),"",VLOOKUP(表1_16[[#This Row],[分项工程名称]],施工检查记录[#All],2,FALSE))</f>
        <v/>
      </c>
      <c r="AC65" t="str">
        <f t="shared" si="0"/>
        <v>1900年01月00日</v>
      </c>
    </row>
    <row r="66" customHeight="1" spans="2:29">
      <c r="B66" s="5"/>
      <c r="G66" s="4"/>
      <c r="K66" s="11" t="str">
        <f>IF(ISBLANK(A66),"",VLOOKUP("S8"&amp;表1_16[[#This Row],[分项工程代号]]&amp;表1_16[[#This Row],[分项工程名称]],模板!D:F,3,FALSE))</f>
        <v/>
      </c>
      <c r="L66" s="2" t="str">
        <f>IF(ISBLANK(A66),"",表1_16[[#This Row],[编号]]&amp;TEXT(表1_16[[#This Row],[序号]],"000"))</f>
        <v/>
      </c>
      <c r="M66" s="11" t="str">
        <f t="shared" si="1"/>
        <v/>
      </c>
      <c r="N66" s="11" t="str">
        <f t="shared" si="2"/>
        <v/>
      </c>
      <c r="O66" s="11" t="str">
        <f t="shared" si="3"/>
        <v/>
      </c>
      <c r="P66" s="2" t="str">
        <f t="shared" si="4"/>
        <v/>
      </c>
      <c r="Q66" s="2" t="str">
        <f t="shared" si="5"/>
        <v/>
      </c>
      <c r="R66" s="2" t="str">
        <f t="shared" si="6"/>
        <v/>
      </c>
      <c r="S66" s="11" t="str">
        <f t="shared" si="7"/>
        <v/>
      </c>
      <c r="T66" s="11" t="str">
        <f>IF(ISBLANK(A66),"",VLOOKUP(表1_16[[#This Row],[分项工程名称]],模板!C:G,3,FALSE))</f>
        <v/>
      </c>
      <c r="U66" s="2" t="str">
        <f t="shared" si="8"/>
        <v/>
      </c>
      <c r="V66" s="2" t="str">
        <f t="shared" si="9"/>
        <v/>
      </c>
      <c r="W66" s="11" t="str">
        <f>IF(ISBLANK(A66),"",表1_16[[#This Row],[子项名称]]&amp;表1_16[[#This Row],[标题]]&amp;表1_16[[#This Row],[分项工程代号]])</f>
        <v/>
      </c>
      <c r="X66" s="11" t="str">
        <f>IF(ISBLANK(A66),"",COUNTIF(W:W,表1_16[[#This Row],[子项名称]]&amp;表1_16[[#This Row],[标题]]&amp;表1_16[[#This Row],[分项工程代号]]))</f>
        <v/>
      </c>
      <c r="Y66" s="11" t="str">
        <f>IF(ISBLANK(A66),"",表1_16[[#This Row],[子项名称]]&amp;表1_16[[#This Row],[分项工程代号]]&amp;表1_16[[#This Row],[分项工程名称]])</f>
        <v/>
      </c>
      <c r="Z66" s="11" t="str">
        <f>IF(ISBLANK(A66),"",IF(MATCH(表1_16[[#This Row],[子项名称]]&amp;表1_16[[#This Row],[分项工程代号]]&amp;表1_16[[#This Row],[分项工程名称]],Y:Y,0)=ROW(表1_16[[#This Row],[子项名称]]),TRUE,FALSE))</f>
        <v/>
      </c>
      <c r="AA66" s="11" t="str">
        <f t="shared" si="10"/>
        <v/>
      </c>
      <c r="AB66" s="11" t="str">
        <f>IF(ISBLANK(A66),"",VLOOKUP(表1_16[[#This Row],[分项工程名称]],施工检查记录[#All],2,FALSE))</f>
        <v/>
      </c>
      <c r="AC66" t="str">
        <f t="shared" ref="AC66:AC129" si="11">TEXT($G66,"yyyy年mm月dd日")</f>
        <v>1900年01月00日</v>
      </c>
    </row>
    <row r="67" customHeight="1" spans="2:29">
      <c r="B67" s="5"/>
      <c r="G67" s="4"/>
      <c r="K67" s="11" t="str">
        <f>IF(ISBLANK(A67),"",VLOOKUP("S8"&amp;表1_16[[#This Row],[分项工程代号]]&amp;表1_16[[#This Row],[分项工程名称]],模板!D:F,3,FALSE))</f>
        <v/>
      </c>
      <c r="L67" s="2" t="str">
        <f>IF(ISBLANK(A67),"",表1_16[[#This Row],[编号]]&amp;TEXT(表1_16[[#This Row],[序号]],"000"))</f>
        <v/>
      </c>
      <c r="M67" s="11" t="str">
        <f t="shared" ref="M67:M130" si="12">IF(ISBLANK(A67),"","北方工程刚果（金）有限公司")</f>
        <v/>
      </c>
      <c r="N67" s="11" t="str">
        <f t="shared" ref="N67:N130" si="13">IF(ISBLANK(A67),"","李云松")</f>
        <v/>
      </c>
      <c r="O67" s="11" t="str">
        <f t="shared" ref="O67:O130" si="14">IF(ISBLANK(A67),"","黄必银")</f>
        <v/>
      </c>
      <c r="P67" s="2" t="str">
        <f t="shared" ref="P67:P130" si="15">IF(ISBLANK(A67),"","WUHUANG CONSTRUCTION ET COMMERCE RDC SAS")</f>
        <v/>
      </c>
      <c r="Q67" s="2" t="str">
        <f t="shared" ref="Q67:Q130" si="16">IF(ISBLANK(A67),"","陈陆")</f>
        <v/>
      </c>
      <c r="R67" s="2" t="str">
        <f t="shared" ref="R67:R130" si="17">IF(ISBLANK(A67),"","冯翰鹏")</f>
        <v/>
      </c>
      <c r="S67" s="11" t="str">
        <f t="shared" ref="S67:S130" si="18">IF(ISBLANK(A67),"","鑫诚建设监理咨询有限公司")</f>
        <v/>
      </c>
      <c r="T67" s="11" t="str">
        <f>IF(ISBLANK(A67),"",VLOOKUP(表1_16[[#This Row],[分项工程名称]],模板!C:G,3,FALSE))</f>
        <v/>
      </c>
      <c r="U67" s="2" t="str">
        <f t="shared" ref="U67:U130" si="19">IF(ISBLANK(A67),"","刚果（金）庞比铜钴矿项目")</f>
        <v/>
      </c>
      <c r="V67" s="2" t="str">
        <f t="shared" ref="V67:V130" si="20">IF(ISBLANK(A67),"",_xlfn.CONCAT(U67,"   ",A67))</f>
        <v/>
      </c>
      <c r="W67" s="11" t="str">
        <f>IF(ISBLANK(A67),"",表1_16[[#This Row],[子项名称]]&amp;表1_16[[#This Row],[标题]]&amp;表1_16[[#This Row],[分项工程代号]])</f>
        <v/>
      </c>
      <c r="X67" s="11" t="str">
        <f>IF(ISBLANK(A67),"",COUNTIF(W:W,表1_16[[#This Row],[子项名称]]&amp;表1_16[[#This Row],[标题]]&amp;表1_16[[#This Row],[分项工程代号]]))</f>
        <v/>
      </c>
      <c r="Y67" s="11" t="str">
        <f>IF(ISBLANK(A67),"",表1_16[[#This Row],[子项名称]]&amp;表1_16[[#This Row],[分项工程代号]]&amp;表1_16[[#This Row],[分项工程名称]])</f>
        <v/>
      </c>
      <c r="Z67" s="11" t="str">
        <f>IF(ISBLANK(A67),"",IF(MATCH(表1_16[[#This Row],[子项名称]]&amp;表1_16[[#This Row],[分项工程代号]]&amp;表1_16[[#This Row],[分项工程名称]],Y:Y,0)=ROW(表1_16[[#This Row],[子项名称]]),TRUE,FALSE))</f>
        <v/>
      </c>
      <c r="AA67" s="11" t="str">
        <f t="shared" ref="AA67:AA130" si="21">IF(ISBLANK(A67),"",_xlfn.CONCAT("GB 50339-2003《智能建筑施工及验收规范》"))</f>
        <v/>
      </c>
      <c r="AB67" s="11" t="str">
        <f>IF(ISBLANK(A67),"",VLOOKUP(表1_16[[#This Row],[分项工程名称]],施工检查记录[#All],2,FALSE))</f>
        <v/>
      </c>
      <c r="AC67" t="str">
        <f t="shared" si="11"/>
        <v>1900年01月00日</v>
      </c>
    </row>
    <row r="68" customHeight="1" spans="2:29">
      <c r="B68" s="5"/>
      <c r="G68" s="4"/>
      <c r="K68" s="11" t="str">
        <f>IF(ISBLANK(A68),"",VLOOKUP("S8"&amp;表1_16[[#This Row],[分项工程代号]]&amp;表1_16[[#This Row],[分项工程名称]],模板!D:F,3,FALSE))</f>
        <v/>
      </c>
      <c r="L68" s="2" t="str">
        <f>IF(ISBLANK(A68),"",表1_16[[#This Row],[编号]]&amp;TEXT(表1_16[[#This Row],[序号]],"000"))</f>
        <v/>
      </c>
      <c r="M68" s="11" t="str">
        <f t="shared" si="12"/>
        <v/>
      </c>
      <c r="N68" s="11" t="str">
        <f t="shared" si="13"/>
        <v/>
      </c>
      <c r="O68" s="11" t="str">
        <f t="shared" si="14"/>
        <v/>
      </c>
      <c r="P68" s="2" t="str">
        <f t="shared" si="15"/>
        <v/>
      </c>
      <c r="Q68" s="2" t="str">
        <f t="shared" si="16"/>
        <v/>
      </c>
      <c r="R68" s="2" t="str">
        <f t="shared" si="17"/>
        <v/>
      </c>
      <c r="S68" s="11" t="str">
        <f t="shared" si="18"/>
        <v/>
      </c>
      <c r="T68" s="11" t="str">
        <f>IF(ISBLANK(A68),"",VLOOKUP(表1_16[[#This Row],[分项工程名称]],模板!C:G,3,FALSE))</f>
        <v/>
      </c>
      <c r="U68" s="2" t="str">
        <f t="shared" si="19"/>
        <v/>
      </c>
      <c r="V68" s="2" t="str">
        <f t="shared" si="20"/>
        <v/>
      </c>
      <c r="W68" s="11" t="str">
        <f>IF(ISBLANK(A68),"",表1_16[[#This Row],[子项名称]]&amp;表1_16[[#This Row],[标题]]&amp;表1_16[[#This Row],[分项工程代号]])</f>
        <v/>
      </c>
      <c r="X68" s="11" t="str">
        <f>IF(ISBLANK(A68),"",COUNTIF(W:W,表1_16[[#This Row],[子项名称]]&amp;表1_16[[#This Row],[标题]]&amp;表1_16[[#This Row],[分项工程代号]]))</f>
        <v/>
      </c>
      <c r="Y68" s="11" t="str">
        <f>IF(ISBLANK(A68),"",表1_16[[#This Row],[子项名称]]&amp;表1_16[[#This Row],[分项工程代号]]&amp;表1_16[[#This Row],[分项工程名称]])</f>
        <v/>
      </c>
      <c r="Z68" s="11" t="str">
        <f>IF(ISBLANK(A68),"",IF(MATCH(表1_16[[#This Row],[子项名称]]&amp;表1_16[[#This Row],[分项工程代号]]&amp;表1_16[[#This Row],[分项工程名称]],Y:Y,0)=ROW(表1_16[[#This Row],[子项名称]]),TRUE,FALSE))</f>
        <v/>
      </c>
      <c r="AA68" s="11" t="str">
        <f t="shared" si="21"/>
        <v/>
      </c>
      <c r="AB68" s="11" t="str">
        <f>IF(ISBLANK(A68),"",VLOOKUP(表1_16[[#This Row],[分项工程名称]],施工检查记录[#All],2,FALSE))</f>
        <v/>
      </c>
      <c r="AC68" t="str">
        <f t="shared" si="11"/>
        <v>1900年01月00日</v>
      </c>
    </row>
    <row r="69" customHeight="1" spans="2:29">
      <c r="B69" s="5"/>
      <c r="G69" s="4"/>
      <c r="K69" s="11" t="str">
        <f>IF(ISBLANK(A69),"",VLOOKUP("S8"&amp;表1_16[[#This Row],[分项工程代号]]&amp;表1_16[[#This Row],[分项工程名称]],模板!D:F,3,FALSE))</f>
        <v/>
      </c>
      <c r="L69" s="2" t="str">
        <f>IF(ISBLANK(A69),"",表1_16[[#This Row],[编号]]&amp;TEXT(表1_16[[#This Row],[序号]],"000"))</f>
        <v/>
      </c>
      <c r="M69" s="11" t="str">
        <f t="shared" si="12"/>
        <v/>
      </c>
      <c r="N69" s="11" t="str">
        <f t="shared" si="13"/>
        <v/>
      </c>
      <c r="O69" s="11" t="str">
        <f t="shared" si="14"/>
        <v/>
      </c>
      <c r="P69" s="2" t="str">
        <f t="shared" si="15"/>
        <v/>
      </c>
      <c r="Q69" s="2" t="str">
        <f t="shared" si="16"/>
        <v/>
      </c>
      <c r="R69" s="2" t="str">
        <f t="shared" si="17"/>
        <v/>
      </c>
      <c r="S69" s="11" t="str">
        <f t="shared" si="18"/>
        <v/>
      </c>
      <c r="T69" s="11" t="str">
        <f>IF(ISBLANK(A69),"",VLOOKUP(表1_16[[#This Row],[分项工程名称]],模板!C:G,3,FALSE))</f>
        <v/>
      </c>
      <c r="U69" s="2" t="str">
        <f t="shared" si="19"/>
        <v/>
      </c>
      <c r="V69" s="2" t="str">
        <f t="shared" si="20"/>
        <v/>
      </c>
      <c r="W69" s="11" t="str">
        <f>IF(ISBLANK(A69),"",表1_16[[#This Row],[子项名称]]&amp;表1_16[[#This Row],[标题]]&amp;表1_16[[#This Row],[分项工程代号]])</f>
        <v/>
      </c>
      <c r="X69" s="11" t="str">
        <f>IF(ISBLANK(A69),"",COUNTIF(W:W,表1_16[[#This Row],[子项名称]]&amp;表1_16[[#This Row],[标题]]&amp;表1_16[[#This Row],[分项工程代号]]))</f>
        <v/>
      </c>
      <c r="Y69" s="11" t="str">
        <f>IF(ISBLANK(A69),"",表1_16[[#This Row],[子项名称]]&amp;表1_16[[#This Row],[分项工程代号]]&amp;表1_16[[#This Row],[分项工程名称]])</f>
        <v/>
      </c>
      <c r="Z69" s="11" t="str">
        <f>IF(ISBLANK(A69),"",IF(MATCH(表1_16[[#This Row],[子项名称]]&amp;表1_16[[#This Row],[分项工程代号]]&amp;表1_16[[#This Row],[分项工程名称]],Y:Y,0)=ROW(表1_16[[#This Row],[子项名称]]),TRUE,FALSE))</f>
        <v/>
      </c>
      <c r="AA69" s="11" t="str">
        <f t="shared" si="21"/>
        <v/>
      </c>
      <c r="AB69" s="11" t="str">
        <f>IF(ISBLANK(A69),"",VLOOKUP(表1_16[[#This Row],[分项工程名称]],施工检查记录[#All],2,FALSE))</f>
        <v/>
      </c>
      <c r="AC69" t="str">
        <f t="shared" si="11"/>
        <v>1900年01月00日</v>
      </c>
    </row>
    <row r="70" customHeight="1" spans="2:29">
      <c r="B70" s="5"/>
      <c r="G70" s="4"/>
      <c r="K70" s="11" t="str">
        <f>IF(ISBLANK(A70),"",VLOOKUP("S8"&amp;表1_16[[#This Row],[分项工程代号]]&amp;表1_16[[#This Row],[分项工程名称]],模板!D:F,3,FALSE))</f>
        <v/>
      </c>
      <c r="L70" s="2" t="str">
        <f>IF(ISBLANK(A70),"",表1_16[[#This Row],[编号]]&amp;TEXT(表1_16[[#This Row],[序号]],"000"))</f>
        <v/>
      </c>
      <c r="M70" s="11" t="str">
        <f t="shared" si="12"/>
        <v/>
      </c>
      <c r="N70" s="11" t="str">
        <f t="shared" si="13"/>
        <v/>
      </c>
      <c r="O70" s="11" t="str">
        <f t="shared" si="14"/>
        <v/>
      </c>
      <c r="P70" s="2" t="str">
        <f t="shared" si="15"/>
        <v/>
      </c>
      <c r="Q70" s="2" t="str">
        <f t="shared" si="16"/>
        <v/>
      </c>
      <c r="R70" s="2" t="str">
        <f t="shared" si="17"/>
        <v/>
      </c>
      <c r="S70" s="11" t="str">
        <f t="shared" si="18"/>
        <v/>
      </c>
      <c r="T70" s="11" t="str">
        <f>IF(ISBLANK(A70),"",VLOOKUP(表1_16[[#This Row],[分项工程名称]],模板!C:G,3,FALSE))</f>
        <v/>
      </c>
      <c r="U70" s="2" t="str">
        <f t="shared" si="19"/>
        <v/>
      </c>
      <c r="V70" s="2" t="str">
        <f t="shared" si="20"/>
        <v/>
      </c>
      <c r="W70" s="11" t="str">
        <f>IF(ISBLANK(A70),"",表1_16[[#This Row],[子项名称]]&amp;表1_16[[#This Row],[标题]]&amp;表1_16[[#This Row],[分项工程代号]])</f>
        <v/>
      </c>
      <c r="X70" s="11" t="str">
        <f>IF(ISBLANK(A70),"",COUNTIF(W:W,表1_16[[#This Row],[子项名称]]&amp;表1_16[[#This Row],[标题]]&amp;表1_16[[#This Row],[分项工程代号]]))</f>
        <v/>
      </c>
      <c r="Y70" s="11" t="str">
        <f>IF(ISBLANK(A70),"",表1_16[[#This Row],[子项名称]]&amp;表1_16[[#This Row],[分项工程代号]]&amp;表1_16[[#This Row],[分项工程名称]])</f>
        <v/>
      </c>
      <c r="Z70" s="11" t="str">
        <f>IF(ISBLANK(A70),"",IF(MATCH(表1_16[[#This Row],[子项名称]]&amp;表1_16[[#This Row],[分项工程代号]]&amp;表1_16[[#This Row],[分项工程名称]],Y:Y,0)=ROW(表1_16[[#This Row],[子项名称]]),TRUE,FALSE))</f>
        <v/>
      </c>
      <c r="AA70" s="11" t="str">
        <f t="shared" si="21"/>
        <v/>
      </c>
      <c r="AB70" s="11" t="str">
        <f>IF(ISBLANK(A70),"",VLOOKUP(表1_16[[#This Row],[分项工程名称]],施工检查记录[#All],2,FALSE))</f>
        <v/>
      </c>
      <c r="AC70" t="str">
        <f t="shared" si="11"/>
        <v>1900年01月00日</v>
      </c>
    </row>
    <row r="71" customHeight="1" spans="2:29">
      <c r="B71" s="5"/>
      <c r="G71" s="4"/>
      <c r="K71" s="11" t="str">
        <f>IF(ISBLANK(A71),"",VLOOKUP("S8"&amp;表1_16[[#This Row],[分项工程代号]]&amp;表1_16[[#This Row],[分项工程名称]],模板!D:F,3,FALSE))</f>
        <v/>
      </c>
      <c r="L71" s="2" t="str">
        <f>IF(ISBLANK(A71),"",表1_16[[#This Row],[编号]]&amp;TEXT(表1_16[[#This Row],[序号]],"000"))</f>
        <v/>
      </c>
      <c r="M71" s="11" t="str">
        <f t="shared" si="12"/>
        <v/>
      </c>
      <c r="N71" s="11" t="str">
        <f t="shared" si="13"/>
        <v/>
      </c>
      <c r="O71" s="11" t="str">
        <f t="shared" si="14"/>
        <v/>
      </c>
      <c r="P71" s="2" t="str">
        <f t="shared" si="15"/>
        <v/>
      </c>
      <c r="Q71" s="2" t="str">
        <f t="shared" si="16"/>
        <v/>
      </c>
      <c r="R71" s="2" t="str">
        <f t="shared" si="17"/>
        <v/>
      </c>
      <c r="S71" s="11" t="str">
        <f t="shared" si="18"/>
        <v/>
      </c>
      <c r="T71" s="11" t="str">
        <f>IF(ISBLANK(A71),"",VLOOKUP(表1_16[[#This Row],[分项工程名称]],模板!C:G,3,FALSE))</f>
        <v/>
      </c>
      <c r="U71" s="2" t="str">
        <f t="shared" si="19"/>
        <v/>
      </c>
      <c r="V71" s="2" t="str">
        <f t="shared" si="20"/>
        <v/>
      </c>
      <c r="W71" s="11" t="str">
        <f>IF(ISBLANK(A71),"",表1_16[[#This Row],[子项名称]]&amp;表1_16[[#This Row],[标题]]&amp;表1_16[[#This Row],[分项工程代号]])</f>
        <v/>
      </c>
      <c r="X71" s="11" t="str">
        <f>IF(ISBLANK(A71),"",COUNTIF(W:W,表1_16[[#This Row],[子项名称]]&amp;表1_16[[#This Row],[标题]]&amp;表1_16[[#This Row],[分项工程代号]]))</f>
        <v/>
      </c>
      <c r="Y71" s="11" t="str">
        <f>IF(ISBLANK(A71),"",表1_16[[#This Row],[子项名称]]&amp;表1_16[[#This Row],[分项工程代号]]&amp;表1_16[[#This Row],[分项工程名称]])</f>
        <v/>
      </c>
      <c r="Z71" s="11" t="str">
        <f>IF(ISBLANK(A71),"",IF(MATCH(表1_16[[#This Row],[子项名称]]&amp;表1_16[[#This Row],[分项工程代号]]&amp;表1_16[[#This Row],[分项工程名称]],Y:Y,0)=ROW(表1_16[[#This Row],[子项名称]]),TRUE,FALSE))</f>
        <v/>
      </c>
      <c r="AA71" s="11" t="str">
        <f t="shared" si="21"/>
        <v/>
      </c>
      <c r="AB71" s="11" t="str">
        <f>IF(ISBLANK(A71),"",VLOOKUP(表1_16[[#This Row],[分项工程名称]],施工检查记录[#All],2,FALSE))</f>
        <v/>
      </c>
      <c r="AC71" t="str">
        <f t="shared" si="11"/>
        <v>1900年01月00日</v>
      </c>
    </row>
    <row r="72" customHeight="1" spans="2:29">
      <c r="B72" s="5"/>
      <c r="G72" s="4"/>
      <c r="K72" s="11" t="str">
        <f>IF(ISBLANK(A72),"",VLOOKUP("S8"&amp;表1_16[[#This Row],[分项工程代号]]&amp;表1_16[[#This Row],[分项工程名称]],模板!D:F,3,FALSE))</f>
        <v/>
      </c>
      <c r="L72" s="2" t="str">
        <f>IF(ISBLANK(A72),"",表1_16[[#This Row],[编号]]&amp;TEXT(表1_16[[#This Row],[序号]],"000"))</f>
        <v/>
      </c>
      <c r="M72" s="11" t="str">
        <f t="shared" si="12"/>
        <v/>
      </c>
      <c r="N72" s="11" t="str">
        <f t="shared" si="13"/>
        <v/>
      </c>
      <c r="O72" s="11" t="str">
        <f t="shared" si="14"/>
        <v/>
      </c>
      <c r="P72" s="2" t="str">
        <f t="shared" si="15"/>
        <v/>
      </c>
      <c r="Q72" s="2" t="str">
        <f t="shared" si="16"/>
        <v/>
      </c>
      <c r="R72" s="2" t="str">
        <f t="shared" si="17"/>
        <v/>
      </c>
      <c r="S72" s="11" t="str">
        <f t="shared" si="18"/>
        <v/>
      </c>
      <c r="T72" s="11" t="str">
        <f>IF(ISBLANK(A72),"",VLOOKUP(表1_16[[#This Row],[分项工程名称]],模板!C:G,3,FALSE))</f>
        <v/>
      </c>
      <c r="U72" s="2" t="str">
        <f t="shared" si="19"/>
        <v/>
      </c>
      <c r="V72" s="2" t="str">
        <f t="shared" si="20"/>
        <v/>
      </c>
      <c r="W72" s="11" t="str">
        <f>IF(ISBLANK(A72),"",表1_16[[#This Row],[子项名称]]&amp;表1_16[[#This Row],[标题]]&amp;表1_16[[#This Row],[分项工程代号]])</f>
        <v/>
      </c>
      <c r="X72" s="11" t="str">
        <f>IF(ISBLANK(A72),"",COUNTIF(W:W,表1_16[[#This Row],[子项名称]]&amp;表1_16[[#This Row],[标题]]&amp;表1_16[[#This Row],[分项工程代号]]))</f>
        <v/>
      </c>
      <c r="Y72" s="11" t="str">
        <f>IF(ISBLANK(A72),"",表1_16[[#This Row],[子项名称]]&amp;表1_16[[#This Row],[分项工程代号]]&amp;表1_16[[#This Row],[分项工程名称]])</f>
        <v/>
      </c>
      <c r="Z72" s="11" t="str">
        <f>IF(ISBLANK(A72),"",IF(MATCH(表1_16[[#This Row],[子项名称]]&amp;表1_16[[#This Row],[分项工程代号]]&amp;表1_16[[#This Row],[分项工程名称]],Y:Y,0)=ROW(表1_16[[#This Row],[子项名称]]),TRUE,FALSE))</f>
        <v/>
      </c>
      <c r="AA72" s="11" t="str">
        <f t="shared" si="21"/>
        <v/>
      </c>
      <c r="AB72" s="11" t="str">
        <f>IF(ISBLANK(A72),"",VLOOKUP(表1_16[[#This Row],[分项工程名称]],施工检查记录[#All],2,FALSE))</f>
        <v/>
      </c>
      <c r="AC72" t="str">
        <f t="shared" si="11"/>
        <v>1900年01月00日</v>
      </c>
    </row>
    <row r="73" customHeight="1" spans="2:29">
      <c r="B73" s="5"/>
      <c r="G73" s="4"/>
      <c r="K73" s="11" t="str">
        <f>IF(ISBLANK(A73),"",VLOOKUP("S8"&amp;表1_16[[#This Row],[分项工程代号]]&amp;表1_16[[#This Row],[分项工程名称]],模板!D:F,3,FALSE))</f>
        <v/>
      </c>
      <c r="L73" s="2" t="str">
        <f>IF(ISBLANK(A73),"",表1_16[[#This Row],[编号]]&amp;TEXT(表1_16[[#This Row],[序号]],"000"))</f>
        <v/>
      </c>
      <c r="M73" s="11" t="str">
        <f t="shared" si="12"/>
        <v/>
      </c>
      <c r="N73" s="11" t="str">
        <f t="shared" si="13"/>
        <v/>
      </c>
      <c r="O73" s="11" t="str">
        <f t="shared" si="14"/>
        <v/>
      </c>
      <c r="P73" s="2" t="str">
        <f t="shared" si="15"/>
        <v/>
      </c>
      <c r="Q73" s="2" t="str">
        <f t="shared" si="16"/>
        <v/>
      </c>
      <c r="R73" s="2" t="str">
        <f t="shared" si="17"/>
        <v/>
      </c>
      <c r="S73" s="11" t="str">
        <f t="shared" si="18"/>
        <v/>
      </c>
      <c r="T73" s="11" t="str">
        <f>IF(ISBLANK(A73),"",VLOOKUP(表1_16[[#This Row],[分项工程名称]],模板!C:G,3,FALSE))</f>
        <v/>
      </c>
      <c r="U73" s="2" t="str">
        <f t="shared" si="19"/>
        <v/>
      </c>
      <c r="V73" s="2" t="str">
        <f t="shared" si="20"/>
        <v/>
      </c>
      <c r="W73" s="11" t="str">
        <f>IF(ISBLANK(A73),"",表1_16[[#This Row],[子项名称]]&amp;表1_16[[#This Row],[标题]]&amp;表1_16[[#This Row],[分项工程代号]])</f>
        <v/>
      </c>
      <c r="X73" s="11" t="str">
        <f>IF(ISBLANK(A73),"",COUNTIF(W:W,表1_16[[#This Row],[子项名称]]&amp;表1_16[[#This Row],[标题]]&amp;表1_16[[#This Row],[分项工程代号]]))</f>
        <v/>
      </c>
      <c r="Y73" s="11" t="str">
        <f>IF(ISBLANK(A73),"",表1_16[[#This Row],[子项名称]]&amp;表1_16[[#This Row],[分项工程代号]]&amp;表1_16[[#This Row],[分项工程名称]])</f>
        <v/>
      </c>
      <c r="Z73" s="11" t="str">
        <f>IF(ISBLANK(A73),"",IF(MATCH(表1_16[[#This Row],[子项名称]]&amp;表1_16[[#This Row],[分项工程代号]]&amp;表1_16[[#This Row],[分项工程名称]],Y:Y,0)=ROW(表1_16[[#This Row],[子项名称]]),TRUE,FALSE))</f>
        <v/>
      </c>
      <c r="AA73" s="11" t="str">
        <f t="shared" si="21"/>
        <v/>
      </c>
      <c r="AB73" s="11" t="str">
        <f>IF(ISBLANK(A73),"",VLOOKUP(表1_16[[#This Row],[分项工程名称]],施工检查记录[#All],2,FALSE))</f>
        <v/>
      </c>
      <c r="AC73" t="str">
        <f t="shared" si="11"/>
        <v>1900年01月00日</v>
      </c>
    </row>
    <row r="74" customHeight="1" spans="2:29">
      <c r="B74" s="5"/>
      <c r="G74" s="4"/>
      <c r="K74" s="11" t="str">
        <f>IF(ISBLANK(A74),"",VLOOKUP("S8"&amp;表1_16[[#This Row],[分项工程代号]]&amp;表1_16[[#This Row],[分项工程名称]],模板!D:F,3,FALSE))</f>
        <v/>
      </c>
      <c r="L74" s="2" t="str">
        <f>IF(ISBLANK(A74),"",表1_16[[#This Row],[编号]]&amp;TEXT(表1_16[[#This Row],[序号]],"000"))</f>
        <v/>
      </c>
      <c r="M74" s="11" t="str">
        <f t="shared" si="12"/>
        <v/>
      </c>
      <c r="N74" s="11" t="str">
        <f t="shared" si="13"/>
        <v/>
      </c>
      <c r="O74" s="11" t="str">
        <f t="shared" si="14"/>
        <v/>
      </c>
      <c r="P74" s="2" t="str">
        <f t="shared" si="15"/>
        <v/>
      </c>
      <c r="Q74" s="2" t="str">
        <f t="shared" si="16"/>
        <v/>
      </c>
      <c r="R74" s="2" t="str">
        <f t="shared" si="17"/>
        <v/>
      </c>
      <c r="S74" s="11" t="str">
        <f t="shared" si="18"/>
        <v/>
      </c>
      <c r="T74" s="11" t="str">
        <f>IF(ISBLANK(A74),"",VLOOKUP(表1_16[[#This Row],[分项工程名称]],模板!C:G,3,FALSE))</f>
        <v/>
      </c>
      <c r="U74" s="2" t="str">
        <f t="shared" si="19"/>
        <v/>
      </c>
      <c r="V74" s="2" t="str">
        <f t="shared" si="20"/>
        <v/>
      </c>
      <c r="W74" s="11" t="str">
        <f>IF(ISBLANK(A74),"",表1_16[[#This Row],[子项名称]]&amp;表1_16[[#This Row],[标题]]&amp;表1_16[[#This Row],[分项工程代号]])</f>
        <v/>
      </c>
      <c r="X74" s="11" t="str">
        <f>IF(ISBLANK(A74),"",COUNTIF(W:W,表1_16[[#This Row],[子项名称]]&amp;表1_16[[#This Row],[标题]]&amp;表1_16[[#This Row],[分项工程代号]]))</f>
        <v/>
      </c>
      <c r="Y74" s="11" t="str">
        <f>IF(ISBLANK(A74),"",表1_16[[#This Row],[子项名称]]&amp;表1_16[[#This Row],[分项工程代号]]&amp;表1_16[[#This Row],[分项工程名称]])</f>
        <v/>
      </c>
      <c r="Z74" s="11" t="str">
        <f>IF(ISBLANK(A74),"",IF(MATCH(表1_16[[#This Row],[子项名称]]&amp;表1_16[[#This Row],[分项工程代号]]&amp;表1_16[[#This Row],[分项工程名称]],Y:Y,0)=ROW(表1_16[[#This Row],[子项名称]]),TRUE,FALSE))</f>
        <v/>
      </c>
      <c r="AA74" s="11" t="str">
        <f t="shared" si="21"/>
        <v/>
      </c>
      <c r="AB74" s="11" t="str">
        <f>IF(ISBLANK(A74),"",VLOOKUP(表1_16[[#This Row],[分项工程名称]],施工检查记录[#All],2,FALSE))</f>
        <v/>
      </c>
      <c r="AC74" t="str">
        <f t="shared" si="11"/>
        <v>1900年01月00日</v>
      </c>
    </row>
    <row r="75" customHeight="1" spans="2:29">
      <c r="B75" s="5"/>
      <c r="G75" s="4"/>
      <c r="K75" s="11" t="str">
        <f>IF(ISBLANK(A75),"",VLOOKUP("S8"&amp;表1_16[[#This Row],[分项工程代号]]&amp;表1_16[[#This Row],[分项工程名称]],模板!D:F,3,FALSE))</f>
        <v/>
      </c>
      <c r="L75" s="2" t="str">
        <f>IF(ISBLANK(A75),"",表1_16[[#This Row],[编号]]&amp;TEXT(表1_16[[#This Row],[序号]],"000"))</f>
        <v/>
      </c>
      <c r="M75" s="11" t="str">
        <f t="shared" si="12"/>
        <v/>
      </c>
      <c r="N75" s="11" t="str">
        <f t="shared" si="13"/>
        <v/>
      </c>
      <c r="O75" s="11" t="str">
        <f t="shared" si="14"/>
        <v/>
      </c>
      <c r="P75" s="2" t="str">
        <f t="shared" si="15"/>
        <v/>
      </c>
      <c r="Q75" s="2" t="str">
        <f t="shared" si="16"/>
        <v/>
      </c>
      <c r="R75" s="2" t="str">
        <f t="shared" si="17"/>
        <v/>
      </c>
      <c r="S75" s="11" t="str">
        <f t="shared" si="18"/>
        <v/>
      </c>
      <c r="T75" s="11" t="str">
        <f>IF(ISBLANK(A75),"",VLOOKUP(表1_16[[#This Row],[分项工程名称]],模板!C:G,3,FALSE))</f>
        <v/>
      </c>
      <c r="U75" s="2" t="str">
        <f t="shared" si="19"/>
        <v/>
      </c>
      <c r="V75" s="2" t="str">
        <f t="shared" si="20"/>
        <v/>
      </c>
      <c r="W75" s="11" t="str">
        <f>IF(ISBLANK(A75),"",表1_16[[#This Row],[子项名称]]&amp;表1_16[[#This Row],[标题]]&amp;表1_16[[#This Row],[分项工程代号]])</f>
        <v/>
      </c>
      <c r="X75" s="11" t="str">
        <f>IF(ISBLANK(A75),"",COUNTIF(W:W,表1_16[[#This Row],[子项名称]]&amp;表1_16[[#This Row],[标题]]&amp;表1_16[[#This Row],[分项工程代号]]))</f>
        <v/>
      </c>
      <c r="Y75" s="11" t="str">
        <f>IF(ISBLANK(A75),"",表1_16[[#This Row],[子项名称]]&amp;表1_16[[#This Row],[分项工程代号]]&amp;表1_16[[#This Row],[分项工程名称]])</f>
        <v/>
      </c>
      <c r="Z75" s="11" t="str">
        <f>IF(ISBLANK(A75),"",IF(MATCH(表1_16[[#This Row],[子项名称]]&amp;表1_16[[#This Row],[分项工程代号]]&amp;表1_16[[#This Row],[分项工程名称]],Y:Y,0)=ROW(表1_16[[#This Row],[子项名称]]),TRUE,FALSE))</f>
        <v/>
      </c>
      <c r="AA75" s="11" t="str">
        <f t="shared" si="21"/>
        <v/>
      </c>
      <c r="AB75" s="11" t="str">
        <f>IF(ISBLANK(A75),"",VLOOKUP(表1_16[[#This Row],[分项工程名称]],施工检查记录[#All],2,FALSE))</f>
        <v/>
      </c>
      <c r="AC75" t="str">
        <f t="shared" si="11"/>
        <v>1900年01月00日</v>
      </c>
    </row>
    <row r="76" customHeight="1" spans="1:29">
      <c r="A76" s="6"/>
      <c r="B76" s="6"/>
      <c r="C76" s="6"/>
      <c r="D76" s="6"/>
      <c r="E76" s="6"/>
      <c r="F76" s="7"/>
      <c r="G76" s="8"/>
      <c r="I76" s="7"/>
      <c r="J76" s="7"/>
      <c r="K76" s="11" t="str">
        <f>IF(ISBLANK(A76),"",VLOOKUP("S8"&amp;表1_16[[#This Row],[分项工程代号]]&amp;表1_16[[#This Row],[分项工程名称]],模板!D:F,3,FALSE))</f>
        <v/>
      </c>
      <c r="L76" s="2" t="str">
        <f>IF(ISBLANK(A76),"",表1_16[[#This Row],[编号]]&amp;TEXT(表1_16[[#This Row],[序号]],"000"))</f>
        <v/>
      </c>
      <c r="M76" s="11" t="str">
        <f t="shared" si="12"/>
        <v/>
      </c>
      <c r="N76" s="11" t="str">
        <f t="shared" si="13"/>
        <v/>
      </c>
      <c r="O76" s="11" t="str">
        <f t="shared" si="14"/>
        <v/>
      </c>
      <c r="P76" s="2" t="str">
        <f t="shared" si="15"/>
        <v/>
      </c>
      <c r="Q76" s="2" t="str">
        <f t="shared" si="16"/>
        <v/>
      </c>
      <c r="R76" s="2" t="str">
        <f t="shared" si="17"/>
        <v/>
      </c>
      <c r="S76" s="11" t="str">
        <f t="shared" si="18"/>
        <v/>
      </c>
      <c r="T76" s="11" t="str">
        <f>IF(ISBLANK(A76),"",VLOOKUP(表1_16[[#This Row],[分项工程名称]],模板!C:G,3,FALSE))</f>
        <v/>
      </c>
      <c r="U76" s="2" t="str">
        <f t="shared" si="19"/>
        <v/>
      </c>
      <c r="V76" s="2" t="str">
        <f t="shared" si="20"/>
        <v/>
      </c>
      <c r="W76" s="11" t="str">
        <f>IF(ISBLANK(A76),"",表1_16[[#This Row],[子项名称]]&amp;表1_16[[#This Row],[标题]]&amp;表1_16[[#This Row],[分项工程代号]])</f>
        <v/>
      </c>
      <c r="X76" s="11" t="str">
        <f>IF(ISBLANK(A76),"",COUNTIF(W:W,表1_16[[#This Row],[子项名称]]&amp;表1_16[[#This Row],[标题]]&amp;表1_16[[#This Row],[分项工程代号]]))</f>
        <v/>
      </c>
      <c r="Y76" s="11" t="str">
        <f>IF(ISBLANK(A76),"",表1_16[[#This Row],[子项名称]]&amp;表1_16[[#This Row],[分项工程代号]]&amp;表1_16[[#This Row],[分项工程名称]])</f>
        <v/>
      </c>
      <c r="Z76" s="11" t="str">
        <f>IF(ISBLANK(A76),"",IF(MATCH(表1_16[[#This Row],[子项名称]]&amp;表1_16[[#This Row],[分项工程代号]]&amp;表1_16[[#This Row],[分项工程名称]],Y:Y,0)=ROW(表1_16[[#This Row],[子项名称]]),TRUE,FALSE))</f>
        <v/>
      </c>
      <c r="AA76" s="11" t="str">
        <f t="shared" si="21"/>
        <v/>
      </c>
      <c r="AB76" s="11" t="str">
        <f>IF(ISBLANK(A76),"",VLOOKUP(表1_16[[#This Row],[分项工程名称]],施工检查记录[#All],2,FALSE))</f>
        <v/>
      </c>
      <c r="AC76" t="str">
        <f t="shared" si="11"/>
        <v>1900年01月00日</v>
      </c>
    </row>
    <row r="77" customHeight="1" spans="1:29">
      <c r="A77" s="7"/>
      <c r="B77" s="6"/>
      <c r="C77" s="7"/>
      <c r="D77" s="7"/>
      <c r="E77" s="7"/>
      <c r="F77" s="7"/>
      <c r="G77" s="37"/>
      <c r="I77" s="7"/>
      <c r="J77" s="7"/>
      <c r="K77" s="11" t="str">
        <f>IF(ISBLANK(A77),"",VLOOKUP("S8"&amp;表1_16[[#This Row],[分项工程代号]]&amp;表1_16[[#This Row],[分项工程名称]],模板!D:F,3,FALSE))</f>
        <v/>
      </c>
      <c r="L77" s="2" t="str">
        <f>IF(ISBLANK(A77),"",表1_16[[#This Row],[编号]]&amp;TEXT(表1_16[[#This Row],[序号]],"000"))</f>
        <v/>
      </c>
      <c r="M77" s="11" t="str">
        <f t="shared" si="12"/>
        <v/>
      </c>
      <c r="N77" s="11" t="str">
        <f t="shared" si="13"/>
        <v/>
      </c>
      <c r="O77" s="11" t="str">
        <f t="shared" si="14"/>
        <v/>
      </c>
      <c r="P77" s="2" t="str">
        <f t="shared" si="15"/>
        <v/>
      </c>
      <c r="Q77" s="2" t="str">
        <f t="shared" si="16"/>
        <v/>
      </c>
      <c r="R77" s="2" t="str">
        <f t="shared" si="17"/>
        <v/>
      </c>
      <c r="S77" s="11" t="str">
        <f t="shared" si="18"/>
        <v/>
      </c>
      <c r="T77" s="11" t="str">
        <f>IF(ISBLANK(A77),"",VLOOKUP(表1_16[[#This Row],[分项工程名称]],模板!C:G,3,FALSE))</f>
        <v/>
      </c>
      <c r="U77" s="2" t="str">
        <f t="shared" si="19"/>
        <v/>
      </c>
      <c r="V77" s="2" t="str">
        <f t="shared" si="20"/>
        <v/>
      </c>
      <c r="W77" s="11" t="str">
        <f>IF(ISBLANK(A77),"",表1_16[[#This Row],[子项名称]]&amp;表1_16[[#This Row],[标题]]&amp;表1_16[[#This Row],[分项工程代号]])</f>
        <v/>
      </c>
      <c r="X77" s="11" t="str">
        <f>IF(ISBLANK(A77),"",COUNTIF(W:W,表1_16[[#This Row],[子项名称]]&amp;表1_16[[#This Row],[标题]]&amp;表1_16[[#This Row],[分项工程代号]]))</f>
        <v/>
      </c>
      <c r="Y77" s="11" t="str">
        <f>IF(ISBLANK(A77),"",表1_16[[#This Row],[子项名称]]&amp;表1_16[[#This Row],[分项工程代号]]&amp;表1_16[[#This Row],[分项工程名称]])</f>
        <v/>
      </c>
      <c r="Z77" s="11" t="str">
        <f>IF(ISBLANK(A77),"",IF(MATCH(表1_16[[#This Row],[子项名称]]&amp;表1_16[[#This Row],[分项工程代号]]&amp;表1_16[[#This Row],[分项工程名称]],Y:Y,0)=ROW(表1_16[[#This Row],[子项名称]]),TRUE,FALSE))</f>
        <v/>
      </c>
      <c r="AA77" s="11" t="str">
        <f t="shared" si="21"/>
        <v/>
      </c>
      <c r="AB77" s="11" t="str">
        <f>IF(ISBLANK(A77),"",VLOOKUP(表1_16[[#This Row],[分项工程名称]],施工检查记录[#All],2,FALSE))</f>
        <v/>
      </c>
      <c r="AC77" t="str">
        <f t="shared" si="11"/>
        <v>1900年01月00日</v>
      </c>
    </row>
    <row r="78" customHeight="1" spans="2:29">
      <c r="B78" s="5"/>
      <c r="G78" s="4"/>
      <c r="K78" s="11" t="str">
        <f>IF(ISBLANK(A78),"",VLOOKUP("S8"&amp;表1_16[[#This Row],[分项工程代号]]&amp;表1_16[[#This Row],[分项工程名称]],模板!D:F,3,FALSE))</f>
        <v/>
      </c>
      <c r="L78" s="2" t="str">
        <f>IF(ISBLANK(A78),"",表1_16[[#This Row],[编号]]&amp;TEXT(表1_16[[#This Row],[序号]],"000"))</f>
        <v/>
      </c>
      <c r="M78" s="11" t="str">
        <f t="shared" si="12"/>
        <v/>
      </c>
      <c r="N78" s="11" t="str">
        <f t="shared" si="13"/>
        <v/>
      </c>
      <c r="O78" s="11" t="str">
        <f t="shared" si="14"/>
        <v/>
      </c>
      <c r="P78" s="2" t="str">
        <f t="shared" si="15"/>
        <v/>
      </c>
      <c r="Q78" s="2" t="str">
        <f t="shared" si="16"/>
        <v/>
      </c>
      <c r="R78" s="2" t="str">
        <f t="shared" si="17"/>
        <v/>
      </c>
      <c r="S78" s="11" t="str">
        <f t="shared" si="18"/>
        <v/>
      </c>
      <c r="T78" s="11" t="str">
        <f>IF(ISBLANK(A78),"",VLOOKUP(表1_16[[#This Row],[分项工程名称]],模板!C:G,3,FALSE))</f>
        <v/>
      </c>
      <c r="U78" s="2" t="str">
        <f t="shared" si="19"/>
        <v/>
      </c>
      <c r="V78" s="2" t="str">
        <f t="shared" si="20"/>
        <v/>
      </c>
      <c r="W78" s="11" t="str">
        <f>IF(ISBLANK(A78),"",表1_16[[#This Row],[子项名称]]&amp;表1_16[[#This Row],[标题]]&amp;表1_16[[#This Row],[分项工程代号]])</f>
        <v/>
      </c>
      <c r="X78" s="11" t="str">
        <f>IF(ISBLANK(A78),"",COUNTIF(W:W,表1_16[[#This Row],[子项名称]]&amp;表1_16[[#This Row],[标题]]&amp;表1_16[[#This Row],[分项工程代号]]))</f>
        <v/>
      </c>
      <c r="Y78" s="11" t="str">
        <f>IF(ISBLANK(A78),"",表1_16[[#This Row],[子项名称]]&amp;表1_16[[#This Row],[分项工程代号]]&amp;表1_16[[#This Row],[分项工程名称]])</f>
        <v/>
      </c>
      <c r="Z78" s="11" t="str">
        <f>IF(ISBLANK(A78),"",IF(MATCH(表1_16[[#This Row],[子项名称]]&amp;表1_16[[#This Row],[分项工程代号]]&amp;表1_16[[#This Row],[分项工程名称]],Y:Y,0)=ROW(表1_16[[#This Row],[子项名称]]),TRUE,FALSE))</f>
        <v/>
      </c>
      <c r="AA78" s="11" t="str">
        <f t="shared" si="21"/>
        <v/>
      </c>
      <c r="AB78" s="11" t="str">
        <f>IF(ISBLANK(A78),"",VLOOKUP(表1_16[[#This Row],[分项工程名称]],施工检查记录[#All],2,FALSE))</f>
        <v/>
      </c>
      <c r="AC78" t="str">
        <f t="shared" si="11"/>
        <v>1900年01月00日</v>
      </c>
    </row>
    <row r="79" customHeight="1" spans="2:29">
      <c r="B79" s="5"/>
      <c r="G79" s="4"/>
      <c r="K79" s="11" t="str">
        <f>IF(ISBLANK(A79),"",VLOOKUP("S8"&amp;表1_16[[#This Row],[分项工程代号]]&amp;表1_16[[#This Row],[分项工程名称]],模板!D:F,3,FALSE))</f>
        <v/>
      </c>
      <c r="L79" s="2" t="str">
        <f>IF(ISBLANK(A79),"",表1_16[[#This Row],[编号]]&amp;TEXT(表1_16[[#This Row],[序号]],"000"))</f>
        <v/>
      </c>
      <c r="M79" s="11" t="str">
        <f t="shared" si="12"/>
        <v/>
      </c>
      <c r="N79" s="11" t="str">
        <f t="shared" si="13"/>
        <v/>
      </c>
      <c r="O79" s="11" t="str">
        <f t="shared" si="14"/>
        <v/>
      </c>
      <c r="P79" s="2" t="str">
        <f t="shared" si="15"/>
        <v/>
      </c>
      <c r="Q79" s="2" t="str">
        <f t="shared" si="16"/>
        <v/>
      </c>
      <c r="R79" s="2" t="str">
        <f t="shared" si="17"/>
        <v/>
      </c>
      <c r="S79" s="11" t="str">
        <f t="shared" si="18"/>
        <v/>
      </c>
      <c r="T79" s="11" t="str">
        <f>IF(ISBLANK(A79),"",VLOOKUP(表1_16[[#This Row],[分项工程名称]],模板!C:G,3,FALSE))</f>
        <v/>
      </c>
      <c r="U79" s="2" t="str">
        <f t="shared" si="19"/>
        <v/>
      </c>
      <c r="V79" s="2" t="str">
        <f t="shared" si="20"/>
        <v/>
      </c>
      <c r="W79" s="11" t="str">
        <f>IF(ISBLANK(A79),"",表1_16[[#This Row],[子项名称]]&amp;表1_16[[#This Row],[标题]]&amp;表1_16[[#This Row],[分项工程代号]])</f>
        <v/>
      </c>
      <c r="X79" s="11" t="str">
        <f>IF(ISBLANK(A79),"",COUNTIF(W:W,表1_16[[#This Row],[子项名称]]&amp;表1_16[[#This Row],[标题]]&amp;表1_16[[#This Row],[分项工程代号]]))</f>
        <v/>
      </c>
      <c r="Y79" s="11" t="str">
        <f>IF(ISBLANK(A79),"",表1_16[[#This Row],[子项名称]]&amp;表1_16[[#This Row],[分项工程代号]]&amp;表1_16[[#This Row],[分项工程名称]])</f>
        <v/>
      </c>
      <c r="Z79" s="11" t="str">
        <f>IF(ISBLANK(A79),"",IF(MATCH(表1_16[[#This Row],[子项名称]]&amp;表1_16[[#This Row],[分项工程代号]]&amp;表1_16[[#This Row],[分项工程名称]],Y:Y,0)=ROW(表1_16[[#This Row],[子项名称]]),TRUE,FALSE))</f>
        <v/>
      </c>
      <c r="AA79" s="11" t="str">
        <f t="shared" si="21"/>
        <v/>
      </c>
      <c r="AB79" s="11" t="str">
        <f>IF(ISBLANK(A79),"",VLOOKUP(表1_16[[#This Row],[分项工程名称]],施工检查记录[#All],2,FALSE))</f>
        <v/>
      </c>
      <c r="AC79" t="str">
        <f t="shared" si="11"/>
        <v>1900年01月00日</v>
      </c>
    </row>
    <row r="80" customHeight="1" spans="2:29">
      <c r="B80" s="5"/>
      <c r="G80" s="4"/>
      <c r="K80" s="11" t="str">
        <f>IF(ISBLANK(A80),"",VLOOKUP("S8"&amp;表1_16[[#This Row],[分项工程代号]]&amp;表1_16[[#This Row],[分项工程名称]],模板!D:F,3,FALSE))</f>
        <v/>
      </c>
      <c r="L80" s="2" t="str">
        <f>IF(ISBLANK(A80),"",表1_16[[#This Row],[编号]]&amp;TEXT(表1_16[[#This Row],[序号]],"000"))</f>
        <v/>
      </c>
      <c r="M80" s="11" t="str">
        <f t="shared" si="12"/>
        <v/>
      </c>
      <c r="N80" s="11" t="str">
        <f t="shared" si="13"/>
        <v/>
      </c>
      <c r="O80" s="11" t="str">
        <f t="shared" si="14"/>
        <v/>
      </c>
      <c r="P80" s="2" t="str">
        <f t="shared" si="15"/>
        <v/>
      </c>
      <c r="Q80" s="2" t="str">
        <f t="shared" si="16"/>
        <v/>
      </c>
      <c r="R80" s="2" t="str">
        <f t="shared" si="17"/>
        <v/>
      </c>
      <c r="S80" s="11" t="str">
        <f t="shared" si="18"/>
        <v/>
      </c>
      <c r="T80" s="11" t="str">
        <f>IF(ISBLANK(A80),"",VLOOKUP(表1_16[[#This Row],[分项工程名称]],模板!C:G,3,FALSE))</f>
        <v/>
      </c>
      <c r="U80" s="2" t="str">
        <f t="shared" si="19"/>
        <v/>
      </c>
      <c r="V80" s="2" t="str">
        <f t="shared" si="20"/>
        <v/>
      </c>
      <c r="W80" s="11" t="str">
        <f>IF(ISBLANK(A80),"",表1_16[[#This Row],[子项名称]]&amp;表1_16[[#This Row],[标题]]&amp;表1_16[[#This Row],[分项工程代号]])</f>
        <v/>
      </c>
      <c r="X80" s="11" t="str">
        <f>IF(ISBLANK(A80),"",COUNTIF(W:W,表1_16[[#This Row],[子项名称]]&amp;表1_16[[#This Row],[标题]]&amp;表1_16[[#This Row],[分项工程代号]]))</f>
        <v/>
      </c>
      <c r="Y80" s="11" t="str">
        <f>IF(ISBLANK(A80),"",表1_16[[#This Row],[子项名称]]&amp;表1_16[[#This Row],[分项工程代号]]&amp;表1_16[[#This Row],[分项工程名称]])</f>
        <v/>
      </c>
      <c r="Z80" s="11" t="str">
        <f>IF(ISBLANK(A80),"",IF(MATCH(表1_16[[#This Row],[子项名称]]&amp;表1_16[[#This Row],[分项工程代号]]&amp;表1_16[[#This Row],[分项工程名称]],Y:Y,0)=ROW(表1_16[[#This Row],[子项名称]]),TRUE,FALSE))</f>
        <v/>
      </c>
      <c r="AA80" s="11" t="str">
        <f t="shared" si="21"/>
        <v/>
      </c>
      <c r="AB80" s="11" t="str">
        <f>IF(ISBLANK(A80),"",VLOOKUP(表1_16[[#This Row],[分项工程名称]],施工检查记录[#All],2,FALSE))</f>
        <v/>
      </c>
      <c r="AC80" t="str">
        <f t="shared" si="11"/>
        <v>1900年01月00日</v>
      </c>
    </row>
    <row r="81" customHeight="1" spans="2:29">
      <c r="B81" s="5"/>
      <c r="G81" s="4"/>
      <c r="K81" s="11" t="str">
        <f>IF(ISBLANK(A81),"",VLOOKUP("S8"&amp;表1_16[[#This Row],[分项工程代号]]&amp;表1_16[[#This Row],[分项工程名称]],模板!D:F,3,FALSE))</f>
        <v/>
      </c>
      <c r="L81" s="2" t="str">
        <f>IF(ISBLANK(A81),"",表1_16[[#This Row],[编号]]&amp;TEXT(表1_16[[#This Row],[序号]],"000"))</f>
        <v/>
      </c>
      <c r="M81" s="11" t="str">
        <f t="shared" si="12"/>
        <v/>
      </c>
      <c r="N81" s="11" t="str">
        <f t="shared" si="13"/>
        <v/>
      </c>
      <c r="O81" s="11" t="str">
        <f t="shared" si="14"/>
        <v/>
      </c>
      <c r="P81" s="2" t="str">
        <f t="shared" si="15"/>
        <v/>
      </c>
      <c r="Q81" s="2" t="str">
        <f t="shared" si="16"/>
        <v/>
      </c>
      <c r="R81" s="2" t="str">
        <f t="shared" si="17"/>
        <v/>
      </c>
      <c r="S81" s="11" t="str">
        <f t="shared" si="18"/>
        <v/>
      </c>
      <c r="T81" s="11" t="str">
        <f>IF(ISBLANK(A81),"",VLOOKUP(表1_16[[#This Row],[分项工程名称]],模板!C:G,3,FALSE))</f>
        <v/>
      </c>
      <c r="U81" s="2" t="str">
        <f t="shared" si="19"/>
        <v/>
      </c>
      <c r="V81" s="2" t="str">
        <f t="shared" si="20"/>
        <v/>
      </c>
      <c r="W81" s="11" t="str">
        <f>IF(ISBLANK(A81),"",表1_16[[#This Row],[子项名称]]&amp;表1_16[[#This Row],[标题]]&amp;表1_16[[#This Row],[分项工程代号]])</f>
        <v/>
      </c>
      <c r="X81" s="11" t="str">
        <f>IF(ISBLANK(A81),"",COUNTIF(W:W,表1_16[[#This Row],[子项名称]]&amp;表1_16[[#This Row],[标题]]&amp;表1_16[[#This Row],[分项工程代号]]))</f>
        <v/>
      </c>
      <c r="Y81" s="11" t="str">
        <f>IF(ISBLANK(A81),"",表1_16[[#This Row],[子项名称]]&amp;表1_16[[#This Row],[分项工程代号]]&amp;表1_16[[#This Row],[分项工程名称]])</f>
        <v/>
      </c>
      <c r="Z81" s="11" t="str">
        <f>IF(ISBLANK(A81),"",IF(MATCH(表1_16[[#This Row],[子项名称]]&amp;表1_16[[#This Row],[分项工程代号]]&amp;表1_16[[#This Row],[分项工程名称]],Y:Y,0)=ROW(表1_16[[#This Row],[子项名称]]),TRUE,FALSE))</f>
        <v/>
      </c>
      <c r="AA81" s="11" t="str">
        <f t="shared" si="21"/>
        <v/>
      </c>
      <c r="AB81" s="11" t="str">
        <f>IF(ISBLANK(A81),"",VLOOKUP(表1_16[[#This Row],[分项工程名称]],施工检查记录[#All],2,FALSE))</f>
        <v/>
      </c>
      <c r="AC81" t="str">
        <f t="shared" si="11"/>
        <v>1900年01月00日</v>
      </c>
    </row>
    <row r="82" customHeight="1" spans="2:29">
      <c r="B82" s="5"/>
      <c r="G82" s="4"/>
      <c r="K82" s="11" t="str">
        <f>IF(ISBLANK(A82),"",VLOOKUP("S8"&amp;表1_16[[#This Row],[分项工程代号]]&amp;表1_16[[#This Row],[分项工程名称]],模板!D:F,3,FALSE))</f>
        <v/>
      </c>
      <c r="L82" s="2" t="str">
        <f>IF(ISBLANK(A82),"",表1_16[[#This Row],[编号]]&amp;TEXT(表1_16[[#This Row],[序号]],"000"))</f>
        <v/>
      </c>
      <c r="M82" s="11" t="str">
        <f t="shared" si="12"/>
        <v/>
      </c>
      <c r="N82" s="11" t="str">
        <f t="shared" si="13"/>
        <v/>
      </c>
      <c r="O82" s="11" t="str">
        <f t="shared" si="14"/>
        <v/>
      </c>
      <c r="P82" s="2" t="str">
        <f t="shared" si="15"/>
        <v/>
      </c>
      <c r="Q82" s="2" t="str">
        <f t="shared" si="16"/>
        <v/>
      </c>
      <c r="R82" s="2" t="str">
        <f t="shared" si="17"/>
        <v/>
      </c>
      <c r="S82" s="11" t="str">
        <f t="shared" si="18"/>
        <v/>
      </c>
      <c r="T82" s="11" t="str">
        <f>IF(ISBLANK(A82),"",VLOOKUP(表1_16[[#This Row],[分项工程名称]],模板!C:G,3,FALSE))</f>
        <v/>
      </c>
      <c r="U82" s="2" t="str">
        <f t="shared" si="19"/>
        <v/>
      </c>
      <c r="V82" s="2" t="str">
        <f t="shared" si="20"/>
        <v/>
      </c>
      <c r="W82" s="11" t="str">
        <f>IF(ISBLANK(A82),"",表1_16[[#This Row],[子项名称]]&amp;表1_16[[#This Row],[标题]]&amp;表1_16[[#This Row],[分项工程代号]])</f>
        <v/>
      </c>
      <c r="X82" s="11" t="str">
        <f>IF(ISBLANK(A82),"",COUNTIF(W:W,表1_16[[#This Row],[子项名称]]&amp;表1_16[[#This Row],[标题]]&amp;表1_16[[#This Row],[分项工程代号]]))</f>
        <v/>
      </c>
      <c r="Y82" s="11" t="str">
        <f>IF(ISBLANK(A82),"",表1_16[[#This Row],[子项名称]]&amp;表1_16[[#This Row],[分项工程代号]]&amp;表1_16[[#This Row],[分项工程名称]])</f>
        <v/>
      </c>
      <c r="Z82" s="11" t="str">
        <f>IF(ISBLANK(A82),"",IF(MATCH(表1_16[[#This Row],[子项名称]]&amp;表1_16[[#This Row],[分项工程代号]]&amp;表1_16[[#This Row],[分项工程名称]],Y:Y,0)=ROW(表1_16[[#This Row],[子项名称]]),TRUE,FALSE))</f>
        <v/>
      </c>
      <c r="AA82" s="11" t="str">
        <f t="shared" si="21"/>
        <v/>
      </c>
      <c r="AB82" s="11" t="str">
        <f>IF(ISBLANK(A82),"",VLOOKUP(表1_16[[#This Row],[分项工程名称]],施工检查记录[#All],2,FALSE))</f>
        <v/>
      </c>
      <c r="AC82" t="str">
        <f t="shared" si="11"/>
        <v>1900年01月00日</v>
      </c>
    </row>
    <row r="83" customHeight="1" spans="2:29">
      <c r="B83" s="5"/>
      <c r="G83" s="4"/>
      <c r="K83" s="11" t="str">
        <f>IF(ISBLANK(A83),"",VLOOKUP("S8"&amp;表1_16[[#This Row],[分项工程代号]]&amp;表1_16[[#This Row],[分项工程名称]],模板!D:F,3,FALSE))</f>
        <v/>
      </c>
      <c r="L83" s="2" t="str">
        <f>IF(ISBLANK(A83),"",表1_16[[#This Row],[编号]]&amp;TEXT(表1_16[[#This Row],[序号]],"000"))</f>
        <v/>
      </c>
      <c r="M83" s="11" t="str">
        <f t="shared" si="12"/>
        <v/>
      </c>
      <c r="N83" s="11" t="str">
        <f t="shared" si="13"/>
        <v/>
      </c>
      <c r="O83" s="11" t="str">
        <f t="shared" si="14"/>
        <v/>
      </c>
      <c r="P83" s="2" t="str">
        <f t="shared" si="15"/>
        <v/>
      </c>
      <c r="Q83" s="2" t="str">
        <f t="shared" si="16"/>
        <v/>
      </c>
      <c r="R83" s="2" t="str">
        <f t="shared" si="17"/>
        <v/>
      </c>
      <c r="S83" s="11" t="str">
        <f t="shared" si="18"/>
        <v/>
      </c>
      <c r="T83" s="11" t="str">
        <f>IF(ISBLANK(A83),"",VLOOKUP(表1_16[[#This Row],[分项工程名称]],模板!C:G,3,FALSE))</f>
        <v/>
      </c>
      <c r="U83" s="2" t="str">
        <f t="shared" si="19"/>
        <v/>
      </c>
      <c r="V83" s="2" t="str">
        <f t="shared" si="20"/>
        <v/>
      </c>
      <c r="W83" s="11" t="str">
        <f>IF(ISBLANK(A83),"",表1_16[[#This Row],[子项名称]]&amp;表1_16[[#This Row],[标题]]&amp;表1_16[[#This Row],[分项工程代号]])</f>
        <v/>
      </c>
      <c r="X83" s="11" t="str">
        <f>IF(ISBLANK(A83),"",COUNTIF(W:W,表1_16[[#This Row],[子项名称]]&amp;表1_16[[#This Row],[标题]]&amp;表1_16[[#This Row],[分项工程代号]]))</f>
        <v/>
      </c>
      <c r="Y83" s="11" t="str">
        <f>IF(ISBLANK(A83),"",表1_16[[#This Row],[子项名称]]&amp;表1_16[[#This Row],[分项工程代号]]&amp;表1_16[[#This Row],[分项工程名称]])</f>
        <v/>
      </c>
      <c r="Z83" s="11" t="str">
        <f>IF(ISBLANK(A83),"",IF(MATCH(表1_16[[#This Row],[子项名称]]&amp;表1_16[[#This Row],[分项工程代号]]&amp;表1_16[[#This Row],[分项工程名称]],Y:Y,0)=ROW(表1_16[[#This Row],[子项名称]]),TRUE,FALSE))</f>
        <v/>
      </c>
      <c r="AA83" s="11" t="str">
        <f t="shared" si="21"/>
        <v/>
      </c>
      <c r="AB83" s="11" t="str">
        <f>IF(ISBLANK(A83),"",VLOOKUP(表1_16[[#This Row],[分项工程名称]],施工检查记录[#All],2,FALSE))</f>
        <v/>
      </c>
      <c r="AC83" t="str">
        <f t="shared" si="11"/>
        <v>1900年01月00日</v>
      </c>
    </row>
    <row r="84" customHeight="1" spans="2:29">
      <c r="B84" s="5"/>
      <c r="G84" s="4"/>
      <c r="K84" s="11" t="str">
        <f>IF(ISBLANK(A84),"",VLOOKUP("S8"&amp;表1_16[[#This Row],[分项工程代号]]&amp;表1_16[[#This Row],[分项工程名称]],模板!D:F,3,FALSE))</f>
        <v/>
      </c>
      <c r="L84" s="2" t="str">
        <f>IF(ISBLANK(A84),"",表1_16[[#This Row],[编号]]&amp;TEXT(表1_16[[#This Row],[序号]],"000"))</f>
        <v/>
      </c>
      <c r="M84" s="11" t="str">
        <f t="shared" si="12"/>
        <v/>
      </c>
      <c r="N84" s="11" t="str">
        <f t="shared" si="13"/>
        <v/>
      </c>
      <c r="O84" s="11" t="str">
        <f t="shared" si="14"/>
        <v/>
      </c>
      <c r="P84" s="2" t="str">
        <f t="shared" si="15"/>
        <v/>
      </c>
      <c r="Q84" s="2" t="str">
        <f t="shared" si="16"/>
        <v/>
      </c>
      <c r="R84" s="2" t="str">
        <f t="shared" si="17"/>
        <v/>
      </c>
      <c r="S84" s="11" t="str">
        <f t="shared" si="18"/>
        <v/>
      </c>
      <c r="T84" s="11" t="str">
        <f>IF(ISBLANK(A84),"",VLOOKUP(表1_16[[#This Row],[分项工程名称]],模板!C:G,3,FALSE))</f>
        <v/>
      </c>
      <c r="U84" s="2" t="str">
        <f t="shared" si="19"/>
        <v/>
      </c>
      <c r="V84" s="2" t="str">
        <f t="shared" si="20"/>
        <v/>
      </c>
      <c r="W84" s="11" t="str">
        <f>IF(ISBLANK(A84),"",表1_16[[#This Row],[子项名称]]&amp;表1_16[[#This Row],[标题]]&amp;表1_16[[#This Row],[分项工程代号]])</f>
        <v/>
      </c>
      <c r="X84" s="11" t="str">
        <f>IF(ISBLANK(A84),"",COUNTIF(W:W,表1_16[[#This Row],[子项名称]]&amp;表1_16[[#This Row],[标题]]&amp;表1_16[[#This Row],[分项工程代号]]))</f>
        <v/>
      </c>
      <c r="Y84" s="11" t="str">
        <f>IF(ISBLANK(A84),"",表1_16[[#This Row],[子项名称]]&amp;表1_16[[#This Row],[分项工程代号]]&amp;表1_16[[#This Row],[分项工程名称]])</f>
        <v/>
      </c>
      <c r="Z84" s="11" t="str">
        <f>IF(ISBLANK(A84),"",IF(MATCH(表1_16[[#This Row],[子项名称]]&amp;表1_16[[#This Row],[分项工程代号]]&amp;表1_16[[#This Row],[分项工程名称]],Y:Y,0)=ROW(表1_16[[#This Row],[子项名称]]),TRUE,FALSE))</f>
        <v/>
      </c>
      <c r="AA84" s="11" t="str">
        <f t="shared" si="21"/>
        <v/>
      </c>
      <c r="AB84" s="11" t="str">
        <f>IF(ISBLANK(A84),"",VLOOKUP(表1_16[[#This Row],[分项工程名称]],施工检查记录[#All],2,FALSE))</f>
        <v/>
      </c>
      <c r="AC84" t="str">
        <f t="shared" si="11"/>
        <v>1900年01月00日</v>
      </c>
    </row>
    <row r="85" customHeight="1" spans="2:29">
      <c r="B85" s="5"/>
      <c r="G85" s="4"/>
      <c r="K85" s="11" t="str">
        <f>IF(ISBLANK(A85),"",VLOOKUP("S8"&amp;表1_16[[#This Row],[分项工程代号]]&amp;表1_16[[#This Row],[分项工程名称]],模板!D:F,3,FALSE))</f>
        <v/>
      </c>
      <c r="L85" s="2" t="str">
        <f>IF(ISBLANK(A85),"",表1_16[[#This Row],[编号]]&amp;TEXT(表1_16[[#This Row],[序号]],"000"))</f>
        <v/>
      </c>
      <c r="M85" s="11" t="str">
        <f t="shared" si="12"/>
        <v/>
      </c>
      <c r="N85" s="11" t="str">
        <f t="shared" si="13"/>
        <v/>
      </c>
      <c r="O85" s="11" t="str">
        <f t="shared" si="14"/>
        <v/>
      </c>
      <c r="P85" s="2" t="str">
        <f t="shared" si="15"/>
        <v/>
      </c>
      <c r="Q85" s="2" t="str">
        <f t="shared" si="16"/>
        <v/>
      </c>
      <c r="R85" s="2" t="str">
        <f t="shared" si="17"/>
        <v/>
      </c>
      <c r="S85" s="11" t="str">
        <f t="shared" si="18"/>
        <v/>
      </c>
      <c r="T85" s="11" t="str">
        <f>IF(ISBLANK(A85),"",VLOOKUP(表1_16[[#This Row],[分项工程名称]],模板!C:G,3,FALSE))</f>
        <v/>
      </c>
      <c r="U85" s="2" t="str">
        <f t="shared" si="19"/>
        <v/>
      </c>
      <c r="V85" s="2" t="str">
        <f t="shared" si="20"/>
        <v/>
      </c>
      <c r="W85" s="11" t="str">
        <f>IF(ISBLANK(A85),"",表1_16[[#This Row],[子项名称]]&amp;表1_16[[#This Row],[标题]]&amp;表1_16[[#This Row],[分项工程代号]])</f>
        <v/>
      </c>
      <c r="X85" s="11" t="str">
        <f>IF(ISBLANK(A85),"",COUNTIF(W:W,表1_16[[#This Row],[子项名称]]&amp;表1_16[[#This Row],[标题]]&amp;表1_16[[#This Row],[分项工程代号]]))</f>
        <v/>
      </c>
      <c r="Y85" s="11" t="str">
        <f>IF(ISBLANK(A85),"",表1_16[[#This Row],[子项名称]]&amp;表1_16[[#This Row],[分项工程代号]]&amp;表1_16[[#This Row],[分项工程名称]])</f>
        <v/>
      </c>
      <c r="Z85" s="11" t="str">
        <f>IF(ISBLANK(A85),"",IF(MATCH(表1_16[[#This Row],[子项名称]]&amp;表1_16[[#This Row],[分项工程代号]]&amp;表1_16[[#This Row],[分项工程名称]],Y:Y,0)=ROW(表1_16[[#This Row],[子项名称]]),TRUE,FALSE))</f>
        <v/>
      </c>
      <c r="AA85" s="11" t="str">
        <f t="shared" si="21"/>
        <v/>
      </c>
      <c r="AB85" s="11" t="str">
        <f>IF(ISBLANK(A85),"",VLOOKUP(表1_16[[#This Row],[分项工程名称]],施工检查记录[#All],2,FALSE))</f>
        <v/>
      </c>
      <c r="AC85" t="str">
        <f t="shared" si="11"/>
        <v>1900年01月00日</v>
      </c>
    </row>
    <row r="86" customHeight="1" spans="2:29">
      <c r="B86" s="5"/>
      <c r="G86" s="4"/>
      <c r="K86" s="11" t="str">
        <f>IF(ISBLANK(A86),"",VLOOKUP("S8"&amp;表1_16[[#This Row],[分项工程代号]]&amp;表1_16[[#This Row],[分项工程名称]],模板!D:F,3,FALSE))</f>
        <v/>
      </c>
      <c r="L86" s="2" t="str">
        <f>IF(ISBLANK(A86),"",表1_16[[#This Row],[编号]]&amp;TEXT(表1_16[[#This Row],[序号]],"000"))</f>
        <v/>
      </c>
      <c r="M86" s="11" t="str">
        <f t="shared" si="12"/>
        <v/>
      </c>
      <c r="N86" s="11" t="str">
        <f t="shared" si="13"/>
        <v/>
      </c>
      <c r="O86" s="11" t="str">
        <f t="shared" si="14"/>
        <v/>
      </c>
      <c r="P86" s="2" t="str">
        <f t="shared" si="15"/>
        <v/>
      </c>
      <c r="Q86" s="2" t="str">
        <f t="shared" si="16"/>
        <v/>
      </c>
      <c r="R86" s="2" t="str">
        <f t="shared" si="17"/>
        <v/>
      </c>
      <c r="S86" s="11" t="str">
        <f t="shared" si="18"/>
        <v/>
      </c>
      <c r="T86" s="11" t="str">
        <f>IF(ISBLANK(A86),"",VLOOKUP(表1_16[[#This Row],[分项工程名称]],模板!C:G,3,FALSE))</f>
        <v/>
      </c>
      <c r="U86" s="2" t="str">
        <f t="shared" si="19"/>
        <v/>
      </c>
      <c r="V86" s="2" t="str">
        <f t="shared" si="20"/>
        <v/>
      </c>
      <c r="W86" s="11" t="str">
        <f>IF(ISBLANK(A86),"",表1_16[[#This Row],[子项名称]]&amp;表1_16[[#This Row],[标题]]&amp;表1_16[[#This Row],[分项工程代号]])</f>
        <v/>
      </c>
      <c r="X86" s="11" t="str">
        <f>IF(ISBLANK(A86),"",COUNTIF(W:W,表1_16[[#This Row],[子项名称]]&amp;表1_16[[#This Row],[标题]]&amp;表1_16[[#This Row],[分项工程代号]]))</f>
        <v/>
      </c>
      <c r="Y86" s="11" t="str">
        <f>IF(ISBLANK(A86),"",表1_16[[#This Row],[子项名称]]&amp;表1_16[[#This Row],[分项工程代号]]&amp;表1_16[[#This Row],[分项工程名称]])</f>
        <v/>
      </c>
      <c r="Z86" s="11" t="str">
        <f>IF(ISBLANK(A86),"",IF(MATCH(表1_16[[#This Row],[子项名称]]&amp;表1_16[[#This Row],[分项工程代号]]&amp;表1_16[[#This Row],[分项工程名称]],Y:Y,0)=ROW(表1_16[[#This Row],[子项名称]]),TRUE,FALSE))</f>
        <v/>
      </c>
      <c r="AA86" s="11" t="str">
        <f t="shared" si="21"/>
        <v/>
      </c>
      <c r="AB86" s="11" t="str">
        <f>IF(ISBLANK(A86),"",VLOOKUP(表1_16[[#This Row],[分项工程名称]],施工检查记录[#All],2,FALSE))</f>
        <v/>
      </c>
      <c r="AC86" t="str">
        <f t="shared" si="11"/>
        <v>1900年01月00日</v>
      </c>
    </row>
    <row r="87" customHeight="1" spans="2:29">
      <c r="B87" s="5"/>
      <c r="G87" s="4"/>
      <c r="K87" s="11" t="str">
        <f>IF(ISBLANK(A87),"",VLOOKUP("S8"&amp;表1_16[[#This Row],[分项工程代号]]&amp;表1_16[[#This Row],[分项工程名称]],模板!D:F,3,FALSE))</f>
        <v/>
      </c>
      <c r="L87" s="2" t="str">
        <f>IF(ISBLANK(A87),"",表1_16[[#This Row],[编号]]&amp;TEXT(表1_16[[#This Row],[序号]],"000"))</f>
        <v/>
      </c>
      <c r="M87" s="11" t="str">
        <f t="shared" si="12"/>
        <v/>
      </c>
      <c r="N87" s="11" t="str">
        <f t="shared" si="13"/>
        <v/>
      </c>
      <c r="O87" s="11" t="str">
        <f t="shared" si="14"/>
        <v/>
      </c>
      <c r="P87" s="2" t="str">
        <f t="shared" si="15"/>
        <v/>
      </c>
      <c r="Q87" s="2" t="str">
        <f t="shared" si="16"/>
        <v/>
      </c>
      <c r="R87" s="2" t="str">
        <f t="shared" si="17"/>
        <v/>
      </c>
      <c r="S87" s="11" t="str">
        <f t="shared" si="18"/>
        <v/>
      </c>
      <c r="T87" s="11" t="str">
        <f>IF(ISBLANK(A87),"",VLOOKUP(表1_16[[#This Row],[分项工程名称]],模板!C:G,3,FALSE))</f>
        <v/>
      </c>
      <c r="U87" s="2" t="str">
        <f t="shared" si="19"/>
        <v/>
      </c>
      <c r="V87" s="2" t="str">
        <f t="shared" si="20"/>
        <v/>
      </c>
      <c r="W87" s="11" t="str">
        <f>IF(ISBLANK(A87),"",表1_16[[#This Row],[子项名称]]&amp;表1_16[[#This Row],[标题]]&amp;表1_16[[#This Row],[分项工程代号]])</f>
        <v/>
      </c>
      <c r="X87" s="11" t="str">
        <f>IF(ISBLANK(A87),"",COUNTIF(W:W,表1_16[[#This Row],[子项名称]]&amp;表1_16[[#This Row],[标题]]&amp;表1_16[[#This Row],[分项工程代号]]))</f>
        <v/>
      </c>
      <c r="Y87" s="11" t="str">
        <f>IF(ISBLANK(A87),"",表1_16[[#This Row],[子项名称]]&amp;表1_16[[#This Row],[分项工程代号]]&amp;表1_16[[#This Row],[分项工程名称]])</f>
        <v/>
      </c>
      <c r="Z87" s="11" t="str">
        <f>IF(ISBLANK(A87),"",IF(MATCH(表1_16[[#This Row],[子项名称]]&amp;表1_16[[#This Row],[分项工程代号]]&amp;表1_16[[#This Row],[分项工程名称]],Y:Y,0)=ROW(表1_16[[#This Row],[子项名称]]),TRUE,FALSE))</f>
        <v/>
      </c>
      <c r="AA87" s="11" t="str">
        <f t="shared" si="21"/>
        <v/>
      </c>
      <c r="AB87" s="11" t="str">
        <f>IF(ISBLANK(A87),"",VLOOKUP(表1_16[[#This Row],[分项工程名称]],施工检查记录[#All],2,FALSE))</f>
        <v/>
      </c>
      <c r="AC87" t="str">
        <f t="shared" si="11"/>
        <v>1900年01月00日</v>
      </c>
    </row>
    <row r="88" customHeight="1" spans="2:29">
      <c r="B88" s="5"/>
      <c r="G88" s="4"/>
      <c r="K88" s="11" t="str">
        <f>IF(ISBLANK(A88),"",VLOOKUP("S8"&amp;表1_16[[#This Row],[分项工程代号]]&amp;表1_16[[#This Row],[分项工程名称]],模板!D:F,3,FALSE))</f>
        <v/>
      </c>
      <c r="L88" s="2" t="str">
        <f>IF(ISBLANK(A88),"",表1_16[[#This Row],[编号]]&amp;TEXT(表1_16[[#This Row],[序号]],"000"))</f>
        <v/>
      </c>
      <c r="M88" s="11" t="str">
        <f t="shared" si="12"/>
        <v/>
      </c>
      <c r="N88" s="11" t="str">
        <f t="shared" si="13"/>
        <v/>
      </c>
      <c r="O88" s="11" t="str">
        <f t="shared" si="14"/>
        <v/>
      </c>
      <c r="P88" s="2" t="str">
        <f t="shared" si="15"/>
        <v/>
      </c>
      <c r="Q88" s="2" t="str">
        <f t="shared" si="16"/>
        <v/>
      </c>
      <c r="R88" s="2" t="str">
        <f t="shared" si="17"/>
        <v/>
      </c>
      <c r="S88" s="11" t="str">
        <f t="shared" si="18"/>
        <v/>
      </c>
      <c r="T88" s="11" t="str">
        <f>IF(ISBLANK(A88),"",VLOOKUP(表1_16[[#This Row],[分项工程名称]],模板!C:G,3,FALSE))</f>
        <v/>
      </c>
      <c r="U88" s="2" t="str">
        <f t="shared" si="19"/>
        <v/>
      </c>
      <c r="V88" s="2" t="str">
        <f t="shared" si="20"/>
        <v/>
      </c>
      <c r="W88" s="11" t="str">
        <f>IF(ISBLANK(A88),"",表1_16[[#This Row],[子项名称]]&amp;表1_16[[#This Row],[标题]]&amp;表1_16[[#This Row],[分项工程代号]])</f>
        <v/>
      </c>
      <c r="X88" s="11" t="str">
        <f>IF(ISBLANK(A88),"",COUNTIF(W:W,表1_16[[#This Row],[子项名称]]&amp;表1_16[[#This Row],[标题]]&amp;表1_16[[#This Row],[分项工程代号]]))</f>
        <v/>
      </c>
      <c r="Y88" s="11" t="str">
        <f>IF(ISBLANK(A88),"",表1_16[[#This Row],[子项名称]]&amp;表1_16[[#This Row],[分项工程代号]]&amp;表1_16[[#This Row],[分项工程名称]])</f>
        <v/>
      </c>
      <c r="Z88" s="11" t="str">
        <f>IF(ISBLANK(A88),"",IF(MATCH(表1_16[[#This Row],[子项名称]]&amp;表1_16[[#This Row],[分项工程代号]]&amp;表1_16[[#This Row],[分项工程名称]],Y:Y,0)=ROW(表1_16[[#This Row],[子项名称]]),TRUE,FALSE))</f>
        <v/>
      </c>
      <c r="AA88" s="11" t="str">
        <f t="shared" si="21"/>
        <v/>
      </c>
      <c r="AB88" s="11" t="str">
        <f>IF(ISBLANK(A88),"",VLOOKUP(表1_16[[#This Row],[分项工程名称]],施工检查记录[#All],2,FALSE))</f>
        <v/>
      </c>
      <c r="AC88" t="str">
        <f t="shared" si="11"/>
        <v>1900年01月00日</v>
      </c>
    </row>
    <row r="89" customHeight="1" spans="2:29">
      <c r="B89" s="5"/>
      <c r="G89" s="4"/>
      <c r="K89" s="11" t="str">
        <f>IF(ISBLANK(A89),"",VLOOKUP("S8"&amp;表1_16[[#This Row],[分项工程代号]]&amp;表1_16[[#This Row],[分项工程名称]],模板!D:F,3,FALSE))</f>
        <v/>
      </c>
      <c r="L89" s="2" t="str">
        <f>IF(ISBLANK(A89),"",表1_16[[#This Row],[编号]]&amp;TEXT(表1_16[[#This Row],[序号]],"000"))</f>
        <v/>
      </c>
      <c r="M89" s="11" t="str">
        <f t="shared" si="12"/>
        <v/>
      </c>
      <c r="N89" s="11" t="str">
        <f t="shared" si="13"/>
        <v/>
      </c>
      <c r="O89" s="11" t="str">
        <f t="shared" si="14"/>
        <v/>
      </c>
      <c r="P89" s="2" t="str">
        <f t="shared" si="15"/>
        <v/>
      </c>
      <c r="Q89" s="2" t="str">
        <f t="shared" si="16"/>
        <v/>
      </c>
      <c r="R89" s="2" t="str">
        <f t="shared" si="17"/>
        <v/>
      </c>
      <c r="S89" s="11" t="str">
        <f t="shared" si="18"/>
        <v/>
      </c>
      <c r="T89" s="11" t="str">
        <f>IF(ISBLANK(A89),"",VLOOKUP(表1_16[[#This Row],[分项工程名称]],模板!C:G,3,FALSE))</f>
        <v/>
      </c>
      <c r="U89" s="2" t="str">
        <f t="shared" si="19"/>
        <v/>
      </c>
      <c r="V89" s="2" t="str">
        <f t="shared" si="20"/>
        <v/>
      </c>
      <c r="W89" s="11" t="str">
        <f>IF(ISBLANK(A89),"",表1_16[[#This Row],[子项名称]]&amp;表1_16[[#This Row],[标题]]&amp;表1_16[[#This Row],[分项工程代号]])</f>
        <v/>
      </c>
      <c r="X89" s="11" t="str">
        <f>IF(ISBLANK(A89),"",COUNTIF(W:W,表1_16[[#This Row],[子项名称]]&amp;表1_16[[#This Row],[标题]]&amp;表1_16[[#This Row],[分项工程代号]]))</f>
        <v/>
      </c>
      <c r="Y89" s="11" t="str">
        <f>IF(ISBLANK(A89),"",表1_16[[#This Row],[子项名称]]&amp;表1_16[[#This Row],[分项工程代号]]&amp;表1_16[[#This Row],[分项工程名称]])</f>
        <v/>
      </c>
      <c r="Z89" s="11" t="str">
        <f>IF(ISBLANK(A89),"",IF(MATCH(表1_16[[#This Row],[子项名称]]&amp;表1_16[[#This Row],[分项工程代号]]&amp;表1_16[[#This Row],[分项工程名称]],Y:Y,0)=ROW(表1_16[[#This Row],[子项名称]]),TRUE,FALSE))</f>
        <v/>
      </c>
      <c r="AA89" s="11" t="str">
        <f t="shared" si="21"/>
        <v/>
      </c>
      <c r="AB89" s="11" t="str">
        <f>IF(ISBLANK(A89),"",VLOOKUP(表1_16[[#This Row],[分项工程名称]],施工检查记录[#All],2,FALSE))</f>
        <v/>
      </c>
      <c r="AC89" t="str">
        <f t="shared" si="11"/>
        <v>1900年01月00日</v>
      </c>
    </row>
    <row r="90" customHeight="1" spans="2:29">
      <c r="B90" s="5"/>
      <c r="G90" s="4"/>
      <c r="K90" s="11" t="str">
        <f>IF(ISBLANK(A90),"",VLOOKUP("S8"&amp;表1_16[[#This Row],[分项工程代号]]&amp;表1_16[[#This Row],[分项工程名称]],模板!D:F,3,FALSE))</f>
        <v/>
      </c>
      <c r="L90" s="2" t="str">
        <f>IF(ISBLANK(A90),"",表1_16[[#This Row],[编号]]&amp;TEXT(表1_16[[#This Row],[序号]],"000"))</f>
        <v/>
      </c>
      <c r="M90" s="11" t="str">
        <f t="shared" si="12"/>
        <v/>
      </c>
      <c r="N90" s="11" t="str">
        <f t="shared" si="13"/>
        <v/>
      </c>
      <c r="O90" s="11" t="str">
        <f t="shared" si="14"/>
        <v/>
      </c>
      <c r="P90" s="2" t="str">
        <f t="shared" si="15"/>
        <v/>
      </c>
      <c r="Q90" s="2" t="str">
        <f t="shared" si="16"/>
        <v/>
      </c>
      <c r="R90" s="2" t="str">
        <f t="shared" si="17"/>
        <v/>
      </c>
      <c r="S90" s="11" t="str">
        <f t="shared" si="18"/>
        <v/>
      </c>
      <c r="T90" s="11" t="str">
        <f>IF(ISBLANK(A90),"",VLOOKUP(表1_16[[#This Row],[分项工程名称]],模板!C:G,3,FALSE))</f>
        <v/>
      </c>
      <c r="U90" s="2" t="str">
        <f t="shared" si="19"/>
        <v/>
      </c>
      <c r="V90" s="2" t="str">
        <f t="shared" si="20"/>
        <v/>
      </c>
      <c r="W90" s="11" t="str">
        <f>IF(ISBLANK(A90),"",表1_16[[#This Row],[子项名称]]&amp;表1_16[[#This Row],[标题]]&amp;表1_16[[#This Row],[分项工程代号]])</f>
        <v/>
      </c>
      <c r="X90" s="11" t="str">
        <f>IF(ISBLANK(A90),"",COUNTIF(W:W,表1_16[[#This Row],[子项名称]]&amp;表1_16[[#This Row],[标题]]&amp;表1_16[[#This Row],[分项工程代号]]))</f>
        <v/>
      </c>
      <c r="Y90" s="11" t="str">
        <f>IF(ISBLANK(A90),"",表1_16[[#This Row],[子项名称]]&amp;表1_16[[#This Row],[分项工程代号]]&amp;表1_16[[#This Row],[分项工程名称]])</f>
        <v/>
      </c>
      <c r="Z90" s="11" t="str">
        <f>IF(ISBLANK(A90),"",IF(MATCH(表1_16[[#This Row],[子项名称]]&amp;表1_16[[#This Row],[分项工程代号]]&amp;表1_16[[#This Row],[分项工程名称]],Y:Y,0)=ROW(表1_16[[#This Row],[子项名称]]),TRUE,FALSE))</f>
        <v/>
      </c>
      <c r="AA90" s="11" t="str">
        <f t="shared" si="21"/>
        <v/>
      </c>
      <c r="AB90" s="11" t="str">
        <f>IF(ISBLANK(A90),"",VLOOKUP(表1_16[[#This Row],[分项工程名称]],施工检查记录[#All],2,FALSE))</f>
        <v/>
      </c>
      <c r="AC90" t="str">
        <f t="shared" si="11"/>
        <v>1900年01月00日</v>
      </c>
    </row>
    <row r="91" customHeight="1" spans="1:29">
      <c r="A91" s="9"/>
      <c r="B91" s="5"/>
      <c r="G91" s="4"/>
      <c r="K91" s="11" t="str">
        <f>IF(ISBLANK(A91),"",VLOOKUP("S8"&amp;表1_16[[#This Row],[分项工程代号]]&amp;表1_16[[#This Row],[分项工程名称]],模板!D:F,3,FALSE))</f>
        <v/>
      </c>
      <c r="L91" s="2" t="str">
        <f>IF(ISBLANK(A91),"",表1_16[[#This Row],[编号]]&amp;TEXT(表1_16[[#This Row],[序号]],"000"))</f>
        <v/>
      </c>
      <c r="M91" s="11" t="str">
        <f t="shared" si="12"/>
        <v/>
      </c>
      <c r="N91" s="11" t="str">
        <f t="shared" si="13"/>
        <v/>
      </c>
      <c r="O91" s="11" t="str">
        <f t="shared" si="14"/>
        <v/>
      </c>
      <c r="P91" s="2" t="str">
        <f t="shared" si="15"/>
        <v/>
      </c>
      <c r="Q91" s="2" t="str">
        <f t="shared" si="16"/>
        <v/>
      </c>
      <c r="R91" s="2" t="str">
        <f t="shared" si="17"/>
        <v/>
      </c>
      <c r="S91" s="11" t="str">
        <f t="shared" si="18"/>
        <v/>
      </c>
      <c r="T91" s="11" t="str">
        <f>IF(ISBLANK(A91),"",VLOOKUP(表1_16[[#This Row],[分项工程名称]],模板!C:G,3,FALSE))</f>
        <v/>
      </c>
      <c r="U91" s="2" t="str">
        <f t="shared" si="19"/>
        <v/>
      </c>
      <c r="V91" s="2" t="str">
        <f t="shared" si="20"/>
        <v/>
      </c>
      <c r="W91" s="11" t="str">
        <f>IF(ISBLANK(A91),"",表1_16[[#This Row],[子项名称]]&amp;表1_16[[#This Row],[标题]]&amp;表1_16[[#This Row],[分项工程代号]])</f>
        <v/>
      </c>
      <c r="X91" s="11" t="str">
        <f>IF(ISBLANK(A91),"",COUNTIF(W:W,表1_16[[#This Row],[子项名称]]&amp;表1_16[[#This Row],[标题]]&amp;表1_16[[#This Row],[分项工程代号]]))</f>
        <v/>
      </c>
      <c r="Y91" s="11" t="str">
        <f>IF(ISBLANK(A91),"",表1_16[[#This Row],[子项名称]]&amp;表1_16[[#This Row],[分项工程代号]]&amp;表1_16[[#This Row],[分项工程名称]])</f>
        <v/>
      </c>
      <c r="Z91" s="11" t="str">
        <f>IF(ISBLANK(A91),"",IF(MATCH(表1_16[[#This Row],[子项名称]]&amp;表1_16[[#This Row],[分项工程代号]]&amp;表1_16[[#This Row],[分项工程名称]],Y:Y,0)=ROW(表1_16[[#This Row],[子项名称]]),TRUE,FALSE))</f>
        <v/>
      </c>
      <c r="AA91" s="11" t="str">
        <f t="shared" si="21"/>
        <v/>
      </c>
      <c r="AB91" s="11" t="str">
        <f>IF(ISBLANK(A91),"",VLOOKUP(表1_16[[#This Row],[分项工程名称]],施工检查记录[#All],2,FALSE))</f>
        <v/>
      </c>
      <c r="AC91" t="str">
        <f t="shared" si="11"/>
        <v>1900年01月00日</v>
      </c>
    </row>
    <row r="92" customHeight="1" spans="1:29">
      <c r="A92" s="9"/>
      <c r="B92" s="5"/>
      <c r="G92" s="4"/>
      <c r="K92" s="11" t="str">
        <f>IF(ISBLANK(A92),"",VLOOKUP("S8"&amp;表1_16[[#This Row],[分项工程代号]]&amp;表1_16[[#This Row],[分项工程名称]],模板!D:F,3,FALSE))</f>
        <v/>
      </c>
      <c r="L92" s="2" t="str">
        <f>IF(ISBLANK(A92),"",表1_16[[#This Row],[编号]]&amp;TEXT(表1_16[[#This Row],[序号]],"000"))</f>
        <v/>
      </c>
      <c r="M92" s="11" t="str">
        <f t="shared" si="12"/>
        <v/>
      </c>
      <c r="N92" s="11" t="str">
        <f t="shared" si="13"/>
        <v/>
      </c>
      <c r="O92" s="11" t="str">
        <f t="shared" si="14"/>
        <v/>
      </c>
      <c r="P92" s="2" t="str">
        <f t="shared" si="15"/>
        <v/>
      </c>
      <c r="Q92" s="2" t="str">
        <f t="shared" si="16"/>
        <v/>
      </c>
      <c r="R92" s="2" t="str">
        <f t="shared" si="17"/>
        <v/>
      </c>
      <c r="S92" s="11" t="str">
        <f t="shared" si="18"/>
        <v/>
      </c>
      <c r="T92" s="11" t="str">
        <f>IF(ISBLANK(A92),"",VLOOKUP(表1_16[[#This Row],[分项工程名称]],模板!C:G,3,FALSE))</f>
        <v/>
      </c>
      <c r="U92" s="2" t="str">
        <f t="shared" si="19"/>
        <v/>
      </c>
      <c r="V92" s="2" t="str">
        <f t="shared" si="20"/>
        <v/>
      </c>
      <c r="W92" s="11" t="str">
        <f>IF(ISBLANK(A92),"",表1_16[[#This Row],[子项名称]]&amp;表1_16[[#This Row],[标题]]&amp;表1_16[[#This Row],[分项工程代号]])</f>
        <v/>
      </c>
      <c r="X92" s="11" t="str">
        <f>IF(ISBLANK(A92),"",COUNTIF(W:W,表1_16[[#This Row],[子项名称]]&amp;表1_16[[#This Row],[标题]]&amp;表1_16[[#This Row],[分项工程代号]]))</f>
        <v/>
      </c>
      <c r="Y92" s="11" t="str">
        <f>IF(ISBLANK(A92),"",表1_16[[#This Row],[子项名称]]&amp;表1_16[[#This Row],[分项工程代号]]&amp;表1_16[[#This Row],[分项工程名称]])</f>
        <v/>
      </c>
      <c r="Z92" s="11" t="str">
        <f>IF(ISBLANK(A92),"",IF(MATCH(表1_16[[#This Row],[子项名称]]&amp;表1_16[[#This Row],[分项工程代号]]&amp;表1_16[[#This Row],[分项工程名称]],Y:Y,0)=ROW(表1_16[[#This Row],[子项名称]]),TRUE,FALSE))</f>
        <v/>
      </c>
      <c r="AA92" s="11" t="str">
        <f t="shared" si="21"/>
        <v/>
      </c>
      <c r="AB92" s="11" t="str">
        <f>IF(ISBLANK(A92),"",VLOOKUP(表1_16[[#This Row],[分项工程名称]],施工检查记录[#All],2,FALSE))</f>
        <v/>
      </c>
      <c r="AC92" t="str">
        <f t="shared" si="11"/>
        <v>1900年01月00日</v>
      </c>
    </row>
    <row r="93" customHeight="1" spans="1:29">
      <c r="A93" s="5"/>
      <c r="B93" s="5"/>
      <c r="D93" s="5"/>
      <c r="E93" s="5"/>
      <c r="G93" s="85"/>
      <c r="K93" s="11" t="str">
        <f>IF(ISBLANK(A93),"",VLOOKUP("S8"&amp;表1_16[[#This Row],[分项工程代号]]&amp;表1_16[[#This Row],[分项工程名称]],模板!D:F,3,FALSE))</f>
        <v/>
      </c>
      <c r="L93" s="2" t="str">
        <f>IF(ISBLANK(A93),"",表1_16[[#This Row],[编号]]&amp;TEXT(表1_16[[#This Row],[序号]],"000"))</f>
        <v/>
      </c>
      <c r="M93" s="11" t="str">
        <f t="shared" si="12"/>
        <v/>
      </c>
      <c r="N93" s="11" t="str">
        <f t="shared" si="13"/>
        <v/>
      </c>
      <c r="O93" s="11" t="str">
        <f t="shared" si="14"/>
        <v/>
      </c>
      <c r="P93" s="2" t="str">
        <f t="shared" si="15"/>
        <v/>
      </c>
      <c r="Q93" s="2" t="str">
        <f t="shared" si="16"/>
        <v/>
      </c>
      <c r="R93" s="2" t="str">
        <f t="shared" si="17"/>
        <v/>
      </c>
      <c r="S93" s="11" t="str">
        <f t="shared" si="18"/>
        <v/>
      </c>
      <c r="T93" s="11" t="str">
        <f>IF(ISBLANK(A93),"",VLOOKUP(表1_16[[#This Row],[分项工程名称]],模板!C:G,3,FALSE))</f>
        <v/>
      </c>
      <c r="U93" s="2" t="str">
        <f t="shared" si="19"/>
        <v/>
      </c>
      <c r="V93" s="2" t="str">
        <f t="shared" si="20"/>
        <v/>
      </c>
      <c r="W93" s="11" t="str">
        <f>IF(ISBLANK(A93),"",表1_16[[#This Row],[子项名称]]&amp;表1_16[[#This Row],[标题]]&amp;表1_16[[#This Row],[分项工程代号]])</f>
        <v/>
      </c>
      <c r="X93" s="11" t="str">
        <f>IF(ISBLANK(A93),"",COUNTIF(W:W,表1_16[[#This Row],[子项名称]]&amp;表1_16[[#This Row],[标题]]&amp;表1_16[[#This Row],[分项工程代号]]))</f>
        <v/>
      </c>
      <c r="Y93" s="11" t="str">
        <f>IF(ISBLANK(A93),"",表1_16[[#This Row],[子项名称]]&amp;表1_16[[#This Row],[分项工程代号]]&amp;表1_16[[#This Row],[分项工程名称]])</f>
        <v/>
      </c>
      <c r="Z93" s="11" t="str">
        <f>IF(ISBLANK(A93),"",IF(MATCH(表1_16[[#This Row],[子项名称]]&amp;表1_16[[#This Row],[分项工程代号]]&amp;表1_16[[#This Row],[分项工程名称]],Y:Y,0)=ROW(表1_16[[#This Row],[子项名称]]),TRUE,FALSE))</f>
        <v/>
      </c>
      <c r="AA93" s="11" t="str">
        <f t="shared" si="21"/>
        <v/>
      </c>
      <c r="AB93" s="11" t="str">
        <f>IF(ISBLANK(A93),"",VLOOKUP(表1_16[[#This Row],[分项工程名称]],施工检查记录[#All],2,FALSE))</f>
        <v/>
      </c>
      <c r="AC93" t="str">
        <f t="shared" si="11"/>
        <v>1900年01月00日</v>
      </c>
    </row>
    <row r="94" customHeight="1" spans="1:29">
      <c r="A94" s="5"/>
      <c r="B94" s="5"/>
      <c r="C94" s="5"/>
      <c r="D94" s="5"/>
      <c r="E94" s="5"/>
      <c r="G94" s="85"/>
      <c r="K94" s="11" t="str">
        <f>IF(ISBLANK(A94),"",VLOOKUP("S8"&amp;表1_16[[#This Row],[分项工程代号]]&amp;表1_16[[#This Row],[分项工程名称]],模板!D:F,3,FALSE))</f>
        <v/>
      </c>
      <c r="L94" s="2" t="str">
        <f>IF(ISBLANK(A94),"",表1_16[[#This Row],[编号]]&amp;TEXT(表1_16[[#This Row],[序号]],"000"))</f>
        <v/>
      </c>
      <c r="M94" s="11" t="str">
        <f t="shared" si="12"/>
        <v/>
      </c>
      <c r="N94" s="11" t="str">
        <f t="shared" si="13"/>
        <v/>
      </c>
      <c r="O94" s="11" t="str">
        <f t="shared" si="14"/>
        <v/>
      </c>
      <c r="P94" s="2" t="str">
        <f t="shared" si="15"/>
        <v/>
      </c>
      <c r="Q94" s="2" t="str">
        <f t="shared" si="16"/>
        <v/>
      </c>
      <c r="R94" s="2" t="str">
        <f t="shared" si="17"/>
        <v/>
      </c>
      <c r="S94" s="11" t="str">
        <f t="shared" si="18"/>
        <v/>
      </c>
      <c r="T94" s="11" t="str">
        <f>IF(ISBLANK(A94),"",VLOOKUP(表1_16[[#This Row],[分项工程名称]],模板!C:G,3,FALSE))</f>
        <v/>
      </c>
      <c r="U94" s="2" t="str">
        <f t="shared" si="19"/>
        <v/>
      </c>
      <c r="V94" s="2" t="str">
        <f t="shared" si="20"/>
        <v/>
      </c>
      <c r="W94" s="11" t="str">
        <f>IF(ISBLANK(A94),"",表1_16[[#This Row],[子项名称]]&amp;表1_16[[#This Row],[标题]]&amp;表1_16[[#This Row],[分项工程代号]])</f>
        <v/>
      </c>
      <c r="X94" s="11" t="str">
        <f>IF(ISBLANK(A94),"",COUNTIF(W:W,表1_16[[#This Row],[子项名称]]&amp;表1_16[[#This Row],[标题]]&amp;表1_16[[#This Row],[分项工程代号]]))</f>
        <v/>
      </c>
      <c r="Y94" s="11" t="str">
        <f>IF(ISBLANK(A94),"",表1_16[[#This Row],[子项名称]]&amp;表1_16[[#This Row],[分项工程代号]]&amp;表1_16[[#This Row],[分项工程名称]])</f>
        <v/>
      </c>
      <c r="Z94" s="11" t="str">
        <f>IF(ISBLANK(A94),"",IF(MATCH(表1_16[[#This Row],[子项名称]]&amp;表1_16[[#This Row],[分项工程代号]]&amp;表1_16[[#This Row],[分项工程名称]],Y:Y,0)=ROW(表1_16[[#This Row],[子项名称]]),TRUE,FALSE))</f>
        <v/>
      </c>
      <c r="AA94" s="11" t="str">
        <f t="shared" si="21"/>
        <v/>
      </c>
      <c r="AB94" s="11" t="str">
        <f>IF(ISBLANK(A94),"",VLOOKUP(表1_16[[#This Row],[分项工程名称]],施工检查记录[#All],2,FALSE))</f>
        <v/>
      </c>
      <c r="AC94" t="str">
        <f t="shared" si="11"/>
        <v>1900年01月00日</v>
      </c>
    </row>
    <row r="95" customHeight="1" spans="1:29">
      <c r="A95" s="5"/>
      <c r="B95" s="5"/>
      <c r="C95" s="5"/>
      <c r="D95" s="5"/>
      <c r="E95" s="5"/>
      <c r="G95" s="85"/>
      <c r="K95" s="11" t="str">
        <f>IF(ISBLANK(A95),"",VLOOKUP("S8"&amp;表1_16[[#This Row],[分项工程代号]]&amp;表1_16[[#This Row],[分项工程名称]],模板!D:F,3,FALSE))</f>
        <v/>
      </c>
      <c r="L95" s="2" t="str">
        <f>IF(ISBLANK(A95),"",表1_16[[#This Row],[编号]]&amp;TEXT(表1_16[[#This Row],[序号]],"000"))</f>
        <v/>
      </c>
      <c r="M95" s="11" t="str">
        <f t="shared" si="12"/>
        <v/>
      </c>
      <c r="N95" s="11" t="str">
        <f t="shared" si="13"/>
        <v/>
      </c>
      <c r="O95" s="11" t="str">
        <f t="shared" si="14"/>
        <v/>
      </c>
      <c r="P95" s="2" t="str">
        <f t="shared" si="15"/>
        <v/>
      </c>
      <c r="Q95" s="2" t="str">
        <f t="shared" si="16"/>
        <v/>
      </c>
      <c r="R95" s="2" t="str">
        <f t="shared" si="17"/>
        <v/>
      </c>
      <c r="S95" s="11" t="str">
        <f t="shared" si="18"/>
        <v/>
      </c>
      <c r="T95" s="11" t="str">
        <f>IF(ISBLANK(A95),"",VLOOKUP(表1_16[[#This Row],[分项工程名称]],模板!C:G,3,FALSE))</f>
        <v/>
      </c>
      <c r="U95" s="2" t="str">
        <f t="shared" si="19"/>
        <v/>
      </c>
      <c r="V95" s="2" t="str">
        <f t="shared" si="20"/>
        <v/>
      </c>
      <c r="W95" s="11" t="str">
        <f>IF(ISBLANK(A95),"",表1_16[[#This Row],[子项名称]]&amp;表1_16[[#This Row],[标题]]&amp;表1_16[[#This Row],[分项工程代号]])</f>
        <v/>
      </c>
      <c r="X95" s="11" t="str">
        <f>IF(ISBLANK(A95),"",COUNTIF(W:W,表1_16[[#This Row],[子项名称]]&amp;表1_16[[#This Row],[标题]]&amp;表1_16[[#This Row],[分项工程代号]]))</f>
        <v/>
      </c>
      <c r="Y95" s="11" t="str">
        <f>IF(ISBLANK(A95),"",表1_16[[#This Row],[子项名称]]&amp;表1_16[[#This Row],[分项工程代号]]&amp;表1_16[[#This Row],[分项工程名称]])</f>
        <v/>
      </c>
      <c r="Z95" s="11" t="str">
        <f>IF(ISBLANK(A95),"",IF(MATCH(表1_16[[#This Row],[子项名称]]&amp;表1_16[[#This Row],[分项工程代号]]&amp;表1_16[[#This Row],[分项工程名称]],Y:Y,0)=ROW(表1_16[[#This Row],[子项名称]]),TRUE,FALSE))</f>
        <v/>
      </c>
      <c r="AA95" s="11" t="str">
        <f t="shared" si="21"/>
        <v/>
      </c>
      <c r="AB95" s="11" t="str">
        <f>IF(ISBLANK(A95),"",VLOOKUP(表1_16[[#This Row],[分项工程名称]],施工检查记录[#All],2,FALSE))</f>
        <v/>
      </c>
      <c r="AC95" t="str">
        <f t="shared" si="11"/>
        <v>1900年01月00日</v>
      </c>
    </row>
    <row r="96" customHeight="1" spans="1:29">
      <c r="A96" s="5"/>
      <c r="B96" s="5"/>
      <c r="C96" s="5"/>
      <c r="D96" s="5"/>
      <c r="E96" s="5"/>
      <c r="G96" s="85"/>
      <c r="K96" s="11" t="str">
        <f>IF(ISBLANK(A96),"",VLOOKUP("S8"&amp;表1_16[[#This Row],[分项工程代号]]&amp;表1_16[[#This Row],[分项工程名称]],模板!D:F,3,FALSE))</f>
        <v/>
      </c>
      <c r="L96" s="2" t="str">
        <f>IF(ISBLANK(A96),"",表1_16[[#This Row],[编号]]&amp;TEXT(表1_16[[#This Row],[序号]],"000"))</f>
        <v/>
      </c>
      <c r="M96" s="11" t="str">
        <f t="shared" si="12"/>
        <v/>
      </c>
      <c r="N96" s="11" t="str">
        <f t="shared" si="13"/>
        <v/>
      </c>
      <c r="O96" s="11" t="str">
        <f t="shared" si="14"/>
        <v/>
      </c>
      <c r="P96" s="2" t="str">
        <f t="shared" si="15"/>
        <v/>
      </c>
      <c r="Q96" s="2" t="str">
        <f t="shared" si="16"/>
        <v/>
      </c>
      <c r="R96" s="2" t="str">
        <f t="shared" si="17"/>
        <v/>
      </c>
      <c r="S96" s="11" t="str">
        <f t="shared" si="18"/>
        <v/>
      </c>
      <c r="T96" s="11" t="str">
        <f>IF(ISBLANK(A96),"",VLOOKUP(表1_16[[#This Row],[分项工程名称]],模板!C:G,3,FALSE))</f>
        <v/>
      </c>
      <c r="U96" s="2" t="str">
        <f t="shared" si="19"/>
        <v/>
      </c>
      <c r="V96" s="2" t="str">
        <f t="shared" si="20"/>
        <v/>
      </c>
      <c r="W96" s="11" t="str">
        <f>IF(ISBLANK(A96),"",表1_16[[#This Row],[子项名称]]&amp;表1_16[[#This Row],[标题]]&amp;表1_16[[#This Row],[分项工程代号]])</f>
        <v/>
      </c>
      <c r="X96" s="11" t="str">
        <f>IF(ISBLANK(A96),"",COUNTIF(W:W,表1_16[[#This Row],[子项名称]]&amp;表1_16[[#This Row],[标题]]&amp;表1_16[[#This Row],[分项工程代号]]))</f>
        <v/>
      </c>
      <c r="Y96" s="11" t="str">
        <f>IF(ISBLANK(A96),"",表1_16[[#This Row],[子项名称]]&amp;表1_16[[#This Row],[分项工程代号]]&amp;表1_16[[#This Row],[分项工程名称]])</f>
        <v/>
      </c>
      <c r="Z96" s="11" t="str">
        <f>IF(ISBLANK(A96),"",IF(MATCH(表1_16[[#This Row],[子项名称]]&amp;表1_16[[#This Row],[分项工程代号]]&amp;表1_16[[#This Row],[分项工程名称]],Y:Y,0)=ROW(表1_16[[#This Row],[子项名称]]),TRUE,FALSE))</f>
        <v/>
      </c>
      <c r="AA96" s="11" t="str">
        <f t="shared" si="21"/>
        <v/>
      </c>
      <c r="AB96" s="11" t="str">
        <f>IF(ISBLANK(A96),"",VLOOKUP(表1_16[[#This Row],[分项工程名称]],施工检查记录[#All],2,FALSE))</f>
        <v/>
      </c>
      <c r="AC96" t="str">
        <f t="shared" si="11"/>
        <v>1900年01月00日</v>
      </c>
    </row>
    <row r="97" customHeight="1" spans="1:29">
      <c r="A97" s="5"/>
      <c r="B97" s="5"/>
      <c r="C97" s="5"/>
      <c r="D97" s="5"/>
      <c r="E97" s="5"/>
      <c r="G97" s="85"/>
      <c r="K97" s="11" t="str">
        <f>IF(ISBLANK(A97),"",VLOOKUP("S8"&amp;表1_16[[#This Row],[分项工程代号]]&amp;表1_16[[#This Row],[分项工程名称]],模板!D:F,3,FALSE))</f>
        <v/>
      </c>
      <c r="L97" s="2" t="str">
        <f>IF(ISBLANK(A97),"",表1_16[[#This Row],[编号]]&amp;TEXT(表1_16[[#This Row],[序号]],"000"))</f>
        <v/>
      </c>
      <c r="M97" s="11" t="str">
        <f t="shared" si="12"/>
        <v/>
      </c>
      <c r="N97" s="11" t="str">
        <f t="shared" si="13"/>
        <v/>
      </c>
      <c r="O97" s="11" t="str">
        <f t="shared" si="14"/>
        <v/>
      </c>
      <c r="P97" s="2" t="str">
        <f t="shared" si="15"/>
        <v/>
      </c>
      <c r="Q97" s="2" t="str">
        <f t="shared" si="16"/>
        <v/>
      </c>
      <c r="R97" s="2" t="str">
        <f t="shared" si="17"/>
        <v/>
      </c>
      <c r="S97" s="11" t="str">
        <f t="shared" si="18"/>
        <v/>
      </c>
      <c r="T97" s="11" t="str">
        <f>IF(ISBLANK(A97),"",VLOOKUP(表1_16[[#This Row],[分项工程名称]],模板!C:G,3,FALSE))</f>
        <v/>
      </c>
      <c r="U97" s="2" t="str">
        <f t="shared" si="19"/>
        <v/>
      </c>
      <c r="V97" s="2" t="str">
        <f t="shared" si="20"/>
        <v/>
      </c>
      <c r="W97" s="11" t="str">
        <f>IF(ISBLANK(A97),"",表1_16[[#This Row],[子项名称]]&amp;表1_16[[#This Row],[标题]]&amp;表1_16[[#This Row],[分项工程代号]])</f>
        <v/>
      </c>
      <c r="X97" s="11" t="str">
        <f>IF(ISBLANK(A97),"",COUNTIF(W:W,表1_16[[#This Row],[子项名称]]&amp;表1_16[[#This Row],[标题]]&amp;表1_16[[#This Row],[分项工程代号]]))</f>
        <v/>
      </c>
      <c r="Y97" s="11" t="str">
        <f>IF(ISBLANK(A97),"",表1_16[[#This Row],[子项名称]]&amp;表1_16[[#This Row],[分项工程代号]]&amp;表1_16[[#This Row],[分项工程名称]])</f>
        <v/>
      </c>
      <c r="Z97" s="11" t="str">
        <f>IF(ISBLANK(A97),"",IF(MATCH(表1_16[[#This Row],[子项名称]]&amp;表1_16[[#This Row],[分项工程代号]]&amp;表1_16[[#This Row],[分项工程名称]],Y:Y,0)=ROW(表1_16[[#This Row],[子项名称]]),TRUE,FALSE))</f>
        <v/>
      </c>
      <c r="AA97" s="11" t="str">
        <f t="shared" si="21"/>
        <v/>
      </c>
      <c r="AB97" s="11" t="str">
        <f>IF(ISBLANK(A97),"",VLOOKUP(表1_16[[#This Row],[分项工程名称]],施工检查记录[#All],2,FALSE))</f>
        <v/>
      </c>
      <c r="AC97" t="str">
        <f t="shared" si="11"/>
        <v>1900年01月00日</v>
      </c>
    </row>
    <row r="98" customHeight="1" spans="1:29">
      <c r="A98" s="5"/>
      <c r="B98" s="5"/>
      <c r="C98" s="5"/>
      <c r="D98" s="5"/>
      <c r="E98" s="5"/>
      <c r="G98" s="85"/>
      <c r="K98" s="11" t="str">
        <f>IF(ISBLANK(A98),"",VLOOKUP("S8"&amp;表1_16[[#This Row],[分项工程代号]]&amp;表1_16[[#This Row],[分项工程名称]],模板!D:F,3,FALSE))</f>
        <v/>
      </c>
      <c r="L98" s="2" t="str">
        <f>IF(ISBLANK(A98),"",表1_16[[#This Row],[编号]]&amp;TEXT(表1_16[[#This Row],[序号]],"000"))</f>
        <v/>
      </c>
      <c r="M98" s="11" t="str">
        <f t="shared" si="12"/>
        <v/>
      </c>
      <c r="N98" s="11" t="str">
        <f t="shared" si="13"/>
        <v/>
      </c>
      <c r="O98" s="11" t="str">
        <f t="shared" si="14"/>
        <v/>
      </c>
      <c r="P98" s="2" t="str">
        <f t="shared" si="15"/>
        <v/>
      </c>
      <c r="Q98" s="2" t="str">
        <f t="shared" si="16"/>
        <v/>
      </c>
      <c r="R98" s="2" t="str">
        <f t="shared" si="17"/>
        <v/>
      </c>
      <c r="S98" s="11" t="str">
        <f t="shared" si="18"/>
        <v/>
      </c>
      <c r="T98" s="11" t="str">
        <f>IF(ISBLANK(A98),"",VLOOKUP(表1_16[[#This Row],[分项工程名称]],模板!C:G,3,FALSE))</f>
        <v/>
      </c>
      <c r="U98" s="2" t="str">
        <f t="shared" si="19"/>
        <v/>
      </c>
      <c r="V98" s="2" t="str">
        <f t="shared" si="20"/>
        <v/>
      </c>
      <c r="W98" s="11" t="str">
        <f>IF(ISBLANK(A98),"",表1_16[[#This Row],[子项名称]]&amp;表1_16[[#This Row],[标题]]&amp;表1_16[[#This Row],[分项工程代号]])</f>
        <v/>
      </c>
      <c r="X98" s="11" t="str">
        <f>IF(ISBLANK(A98),"",COUNTIF(W:W,表1_16[[#This Row],[子项名称]]&amp;表1_16[[#This Row],[标题]]&amp;表1_16[[#This Row],[分项工程代号]]))</f>
        <v/>
      </c>
      <c r="Y98" s="11" t="str">
        <f>IF(ISBLANK(A98),"",表1_16[[#This Row],[子项名称]]&amp;表1_16[[#This Row],[分项工程代号]]&amp;表1_16[[#This Row],[分项工程名称]])</f>
        <v/>
      </c>
      <c r="Z98" s="11" t="str">
        <f>IF(ISBLANK(A98),"",IF(MATCH(表1_16[[#This Row],[子项名称]]&amp;表1_16[[#This Row],[分项工程代号]]&amp;表1_16[[#This Row],[分项工程名称]],Y:Y,0)=ROW(表1_16[[#This Row],[子项名称]]),TRUE,FALSE))</f>
        <v/>
      </c>
      <c r="AA98" s="11" t="str">
        <f t="shared" si="21"/>
        <v/>
      </c>
      <c r="AB98" s="11" t="str">
        <f>IF(ISBLANK(A98),"",VLOOKUP(表1_16[[#This Row],[分项工程名称]],施工检查记录[#All],2,FALSE))</f>
        <v/>
      </c>
      <c r="AC98" t="str">
        <f t="shared" si="11"/>
        <v>1900年01月00日</v>
      </c>
    </row>
    <row r="99" customHeight="1" spans="1:29">
      <c r="A99" s="5"/>
      <c r="B99" s="5"/>
      <c r="C99" s="5"/>
      <c r="D99" s="5"/>
      <c r="E99" s="5"/>
      <c r="G99" s="85"/>
      <c r="K99" s="11" t="str">
        <f>IF(ISBLANK(A99),"",VLOOKUP("S8"&amp;表1_16[[#This Row],[分项工程代号]]&amp;表1_16[[#This Row],[分项工程名称]],模板!D:F,3,FALSE))</f>
        <v/>
      </c>
      <c r="L99" s="2" t="str">
        <f>IF(ISBLANK(A99),"",表1_16[[#This Row],[编号]]&amp;TEXT(表1_16[[#This Row],[序号]],"000"))</f>
        <v/>
      </c>
      <c r="M99" s="11" t="str">
        <f t="shared" si="12"/>
        <v/>
      </c>
      <c r="N99" s="11" t="str">
        <f t="shared" si="13"/>
        <v/>
      </c>
      <c r="O99" s="11" t="str">
        <f t="shared" si="14"/>
        <v/>
      </c>
      <c r="P99" s="2" t="str">
        <f t="shared" si="15"/>
        <v/>
      </c>
      <c r="Q99" s="2" t="str">
        <f t="shared" si="16"/>
        <v/>
      </c>
      <c r="R99" s="2" t="str">
        <f t="shared" si="17"/>
        <v/>
      </c>
      <c r="S99" s="11" t="str">
        <f t="shared" si="18"/>
        <v/>
      </c>
      <c r="T99" s="11" t="str">
        <f>IF(ISBLANK(A99),"",VLOOKUP(表1_16[[#This Row],[分项工程名称]],模板!C:G,3,FALSE))</f>
        <v/>
      </c>
      <c r="U99" s="2" t="str">
        <f t="shared" si="19"/>
        <v/>
      </c>
      <c r="V99" s="2" t="str">
        <f t="shared" si="20"/>
        <v/>
      </c>
      <c r="W99" s="11" t="str">
        <f>IF(ISBLANK(A99),"",表1_16[[#This Row],[子项名称]]&amp;表1_16[[#This Row],[标题]]&amp;表1_16[[#This Row],[分项工程代号]])</f>
        <v/>
      </c>
      <c r="X99" s="11" t="str">
        <f>IF(ISBLANK(A99),"",COUNTIF(W:W,表1_16[[#This Row],[子项名称]]&amp;表1_16[[#This Row],[标题]]&amp;表1_16[[#This Row],[分项工程代号]]))</f>
        <v/>
      </c>
      <c r="Y99" s="11" t="str">
        <f>IF(ISBLANK(A99),"",表1_16[[#This Row],[子项名称]]&amp;表1_16[[#This Row],[分项工程代号]]&amp;表1_16[[#This Row],[分项工程名称]])</f>
        <v/>
      </c>
      <c r="Z99" s="11" t="str">
        <f>IF(ISBLANK(A99),"",IF(MATCH(表1_16[[#This Row],[子项名称]]&amp;表1_16[[#This Row],[分项工程代号]]&amp;表1_16[[#This Row],[分项工程名称]],Y:Y,0)=ROW(表1_16[[#This Row],[子项名称]]),TRUE,FALSE))</f>
        <v/>
      </c>
      <c r="AA99" s="11" t="str">
        <f t="shared" si="21"/>
        <v/>
      </c>
      <c r="AB99" s="11" t="str">
        <f>IF(ISBLANK(A99),"",VLOOKUP(表1_16[[#This Row],[分项工程名称]],施工检查记录[#All],2,FALSE))</f>
        <v/>
      </c>
      <c r="AC99" t="str">
        <f t="shared" si="11"/>
        <v>1900年01月00日</v>
      </c>
    </row>
    <row r="100" customHeight="1" spans="1:29">
      <c r="A100" s="7"/>
      <c r="B100" s="6"/>
      <c r="C100" s="7"/>
      <c r="D100" s="7"/>
      <c r="E100" s="7"/>
      <c r="F100" s="7"/>
      <c r="G100" s="37"/>
      <c r="I100" s="7"/>
      <c r="J100" s="7"/>
      <c r="K100" s="11" t="str">
        <f>IF(ISBLANK(A100),"",VLOOKUP("S8"&amp;表1_16[[#This Row],[分项工程代号]]&amp;表1_16[[#This Row],[分项工程名称]],模板!D:F,3,FALSE))</f>
        <v/>
      </c>
      <c r="L100" s="2" t="str">
        <f>IF(ISBLANK(A100),"",表1_16[[#This Row],[编号]]&amp;TEXT(表1_16[[#This Row],[序号]],"000"))</f>
        <v/>
      </c>
      <c r="M100" s="11" t="str">
        <f t="shared" si="12"/>
        <v/>
      </c>
      <c r="N100" s="11" t="str">
        <f t="shared" si="13"/>
        <v/>
      </c>
      <c r="O100" s="11" t="str">
        <f t="shared" si="14"/>
        <v/>
      </c>
      <c r="P100" s="2" t="str">
        <f t="shared" si="15"/>
        <v/>
      </c>
      <c r="Q100" s="2" t="str">
        <f t="shared" si="16"/>
        <v/>
      </c>
      <c r="R100" s="2" t="str">
        <f t="shared" si="17"/>
        <v/>
      </c>
      <c r="S100" s="11" t="str">
        <f t="shared" si="18"/>
        <v/>
      </c>
      <c r="T100" s="11" t="str">
        <f>IF(ISBLANK(A100),"",VLOOKUP(表1_16[[#This Row],[分项工程名称]],模板!C:G,3,FALSE))</f>
        <v/>
      </c>
      <c r="U100" s="2" t="str">
        <f t="shared" si="19"/>
        <v/>
      </c>
      <c r="V100" s="2" t="str">
        <f t="shared" si="20"/>
        <v/>
      </c>
      <c r="W100" s="11" t="str">
        <f>IF(ISBLANK(A100),"",表1_16[[#This Row],[子项名称]]&amp;表1_16[[#This Row],[标题]]&amp;表1_16[[#This Row],[分项工程代号]])</f>
        <v/>
      </c>
      <c r="X100" s="11" t="str">
        <f>IF(ISBLANK(A100),"",COUNTIF(W:W,表1_16[[#This Row],[子项名称]]&amp;表1_16[[#This Row],[标题]]&amp;表1_16[[#This Row],[分项工程代号]]))</f>
        <v/>
      </c>
      <c r="Y100" s="11" t="str">
        <f>IF(ISBLANK(A100),"",表1_16[[#This Row],[子项名称]]&amp;表1_16[[#This Row],[分项工程代号]]&amp;表1_16[[#This Row],[分项工程名称]])</f>
        <v/>
      </c>
      <c r="Z100" s="11" t="str">
        <f>IF(ISBLANK(A100),"",IF(MATCH(表1_16[[#This Row],[子项名称]]&amp;表1_16[[#This Row],[分项工程代号]]&amp;表1_16[[#This Row],[分项工程名称]],Y:Y,0)=ROW(表1_16[[#This Row],[子项名称]]),TRUE,FALSE))</f>
        <v/>
      </c>
      <c r="AA100" s="11" t="str">
        <f t="shared" si="21"/>
        <v/>
      </c>
      <c r="AB100" s="11" t="str">
        <f>IF(ISBLANK(A100),"",VLOOKUP(表1_16[[#This Row],[分项工程名称]],施工检查记录[#All],2,FALSE))</f>
        <v/>
      </c>
      <c r="AC100" t="str">
        <f t="shared" si="11"/>
        <v>1900年01月00日</v>
      </c>
    </row>
    <row r="101" customHeight="1" spans="1:29">
      <c r="A101" s="7"/>
      <c r="B101" s="6"/>
      <c r="C101" s="7"/>
      <c r="D101" s="7"/>
      <c r="E101" s="7"/>
      <c r="F101" s="7"/>
      <c r="G101" s="37"/>
      <c r="I101" s="7"/>
      <c r="J101" s="7"/>
      <c r="K101" s="11" t="str">
        <f>IF(ISBLANK(A101),"",VLOOKUP("S8"&amp;表1_16[[#This Row],[分项工程代号]]&amp;表1_16[[#This Row],[分项工程名称]],模板!D:F,3,FALSE))</f>
        <v/>
      </c>
      <c r="L101" s="2" t="str">
        <f>IF(ISBLANK(A101),"",表1_16[[#This Row],[编号]]&amp;TEXT(表1_16[[#This Row],[序号]],"000"))</f>
        <v/>
      </c>
      <c r="M101" s="11" t="str">
        <f t="shared" si="12"/>
        <v/>
      </c>
      <c r="N101" s="11" t="str">
        <f t="shared" si="13"/>
        <v/>
      </c>
      <c r="O101" s="11" t="str">
        <f t="shared" si="14"/>
        <v/>
      </c>
      <c r="P101" s="2" t="str">
        <f t="shared" si="15"/>
        <v/>
      </c>
      <c r="Q101" s="2" t="str">
        <f t="shared" si="16"/>
        <v/>
      </c>
      <c r="R101" s="2" t="str">
        <f t="shared" si="17"/>
        <v/>
      </c>
      <c r="S101" s="11" t="str">
        <f t="shared" si="18"/>
        <v/>
      </c>
      <c r="T101" s="11" t="str">
        <f>IF(ISBLANK(A101),"",VLOOKUP(表1_16[[#This Row],[分项工程名称]],模板!C:G,3,FALSE))</f>
        <v/>
      </c>
      <c r="U101" s="2" t="str">
        <f t="shared" si="19"/>
        <v/>
      </c>
      <c r="V101" s="2" t="str">
        <f t="shared" si="20"/>
        <v/>
      </c>
      <c r="W101" s="11" t="str">
        <f>IF(ISBLANK(A101),"",表1_16[[#This Row],[子项名称]]&amp;表1_16[[#This Row],[标题]]&amp;表1_16[[#This Row],[分项工程代号]])</f>
        <v/>
      </c>
      <c r="X101" s="11" t="str">
        <f>IF(ISBLANK(A101),"",COUNTIF(W:W,表1_16[[#This Row],[子项名称]]&amp;表1_16[[#This Row],[标题]]&amp;表1_16[[#This Row],[分项工程代号]]))</f>
        <v/>
      </c>
      <c r="Y101" s="11" t="str">
        <f>IF(ISBLANK(A101),"",表1_16[[#This Row],[子项名称]]&amp;表1_16[[#This Row],[分项工程代号]]&amp;表1_16[[#This Row],[分项工程名称]])</f>
        <v/>
      </c>
      <c r="Z101" s="11" t="str">
        <f>IF(ISBLANK(A101),"",IF(MATCH(表1_16[[#This Row],[子项名称]]&amp;表1_16[[#This Row],[分项工程代号]]&amp;表1_16[[#This Row],[分项工程名称]],Y:Y,0)=ROW(表1_16[[#This Row],[子项名称]]),TRUE,FALSE))</f>
        <v/>
      </c>
      <c r="AA101" s="11" t="str">
        <f t="shared" si="21"/>
        <v/>
      </c>
      <c r="AB101" s="11" t="str">
        <f>IF(ISBLANK(A101),"",VLOOKUP(表1_16[[#This Row],[分项工程名称]],施工检查记录[#All],2,FALSE))</f>
        <v/>
      </c>
      <c r="AC101" t="str">
        <f t="shared" si="11"/>
        <v>1900年01月00日</v>
      </c>
    </row>
    <row r="102" customHeight="1" spans="1:29">
      <c r="A102" s="6"/>
      <c r="B102" s="6"/>
      <c r="C102" s="6"/>
      <c r="D102" s="6"/>
      <c r="E102" s="6"/>
      <c r="F102" s="6"/>
      <c r="G102" s="8"/>
      <c r="I102" s="7"/>
      <c r="J102" s="7"/>
      <c r="K102" s="11" t="str">
        <f>IF(ISBLANK(A102),"",VLOOKUP("S8"&amp;表1_16[[#This Row],[分项工程代号]]&amp;表1_16[[#This Row],[分项工程名称]],模板!D:F,3,FALSE))</f>
        <v/>
      </c>
      <c r="L102" s="2" t="str">
        <f>IF(ISBLANK(A102),"",表1_16[[#This Row],[编号]]&amp;TEXT(表1_16[[#This Row],[序号]],"000"))</f>
        <v/>
      </c>
      <c r="M102" s="11" t="str">
        <f t="shared" si="12"/>
        <v/>
      </c>
      <c r="N102" s="11" t="str">
        <f t="shared" si="13"/>
        <v/>
      </c>
      <c r="O102" s="11" t="str">
        <f t="shared" si="14"/>
        <v/>
      </c>
      <c r="P102" s="2" t="str">
        <f t="shared" si="15"/>
        <v/>
      </c>
      <c r="Q102" s="2" t="str">
        <f t="shared" si="16"/>
        <v/>
      </c>
      <c r="R102" s="2" t="str">
        <f t="shared" si="17"/>
        <v/>
      </c>
      <c r="S102" s="11" t="str">
        <f t="shared" si="18"/>
        <v/>
      </c>
      <c r="T102" s="11" t="str">
        <f>IF(ISBLANK(A102),"",VLOOKUP(表1_16[[#This Row],[分项工程名称]],模板!C:G,3,FALSE))</f>
        <v/>
      </c>
      <c r="U102" s="2" t="str">
        <f t="shared" si="19"/>
        <v/>
      </c>
      <c r="V102" s="2" t="str">
        <f t="shared" si="20"/>
        <v/>
      </c>
      <c r="W102" s="11" t="str">
        <f>IF(ISBLANK(A102),"",表1_16[[#This Row],[子项名称]]&amp;表1_16[[#This Row],[标题]]&amp;表1_16[[#This Row],[分项工程代号]])</f>
        <v/>
      </c>
      <c r="X102" s="11" t="str">
        <f>IF(ISBLANK(A102),"",COUNTIF(W:W,表1_16[[#This Row],[子项名称]]&amp;表1_16[[#This Row],[标题]]&amp;表1_16[[#This Row],[分项工程代号]]))</f>
        <v/>
      </c>
      <c r="Y102" s="11" t="str">
        <f>IF(ISBLANK(A102),"",表1_16[[#This Row],[子项名称]]&amp;表1_16[[#This Row],[分项工程代号]]&amp;表1_16[[#This Row],[分项工程名称]])</f>
        <v/>
      </c>
      <c r="Z102" s="11" t="str">
        <f>IF(ISBLANK(A102),"",IF(MATCH(表1_16[[#This Row],[子项名称]]&amp;表1_16[[#This Row],[分项工程代号]]&amp;表1_16[[#This Row],[分项工程名称]],Y:Y,0)=ROW(表1_16[[#This Row],[子项名称]]),TRUE,FALSE))</f>
        <v/>
      </c>
      <c r="AA102" s="11" t="str">
        <f t="shared" si="21"/>
        <v/>
      </c>
      <c r="AB102" s="11" t="str">
        <f>IF(ISBLANK(A102),"",VLOOKUP(表1_16[[#This Row],[分项工程名称]],施工检查记录[#All],2,FALSE))</f>
        <v/>
      </c>
      <c r="AC102" t="str">
        <f t="shared" si="11"/>
        <v>1900年01月00日</v>
      </c>
    </row>
    <row r="103" customHeight="1" spans="1:29">
      <c r="A103" s="6"/>
      <c r="B103" s="6"/>
      <c r="C103" s="6"/>
      <c r="D103" s="6"/>
      <c r="E103" s="6"/>
      <c r="F103" s="6"/>
      <c r="G103" s="8"/>
      <c r="I103" s="7"/>
      <c r="J103" s="7"/>
      <c r="K103" s="11" t="str">
        <f>IF(ISBLANK(A103),"",VLOOKUP("S8"&amp;表1_16[[#This Row],[分项工程代号]]&amp;表1_16[[#This Row],[分项工程名称]],模板!D:F,3,FALSE))</f>
        <v/>
      </c>
      <c r="L103" s="2" t="str">
        <f>IF(ISBLANK(A103),"",表1_16[[#This Row],[编号]]&amp;TEXT(表1_16[[#This Row],[序号]],"000"))</f>
        <v/>
      </c>
      <c r="M103" s="11" t="str">
        <f t="shared" si="12"/>
        <v/>
      </c>
      <c r="N103" s="11" t="str">
        <f t="shared" si="13"/>
        <v/>
      </c>
      <c r="O103" s="11" t="str">
        <f t="shared" si="14"/>
        <v/>
      </c>
      <c r="P103" s="2" t="str">
        <f t="shared" si="15"/>
        <v/>
      </c>
      <c r="Q103" s="2" t="str">
        <f t="shared" si="16"/>
        <v/>
      </c>
      <c r="R103" s="2" t="str">
        <f t="shared" si="17"/>
        <v/>
      </c>
      <c r="S103" s="11" t="str">
        <f t="shared" si="18"/>
        <v/>
      </c>
      <c r="T103" s="11" t="str">
        <f>IF(ISBLANK(A103),"",VLOOKUP(表1_16[[#This Row],[分项工程名称]],模板!C:G,3,FALSE))</f>
        <v/>
      </c>
      <c r="U103" s="2" t="str">
        <f t="shared" si="19"/>
        <v/>
      </c>
      <c r="V103" s="2" t="str">
        <f t="shared" si="20"/>
        <v/>
      </c>
      <c r="W103" s="11" t="str">
        <f>IF(ISBLANK(A103),"",表1_16[[#This Row],[子项名称]]&amp;表1_16[[#This Row],[标题]]&amp;表1_16[[#This Row],[分项工程代号]])</f>
        <v/>
      </c>
      <c r="X103" s="11" t="str">
        <f>IF(ISBLANK(A103),"",COUNTIF(W:W,表1_16[[#This Row],[子项名称]]&amp;表1_16[[#This Row],[标题]]&amp;表1_16[[#This Row],[分项工程代号]]))</f>
        <v/>
      </c>
      <c r="Y103" s="11" t="str">
        <f>IF(ISBLANK(A103),"",表1_16[[#This Row],[子项名称]]&amp;表1_16[[#This Row],[分项工程代号]]&amp;表1_16[[#This Row],[分项工程名称]])</f>
        <v/>
      </c>
      <c r="Z103" s="11" t="str">
        <f>IF(ISBLANK(A103),"",IF(MATCH(表1_16[[#This Row],[子项名称]]&amp;表1_16[[#This Row],[分项工程代号]]&amp;表1_16[[#This Row],[分项工程名称]],Y:Y,0)=ROW(表1_16[[#This Row],[子项名称]]),TRUE,FALSE))</f>
        <v/>
      </c>
      <c r="AA103" s="11" t="str">
        <f t="shared" si="21"/>
        <v/>
      </c>
      <c r="AB103" s="11" t="str">
        <f>IF(ISBLANK(A103),"",VLOOKUP(表1_16[[#This Row],[分项工程名称]],施工检查记录[#All],2,FALSE))</f>
        <v/>
      </c>
      <c r="AC103" t="str">
        <f t="shared" si="11"/>
        <v>1900年01月00日</v>
      </c>
    </row>
    <row r="104" customHeight="1" spans="1:29">
      <c r="A104" s="6"/>
      <c r="B104" s="6"/>
      <c r="C104" s="6"/>
      <c r="D104" s="6"/>
      <c r="E104" s="6"/>
      <c r="F104" s="6"/>
      <c r="G104" s="8"/>
      <c r="I104" s="7"/>
      <c r="J104" s="7"/>
      <c r="K104" s="11" t="str">
        <f>IF(ISBLANK(A104),"",VLOOKUP("S8"&amp;表1_16[[#This Row],[分项工程代号]]&amp;表1_16[[#This Row],[分项工程名称]],模板!D:F,3,FALSE))</f>
        <v/>
      </c>
      <c r="L104" s="2" t="str">
        <f>IF(ISBLANK(A104),"",表1_16[[#This Row],[编号]]&amp;TEXT(表1_16[[#This Row],[序号]],"000"))</f>
        <v/>
      </c>
      <c r="M104" s="11" t="str">
        <f t="shared" si="12"/>
        <v/>
      </c>
      <c r="N104" s="11" t="str">
        <f t="shared" si="13"/>
        <v/>
      </c>
      <c r="O104" s="11" t="str">
        <f t="shared" si="14"/>
        <v/>
      </c>
      <c r="P104" s="2" t="str">
        <f t="shared" si="15"/>
        <v/>
      </c>
      <c r="Q104" s="2" t="str">
        <f t="shared" si="16"/>
        <v/>
      </c>
      <c r="R104" s="2" t="str">
        <f t="shared" si="17"/>
        <v/>
      </c>
      <c r="S104" s="11" t="str">
        <f t="shared" si="18"/>
        <v/>
      </c>
      <c r="T104" s="11" t="str">
        <f>IF(ISBLANK(A104),"",VLOOKUP(表1_16[[#This Row],[分项工程名称]],模板!C:G,3,FALSE))</f>
        <v/>
      </c>
      <c r="U104" s="2" t="str">
        <f t="shared" si="19"/>
        <v/>
      </c>
      <c r="V104" s="2" t="str">
        <f t="shared" si="20"/>
        <v/>
      </c>
      <c r="W104" s="11" t="str">
        <f>IF(ISBLANK(A104),"",表1_16[[#This Row],[子项名称]]&amp;表1_16[[#This Row],[标题]]&amp;表1_16[[#This Row],[分项工程代号]])</f>
        <v/>
      </c>
      <c r="X104" s="11" t="str">
        <f>IF(ISBLANK(A104),"",COUNTIF(W:W,表1_16[[#This Row],[子项名称]]&amp;表1_16[[#This Row],[标题]]&amp;表1_16[[#This Row],[分项工程代号]]))</f>
        <v/>
      </c>
      <c r="Y104" s="11" t="str">
        <f>IF(ISBLANK(A104),"",表1_16[[#This Row],[子项名称]]&amp;表1_16[[#This Row],[分项工程代号]]&amp;表1_16[[#This Row],[分项工程名称]])</f>
        <v/>
      </c>
      <c r="Z104" s="11" t="str">
        <f>IF(ISBLANK(A104),"",IF(MATCH(表1_16[[#This Row],[子项名称]]&amp;表1_16[[#This Row],[分项工程代号]]&amp;表1_16[[#This Row],[分项工程名称]],Y:Y,0)=ROW(表1_16[[#This Row],[子项名称]]),TRUE,FALSE))</f>
        <v/>
      </c>
      <c r="AA104" s="11" t="str">
        <f t="shared" si="21"/>
        <v/>
      </c>
      <c r="AB104" s="11" t="str">
        <f>IF(ISBLANK(A104),"",VLOOKUP(表1_16[[#This Row],[分项工程名称]],施工检查记录[#All],2,FALSE))</f>
        <v/>
      </c>
      <c r="AC104" t="str">
        <f t="shared" si="11"/>
        <v>1900年01月00日</v>
      </c>
    </row>
    <row r="105" customHeight="1" spans="1:29">
      <c r="A105" s="6"/>
      <c r="B105" s="6"/>
      <c r="C105" s="7"/>
      <c r="D105" s="6"/>
      <c r="E105" s="6"/>
      <c r="F105" s="6"/>
      <c r="G105" s="8"/>
      <c r="I105" s="7"/>
      <c r="J105" s="7"/>
      <c r="K105" s="11" t="str">
        <f>IF(ISBLANK(A105),"",VLOOKUP("S8"&amp;表1_16[[#This Row],[分项工程代号]]&amp;表1_16[[#This Row],[分项工程名称]],模板!D:F,3,FALSE))</f>
        <v/>
      </c>
      <c r="L105" s="2" t="str">
        <f>IF(ISBLANK(A105),"",表1_16[[#This Row],[编号]]&amp;TEXT(表1_16[[#This Row],[序号]],"000"))</f>
        <v/>
      </c>
      <c r="M105" s="11" t="str">
        <f t="shared" si="12"/>
        <v/>
      </c>
      <c r="N105" s="11" t="str">
        <f t="shared" si="13"/>
        <v/>
      </c>
      <c r="O105" s="11" t="str">
        <f t="shared" si="14"/>
        <v/>
      </c>
      <c r="P105" s="2" t="str">
        <f t="shared" si="15"/>
        <v/>
      </c>
      <c r="Q105" s="2" t="str">
        <f t="shared" si="16"/>
        <v/>
      </c>
      <c r="R105" s="2" t="str">
        <f t="shared" si="17"/>
        <v/>
      </c>
      <c r="S105" s="11" t="str">
        <f t="shared" si="18"/>
        <v/>
      </c>
      <c r="T105" s="11" t="str">
        <f>IF(ISBLANK(A105),"",VLOOKUP(表1_16[[#This Row],[分项工程名称]],模板!C:G,3,FALSE))</f>
        <v/>
      </c>
      <c r="U105" s="2" t="str">
        <f t="shared" si="19"/>
        <v/>
      </c>
      <c r="V105" s="2" t="str">
        <f t="shared" si="20"/>
        <v/>
      </c>
      <c r="W105" s="11" t="str">
        <f>IF(ISBLANK(A105),"",表1_16[[#This Row],[子项名称]]&amp;表1_16[[#This Row],[标题]]&amp;表1_16[[#This Row],[分项工程代号]])</f>
        <v/>
      </c>
      <c r="X105" s="11" t="str">
        <f>IF(ISBLANK(A105),"",COUNTIF(W:W,表1_16[[#This Row],[子项名称]]&amp;表1_16[[#This Row],[标题]]&amp;表1_16[[#This Row],[分项工程代号]]))</f>
        <v/>
      </c>
      <c r="Y105" s="11" t="str">
        <f>IF(ISBLANK(A105),"",表1_16[[#This Row],[子项名称]]&amp;表1_16[[#This Row],[分项工程代号]]&amp;表1_16[[#This Row],[分项工程名称]])</f>
        <v/>
      </c>
      <c r="Z105" s="11" t="str">
        <f>IF(ISBLANK(A105),"",IF(MATCH(表1_16[[#This Row],[子项名称]]&amp;表1_16[[#This Row],[分项工程代号]]&amp;表1_16[[#This Row],[分项工程名称]],Y:Y,0)=ROW(表1_16[[#This Row],[子项名称]]),TRUE,FALSE))</f>
        <v/>
      </c>
      <c r="AA105" s="11" t="str">
        <f t="shared" si="21"/>
        <v/>
      </c>
      <c r="AB105" s="11" t="str">
        <f>IF(ISBLANK(A105),"",VLOOKUP(表1_16[[#This Row],[分项工程名称]],施工检查记录[#All],2,FALSE))</f>
        <v/>
      </c>
      <c r="AC105" t="str">
        <f t="shared" si="11"/>
        <v>1900年01月00日</v>
      </c>
    </row>
    <row r="106" customHeight="1" spans="1:29">
      <c r="A106" s="6"/>
      <c r="B106" s="6"/>
      <c r="C106" s="7"/>
      <c r="D106" s="6"/>
      <c r="E106" s="6"/>
      <c r="F106" s="6"/>
      <c r="G106" s="8"/>
      <c r="I106" s="7"/>
      <c r="J106" s="7"/>
      <c r="K106" s="11" t="str">
        <f>IF(ISBLANK(A106),"",VLOOKUP("S8"&amp;表1_16[[#This Row],[分项工程代号]]&amp;表1_16[[#This Row],[分项工程名称]],模板!D:F,3,FALSE))</f>
        <v/>
      </c>
      <c r="L106" s="2" t="str">
        <f>IF(ISBLANK(A106),"",表1_16[[#This Row],[编号]]&amp;TEXT(表1_16[[#This Row],[序号]],"000"))</f>
        <v/>
      </c>
      <c r="M106" s="11" t="str">
        <f t="shared" si="12"/>
        <v/>
      </c>
      <c r="N106" s="11" t="str">
        <f t="shared" si="13"/>
        <v/>
      </c>
      <c r="O106" s="11" t="str">
        <f t="shared" si="14"/>
        <v/>
      </c>
      <c r="P106" s="2" t="str">
        <f t="shared" si="15"/>
        <v/>
      </c>
      <c r="Q106" s="2" t="str">
        <f t="shared" si="16"/>
        <v/>
      </c>
      <c r="R106" s="2" t="str">
        <f t="shared" si="17"/>
        <v/>
      </c>
      <c r="S106" s="11" t="str">
        <f t="shared" si="18"/>
        <v/>
      </c>
      <c r="T106" s="11" t="str">
        <f>IF(ISBLANK(A106),"",VLOOKUP(表1_16[[#This Row],[分项工程名称]],模板!C:G,3,FALSE))</f>
        <v/>
      </c>
      <c r="U106" s="2" t="str">
        <f t="shared" si="19"/>
        <v/>
      </c>
      <c r="V106" s="2" t="str">
        <f t="shared" si="20"/>
        <v/>
      </c>
      <c r="W106" s="11" t="str">
        <f>IF(ISBLANK(A106),"",表1_16[[#This Row],[子项名称]]&amp;表1_16[[#This Row],[标题]]&amp;表1_16[[#This Row],[分项工程代号]])</f>
        <v/>
      </c>
      <c r="X106" s="11" t="str">
        <f>IF(ISBLANK(A106),"",COUNTIF(W:W,表1_16[[#This Row],[子项名称]]&amp;表1_16[[#This Row],[标题]]&amp;表1_16[[#This Row],[分项工程代号]]))</f>
        <v/>
      </c>
      <c r="Y106" s="11" t="str">
        <f>IF(ISBLANK(A106),"",表1_16[[#This Row],[子项名称]]&amp;表1_16[[#This Row],[分项工程代号]]&amp;表1_16[[#This Row],[分项工程名称]])</f>
        <v/>
      </c>
      <c r="Z106" s="11" t="str">
        <f>IF(ISBLANK(A106),"",IF(MATCH(表1_16[[#This Row],[子项名称]]&amp;表1_16[[#This Row],[分项工程代号]]&amp;表1_16[[#This Row],[分项工程名称]],Y:Y,0)=ROW(表1_16[[#This Row],[子项名称]]),TRUE,FALSE))</f>
        <v/>
      </c>
      <c r="AA106" s="11" t="str">
        <f t="shared" si="21"/>
        <v/>
      </c>
      <c r="AB106" s="11" t="str">
        <f>IF(ISBLANK(A106),"",VLOOKUP(表1_16[[#This Row],[分项工程名称]],施工检查记录[#All],2,FALSE))</f>
        <v/>
      </c>
      <c r="AC106" t="str">
        <f t="shared" si="11"/>
        <v>1900年01月00日</v>
      </c>
    </row>
    <row r="107" customHeight="1" spans="1:29">
      <c r="A107" s="7"/>
      <c r="B107" s="6"/>
      <c r="C107" s="7"/>
      <c r="D107" s="7"/>
      <c r="E107" s="7"/>
      <c r="F107" s="7"/>
      <c r="G107" s="37"/>
      <c r="I107" s="7"/>
      <c r="J107" s="7"/>
      <c r="K107" s="11" t="str">
        <f>IF(ISBLANK(A107),"",VLOOKUP("S8"&amp;表1_16[[#This Row],[分项工程代号]]&amp;表1_16[[#This Row],[分项工程名称]],模板!D:F,3,FALSE))</f>
        <v/>
      </c>
      <c r="L107" s="2" t="str">
        <f>IF(ISBLANK(A107),"",表1_16[[#This Row],[编号]]&amp;TEXT(表1_16[[#This Row],[序号]],"000"))</f>
        <v/>
      </c>
      <c r="M107" s="11" t="str">
        <f t="shared" si="12"/>
        <v/>
      </c>
      <c r="N107" s="11" t="str">
        <f t="shared" si="13"/>
        <v/>
      </c>
      <c r="O107" s="11" t="str">
        <f t="shared" si="14"/>
        <v/>
      </c>
      <c r="P107" s="2" t="str">
        <f t="shared" si="15"/>
        <v/>
      </c>
      <c r="Q107" s="2" t="str">
        <f t="shared" si="16"/>
        <v/>
      </c>
      <c r="R107" s="2" t="str">
        <f t="shared" si="17"/>
        <v/>
      </c>
      <c r="S107" s="11" t="str">
        <f t="shared" si="18"/>
        <v/>
      </c>
      <c r="T107" s="11" t="str">
        <f>IF(ISBLANK(A107),"",VLOOKUP(表1_16[[#This Row],[分项工程名称]],模板!C:G,3,FALSE))</f>
        <v/>
      </c>
      <c r="U107" s="2" t="str">
        <f t="shared" si="19"/>
        <v/>
      </c>
      <c r="V107" s="2" t="str">
        <f t="shared" si="20"/>
        <v/>
      </c>
      <c r="W107" s="11" t="str">
        <f>IF(ISBLANK(A107),"",表1_16[[#This Row],[子项名称]]&amp;表1_16[[#This Row],[标题]]&amp;表1_16[[#This Row],[分项工程代号]])</f>
        <v/>
      </c>
      <c r="X107" s="11" t="str">
        <f>IF(ISBLANK(A107),"",COUNTIF(W:W,表1_16[[#This Row],[子项名称]]&amp;表1_16[[#This Row],[标题]]&amp;表1_16[[#This Row],[分项工程代号]]))</f>
        <v/>
      </c>
      <c r="Y107" s="11" t="str">
        <f>IF(ISBLANK(A107),"",表1_16[[#This Row],[子项名称]]&amp;表1_16[[#This Row],[分项工程代号]]&amp;表1_16[[#This Row],[分项工程名称]])</f>
        <v/>
      </c>
      <c r="Z107" s="11" t="str">
        <f>IF(ISBLANK(A107),"",IF(MATCH(表1_16[[#This Row],[子项名称]]&amp;表1_16[[#This Row],[分项工程代号]]&amp;表1_16[[#This Row],[分项工程名称]],Y:Y,0)=ROW(表1_16[[#This Row],[子项名称]]),TRUE,FALSE))</f>
        <v/>
      </c>
      <c r="AA107" s="11" t="str">
        <f t="shared" si="21"/>
        <v/>
      </c>
      <c r="AB107" s="11" t="str">
        <f>IF(ISBLANK(A107),"",VLOOKUP(表1_16[[#This Row],[分项工程名称]],施工检查记录[#All],2,FALSE))</f>
        <v/>
      </c>
      <c r="AC107" t="str">
        <f t="shared" si="11"/>
        <v>1900年01月00日</v>
      </c>
    </row>
    <row r="108" customHeight="1" spans="1:29">
      <c r="A108" s="7"/>
      <c r="B108" s="6"/>
      <c r="C108" s="7"/>
      <c r="D108" s="7"/>
      <c r="E108" s="7"/>
      <c r="F108" s="7"/>
      <c r="G108" s="37"/>
      <c r="I108" s="7"/>
      <c r="J108" s="7"/>
      <c r="K108" s="11" t="str">
        <f>IF(ISBLANK(A108),"",VLOOKUP("S8"&amp;表1_16[[#This Row],[分项工程代号]]&amp;表1_16[[#This Row],[分项工程名称]],模板!D:F,3,FALSE))</f>
        <v/>
      </c>
      <c r="L108" s="2" t="str">
        <f>IF(ISBLANK(A108),"",表1_16[[#This Row],[编号]]&amp;TEXT(表1_16[[#This Row],[序号]],"000"))</f>
        <v/>
      </c>
      <c r="M108" s="11" t="str">
        <f t="shared" si="12"/>
        <v/>
      </c>
      <c r="N108" s="11" t="str">
        <f t="shared" si="13"/>
        <v/>
      </c>
      <c r="O108" s="11" t="str">
        <f t="shared" si="14"/>
        <v/>
      </c>
      <c r="P108" s="2" t="str">
        <f t="shared" si="15"/>
        <v/>
      </c>
      <c r="Q108" s="2" t="str">
        <f t="shared" si="16"/>
        <v/>
      </c>
      <c r="R108" s="2" t="str">
        <f t="shared" si="17"/>
        <v/>
      </c>
      <c r="S108" s="11" t="str">
        <f t="shared" si="18"/>
        <v/>
      </c>
      <c r="T108" s="11" t="str">
        <f>IF(ISBLANK(A108),"",VLOOKUP(表1_16[[#This Row],[分项工程名称]],模板!C:G,3,FALSE))</f>
        <v/>
      </c>
      <c r="U108" s="2" t="str">
        <f t="shared" si="19"/>
        <v/>
      </c>
      <c r="V108" s="2" t="str">
        <f t="shared" si="20"/>
        <v/>
      </c>
      <c r="W108" s="11" t="str">
        <f>IF(ISBLANK(A108),"",表1_16[[#This Row],[子项名称]]&amp;表1_16[[#This Row],[标题]]&amp;表1_16[[#This Row],[分项工程代号]])</f>
        <v/>
      </c>
      <c r="X108" s="11" t="str">
        <f>IF(ISBLANK(A108),"",COUNTIF(W:W,表1_16[[#This Row],[子项名称]]&amp;表1_16[[#This Row],[标题]]&amp;表1_16[[#This Row],[分项工程代号]]))</f>
        <v/>
      </c>
      <c r="Y108" s="11" t="str">
        <f>IF(ISBLANK(A108),"",表1_16[[#This Row],[子项名称]]&amp;表1_16[[#This Row],[分项工程代号]]&amp;表1_16[[#This Row],[分项工程名称]])</f>
        <v/>
      </c>
      <c r="Z108" s="11" t="str">
        <f>IF(ISBLANK(A108),"",IF(MATCH(表1_16[[#This Row],[子项名称]]&amp;表1_16[[#This Row],[分项工程代号]]&amp;表1_16[[#This Row],[分项工程名称]],Y:Y,0)=ROW(表1_16[[#This Row],[子项名称]]),TRUE,FALSE))</f>
        <v/>
      </c>
      <c r="AA108" s="11" t="str">
        <f t="shared" si="21"/>
        <v/>
      </c>
      <c r="AB108" s="11" t="str">
        <f>IF(ISBLANK(A108),"",VLOOKUP(表1_16[[#This Row],[分项工程名称]],施工检查记录[#All],2,FALSE))</f>
        <v/>
      </c>
      <c r="AC108" t="str">
        <f t="shared" si="11"/>
        <v>1900年01月00日</v>
      </c>
    </row>
    <row r="109" customHeight="1" spans="1:29">
      <c r="A109" s="7"/>
      <c r="B109" s="6"/>
      <c r="C109" s="7"/>
      <c r="D109" s="7"/>
      <c r="E109" s="7"/>
      <c r="F109" s="7"/>
      <c r="G109" s="37"/>
      <c r="I109" s="7"/>
      <c r="J109" s="7"/>
      <c r="K109" s="11" t="str">
        <f>IF(ISBLANK(A109),"",VLOOKUP("S8"&amp;表1_16[[#This Row],[分项工程代号]]&amp;表1_16[[#This Row],[分项工程名称]],模板!D:F,3,FALSE))</f>
        <v/>
      </c>
      <c r="L109" s="2" t="str">
        <f>IF(ISBLANK(A109),"",表1_16[[#This Row],[编号]]&amp;TEXT(表1_16[[#This Row],[序号]],"000"))</f>
        <v/>
      </c>
      <c r="M109" s="11" t="str">
        <f t="shared" si="12"/>
        <v/>
      </c>
      <c r="N109" s="11" t="str">
        <f t="shared" si="13"/>
        <v/>
      </c>
      <c r="O109" s="11" t="str">
        <f t="shared" si="14"/>
        <v/>
      </c>
      <c r="P109" s="2" t="str">
        <f t="shared" si="15"/>
        <v/>
      </c>
      <c r="Q109" s="2" t="str">
        <f t="shared" si="16"/>
        <v/>
      </c>
      <c r="R109" s="2" t="str">
        <f t="shared" si="17"/>
        <v/>
      </c>
      <c r="S109" s="11" t="str">
        <f t="shared" si="18"/>
        <v/>
      </c>
      <c r="T109" s="11" t="str">
        <f>IF(ISBLANK(A109),"",VLOOKUP(表1_16[[#This Row],[分项工程名称]],模板!C:G,3,FALSE))</f>
        <v/>
      </c>
      <c r="U109" s="2" t="str">
        <f t="shared" si="19"/>
        <v/>
      </c>
      <c r="V109" s="2" t="str">
        <f t="shared" si="20"/>
        <v/>
      </c>
      <c r="W109" s="11" t="str">
        <f>IF(ISBLANK(A109),"",表1_16[[#This Row],[子项名称]]&amp;表1_16[[#This Row],[标题]]&amp;表1_16[[#This Row],[分项工程代号]])</f>
        <v/>
      </c>
      <c r="X109" s="11" t="str">
        <f>IF(ISBLANK(A109),"",COUNTIF(W:W,表1_16[[#This Row],[子项名称]]&amp;表1_16[[#This Row],[标题]]&amp;表1_16[[#This Row],[分项工程代号]]))</f>
        <v/>
      </c>
      <c r="Y109" s="11" t="str">
        <f>IF(ISBLANK(A109),"",表1_16[[#This Row],[子项名称]]&amp;表1_16[[#This Row],[分项工程代号]]&amp;表1_16[[#This Row],[分项工程名称]])</f>
        <v/>
      </c>
      <c r="Z109" s="11" t="str">
        <f>IF(ISBLANK(A109),"",IF(MATCH(表1_16[[#This Row],[子项名称]]&amp;表1_16[[#This Row],[分项工程代号]]&amp;表1_16[[#This Row],[分项工程名称]],Y:Y,0)=ROW(表1_16[[#This Row],[子项名称]]),TRUE,FALSE))</f>
        <v/>
      </c>
      <c r="AA109" s="11" t="str">
        <f t="shared" si="21"/>
        <v/>
      </c>
      <c r="AB109" s="11" t="str">
        <f>IF(ISBLANK(A109),"",VLOOKUP(表1_16[[#This Row],[分项工程名称]],施工检查记录[#All],2,FALSE))</f>
        <v/>
      </c>
      <c r="AC109" t="str">
        <f t="shared" si="11"/>
        <v>1900年01月00日</v>
      </c>
    </row>
    <row r="110" customHeight="1" spans="1:29">
      <c r="A110" s="7"/>
      <c r="B110" s="6"/>
      <c r="C110" s="7"/>
      <c r="D110" s="7"/>
      <c r="E110" s="7"/>
      <c r="F110" s="7"/>
      <c r="G110" s="8"/>
      <c r="I110" s="7"/>
      <c r="J110" s="7"/>
      <c r="K110" s="11" t="str">
        <f>IF(ISBLANK(A110),"",VLOOKUP("S8"&amp;表1_16[[#This Row],[分项工程代号]]&amp;表1_16[[#This Row],[分项工程名称]],模板!D:F,3,FALSE))</f>
        <v/>
      </c>
      <c r="L110" s="2" t="str">
        <f>IF(ISBLANK(A110),"",表1_16[[#This Row],[编号]]&amp;TEXT(表1_16[[#This Row],[序号]],"000"))</f>
        <v/>
      </c>
      <c r="M110" s="11" t="str">
        <f t="shared" si="12"/>
        <v/>
      </c>
      <c r="N110" s="11" t="str">
        <f t="shared" si="13"/>
        <v/>
      </c>
      <c r="O110" s="11" t="str">
        <f t="shared" si="14"/>
        <v/>
      </c>
      <c r="P110" s="2" t="str">
        <f t="shared" si="15"/>
        <v/>
      </c>
      <c r="Q110" s="2" t="str">
        <f t="shared" si="16"/>
        <v/>
      </c>
      <c r="R110" s="2" t="str">
        <f t="shared" si="17"/>
        <v/>
      </c>
      <c r="S110" s="11" t="str">
        <f t="shared" si="18"/>
        <v/>
      </c>
      <c r="T110" s="11" t="str">
        <f>IF(ISBLANK(A110),"",VLOOKUP(表1_16[[#This Row],[分项工程名称]],模板!C:G,3,FALSE))</f>
        <v/>
      </c>
      <c r="U110" s="2" t="str">
        <f t="shared" si="19"/>
        <v/>
      </c>
      <c r="V110" s="2" t="str">
        <f t="shared" si="20"/>
        <v/>
      </c>
      <c r="W110" s="11" t="str">
        <f>IF(ISBLANK(A110),"",表1_16[[#This Row],[子项名称]]&amp;表1_16[[#This Row],[标题]]&amp;表1_16[[#This Row],[分项工程代号]])</f>
        <v/>
      </c>
      <c r="X110" s="11" t="str">
        <f>IF(ISBLANK(A110),"",COUNTIF(W:W,表1_16[[#This Row],[子项名称]]&amp;表1_16[[#This Row],[标题]]&amp;表1_16[[#This Row],[分项工程代号]]))</f>
        <v/>
      </c>
      <c r="Y110" s="11" t="str">
        <f>IF(ISBLANK(A110),"",表1_16[[#This Row],[子项名称]]&amp;表1_16[[#This Row],[分项工程代号]]&amp;表1_16[[#This Row],[分项工程名称]])</f>
        <v/>
      </c>
      <c r="Z110" s="11" t="str">
        <f>IF(ISBLANK(A110),"",IF(MATCH(表1_16[[#This Row],[子项名称]]&amp;表1_16[[#This Row],[分项工程代号]]&amp;表1_16[[#This Row],[分项工程名称]],Y:Y,0)=ROW(表1_16[[#This Row],[子项名称]]),TRUE,FALSE))</f>
        <v/>
      </c>
      <c r="AA110" s="11" t="str">
        <f t="shared" si="21"/>
        <v/>
      </c>
      <c r="AB110" s="11" t="str">
        <f>IF(ISBLANK(A110),"",VLOOKUP(表1_16[[#This Row],[分项工程名称]],施工检查记录[#All],2,FALSE))</f>
        <v/>
      </c>
      <c r="AC110" t="str">
        <f t="shared" si="11"/>
        <v>1900年01月00日</v>
      </c>
    </row>
    <row r="111" customHeight="1" spans="1:29">
      <c r="A111" s="7"/>
      <c r="B111" s="6"/>
      <c r="C111" s="7"/>
      <c r="D111" s="7"/>
      <c r="E111" s="6"/>
      <c r="F111" s="7"/>
      <c r="G111" s="8"/>
      <c r="I111" s="7"/>
      <c r="J111" s="7"/>
      <c r="K111" s="11" t="str">
        <f>IF(ISBLANK(A111),"",VLOOKUP("S8"&amp;表1_16[[#This Row],[分项工程代号]]&amp;表1_16[[#This Row],[分项工程名称]],模板!D:F,3,FALSE))</f>
        <v/>
      </c>
      <c r="L111" s="2" t="str">
        <f>IF(ISBLANK(A111),"",表1_16[[#This Row],[编号]]&amp;TEXT(表1_16[[#This Row],[序号]],"000"))</f>
        <v/>
      </c>
      <c r="M111" s="11" t="str">
        <f t="shared" si="12"/>
        <v/>
      </c>
      <c r="N111" s="11" t="str">
        <f t="shared" si="13"/>
        <v/>
      </c>
      <c r="O111" s="11" t="str">
        <f t="shared" si="14"/>
        <v/>
      </c>
      <c r="P111" s="2" t="str">
        <f t="shared" si="15"/>
        <v/>
      </c>
      <c r="Q111" s="2" t="str">
        <f t="shared" si="16"/>
        <v/>
      </c>
      <c r="R111" s="2" t="str">
        <f t="shared" si="17"/>
        <v/>
      </c>
      <c r="S111" s="11" t="str">
        <f t="shared" si="18"/>
        <v/>
      </c>
      <c r="T111" s="11" t="str">
        <f>IF(ISBLANK(A111),"",VLOOKUP(表1_16[[#This Row],[分项工程名称]],模板!C:G,3,FALSE))</f>
        <v/>
      </c>
      <c r="U111" s="2" t="str">
        <f t="shared" si="19"/>
        <v/>
      </c>
      <c r="V111" s="2" t="str">
        <f t="shared" si="20"/>
        <v/>
      </c>
      <c r="W111" s="11" t="str">
        <f>IF(ISBLANK(A111),"",表1_16[[#This Row],[子项名称]]&amp;表1_16[[#This Row],[标题]]&amp;表1_16[[#This Row],[分项工程代号]])</f>
        <v/>
      </c>
      <c r="X111" s="11" t="str">
        <f>IF(ISBLANK(A111),"",COUNTIF(W:W,表1_16[[#This Row],[子项名称]]&amp;表1_16[[#This Row],[标题]]&amp;表1_16[[#This Row],[分项工程代号]]))</f>
        <v/>
      </c>
      <c r="Y111" s="11" t="str">
        <f>IF(ISBLANK(A111),"",表1_16[[#This Row],[子项名称]]&amp;表1_16[[#This Row],[分项工程代号]]&amp;表1_16[[#This Row],[分项工程名称]])</f>
        <v/>
      </c>
      <c r="Z111" s="11" t="str">
        <f>IF(ISBLANK(A111),"",IF(MATCH(表1_16[[#This Row],[子项名称]]&amp;表1_16[[#This Row],[分项工程代号]]&amp;表1_16[[#This Row],[分项工程名称]],Y:Y,0)=ROW(表1_16[[#This Row],[子项名称]]),TRUE,FALSE))</f>
        <v/>
      </c>
      <c r="AA111" s="11" t="str">
        <f t="shared" si="21"/>
        <v/>
      </c>
      <c r="AB111" s="11" t="str">
        <f>IF(ISBLANK(A111),"",VLOOKUP(表1_16[[#This Row],[分项工程名称]],施工检查记录[#All],2,FALSE))</f>
        <v/>
      </c>
      <c r="AC111" t="str">
        <f t="shared" si="11"/>
        <v>1900年01月00日</v>
      </c>
    </row>
    <row r="112" customHeight="1" spans="1:29">
      <c r="A112" s="7"/>
      <c r="B112" s="6"/>
      <c r="C112" s="7"/>
      <c r="D112" s="7"/>
      <c r="E112" s="6"/>
      <c r="F112" s="7"/>
      <c r="G112" s="8"/>
      <c r="I112" s="7"/>
      <c r="J112" s="7"/>
      <c r="K112" s="11" t="str">
        <f>IF(ISBLANK(A112),"",VLOOKUP("S8"&amp;表1_16[[#This Row],[分项工程代号]]&amp;表1_16[[#This Row],[分项工程名称]],模板!D:F,3,FALSE))</f>
        <v/>
      </c>
      <c r="L112" s="2" t="str">
        <f>IF(ISBLANK(A112),"",表1_16[[#This Row],[编号]]&amp;TEXT(表1_16[[#This Row],[序号]],"000"))</f>
        <v/>
      </c>
      <c r="M112" s="11" t="str">
        <f t="shared" si="12"/>
        <v/>
      </c>
      <c r="N112" s="11" t="str">
        <f t="shared" si="13"/>
        <v/>
      </c>
      <c r="O112" s="11" t="str">
        <f t="shared" si="14"/>
        <v/>
      </c>
      <c r="P112" s="2" t="str">
        <f t="shared" si="15"/>
        <v/>
      </c>
      <c r="Q112" s="2" t="str">
        <f t="shared" si="16"/>
        <v/>
      </c>
      <c r="R112" s="2" t="str">
        <f t="shared" si="17"/>
        <v/>
      </c>
      <c r="S112" s="11" t="str">
        <f t="shared" si="18"/>
        <v/>
      </c>
      <c r="T112" s="11" t="str">
        <f>IF(ISBLANK(A112),"",VLOOKUP(表1_16[[#This Row],[分项工程名称]],模板!C:G,3,FALSE))</f>
        <v/>
      </c>
      <c r="U112" s="2" t="str">
        <f t="shared" si="19"/>
        <v/>
      </c>
      <c r="V112" s="2" t="str">
        <f t="shared" si="20"/>
        <v/>
      </c>
      <c r="W112" s="11" t="str">
        <f>IF(ISBLANK(A112),"",表1_16[[#This Row],[子项名称]]&amp;表1_16[[#This Row],[标题]]&amp;表1_16[[#This Row],[分项工程代号]])</f>
        <v/>
      </c>
      <c r="X112" s="11" t="str">
        <f>IF(ISBLANK(A112),"",COUNTIF(W:W,表1_16[[#This Row],[子项名称]]&amp;表1_16[[#This Row],[标题]]&amp;表1_16[[#This Row],[分项工程代号]]))</f>
        <v/>
      </c>
      <c r="Y112" s="11" t="str">
        <f>IF(ISBLANK(A112),"",表1_16[[#This Row],[子项名称]]&amp;表1_16[[#This Row],[分项工程代号]]&amp;表1_16[[#This Row],[分项工程名称]])</f>
        <v/>
      </c>
      <c r="Z112" s="11" t="str">
        <f>IF(ISBLANK(A112),"",IF(MATCH(表1_16[[#This Row],[子项名称]]&amp;表1_16[[#This Row],[分项工程代号]]&amp;表1_16[[#This Row],[分项工程名称]],Y:Y,0)=ROW(表1_16[[#This Row],[子项名称]]),TRUE,FALSE))</f>
        <v/>
      </c>
      <c r="AA112" s="11" t="str">
        <f t="shared" si="21"/>
        <v/>
      </c>
      <c r="AB112" s="11" t="str">
        <f>IF(ISBLANK(A112),"",VLOOKUP(表1_16[[#This Row],[分项工程名称]],施工检查记录[#All],2,FALSE))</f>
        <v/>
      </c>
      <c r="AC112" t="str">
        <f t="shared" si="11"/>
        <v>1900年01月00日</v>
      </c>
    </row>
    <row r="113" customHeight="1" spans="1:29">
      <c r="A113" s="7"/>
      <c r="B113" s="6"/>
      <c r="C113" s="7"/>
      <c r="D113" s="7"/>
      <c r="E113" s="6"/>
      <c r="F113" s="7"/>
      <c r="G113" s="8"/>
      <c r="I113" s="7"/>
      <c r="J113" s="7"/>
      <c r="K113" s="11" t="str">
        <f>IF(ISBLANK(A113),"",VLOOKUP("S8"&amp;表1_16[[#This Row],[分项工程代号]]&amp;表1_16[[#This Row],[分项工程名称]],模板!D:F,3,FALSE))</f>
        <v/>
      </c>
      <c r="L113" s="2" t="str">
        <f>IF(ISBLANK(A113),"",表1_16[[#This Row],[编号]]&amp;TEXT(表1_16[[#This Row],[序号]],"000"))</f>
        <v/>
      </c>
      <c r="M113" s="11" t="str">
        <f t="shared" si="12"/>
        <v/>
      </c>
      <c r="N113" s="11" t="str">
        <f t="shared" si="13"/>
        <v/>
      </c>
      <c r="O113" s="11" t="str">
        <f t="shared" si="14"/>
        <v/>
      </c>
      <c r="P113" s="2" t="str">
        <f t="shared" si="15"/>
        <v/>
      </c>
      <c r="Q113" s="2" t="str">
        <f t="shared" si="16"/>
        <v/>
      </c>
      <c r="R113" s="2" t="str">
        <f t="shared" si="17"/>
        <v/>
      </c>
      <c r="S113" s="11" t="str">
        <f t="shared" si="18"/>
        <v/>
      </c>
      <c r="T113" s="11" t="str">
        <f>IF(ISBLANK(A113),"",VLOOKUP(表1_16[[#This Row],[分项工程名称]],模板!C:G,3,FALSE))</f>
        <v/>
      </c>
      <c r="U113" s="2" t="str">
        <f t="shared" si="19"/>
        <v/>
      </c>
      <c r="V113" s="2" t="str">
        <f t="shared" si="20"/>
        <v/>
      </c>
      <c r="W113" s="11" t="str">
        <f>IF(ISBLANK(A113),"",表1_16[[#This Row],[子项名称]]&amp;表1_16[[#This Row],[标题]]&amp;表1_16[[#This Row],[分项工程代号]])</f>
        <v/>
      </c>
      <c r="X113" s="11" t="str">
        <f>IF(ISBLANK(A113),"",COUNTIF(W:W,表1_16[[#This Row],[子项名称]]&amp;表1_16[[#This Row],[标题]]&amp;表1_16[[#This Row],[分项工程代号]]))</f>
        <v/>
      </c>
      <c r="Y113" s="11" t="str">
        <f>IF(ISBLANK(A113),"",表1_16[[#This Row],[子项名称]]&amp;表1_16[[#This Row],[分项工程代号]]&amp;表1_16[[#This Row],[分项工程名称]])</f>
        <v/>
      </c>
      <c r="Z113" s="11" t="str">
        <f>IF(ISBLANK(A113),"",IF(MATCH(表1_16[[#This Row],[子项名称]]&amp;表1_16[[#This Row],[分项工程代号]]&amp;表1_16[[#This Row],[分项工程名称]],Y:Y,0)=ROW(表1_16[[#This Row],[子项名称]]),TRUE,FALSE))</f>
        <v/>
      </c>
      <c r="AA113" s="11" t="str">
        <f t="shared" si="21"/>
        <v/>
      </c>
      <c r="AB113" s="11" t="str">
        <f>IF(ISBLANK(A113),"",VLOOKUP(表1_16[[#This Row],[分项工程名称]],施工检查记录[#All],2,FALSE))</f>
        <v/>
      </c>
      <c r="AC113" t="str">
        <f t="shared" si="11"/>
        <v>1900年01月00日</v>
      </c>
    </row>
    <row r="114" customHeight="1" spans="1:29">
      <c r="A114" s="7"/>
      <c r="B114" s="6"/>
      <c r="C114" s="7"/>
      <c r="D114" s="7"/>
      <c r="E114" s="7"/>
      <c r="F114" s="7"/>
      <c r="G114" s="37"/>
      <c r="I114" s="7"/>
      <c r="J114" s="7"/>
      <c r="K114" s="11" t="str">
        <f>IF(ISBLANK(A114),"",VLOOKUP("S8"&amp;表1_16[[#This Row],[分项工程代号]]&amp;表1_16[[#This Row],[分项工程名称]],模板!D:F,3,FALSE))</f>
        <v/>
      </c>
      <c r="L114" s="2" t="str">
        <f>IF(ISBLANK(A114),"",表1_16[[#This Row],[编号]]&amp;TEXT(表1_16[[#This Row],[序号]],"000"))</f>
        <v/>
      </c>
      <c r="M114" s="11" t="str">
        <f t="shared" si="12"/>
        <v/>
      </c>
      <c r="N114" s="11" t="str">
        <f t="shared" si="13"/>
        <v/>
      </c>
      <c r="O114" s="11" t="str">
        <f t="shared" si="14"/>
        <v/>
      </c>
      <c r="P114" s="2" t="str">
        <f t="shared" si="15"/>
        <v/>
      </c>
      <c r="Q114" s="2" t="str">
        <f t="shared" si="16"/>
        <v/>
      </c>
      <c r="R114" s="2" t="str">
        <f t="shared" si="17"/>
        <v/>
      </c>
      <c r="S114" s="11" t="str">
        <f t="shared" si="18"/>
        <v/>
      </c>
      <c r="T114" s="11" t="str">
        <f>IF(ISBLANK(A114),"",VLOOKUP(表1_16[[#This Row],[分项工程名称]],模板!C:G,3,FALSE))</f>
        <v/>
      </c>
      <c r="U114" s="2" t="str">
        <f t="shared" si="19"/>
        <v/>
      </c>
      <c r="V114" s="2" t="str">
        <f t="shared" si="20"/>
        <v/>
      </c>
      <c r="W114" s="11" t="str">
        <f>IF(ISBLANK(A114),"",表1_16[[#This Row],[子项名称]]&amp;表1_16[[#This Row],[标题]]&amp;表1_16[[#This Row],[分项工程代号]])</f>
        <v/>
      </c>
      <c r="X114" s="11" t="str">
        <f>IF(ISBLANK(A114),"",COUNTIF(W:W,表1_16[[#This Row],[子项名称]]&amp;表1_16[[#This Row],[标题]]&amp;表1_16[[#This Row],[分项工程代号]]))</f>
        <v/>
      </c>
      <c r="Y114" s="11" t="str">
        <f>IF(ISBLANK(A114),"",表1_16[[#This Row],[子项名称]]&amp;表1_16[[#This Row],[分项工程代号]]&amp;表1_16[[#This Row],[分项工程名称]])</f>
        <v/>
      </c>
      <c r="Z114" s="11" t="str">
        <f>IF(ISBLANK(A114),"",IF(MATCH(表1_16[[#This Row],[子项名称]]&amp;表1_16[[#This Row],[分项工程代号]]&amp;表1_16[[#This Row],[分项工程名称]],Y:Y,0)=ROW(表1_16[[#This Row],[子项名称]]),TRUE,FALSE))</f>
        <v/>
      </c>
      <c r="AA114" s="11" t="str">
        <f t="shared" si="21"/>
        <v/>
      </c>
      <c r="AB114" s="11" t="str">
        <f>IF(ISBLANK(A114),"",VLOOKUP(表1_16[[#This Row],[分项工程名称]],施工检查记录[#All],2,FALSE))</f>
        <v/>
      </c>
      <c r="AC114" t="str">
        <f t="shared" si="11"/>
        <v>1900年01月00日</v>
      </c>
    </row>
    <row r="115" customHeight="1" spans="1:29">
      <c r="A115" s="7"/>
      <c r="B115" s="6"/>
      <c r="C115" s="7"/>
      <c r="D115" s="7"/>
      <c r="E115" s="7"/>
      <c r="F115" s="7"/>
      <c r="G115" s="37"/>
      <c r="I115" s="7"/>
      <c r="J115" s="7"/>
      <c r="K115" s="11" t="str">
        <f>IF(ISBLANK(A115),"",VLOOKUP("S8"&amp;表1_16[[#This Row],[分项工程代号]]&amp;表1_16[[#This Row],[分项工程名称]],模板!D:F,3,FALSE))</f>
        <v/>
      </c>
      <c r="L115" s="2" t="str">
        <f>IF(ISBLANK(A115),"",表1_16[[#This Row],[编号]]&amp;TEXT(表1_16[[#This Row],[序号]],"000"))</f>
        <v/>
      </c>
      <c r="M115" s="11" t="str">
        <f t="shared" si="12"/>
        <v/>
      </c>
      <c r="N115" s="11" t="str">
        <f t="shared" si="13"/>
        <v/>
      </c>
      <c r="O115" s="11" t="str">
        <f t="shared" si="14"/>
        <v/>
      </c>
      <c r="P115" s="2" t="str">
        <f t="shared" si="15"/>
        <v/>
      </c>
      <c r="Q115" s="2" t="str">
        <f t="shared" si="16"/>
        <v/>
      </c>
      <c r="R115" s="2" t="str">
        <f t="shared" si="17"/>
        <v/>
      </c>
      <c r="S115" s="11" t="str">
        <f t="shared" si="18"/>
        <v/>
      </c>
      <c r="T115" s="11" t="str">
        <f>IF(ISBLANK(A115),"",VLOOKUP(表1_16[[#This Row],[分项工程名称]],模板!C:G,3,FALSE))</f>
        <v/>
      </c>
      <c r="U115" s="2" t="str">
        <f t="shared" si="19"/>
        <v/>
      </c>
      <c r="V115" s="2" t="str">
        <f t="shared" si="20"/>
        <v/>
      </c>
      <c r="W115" s="11" t="str">
        <f>IF(ISBLANK(A115),"",表1_16[[#This Row],[子项名称]]&amp;表1_16[[#This Row],[标题]]&amp;表1_16[[#This Row],[分项工程代号]])</f>
        <v/>
      </c>
      <c r="X115" s="11" t="str">
        <f>IF(ISBLANK(A115),"",COUNTIF(W:W,表1_16[[#This Row],[子项名称]]&amp;表1_16[[#This Row],[标题]]&amp;表1_16[[#This Row],[分项工程代号]]))</f>
        <v/>
      </c>
      <c r="Y115" s="11" t="str">
        <f>IF(ISBLANK(A115),"",表1_16[[#This Row],[子项名称]]&amp;表1_16[[#This Row],[分项工程代号]]&amp;表1_16[[#This Row],[分项工程名称]])</f>
        <v/>
      </c>
      <c r="Z115" s="11" t="str">
        <f>IF(ISBLANK(A115),"",IF(MATCH(表1_16[[#This Row],[子项名称]]&amp;表1_16[[#This Row],[分项工程代号]]&amp;表1_16[[#This Row],[分项工程名称]],Y:Y,0)=ROW(表1_16[[#This Row],[子项名称]]),TRUE,FALSE))</f>
        <v/>
      </c>
      <c r="AA115" s="11" t="str">
        <f t="shared" si="21"/>
        <v/>
      </c>
      <c r="AB115" s="11" t="str">
        <f>IF(ISBLANK(A115),"",VLOOKUP(表1_16[[#This Row],[分项工程名称]],施工检查记录[#All],2,FALSE))</f>
        <v/>
      </c>
      <c r="AC115" t="str">
        <f t="shared" si="11"/>
        <v>1900年01月00日</v>
      </c>
    </row>
    <row r="116" customHeight="1" spans="2:29">
      <c r="B116" s="5"/>
      <c r="C116" s="5"/>
      <c r="D116" s="5"/>
      <c r="E116" s="5"/>
      <c r="G116" s="85"/>
      <c r="K116" s="11" t="str">
        <f>IF(ISBLANK(A116),"",VLOOKUP("S8"&amp;表1_16[[#This Row],[分项工程代号]]&amp;表1_16[[#This Row],[分项工程名称]],模板!D:F,3,FALSE))</f>
        <v/>
      </c>
      <c r="L116" s="2" t="str">
        <f>IF(ISBLANK(A116),"",表1_16[[#This Row],[编号]]&amp;TEXT(表1_16[[#This Row],[序号]],"000"))</f>
        <v/>
      </c>
      <c r="M116" s="11" t="str">
        <f t="shared" si="12"/>
        <v/>
      </c>
      <c r="N116" s="11" t="str">
        <f t="shared" si="13"/>
        <v/>
      </c>
      <c r="O116" s="11" t="str">
        <f t="shared" si="14"/>
        <v/>
      </c>
      <c r="P116" s="2" t="str">
        <f t="shared" si="15"/>
        <v/>
      </c>
      <c r="Q116" s="2" t="str">
        <f t="shared" si="16"/>
        <v/>
      </c>
      <c r="R116" s="2" t="str">
        <f t="shared" si="17"/>
        <v/>
      </c>
      <c r="S116" s="11" t="str">
        <f t="shared" si="18"/>
        <v/>
      </c>
      <c r="T116" s="11" t="str">
        <f>IF(ISBLANK(A116),"",VLOOKUP(表1_16[[#This Row],[分项工程名称]],模板!C:G,3,FALSE))</f>
        <v/>
      </c>
      <c r="U116" s="2" t="str">
        <f t="shared" si="19"/>
        <v/>
      </c>
      <c r="V116" s="2" t="str">
        <f t="shared" si="20"/>
        <v/>
      </c>
      <c r="W116" s="11" t="str">
        <f>IF(ISBLANK(A116),"",表1_16[[#This Row],[子项名称]]&amp;表1_16[[#This Row],[标题]]&amp;表1_16[[#This Row],[分项工程代号]])</f>
        <v/>
      </c>
      <c r="X116" s="11" t="str">
        <f>IF(ISBLANK(A116),"",COUNTIF(W:W,表1_16[[#This Row],[子项名称]]&amp;表1_16[[#This Row],[标题]]&amp;表1_16[[#This Row],[分项工程代号]]))</f>
        <v/>
      </c>
      <c r="Y116" s="11" t="str">
        <f>IF(ISBLANK(A116),"",表1_16[[#This Row],[子项名称]]&amp;表1_16[[#This Row],[分项工程代号]]&amp;表1_16[[#This Row],[分项工程名称]])</f>
        <v/>
      </c>
      <c r="Z116" s="11" t="str">
        <f>IF(ISBLANK(A116),"",IF(MATCH(表1_16[[#This Row],[子项名称]]&amp;表1_16[[#This Row],[分项工程代号]]&amp;表1_16[[#This Row],[分项工程名称]],Y:Y,0)=ROW(表1_16[[#This Row],[子项名称]]),TRUE,FALSE))</f>
        <v/>
      </c>
      <c r="AA116" s="11" t="str">
        <f t="shared" si="21"/>
        <v/>
      </c>
      <c r="AB116" s="11" t="str">
        <f>IF(ISBLANK(A116),"",VLOOKUP(表1_16[[#This Row],[分项工程名称]],施工检查记录[#All],2,FALSE))</f>
        <v/>
      </c>
      <c r="AC116" t="str">
        <f t="shared" si="11"/>
        <v>1900年01月00日</v>
      </c>
    </row>
    <row r="117" customHeight="1" spans="1:29">
      <c r="A117" s="5"/>
      <c r="B117" s="5"/>
      <c r="C117" s="5"/>
      <c r="D117" s="5"/>
      <c r="E117" s="5"/>
      <c r="G117" s="85"/>
      <c r="K117" s="11" t="str">
        <f>IF(ISBLANK(A117),"",VLOOKUP("S8"&amp;表1_16[[#This Row],[分项工程代号]]&amp;表1_16[[#This Row],[分项工程名称]],模板!D:F,3,FALSE))</f>
        <v/>
      </c>
      <c r="L117" s="2" t="str">
        <f>IF(ISBLANK(A117),"",表1_16[[#This Row],[编号]]&amp;TEXT(表1_16[[#This Row],[序号]],"000"))</f>
        <v/>
      </c>
      <c r="M117" s="11" t="str">
        <f t="shared" si="12"/>
        <v/>
      </c>
      <c r="N117" s="11" t="str">
        <f t="shared" si="13"/>
        <v/>
      </c>
      <c r="O117" s="11" t="str">
        <f t="shared" si="14"/>
        <v/>
      </c>
      <c r="P117" s="2" t="str">
        <f t="shared" si="15"/>
        <v/>
      </c>
      <c r="Q117" s="2" t="str">
        <f t="shared" si="16"/>
        <v/>
      </c>
      <c r="R117" s="2" t="str">
        <f t="shared" si="17"/>
        <v/>
      </c>
      <c r="S117" s="11" t="str">
        <f t="shared" si="18"/>
        <v/>
      </c>
      <c r="T117" s="11" t="str">
        <f>IF(ISBLANK(A117),"",VLOOKUP(表1_16[[#This Row],[分项工程名称]],模板!C:G,3,FALSE))</f>
        <v/>
      </c>
      <c r="U117" s="2" t="str">
        <f t="shared" si="19"/>
        <v/>
      </c>
      <c r="V117" s="2" t="str">
        <f t="shared" si="20"/>
        <v/>
      </c>
      <c r="W117" s="11" t="str">
        <f>IF(ISBLANK(A117),"",表1_16[[#This Row],[子项名称]]&amp;表1_16[[#This Row],[标题]]&amp;表1_16[[#This Row],[分项工程代号]])</f>
        <v/>
      </c>
      <c r="X117" s="11" t="str">
        <f>IF(ISBLANK(A117),"",COUNTIF(W:W,表1_16[[#This Row],[子项名称]]&amp;表1_16[[#This Row],[标题]]&amp;表1_16[[#This Row],[分项工程代号]]))</f>
        <v/>
      </c>
      <c r="Y117" s="11" t="str">
        <f>IF(ISBLANK(A117),"",表1_16[[#This Row],[子项名称]]&amp;表1_16[[#This Row],[分项工程代号]]&amp;表1_16[[#This Row],[分项工程名称]])</f>
        <v/>
      </c>
      <c r="Z117" s="11" t="str">
        <f>IF(ISBLANK(A117),"",IF(MATCH(表1_16[[#This Row],[子项名称]]&amp;表1_16[[#This Row],[分项工程代号]]&amp;表1_16[[#This Row],[分项工程名称]],Y:Y,0)=ROW(表1_16[[#This Row],[子项名称]]),TRUE,FALSE))</f>
        <v/>
      </c>
      <c r="AA117" s="11" t="str">
        <f t="shared" si="21"/>
        <v/>
      </c>
      <c r="AB117" s="11" t="str">
        <f>IF(ISBLANK(A117),"",VLOOKUP(表1_16[[#This Row],[分项工程名称]],施工检查记录[#All],2,FALSE))</f>
        <v/>
      </c>
      <c r="AC117" t="str">
        <f t="shared" si="11"/>
        <v>1900年01月00日</v>
      </c>
    </row>
    <row r="118" customHeight="1" spans="2:29">
      <c r="B118" s="5"/>
      <c r="C118" s="5"/>
      <c r="D118" s="5"/>
      <c r="G118" s="85"/>
      <c r="K118" s="11" t="str">
        <f>IF(ISBLANK(A118),"",VLOOKUP("S8"&amp;表1_16[[#This Row],[分项工程代号]]&amp;表1_16[[#This Row],[分项工程名称]],模板!D:F,3,FALSE))</f>
        <v/>
      </c>
      <c r="L118" s="2" t="str">
        <f>IF(ISBLANK(A118),"",表1_16[[#This Row],[编号]]&amp;TEXT(表1_16[[#This Row],[序号]],"000"))</f>
        <v/>
      </c>
      <c r="M118" s="11" t="str">
        <f t="shared" si="12"/>
        <v/>
      </c>
      <c r="N118" s="11" t="str">
        <f t="shared" si="13"/>
        <v/>
      </c>
      <c r="O118" s="11" t="str">
        <f t="shared" si="14"/>
        <v/>
      </c>
      <c r="P118" s="2" t="str">
        <f t="shared" si="15"/>
        <v/>
      </c>
      <c r="Q118" s="2" t="str">
        <f t="shared" si="16"/>
        <v/>
      </c>
      <c r="R118" s="2" t="str">
        <f t="shared" si="17"/>
        <v/>
      </c>
      <c r="S118" s="11" t="str">
        <f t="shared" si="18"/>
        <v/>
      </c>
      <c r="T118" s="11" t="str">
        <f>IF(ISBLANK(A118),"",VLOOKUP(表1_16[[#This Row],[分项工程名称]],模板!C:G,3,FALSE))</f>
        <v/>
      </c>
      <c r="U118" s="2" t="str">
        <f t="shared" si="19"/>
        <v/>
      </c>
      <c r="V118" s="2" t="str">
        <f t="shared" si="20"/>
        <v/>
      </c>
      <c r="W118" s="11" t="str">
        <f>IF(ISBLANK(A118),"",表1_16[[#This Row],[子项名称]]&amp;表1_16[[#This Row],[标题]]&amp;表1_16[[#This Row],[分项工程代号]])</f>
        <v/>
      </c>
      <c r="X118" s="11" t="str">
        <f>IF(ISBLANK(A118),"",COUNTIF(W:W,表1_16[[#This Row],[子项名称]]&amp;表1_16[[#This Row],[标题]]&amp;表1_16[[#This Row],[分项工程代号]]))</f>
        <v/>
      </c>
      <c r="Y118" s="11" t="str">
        <f>IF(ISBLANK(A118),"",表1_16[[#This Row],[子项名称]]&amp;表1_16[[#This Row],[分项工程代号]]&amp;表1_16[[#This Row],[分项工程名称]])</f>
        <v/>
      </c>
      <c r="Z118" s="11" t="str">
        <f>IF(ISBLANK(A118),"",IF(MATCH(表1_16[[#This Row],[子项名称]]&amp;表1_16[[#This Row],[分项工程代号]]&amp;表1_16[[#This Row],[分项工程名称]],Y:Y,0)=ROW(表1_16[[#This Row],[子项名称]]),TRUE,FALSE))</f>
        <v/>
      </c>
      <c r="AA118" s="11" t="str">
        <f t="shared" si="21"/>
        <v/>
      </c>
      <c r="AB118" s="11" t="str">
        <f>IF(ISBLANK(A118),"",VLOOKUP(表1_16[[#This Row],[分项工程名称]],施工检查记录[#All],2,FALSE))</f>
        <v/>
      </c>
      <c r="AC118" t="str">
        <f t="shared" si="11"/>
        <v>1900年01月00日</v>
      </c>
    </row>
    <row r="119" customHeight="1" spans="2:29">
      <c r="B119" s="5"/>
      <c r="C119" s="5"/>
      <c r="D119" s="5"/>
      <c r="G119" s="85"/>
      <c r="K119" s="11" t="str">
        <f>IF(ISBLANK(A119),"",VLOOKUP("S8"&amp;表1_16[[#This Row],[分项工程代号]]&amp;表1_16[[#This Row],[分项工程名称]],模板!D:F,3,FALSE))</f>
        <v/>
      </c>
      <c r="L119" s="2" t="str">
        <f>IF(ISBLANK(A119),"",表1_16[[#This Row],[编号]]&amp;TEXT(表1_16[[#This Row],[序号]],"000"))</f>
        <v/>
      </c>
      <c r="M119" s="11" t="str">
        <f t="shared" si="12"/>
        <v/>
      </c>
      <c r="N119" s="11" t="str">
        <f t="shared" si="13"/>
        <v/>
      </c>
      <c r="O119" s="11" t="str">
        <f t="shared" si="14"/>
        <v/>
      </c>
      <c r="P119" s="2" t="str">
        <f t="shared" si="15"/>
        <v/>
      </c>
      <c r="Q119" s="2" t="str">
        <f t="shared" si="16"/>
        <v/>
      </c>
      <c r="R119" s="2" t="str">
        <f t="shared" si="17"/>
        <v/>
      </c>
      <c r="S119" s="11" t="str">
        <f t="shared" si="18"/>
        <v/>
      </c>
      <c r="T119" s="11" t="str">
        <f>IF(ISBLANK(A119),"",VLOOKUP(表1_16[[#This Row],[分项工程名称]],模板!C:G,3,FALSE))</f>
        <v/>
      </c>
      <c r="U119" s="2" t="str">
        <f t="shared" si="19"/>
        <v/>
      </c>
      <c r="V119" s="2" t="str">
        <f t="shared" si="20"/>
        <v/>
      </c>
      <c r="W119" s="11" t="str">
        <f>IF(ISBLANK(A119),"",表1_16[[#This Row],[子项名称]]&amp;表1_16[[#This Row],[标题]]&amp;表1_16[[#This Row],[分项工程代号]])</f>
        <v/>
      </c>
      <c r="X119" s="11" t="str">
        <f>IF(ISBLANK(A119),"",COUNTIF(W:W,表1_16[[#This Row],[子项名称]]&amp;表1_16[[#This Row],[标题]]&amp;表1_16[[#This Row],[分项工程代号]]))</f>
        <v/>
      </c>
      <c r="Y119" s="11" t="str">
        <f>IF(ISBLANK(A119),"",表1_16[[#This Row],[子项名称]]&amp;表1_16[[#This Row],[分项工程代号]]&amp;表1_16[[#This Row],[分项工程名称]])</f>
        <v/>
      </c>
      <c r="Z119" s="11" t="str">
        <f>IF(ISBLANK(A119),"",IF(MATCH(表1_16[[#This Row],[子项名称]]&amp;表1_16[[#This Row],[分项工程代号]]&amp;表1_16[[#This Row],[分项工程名称]],Y:Y,0)=ROW(表1_16[[#This Row],[子项名称]]),TRUE,FALSE))</f>
        <v/>
      </c>
      <c r="AA119" s="11" t="str">
        <f t="shared" si="21"/>
        <v/>
      </c>
      <c r="AB119" s="11" t="str">
        <f>IF(ISBLANK(A119),"",VLOOKUP(表1_16[[#This Row],[分项工程名称]],施工检查记录[#All],2,FALSE))</f>
        <v/>
      </c>
      <c r="AC119" t="str">
        <f t="shared" si="11"/>
        <v>1900年01月00日</v>
      </c>
    </row>
    <row r="120" customHeight="1" spans="2:29">
      <c r="B120" s="5"/>
      <c r="C120" s="5"/>
      <c r="D120" s="5"/>
      <c r="G120" s="85"/>
      <c r="K120" s="11" t="str">
        <f>IF(ISBLANK(A120),"",VLOOKUP("S8"&amp;表1_16[[#This Row],[分项工程代号]]&amp;表1_16[[#This Row],[分项工程名称]],模板!D:F,3,FALSE))</f>
        <v/>
      </c>
      <c r="L120" s="2" t="str">
        <f>IF(ISBLANK(A120),"",表1_16[[#This Row],[编号]]&amp;TEXT(表1_16[[#This Row],[序号]],"000"))</f>
        <v/>
      </c>
      <c r="M120" s="11" t="str">
        <f t="shared" si="12"/>
        <v/>
      </c>
      <c r="N120" s="11" t="str">
        <f t="shared" si="13"/>
        <v/>
      </c>
      <c r="O120" s="11" t="str">
        <f t="shared" si="14"/>
        <v/>
      </c>
      <c r="P120" s="2" t="str">
        <f t="shared" si="15"/>
        <v/>
      </c>
      <c r="Q120" s="2" t="str">
        <f t="shared" si="16"/>
        <v/>
      </c>
      <c r="R120" s="2" t="str">
        <f t="shared" si="17"/>
        <v/>
      </c>
      <c r="S120" s="11" t="str">
        <f t="shared" si="18"/>
        <v/>
      </c>
      <c r="T120" s="11" t="str">
        <f>IF(ISBLANK(A120),"",VLOOKUP(表1_16[[#This Row],[分项工程名称]],模板!C:G,3,FALSE))</f>
        <v/>
      </c>
      <c r="U120" s="2" t="str">
        <f t="shared" si="19"/>
        <v/>
      </c>
      <c r="V120" s="2" t="str">
        <f t="shared" si="20"/>
        <v/>
      </c>
      <c r="W120" s="11" t="str">
        <f>IF(ISBLANK(A120),"",表1_16[[#This Row],[子项名称]]&amp;表1_16[[#This Row],[标题]]&amp;表1_16[[#This Row],[分项工程代号]])</f>
        <v/>
      </c>
      <c r="X120" s="11" t="str">
        <f>IF(ISBLANK(A120),"",COUNTIF(W:W,表1_16[[#This Row],[子项名称]]&amp;表1_16[[#This Row],[标题]]&amp;表1_16[[#This Row],[分项工程代号]]))</f>
        <v/>
      </c>
      <c r="Y120" s="11" t="str">
        <f>IF(ISBLANK(A120),"",表1_16[[#This Row],[子项名称]]&amp;表1_16[[#This Row],[分项工程代号]]&amp;表1_16[[#This Row],[分项工程名称]])</f>
        <v/>
      </c>
      <c r="Z120" s="11" t="str">
        <f>IF(ISBLANK(A120),"",IF(MATCH(表1_16[[#This Row],[子项名称]]&amp;表1_16[[#This Row],[分项工程代号]]&amp;表1_16[[#This Row],[分项工程名称]],Y:Y,0)=ROW(表1_16[[#This Row],[子项名称]]),TRUE,FALSE))</f>
        <v/>
      </c>
      <c r="AA120" s="11" t="str">
        <f t="shared" si="21"/>
        <v/>
      </c>
      <c r="AB120" s="11" t="str">
        <f>IF(ISBLANK(A120),"",VLOOKUP(表1_16[[#This Row],[分项工程名称]],施工检查记录[#All],2,FALSE))</f>
        <v/>
      </c>
      <c r="AC120" t="str">
        <f t="shared" si="11"/>
        <v>1900年01月00日</v>
      </c>
    </row>
    <row r="121" customHeight="1" spans="2:29">
      <c r="B121" s="5"/>
      <c r="D121" s="5"/>
      <c r="G121" s="85"/>
      <c r="K121" s="11" t="str">
        <f>IF(ISBLANK(A121),"",VLOOKUP("S8"&amp;表1_16[[#This Row],[分项工程代号]]&amp;表1_16[[#This Row],[分项工程名称]],模板!D:F,3,FALSE))</f>
        <v/>
      </c>
      <c r="L121" s="2" t="str">
        <f>IF(ISBLANK(A121),"",表1_16[[#This Row],[编号]]&amp;TEXT(表1_16[[#This Row],[序号]],"000"))</f>
        <v/>
      </c>
      <c r="M121" s="11" t="str">
        <f t="shared" si="12"/>
        <v/>
      </c>
      <c r="N121" s="11" t="str">
        <f t="shared" si="13"/>
        <v/>
      </c>
      <c r="O121" s="11" t="str">
        <f t="shared" si="14"/>
        <v/>
      </c>
      <c r="P121" s="2" t="str">
        <f t="shared" si="15"/>
        <v/>
      </c>
      <c r="Q121" s="2" t="str">
        <f t="shared" si="16"/>
        <v/>
      </c>
      <c r="R121" s="2" t="str">
        <f t="shared" si="17"/>
        <v/>
      </c>
      <c r="S121" s="11" t="str">
        <f t="shared" si="18"/>
        <v/>
      </c>
      <c r="T121" s="11" t="str">
        <f>IF(ISBLANK(A121),"",VLOOKUP(表1_16[[#This Row],[分项工程名称]],模板!C:G,3,FALSE))</f>
        <v/>
      </c>
      <c r="U121" s="2" t="str">
        <f t="shared" si="19"/>
        <v/>
      </c>
      <c r="V121" s="2" t="str">
        <f t="shared" si="20"/>
        <v/>
      </c>
      <c r="W121" s="11" t="str">
        <f>IF(ISBLANK(A121),"",表1_16[[#This Row],[子项名称]]&amp;表1_16[[#This Row],[标题]]&amp;表1_16[[#This Row],[分项工程代号]])</f>
        <v/>
      </c>
      <c r="X121" s="11" t="str">
        <f>IF(ISBLANK(A121),"",COUNTIF(W:W,表1_16[[#This Row],[子项名称]]&amp;表1_16[[#This Row],[标题]]&amp;表1_16[[#This Row],[分项工程代号]]))</f>
        <v/>
      </c>
      <c r="Y121" s="11" t="str">
        <f>IF(ISBLANK(A121),"",表1_16[[#This Row],[子项名称]]&amp;表1_16[[#This Row],[分项工程代号]]&amp;表1_16[[#This Row],[分项工程名称]])</f>
        <v/>
      </c>
      <c r="Z121" s="11" t="str">
        <f>IF(ISBLANK(A121),"",IF(MATCH(表1_16[[#This Row],[子项名称]]&amp;表1_16[[#This Row],[分项工程代号]]&amp;表1_16[[#This Row],[分项工程名称]],Y:Y,0)=ROW(表1_16[[#This Row],[子项名称]]),TRUE,FALSE))</f>
        <v/>
      </c>
      <c r="AA121" s="11" t="str">
        <f t="shared" si="21"/>
        <v/>
      </c>
      <c r="AB121" s="11" t="str">
        <f>IF(ISBLANK(A121),"",VLOOKUP(表1_16[[#This Row],[分项工程名称]],施工检查记录[#All],2,FALSE))</f>
        <v/>
      </c>
      <c r="AC121" t="str">
        <f t="shared" si="11"/>
        <v>1900年01月00日</v>
      </c>
    </row>
    <row r="122" customHeight="1" spans="2:29">
      <c r="B122" s="5"/>
      <c r="D122" s="5"/>
      <c r="E122" s="5"/>
      <c r="G122" s="85"/>
      <c r="K122" s="11" t="str">
        <f>IF(ISBLANK(A122),"",VLOOKUP("S8"&amp;表1_16[[#This Row],[分项工程代号]]&amp;表1_16[[#This Row],[分项工程名称]],模板!D:F,3,FALSE))</f>
        <v/>
      </c>
      <c r="L122" s="2" t="str">
        <f>IF(ISBLANK(A122),"",表1_16[[#This Row],[编号]]&amp;TEXT(表1_16[[#This Row],[序号]],"000"))</f>
        <v/>
      </c>
      <c r="M122" s="11" t="str">
        <f t="shared" si="12"/>
        <v/>
      </c>
      <c r="N122" s="11" t="str">
        <f t="shared" si="13"/>
        <v/>
      </c>
      <c r="O122" s="11" t="str">
        <f t="shared" si="14"/>
        <v/>
      </c>
      <c r="P122" s="2" t="str">
        <f t="shared" si="15"/>
        <v/>
      </c>
      <c r="Q122" s="2" t="str">
        <f t="shared" si="16"/>
        <v/>
      </c>
      <c r="R122" s="2" t="str">
        <f t="shared" si="17"/>
        <v/>
      </c>
      <c r="S122" s="11" t="str">
        <f t="shared" si="18"/>
        <v/>
      </c>
      <c r="T122" s="11" t="str">
        <f>IF(ISBLANK(A122),"",VLOOKUP(表1_16[[#This Row],[分项工程名称]],模板!C:G,3,FALSE))</f>
        <v/>
      </c>
      <c r="U122" s="2" t="str">
        <f t="shared" si="19"/>
        <v/>
      </c>
      <c r="V122" s="2" t="str">
        <f t="shared" si="20"/>
        <v/>
      </c>
      <c r="W122" s="11" t="str">
        <f>IF(ISBLANK(A122),"",表1_16[[#This Row],[子项名称]]&amp;表1_16[[#This Row],[标题]]&amp;表1_16[[#This Row],[分项工程代号]])</f>
        <v/>
      </c>
      <c r="X122" s="11" t="str">
        <f>IF(ISBLANK(A122),"",COUNTIF(W:W,表1_16[[#This Row],[子项名称]]&amp;表1_16[[#This Row],[标题]]&amp;表1_16[[#This Row],[分项工程代号]]))</f>
        <v/>
      </c>
      <c r="Y122" s="11" t="str">
        <f>IF(ISBLANK(A122),"",表1_16[[#This Row],[子项名称]]&amp;表1_16[[#This Row],[分项工程代号]]&amp;表1_16[[#This Row],[分项工程名称]])</f>
        <v/>
      </c>
      <c r="Z122" s="11" t="str">
        <f>IF(ISBLANK(A122),"",IF(MATCH(表1_16[[#This Row],[子项名称]]&amp;表1_16[[#This Row],[分项工程代号]]&amp;表1_16[[#This Row],[分项工程名称]],Y:Y,0)=ROW(表1_16[[#This Row],[子项名称]]),TRUE,FALSE))</f>
        <v/>
      </c>
      <c r="AA122" s="11" t="str">
        <f t="shared" si="21"/>
        <v/>
      </c>
      <c r="AB122" s="11" t="str">
        <f>IF(ISBLANK(A122),"",VLOOKUP(表1_16[[#This Row],[分项工程名称]],施工检查记录[#All],2,FALSE))</f>
        <v/>
      </c>
      <c r="AC122" t="str">
        <f t="shared" si="11"/>
        <v>1900年01月00日</v>
      </c>
    </row>
    <row r="123" customHeight="1" spans="2:29">
      <c r="B123" s="5"/>
      <c r="D123" s="5"/>
      <c r="E123" s="5"/>
      <c r="G123" s="85"/>
      <c r="K123" s="11" t="str">
        <f>IF(ISBLANK(A123),"",VLOOKUP("S8"&amp;表1_16[[#This Row],[分项工程代号]]&amp;表1_16[[#This Row],[分项工程名称]],模板!D:F,3,FALSE))</f>
        <v/>
      </c>
      <c r="L123" s="2" t="str">
        <f>IF(ISBLANK(A123),"",表1_16[[#This Row],[编号]]&amp;TEXT(表1_16[[#This Row],[序号]],"000"))</f>
        <v/>
      </c>
      <c r="M123" s="11" t="str">
        <f t="shared" si="12"/>
        <v/>
      </c>
      <c r="N123" s="11" t="str">
        <f t="shared" si="13"/>
        <v/>
      </c>
      <c r="O123" s="11" t="str">
        <f t="shared" si="14"/>
        <v/>
      </c>
      <c r="P123" s="2" t="str">
        <f t="shared" si="15"/>
        <v/>
      </c>
      <c r="Q123" s="2" t="str">
        <f t="shared" si="16"/>
        <v/>
      </c>
      <c r="R123" s="2" t="str">
        <f t="shared" si="17"/>
        <v/>
      </c>
      <c r="S123" s="11" t="str">
        <f t="shared" si="18"/>
        <v/>
      </c>
      <c r="T123" s="11" t="str">
        <f>IF(ISBLANK(A123),"",VLOOKUP(表1_16[[#This Row],[分项工程名称]],模板!C:G,3,FALSE))</f>
        <v/>
      </c>
      <c r="U123" s="2" t="str">
        <f t="shared" si="19"/>
        <v/>
      </c>
      <c r="V123" s="2" t="str">
        <f t="shared" si="20"/>
        <v/>
      </c>
      <c r="W123" s="11" t="str">
        <f>IF(ISBLANK(A123),"",表1_16[[#This Row],[子项名称]]&amp;表1_16[[#This Row],[标题]]&amp;表1_16[[#This Row],[分项工程代号]])</f>
        <v/>
      </c>
      <c r="X123" s="11" t="str">
        <f>IF(ISBLANK(A123),"",COUNTIF(W:W,表1_16[[#This Row],[子项名称]]&amp;表1_16[[#This Row],[标题]]&amp;表1_16[[#This Row],[分项工程代号]]))</f>
        <v/>
      </c>
      <c r="Y123" s="11" t="str">
        <f>IF(ISBLANK(A123),"",表1_16[[#This Row],[子项名称]]&amp;表1_16[[#This Row],[分项工程代号]]&amp;表1_16[[#This Row],[分项工程名称]])</f>
        <v/>
      </c>
      <c r="Z123" s="11" t="str">
        <f>IF(ISBLANK(A123),"",IF(MATCH(表1_16[[#This Row],[子项名称]]&amp;表1_16[[#This Row],[分项工程代号]]&amp;表1_16[[#This Row],[分项工程名称]],Y:Y,0)=ROW(表1_16[[#This Row],[子项名称]]),TRUE,FALSE))</f>
        <v/>
      </c>
      <c r="AA123" s="11" t="str">
        <f t="shared" si="21"/>
        <v/>
      </c>
      <c r="AB123" s="11" t="str">
        <f>IF(ISBLANK(A123),"",VLOOKUP(表1_16[[#This Row],[分项工程名称]],施工检查记录[#All],2,FALSE))</f>
        <v/>
      </c>
      <c r="AC123" t="str">
        <f t="shared" si="11"/>
        <v>1900年01月00日</v>
      </c>
    </row>
    <row r="124" customHeight="1" spans="2:29">
      <c r="B124" s="5"/>
      <c r="D124" s="5"/>
      <c r="E124" s="5"/>
      <c r="G124" s="85"/>
      <c r="K124" s="11" t="str">
        <f>IF(ISBLANK(A124),"",VLOOKUP("S8"&amp;表1_16[[#This Row],[分项工程代号]]&amp;表1_16[[#This Row],[分项工程名称]],模板!D:F,3,FALSE))</f>
        <v/>
      </c>
      <c r="L124" s="2" t="str">
        <f>IF(ISBLANK(A124),"",表1_16[[#This Row],[编号]]&amp;TEXT(表1_16[[#This Row],[序号]],"000"))</f>
        <v/>
      </c>
      <c r="M124" s="11" t="str">
        <f t="shared" si="12"/>
        <v/>
      </c>
      <c r="N124" s="11" t="str">
        <f t="shared" si="13"/>
        <v/>
      </c>
      <c r="O124" s="11" t="str">
        <f t="shared" si="14"/>
        <v/>
      </c>
      <c r="P124" s="2" t="str">
        <f t="shared" si="15"/>
        <v/>
      </c>
      <c r="Q124" s="2" t="str">
        <f t="shared" si="16"/>
        <v/>
      </c>
      <c r="R124" s="2" t="str">
        <f t="shared" si="17"/>
        <v/>
      </c>
      <c r="S124" s="11" t="str">
        <f t="shared" si="18"/>
        <v/>
      </c>
      <c r="T124" s="11" t="str">
        <f>IF(ISBLANK(A124),"",VLOOKUP(表1_16[[#This Row],[分项工程名称]],模板!C:G,3,FALSE))</f>
        <v/>
      </c>
      <c r="U124" s="2" t="str">
        <f t="shared" si="19"/>
        <v/>
      </c>
      <c r="V124" s="2" t="str">
        <f t="shared" si="20"/>
        <v/>
      </c>
      <c r="W124" s="11" t="str">
        <f>IF(ISBLANK(A124),"",表1_16[[#This Row],[子项名称]]&amp;表1_16[[#This Row],[标题]]&amp;表1_16[[#This Row],[分项工程代号]])</f>
        <v/>
      </c>
      <c r="X124" s="11" t="str">
        <f>IF(ISBLANK(A124),"",COUNTIF(W:W,表1_16[[#This Row],[子项名称]]&amp;表1_16[[#This Row],[标题]]&amp;表1_16[[#This Row],[分项工程代号]]))</f>
        <v/>
      </c>
      <c r="Y124" s="11" t="str">
        <f>IF(ISBLANK(A124),"",表1_16[[#This Row],[子项名称]]&amp;表1_16[[#This Row],[分项工程代号]]&amp;表1_16[[#This Row],[分项工程名称]])</f>
        <v/>
      </c>
      <c r="Z124" s="11" t="str">
        <f>IF(ISBLANK(A124),"",IF(MATCH(表1_16[[#This Row],[子项名称]]&amp;表1_16[[#This Row],[分项工程代号]]&amp;表1_16[[#This Row],[分项工程名称]],Y:Y,0)=ROW(表1_16[[#This Row],[子项名称]]),TRUE,FALSE))</f>
        <v/>
      </c>
      <c r="AA124" s="11" t="str">
        <f t="shared" si="21"/>
        <v/>
      </c>
      <c r="AB124" s="11" t="str">
        <f>IF(ISBLANK(A124),"",VLOOKUP(表1_16[[#This Row],[分项工程名称]],施工检查记录[#All],2,FALSE))</f>
        <v/>
      </c>
      <c r="AC124" t="str">
        <f t="shared" si="11"/>
        <v>1900年01月00日</v>
      </c>
    </row>
    <row r="125" customHeight="1" spans="2:29">
      <c r="B125" s="5"/>
      <c r="D125" s="5"/>
      <c r="E125" s="5"/>
      <c r="G125" s="85"/>
      <c r="K125" s="11" t="str">
        <f>IF(ISBLANK(A125),"",VLOOKUP("S8"&amp;表1_16[[#This Row],[分项工程代号]]&amp;表1_16[[#This Row],[分项工程名称]],模板!D:F,3,FALSE))</f>
        <v/>
      </c>
      <c r="L125" s="2" t="str">
        <f>IF(ISBLANK(A125),"",表1_16[[#This Row],[编号]]&amp;TEXT(表1_16[[#This Row],[序号]],"000"))</f>
        <v/>
      </c>
      <c r="M125" s="11" t="str">
        <f t="shared" si="12"/>
        <v/>
      </c>
      <c r="N125" s="11" t="str">
        <f t="shared" si="13"/>
        <v/>
      </c>
      <c r="O125" s="11" t="str">
        <f t="shared" si="14"/>
        <v/>
      </c>
      <c r="P125" s="2" t="str">
        <f t="shared" si="15"/>
        <v/>
      </c>
      <c r="Q125" s="2" t="str">
        <f t="shared" si="16"/>
        <v/>
      </c>
      <c r="R125" s="2" t="str">
        <f t="shared" si="17"/>
        <v/>
      </c>
      <c r="S125" s="11" t="str">
        <f t="shared" si="18"/>
        <v/>
      </c>
      <c r="T125" s="11" t="str">
        <f>IF(ISBLANK(A125),"",VLOOKUP(表1_16[[#This Row],[分项工程名称]],模板!C:G,3,FALSE))</f>
        <v/>
      </c>
      <c r="U125" s="2" t="str">
        <f t="shared" si="19"/>
        <v/>
      </c>
      <c r="V125" s="2" t="str">
        <f t="shared" si="20"/>
        <v/>
      </c>
      <c r="W125" s="11" t="str">
        <f>IF(ISBLANK(A125),"",表1_16[[#This Row],[子项名称]]&amp;表1_16[[#This Row],[标题]]&amp;表1_16[[#This Row],[分项工程代号]])</f>
        <v/>
      </c>
      <c r="X125" s="11" t="str">
        <f>IF(ISBLANK(A125),"",COUNTIF(W:W,表1_16[[#This Row],[子项名称]]&amp;表1_16[[#This Row],[标题]]&amp;表1_16[[#This Row],[分项工程代号]]))</f>
        <v/>
      </c>
      <c r="Y125" s="11" t="str">
        <f>IF(ISBLANK(A125),"",表1_16[[#This Row],[子项名称]]&amp;表1_16[[#This Row],[分项工程代号]]&amp;表1_16[[#This Row],[分项工程名称]])</f>
        <v/>
      </c>
      <c r="Z125" s="11" t="str">
        <f>IF(ISBLANK(A125),"",IF(MATCH(表1_16[[#This Row],[子项名称]]&amp;表1_16[[#This Row],[分项工程代号]]&amp;表1_16[[#This Row],[分项工程名称]],Y:Y,0)=ROW(表1_16[[#This Row],[子项名称]]),TRUE,FALSE))</f>
        <v/>
      </c>
      <c r="AA125" s="11" t="str">
        <f t="shared" si="21"/>
        <v/>
      </c>
      <c r="AB125" s="11" t="str">
        <f>IF(ISBLANK(A125),"",VLOOKUP(表1_16[[#This Row],[分项工程名称]],施工检查记录[#All],2,FALSE))</f>
        <v/>
      </c>
      <c r="AC125" t="str">
        <f t="shared" si="11"/>
        <v>1900年01月00日</v>
      </c>
    </row>
    <row r="126" customHeight="1" spans="2:29">
      <c r="B126" s="5"/>
      <c r="C126" s="5"/>
      <c r="D126" s="5"/>
      <c r="E126" s="5"/>
      <c r="G126" s="85"/>
      <c r="K126" s="11" t="str">
        <f>IF(ISBLANK(A126),"",VLOOKUP("S8"&amp;表1_16[[#This Row],[分项工程代号]]&amp;表1_16[[#This Row],[分项工程名称]],模板!D:F,3,FALSE))</f>
        <v/>
      </c>
      <c r="L126" s="2" t="str">
        <f>IF(ISBLANK(A126),"",表1_16[[#This Row],[编号]]&amp;TEXT(表1_16[[#This Row],[序号]],"000"))</f>
        <v/>
      </c>
      <c r="M126" s="11" t="str">
        <f t="shared" si="12"/>
        <v/>
      </c>
      <c r="N126" s="11" t="str">
        <f t="shared" si="13"/>
        <v/>
      </c>
      <c r="O126" s="11" t="str">
        <f t="shared" si="14"/>
        <v/>
      </c>
      <c r="P126" s="2" t="str">
        <f t="shared" si="15"/>
        <v/>
      </c>
      <c r="Q126" s="2" t="str">
        <f t="shared" si="16"/>
        <v/>
      </c>
      <c r="R126" s="2" t="str">
        <f t="shared" si="17"/>
        <v/>
      </c>
      <c r="S126" s="11" t="str">
        <f t="shared" si="18"/>
        <v/>
      </c>
      <c r="T126" s="11" t="str">
        <f>IF(ISBLANK(A126),"",VLOOKUP(表1_16[[#This Row],[分项工程名称]],模板!C:G,3,FALSE))</f>
        <v/>
      </c>
      <c r="U126" s="2" t="str">
        <f t="shared" si="19"/>
        <v/>
      </c>
      <c r="V126" s="2" t="str">
        <f t="shared" si="20"/>
        <v/>
      </c>
      <c r="W126" s="11" t="str">
        <f>IF(ISBLANK(A126),"",表1_16[[#This Row],[子项名称]]&amp;表1_16[[#This Row],[标题]]&amp;表1_16[[#This Row],[分项工程代号]])</f>
        <v/>
      </c>
      <c r="X126" s="11" t="str">
        <f>IF(ISBLANK(A126),"",COUNTIF(W:W,表1_16[[#This Row],[子项名称]]&amp;表1_16[[#This Row],[标题]]&amp;表1_16[[#This Row],[分项工程代号]]))</f>
        <v/>
      </c>
      <c r="Y126" s="11" t="str">
        <f>IF(ISBLANK(A126),"",表1_16[[#This Row],[子项名称]]&amp;表1_16[[#This Row],[分项工程代号]]&amp;表1_16[[#This Row],[分项工程名称]])</f>
        <v/>
      </c>
      <c r="Z126" s="11" t="str">
        <f>IF(ISBLANK(A126),"",IF(MATCH(表1_16[[#This Row],[子项名称]]&amp;表1_16[[#This Row],[分项工程代号]]&amp;表1_16[[#This Row],[分项工程名称]],Y:Y,0)=ROW(表1_16[[#This Row],[子项名称]]),TRUE,FALSE))</f>
        <v/>
      </c>
      <c r="AA126" s="11" t="str">
        <f t="shared" si="21"/>
        <v/>
      </c>
      <c r="AB126" s="11" t="str">
        <f>IF(ISBLANK(A126),"",VLOOKUP(表1_16[[#This Row],[分项工程名称]],施工检查记录[#All],2,FALSE))</f>
        <v/>
      </c>
      <c r="AC126" t="str">
        <f t="shared" si="11"/>
        <v>1900年01月00日</v>
      </c>
    </row>
    <row r="127" customHeight="1" spans="2:29">
      <c r="B127" s="5"/>
      <c r="C127" s="5"/>
      <c r="D127" s="5"/>
      <c r="E127" s="5"/>
      <c r="G127" s="85"/>
      <c r="K127" s="11" t="str">
        <f>IF(ISBLANK(A127),"",VLOOKUP("S8"&amp;表1_16[[#This Row],[分项工程代号]]&amp;表1_16[[#This Row],[分项工程名称]],模板!D:F,3,FALSE))</f>
        <v/>
      </c>
      <c r="L127" s="2" t="str">
        <f>IF(ISBLANK(A127),"",表1_16[[#This Row],[编号]]&amp;TEXT(表1_16[[#This Row],[序号]],"000"))</f>
        <v/>
      </c>
      <c r="M127" s="11" t="str">
        <f t="shared" si="12"/>
        <v/>
      </c>
      <c r="N127" s="11" t="str">
        <f t="shared" si="13"/>
        <v/>
      </c>
      <c r="O127" s="11" t="str">
        <f t="shared" si="14"/>
        <v/>
      </c>
      <c r="P127" s="2" t="str">
        <f t="shared" si="15"/>
        <v/>
      </c>
      <c r="Q127" s="2" t="str">
        <f t="shared" si="16"/>
        <v/>
      </c>
      <c r="R127" s="2" t="str">
        <f t="shared" si="17"/>
        <v/>
      </c>
      <c r="S127" s="11" t="str">
        <f t="shared" si="18"/>
        <v/>
      </c>
      <c r="T127" s="11" t="str">
        <f>IF(ISBLANK(A127),"",VLOOKUP(表1_16[[#This Row],[分项工程名称]],模板!C:G,3,FALSE))</f>
        <v/>
      </c>
      <c r="U127" s="2" t="str">
        <f t="shared" si="19"/>
        <v/>
      </c>
      <c r="V127" s="2" t="str">
        <f t="shared" si="20"/>
        <v/>
      </c>
      <c r="W127" s="11" t="str">
        <f>IF(ISBLANK(A127),"",表1_16[[#This Row],[子项名称]]&amp;表1_16[[#This Row],[标题]]&amp;表1_16[[#This Row],[分项工程代号]])</f>
        <v/>
      </c>
      <c r="X127" s="11" t="str">
        <f>IF(ISBLANK(A127),"",COUNTIF(W:W,表1_16[[#This Row],[子项名称]]&amp;表1_16[[#This Row],[标题]]&amp;表1_16[[#This Row],[分项工程代号]]))</f>
        <v/>
      </c>
      <c r="Y127" s="11" t="str">
        <f>IF(ISBLANK(A127),"",表1_16[[#This Row],[子项名称]]&amp;表1_16[[#This Row],[分项工程代号]]&amp;表1_16[[#This Row],[分项工程名称]])</f>
        <v/>
      </c>
      <c r="Z127" s="11" t="str">
        <f>IF(ISBLANK(A127),"",IF(MATCH(表1_16[[#This Row],[子项名称]]&amp;表1_16[[#This Row],[分项工程代号]]&amp;表1_16[[#This Row],[分项工程名称]],Y:Y,0)=ROW(表1_16[[#This Row],[子项名称]]),TRUE,FALSE))</f>
        <v/>
      </c>
      <c r="AA127" s="11" t="str">
        <f t="shared" si="21"/>
        <v/>
      </c>
      <c r="AB127" s="11" t="str">
        <f>IF(ISBLANK(A127),"",VLOOKUP(表1_16[[#This Row],[分项工程名称]],施工检查记录[#All],2,FALSE))</f>
        <v/>
      </c>
      <c r="AC127" t="str">
        <f t="shared" si="11"/>
        <v>1900年01月00日</v>
      </c>
    </row>
    <row r="128" customHeight="1" spans="1:29">
      <c r="A128" s="5"/>
      <c r="B128" s="5"/>
      <c r="C128" s="5"/>
      <c r="D128" s="5"/>
      <c r="E128" s="5"/>
      <c r="F128" s="5"/>
      <c r="G128" s="85"/>
      <c r="I128" s="5"/>
      <c r="J128" s="5"/>
      <c r="K128" s="11" t="str">
        <f>IF(ISBLANK(A128),"",VLOOKUP("S8"&amp;表1_16[[#This Row],[分项工程代号]]&amp;表1_16[[#This Row],[分项工程名称]],模板!D:F,3,FALSE))</f>
        <v/>
      </c>
      <c r="L128" s="2" t="str">
        <f>IF(ISBLANK(A128),"",表1_16[[#This Row],[编号]]&amp;TEXT(表1_16[[#This Row],[序号]],"000"))</f>
        <v/>
      </c>
      <c r="M128" s="11" t="str">
        <f t="shared" si="12"/>
        <v/>
      </c>
      <c r="N128" s="11" t="str">
        <f t="shared" si="13"/>
        <v/>
      </c>
      <c r="O128" s="11" t="str">
        <f t="shared" si="14"/>
        <v/>
      </c>
      <c r="P128" s="2" t="str">
        <f t="shared" si="15"/>
        <v/>
      </c>
      <c r="Q128" s="2" t="str">
        <f t="shared" si="16"/>
        <v/>
      </c>
      <c r="R128" s="2" t="str">
        <f t="shared" si="17"/>
        <v/>
      </c>
      <c r="S128" s="11" t="str">
        <f t="shared" si="18"/>
        <v/>
      </c>
      <c r="T128" s="11" t="str">
        <f>IF(ISBLANK(A128),"",VLOOKUP(表1_16[[#This Row],[分项工程名称]],模板!C:G,3,FALSE))</f>
        <v/>
      </c>
      <c r="U128" s="2" t="str">
        <f t="shared" si="19"/>
        <v/>
      </c>
      <c r="V128" s="2" t="str">
        <f t="shared" si="20"/>
        <v/>
      </c>
      <c r="W128" s="11" t="str">
        <f>IF(ISBLANK(A128),"",表1_16[[#This Row],[子项名称]]&amp;表1_16[[#This Row],[标题]]&amp;表1_16[[#This Row],[分项工程代号]])</f>
        <v/>
      </c>
      <c r="X128" s="11" t="str">
        <f>IF(ISBLANK(A128),"",COUNTIF(W:W,表1_16[[#This Row],[子项名称]]&amp;表1_16[[#This Row],[标题]]&amp;表1_16[[#This Row],[分项工程代号]]))</f>
        <v/>
      </c>
      <c r="Y128" s="11" t="str">
        <f>IF(ISBLANK(A128),"",表1_16[[#This Row],[子项名称]]&amp;表1_16[[#This Row],[分项工程代号]]&amp;表1_16[[#This Row],[分项工程名称]])</f>
        <v/>
      </c>
      <c r="Z128" s="11" t="str">
        <f>IF(ISBLANK(A128),"",IF(MATCH(表1_16[[#This Row],[子项名称]]&amp;表1_16[[#This Row],[分项工程代号]]&amp;表1_16[[#This Row],[分项工程名称]],Y:Y,0)=ROW(表1_16[[#This Row],[子项名称]]),TRUE,FALSE))</f>
        <v/>
      </c>
      <c r="AA128" s="11" t="str">
        <f t="shared" si="21"/>
        <v/>
      </c>
      <c r="AB128" s="11" t="str">
        <f>IF(ISBLANK(A128),"",VLOOKUP(表1_16[[#This Row],[分项工程名称]],施工检查记录[#All],2,FALSE))</f>
        <v/>
      </c>
      <c r="AC128" t="str">
        <f t="shared" si="11"/>
        <v>1900年01月00日</v>
      </c>
    </row>
    <row r="129" customHeight="1" spans="1:29">
      <c r="A129" s="5"/>
      <c r="B129" s="5"/>
      <c r="C129" s="5"/>
      <c r="D129" s="5"/>
      <c r="E129" s="5"/>
      <c r="F129" s="5"/>
      <c r="G129" s="85"/>
      <c r="I129" s="5"/>
      <c r="J129" s="5"/>
      <c r="K129" s="11" t="str">
        <f>IF(ISBLANK(A129),"",VLOOKUP("S8"&amp;表1_16[[#This Row],[分项工程代号]]&amp;表1_16[[#This Row],[分项工程名称]],模板!D:F,3,FALSE))</f>
        <v/>
      </c>
      <c r="L129" s="2" t="str">
        <f>IF(ISBLANK(A129),"",表1_16[[#This Row],[编号]]&amp;TEXT(表1_16[[#This Row],[序号]],"000"))</f>
        <v/>
      </c>
      <c r="M129" s="11" t="str">
        <f t="shared" si="12"/>
        <v/>
      </c>
      <c r="N129" s="11" t="str">
        <f t="shared" si="13"/>
        <v/>
      </c>
      <c r="O129" s="11" t="str">
        <f t="shared" si="14"/>
        <v/>
      </c>
      <c r="P129" s="2" t="str">
        <f t="shared" si="15"/>
        <v/>
      </c>
      <c r="Q129" s="2" t="str">
        <f t="shared" si="16"/>
        <v/>
      </c>
      <c r="R129" s="2" t="str">
        <f t="shared" si="17"/>
        <v/>
      </c>
      <c r="S129" s="11" t="str">
        <f t="shared" si="18"/>
        <v/>
      </c>
      <c r="T129" s="11" t="str">
        <f>IF(ISBLANK(A129),"",VLOOKUP(表1_16[[#This Row],[分项工程名称]],模板!C:G,3,FALSE))</f>
        <v/>
      </c>
      <c r="U129" s="2" t="str">
        <f t="shared" si="19"/>
        <v/>
      </c>
      <c r="V129" s="2" t="str">
        <f t="shared" si="20"/>
        <v/>
      </c>
      <c r="W129" s="11" t="str">
        <f>IF(ISBLANK(A129),"",表1_16[[#This Row],[子项名称]]&amp;表1_16[[#This Row],[标题]]&amp;表1_16[[#This Row],[分项工程代号]])</f>
        <v/>
      </c>
      <c r="X129" s="11" t="str">
        <f>IF(ISBLANK(A129),"",COUNTIF(W:W,表1_16[[#This Row],[子项名称]]&amp;表1_16[[#This Row],[标题]]&amp;表1_16[[#This Row],[分项工程代号]]))</f>
        <v/>
      </c>
      <c r="Y129" s="11" t="str">
        <f>IF(ISBLANK(A129),"",表1_16[[#This Row],[子项名称]]&amp;表1_16[[#This Row],[分项工程代号]]&amp;表1_16[[#This Row],[分项工程名称]])</f>
        <v/>
      </c>
      <c r="Z129" s="11" t="str">
        <f>IF(ISBLANK(A129),"",IF(MATCH(表1_16[[#This Row],[子项名称]]&amp;表1_16[[#This Row],[分项工程代号]]&amp;表1_16[[#This Row],[分项工程名称]],Y:Y,0)=ROW(表1_16[[#This Row],[子项名称]]),TRUE,FALSE))</f>
        <v/>
      </c>
      <c r="AA129" s="11" t="str">
        <f t="shared" si="21"/>
        <v/>
      </c>
      <c r="AB129" s="11" t="str">
        <f>IF(ISBLANK(A129),"",VLOOKUP(表1_16[[#This Row],[分项工程名称]],施工检查记录[#All],2,FALSE))</f>
        <v/>
      </c>
      <c r="AC129" t="str">
        <f t="shared" si="11"/>
        <v>1900年01月00日</v>
      </c>
    </row>
    <row r="130" customHeight="1" spans="1:29">
      <c r="A130" s="5"/>
      <c r="B130" s="5"/>
      <c r="D130" s="5"/>
      <c r="E130" s="5"/>
      <c r="F130" s="5"/>
      <c r="G130" s="85"/>
      <c r="I130" s="5"/>
      <c r="J130" s="5"/>
      <c r="K130" s="11" t="str">
        <f>IF(ISBLANK(A130),"",VLOOKUP("S8"&amp;表1_16[[#This Row],[分项工程代号]]&amp;表1_16[[#This Row],[分项工程名称]],模板!D:F,3,FALSE))</f>
        <v/>
      </c>
      <c r="L130" s="2" t="str">
        <f>IF(ISBLANK(A130),"",表1_16[[#This Row],[编号]]&amp;TEXT(表1_16[[#This Row],[序号]],"000"))</f>
        <v/>
      </c>
      <c r="M130" s="11" t="str">
        <f t="shared" si="12"/>
        <v/>
      </c>
      <c r="N130" s="11" t="str">
        <f t="shared" si="13"/>
        <v/>
      </c>
      <c r="O130" s="11" t="str">
        <f t="shared" si="14"/>
        <v/>
      </c>
      <c r="P130" s="2" t="str">
        <f t="shared" si="15"/>
        <v/>
      </c>
      <c r="Q130" s="2" t="str">
        <f t="shared" si="16"/>
        <v/>
      </c>
      <c r="R130" s="2" t="str">
        <f t="shared" si="17"/>
        <v/>
      </c>
      <c r="S130" s="11" t="str">
        <f t="shared" si="18"/>
        <v/>
      </c>
      <c r="T130" s="11" t="str">
        <f>IF(ISBLANK(A130),"",VLOOKUP(表1_16[[#This Row],[分项工程名称]],模板!C:G,3,FALSE))</f>
        <v/>
      </c>
      <c r="U130" s="2" t="str">
        <f t="shared" si="19"/>
        <v/>
      </c>
      <c r="V130" s="2" t="str">
        <f t="shared" si="20"/>
        <v/>
      </c>
      <c r="W130" s="11" t="str">
        <f>IF(ISBLANK(A130),"",表1_16[[#This Row],[子项名称]]&amp;表1_16[[#This Row],[标题]]&amp;表1_16[[#This Row],[分项工程代号]])</f>
        <v/>
      </c>
      <c r="X130" s="11" t="str">
        <f>IF(ISBLANK(A130),"",COUNTIF(W:W,表1_16[[#This Row],[子项名称]]&amp;表1_16[[#This Row],[标题]]&amp;表1_16[[#This Row],[分项工程代号]]))</f>
        <v/>
      </c>
      <c r="Y130" s="11" t="str">
        <f>IF(ISBLANK(A130),"",表1_16[[#This Row],[子项名称]]&amp;表1_16[[#This Row],[分项工程代号]]&amp;表1_16[[#This Row],[分项工程名称]])</f>
        <v/>
      </c>
      <c r="Z130" s="11" t="str">
        <f>IF(ISBLANK(A130),"",IF(MATCH(表1_16[[#This Row],[子项名称]]&amp;表1_16[[#This Row],[分项工程代号]]&amp;表1_16[[#This Row],[分项工程名称]],Y:Y,0)=ROW(表1_16[[#This Row],[子项名称]]),TRUE,FALSE))</f>
        <v/>
      </c>
      <c r="AA130" s="11" t="str">
        <f t="shared" si="21"/>
        <v/>
      </c>
      <c r="AB130" s="11" t="str">
        <f>IF(ISBLANK(A130),"",VLOOKUP(表1_16[[#This Row],[分项工程名称]],施工检查记录[#All],2,FALSE))</f>
        <v/>
      </c>
      <c r="AC130" t="str">
        <f t="shared" ref="AC130:AC193" si="22">TEXT($G130,"yyyy年mm月dd日")</f>
        <v>1900年01月00日</v>
      </c>
    </row>
    <row r="131" customHeight="1" spans="1:29">
      <c r="A131" s="5"/>
      <c r="B131" s="5"/>
      <c r="D131" s="5"/>
      <c r="E131" s="5"/>
      <c r="F131" s="5"/>
      <c r="G131" s="85"/>
      <c r="I131" s="5"/>
      <c r="J131" s="5"/>
      <c r="K131" s="11" t="str">
        <f>IF(ISBLANK(A131),"",VLOOKUP("S8"&amp;表1_16[[#This Row],[分项工程代号]]&amp;表1_16[[#This Row],[分项工程名称]],模板!D:F,3,FALSE))</f>
        <v/>
      </c>
      <c r="L131" s="2" t="str">
        <f>IF(ISBLANK(A131),"",表1_16[[#This Row],[编号]]&amp;TEXT(表1_16[[#This Row],[序号]],"000"))</f>
        <v/>
      </c>
      <c r="M131" s="11" t="str">
        <f t="shared" ref="M131:M194" si="23">IF(ISBLANK(A131),"","北方工程刚果（金）有限公司")</f>
        <v/>
      </c>
      <c r="N131" s="11" t="str">
        <f t="shared" ref="N131:N194" si="24">IF(ISBLANK(A131),"","李云松")</f>
        <v/>
      </c>
      <c r="O131" s="11" t="str">
        <f t="shared" ref="O131:O194" si="25">IF(ISBLANK(A131),"","黄必银")</f>
        <v/>
      </c>
      <c r="P131" s="2" t="str">
        <f t="shared" ref="P131:P194" si="26">IF(ISBLANK(A131),"","WUHUANG CONSTRUCTION ET COMMERCE RDC SAS")</f>
        <v/>
      </c>
      <c r="Q131" s="2" t="str">
        <f t="shared" ref="Q131:Q194" si="27">IF(ISBLANK(A131),"","陈陆")</f>
        <v/>
      </c>
      <c r="R131" s="2" t="str">
        <f t="shared" ref="R131:R194" si="28">IF(ISBLANK(A131),"","冯翰鹏")</f>
        <v/>
      </c>
      <c r="S131" s="11" t="str">
        <f t="shared" ref="S131:S194" si="29">IF(ISBLANK(A131),"","鑫诚建设监理咨询有限公司")</f>
        <v/>
      </c>
      <c r="T131" s="11" t="str">
        <f>IF(ISBLANK(A131),"",VLOOKUP(表1_16[[#This Row],[分项工程名称]],模板!C:G,3,FALSE))</f>
        <v/>
      </c>
      <c r="U131" s="2" t="str">
        <f t="shared" ref="U131:U194" si="30">IF(ISBLANK(A131),"","刚果（金）庞比铜钴矿项目")</f>
        <v/>
      </c>
      <c r="V131" s="2" t="str">
        <f t="shared" ref="V131:V194" si="31">IF(ISBLANK(A131),"",_xlfn.CONCAT(U131,"   ",A131))</f>
        <v/>
      </c>
      <c r="W131" s="11" t="str">
        <f>IF(ISBLANK(A131),"",表1_16[[#This Row],[子项名称]]&amp;表1_16[[#This Row],[标题]]&amp;表1_16[[#This Row],[分项工程代号]])</f>
        <v/>
      </c>
      <c r="X131" s="11" t="str">
        <f>IF(ISBLANK(A131),"",COUNTIF(W:W,表1_16[[#This Row],[子项名称]]&amp;表1_16[[#This Row],[标题]]&amp;表1_16[[#This Row],[分项工程代号]]))</f>
        <v/>
      </c>
      <c r="Y131" s="11" t="str">
        <f>IF(ISBLANK(A131),"",表1_16[[#This Row],[子项名称]]&amp;表1_16[[#This Row],[分项工程代号]]&amp;表1_16[[#This Row],[分项工程名称]])</f>
        <v/>
      </c>
      <c r="Z131" s="11" t="str">
        <f>IF(ISBLANK(A131),"",IF(MATCH(表1_16[[#This Row],[子项名称]]&amp;表1_16[[#This Row],[分项工程代号]]&amp;表1_16[[#This Row],[分项工程名称]],Y:Y,0)=ROW(表1_16[[#This Row],[子项名称]]),TRUE,FALSE))</f>
        <v/>
      </c>
      <c r="AA131" s="11" t="str">
        <f t="shared" ref="AA131:AA194" si="32">IF(ISBLANK(A131),"",_xlfn.CONCAT("GB 50339-2003《智能建筑施工及验收规范》"))</f>
        <v/>
      </c>
      <c r="AB131" s="11" t="str">
        <f>IF(ISBLANK(A131),"",VLOOKUP(表1_16[[#This Row],[分项工程名称]],施工检查记录[#All],2,FALSE))</f>
        <v/>
      </c>
      <c r="AC131" t="str">
        <f t="shared" si="22"/>
        <v>1900年01月00日</v>
      </c>
    </row>
    <row r="132" customHeight="1" spans="1:29">
      <c r="A132" s="5"/>
      <c r="B132" s="5"/>
      <c r="D132" s="5"/>
      <c r="E132" s="5"/>
      <c r="F132" s="5"/>
      <c r="G132" s="85"/>
      <c r="I132" s="5"/>
      <c r="J132" s="5"/>
      <c r="K132" s="11" t="str">
        <f>IF(ISBLANK(A132),"",VLOOKUP("S8"&amp;表1_16[[#This Row],[分项工程代号]]&amp;表1_16[[#This Row],[分项工程名称]],模板!D:F,3,FALSE))</f>
        <v/>
      </c>
      <c r="L132" s="2" t="str">
        <f>IF(ISBLANK(A132),"",表1_16[[#This Row],[编号]]&amp;TEXT(表1_16[[#This Row],[序号]],"000"))</f>
        <v/>
      </c>
      <c r="M132" s="11" t="str">
        <f t="shared" si="23"/>
        <v/>
      </c>
      <c r="N132" s="11" t="str">
        <f t="shared" si="24"/>
        <v/>
      </c>
      <c r="O132" s="11" t="str">
        <f t="shared" si="25"/>
        <v/>
      </c>
      <c r="P132" s="2" t="str">
        <f t="shared" si="26"/>
        <v/>
      </c>
      <c r="Q132" s="2" t="str">
        <f t="shared" si="27"/>
        <v/>
      </c>
      <c r="R132" s="2" t="str">
        <f t="shared" si="28"/>
        <v/>
      </c>
      <c r="S132" s="11" t="str">
        <f t="shared" si="29"/>
        <v/>
      </c>
      <c r="T132" s="11" t="str">
        <f>IF(ISBLANK(A132),"",VLOOKUP(表1_16[[#This Row],[分项工程名称]],模板!C:G,3,FALSE))</f>
        <v/>
      </c>
      <c r="U132" s="2" t="str">
        <f t="shared" si="30"/>
        <v/>
      </c>
      <c r="V132" s="2" t="str">
        <f t="shared" si="31"/>
        <v/>
      </c>
      <c r="W132" s="11" t="str">
        <f>IF(ISBLANK(A132),"",表1_16[[#This Row],[子项名称]]&amp;表1_16[[#This Row],[标题]]&amp;表1_16[[#This Row],[分项工程代号]])</f>
        <v/>
      </c>
      <c r="X132" s="11" t="str">
        <f>IF(ISBLANK(A132),"",COUNTIF(W:W,表1_16[[#This Row],[子项名称]]&amp;表1_16[[#This Row],[标题]]&amp;表1_16[[#This Row],[分项工程代号]]))</f>
        <v/>
      </c>
      <c r="Y132" s="11" t="str">
        <f>IF(ISBLANK(A132),"",表1_16[[#This Row],[子项名称]]&amp;表1_16[[#This Row],[分项工程代号]]&amp;表1_16[[#This Row],[分项工程名称]])</f>
        <v/>
      </c>
      <c r="Z132" s="11" t="str">
        <f>IF(ISBLANK(A132),"",IF(MATCH(表1_16[[#This Row],[子项名称]]&amp;表1_16[[#This Row],[分项工程代号]]&amp;表1_16[[#This Row],[分项工程名称]],Y:Y,0)=ROW(表1_16[[#This Row],[子项名称]]),TRUE,FALSE))</f>
        <v/>
      </c>
      <c r="AA132" s="11" t="str">
        <f t="shared" si="32"/>
        <v/>
      </c>
      <c r="AB132" s="11" t="str">
        <f>IF(ISBLANK(A132),"",VLOOKUP(表1_16[[#This Row],[分项工程名称]],施工检查记录[#All],2,FALSE))</f>
        <v/>
      </c>
      <c r="AC132" t="str">
        <f t="shared" si="22"/>
        <v>1900年01月00日</v>
      </c>
    </row>
    <row r="133" customHeight="1" spans="1:29">
      <c r="A133" s="5"/>
      <c r="B133" s="5"/>
      <c r="D133" s="5"/>
      <c r="E133" s="5"/>
      <c r="F133" s="5"/>
      <c r="G133" s="85"/>
      <c r="I133" s="5"/>
      <c r="J133" s="5"/>
      <c r="K133" s="11" t="str">
        <f>IF(ISBLANK(A133),"",VLOOKUP("S8"&amp;表1_16[[#This Row],[分项工程代号]]&amp;表1_16[[#This Row],[分项工程名称]],模板!D:F,3,FALSE))</f>
        <v/>
      </c>
      <c r="L133" s="2" t="str">
        <f>IF(ISBLANK(A133),"",表1_16[[#This Row],[编号]]&amp;TEXT(表1_16[[#This Row],[序号]],"000"))</f>
        <v/>
      </c>
      <c r="M133" s="11" t="str">
        <f t="shared" si="23"/>
        <v/>
      </c>
      <c r="N133" s="11" t="str">
        <f t="shared" si="24"/>
        <v/>
      </c>
      <c r="O133" s="11" t="str">
        <f t="shared" si="25"/>
        <v/>
      </c>
      <c r="P133" s="2" t="str">
        <f t="shared" si="26"/>
        <v/>
      </c>
      <c r="Q133" s="2" t="str">
        <f t="shared" si="27"/>
        <v/>
      </c>
      <c r="R133" s="2" t="str">
        <f t="shared" si="28"/>
        <v/>
      </c>
      <c r="S133" s="11" t="str">
        <f t="shared" si="29"/>
        <v/>
      </c>
      <c r="T133" s="11" t="str">
        <f>IF(ISBLANK(A133),"",VLOOKUP(表1_16[[#This Row],[分项工程名称]],模板!C:G,3,FALSE))</f>
        <v/>
      </c>
      <c r="U133" s="2" t="str">
        <f t="shared" si="30"/>
        <v/>
      </c>
      <c r="V133" s="2" t="str">
        <f t="shared" si="31"/>
        <v/>
      </c>
      <c r="W133" s="11" t="str">
        <f>IF(ISBLANK(A133),"",表1_16[[#This Row],[子项名称]]&amp;表1_16[[#This Row],[标题]]&amp;表1_16[[#This Row],[分项工程代号]])</f>
        <v/>
      </c>
      <c r="X133" s="11" t="str">
        <f>IF(ISBLANK(A133),"",COUNTIF(W:W,表1_16[[#This Row],[子项名称]]&amp;表1_16[[#This Row],[标题]]&amp;表1_16[[#This Row],[分项工程代号]]))</f>
        <v/>
      </c>
      <c r="Y133" s="11" t="str">
        <f>IF(ISBLANK(A133),"",表1_16[[#This Row],[子项名称]]&amp;表1_16[[#This Row],[分项工程代号]]&amp;表1_16[[#This Row],[分项工程名称]])</f>
        <v/>
      </c>
      <c r="Z133" s="11" t="str">
        <f>IF(ISBLANK(A133),"",IF(MATCH(表1_16[[#This Row],[子项名称]]&amp;表1_16[[#This Row],[分项工程代号]]&amp;表1_16[[#This Row],[分项工程名称]],Y:Y,0)=ROW(表1_16[[#This Row],[子项名称]]),TRUE,FALSE))</f>
        <v/>
      </c>
      <c r="AA133" s="11" t="str">
        <f t="shared" si="32"/>
        <v/>
      </c>
      <c r="AB133" s="11" t="str">
        <f>IF(ISBLANK(A133),"",VLOOKUP(表1_16[[#This Row],[分项工程名称]],施工检查记录[#All],2,FALSE))</f>
        <v/>
      </c>
      <c r="AC133" t="str">
        <f t="shared" si="22"/>
        <v>1900年01月00日</v>
      </c>
    </row>
    <row r="134" customHeight="1" spans="1:29">
      <c r="A134" s="5"/>
      <c r="B134" s="5"/>
      <c r="D134" s="5"/>
      <c r="E134" s="5"/>
      <c r="F134" s="5"/>
      <c r="G134" s="85"/>
      <c r="I134" s="5"/>
      <c r="J134" s="5"/>
      <c r="K134" s="11" t="str">
        <f>IF(ISBLANK(A134),"",VLOOKUP("S8"&amp;表1_16[[#This Row],[分项工程代号]]&amp;表1_16[[#This Row],[分项工程名称]],模板!D:F,3,FALSE))</f>
        <v/>
      </c>
      <c r="L134" s="2" t="str">
        <f>IF(ISBLANK(A134),"",表1_16[[#This Row],[编号]]&amp;TEXT(表1_16[[#This Row],[序号]],"000"))</f>
        <v/>
      </c>
      <c r="M134" s="11" t="str">
        <f t="shared" si="23"/>
        <v/>
      </c>
      <c r="N134" s="11" t="str">
        <f t="shared" si="24"/>
        <v/>
      </c>
      <c r="O134" s="11" t="str">
        <f t="shared" si="25"/>
        <v/>
      </c>
      <c r="P134" s="2" t="str">
        <f t="shared" si="26"/>
        <v/>
      </c>
      <c r="Q134" s="2" t="str">
        <f t="shared" si="27"/>
        <v/>
      </c>
      <c r="R134" s="2" t="str">
        <f t="shared" si="28"/>
        <v/>
      </c>
      <c r="S134" s="11" t="str">
        <f t="shared" si="29"/>
        <v/>
      </c>
      <c r="T134" s="11" t="str">
        <f>IF(ISBLANK(A134),"",VLOOKUP(表1_16[[#This Row],[分项工程名称]],模板!C:G,3,FALSE))</f>
        <v/>
      </c>
      <c r="U134" s="2" t="str">
        <f t="shared" si="30"/>
        <v/>
      </c>
      <c r="V134" s="2" t="str">
        <f t="shared" si="31"/>
        <v/>
      </c>
      <c r="W134" s="11" t="str">
        <f>IF(ISBLANK(A134),"",表1_16[[#This Row],[子项名称]]&amp;表1_16[[#This Row],[标题]]&amp;表1_16[[#This Row],[分项工程代号]])</f>
        <v/>
      </c>
      <c r="X134" s="11" t="str">
        <f>IF(ISBLANK(A134),"",COUNTIF(W:W,表1_16[[#This Row],[子项名称]]&amp;表1_16[[#This Row],[标题]]&amp;表1_16[[#This Row],[分项工程代号]]))</f>
        <v/>
      </c>
      <c r="Y134" s="11" t="str">
        <f>IF(ISBLANK(A134),"",表1_16[[#This Row],[子项名称]]&amp;表1_16[[#This Row],[分项工程代号]]&amp;表1_16[[#This Row],[分项工程名称]])</f>
        <v/>
      </c>
      <c r="Z134" s="11" t="str">
        <f>IF(ISBLANK(A134),"",IF(MATCH(表1_16[[#This Row],[子项名称]]&amp;表1_16[[#This Row],[分项工程代号]]&amp;表1_16[[#This Row],[分项工程名称]],Y:Y,0)=ROW(表1_16[[#This Row],[子项名称]]),TRUE,FALSE))</f>
        <v/>
      </c>
      <c r="AA134" s="11" t="str">
        <f t="shared" si="32"/>
        <v/>
      </c>
      <c r="AB134" s="11" t="str">
        <f>IF(ISBLANK(A134),"",VLOOKUP(表1_16[[#This Row],[分项工程名称]],施工检查记录[#All],2,FALSE))</f>
        <v/>
      </c>
      <c r="AC134" t="str">
        <f t="shared" si="22"/>
        <v>1900年01月00日</v>
      </c>
    </row>
    <row r="135" customHeight="1" spans="1:29">
      <c r="A135" s="5"/>
      <c r="B135" s="5"/>
      <c r="D135" s="5"/>
      <c r="E135" s="5"/>
      <c r="F135" s="5"/>
      <c r="G135" s="85"/>
      <c r="I135" s="5"/>
      <c r="J135" s="5"/>
      <c r="K135" s="11" t="str">
        <f>IF(ISBLANK(A135),"",VLOOKUP("S8"&amp;表1_16[[#This Row],[分项工程代号]]&amp;表1_16[[#This Row],[分项工程名称]],模板!D:F,3,FALSE))</f>
        <v/>
      </c>
      <c r="L135" s="2" t="str">
        <f>IF(ISBLANK(A135),"",表1_16[[#This Row],[编号]]&amp;TEXT(表1_16[[#This Row],[序号]],"000"))</f>
        <v/>
      </c>
      <c r="M135" s="11" t="str">
        <f t="shared" si="23"/>
        <v/>
      </c>
      <c r="N135" s="11" t="str">
        <f t="shared" si="24"/>
        <v/>
      </c>
      <c r="O135" s="11" t="str">
        <f t="shared" si="25"/>
        <v/>
      </c>
      <c r="P135" s="2" t="str">
        <f t="shared" si="26"/>
        <v/>
      </c>
      <c r="Q135" s="2" t="str">
        <f t="shared" si="27"/>
        <v/>
      </c>
      <c r="R135" s="2" t="str">
        <f t="shared" si="28"/>
        <v/>
      </c>
      <c r="S135" s="11" t="str">
        <f t="shared" si="29"/>
        <v/>
      </c>
      <c r="T135" s="11" t="str">
        <f>IF(ISBLANK(A135),"",VLOOKUP(表1_16[[#This Row],[分项工程名称]],模板!C:G,3,FALSE))</f>
        <v/>
      </c>
      <c r="U135" s="2" t="str">
        <f t="shared" si="30"/>
        <v/>
      </c>
      <c r="V135" s="2" t="str">
        <f t="shared" si="31"/>
        <v/>
      </c>
      <c r="W135" s="11" t="str">
        <f>IF(ISBLANK(A135),"",表1_16[[#This Row],[子项名称]]&amp;表1_16[[#This Row],[标题]]&amp;表1_16[[#This Row],[分项工程代号]])</f>
        <v/>
      </c>
      <c r="X135" s="11" t="str">
        <f>IF(ISBLANK(A135),"",COUNTIF(W:W,表1_16[[#This Row],[子项名称]]&amp;表1_16[[#This Row],[标题]]&amp;表1_16[[#This Row],[分项工程代号]]))</f>
        <v/>
      </c>
      <c r="Y135" s="11" t="str">
        <f>IF(ISBLANK(A135),"",表1_16[[#This Row],[子项名称]]&amp;表1_16[[#This Row],[分项工程代号]]&amp;表1_16[[#This Row],[分项工程名称]])</f>
        <v/>
      </c>
      <c r="Z135" s="11" t="str">
        <f>IF(ISBLANK(A135),"",IF(MATCH(表1_16[[#This Row],[子项名称]]&amp;表1_16[[#This Row],[分项工程代号]]&amp;表1_16[[#This Row],[分项工程名称]],Y:Y,0)=ROW(表1_16[[#This Row],[子项名称]]),TRUE,FALSE))</f>
        <v/>
      </c>
      <c r="AA135" s="11" t="str">
        <f t="shared" si="32"/>
        <v/>
      </c>
      <c r="AB135" s="11" t="str">
        <f>IF(ISBLANK(A135),"",VLOOKUP(表1_16[[#This Row],[分项工程名称]],施工检查记录[#All],2,FALSE))</f>
        <v/>
      </c>
      <c r="AC135" t="str">
        <f t="shared" si="22"/>
        <v>1900年01月00日</v>
      </c>
    </row>
    <row r="136" customHeight="1" spans="1:29">
      <c r="A136" s="5"/>
      <c r="B136" s="5"/>
      <c r="D136" s="5"/>
      <c r="E136" s="5"/>
      <c r="F136" s="5"/>
      <c r="G136" s="85"/>
      <c r="I136" s="5"/>
      <c r="J136" s="5"/>
      <c r="K136" s="11" t="str">
        <f>IF(ISBLANK(A136),"",VLOOKUP("S8"&amp;表1_16[[#This Row],[分项工程代号]]&amp;表1_16[[#This Row],[分项工程名称]],模板!D:F,3,FALSE))</f>
        <v/>
      </c>
      <c r="L136" s="2" t="str">
        <f>IF(ISBLANK(A136),"",表1_16[[#This Row],[编号]]&amp;TEXT(表1_16[[#This Row],[序号]],"000"))</f>
        <v/>
      </c>
      <c r="M136" s="11" t="str">
        <f t="shared" si="23"/>
        <v/>
      </c>
      <c r="N136" s="11" t="str">
        <f t="shared" si="24"/>
        <v/>
      </c>
      <c r="O136" s="11" t="str">
        <f t="shared" si="25"/>
        <v/>
      </c>
      <c r="P136" s="2" t="str">
        <f t="shared" si="26"/>
        <v/>
      </c>
      <c r="Q136" s="2" t="str">
        <f t="shared" si="27"/>
        <v/>
      </c>
      <c r="R136" s="2" t="str">
        <f t="shared" si="28"/>
        <v/>
      </c>
      <c r="S136" s="11" t="str">
        <f t="shared" si="29"/>
        <v/>
      </c>
      <c r="T136" s="11" t="str">
        <f>IF(ISBLANK(A136),"",VLOOKUP(表1_16[[#This Row],[分项工程名称]],模板!C:G,3,FALSE))</f>
        <v/>
      </c>
      <c r="U136" s="2" t="str">
        <f t="shared" si="30"/>
        <v/>
      </c>
      <c r="V136" s="2" t="str">
        <f t="shared" si="31"/>
        <v/>
      </c>
      <c r="W136" s="11" t="str">
        <f>IF(ISBLANK(A136),"",表1_16[[#This Row],[子项名称]]&amp;表1_16[[#This Row],[标题]]&amp;表1_16[[#This Row],[分项工程代号]])</f>
        <v/>
      </c>
      <c r="X136" s="11" t="str">
        <f>IF(ISBLANK(A136),"",COUNTIF(W:W,表1_16[[#This Row],[子项名称]]&amp;表1_16[[#This Row],[标题]]&amp;表1_16[[#This Row],[分项工程代号]]))</f>
        <v/>
      </c>
      <c r="Y136" s="11" t="str">
        <f>IF(ISBLANK(A136),"",表1_16[[#This Row],[子项名称]]&amp;表1_16[[#This Row],[分项工程代号]]&amp;表1_16[[#This Row],[分项工程名称]])</f>
        <v/>
      </c>
      <c r="Z136" s="11" t="str">
        <f>IF(ISBLANK(A136),"",IF(MATCH(表1_16[[#This Row],[子项名称]]&amp;表1_16[[#This Row],[分项工程代号]]&amp;表1_16[[#This Row],[分项工程名称]],Y:Y,0)=ROW(表1_16[[#This Row],[子项名称]]),TRUE,FALSE))</f>
        <v/>
      </c>
      <c r="AA136" s="11" t="str">
        <f t="shared" si="32"/>
        <v/>
      </c>
      <c r="AB136" s="11" t="str">
        <f>IF(ISBLANK(A136),"",VLOOKUP(表1_16[[#This Row],[分项工程名称]],施工检查记录[#All],2,FALSE))</f>
        <v/>
      </c>
      <c r="AC136" t="str">
        <f t="shared" si="22"/>
        <v>1900年01月00日</v>
      </c>
    </row>
    <row r="137" customHeight="1" spans="1:29">
      <c r="A137" s="5"/>
      <c r="B137" s="5"/>
      <c r="D137" s="5"/>
      <c r="E137" s="5"/>
      <c r="F137" s="5"/>
      <c r="G137" s="85"/>
      <c r="I137" s="5"/>
      <c r="J137" s="5"/>
      <c r="K137" s="11" t="str">
        <f>IF(ISBLANK(A137),"",VLOOKUP("S8"&amp;表1_16[[#This Row],[分项工程代号]]&amp;表1_16[[#This Row],[分项工程名称]],模板!D:F,3,FALSE))</f>
        <v/>
      </c>
      <c r="L137" s="2" t="str">
        <f>IF(ISBLANK(A137),"",表1_16[[#This Row],[编号]]&amp;TEXT(表1_16[[#This Row],[序号]],"000"))</f>
        <v/>
      </c>
      <c r="M137" s="11" t="str">
        <f t="shared" si="23"/>
        <v/>
      </c>
      <c r="N137" s="11" t="str">
        <f t="shared" si="24"/>
        <v/>
      </c>
      <c r="O137" s="11" t="str">
        <f t="shared" si="25"/>
        <v/>
      </c>
      <c r="P137" s="2" t="str">
        <f t="shared" si="26"/>
        <v/>
      </c>
      <c r="Q137" s="2" t="str">
        <f t="shared" si="27"/>
        <v/>
      </c>
      <c r="R137" s="2" t="str">
        <f t="shared" si="28"/>
        <v/>
      </c>
      <c r="S137" s="11" t="str">
        <f t="shared" si="29"/>
        <v/>
      </c>
      <c r="T137" s="11" t="str">
        <f>IF(ISBLANK(A137),"",VLOOKUP(表1_16[[#This Row],[分项工程名称]],模板!C:G,3,FALSE))</f>
        <v/>
      </c>
      <c r="U137" s="2" t="str">
        <f t="shared" si="30"/>
        <v/>
      </c>
      <c r="V137" s="2" t="str">
        <f t="shared" si="31"/>
        <v/>
      </c>
      <c r="W137" s="11" t="str">
        <f>IF(ISBLANK(A137),"",表1_16[[#This Row],[子项名称]]&amp;表1_16[[#This Row],[标题]]&amp;表1_16[[#This Row],[分项工程代号]])</f>
        <v/>
      </c>
      <c r="X137" s="11" t="str">
        <f>IF(ISBLANK(A137),"",COUNTIF(W:W,表1_16[[#This Row],[子项名称]]&amp;表1_16[[#This Row],[标题]]&amp;表1_16[[#This Row],[分项工程代号]]))</f>
        <v/>
      </c>
      <c r="Y137" s="11" t="str">
        <f>IF(ISBLANK(A137),"",表1_16[[#This Row],[子项名称]]&amp;表1_16[[#This Row],[分项工程代号]]&amp;表1_16[[#This Row],[分项工程名称]])</f>
        <v/>
      </c>
      <c r="Z137" s="11" t="str">
        <f>IF(ISBLANK(A137),"",IF(MATCH(表1_16[[#This Row],[子项名称]]&amp;表1_16[[#This Row],[分项工程代号]]&amp;表1_16[[#This Row],[分项工程名称]],Y:Y,0)=ROW(表1_16[[#This Row],[子项名称]]),TRUE,FALSE))</f>
        <v/>
      </c>
      <c r="AA137" s="11" t="str">
        <f t="shared" si="32"/>
        <v/>
      </c>
      <c r="AB137" s="11" t="str">
        <f>IF(ISBLANK(A137),"",VLOOKUP(表1_16[[#This Row],[分项工程名称]],施工检查记录[#All],2,FALSE))</f>
        <v/>
      </c>
      <c r="AC137" t="str">
        <f t="shared" si="22"/>
        <v>1900年01月00日</v>
      </c>
    </row>
    <row r="138" customHeight="1" spans="1:29">
      <c r="A138" s="5"/>
      <c r="B138" s="5"/>
      <c r="C138" s="5"/>
      <c r="D138" s="5"/>
      <c r="E138" s="5"/>
      <c r="F138" s="5"/>
      <c r="G138" s="85"/>
      <c r="I138" s="5"/>
      <c r="J138" s="5"/>
      <c r="K138" s="11" t="str">
        <f>IF(ISBLANK(A138),"",VLOOKUP("S8"&amp;表1_16[[#This Row],[分项工程代号]]&amp;表1_16[[#This Row],[分项工程名称]],模板!D:F,3,FALSE))</f>
        <v/>
      </c>
      <c r="L138" s="2" t="str">
        <f>IF(ISBLANK(A138),"",表1_16[[#This Row],[编号]]&amp;TEXT(表1_16[[#This Row],[序号]],"000"))</f>
        <v/>
      </c>
      <c r="M138" s="11" t="str">
        <f t="shared" si="23"/>
        <v/>
      </c>
      <c r="N138" s="11" t="str">
        <f t="shared" si="24"/>
        <v/>
      </c>
      <c r="O138" s="11" t="str">
        <f t="shared" si="25"/>
        <v/>
      </c>
      <c r="P138" s="2" t="str">
        <f t="shared" si="26"/>
        <v/>
      </c>
      <c r="Q138" s="2" t="str">
        <f t="shared" si="27"/>
        <v/>
      </c>
      <c r="R138" s="2" t="str">
        <f t="shared" si="28"/>
        <v/>
      </c>
      <c r="S138" s="11" t="str">
        <f t="shared" si="29"/>
        <v/>
      </c>
      <c r="T138" s="11" t="str">
        <f>IF(ISBLANK(A138),"",VLOOKUP(表1_16[[#This Row],[分项工程名称]],模板!C:G,3,FALSE))</f>
        <v/>
      </c>
      <c r="U138" s="2" t="str">
        <f t="shared" si="30"/>
        <v/>
      </c>
      <c r="V138" s="2" t="str">
        <f t="shared" si="31"/>
        <v/>
      </c>
      <c r="W138" s="11" t="str">
        <f>IF(ISBLANK(A138),"",表1_16[[#This Row],[子项名称]]&amp;表1_16[[#This Row],[标题]]&amp;表1_16[[#This Row],[分项工程代号]])</f>
        <v/>
      </c>
      <c r="X138" s="11" t="str">
        <f>IF(ISBLANK(A138),"",COUNTIF(W:W,表1_16[[#This Row],[子项名称]]&amp;表1_16[[#This Row],[标题]]&amp;表1_16[[#This Row],[分项工程代号]]))</f>
        <v/>
      </c>
      <c r="Y138" s="11" t="str">
        <f>IF(ISBLANK(A138),"",表1_16[[#This Row],[子项名称]]&amp;表1_16[[#This Row],[分项工程代号]]&amp;表1_16[[#This Row],[分项工程名称]])</f>
        <v/>
      </c>
      <c r="Z138" s="11" t="str">
        <f>IF(ISBLANK(A138),"",IF(MATCH(表1_16[[#This Row],[子项名称]]&amp;表1_16[[#This Row],[分项工程代号]]&amp;表1_16[[#This Row],[分项工程名称]],Y:Y,0)=ROW(表1_16[[#This Row],[子项名称]]),TRUE,FALSE))</f>
        <v/>
      </c>
      <c r="AA138" s="11" t="str">
        <f t="shared" si="32"/>
        <v/>
      </c>
      <c r="AB138" s="11" t="str">
        <f>IF(ISBLANK(A138),"",VLOOKUP(表1_16[[#This Row],[分项工程名称]],施工检查记录[#All],2,FALSE))</f>
        <v/>
      </c>
      <c r="AC138" t="str">
        <f t="shared" si="22"/>
        <v>1900年01月00日</v>
      </c>
    </row>
    <row r="139" customHeight="1" spans="1:29">
      <c r="A139" s="5"/>
      <c r="B139" s="5"/>
      <c r="C139" s="5"/>
      <c r="D139" s="5"/>
      <c r="E139" s="5"/>
      <c r="F139" s="5"/>
      <c r="G139" s="85"/>
      <c r="I139" s="5"/>
      <c r="J139" s="5"/>
      <c r="K139" s="11" t="str">
        <f>IF(ISBLANK(A139),"",VLOOKUP("S8"&amp;表1_16[[#This Row],[分项工程代号]]&amp;表1_16[[#This Row],[分项工程名称]],模板!D:F,3,FALSE))</f>
        <v/>
      </c>
      <c r="L139" s="2" t="str">
        <f>IF(ISBLANK(A139),"",表1_16[[#This Row],[编号]]&amp;TEXT(表1_16[[#This Row],[序号]],"000"))</f>
        <v/>
      </c>
      <c r="M139" s="11" t="str">
        <f t="shared" si="23"/>
        <v/>
      </c>
      <c r="N139" s="11" t="str">
        <f t="shared" si="24"/>
        <v/>
      </c>
      <c r="O139" s="11" t="str">
        <f t="shared" si="25"/>
        <v/>
      </c>
      <c r="P139" s="2" t="str">
        <f t="shared" si="26"/>
        <v/>
      </c>
      <c r="Q139" s="2" t="str">
        <f t="shared" si="27"/>
        <v/>
      </c>
      <c r="R139" s="2" t="str">
        <f t="shared" si="28"/>
        <v/>
      </c>
      <c r="S139" s="11" t="str">
        <f t="shared" si="29"/>
        <v/>
      </c>
      <c r="T139" s="11" t="str">
        <f>IF(ISBLANK(A139),"",VLOOKUP(表1_16[[#This Row],[分项工程名称]],模板!C:G,3,FALSE))</f>
        <v/>
      </c>
      <c r="U139" s="2" t="str">
        <f t="shared" si="30"/>
        <v/>
      </c>
      <c r="V139" s="2" t="str">
        <f t="shared" si="31"/>
        <v/>
      </c>
      <c r="W139" s="11" t="str">
        <f>IF(ISBLANK(A139),"",表1_16[[#This Row],[子项名称]]&amp;表1_16[[#This Row],[标题]]&amp;表1_16[[#This Row],[分项工程代号]])</f>
        <v/>
      </c>
      <c r="X139" s="11" t="str">
        <f>IF(ISBLANK(A139),"",COUNTIF(W:W,表1_16[[#This Row],[子项名称]]&amp;表1_16[[#This Row],[标题]]&amp;表1_16[[#This Row],[分项工程代号]]))</f>
        <v/>
      </c>
      <c r="Y139" s="11" t="str">
        <f>IF(ISBLANK(A139),"",表1_16[[#This Row],[子项名称]]&amp;表1_16[[#This Row],[分项工程代号]]&amp;表1_16[[#This Row],[分项工程名称]])</f>
        <v/>
      </c>
      <c r="Z139" s="11" t="str">
        <f>IF(ISBLANK(A139),"",IF(MATCH(表1_16[[#This Row],[子项名称]]&amp;表1_16[[#This Row],[分项工程代号]]&amp;表1_16[[#This Row],[分项工程名称]],Y:Y,0)=ROW(表1_16[[#This Row],[子项名称]]),TRUE,FALSE))</f>
        <v/>
      </c>
      <c r="AA139" s="11" t="str">
        <f t="shared" si="32"/>
        <v/>
      </c>
      <c r="AB139" s="11" t="str">
        <f>IF(ISBLANK(A139),"",VLOOKUP(表1_16[[#This Row],[分项工程名称]],施工检查记录[#All],2,FALSE))</f>
        <v/>
      </c>
      <c r="AC139" t="str">
        <f t="shared" si="22"/>
        <v>1900年01月00日</v>
      </c>
    </row>
    <row r="140" customHeight="1" spans="1:29">
      <c r="A140" s="5"/>
      <c r="B140" s="5"/>
      <c r="C140" s="5"/>
      <c r="D140" s="5"/>
      <c r="E140" s="5"/>
      <c r="F140" s="5"/>
      <c r="G140" s="85"/>
      <c r="I140" s="5"/>
      <c r="J140" s="5"/>
      <c r="K140" s="11" t="str">
        <f>IF(ISBLANK(A140),"",VLOOKUP("S8"&amp;表1_16[[#This Row],[分项工程代号]]&amp;表1_16[[#This Row],[分项工程名称]],模板!D:F,3,FALSE))</f>
        <v/>
      </c>
      <c r="L140" s="2" t="str">
        <f>IF(ISBLANK(A140),"",表1_16[[#This Row],[编号]]&amp;TEXT(表1_16[[#This Row],[序号]],"000"))</f>
        <v/>
      </c>
      <c r="M140" s="11" t="str">
        <f t="shared" si="23"/>
        <v/>
      </c>
      <c r="N140" s="11" t="str">
        <f t="shared" si="24"/>
        <v/>
      </c>
      <c r="O140" s="11" t="str">
        <f t="shared" si="25"/>
        <v/>
      </c>
      <c r="P140" s="2" t="str">
        <f t="shared" si="26"/>
        <v/>
      </c>
      <c r="Q140" s="2" t="str">
        <f t="shared" si="27"/>
        <v/>
      </c>
      <c r="R140" s="2" t="str">
        <f t="shared" si="28"/>
        <v/>
      </c>
      <c r="S140" s="11" t="str">
        <f t="shared" si="29"/>
        <v/>
      </c>
      <c r="T140" s="11" t="str">
        <f>IF(ISBLANK(A140),"",VLOOKUP(表1_16[[#This Row],[分项工程名称]],模板!C:G,3,FALSE))</f>
        <v/>
      </c>
      <c r="U140" s="2" t="str">
        <f t="shared" si="30"/>
        <v/>
      </c>
      <c r="V140" s="2" t="str">
        <f t="shared" si="31"/>
        <v/>
      </c>
      <c r="W140" s="11" t="str">
        <f>IF(ISBLANK(A140),"",表1_16[[#This Row],[子项名称]]&amp;表1_16[[#This Row],[标题]]&amp;表1_16[[#This Row],[分项工程代号]])</f>
        <v/>
      </c>
      <c r="X140" s="11" t="str">
        <f>IF(ISBLANK(A140),"",COUNTIF(W:W,表1_16[[#This Row],[子项名称]]&amp;表1_16[[#This Row],[标题]]&amp;表1_16[[#This Row],[分项工程代号]]))</f>
        <v/>
      </c>
      <c r="Y140" s="11" t="str">
        <f>IF(ISBLANK(A140),"",表1_16[[#This Row],[子项名称]]&amp;表1_16[[#This Row],[分项工程代号]]&amp;表1_16[[#This Row],[分项工程名称]])</f>
        <v/>
      </c>
      <c r="Z140" s="11" t="str">
        <f>IF(ISBLANK(A140),"",IF(MATCH(表1_16[[#This Row],[子项名称]]&amp;表1_16[[#This Row],[分项工程代号]]&amp;表1_16[[#This Row],[分项工程名称]],Y:Y,0)=ROW(表1_16[[#This Row],[子项名称]]),TRUE,FALSE))</f>
        <v/>
      </c>
      <c r="AA140" s="11" t="str">
        <f t="shared" si="32"/>
        <v/>
      </c>
      <c r="AB140" s="11" t="str">
        <f>IF(ISBLANK(A140),"",VLOOKUP(表1_16[[#This Row],[分项工程名称]],施工检查记录[#All],2,FALSE))</f>
        <v/>
      </c>
      <c r="AC140" t="str">
        <f t="shared" si="22"/>
        <v>1900年01月00日</v>
      </c>
    </row>
    <row r="141" customHeight="1" spans="1:29">
      <c r="A141" s="5"/>
      <c r="B141" s="5"/>
      <c r="C141" s="5"/>
      <c r="D141" s="5"/>
      <c r="E141" s="5"/>
      <c r="F141" s="5"/>
      <c r="G141" s="85"/>
      <c r="I141" s="5"/>
      <c r="J141" s="5"/>
      <c r="K141" s="11" t="str">
        <f>IF(ISBLANK(A141),"",VLOOKUP("S8"&amp;表1_16[[#This Row],[分项工程代号]]&amp;表1_16[[#This Row],[分项工程名称]],模板!D:F,3,FALSE))</f>
        <v/>
      </c>
      <c r="L141" s="2" t="str">
        <f>IF(ISBLANK(A141),"",表1_16[[#This Row],[编号]]&amp;TEXT(表1_16[[#This Row],[序号]],"000"))</f>
        <v/>
      </c>
      <c r="M141" s="11" t="str">
        <f t="shared" si="23"/>
        <v/>
      </c>
      <c r="N141" s="11" t="str">
        <f t="shared" si="24"/>
        <v/>
      </c>
      <c r="O141" s="11" t="str">
        <f t="shared" si="25"/>
        <v/>
      </c>
      <c r="P141" s="2" t="str">
        <f t="shared" si="26"/>
        <v/>
      </c>
      <c r="Q141" s="2" t="str">
        <f t="shared" si="27"/>
        <v/>
      </c>
      <c r="R141" s="2" t="str">
        <f t="shared" si="28"/>
        <v/>
      </c>
      <c r="S141" s="11" t="str">
        <f t="shared" si="29"/>
        <v/>
      </c>
      <c r="T141" s="11" t="str">
        <f>IF(ISBLANK(A141),"",VLOOKUP(表1_16[[#This Row],[分项工程名称]],模板!C:G,3,FALSE))</f>
        <v/>
      </c>
      <c r="U141" s="2" t="str">
        <f t="shared" si="30"/>
        <v/>
      </c>
      <c r="V141" s="2" t="str">
        <f t="shared" si="31"/>
        <v/>
      </c>
      <c r="W141" s="11" t="str">
        <f>IF(ISBLANK(A141),"",表1_16[[#This Row],[子项名称]]&amp;表1_16[[#This Row],[标题]]&amp;表1_16[[#This Row],[分项工程代号]])</f>
        <v/>
      </c>
      <c r="X141" s="11" t="str">
        <f>IF(ISBLANK(A141),"",COUNTIF(W:W,表1_16[[#This Row],[子项名称]]&amp;表1_16[[#This Row],[标题]]&amp;表1_16[[#This Row],[分项工程代号]]))</f>
        <v/>
      </c>
      <c r="Y141" s="11" t="str">
        <f>IF(ISBLANK(A141),"",表1_16[[#This Row],[子项名称]]&amp;表1_16[[#This Row],[分项工程代号]]&amp;表1_16[[#This Row],[分项工程名称]])</f>
        <v/>
      </c>
      <c r="Z141" s="11" t="str">
        <f>IF(ISBLANK(A141),"",IF(MATCH(表1_16[[#This Row],[子项名称]]&amp;表1_16[[#This Row],[分项工程代号]]&amp;表1_16[[#This Row],[分项工程名称]],Y:Y,0)=ROW(表1_16[[#This Row],[子项名称]]),TRUE,FALSE))</f>
        <v/>
      </c>
      <c r="AA141" s="11" t="str">
        <f t="shared" si="32"/>
        <v/>
      </c>
      <c r="AB141" s="11" t="str">
        <f>IF(ISBLANK(A141),"",VLOOKUP(表1_16[[#This Row],[分项工程名称]],施工检查记录[#All],2,FALSE))</f>
        <v/>
      </c>
      <c r="AC141" t="str">
        <f t="shared" si="22"/>
        <v>1900年01月00日</v>
      </c>
    </row>
    <row r="142" customHeight="1" spans="1:29">
      <c r="A142" s="5"/>
      <c r="B142" s="5"/>
      <c r="C142" s="5"/>
      <c r="D142" s="5"/>
      <c r="E142" s="5"/>
      <c r="F142" s="5"/>
      <c r="G142" s="85"/>
      <c r="I142" s="5"/>
      <c r="J142" s="5"/>
      <c r="K142" s="11" t="str">
        <f>IF(ISBLANK(A142),"",VLOOKUP("S8"&amp;表1_16[[#This Row],[分项工程代号]]&amp;表1_16[[#This Row],[分项工程名称]],模板!D:F,3,FALSE))</f>
        <v/>
      </c>
      <c r="L142" s="2" t="str">
        <f>IF(ISBLANK(A142),"",表1_16[[#This Row],[编号]]&amp;TEXT(表1_16[[#This Row],[序号]],"000"))</f>
        <v/>
      </c>
      <c r="M142" s="11" t="str">
        <f t="shared" si="23"/>
        <v/>
      </c>
      <c r="N142" s="11" t="str">
        <f t="shared" si="24"/>
        <v/>
      </c>
      <c r="O142" s="11" t="str">
        <f t="shared" si="25"/>
        <v/>
      </c>
      <c r="P142" s="2" t="str">
        <f t="shared" si="26"/>
        <v/>
      </c>
      <c r="Q142" s="2" t="str">
        <f t="shared" si="27"/>
        <v/>
      </c>
      <c r="R142" s="2" t="str">
        <f t="shared" si="28"/>
        <v/>
      </c>
      <c r="S142" s="11" t="str">
        <f t="shared" si="29"/>
        <v/>
      </c>
      <c r="T142" s="11" t="str">
        <f>IF(ISBLANK(A142),"",VLOOKUP(表1_16[[#This Row],[分项工程名称]],模板!C:G,3,FALSE))</f>
        <v/>
      </c>
      <c r="U142" s="2" t="str">
        <f t="shared" si="30"/>
        <v/>
      </c>
      <c r="V142" s="2" t="str">
        <f t="shared" si="31"/>
        <v/>
      </c>
      <c r="W142" s="11" t="str">
        <f>IF(ISBLANK(A142),"",表1_16[[#This Row],[子项名称]]&amp;表1_16[[#This Row],[标题]]&amp;表1_16[[#This Row],[分项工程代号]])</f>
        <v/>
      </c>
      <c r="X142" s="11" t="str">
        <f>IF(ISBLANK(A142),"",COUNTIF(W:W,表1_16[[#This Row],[子项名称]]&amp;表1_16[[#This Row],[标题]]&amp;表1_16[[#This Row],[分项工程代号]]))</f>
        <v/>
      </c>
      <c r="Y142" s="11" t="str">
        <f>IF(ISBLANK(A142),"",表1_16[[#This Row],[子项名称]]&amp;表1_16[[#This Row],[分项工程代号]]&amp;表1_16[[#This Row],[分项工程名称]])</f>
        <v/>
      </c>
      <c r="Z142" s="11" t="str">
        <f>IF(ISBLANK(A142),"",IF(MATCH(表1_16[[#This Row],[子项名称]]&amp;表1_16[[#This Row],[分项工程代号]]&amp;表1_16[[#This Row],[分项工程名称]],Y:Y,0)=ROW(表1_16[[#This Row],[子项名称]]),TRUE,FALSE))</f>
        <v/>
      </c>
      <c r="AA142" s="11" t="str">
        <f t="shared" si="32"/>
        <v/>
      </c>
      <c r="AB142" s="11" t="str">
        <f>IF(ISBLANK(A142),"",VLOOKUP(表1_16[[#This Row],[分项工程名称]],施工检查记录[#All],2,FALSE))</f>
        <v/>
      </c>
      <c r="AC142" t="str">
        <f t="shared" si="22"/>
        <v>1900年01月00日</v>
      </c>
    </row>
    <row r="143" customHeight="1" spans="1:29">
      <c r="A143" s="5"/>
      <c r="B143" s="5"/>
      <c r="C143" s="5"/>
      <c r="D143" s="5"/>
      <c r="E143" s="5"/>
      <c r="F143" s="5"/>
      <c r="G143" s="85"/>
      <c r="I143" s="5"/>
      <c r="J143" s="5"/>
      <c r="K143" s="11" t="str">
        <f>IF(ISBLANK(A143),"",VLOOKUP("S8"&amp;表1_16[[#This Row],[分项工程代号]]&amp;表1_16[[#This Row],[分项工程名称]],模板!D:F,3,FALSE))</f>
        <v/>
      </c>
      <c r="L143" s="2" t="str">
        <f>IF(ISBLANK(A143),"",表1_16[[#This Row],[编号]]&amp;TEXT(表1_16[[#This Row],[序号]],"000"))</f>
        <v/>
      </c>
      <c r="M143" s="11" t="str">
        <f t="shared" si="23"/>
        <v/>
      </c>
      <c r="N143" s="11" t="str">
        <f t="shared" si="24"/>
        <v/>
      </c>
      <c r="O143" s="11" t="str">
        <f t="shared" si="25"/>
        <v/>
      </c>
      <c r="P143" s="2" t="str">
        <f t="shared" si="26"/>
        <v/>
      </c>
      <c r="Q143" s="2" t="str">
        <f t="shared" si="27"/>
        <v/>
      </c>
      <c r="R143" s="2" t="str">
        <f t="shared" si="28"/>
        <v/>
      </c>
      <c r="S143" s="11" t="str">
        <f t="shared" si="29"/>
        <v/>
      </c>
      <c r="T143" s="11" t="str">
        <f>IF(ISBLANK(A143),"",VLOOKUP(表1_16[[#This Row],[分项工程名称]],模板!C:G,3,FALSE))</f>
        <v/>
      </c>
      <c r="U143" s="2" t="str">
        <f t="shared" si="30"/>
        <v/>
      </c>
      <c r="V143" s="2" t="str">
        <f t="shared" si="31"/>
        <v/>
      </c>
      <c r="W143" s="11" t="str">
        <f>IF(ISBLANK(A143),"",表1_16[[#This Row],[子项名称]]&amp;表1_16[[#This Row],[标题]]&amp;表1_16[[#This Row],[分项工程代号]])</f>
        <v/>
      </c>
      <c r="X143" s="11" t="str">
        <f>IF(ISBLANK(A143),"",COUNTIF(W:W,表1_16[[#This Row],[子项名称]]&amp;表1_16[[#This Row],[标题]]&amp;表1_16[[#This Row],[分项工程代号]]))</f>
        <v/>
      </c>
      <c r="Y143" s="11" t="str">
        <f>IF(ISBLANK(A143),"",表1_16[[#This Row],[子项名称]]&amp;表1_16[[#This Row],[分项工程代号]]&amp;表1_16[[#This Row],[分项工程名称]])</f>
        <v/>
      </c>
      <c r="Z143" s="11" t="str">
        <f>IF(ISBLANK(A143),"",IF(MATCH(表1_16[[#This Row],[子项名称]]&amp;表1_16[[#This Row],[分项工程代号]]&amp;表1_16[[#This Row],[分项工程名称]],Y:Y,0)=ROW(表1_16[[#This Row],[子项名称]]),TRUE,FALSE))</f>
        <v/>
      </c>
      <c r="AA143" s="11" t="str">
        <f t="shared" si="32"/>
        <v/>
      </c>
      <c r="AB143" s="11" t="str">
        <f>IF(ISBLANK(A143),"",VLOOKUP(表1_16[[#This Row],[分项工程名称]],施工检查记录[#All],2,FALSE))</f>
        <v/>
      </c>
      <c r="AC143" t="str">
        <f t="shared" si="22"/>
        <v>1900年01月00日</v>
      </c>
    </row>
    <row r="144" customHeight="1" spans="1:29">
      <c r="A144" s="5"/>
      <c r="B144" s="5"/>
      <c r="C144" s="5"/>
      <c r="D144" s="5"/>
      <c r="E144" s="5"/>
      <c r="F144" s="5"/>
      <c r="G144" s="85"/>
      <c r="I144" s="5"/>
      <c r="J144" s="5"/>
      <c r="K144" s="11" t="str">
        <f>IF(ISBLANK(A144),"",VLOOKUP("S8"&amp;表1_16[[#This Row],[分项工程代号]]&amp;表1_16[[#This Row],[分项工程名称]],模板!D:F,3,FALSE))</f>
        <v/>
      </c>
      <c r="L144" s="2" t="str">
        <f>IF(ISBLANK(A144),"",表1_16[[#This Row],[编号]]&amp;TEXT(表1_16[[#This Row],[序号]],"000"))</f>
        <v/>
      </c>
      <c r="M144" s="11" t="str">
        <f t="shared" si="23"/>
        <v/>
      </c>
      <c r="N144" s="11" t="str">
        <f t="shared" si="24"/>
        <v/>
      </c>
      <c r="O144" s="11" t="str">
        <f t="shared" si="25"/>
        <v/>
      </c>
      <c r="P144" s="2" t="str">
        <f t="shared" si="26"/>
        <v/>
      </c>
      <c r="Q144" s="2" t="str">
        <f t="shared" si="27"/>
        <v/>
      </c>
      <c r="R144" s="2" t="str">
        <f t="shared" si="28"/>
        <v/>
      </c>
      <c r="S144" s="11" t="str">
        <f t="shared" si="29"/>
        <v/>
      </c>
      <c r="T144" s="11" t="str">
        <f>IF(ISBLANK(A144),"",VLOOKUP(表1_16[[#This Row],[分项工程名称]],模板!C:G,3,FALSE))</f>
        <v/>
      </c>
      <c r="U144" s="2" t="str">
        <f t="shared" si="30"/>
        <v/>
      </c>
      <c r="V144" s="2" t="str">
        <f t="shared" si="31"/>
        <v/>
      </c>
      <c r="W144" s="11" t="str">
        <f>IF(ISBLANK(A144),"",表1_16[[#This Row],[子项名称]]&amp;表1_16[[#This Row],[标题]]&amp;表1_16[[#This Row],[分项工程代号]])</f>
        <v/>
      </c>
      <c r="X144" s="11" t="str">
        <f>IF(ISBLANK(A144),"",COUNTIF(W:W,表1_16[[#This Row],[子项名称]]&amp;表1_16[[#This Row],[标题]]&amp;表1_16[[#This Row],[分项工程代号]]))</f>
        <v/>
      </c>
      <c r="Y144" s="11" t="str">
        <f>IF(ISBLANK(A144),"",表1_16[[#This Row],[子项名称]]&amp;表1_16[[#This Row],[分项工程代号]]&amp;表1_16[[#This Row],[分项工程名称]])</f>
        <v/>
      </c>
      <c r="Z144" s="11" t="str">
        <f>IF(ISBLANK(A144),"",IF(MATCH(表1_16[[#This Row],[子项名称]]&amp;表1_16[[#This Row],[分项工程代号]]&amp;表1_16[[#This Row],[分项工程名称]],Y:Y,0)=ROW(表1_16[[#This Row],[子项名称]]),TRUE,FALSE))</f>
        <v/>
      </c>
      <c r="AA144" s="11" t="str">
        <f t="shared" si="32"/>
        <v/>
      </c>
      <c r="AB144" s="11" t="str">
        <f>IF(ISBLANK(A144),"",VLOOKUP(表1_16[[#This Row],[分项工程名称]],施工检查记录[#All],2,FALSE))</f>
        <v/>
      </c>
      <c r="AC144" t="str">
        <f t="shared" si="22"/>
        <v>1900年01月00日</v>
      </c>
    </row>
    <row r="145" customHeight="1" spans="1:29">
      <c r="A145" s="5"/>
      <c r="B145" s="5"/>
      <c r="C145" s="5"/>
      <c r="D145" s="5"/>
      <c r="E145" s="5"/>
      <c r="F145" s="5"/>
      <c r="G145" s="85"/>
      <c r="I145" s="5"/>
      <c r="J145" s="5"/>
      <c r="K145" s="11" t="str">
        <f>IF(ISBLANK(A145),"",VLOOKUP("S8"&amp;表1_16[[#This Row],[分项工程代号]]&amp;表1_16[[#This Row],[分项工程名称]],模板!D:F,3,FALSE))</f>
        <v/>
      </c>
      <c r="L145" s="2" t="str">
        <f>IF(ISBLANK(A145),"",表1_16[[#This Row],[编号]]&amp;TEXT(表1_16[[#This Row],[序号]],"000"))</f>
        <v/>
      </c>
      <c r="M145" s="11" t="str">
        <f t="shared" si="23"/>
        <v/>
      </c>
      <c r="N145" s="11" t="str">
        <f t="shared" si="24"/>
        <v/>
      </c>
      <c r="O145" s="11" t="str">
        <f t="shared" si="25"/>
        <v/>
      </c>
      <c r="P145" s="2" t="str">
        <f t="shared" si="26"/>
        <v/>
      </c>
      <c r="Q145" s="2" t="str">
        <f t="shared" si="27"/>
        <v/>
      </c>
      <c r="R145" s="2" t="str">
        <f t="shared" si="28"/>
        <v/>
      </c>
      <c r="S145" s="11" t="str">
        <f t="shared" si="29"/>
        <v/>
      </c>
      <c r="T145" s="11" t="str">
        <f>IF(ISBLANK(A145),"",VLOOKUP(表1_16[[#This Row],[分项工程名称]],模板!C:G,3,FALSE))</f>
        <v/>
      </c>
      <c r="U145" s="2" t="str">
        <f t="shared" si="30"/>
        <v/>
      </c>
      <c r="V145" s="2" t="str">
        <f t="shared" si="31"/>
        <v/>
      </c>
      <c r="W145" s="11" t="str">
        <f>IF(ISBLANK(A145),"",表1_16[[#This Row],[子项名称]]&amp;表1_16[[#This Row],[标题]]&amp;表1_16[[#This Row],[分项工程代号]])</f>
        <v/>
      </c>
      <c r="X145" s="11" t="str">
        <f>IF(ISBLANK(A145),"",COUNTIF(W:W,表1_16[[#This Row],[子项名称]]&amp;表1_16[[#This Row],[标题]]&amp;表1_16[[#This Row],[分项工程代号]]))</f>
        <v/>
      </c>
      <c r="Y145" s="11" t="str">
        <f>IF(ISBLANK(A145),"",表1_16[[#This Row],[子项名称]]&amp;表1_16[[#This Row],[分项工程代号]]&amp;表1_16[[#This Row],[分项工程名称]])</f>
        <v/>
      </c>
      <c r="Z145" s="11" t="str">
        <f>IF(ISBLANK(A145),"",IF(MATCH(表1_16[[#This Row],[子项名称]]&amp;表1_16[[#This Row],[分项工程代号]]&amp;表1_16[[#This Row],[分项工程名称]],Y:Y,0)=ROW(表1_16[[#This Row],[子项名称]]),TRUE,FALSE))</f>
        <v/>
      </c>
      <c r="AA145" s="11" t="str">
        <f t="shared" si="32"/>
        <v/>
      </c>
      <c r="AB145" s="11" t="str">
        <f>IF(ISBLANK(A145),"",VLOOKUP(表1_16[[#This Row],[分项工程名称]],施工检查记录[#All],2,FALSE))</f>
        <v/>
      </c>
      <c r="AC145" t="str">
        <f t="shared" si="22"/>
        <v>1900年01月00日</v>
      </c>
    </row>
    <row r="146" customHeight="1" spans="1:29">
      <c r="A146" s="5"/>
      <c r="B146" s="5"/>
      <c r="C146" s="5"/>
      <c r="D146" s="5"/>
      <c r="F146" s="5"/>
      <c r="G146" s="85"/>
      <c r="I146" s="5"/>
      <c r="J146" s="5"/>
      <c r="K146" s="11" t="str">
        <f>IF(ISBLANK(A146),"",VLOOKUP("S8"&amp;表1_16[[#This Row],[分项工程代号]]&amp;表1_16[[#This Row],[分项工程名称]],模板!D:F,3,FALSE))</f>
        <v/>
      </c>
      <c r="L146" s="2" t="str">
        <f>IF(ISBLANK(A146),"",表1_16[[#This Row],[编号]]&amp;TEXT(表1_16[[#This Row],[序号]],"000"))</f>
        <v/>
      </c>
      <c r="M146" s="11" t="str">
        <f t="shared" si="23"/>
        <v/>
      </c>
      <c r="N146" s="11" t="str">
        <f t="shared" si="24"/>
        <v/>
      </c>
      <c r="O146" s="11" t="str">
        <f t="shared" si="25"/>
        <v/>
      </c>
      <c r="P146" s="2" t="str">
        <f t="shared" si="26"/>
        <v/>
      </c>
      <c r="Q146" s="2" t="str">
        <f t="shared" si="27"/>
        <v/>
      </c>
      <c r="R146" s="2" t="str">
        <f t="shared" si="28"/>
        <v/>
      </c>
      <c r="S146" s="11" t="str">
        <f t="shared" si="29"/>
        <v/>
      </c>
      <c r="T146" s="11" t="str">
        <f>IF(ISBLANK(A146),"",VLOOKUP(表1_16[[#This Row],[分项工程名称]],模板!C:G,3,FALSE))</f>
        <v/>
      </c>
      <c r="U146" s="2" t="str">
        <f t="shared" si="30"/>
        <v/>
      </c>
      <c r="V146" s="2" t="str">
        <f t="shared" si="31"/>
        <v/>
      </c>
      <c r="W146" s="11" t="str">
        <f>IF(ISBLANK(A146),"",表1_16[[#This Row],[子项名称]]&amp;表1_16[[#This Row],[标题]]&amp;表1_16[[#This Row],[分项工程代号]])</f>
        <v/>
      </c>
      <c r="X146" s="11" t="str">
        <f>IF(ISBLANK(A146),"",COUNTIF(W:W,表1_16[[#This Row],[子项名称]]&amp;表1_16[[#This Row],[标题]]&amp;表1_16[[#This Row],[分项工程代号]]))</f>
        <v/>
      </c>
      <c r="Y146" s="11" t="str">
        <f>IF(ISBLANK(A146),"",表1_16[[#This Row],[子项名称]]&amp;表1_16[[#This Row],[分项工程代号]]&amp;表1_16[[#This Row],[分项工程名称]])</f>
        <v/>
      </c>
      <c r="Z146" s="11" t="str">
        <f>IF(ISBLANK(A146),"",IF(MATCH(表1_16[[#This Row],[子项名称]]&amp;表1_16[[#This Row],[分项工程代号]]&amp;表1_16[[#This Row],[分项工程名称]],Y:Y,0)=ROW(表1_16[[#This Row],[子项名称]]),TRUE,FALSE))</f>
        <v/>
      </c>
      <c r="AA146" s="11" t="str">
        <f t="shared" si="32"/>
        <v/>
      </c>
      <c r="AB146" s="11" t="str">
        <f>IF(ISBLANK(A146),"",VLOOKUP(表1_16[[#This Row],[分项工程名称]],施工检查记录[#All],2,FALSE))</f>
        <v/>
      </c>
      <c r="AC146" t="str">
        <f t="shared" si="22"/>
        <v>1900年01月00日</v>
      </c>
    </row>
    <row r="147" customHeight="1" spans="1:29">
      <c r="A147" s="5"/>
      <c r="B147" s="5"/>
      <c r="C147" s="5"/>
      <c r="D147" s="5"/>
      <c r="E147" s="5"/>
      <c r="F147" s="5"/>
      <c r="G147" s="85"/>
      <c r="I147" s="5"/>
      <c r="J147" s="5"/>
      <c r="K147" s="11" t="str">
        <f>IF(ISBLANK(A147),"",VLOOKUP("S8"&amp;表1_16[[#This Row],[分项工程代号]]&amp;表1_16[[#This Row],[分项工程名称]],模板!D:F,3,FALSE))</f>
        <v/>
      </c>
      <c r="L147" s="2" t="str">
        <f>IF(ISBLANK(A147),"",表1_16[[#This Row],[编号]]&amp;TEXT(表1_16[[#This Row],[序号]],"000"))</f>
        <v/>
      </c>
      <c r="M147" s="11" t="str">
        <f t="shared" si="23"/>
        <v/>
      </c>
      <c r="N147" s="11" t="str">
        <f t="shared" si="24"/>
        <v/>
      </c>
      <c r="O147" s="11" t="str">
        <f t="shared" si="25"/>
        <v/>
      </c>
      <c r="P147" s="2" t="str">
        <f t="shared" si="26"/>
        <v/>
      </c>
      <c r="Q147" s="2" t="str">
        <f t="shared" si="27"/>
        <v/>
      </c>
      <c r="R147" s="2" t="str">
        <f t="shared" si="28"/>
        <v/>
      </c>
      <c r="S147" s="11" t="str">
        <f t="shared" si="29"/>
        <v/>
      </c>
      <c r="T147" s="11" t="str">
        <f>IF(ISBLANK(A147),"",VLOOKUP(表1_16[[#This Row],[分项工程名称]],模板!C:G,3,FALSE))</f>
        <v/>
      </c>
      <c r="U147" s="2" t="str">
        <f t="shared" si="30"/>
        <v/>
      </c>
      <c r="V147" s="2" t="str">
        <f t="shared" si="31"/>
        <v/>
      </c>
      <c r="W147" s="11" t="str">
        <f>IF(ISBLANK(A147),"",表1_16[[#This Row],[子项名称]]&amp;表1_16[[#This Row],[标题]]&amp;表1_16[[#This Row],[分项工程代号]])</f>
        <v/>
      </c>
      <c r="X147" s="11" t="str">
        <f>IF(ISBLANK(A147),"",COUNTIF(W:W,表1_16[[#This Row],[子项名称]]&amp;表1_16[[#This Row],[标题]]&amp;表1_16[[#This Row],[分项工程代号]]))</f>
        <v/>
      </c>
      <c r="Y147" s="11" t="str">
        <f>IF(ISBLANK(A147),"",表1_16[[#This Row],[子项名称]]&amp;表1_16[[#This Row],[分项工程代号]]&amp;表1_16[[#This Row],[分项工程名称]])</f>
        <v/>
      </c>
      <c r="Z147" s="11" t="str">
        <f>IF(ISBLANK(A147),"",IF(MATCH(表1_16[[#This Row],[子项名称]]&amp;表1_16[[#This Row],[分项工程代号]]&amp;表1_16[[#This Row],[分项工程名称]],Y:Y,0)=ROW(表1_16[[#This Row],[子项名称]]),TRUE,FALSE))</f>
        <v/>
      </c>
      <c r="AA147" s="11" t="str">
        <f t="shared" si="32"/>
        <v/>
      </c>
      <c r="AB147" s="11" t="str">
        <f>IF(ISBLANK(A147),"",VLOOKUP(表1_16[[#This Row],[分项工程名称]],施工检查记录[#All],2,FALSE))</f>
        <v/>
      </c>
      <c r="AC147" t="str">
        <f t="shared" si="22"/>
        <v>1900年01月00日</v>
      </c>
    </row>
    <row r="148" customHeight="1" spans="1:29">
      <c r="A148" s="5"/>
      <c r="B148" s="5"/>
      <c r="C148" s="5"/>
      <c r="D148" s="5"/>
      <c r="E148" s="5"/>
      <c r="F148" s="5"/>
      <c r="G148" s="85"/>
      <c r="I148" s="5"/>
      <c r="J148" s="5"/>
      <c r="K148" s="11" t="str">
        <f>IF(ISBLANK(A148),"",VLOOKUP("S8"&amp;表1_16[[#This Row],[分项工程代号]]&amp;表1_16[[#This Row],[分项工程名称]],模板!D:F,3,FALSE))</f>
        <v/>
      </c>
      <c r="L148" s="2" t="str">
        <f>IF(ISBLANK(A148),"",表1_16[[#This Row],[编号]]&amp;TEXT(表1_16[[#This Row],[序号]],"000"))</f>
        <v/>
      </c>
      <c r="M148" s="11" t="str">
        <f t="shared" si="23"/>
        <v/>
      </c>
      <c r="N148" s="11" t="str">
        <f t="shared" si="24"/>
        <v/>
      </c>
      <c r="O148" s="11" t="str">
        <f t="shared" si="25"/>
        <v/>
      </c>
      <c r="P148" s="2" t="str">
        <f t="shared" si="26"/>
        <v/>
      </c>
      <c r="Q148" s="2" t="str">
        <f t="shared" si="27"/>
        <v/>
      </c>
      <c r="R148" s="2" t="str">
        <f t="shared" si="28"/>
        <v/>
      </c>
      <c r="S148" s="11" t="str">
        <f t="shared" si="29"/>
        <v/>
      </c>
      <c r="T148" s="11" t="str">
        <f>IF(ISBLANK(A148),"",VLOOKUP(表1_16[[#This Row],[分项工程名称]],模板!C:G,3,FALSE))</f>
        <v/>
      </c>
      <c r="U148" s="2" t="str">
        <f t="shared" si="30"/>
        <v/>
      </c>
      <c r="V148" s="2" t="str">
        <f t="shared" si="31"/>
        <v/>
      </c>
      <c r="W148" s="11" t="str">
        <f>IF(ISBLANK(A148),"",表1_16[[#This Row],[子项名称]]&amp;表1_16[[#This Row],[标题]]&amp;表1_16[[#This Row],[分项工程代号]])</f>
        <v/>
      </c>
      <c r="X148" s="11" t="str">
        <f>IF(ISBLANK(A148),"",COUNTIF(W:W,表1_16[[#This Row],[子项名称]]&amp;表1_16[[#This Row],[标题]]&amp;表1_16[[#This Row],[分项工程代号]]))</f>
        <v/>
      </c>
      <c r="Y148" s="11" t="str">
        <f>IF(ISBLANK(A148),"",表1_16[[#This Row],[子项名称]]&amp;表1_16[[#This Row],[分项工程代号]]&amp;表1_16[[#This Row],[分项工程名称]])</f>
        <v/>
      </c>
      <c r="Z148" s="11" t="str">
        <f>IF(ISBLANK(A148),"",IF(MATCH(表1_16[[#This Row],[子项名称]]&amp;表1_16[[#This Row],[分项工程代号]]&amp;表1_16[[#This Row],[分项工程名称]],Y:Y,0)=ROW(表1_16[[#This Row],[子项名称]]),TRUE,FALSE))</f>
        <v/>
      </c>
      <c r="AA148" s="11" t="str">
        <f t="shared" si="32"/>
        <v/>
      </c>
      <c r="AB148" s="11" t="str">
        <f>IF(ISBLANK(A148),"",VLOOKUP(表1_16[[#This Row],[分项工程名称]],施工检查记录[#All],2,FALSE))</f>
        <v/>
      </c>
      <c r="AC148" t="str">
        <f t="shared" si="22"/>
        <v>1900年01月00日</v>
      </c>
    </row>
    <row r="149" customHeight="1" spans="1:29">
      <c r="A149" s="5"/>
      <c r="B149" s="5"/>
      <c r="C149" s="5"/>
      <c r="D149" s="5"/>
      <c r="E149" s="5"/>
      <c r="F149" s="5"/>
      <c r="G149" s="85"/>
      <c r="I149" s="5"/>
      <c r="J149" s="5"/>
      <c r="K149" s="11" t="str">
        <f>IF(ISBLANK(A149),"",VLOOKUP("S8"&amp;表1_16[[#This Row],[分项工程代号]]&amp;表1_16[[#This Row],[分项工程名称]],模板!D:F,3,FALSE))</f>
        <v/>
      </c>
      <c r="L149" s="2" t="str">
        <f>IF(ISBLANK(A149),"",表1_16[[#This Row],[编号]]&amp;TEXT(表1_16[[#This Row],[序号]],"000"))</f>
        <v/>
      </c>
      <c r="M149" s="11" t="str">
        <f t="shared" si="23"/>
        <v/>
      </c>
      <c r="N149" s="11" t="str">
        <f t="shared" si="24"/>
        <v/>
      </c>
      <c r="O149" s="11" t="str">
        <f t="shared" si="25"/>
        <v/>
      </c>
      <c r="P149" s="2" t="str">
        <f t="shared" si="26"/>
        <v/>
      </c>
      <c r="Q149" s="2" t="str">
        <f t="shared" si="27"/>
        <v/>
      </c>
      <c r="R149" s="2" t="str">
        <f t="shared" si="28"/>
        <v/>
      </c>
      <c r="S149" s="11" t="str">
        <f t="shared" si="29"/>
        <v/>
      </c>
      <c r="T149" s="11" t="str">
        <f>IF(ISBLANK(A149),"",VLOOKUP(表1_16[[#This Row],[分项工程名称]],模板!C:G,3,FALSE))</f>
        <v/>
      </c>
      <c r="U149" s="2" t="str">
        <f t="shared" si="30"/>
        <v/>
      </c>
      <c r="V149" s="2" t="str">
        <f t="shared" si="31"/>
        <v/>
      </c>
      <c r="W149" s="11" t="str">
        <f>IF(ISBLANK(A149),"",表1_16[[#This Row],[子项名称]]&amp;表1_16[[#This Row],[标题]]&amp;表1_16[[#This Row],[分项工程代号]])</f>
        <v/>
      </c>
      <c r="X149" s="11" t="str">
        <f>IF(ISBLANK(A149),"",COUNTIF(W:W,表1_16[[#This Row],[子项名称]]&amp;表1_16[[#This Row],[标题]]&amp;表1_16[[#This Row],[分项工程代号]]))</f>
        <v/>
      </c>
      <c r="Y149" s="11" t="str">
        <f>IF(ISBLANK(A149),"",表1_16[[#This Row],[子项名称]]&amp;表1_16[[#This Row],[分项工程代号]]&amp;表1_16[[#This Row],[分项工程名称]])</f>
        <v/>
      </c>
      <c r="Z149" s="11" t="str">
        <f>IF(ISBLANK(A149),"",IF(MATCH(表1_16[[#This Row],[子项名称]]&amp;表1_16[[#This Row],[分项工程代号]]&amp;表1_16[[#This Row],[分项工程名称]],Y:Y,0)=ROW(表1_16[[#This Row],[子项名称]]),TRUE,FALSE))</f>
        <v/>
      </c>
      <c r="AA149" s="11" t="str">
        <f t="shared" si="32"/>
        <v/>
      </c>
      <c r="AB149" s="11" t="str">
        <f>IF(ISBLANK(A149),"",VLOOKUP(表1_16[[#This Row],[分项工程名称]],施工检查记录[#All],2,FALSE))</f>
        <v/>
      </c>
      <c r="AC149" t="str">
        <f t="shared" si="22"/>
        <v>1900年01月00日</v>
      </c>
    </row>
    <row r="150" customHeight="1" spans="1:29">
      <c r="A150" s="5"/>
      <c r="B150" s="5"/>
      <c r="C150" s="5"/>
      <c r="D150" s="5"/>
      <c r="E150" s="5"/>
      <c r="F150" s="5"/>
      <c r="G150" s="85"/>
      <c r="I150" s="5"/>
      <c r="J150" s="5"/>
      <c r="K150" s="11" t="str">
        <f>IF(ISBLANK(A150),"",VLOOKUP("S8"&amp;表1_16[[#This Row],[分项工程代号]]&amp;表1_16[[#This Row],[分项工程名称]],模板!D:F,3,FALSE))</f>
        <v/>
      </c>
      <c r="L150" s="2" t="str">
        <f>IF(ISBLANK(A150),"",表1_16[[#This Row],[编号]]&amp;TEXT(表1_16[[#This Row],[序号]],"000"))</f>
        <v/>
      </c>
      <c r="M150" s="11" t="str">
        <f t="shared" si="23"/>
        <v/>
      </c>
      <c r="N150" s="11" t="str">
        <f t="shared" si="24"/>
        <v/>
      </c>
      <c r="O150" s="11" t="str">
        <f t="shared" si="25"/>
        <v/>
      </c>
      <c r="P150" s="2" t="str">
        <f t="shared" si="26"/>
        <v/>
      </c>
      <c r="Q150" s="2" t="str">
        <f t="shared" si="27"/>
        <v/>
      </c>
      <c r="R150" s="2" t="str">
        <f t="shared" si="28"/>
        <v/>
      </c>
      <c r="S150" s="11" t="str">
        <f t="shared" si="29"/>
        <v/>
      </c>
      <c r="T150" s="11" t="str">
        <f>IF(ISBLANK(A150),"",VLOOKUP(表1_16[[#This Row],[分项工程名称]],模板!C:G,3,FALSE))</f>
        <v/>
      </c>
      <c r="U150" s="2" t="str">
        <f t="shared" si="30"/>
        <v/>
      </c>
      <c r="V150" s="2" t="str">
        <f t="shared" si="31"/>
        <v/>
      </c>
      <c r="W150" s="11" t="str">
        <f>IF(ISBLANK(A150),"",表1_16[[#This Row],[子项名称]]&amp;表1_16[[#This Row],[标题]]&amp;表1_16[[#This Row],[分项工程代号]])</f>
        <v/>
      </c>
      <c r="X150" s="11" t="str">
        <f>IF(ISBLANK(A150),"",COUNTIF(W:W,表1_16[[#This Row],[子项名称]]&amp;表1_16[[#This Row],[标题]]&amp;表1_16[[#This Row],[分项工程代号]]))</f>
        <v/>
      </c>
      <c r="Y150" s="11" t="str">
        <f>IF(ISBLANK(A150),"",表1_16[[#This Row],[子项名称]]&amp;表1_16[[#This Row],[分项工程代号]]&amp;表1_16[[#This Row],[分项工程名称]])</f>
        <v/>
      </c>
      <c r="Z150" s="11" t="str">
        <f>IF(ISBLANK(A150),"",IF(MATCH(表1_16[[#This Row],[子项名称]]&amp;表1_16[[#This Row],[分项工程代号]]&amp;表1_16[[#This Row],[分项工程名称]],Y:Y,0)=ROW(表1_16[[#This Row],[子项名称]]),TRUE,FALSE))</f>
        <v/>
      </c>
      <c r="AA150" s="11" t="str">
        <f t="shared" si="32"/>
        <v/>
      </c>
      <c r="AB150" s="11" t="str">
        <f>IF(ISBLANK(A150),"",VLOOKUP(表1_16[[#This Row],[分项工程名称]],施工检查记录[#All],2,FALSE))</f>
        <v/>
      </c>
      <c r="AC150" t="str">
        <f t="shared" si="22"/>
        <v>1900年01月00日</v>
      </c>
    </row>
    <row r="151" customHeight="1" spans="1:29">
      <c r="A151" s="5"/>
      <c r="B151" s="5"/>
      <c r="C151" s="5"/>
      <c r="D151" s="5"/>
      <c r="E151" s="5"/>
      <c r="F151" s="5"/>
      <c r="G151" s="85"/>
      <c r="I151" s="5"/>
      <c r="J151" s="5"/>
      <c r="K151" s="11" t="str">
        <f>IF(ISBLANK(A151),"",VLOOKUP("S8"&amp;表1_16[[#This Row],[分项工程代号]]&amp;表1_16[[#This Row],[分项工程名称]],模板!D:F,3,FALSE))</f>
        <v/>
      </c>
      <c r="L151" s="2" t="str">
        <f>IF(ISBLANK(A151),"",表1_16[[#This Row],[编号]]&amp;TEXT(表1_16[[#This Row],[序号]],"000"))</f>
        <v/>
      </c>
      <c r="M151" s="11" t="str">
        <f t="shared" si="23"/>
        <v/>
      </c>
      <c r="N151" s="11" t="str">
        <f t="shared" si="24"/>
        <v/>
      </c>
      <c r="O151" s="11" t="str">
        <f t="shared" si="25"/>
        <v/>
      </c>
      <c r="P151" s="2" t="str">
        <f t="shared" si="26"/>
        <v/>
      </c>
      <c r="Q151" s="2" t="str">
        <f t="shared" si="27"/>
        <v/>
      </c>
      <c r="R151" s="2" t="str">
        <f t="shared" si="28"/>
        <v/>
      </c>
      <c r="S151" s="11" t="str">
        <f t="shared" si="29"/>
        <v/>
      </c>
      <c r="T151" s="11" t="str">
        <f>IF(ISBLANK(A151),"",VLOOKUP(表1_16[[#This Row],[分项工程名称]],模板!C:G,3,FALSE))</f>
        <v/>
      </c>
      <c r="U151" s="2" t="str">
        <f t="shared" si="30"/>
        <v/>
      </c>
      <c r="V151" s="2" t="str">
        <f t="shared" si="31"/>
        <v/>
      </c>
      <c r="W151" s="11" t="str">
        <f>IF(ISBLANK(A151),"",表1_16[[#This Row],[子项名称]]&amp;表1_16[[#This Row],[标题]]&amp;表1_16[[#This Row],[分项工程代号]])</f>
        <v/>
      </c>
      <c r="X151" s="11" t="str">
        <f>IF(ISBLANK(A151),"",COUNTIF(W:W,表1_16[[#This Row],[子项名称]]&amp;表1_16[[#This Row],[标题]]&amp;表1_16[[#This Row],[分项工程代号]]))</f>
        <v/>
      </c>
      <c r="Y151" s="11" t="str">
        <f>IF(ISBLANK(A151),"",表1_16[[#This Row],[子项名称]]&amp;表1_16[[#This Row],[分项工程代号]]&amp;表1_16[[#This Row],[分项工程名称]])</f>
        <v/>
      </c>
      <c r="Z151" s="11" t="str">
        <f>IF(ISBLANK(A151),"",IF(MATCH(表1_16[[#This Row],[子项名称]]&amp;表1_16[[#This Row],[分项工程代号]]&amp;表1_16[[#This Row],[分项工程名称]],Y:Y,0)=ROW(表1_16[[#This Row],[子项名称]]),TRUE,FALSE))</f>
        <v/>
      </c>
      <c r="AA151" s="11" t="str">
        <f t="shared" si="32"/>
        <v/>
      </c>
      <c r="AB151" s="11" t="str">
        <f>IF(ISBLANK(A151),"",VLOOKUP(表1_16[[#This Row],[分项工程名称]],施工检查记录[#All],2,FALSE))</f>
        <v/>
      </c>
      <c r="AC151" t="str">
        <f t="shared" si="22"/>
        <v>1900年01月00日</v>
      </c>
    </row>
    <row r="152" customHeight="1" spans="1:29">
      <c r="A152" s="5"/>
      <c r="B152" s="5"/>
      <c r="C152" s="5"/>
      <c r="D152" s="5"/>
      <c r="E152" s="5"/>
      <c r="F152" s="5"/>
      <c r="G152" s="85"/>
      <c r="I152" s="5"/>
      <c r="J152" s="5"/>
      <c r="K152" s="11" t="str">
        <f>IF(ISBLANK(A152),"",VLOOKUP("S8"&amp;表1_16[[#This Row],[分项工程代号]]&amp;表1_16[[#This Row],[分项工程名称]],模板!D:F,3,FALSE))</f>
        <v/>
      </c>
      <c r="L152" s="2" t="str">
        <f>IF(ISBLANK(A152),"",表1_16[[#This Row],[编号]]&amp;TEXT(表1_16[[#This Row],[序号]],"000"))</f>
        <v/>
      </c>
      <c r="M152" s="11" t="str">
        <f t="shared" si="23"/>
        <v/>
      </c>
      <c r="N152" s="11" t="str">
        <f t="shared" si="24"/>
        <v/>
      </c>
      <c r="O152" s="11" t="str">
        <f t="shared" si="25"/>
        <v/>
      </c>
      <c r="P152" s="2" t="str">
        <f t="shared" si="26"/>
        <v/>
      </c>
      <c r="Q152" s="2" t="str">
        <f t="shared" si="27"/>
        <v/>
      </c>
      <c r="R152" s="2" t="str">
        <f t="shared" si="28"/>
        <v/>
      </c>
      <c r="S152" s="11" t="str">
        <f t="shared" si="29"/>
        <v/>
      </c>
      <c r="T152" s="11" t="str">
        <f>IF(ISBLANK(A152),"",VLOOKUP(表1_16[[#This Row],[分项工程名称]],模板!C:G,3,FALSE))</f>
        <v/>
      </c>
      <c r="U152" s="2" t="str">
        <f t="shared" si="30"/>
        <v/>
      </c>
      <c r="V152" s="2" t="str">
        <f t="shared" si="31"/>
        <v/>
      </c>
      <c r="W152" s="11" t="str">
        <f>IF(ISBLANK(A152),"",表1_16[[#This Row],[子项名称]]&amp;表1_16[[#This Row],[标题]]&amp;表1_16[[#This Row],[分项工程代号]])</f>
        <v/>
      </c>
      <c r="X152" s="11" t="str">
        <f>IF(ISBLANK(A152),"",COUNTIF(W:W,表1_16[[#This Row],[子项名称]]&amp;表1_16[[#This Row],[标题]]&amp;表1_16[[#This Row],[分项工程代号]]))</f>
        <v/>
      </c>
      <c r="Y152" s="11" t="str">
        <f>IF(ISBLANK(A152),"",表1_16[[#This Row],[子项名称]]&amp;表1_16[[#This Row],[分项工程代号]]&amp;表1_16[[#This Row],[分项工程名称]])</f>
        <v/>
      </c>
      <c r="Z152" s="11" t="str">
        <f>IF(ISBLANK(A152),"",IF(MATCH(表1_16[[#This Row],[子项名称]]&amp;表1_16[[#This Row],[分项工程代号]]&amp;表1_16[[#This Row],[分项工程名称]],Y:Y,0)=ROW(表1_16[[#This Row],[子项名称]]),TRUE,FALSE))</f>
        <v/>
      </c>
      <c r="AA152" s="11" t="str">
        <f t="shared" si="32"/>
        <v/>
      </c>
      <c r="AB152" s="11" t="str">
        <f>IF(ISBLANK(A152),"",VLOOKUP(表1_16[[#This Row],[分项工程名称]],施工检查记录[#All],2,FALSE))</f>
        <v/>
      </c>
      <c r="AC152" t="str">
        <f t="shared" si="22"/>
        <v>1900年01月00日</v>
      </c>
    </row>
    <row r="153" customHeight="1" spans="1:29">
      <c r="A153" s="5"/>
      <c r="B153" s="5"/>
      <c r="C153" s="5"/>
      <c r="D153" s="5"/>
      <c r="E153" s="5"/>
      <c r="F153" s="5"/>
      <c r="G153" s="85"/>
      <c r="I153" s="5"/>
      <c r="J153" s="5"/>
      <c r="K153" s="11" t="str">
        <f>IF(ISBLANK(A153),"",VLOOKUP("S8"&amp;表1_16[[#This Row],[分项工程代号]]&amp;表1_16[[#This Row],[分项工程名称]],模板!D:F,3,FALSE))</f>
        <v/>
      </c>
      <c r="L153" s="2" t="str">
        <f>IF(ISBLANK(A153),"",表1_16[[#This Row],[编号]]&amp;TEXT(表1_16[[#This Row],[序号]],"000"))</f>
        <v/>
      </c>
      <c r="M153" s="11" t="str">
        <f t="shared" si="23"/>
        <v/>
      </c>
      <c r="N153" s="11" t="str">
        <f t="shared" si="24"/>
        <v/>
      </c>
      <c r="O153" s="11" t="str">
        <f t="shared" si="25"/>
        <v/>
      </c>
      <c r="P153" s="2" t="str">
        <f t="shared" si="26"/>
        <v/>
      </c>
      <c r="Q153" s="2" t="str">
        <f t="shared" si="27"/>
        <v/>
      </c>
      <c r="R153" s="2" t="str">
        <f t="shared" si="28"/>
        <v/>
      </c>
      <c r="S153" s="11" t="str">
        <f t="shared" si="29"/>
        <v/>
      </c>
      <c r="T153" s="11" t="str">
        <f>IF(ISBLANK(A153),"",VLOOKUP(表1_16[[#This Row],[分项工程名称]],模板!C:G,3,FALSE))</f>
        <v/>
      </c>
      <c r="U153" s="2" t="str">
        <f t="shared" si="30"/>
        <v/>
      </c>
      <c r="V153" s="2" t="str">
        <f t="shared" si="31"/>
        <v/>
      </c>
      <c r="W153" s="11" t="str">
        <f>IF(ISBLANK(A153),"",表1_16[[#This Row],[子项名称]]&amp;表1_16[[#This Row],[标题]]&amp;表1_16[[#This Row],[分项工程代号]])</f>
        <v/>
      </c>
      <c r="X153" s="11" t="str">
        <f>IF(ISBLANK(A153),"",COUNTIF(W:W,表1_16[[#This Row],[子项名称]]&amp;表1_16[[#This Row],[标题]]&amp;表1_16[[#This Row],[分项工程代号]]))</f>
        <v/>
      </c>
      <c r="Y153" s="11" t="str">
        <f>IF(ISBLANK(A153),"",表1_16[[#This Row],[子项名称]]&amp;表1_16[[#This Row],[分项工程代号]]&amp;表1_16[[#This Row],[分项工程名称]])</f>
        <v/>
      </c>
      <c r="Z153" s="11" t="str">
        <f>IF(ISBLANK(A153),"",IF(MATCH(表1_16[[#This Row],[子项名称]]&amp;表1_16[[#This Row],[分项工程代号]]&amp;表1_16[[#This Row],[分项工程名称]],Y:Y,0)=ROW(表1_16[[#This Row],[子项名称]]),TRUE,FALSE))</f>
        <v/>
      </c>
      <c r="AA153" s="11" t="str">
        <f t="shared" si="32"/>
        <v/>
      </c>
      <c r="AB153" s="11" t="str">
        <f>IF(ISBLANK(A153),"",VLOOKUP(表1_16[[#This Row],[分项工程名称]],施工检查记录[#All],2,FALSE))</f>
        <v/>
      </c>
      <c r="AC153" t="str">
        <f t="shared" si="22"/>
        <v>1900年01月00日</v>
      </c>
    </row>
    <row r="154" customHeight="1" spans="1:29">
      <c r="A154" s="5"/>
      <c r="B154" s="5"/>
      <c r="C154" s="5"/>
      <c r="D154" s="5"/>
      <c r="E154" s="5"/>
      <c r="F154" s="5"/>
      <c r="G154" s="85"/>
      <c r="I154" s="5"/>
      <c r="J154" s="5"/>
      <c r="K154" s="11" t="str">
        <f>IF(ISBLANK(A154),"",VLOOKUP("S8"&amp;表1_16[[#This Row],[分项工程代号]]&amp;表1_16[[#This Row],[分项工程名称]],模板!D:F,3,FALSE))</f>
        <v/>
      </c>
      <c r="L154" s="2" t="str">
        <f>IF(ISBLANK(A154),"",表1_16[[#This Row],[编号]]&amp;TEXT(表1_16[[#This Row],[序号]],"000"))</f>
        <v/>
      </c>
      <c r="M154" s="11" t="str">
        <f t="shared" si="23"/>
        <v/>
      </c>
      <c r="N154" s="11" t="str">
        <f t="shared" si="24"/>
        <v/>
      </c>
      <c r="O154" s="11" t="str">
        <f t="shared" si="25"/>
        <v/>
      </c>
      <c r="P154" s="2" t="str">
        <f t="shared" si="26"/>
        <v/>
      </c>
      <c r="Q154" s="2" t="str">
        <f t="shared" si="27"/>
        <v/>
      </c>
      <c r="R154" s="2" t="str">
        <f t="shared" si="28"/>
        <v/>
      </c>
      <c r="S154" s="11" t="str">
        <f t="shared" si="29"/>
        <v/>
      </c>
      <c r="T154" s="11" t="str">
        <f>IF(ISBLANK(A154),"",VLOOKUP(表1_16[[#This Row],[分项工程名称]],模板!C:G,3,FALSE))</f>
        <v/>
      </c>
      <c r="U154" s="2" t="str">
        <f t="shared" si="30"/>
        <v/>
      </c>
      <c r="V154" s="2" t="str">
        <f t="shared" si="31"/>
        <v/>
      </c>
      <c r="W154" s="11" t="str">
        <f>IF(ISBLANK(A154),"",表1_16[[#This Row],[子项名称]]&amp;表1_16[[#This Row],[标题]]&amp;表1_16[[#This Row],[分项工程代号]])</f>
        <v/>
      </c>
      <c r="X154" s="11" t="str">
        <f>IF(ISBLANK(A154),"",COUNTIF(W:W,表1_16[[#This Row],[子项名称]]&amp;表1_16[[#This Row],[标题]]&amp;表1_16[[#This Row],[分项工程代号]]))</f>
        <v/>
      </c>
      <c r="Y154" s="11" t="str">
        <f>IF(ISBLANK(A154),"",表1_16[[#This Row],[子项名称]]&amp;表1_16[[#This Row],[分项工程代号]]&amp;表1_16[[#This Row],[分项工程名称]])</f>
        <v/>
      </c>
      <c r="Z154" s="11" t="str">
        <f>IF(ISBLANK(A154),"",IF(MATCH(表1_16[[#This Row],[子项名称]]&amp;表1_16[[#This Row],[分项工程代号]]&amp;表1_16[[#This Row],[分项工程名称]],Y:Y,0)=ROW(表1_16[[#This Row],[子项名称]]),TRUE,FALSE))</f>
        <v/>
      </c>
      <c r="AA154" s="11" t="str">
        <f t="shared" si="32"/>
        <v/>
      </c>
      <c r="AB154" s="11" t="str">
        <f>IF(ISBLANK(A154),"",VLOOKUP(表1_16[[#This Row],[分项工程名称]],施工检查记录[#All],2,FALSE))</f>
        <v/>
      </c>
      <c r="AC154" t="str">
        <f t="shared" si="22"/>
        <v>1900年01月00日</v>
      </c>
    </row>
    <row r="155" customHeight="1" spans="1:29">
      <c r="A155" s="5"/>
      <c r="B155" s="5"/>
      <c r="C155" s="5"/>
      <c r="D155" s="5"/>
      <c r="E155" s="5"/>
      <c r="F155" s="5"/>
      <c r="G155" s="85"/>
      <c r="I155" s="5"/>
      <c r="J155" s="5"/>
      <c r="K155" s="11" t="str">
        <f>IF(ISBLANK(A155),"",VLOOKUP("S8"&amp;表1_16[[#This Row],[分项工程代号]]&amp;表1_16[[#This Row],[分项工程名称]],模板!D:F,3,FALSE))</f>
        <v/>
      </c>
      <c r="L155" s="2" t="str">
        <f>IF(ISBLANK(A155),"",表1_16[[#This Row],[编号]]&amp;TEXT(表1_16[[#This Row],[序号]],"000"))</f>
        <v/>
      </c>
      <c r="M155" s="11" t="str">
        <f t="shared" si="23"/>
        <v/>
      </c>
      <c r="N155" s="11" t="str">
        <f t="shared" si="24"/>
        <v/>
      </c>
      <c r="O155" s="11" t="str">
        <f t="shared" si="25"/>
        <v/>
      </c>
      <c r="P155" s="2" t="str">
        <f t="shared" si="26"/>
        <v/>
      </c>
      <c r="Q155" s="2" t="str">
        <f t="shared" si="27"/>
        <v/>
      </c>
      <c r="R155" s="2" t="str">
        <f t="shared" si="28"/>
        <v/>
      </c>
      <c r="S155" s="11" t="str">
        <f t="shared" si="29"/>
        <v/>
      </c>
      <c r="T155" s="11" t="str">
        <f>IF(ISBLANK(A155),"",VLOOKUP(表1_16[[#This Row],[分项工程名称]],模板!C:G,3,FALSE))</f>
        <v/>
      </c>
      <c r="U155" s="2" t="str">
        <f t="shared" si="30"/>
        <v/>
      </c>
      <c r="V155" s="2" t="str">
        <f t="shared" si="31"/>
        <v/>
      </c>
      <c r="W155" s="11" t="str">
        <f>IF(ISBLANK(A155),"",表1_16[[#This Row],[子项名称]]&amp;表1_16[[#This Row],[标题]]&amp;表1_16[[#This Row],[分项工程代号]])</f>
        <v/>
      </c>
      <c r="X155" s="11" t="str">
        <f>IF(ISBLANK(A155),"",COUNTIF(W:W,表1_16[[#This Row],[子项名称]]&amp;表1_16[[#This Row],[标题]]&amp;表1_16[[#This Row],[分项工程代号]]))</f>
        <v/>
      </c>
      <c r="Y155" s="11" t="str">
        <f>IF(ISBLANK(A155),"",表1_16[[#This Row],[子项名称]]&amp;表1_16[[#This Row],[分项工程代号]]&amp;表1_16[[#This Row],[分项工程名称]])</f>
        <v/>
      </c>
      <c r="Z155" s="11" t="str">
        <f>IF(ISBLANK(A155),"",IF(MATCH(表1_16[[#This Row],[子项名称]]&amp;表1_16[[#This Row],[分项工程代号]]&amp;表1_16[[#This Row],[分项工程名称]],Y:Y,0)=ROW(表1_16[[#This Row],[子项名称]]),TRUE,FALSE))</f>
        <v/>
      </c>
      <c r="AA155" s="11" t="str">
        <f t="shared" si="32"/>
        <v/>
      </c>
      <c r="AB155" s="11" t="str">
        <f>IF(ISBLANK(A155),"",VLOOKUP(表1_16[[#This Row],[分项工程名称]],施工检查记录[#All],2,FALSE))</f>
        <v/>
      </c>
      <c r="AC155" t="str">
        <f t="shared" si="22"/>
        <v>1900年01月00日</v>
      </c>
    </row>
    <row r="156" customHeight="1" spans="1:29">
      <c r="A156" s="5"/>
      <c r="B156" s="5"/>
      <c r="C156" s="5"/>
      <c r="D156" s="5"/>
      <c r="E156" s="5"/>
      <c r="F156" s="5"/>
      <c r="G156" s="85"/>
      <c r="I156" s="5"/>
      <c r="J156" s="5"/>
      <c r="K156" s="11" t="str">
        <f>IF(ISBLANK(A156),"",VLOOKUP("S8"&amp;表1_16[[#This Row],[分项工程代号]]&amp;表1_16[[#This Row],[分项工程名称]],模板!D:F,3,FALSE))</f>
        <v/>
      </c>
      <c r="L156" s="2" t="str">
        <f>IF(ISBLANK(A156),"",表1_16[[#This Row],[编号]]&amp;TEXT(表1_16[[#This Row],[序号]],"000"))</f>
        <v/>
      </c>
      <c r="M156" s="11" t="str">
        <f t="shared" si="23"/>
        <v/>
      </c>
      <c r="N156" s="11" t="str">
        <f t="shared" si="24"/>
        <v/>
      </c>
      <c r="O156" s="11" t="str">
        <f t="shared" si="25"/>
        <v/>
      </c>
      <c r="P156" s="2" t="str">
        <f t="shared" si="26"/>
        <v/>
      </c>
      <c r="Q156" s="2" t="str">
        <f t="shared" si="27"/>
        <v/>
      </c>
      <c r="R156" s="2" t="str">
        <f t="shared" si="28"/>
        <v/>
      </c>
      <c r="S156" s="11" t="str">
        <f t="shared" si="29"/>
        <v/>
      </c>
      <c r="T156" s="11" t="str">
        <f>IF(ISBLANK(A156),"",VLOOKUP(表1_16[[#This Row],[分项工程名称]],模板!C:G,3,FALSE))</f>
        <v/>
      </c>
      <c r="U156" s="2" t="str">
        <f t="shared" si="30"/>
        <v/>
      </c>
      <c r="V156" s="2" t="str">
        <f t="shared" si="31"/>
        <v/>
      </c>
      <c r="W156" s="11" t="str">
        <f>IF(ISBLANK(A156),"",表1_16[[#This Row],[子项名称]]&amp;表1_16[[#This Row],[标题]]&amp;表1_16[[#This Row],[分项工程代号]])</f>
        <v/>
      </c>
      <c r="X156" s="11" t="str">
        <f>IF(ISBLANK(A156),"",COUNTIF(W:W,表1_16[[#This Row],[子项名称]]&amp;表1_16[[#This Row],[标题]]&amp;表1_16[[#This Row],[分项工程代号]]))</f>
        <v/>
      </c>
      <c r="Y156" s="11" t="str">
        <f>IF(ISBLANK(A156),"",表1_16[[#This Row],[子项名称]]&amp;表1_16[[#This Row],[分项工程代号]]&amp;表1_16[[#This Row],[分项工程名称]])</f>
        <v/>
      </c>
      <c r="Z156" s="11" t="str">
        <f>IF(ISBLANK(A156),"",IF(MATCH(表1_16[[#This Row],[子项名称]]&amp;表1_16[[#This Row],[分项工程代号]]&amp;表1_16[[#This Row],[分项工程名称]],Y:Y,0)=ROW(表1_16[[#This Row],[子项名称]]),TRUE,FALSE))</f>
        <v/>
      </c>
      <c r="AA156" s="11" t="str">
        <f t="shared" si="32"/>
        <v/>
      </c>
      <c r="AB156" s="11" t="str">
        <f>IF(ISBLANK(A156),"",VLOOKUP(表1_16[[#This Row],[分项工程名称]],施工检查记录[#All],2,FALSE))</f>
        <v/>
      </c>
      <c r="AC156" t="str">
        <f t="shared" si="22"/>
        <v>1900年01月00日</v>
      </c>
    </row>
    <row r="157" customHeight="1" spans="1:29">
      <c r="A157" s="5"/>
      <c r="B157" s="5"/>
      <c r="D157" s="5"/>
      <c r="E157" s="5"/>
      <c r="G157" s="85"/>
      <c r="K157" s="11" t="str">
        <f>IF(ISBLANK(A157),"",VLOOKUP("S8"&amp;表1_16[[#This Row],[分项工程代号]]&amp;表1_16[[#This Row],[分项工程名称]],模板!D:F,3,FALSE))</f>
        <v/>
      </c>
      <c r="L157" s="2" t="str">
        <f>IF(ISBLANK(A157),"",表1_16[[#This Row],[编号]]&amp;TEXT(表1_16[[#This Row],[序号]],"000"))</f>
        <v/>
      </c>
      <c r="M157" s="11" t="str">
        <f t="shared" si="23"/>
        <v/>
      </c>
      <c r="N157" s="11" t="str">
        <f t="shared" si="24"/>
        <v/>
      </c>
      <c r="O157" s="11" t="str">
        <f t="shared" si="25"/>
        <v/>
      </c>
      <c r="P157" s="2" t="str">
        <f t="shared" si="26"/>
        <v/>
      </c>
      <c r="Q157" s="2" t="str">
        <f t="shared" si="27"/>
        <v/>
      </c>
      <c r="R157" s="2" t="str">
        <f t="shared" si="28"/>
        <v/>
      </c>
      <c r="S157" s="11" t="str">
        <f t="shared" si="29"/>
        <v/>
      </c>
      <c r="T157" s="11" t="str">
        <f>IF(ISBLANK(A157),"",VLOOKUP(表1_16[[#This Row],[分项工程名称]],模板!C:G,3,FALSE))</f>
        <v/>
      </c>
      <c r="U157" s="2" t="str">
        <f t="shared" si="30"/>
        <v/>
      </c>
      <c r="V157" s="2" t="str">
        <f t="shared" si="31"/>
        <v/>
      </c>
      <c r="W157" s="11" t="str">
        <f>IF(ISBLANK(A157),"",表1_16[[#This Row],[子项名称]]&amp;表1_16[[#This Row],[标题]]&amp;表1_16[[#This Row],[分项工程代号]])</f>
        <v/>
      </c>
      <c r="X157" s="11" t="str">
        <f>IF(ISBLANK(A157),"",COUNTIF(W:W,表1_16[[#This Row],[子项名称]]&amp;表1_16[[#This Row],[标题]]&amp;表1_16[[#This Row],[分项工程代号]]))</f>
        <v/>
      </c>
      <c r="Y157" s="11" t="str">
        <f>IF(ISBLANK(A157),"",表1_16[[#This Row],[子项名称]]&amp;表1_16[[#This Row],[分项工程代号]]&amp;表1_16[[#This Row],[分项工程名称]])</f>
        <v/>
      </c>
      <c r="Z157" s="11" t="str">
        <f>IF(ISBLANK(A157),"",IF(MATCH(表1_16[[#This Row],[子项名称]]&amp;表1_16[[#This Row],[分项工程代号]]&amp;表1_16[[#This Row],[分项工程名称]],Y:Y,0)=ROW(表1_16[[#This Row],[子项名称]]),TRUE,FALSE))</f>
        <v/>
      </c>
      <c r="AA157" s="11" t="str">
        <f t="shared" si="32"/>
        <v/>
      </c>
      <c r="AB157" s="11" t="str">
        <f>IF(ISBLANK(A157),"",VLOOKUP(表1_16[[#This Row],[分项工程名称]],施工检查记录[#All],2,FALSE))</f>
        <v/>
      </c>
      <c r="AC157" t="str">
        <f t="shared" si="22"/>
        <v>1900年01月00日</v>
      </c>
    </row>
    <row r="158" customHeight="1" spans="2:29">
      <c r="B158" s="5"/>
      <c r="C158" s="5"/>
      <c r="D158" s="5"/>
      <c r="E158" s="5"/>
      <c r="G158" s="85"/>
      <c r="K158" s="11" t="str">
        <f>IF(ISBLANK(A158),"",VLOOKUP("S8"&amp;表1_16[[#This Row],[分项工程代号]]&amp;表1_16[[#This Row],[分项工程名称]],模板!D:F,3,FALSE))</f>
        <v/>
      </c>
      <c r="L158" s="2" t="str">
        <f>IF(ISBLANK(A158),"",表1_16[[#This Row],[编号]]&amp;TEXT(表1_16[[#This Row],[序号]],"000"))</f>
        <v/>
      </c>
      <c r="M158" s="11" t="str">
        <f t="shared" si="23"/>
        <v/>
      </c>
      <c r="N158" s="11" t="str">
        <f t="shared" si="24"/>
        <v/>
      </c>
      <c r="O158" s="11" t="str">
        <f t="shared" si="25"/>
        <v/>
      </c>
      <c r="P158" s="2" t="str">
        <f t="shared" si="26"/>
        <v/>
      </c>
      <c r="Q158" s="2" t="str">
        <f t="shared" si="27"/>
        <v/>
      </c>
      <c r="R158" s="2" t="str">
        <f t="shared" si="28"/>
        <v/>
      </c>
      <c r="S158" s="11" t="str">
        <f t="shared" si="29"/>
        <v/>
      </c>
      <c r="T158" s="11" t="str">
        <f>IF(ISBLANK(A158),"",VLOOKUP(表1_16[[#This Row],[分项工程名称]],模板!C:G,3,FALSE))</f>
        <v/>
      </c>
      <c r="U158" s="2" t="str">
        <f t="shared" si="30"/>
        <v/>
      </c>
      <c r="V158" s="2" t="str">
        <f t="shared" si="31"/>
        <v/>
      </c>
      <c r="W158" s="11" t="str">
        <f>IF(ISBLANK(A158),"",表1_16[[#This Row],[子项名称]]&amp;表1_16[[#This Row],[标题]]&amp;表1_16[[#This Row],[分项工程代号]])</f>
        <v/>
      </c>
      <c r="X158" s="11" t="str">
        <f>IF(ISBLANK(A158),"",COUNTIF(W:W,表1_16[[#This Row],[子项名称]]&amp;表1_16[[#This Row],[标题]]&amp;表1_16[[#This Row],[分项工程代号]]))</f>
        <v/>
      </c>
      <c r="Y158" s="11" t="str">
        <f>IF(ISBLANK(A158),"",表1_16[[#This Row],[子项名称]]&amp;表1_16[[#This Row],[分项工程代号]]&amp;表1_16[[#This Row],[分项工程名称]])</f>
        <v/>
      </c>
      <c r="Z158" s="11" t="str">
        <f>IF(ISBLANK(A158),"",IF(MATCH(表1_16[[#This Row],[子项名称]]&amp;表1_16[[#This Row],[分项工程代号]]&amp;表1_16[[#This Row],[分项工程名称]],Y:Y,0)=ROW(表1_16[[#This Row],[子项名称]]),TRUE,FALSE))</f>
        <v/>
      </c>
      <c r="AA158" s="11" t="str">
        <f t="shared" si="32"/>
        <v/>
      </c>
      <c r="AB158" s="11" t="str">
        <f>IF(ISBLANK(A158),"",VLOOKUP(表1_16[[#This Row],[分项工程名称]],施工检查记录[#All],2,FALSE))</f>
        <v/>
      </c>
      <c r="AC158" t="str">
        <f t="shared" si="22"/>
        <v>1900年01月00日</v>
      </c>
    </row>
    <row r="159" customHeight="1" spans="2:29">
      <c r="B159" s="5"/>
      <c r="C159" s="5"/>
      <c r="D159" s="5"/>
      <c r="E159" s="5"/>
      <c r="G159" s="85"/>
      <c r="K159" s="11" t="str">
        <f>IF(ISBLANK(A159),"",VLOOKUP("S8"&amp;表1_16[[#This Row],[分项工程代号]]&amp;表1_16[[#This Row],[分项工程名称]],模板!D:F,3,FALSE))</f>
        <v/>
      </c>
      <c r="L159" s="2" t="str">
        <f>IF(ISBLANK(A159),"",表1_16[[#This Row],[编号]]&amp;TEXT(表1_16[[#This Row],[序号]],"000"))</f>
        <v/>
      </c>
      <c r="M159" s="11" t="str">
        <f t="shared" si="23"/>
        <v/>
      </c>
      <c r="N159" s="11" t="str">
        <f t="shared" si="24"/>
        <v/>
      </c>
      <c r="O159" s="11" t="str">
        <f t="shared" si="25"/>
        <v/>
      </c>
      <c r="P159" s="2" t="str">
        <f t="shared" si="26"/>
        <v/>
      </c>
      <c r="Q159" s="2" t="str">
        <f t="shared" si="27"/>
        <v/>
      </c>
      <c r="R159" s="2" t="str">
        <f t="shared" si="28"/>
        <v/>
      </c>
      <c r="S159" s="11" t="str">
        <f t="shared" si="29"/>
        <v/>
      </c>
      <c r="T159" s="11" t="str">
        <f>IF(ISBLANK(A159),"",VLOOKUP(表1_16[[#This Row],[分项工程名称]],模板!C:G,3,FALSE))</f>
        <v/>
      </c>
      <c r="U159" s="2" t="str">
        <f t="shared" si="30"/>
        <v/>
      </c>
      <c r="V159" s="2" t="str">
        <f t="shared" si="31"/>
        <v/>
      </c>
      <c r="W159" s="11" t="str">
        <f>IF(ISBLANK(A159),"",表1_16[[#This Row],[子项名称]]&amp;表1_16[[#This Row],[标题]]&amp;表1_16[[#This Row],[分项工程代号]])</f>
        <v/>
      </c>
      <c r="X159" s="11" t="str">
        <f>IF(ISBLANK(A159),"",COUNTIF(W:W,表1_16[[#This Row],[子项名称]]&amp;表1_16[[#This Row],[标题]]&amp;表1_16[[#This Row],[分项工程代号]]))</f>
        <v/>
      </c>
      <c r="Y159" s="11" t="str">
        <f>IF(ISBLANK(A159),"",表1_16[[#This Row],[子项名称]]&amp;表1_16[[#This Row],[分项工程代号]]&amp;表1_16[[#This Row],[分项工程名称]])</f>
        <v/>
      </c>
      <c r="Z159" s="11" t="str">
        <f>IF(ISBLANK(A159),"",IF(MATCH(表1_16[[#This Row],[子项名称]]&amp;表1_16[[#This Row],[分项工程代号]]&amp;表1_16[[#This Row],[分项工程名称]],Y:Y,0)=ROW(表1_16[[#This Row],[子项名称]]),TRUE,FALSE))</f>
        <v/>
      </c>
      <c r="AA159" s="11" t="str">
        <f t="shared" si="32"/>
        <v/>
      </c>
      <c r="AB159" s="11" t="str">
        <f>IF(ISBLANK(A159),"",VLOOKUP(表1_16[[#This Row],[分项工程名称]],施工检查记录[#All],2,FALSE))</f>
        <v/>
      </c>
      <c r="AC159" t="str">
        <f t="shared" si="22"/>
        <v>1900年01月00日</v>
      </c>
    </row>
    <row r="160" customHeight="1" spans="2:29">
      <c r="B160" s="5"/>
      <c r="C160" s="5"/>
      <c r="D160" s="5"/>
      <c r="E160" s="5"/>
      <c r="G160" s="85"/>
      <c r="K160" s="11" t="str">
        <f>IF(ISBLANK(A160),"",VLOOKUP("S8"&amp;表1_16[[#This Row],[分项工程代号]]&amp;表1_16[[#This Row],[分项工程名称]],模板!D:F,3,FALSE))</f>
        <v/>
      </c>
      <c r="L160" s="2" t="str">
        <f>IF(ISBLANK(A160),"",表1_16[[#This Row],[编号]]&amp;TEXT(表1_16[[#This Row],[序号]],"000"))</f>
        <v/>
      </c>
      <c r="M160" s="11" t="str">
        <f t="shared" si="23"/>
        <v/>
      </c>
      <c r="N160" s="11" t="str">
        <f t="shared" si="24"/>
        <v/>
      </c>
      <c r="O160" s="11" t="str">
        <f t="shared" si="25"/>
        <v/>
      </c>
      <c r="P160" s="2" t="str">
        <f t="shared" si="26"/>
        <v/>
      </c>
      <c r="Q160" s="2" t="str">
        <f t="shared" si="27"/>
        <v/>
      </c>
      <c r="R160" s="2" t="str">
        <f t="shared" si="28"/>
        <v/>
      </c>
      <c r="S160" s="11" t="str">
        <f t="shared" si="29"/>
        <v/>
      </c>
      <c r="T160" s="11" t="str">
        <f>IF(ISBLANK(A160),"",VLOOKUP(表1_16[[#This Row],[分项工程名称]],模板!C:G,3,FALSE))</f>
        <v/>
      </c>
      <c r="U160" s="2" t="str">
        <f t="shared" si="30"/>
        <v/>
      </c>
      <c r="V160" s="2" t="str">
        <f t="shared" si="31"/>
        <v/>
      </c>
      <c r="W160" s="11" t="str">
        <f>IF(ISBLANK(A160),"",表1_16[[#This Row],[子项名称]]&amp;表1_16[[#This Row],[标题]]&amp;表1_16[[#This Row],[分项工程代号]])</f>
        <v/>
      </c>
      <c r="X160" s="11" t="str">
        <f>IF(ISBLANK(A160),"",COUNTIF(W:W,表1_16[[#This Row],[子项名称]]&amp;表1_16[[#This Row],[标题]]&amp;表1_16[[#This Row],[分项工程代号]]))</f>
        <v/>
      </c>
      <c r="Y160" s="11" t="str">
        <f>IF(ISBLANK(A160),"",表1_16[[#This Row],[子项名称]]&amp;表1_16[[#This Row],[分项工程代号]]&amp;表1_16[[#This Row],[分项工程名称]])</f>
        <v/>
      </c>
      <c r="Z160" s="11" t="str">
        <f>IF(ISBLANK(A160),"",IF(MATCH(表1_16[[#This Row],[子项名称]]&amp;表1_16[[#This Row],[分项工程代号]]&amp;表1_16[[#This Row],[分项工程名称]],Y:Y,0)=ROW(表1_16[[#This Row],[子项名称]]),TRUE,FALSE))</f>
        <v/>
      </c>
      <c r="AA160" s="11" t="str">
        <f t="shared" si="32"/>
        <v/>
      </c>
      <c r="AB160" s="11" t="str">
        <f>IF(ISBLANK(A160),"",VLOOKUP(表1_16[[#This Row],[分项工程名称]],施工检查记录[#All],2,FALSE))</f>
        <v/>
      </c>
      <c r="AC160" t="str">
        <f t="shared" si="22"/>
        <v>1900年01月00日</v>
      </c>
    </row>
    <row r="161" customHeight="1" spans="2:29">
      <c r="B161" s="5"/>
      <c r="C161" s="5"/>
      <c r="D161" s="5"/>
      <c r="E161" s="5"/>
      <c r="G161" s="85"/>
      <c r="K161" s="11" t="str">
        <f>IF(ISBLANK(A161),"",VLOOKUP("S8"&amp;表1_16[[#This Row],[分项工程代号]]&amp;表1_16[[#This Row],[分项工程名称]],模板!D:F,3,FALSE))</f>
        <v/>
      </c>
      <c r="L161" s="2" t="str">
        <f>IF(ISBLANK(A161),"",表1_16[[#This Row],[编号]]&amp;TEXT(表1_16[[#This Row],[序号]],"000"))</f>
        <v/>
      </c>
      <c r="M161" s="11" t="str">
        <f t="shared" si="23"/>
        <v/>
      </c>
      <c r="N161" s="11" t="str">
        <f t="shared" si="24"/>
        <v/>
      </c>
      <c r="O161" s="11" t="str">
        <f t="shared" si="25"/>
        <v/>
      </c>
      <c r="P161" s="2" t="str">
        <f t="shared" si="26"/>
        <v/>
      </c>
      <c r="Q161" s="2" t="str">
        <f t="shared" si="27"/>
        <v/>
      </c>
      <c r="R161" s="2" t="str">
        <f t="shared" si="28"/>
        <v/>
      </c>
      <c r="S161" s="11" t="str">
        <f t="shared" si="29"/>
        <v/>
      </c>
      <c r="T161" s="11" t="str">
        <f>IF(ISBLANK(A161),"",VLOOKUP(表1_16[[#This Row],[分项工程名称]],模板!C:G,3,FALSE))</f>
        <v/>
      </c>
      <c r="U161" s="2" t="str">
        <f t="shared" si="30"/>
        <v/>
      </c>
      <c r="V161" s="2" t="str">
        <f t="shared" si="31"/>
        <v/>
      </c>
      <c r="W161" s="11" t="str">
        <f>IF(ISBLANK(A161),"",表1_16[[#This Row],[子项名称]]&amp;表1_16[[#This Row],[标题]]&amp;表1_16[[#This Row],[分项工程代号]])</f>
        <v/>
      </c>
      <c r="X161" s="11" t="str">
        <f>IF(ISBLANK(A161),"",COUNTIF(W:W,表1_16[[#This Row],[子项名称]]&amp;表1_16[[#This Row],[标题]]&amp;表1_16[[#This Row],[分项工程代号]]))</f>
        <v/>
      </c>
      <c r="Y161" s="11" t="str">
        <f>IF(ISBLANK(A161),"",表1_16[[#This Row],[子项名称]]&amp;表1_16[[#This Row],[分项工程代号]]&amp;表1_16[[#This Row],[分项工程名称]])</f>
        <v/>
      </c>
      <c r="Z161" s="11" t="str">
        <f>IF(ISBLANK(A161),"",IF(MATCH(表1_16[[#This Row],[子项名称]]&amp;表1_16[[#This Row],[分项工程代号]]&amp;表1_16[[#This Row],[分项工程名称]],Y:Y,0)=ROW(表1_16[[#This Row],[子项名称]]),TRUE,FALSE))</f>
        <v/>
      </c>
      <c r="AA161" s="11" t="str">
        <f t="shared" si="32"/>
        <v/>
      </c>
      <c r="AB161" s="11" t="str">
        <f>IF(ISBLANK(A161),"",VLOOKUP(表1_16[[#This Row],[分项工程名称]],施工检查记录[#All],2,FALSE))</f>
        <v/>
      </c>
      <c r="AC161" t="str">
        <f t="shared" si="22"/>
        <v>1900年01月00日</v>
      </c>
    </row>
    <row r="162" customHeight="1" spans="2:29">
      <c r="B162" s="5"/>
      <c r="C162" s="5"/>
      <c r="D162" s="5"/>
      <c r="E162" s="5"/>
      <c r="G162" s="85"/>
      <c r="K162" s="11" t="str">
        <f>IF(ISBLANK(A162),"",VLOOKUP("S8"&amp;表1_16[[#This Row],[分项工程代号]]&amp;表1_16[[#This Row],[分项工程名称]],模板!D:F,3,FALSE))</f>
        <v/>
      </c>
      <c r="L162" s="2" t="str">
        <f>IF(ISBLANK(A162),"",表1_16[[#This Row],[编号]]&amp;TEXT(表1_16[[#This Row],[序号]],"000"))</f>
        <v/>
      </c>
      <c r="M162" s="11" t="str">
        <f t="shared" si="23"/>
        <v/>
      </c>
      <c r="N162" s="11" t="str">
        <f t="shared" si="24"/>
        <v/>
      </c>
      <c r="O162" s="11" t="str">
        <f t="shared" si="25"/>
        <v/>
      </c>
      <c r="P162" s="2" t="str">
        <f t="shared" si="26"/>
        <v/>
      </c>
      <c r="Q162" s="2" t="str">
        <f t="shared" si="27"/>
        <v/>
      </c>
      <c r="R162" s="2" t="str">
        <f t="shared" si="28"/>
        <v/>
      </c>
      <c r="S162" s="11" t="str">
        <f t="shared" si="29"/>
        <v/>
      </c>
      <c r="T162" s="11" t="str">
        <f>IF(ISBLANK(A162),"",VLOOKUP(表1_16[[#This Row],[分项工程名称]],模板!C:G,3,FALSE))</f>
        <v/>
      </c>
      <c r="U162" s="2" t="str">
        <f t="shared" si="30"/>
        <v/>
      </c>
      <c r="V162" s="2" t="str">
        <f t="shared" si="31"/>
        <v/>
      </c>
      <c r="W162" s="11" t="str">
        <f>IF(ISBLANK(A162),"",表1_16[[#This Row],[子项名称]]&amp;表1_16[[#This Row],[标题]]&amp;表1_16[[#This Row],[分项工程代号]])</f>
        <v/>
      </c>
      <c r="X162" s="11" t="str">
        <f>IF(ISBLANK(A162),"",COUNTIF(W:W,表1_16[[#This Row],[子项名称]]&amp;表1_16[[#This Row],[标题]]&amp;表1_16[[#This Row],[分项工程代号]]))</f>
        <v/>
      </c>
      <c r="Y162" s="11" t="str">
        <f>IF(ISBLANK(A162),"",表1_16[[#This Row],[子项名称]]&amp;表1_16[[#This Row],[分项工程代号]]&amp;表1_16[[#This Row],[分项工程名称]])</f>
        <v/>
      </c>
      <c r="Z162" s="11" t="str">
        <f>IF(ISBLANK(A162),"",IF(MATCH(表1_16[[#This Row],[子项名称]]&amp;表1_16[[#This Row],[分项工程代号]]&amp;表1_16[[#This Row],[分项工程名称]],Y:Y,0)=ROW(表1_16[[#This Row],[子项名称]]),TRUE,FALSE))</f>
        <v/>
      </c>
      <c r="AA162" s="11" t="str">
        <f t="shared" si="32"/>
        <v/>
      </c>
      <c r="AB162" s="11" t="str">
        <f>IF(ISBLANK(A162),"",VLOOKUP(表1_16[[#This Row],[分项工程名称]],施工检查记录[#All],2,FALSE))</f>
        <v/>
      </c>
      <c r="AC162" t="str">
        <f t="shared" si="22"/>
        <v>1900年01月00日</v>
      </c>
    </row>
    <row r="163" customHeight="1" spans="2:29">
      <c r="B163" s="5"/>
      <c r="C163" s="5"/>
      <c r="D163" s="5"/>
      <c r="E163" s="5"/>
      <c r="G163" s="85"/>
      <c r="K163" s="11" t="str">
        <f>IF(ISBLANK(A163),"",VLOOKUP("S8"&amp;表1_16[[#This Row],[分项工程代号]]&amp;表1_16[[#This Row],[分项工程名称]],模板!D:F,3,FALSE))</f>
        <v/>
      </c>
      <c r="L163" s="2" t="str">
        <f>IF(ISBLANK(A163),"",表1_16[[#This Row],[编号]]&amp;TEXT(表1_16[[#This Row],[序号]],"000"))</f>
        <v/>
      </c>
      <c r="M163" s="11" t="str">
        <f t="shared" si="23"/>
        <v/>
      </c>
      <c r="N163" s="11" t="str">
        <f t="shared" si="24"/>
        <v/>
      </c>
      <c r="O163" s="11" t="str">
        <f t="shared" si="25"/>
        <v/>
      </c>
      <c r="P163" s="2" t="str">
        <f t="shared" si="26"/>
        <v/>
      </c>
      <c r="Q163" s="2" t="str">
        <f t="shared" si="27"/>
        <v/>
      </c>
      <c r="R163" s="2" t="str">
        <f t="shared" si="28"/>
        <v/>
      </c>
      <c r="S163" s="11" t="str">
        <f t="shared" si="29"/>
        <v/>
      </c>
      <c r="T163" s="11" t="str">
        <f>IF(ISBLANK(A163),"",VLOOKUP(表1_16[[#This Row],[分项工程名称]],模板!C:G,3,FALSE))</f>
        <v/>
      </c>
      <c r="U163" s="2" t="str">
        <f t="shared" si="30"/>
        <v/>
      </c>
      <c r="V163" s="2" t="str">
        <f t="shared" si="31"/>
        <v/>
      </c>
      <c r="W163" s="11" t="str">
        <f>IF(ISBLANK(A163),"",表1_16[[#This Row],[子项名称]]&amp;表1_16[[#This Row],[标题]]&amp;表1_16[[#This Row],[分项工程代号]])</f>
        <v/>
      </c>
      <c r="X163" s="11" t="str">
        <f>IF(ISBLANK(A163),"",COUNTIF(W:W,表1_16[[#This Row],[子项名称]]&amp;表1_16[[#This Row],[标题]]&amp;表1_16[[#This Row],[分项工程代号]]))</f>
        <v/>
      </c>
      <c r="Y163" s="11" t="str">
        <f>IF(ISBLANK(A163),"",表1_16[[#This Row],[子项名称]]&amp;表1_16[[#This Row],[分项工程代号]]&amp;表1_16[[#This Row],[分项工程名称]])</f>
        <v/>
      </c>
      <c r="Z163" s="11" t="str">
        <f>IF(ISBLANK(A163),"",IF(MATCH(表1_16[[#This Row],[子项名称]]&amp;表1_16[[#This Row],[分项工程代号]]&amp;表1_16[[#This Row],[分项工程名称]],Y:Y,0)=ROW(表1_16[[#This Row],[子项名称]]),TRUE,FALSE))</f>
        <v/>
      </c>
      <c r="AA163" s="11" t="str">
        <f t="shared" si="32"/>
        <v/>
      </c>
      <c r="AB163" s="11" t="str">
        <f>IF(ISBLANK(A163),"",VLOOKUP(表1_16[[#This Row],[分项工程名称]],施工检查记录[#All],2,FALSE))</f>
        <v/>
      </c>
      <c r="AC163" t="str">
        <f t="shared" si="22"/>
        <v>1900年01月00日</v>
      </c>
    </row>
    <row r="164" customHeight="1" spans="2:29">
      <c r="B164" s="5"/>
      <c r="C164" s="5"/>
      <c r="D164" s="5"/>
      <c r="E164" s="5"/>
      <c r="G164" s="85"/>
      <c r="K164" s="11" t="str">
        <f>IF(ISBLANK(A164),"",VLOOKUP("S8"&amp;表1_16[[#This Row],[分项工程代号]]&amp;表1_16[[#This Row],[分项工程名称]],模板!D:F,3,FALSE))</f>
        <v/>
      </c>
      <c r="L164" s="2" t="str">
        <f>IF(ISBLANK(A164),"",表1_16[[#This Row],[编号]]&amp;TEXT(表1_16[[#This Row],[序号]],"000"))</f>
        <v/>
      </c>
      <c r="M164" s="11" t="str">
        <f t="shared" si="23"/>
        <v/>
      </c>
      <c r="N164" s="11" t="str">
        <f t="shared" si="24"/>
        <v/>
      </c>
      <c r="O164" s="11" t="str">
        <f t="shared" si="25"/>
        <v/>
      </c>
      <c r="P164" s="2" t="str">
        <f t="shared" si="26"/>
        <v/>
      </c>
      <c r="Q164" s="2" t="str">
        <f t="shared" si="27"/>
        <v/>
      </c>
      <c r="R164" s="2" t="str">
        <f t="shared" si="28"/>
        <v/>
      </c>
      <c r="S164" s="11" t="str">
        <f t="shared" si="29"/>
        <v/>
      </c>
      <c r="T164" s="11" t="str">
        <f>IF(ISBLANK(A164),"",VLOOKUP(表1_16[[#This Row],[分项工程名称]],模板!C:G,3,FALSE))</f>
        <v/>
      </c>
      <c r="U164" s="2" t="str">
        <f t="shared" si="30"/>
        <v/>
      </c>
      <c r="V164" s="2" t="str">
        <f t="shared" si="31"/>
        <v/>
      </c>
      <c r="W164" s="11" t="str">
        <f>IF(ISBLANK(A164),"",表1_16[[#This Row],[子项名称]]&amp;表1_16[[#This Row],[标题]]&amp;表1_16[[#This Row],[分项工程代号]])</f>
        <v/>
      </c>
      <c r="X164" s="11" t="str">
        <f>IF(ISBLANK(A164),"",COUNTIF(W:W,表1_16[[#This Row],[子项名称]]&amp;表1_16[[#This Row],[标题]]&amp;表1_16[[#This Row],[分项工程代号]]))</f>
        <v/>
      </c>
      <c r="Y164" s="11" t="str">
        <f>IF(ISBLANK(A164),"",表1_16[[#This Row],[子项名称]]&amp;表1_16[[#This Row],[分项工程代号]]&amp;表1_16[[#This Row],[分项工程名称]])</f>
        <v/>
      </c>
      <c r="Z164" s="11" t="str">
        <f>IF(ISBLANK(A164),"",IF(MATCH(表1_16[[#This Row],[子项名称]]&amp;表1_16[[#This Row],[分项工程代号]]&amp;表1_16[[#This Row],[分项工程名称]],Y:Y,0)=ROW(表1_16[[#This Row],[子项名称]]),TRUE,FALSE))</f>
        <v/>
      </c>
      <c r="AA164" s="11" t="str">
        <f t="shared" si="32"/>
        <v/>
      </c>
      <c r="AB164" s="11" t="str">
        <f>IF(ISBLANK(A164),"",VLOOKUP(表1_16[[#This Row],[分项工程名称]],施工检查记录[#All],2,FALSE))</f>
        <v/>
      </c>
      <c r="AC164" t="str">
        <f t="shared" si="22"/>
        <v>1900年01月00日</v>
      </c>
    </row>
    <row r="165" customHeight="1" spans="2:29">
      <c r="B165" s="5"/>
      <c r="C165" s="5"/>
      <c r="D165" s="5"/>
      <c r="E165" s="5"/>
      <c r="G165" s="85"/>
      <c r="K165" s="11" t="str">
        <f>IF(ISBLANK(A165),"",VLOOKUP("S8"&amp;表1_16[[#This Row],[分项工程代号]]&amp;表1_16[[#This Row],[分项工程名称]],模板!D:F,3,FALSE))</f>
        <v/>
      </c>
      <c r="L165" s="2" t="str">
        <f>IF(ISBLANK(A165),"",表1_16[[#This Row],[编号]]&amp;TEXT(表1_16[[#This Row],[序号]],"000"))</f>
        <v/>
      </c>
      <c r="M165" s="11" t="str">
        <f t="shared" si="23"/>
        <v/>
      </c>
      <c r="N165" s="11" t="str">
        <f t="shared" si="24"/>
        <v/>
      </c>
      <c r="O165" s="11" t="str">
        <f t="shared" si="25"/>
        <v/>
      </c>
      <c r="P165" s="2" t="str">
        <f t="shared" si="26"/>
        <v/>
      </c>
      <c r="Q165" s="2" t="str">
        <f t="shared" si="27"/>
        <v/>
      </c>
      <c r="R165" s="2" t="str">
        <f t="shared" si="28"/>
        <v/>
      </c>
      <c r="S165" s="11" t="str">
        <f t="shared" si="29"/>
        <v/>
      </c>
      <c r="T165" s="11" t="str">
        <f>IF(ISBLANK(A165),"",VLOOKUP(表1_16[[#This Row],[分项工程名称]],模板!C:G,3,FALSE))</f>
        <v/>
      </c>
      <c r="U165" s="2" t="str">
        <f t="shared" si="30"/>
        <v/>
      </c>
      <c r="V165" s="2" t="str">
        <f t="shared" si="31"/>
        <v/>
      </c>
      <c r="W165" s="11" t="str">
        <f>IF(ISBLANK(A165),"",表1_16[[#This Row],[子项名称]]&amp;表1_16[[#This Row],[标题]]&amp;表1_16[[#This Row],[分项工程代号]])</f>
        <v/>
      </c>
      <c r="X165" s="11" t="str">
        <f>IF(ISBLANK(A165),"",COUNTIF(W:W,表1_16[[#This Row],[子项名称]]&amp;表1_16[[#This Row],[标题]]&amp;表1_16[[#This Row],[分项工程代号]]))</f>
        <v/>
      </c>
      <c r="Y165" s="11" t="str">
        <f>IF(ISBLANK(A165),"",表1_16[[#This Row],[子项名称]]&amp;表1_16[[#This Row],[分项工程代号]]&amp;表1_16[[#This Row],[分项工程名称]])</f>
        <v/>
      </c>
      <c r="Z165" s="11" t="str">
        <f>IF(ISBLANK(A165),"",IF(MATCH(表1_16[[#This Row],[子项名称]]&amp;表1_16[[#This Row],[分项工程代号]]&amp;表1_16[[#This Row],[分项工程名称]],Y:Y,0)=ROW(表1_16[[#This Row],[子项名称]]),TRUE,FALSE))</f>
        <v/>
      </c>
      <c r="AA165" s="11" t="str">
        <f t="shared" si="32"/>
        <v/>
      </c>
      <c r="AB165" s="11" t="str">
        <f>IF(ISBLANK(A165),"",VLOOKUP(表1_16[[#This Row],[分项工程名称]],施工检查记录[#All],2,FALSE))</f>
        <v/>
      </c>
      <c r="AC165" t="str">
        <f t="shared" si="22"/>
        <v>1900年01月00日</v>
      </c>
    </row>
    <row r="166" customHeight="1" spans="2:29">
      <c r="B166" s="5"/>
      <c r="C166" s="5"/>
      <c r="D166" s="5"/>
      <c r="E166" s="5"/>
      <c r="G166" s="85"/>
      <c r="K166" s="11" t="str">
        <f>IF(ISBLANK(A166),"",VLOOKUP("S8"&amp;表1_16[[#This Row],[分项工程代号]]&amp;表1_16[[#This Row],[分项工程名称]],模板!D:F,3,FALSE))</f>
        <v/>
      </c>
      <c r="L166" s="2" t="str">
        <f>IF(ISBLANK(A166),"",表1_16[[#This Row],[编号]]&amp;TEXT(表1_16[[#This Row],[序号]],"000"))</f>
        <v/>
      </c>
      <c r="M166" s="11" t="str">
        <f t="shared" si="23"/>
        <v/>
      </c>
      <c r="N166" s="11" t="str">
        <f t="shared" si="24"/>
        <v/>
      </c>
      <c r="O166" s="11" t="str">
        <f t="shared" si="25"/>
        <v/>
      </c>
      <c r="P166" s="2" t="str">
        <f t="shared" si="26"/>
        <v/>
      </c>
      <c r="Q166" s="2" t="str">
        <f t="shared" si="27"/>
        <v/>
      </c>
      <c r="R166" s="2" t="str">
        <f t="shared" si="28"/>
        <v/>
      </c>
      <c r="S166" s="11" t="str">
        <f t="shared" si="29"/>
        <v/>
      </c>
      <c r="T166" s="11" t="str">
        <f>IF(ISBLANK(A166),"",VLOOKUP(表1_16[[#This Row],[分项工程名称]],模板!C:G,3,FALSE))</f>
        <v/>
      </c>
      <c r="U166" s="2" t="str">
        <f t="shared" si="30"/>
        <v/>
      </c>
      <c r="V166" s="2" t="str">
        <f t="shared" si="31"/>
        <v/>
      </c>
      <c r="W166" s="11" t="str">
        <f>IF(ISBLANK(A166),"",表1_16[[#This Row],[子项名称]]&amp;表1_16[[#This Row],[标题]]&amp;表1_16[[#This Row],[分项工程代号]])</f>
        <v/>
      </c>
      <c r="X166" s="11" t="str">
        <f>IF(ISBLANK(A166),"",COUNTIF(W:W,表1_16[[#This Row],[子项名称]]&amp;表1_16[[#This Row],[标题]]&amp;表1_16[[#This Row],[分项工程代号]]))</f>
        <v/>
      </c>
      <c r="Y166" s="11" t="str">
        <f>IF(ISBLANK(A166),"",表1_16[[#This Row],[子项名称]]&amp;表1_16[[#This Row],[分项工程代号]]&amp;表1_16[[#This Row],[分项工程名称]])</f>
        <v/>
      </c>
      <c r="Z166" s="11" t="str">
        <f>IF(ISBLANK(A166),"",IF(MATCH(表1_16[[#This Row],[子项名称]]&amp;表1_16[[#This Row],[分项工程代号]]&amp;表1_16[[#This Row],[分项工程名称]],Y:Y,0)=ROW(表1_16[[#This Row],[子项名称]]),TRUE,FALSE))</f>
        <v/>
      </c>
      <c r="AA166" s="11" t="str">
        <f t="shared" si="32"/>
        <v/>
      </c>
      <c r="AB166" s="11" t="str">
        <f>IF(ISBLANK(A166),"",VLOOKUP(表1_16[[#This Row],[分项工程名称]],施工检查记录[#All],2,FALSE))</f>
        <v/>
      </c>
      <c r="AC166" t="str">
        <f t="shared" si="22"/>
        <v>1900年01月00日</v>
      </c>
    </row>
    <row r="167" customHeight="1" spans="2:29">
      <c r="B167" s="5"/>
      <c r="C167" s="5"/>
      <c r="D167" s="5"/>
      <c r="E167" s="5"/>
      <c r="G167" s="85"/>
      <c r="K167" s="11" t="str">
        <f>IF(ISBLANK(A167),"",VLOOKUP("S8"&amp;表1_16[[#This Row],[分项工程代号]]&amp;表1_16[[#This Row],[分项工程名称]],模板!D:F,3,FALSE))</f>
        <v/>
      </c>
      <c r="L167" s="2" t="str">
        <f>IF(ISBLANK(A167),"",表1_16[[#This Row],[编号]]&amp;TEXT(表1_16[[#This Row],[序号]],"000"))</f>
        <v/>
      </c>
      <c r="M167" s="11" t="str">
        <f t="shared" si="23"/>
        <v/>
      </c>
      <c r="N167" s="11" t="str">
        <f t="shared" si="24"/>
        <v/>
      </c>
      <c r="O167" s="11" t="str">
        <f t="shared" si="25"/>
        <v/>
      </c>
      <c r="P167" s="2" t="str">
        <f t="shared" si="26"/>
        <v/>
      </c>
      <c r="Q167" s="2" t="str">
        <f t="shared" si="27"/>
        <v/>
      </c>
      <c r="R167" s="2" t="str">
        <f t="shared" si="28"/>
        <v/>
      </c>
      <c r="S167" s="11" t="str">
        <f t="shared" si="29"/>
        <v/>
      </c>
      <c r="T167" s="11" t="str">
        <f>IF(ISBLANK(A167),"",VLOOKUP(表1_16[[#This Row],[分项工程名称]],模板!C:G,3,FALSE))</f>
        <v/>
      </c>
      <c r="U167" s="2" t="str">
        <f t="shared" si="30"/>
        <v/>
      </c>
      <c r="V167" s="2" t="str">
        <f t="shared" si="31"/>
        <v/>
      </c>
      <c r="W167" s="11" t="str">
        <f>IF(ISBLANK(A167),"",表1_16[[#This Row],[子项名称]]&amp;表1_16[[#This Row],[标题]]&amp;表1_16[[#This Row],[分项工程代号]])</f>
        <v/>
      </c>
      <c r="X167" s="11" t="str">
        <f>IF(ISBLANK(A167),"",COUNTIF(W:W,表1_16[[#This Row],[子项名称]]&amp;表1_16[[#This Row],[标题]]&amp;表1_16[[#This Row],[分项工程代号]]))</f>
        <v/>
      </c>
      <c r="Y167" s="11" t="str">
        <f>IF(ISBLANK(A167),"",表1_16[[#This Row],[子项名称]]&amp;表1_16[[#This Row],[分项工程代号]]&amp;表1_16[[#This Row],[分项工程名称]])</f>
        <v/>
      </c>
      <c r="Z167" s="11" t="str">
        <f>IF(ISBLANK(A167),"",IF(MATCH(表1_16[[#This Row],[子项名称]]&amp;表1_16[[#This Row],[分项工程代号]]&amp;表1_16[[#This Row],[分项工程名称]],Y:Y,0)=ROW(表1_16[[#This Row],[子项名称]]),TRUE,FALSE))</f>
        <v/>
      </c>
      <c r="AA167" s="11" t="str">
        <f t="shared" si="32"/>
        <v/>
      </c>
      <c r="AB167" s="11" t="str">
        <f>IF(ISBLANK(A167),"",VLOOKUP(表1_16[[#This Row],[分项工程名称]],施工检查记录[#All],2,FALSE))</f>
        <v/>
      </c>
      <c r="AC167" t="str">
        <f t="shared" si="22"/>
        <v>1900年01月00日</v>
      </c>
    </row>
    <row r="168" customHeight="1" spans="2:29">
      <c r="B168" s="5"/>
      <c r="C168" s="5"/>
      <c r="D168" s="5"/>
      <c r="E168" s="5"/>
      <c r="G168" s="85"/>
      <c r="K168" s="11" t="str">
        <f>IF(ISBLANK(A168),"",VLOOKUP("S8"&amp;表1_16[[#This Row],[分项工程代号]]&amp;表1_16[[#This Row],[分项工程名称]],模板!D:F,3,FALSE))</f>
        <v/>
      </c>
      <c r="L168" s="2" t="str">
        <f>IF(ISBLANK(A168),"",表1_16[[#This Row],[编号]]&amp;TEXT(表1_16[[#This Row],[序号]],"000"))</f>
        <v/>
      </c>
      <c r="M168" s="11" t="str">
        <f t="shared" si="23"/>
        <v/>
      </c>
      <c r="N168" s="11" t="str">
        <f t="shared" si="24"/>
        <v/>
      </c>
      <c r="O168" s="11" t="str">
        <f t="shared" si="25"/>
        <v/>
      </c>
      <c r="P168" s="2" t="str">
        <f t="shared" si="26"/>
        <v/>
      </c>
      <c r="Q168" s="2" t="str">
        <f t="shared" si="27"/>
        <v/>
      </c>
      <c r="R168" s="2" t="str">
        <f t="shared" si="28"/>
        <v/>
      </c>
      <c r="S168" s="11" t="str">
        <f t="shared" si="29"/>
        <v/>
      </c>
      <c r="T168" s="11" t="str">
        <f>IF(ISBLANK(A168),"",VLOOKUP(表1_16[[#This Row],[分项工程名称]],模板!C:G,3,FALSE))</f>
        <v/>
      </c>
      <c r="U168" s="2" t="str">
        <f t="shared" si="30"/>
        <v/>
      </c>
      <c r="V168" s="2" t="str">
        <f t="shared" si="31"/>
        <v/>
      </c>
      <c r="W168" s="11" t="str">
        <f>IF(ISBLANK(A168),"",表1_16[[#This Row],[子项名称]]&amp;表1_16[[#This Row],[标题]]&amp;表1_16[[#This Row],[分项工程代号]])</f>
        <v/>
      </c>
      <c r="X168" s="11" t="str">
        <f>IF(ISBLANK(A168),"",COUNTIF(W:W,表1_16[[#This Row],[子项名称]]&amp;表1_16[[#This Row],[标题]]&amp;表1_16[[#This Row],[分项工程代号]]))</f>
        <v/>
      </c>
      <c r="Y168" s="11" t="str">
        <f>IF(ISBLANK(A168),"",表1_16[[#This Row],[子项名称]]&amp;表1_16[[#This Row],[分项工程代号]]&amp;表1_16[[#This Row],[分项工程名称]])</f>
        <v/>
      </c>
      <c r="Z168" s="11" t="str">
        <f>IF(ISBLANK(A168),"",IF(MATCH(表1_16[[#This Row],[子项名称]]&amp;表1_16[[#This Row],[分项工程代号]]&amp;表1_16[[#This Row],[分项工程名称]],Y:Y,0)=ROW(表1_16[[#This Row],[子项名称]]),TRUE,FALSE))</f>
        <v/>
      </c>
      <c r="AA168" s="11" t="str">
        <f t="shared" si="32"/>
        <v/>
      </c>
      <c r="AB168" s="11" t="str">
        <f>IF(ISBLANK(A168),"",VLOOKUP(表1_16[[#This Row],[分项工程名称]],施工检查记录[#All],2,FALSE))</f>
        <v/>
      </c>
      <c r="AC168" t="str">
        <f t="shared" si="22"/>
        <v>1900年01月00日</v>
      </c>
    </row>
    <row r="169" customHeight="1" spans="2:29">
      <c r="B169" s="5"/>
      <c r="C169" s="5"/>
      <c r="D169" s="5"/>
      <c r="E169" s="5"/>
      <c r="G169" s="85"/>
      <c r="K169" s="11" t="str">
        <f>IF(ISBLANK(A169),"",VLOOKUP("S8"&amp;表1_16[[#This Row],[分项工程代号]]&amp;表1_16[[#This Row],[分项工程名称]],模板!D:F,3,FALSE))</f>
        <v/>
      </c>
      <c r="L169" s="2" t="str">
        <f>IF(ISBLANK(A169),"",表1_16[[#This Row],[编号]]&amp;TEXT(表1_16[[#This Row],[序号]],"000"))</f>
        <v/>
      </c>
      <c r="M169" s="11" t="str">
        <f t="shared" si="23"/>
        <v/>
      </c>
      <c r="N169" s="11" t="str">
        <f t="shared" si="24"/>
        <v/>
      </c>
      <c r="O169" s="11" t="str">
        <f t="shared" si="25"/>
        <v/>
      </c>
      <c r="P169" s="2" t="str">
        <f t="shared" si="26"/>
        <v/>
      </c>
      <c r="Q169" s="2" t="str">
        <f t="shared" si="27"/>
        <v/>
      </c>
      <c r="R169" s="2" t="str">
        <f t="shared" si="28"/>
        <v/>
      </c>
      <c r="S169" s="11" t="str">
        <f t="shared" si="29"/>
        <v/>
      </c>
      <c r="T169" s="11" t="str">
        <f>IF(ISBLANK(A169),"",VLOOKUP(表1_16[[#This Row],[分项工程名称]],模板!C:G,3,FALSE))</f>
        <v/>
      </c>
      <c r="U169" s="2" t="str">
        <f t="shared" si="30"/>
        <v/>
      </c>
      <c r="V169" s="2" t="str">
        <f t="shared" si="31"/>
        <v/>
      </c>
      <c r="W169" s="11" t="str">
        <f>IF(ISBLANK(A169),"",表1_16[[#This Row],[子项名称]]&amp;表1_16[[#This Row],[标题]]&amp;表1_16[[#This Row],[分项工程代号]])</f>
        <v/>
      </c>
      <c r="X169" s="11" t="str">
        <f>IF(ISBLANK(A169),"",COUNTIF(W:W,表1_16[[#This Row],[子项名称]]&amp;表1_16[[#This Row],[标题]]&amp;表1_16[[#This Row],[分项工程代号]]))</f>
        <v/>
      </c>
      <c r="Y169" s="11" t="str">
        <f>IF(ISBLANK(A169),"",表1_16[[#This Row],[子项名称]]&amp;表1_16[[#This Row],[分项工程代号]]&amp;表1_16[[#This Row],[分项工程名称]])</f>
        <v/>
      </c>
      <c r="Z169" s="11" t="str">
        <f>IF(ISBLANK(A169),"",IF(MATCH(表1_16[[#This Row],[子项名称]]&amp;表1_16[[#This Row],[分项工程代号]]&amp;表1_16[[#This Row],[分项工程名称]],Y:Y,0)=ROW(表1_16[[#This Row],[子项名称]]),TRUE,FALSE))</f>
        <v/>
      </c>
      <c r="AA169" s="11" t="str">
        <f t="shared" si="32"/>
        <v/>
      </c>
      <c r="AB169" s="11" t="str">
        <f>IF(ISBLANK(A169),"",VLOOKUP(表1_16[[#This Row],[分项工程名称]],施工检查记录[#All],2,FALSE))</f>
        <v/>
      </c>
      <c r="AC169" t="str">
        <f t="shared" si="22"/>
        <v>1900年01月00日</v>
      </c>
    </row>
    <row r="170" customHeight="1" spans="2:29">
      <c r="B170" s="5"/>
      <c r="C170" s="5"/>
      <c r="D170" s="5"/>
      <c r="E170" s="5"/>
      <c r="G170" s="85"/>
      <c r="K170" s="11" t="str">
        <f>IF(ISBLANK(A170),"",VLOOKUP("S8"&amp;表1_16[[#This Row],[分项工程代号]]&amp;表1_16[[#This Row],[分项工程名称]],模板!D:F,3,FALSE))</f>
        <v/>
      </c>
      <c r="L170" s="2" t="str">
        <f>IF(ISBLANK(A170),"",表1_16[[#This Row],[编号]]&amp;TEXT(表1_16[[#This Row],[序号]],"000"))</f>
        <v/>
      </c>
      <c r="M170" s="11" t="str">
        <f t="shared" si="23"/>
        <v/>
      </c>
      <c r="N170" s="11" t="str">
        <f t="shared" si="24"/>
        <v/>
      </c>
      <c r="O170" s="11" t="str">
        <f t="shared" si="25"/>
        <v/>
      </c>
      <c r="P170" s="2" t="str">
        <f t="shared" si="26"/>
        <v/>
      </c>
      <c r="Q170" s="2" t="str">
        <f t="shared" si="27"/>
        <v/>
      </c>
      <c r="R170" s="2" t="str">
        <f t="shared" si="28"/>
        <v/>
      </c>
      <c r="S170" s="11" t="str">
        <f t="shared" si="29"/>
        <v/>
      </c>
      <c r="T170" s="11" t="str">
        <f>IF(ISBLANK(A170),"",VLOOKUP(表1_16[[#This Row],[分项工程名称]],模板!C:G,3,FALSE))</f>
        <v/>
      </c>
      <c r="U170" s="2" t="str">
        <f t="shared" si="30"/>
        <v/>
      </c>
      <c r="V170" s="2" t="str">
        <f t="shared" si="31"/>
        <v/>
      </c>
      <c r="W170" s="11" t="str">
        <f>IF(ISBLANK(A170),"",表1_16[[#This Row],[子项名称]]&amp;表1_16[[#This Row],[标题]]&amp;表1_16[[#This Row],[分项工程代号]])</f>
        <v/>
      </c>
      <c r="X170" s="11" t="str">
        <f>IF(ISBLANK(A170),"",COUNTIF(W:W,表1_16[[#This Row],[子项名称]]&amp;表1_16[[#This Row],[标题]]&amp;表1_16[[#This Row],[分项工程代号]]))</f>
        <v/>
      </c>
      <c r="Y170" s="11" t="str">
        <f>IF(ISBLANK(A170),"",表1_16[[#This Row],[子项名称]]&amp;表1_16[[#This Row],[分项工程代号]]&amp;表1_16[[#This Row],[分项工程名称]])</f>
        <v/>
      </c>
      <c r="Z170" s="11" t="str">
        <f>IF(ISBLANK(A170),"",IF(MATCH(表1_16[[#This Row],[子项名称]]&amp;表1_16[[#This Row],[分项工程代号]]&amp;表1_16[[#This Row],[分项工程名称]],Y:Y,0)=ROW(表1_16[[#This Row],[子项名称]]),TRUE,FALSE))</f>
        <v/>
      </c>
      <c r="AA170" s="11" t="str">
        <f t="shared" si="32"/>
        <v/>
      </c>
      <c r="AB170" s="11" t="str">
        <f>IF(ISBLANK(A170),"",VLOOKUP(表1_16[[#This Row],[分项工程名称]],施工检查记录[#All],2,FALSE))</f>
        <v/>
      </c>
      <c r="AC170" t="str">
        <f t="shared" si="22"/>
        <v>1900年01月00日</v>
      </c>
    </row>
    <row r="171" customHeight="1" spans="2:29">
      <c r="B171" s="5"/>
      <c r="C171" s="5"/>
      <c r="D171" s="5"/>
      <c r="E171" s="5"/>
      <c r="G171" s="85"/>
      <c r="K171" s="11" t="str">
        <f>IF(ISBLANK(A171),"",VLOOKUP("S8"&amp;表1_16[[#This Row],[分项工程代号]]&amp;表1_16[[#This Row],[分项工程名称]],模板!D:F,3,FALSE))</f>
        <v/>
      </c>
      <c r="L171" s="2" t="str">
        <f>IF(ISBLANK(A171),"",表1_16[[#This Row],[编号]]&amp;TEXT(表1_16[[#This Row],[序号]],"000"))</f>
        <v/>
      </c>
      <c r="M171" s="11" t="str">
        <f t="shared" si="23"/>
        <v/>
      </c>
      <c r="N171" s="11" t="str">
        <f t="shared" si="24"/>
        <v/>
      </c>
      <c r="O171" s="11" t="str">
        <f t="shared" si="25"/>
        <v/>
      </c>
      <c r="P171" s="2" t="str">
        <f t="shared" si="26"/>
        <v/>
      </c>
      <c r="Q171" s="2" t="str">
        <f t="shared" si="27"/>
        <v/>
      </c>
      <c r="R171" s="2" t="str">
        <f t="shared" si="28"/>
        <v/>
      </c>
      <c r="S171" s="11" t="str">
        <f t="shared" si="29"/>
        <v/>
      </c>
      <c r="T171" s="11" t="str">
        <f>IF(ISBLANK(A171),"",VLOOKUP(表1_16[[#This Row],[分项工程名称]],模板!C:G,3,FALSE))</f>
        <v/>
      </c>
      <c r="U171" s="2" t="str">
        <f t="shared" si="30"/>
        <v/>
      </c>
      <c r="V171" s="2" t="str">
        <f t="shared" si="31"/>
        <v/>
      </c>
      <c r="W171" s="11" t="str">
        <f>IF(ISBLANK(A171),"",表1_16[[#This Row],[子项名称]]&amp;表1_16[[#This Row],[标题]]&amp;表1_16[[#This Row],[分项工程代号]])</f>
        <v/>
      </c>
      <c r="X171" s="11" t="str">
        <f>IF(ISBLANK(A171),"",COUNTIF(W:W,表1_16[[#This Row],[子项名称]]&amp;表1_16[[#This Row],[标题]]&amp;表1_16[[#This Row],[分项工程代号]]))</f>
        <v/>
      </c>
      <c r="Y171" s="11" t="str">
        <f>IF(ISBLANK(A171),"",表1_16[[#This Row],[子项名称]]&amp;表1_16[[#This Row],[分项工程代号]]&amp;表1_16[[#This Row],[分项工程名称]])</f>
        <v/>
      </c>
      <c r="Z171" s="11" t="str">
        <f>IF(ISBLANK(A171),"",IF(MATCH(表1_16[[#This Row],[子项名称]]&amp;表1_16[[#This Row],[分项工程代号]]&amp;表1_16[[#This Row],[分项工程名称]],Y:Y,0)=ROW(表1_16[[#This Row],[子项名称]]),TRUE,FALSE))</f>
        <v/>
      </c>
      <c r="AA171" s="11" t="str">
        <f t="shared" si="32"/>
        <v/>
      </c>
      <c r="AB171" s="11" t="str">
        <f>IF(ISBLANK(A171),"",VLOOKUP(表1_16[[#This Row],[分项工程名称]],施工检查记录[#All],2,FALSE))</f>
        <v/>
      </c>
      <c r="AC171" t="str">
        <f t="shared" si="22"/>
        <v>1900年01月00日</v>
      </c>
    </row>
    <row r="172" customHeight="1" spans="2:29">
      <c r="B172" s="5"/>
      <c r="C172" s="5"/>
      <c r="D172" s="5"/>
      <c r="E172" s="5"/>
      <c r="G172" s="85"/>
      <c r="K172" s="11" t="str">
        <f>IF(ISBLANK(A172),"",VLOOKUP("S8"&amp;表1_16[[#This Row],[分项工程代号]]&amp;表1_16[[#This Row],[分项工程名称]],模板!D:F,3,FALSE))</f>
        <v/>
      </c>
      <c r="L172" s="2" t="str">
        <f>IF(ISBLANK(A172),"",表1_16[[#This Row],[编号]]&amp;TEXT(表1_16[[#This Row],[序号]],"000"))</f>
        <v/>
      </c>
      <c r="M172" s="11" t="str">
        <f t="shared" si="23"/>
        <v/>
      </c>
      <c r="N172" s="11" t="str">
        <f t="shared" si="24"/>
        <v/>
      </c>
      <c r="O172" s="11" t="str">
        <f t="shared" si="25"/>
        <v/>
      </c>
      <c r="P172" s="2" t="str">
        <f t="shared" si="26"/>
        <v/>
      </c>
      <c r="Q172" s="2" t="str">
        <f t="shared" si="27"/>
        <v/>
      </c>
      <c r="R172" s="2" t="str">
        <f t="shared" si="28"/>
        <v/>
      </c>
      <c r="S172" s="11" t="str">
        <f t="shared" si="29"/>
        <v/>
      </c>
      <c r="T172" s="11" t="str">
        <f>IF(ISBLANK(A172),"",VLOOKUP(表1_16[[#This Row],[分项工程名称]],模板!C:G,3,FALSE))</f>
        <v/>
      </c>
      <c r="U172" s="2" t="str">
        <f t="shared" si="30"/>
        <v/>
      </c>
      <c r="V172" s="2" t="str">
        <f t="shared" si="31"/>
        <v/>
      </c>
      <c r="W172" s="11" t="str">
        <f>IF(ISBLANK(A172),"",表1_16[[#This Row],[子项名称]]&amp;表1_16[[#This Row],[标题]]&amp;表1_16[[#This Row],[分项工程代号]])</f>
        <v/>
      </c>
      <c r="X172" s="11" t="str">
        <f>IF(ISBLANK(A172),"",COUNTIF(W:W,表1_16[[#This Row],[子项名称]]&amp;表1_16[[#This Row],[标题]]&amp;表1_16[[#This Row],[分项工程代号]]))</f>
        <v/>
      </c>
      <c r="Y172" s="11" t="str">
        <f>IF(ISBLANK(A172),"",表1_16[[#This Row],[子项名称]]&amp;表1_16[[#This Row],[分项工程代号]]&amp;表1_16[[#This Row],[分项工程名称]])</f>
        <v/>
      </c>
      <c r="Z172" s="11" t="str">
        <f>IF(ISBLANK(A172),"",IF(MATCH(表1_16[[#This Row],[子项名称]]&amp;表1_16[[#This Row],[分项工程代号]]&amp;表1_16[[#This Row],[分项工程名称]],Y:Y,0)=ROW(表1_16[[#This Row],[子项名称]]),TRUE,FALSE))</f>
        <v/>
      </c>
      <c r="AA172" s="11" t="str">
        <f t="shared" si="32"/>
        <v/>
      </c>
      <c r="AB172" s="11" t="str">
        <f>IF(ISBLANK(A172),"",VLOOKUP(表1_16[[#This Row],[分项工程名称]],施工检查记录[#All],2,FALSE))</f>
        <v/>
      </c>
      <c r="AC172" t="str">
        <f t="shared" si="22"/>
        <v>1900年01月00日</v>
      </c>
    </row>
    <row r="173" customHeight="1" spans="2:29">
      <c r="B173" s="5"/>
      <c r="C173" s="5"/>
      <c r="D173" s="5"/>
      <c r="E173" s="5"/>
      <c r="G173" s="85"/>
      <c r="K173" s="11" t="str">
        <f>IF(ISBLANK(A173),"",VLOOKUP("S8"&amp;表1_16[[#This Row],[分项工程代号]]&amp;表1_16[[#This Row],[分项工程名称]],模板!D:F,3,FALSE))</f>
        <v/>
      </c>
      <c r="L173" s="2" t="str">
        <f>IF(ISBLANK(A173),"",表1_16[[#This Row],[编号]]&amp;TEXT(表1_16[[#This Row],[序号]],"000"))</f>
        <v/>
      </c>
      <c r="M173" s="11" t="str">
        <f t="shared" si="23"/>
        <v/>
      </c>
      <c r="N173" s="11" t="str">
        <f t="shared" si="24"/>
        <v/>
      </c>
      <c r="O173" s="11" t="str">
        <f t="shared" si="25"/>
        <v/>
      </c>
      <c r="P173" s="2" t="str">
        <f t="shared" si="26"/>
        <v/>
      </c>
      <c r="Q173" s="2" t="str">
        <f t="shared" si="27"/>
        <v/>
      </c>
      <c r="R173" s="2" t="str">
        <f t="shared" si="28"/>
        <v/>
      </c>
      <c r="S173" s="11" t="str">
        <f t="shared" si="29"/>
        <v/>
      </c>
      <c r="T173" s="11" t="str">
        <f>IF(ISBLANK(A173),"",VLOOKUP(表1_16[[#This Row],[分项工程名称]],模板!C:G,3,FALSE))</f>
        <v/>
      </c>
      <c r="U173" s="2" t="str">
        <f t="shared" si="30"/>
        <v/>
      </c>
      <c r="V173" s="2" t="str">
        <f t="shared" si="31"/>
        <v/>
      </c>
      <c r="W173" s="11" t="str">
        <f>IF(ISBLANK(A173),"",表1_16[[#This Row],[子项名称]]&amp;表1_16[[#This Row],[标题]]&amp;表1_16[[#This Row],[分项工程代号]])</f>
        <v/>
      </c>
      <c r="X173" s="11" t="str">
        <f>IF(ISBLANK(A173),"",COUNTIF(W:W,表1_16[[#This Row],[子项名称]]&amp;表1_16[[#This Row],[标题]]&amp;表1_16[[#This Row],[分项工程代号]]))</f>
        <v/>
      </c>
      <c r="Y173" s="11" t="str">
        <f>IF(ISBLANK(A173),"",表1_16[[#This Row],[子项名称]]&amp;表1_16[[#This Row],[分项工程代号]]&amp;表1_16[[#This Row],[分项工程名称]])</f>
        <v/>
      </c>
      <c r="Z173" s="11" t="str">
        <f>IF(ISBLANK(A173),"",IF(MATCH(表1_16[[#This Row],[子项名称]]&amp;表1_16[[#This Row],[分项工程代号]]&amp;表1_16[[#This Row],[分项工程名称]],Y:Y,0)=ROW(表1_16[[#This Row],[子项名称]]),TRUE,FALSE))</f>
        <v/>
      </c>
      <c r="AA173" s="11" t="str">
        <f t="shared" si="32"/>
        <v/>
      </c>
      <c r="AB173" s="11" t="str">
        <f>IF(ISBLANK(A173),"",VLOOKUP(表1_16[[#This Row],[分项工程名称]],施工检查记录[#All],2,FALSE))</f>
        <v/>
      </c>
      <c r="AC173" t="str">
        <f t="shared" si="22"/>
        <v>1900年01月00日</v>
      </c>
    </row>
    <row r="174" customHeight="1" spans="1:29">
      <c r="A174" s="5"/>
      <c r="B174" s="5"/>
      <c r="C174" s="5"/>
      <c r="D174" s="5"/>
      <c r="E174" s="5"/>
      <c r="F174" s="5"/>
      <c r="G174" s="85"/>
      <c r="I174" s="5"/>
      <c r="J174" s="5"/>
      <c r="K174" s="11" t="str">
        <f>IF(ISBLANK(A174),"",VLOOKUP("S8"&amp;表1_16[[#This Row],[分项工程代号]]&amp;表1_16[[#This Row],[分项工程名称]],模板!D:F,3,FALSE))</f>
        <v/>
      </c>
      <c r="L174" s="2" t="str">
        <f>IF(ISBLANK(A174),"",表1_16[[#This Row],[编号]]&amp;TEXT(表1_16[[#This Row],[序号]],"000"))</f>
        <v/>
      </c>
      <c r="M174" s="11" t="str">
        <f t="shared" si="23"/>
        <v/>
      </c>
      <c r="N174" s="11" t="str">
        <f t="shared" si="24"/>
        <v/>
      </c>
      <c r="O174" s="11" t="str">
        <f t="shared" si="25"/>
        <v/>
      </c>
      <c r="P174" s="2" t="str">
        <f t="shared" si="26"/>
        <v/>
      </c>
      <c r="Q174" s="2" t="str">
        <f t="shared" si="27"/>
        <v/>
      </c>
      <c r="R174" s="2" t="str">
        <f t="shared" si="28"/>
        <v/>
      </c>
      <c r="S174" s="11" t="str">
        <f t="shared" si="29"/>
        <v/>
      </c>
      <c r="T174" s="11" t="str">
        <f>IF(ISBLANK(A174),"",VLOOKUP(表1_16[[#This Row],[分项工程名称]],模板!C:G,3,FALSE))</f>
        <v/>
      </c>
      <c r="U174" s="2" t="str">
        <f t="shared" si="30"/>
        <v/>
      </c>
      <c r="V174" s="2" t="str">
        <f t="shared" si="31"/>
        <v/>
      </c>
      <c r="W174" s="11" t="str">
        <f>IF(ISBLANK(A174),"",表1_16[[#This Row],[子项名称]]&amp;表1_16[[#This Row],[标题]]&amp;表1_16[[#This Row],[分项工程代号]])</f>
        <v/>
      </c>
      <c r="X174" s="11" t="str">
        <f>IF(ISBLANK(A174),"",COUNTIF(W:W,表1_16[[#This Row],[子项名称]]&amp;表1_16[[#This Row],[标题]]&amp;表1_16[[#This Row],[分项工程代号]]))</f>
        <v/>
      </c>
      <c r="Y174" s="11" t="str">
        <f>IF(ISBLANK(A174),"",表1_16[[#This Row],[子项名称]]&amp;表1_16[[#This Row],[分项工程代号]]&amp;表1_16[[#This Row],[分项工程名称]])</f>
        <v/>
      </c>
      <c r="Z174" s="11" t="str">
        <f>IF(ISBLANK(A174),"",IF(MATCH(表1_16[[#This Row],[子项名称]]&amp;表1_16[[#This Row],[分项工程代号]]&amp;表1_16[[#This Row],[分项工程名称]],Y:Y,0)=ROW(表1_16[[#This Row],[子项名称]]),TRUE,FALSE))</f>
        <v/>
      </c>
      <c r="AA174" s="11" t="str">
        <f t="shared" si="32"/>
        <v/>
      </c>
      <c r="AB174" s="11" t="str">
        <f>IF(ISBLANK(A174),"",VLOOKUP(表1_16[[#This Row],[分项工程名称]],施工检查记录[#All],2,FALSE))</f>
        <v/>
      </c>
      <c r="AC174" t="str">
        <f t="shared" si="22"/>
        <v>1900年01月00日</v>
      </c>
    </row>
    <row r="175" customHeight="1" spans="1:29">
      <c r="A175" s="5"/>
      <c r="B175" s="5"/>
      <c r="C175" s="5"/>
      <c r="D175" s="5"/>
      <c r="E175" s="5"/>
      <c r="F175" s="5"/>
      <c r="G175" s="85"/>
      <c r="I175" s="5"/>
      <c r="J175" s="5"/>
      <c r="K175" s="11" t="str">
        <f>IF(ISBLANK(A175),"",VLOOKUP("S8"&amp;表1_16[[#This Row],[分项工程代号]]&amp;表1_16[[#This Row],[分项工程名称]],模板!D:F,3,FALSE))</f>
        <v/>
      </c>
      <c r="L175" s="2" t="str">
        <f>IF(ISBLANK(A175),"",表1_16[[#This Row],[编号]]&amp;TEXT(表1_16[[#This Row],[序号]],"000"))</f>
        <v/>
      </c>
      <c r="M175" s="11" t="str">
        <f t="shared" si="23"/>
        <v/>
      </c>
      <c r="N175" s="11" t="str">
        <f t="shared" si="24"/>
        <v/>
      </c>
      <c r="O175" s="11" t="str">
        <f t="shared" si="25"/>
        <v/>
      </c>
      <c r="P175" s="2" t="str">
        <f t="shared" si="26"/>
        <v/>
      </c>
      <c r="Q175" s="2" t="str">
        <f t="shared" si="27"/>
        <v/>
      </c>
      <c r="R175" s="2" t="str">
        <f t="shared" si="28"/>
        <v/>
      </c>
      <c r="S175" s="11" t="str">
        <f t="shared" si="29"/>
        <v/>
      </c>
      <c r="T175" s="11" t="str">
        <f>IF(ISBLANK(A175),"",VLOOKUP(表1_16[[#This Row],[分项工程名称]],模板!C:G,3,FALSE))</f>
        <v/>
      </c>
      <c r="U175" s="2" t="str">
        <f t="shared" si="30"/>
        <v/>
      </c>
      <c r="V175" s="2" t="str">
        <f t="shared" si="31"/>
        <v/>
      </c>
      <c r="W175" s="11" t="str">
        <f>IF(ISBLANK(A175),"",表1_16[[#This Row],[子项名称]]&amp;表1_16[[#This Row],[标题]]&amp;表1_16[[#This Row],[分项工程代号]])</f>
        <v/>
      </c>
      <c r="X175" s="11" t="str">
        <f>IF(ISBLANK(A175),"",COUNTIF(W:W,表1_16[[#This Row],[子项名称]]&amp;表1_16[[#This Row],[标题]]&amp;表1_16[[#This Row],[分项工程代号]]))</f>
        <v/>
      </c>
      <c r="Y175" s="11" t="str">
        <f>IF(ISBLANK(A175),"",表1_16[[#This Row],[子项名称]]&amp;表1_16[[#This Row],[分项工程代号]]&amp;表1_16[[#This Row],[分项工程名称]])</f>
        <v/>
      </c>
      <c r="Z175" s="11" t="str">
        <f>IF(ISBLANK(A175),"",IF(MATCH(表1_16[[#This Row],[子项名称]]&amp;表1_16[[#This Row],[分项工程代号]]&amp;表1_16[[#This Row],[分项工程名称]],Y:Y,0)=ROW(表1_16[[#This Row],[子项名称]]),TRUE,FALSE))</f>
        <v/>
      </c>
      <c r="AA175" s="11" t="str">
        <f t="shared" si="32"/>
        <v/>
      </c>
      <c r="AB175" s="11" t="str">
        <f>IF(ISBLANK(A175),"",VLOOKUP(表1_16[[#This Row],[分项工程名称]],施工检查记录[#All],2,FALSE))</f>
        <v/>
      </c>
      <c r="AC175" t="str">
        <f t="shared" si="22"/>
        <v>1900年01月00日</v>
      </c>
    </row>
    <row r="176" customHeight="1" spans="1:29">
      <c r="A176" s="5"/>
      <c r="B176" s="5"/>
      <c r="C176" s="5"/>
      <c r="D176" s="5"/>
      <c r="E176" s="5"/>
      <c r="F176" s="5"/>
      <c r="G176" s="85"/>
      <c r="I176" s="5"/>
      <c r="J176" s="5"/>
      <c r="K176" s="11" t="str">
        <f>IF(ISBLANK(A176),"",VLOOKUP("S8"&amp;表1_16[[#This Row],[分项工程代号]]&amp;表1_16[[#This Row],[分项工程名称]],模板!D:F,3,FALSE))</f>
        <v/>
      </c>
      <c r="L176" s="2" t="str">
        <f>IF(ISBLANK(A176),"",表1_16[[#This Row],[编号]]&amp;TEXT(表1_16[[#This Row],[序号]],"000"))</f>
        <v/>
      </c>
      <c r="M176" s="11" t="str">
        <f t="shared" si="23"/>
        <v/>
      </c>
      <c r="N176" s="11" t="str">
        <f t="shared" si="24"/>
        <v/>
      </c>
      <c r="O176" s="11" t="str">
        <f t="shared" si="25"/>
        <v/>
      </c>
      <c r="P176" s="2" t="str">
        <f t="shared" si="26"/>
        <v/>
      </c>
      <c r="Q176" s="2" t="str">
        <f t="shared" si="27"/>
        <v/>
      </c>
      <c r="R176" s="2" t="str">
        <f t="shared" si="28"/>
        <v/>
      </c>
      <c r="S176" s="11" t="str">
        <f t="shared" si="29"/>
        <v/>
      </c>
      <c r="T176" s="11" t="str">
        <f>IF(ISBLANK(A176),"",VLOOKUP(表1_16[[#This Row],[分项工程名称]],模板!C:G,3,FALSE))</f>
        <v/>
      </c>
      <c r="U176" s="2" t="str">
        <f t="shared" si="30"/>
        <v/>
      </c>
      <c r="V176" s="2" t="str">
        <f t="shared" si="31"/>
        <v/>
      </c>
      <c r="W176" s="11" t="str">
        <f>IF(ISBLANK(A176),"",表1_16[[#This Row],[子项名称]]&amp;表1_16[[#This Row],[标题]]&amp;表1_16[[#This Row],[分项工程代号]])</f>
        <v/>
      </c>
      <c r="X176" s="11" t="str">
        <f>IF(ISBLANK(A176),"",COUNTIF(W:W,表1_16[[#This Row],[子项名称]]&amp;表1_16[[#This Row],[标题]]&amp;表1_16[[#This Row],[分项工程代号]]))</f>
        <v/>
      </c>
      <c r="Y176" s="11" t="str">
        <f>IF(ISBLANK(A176),"",表1_16[[#This Row],[子项名称]]&amp;表1_16[[#This Row],[分项工程代号]]&amp;表1_16[[#This Row],[分项工程名称]])</f>
        <v/>
      </c>
      <c r="Z176" s="11" t="str">
        <f>IF(ISBLANK(A176),"",IF(MATCH(表1_16[[#This Row],[子项名称]]&amp;表1_16[[#This Row],[分项工程代号]]&amp;表1_16[[#This Row],[分项工程名称]],Y:Y,0)=ROW(表1_16[[#This Row],[子项名称]]),TRUE,FALSE))</f>
        <v/>
      </c>
      <c r="AA176" s="11" t="str">
        <f t="shared" si="32"/>
        <v/>
      </c>
      <c r="AB176" s="11" t="str">
        <f>IF(ISBLANK(A176),"",VLOOKUP(表1_16[[#This Row],[分项工程名称]],施工检查记录[#All],2,FALSE))</f>
        <v/>
      </c>
      <c r="AC176" t="str">
        <f t="shared" si="22"/>
        <v>1900年01月00日</v>
      </c>
    </row>
    <row r="177" customHeight="1" spans="1:29">
      <c r="A177" s="5"/>
      <c r="B177" s="5"/>
      <c r="C177" s="5"/>
      <c r="D177" s="5"/>
      <c r="E177" s="5"/>
      <c r="F177" s="5"/>
      <c r="G177" s="85"/>
      <c r="I177" s="5"/>
      <c r="J177" s="5"/>
      <c r="K177" s="11" t="str">
        <f>IF(ISBLANK(A177),"",VLOOKUP("S8"&amp;表1_16[[#This Row],[分项工程代号]]&amp;表1_16[[#This Row],[分项工程名称]],模板!D:F,3,FALSE))</f>
        <v/>
      </c>
      <c r="L177" s="2" t="str">
        <f>IF(ISBLANK(A177),"",表1_16[[#This Row],[编号]]&amp;TEXT(表1_16[[#This Row],[序号]],"000"))</f>
        <v/>
      </c>
      <c r="M177" s="11" t="str">
        <f t="shared" si="23"/>
        <v/>
      </c>
      <c r="N177" s="11" t="str">
        <f t="shared" si="24"/>
        <v/>
      </c>
      <c r="O177" s="11" t="str">
        <f t="shared" si="25"/>
        <v/>
      </c>
      <c r="P177" s="2" t="str">
        <f t="shared" si="26"/>
        <v/>
      </c>
      <c r="Q177" s="2" t="str">
        <f t="shared" si="27"/>
        <v/>
      </c>
      <c r="R177" s="2" t="str">
        <f t="shared" si="28"/>
        <v/>
      </c>
      <c r="S177" s="11" t="str">
        <f t="shared" si="29"/>
        <v/>
      </c>
      <c r="T177" s="11" t="str">
        <f>IF(ISBLANK(A177),"",VLOOKUP(表1_16[[#This Row],[分项工程名称]],模板!C:G,3,FALSE))</f>
        <v/>
      </c>
      <c r="U177" s="2" t="str">
        <f t="shared" si="30"/>
        <v/>
      </c>
      <c r="V177" s="2" t="str">
        <f t="shared" si="31"/>
        <v/>
      </c>
      <c r="W177" s="11" t="str">
        <f>IF(ISBLANK(A177),"",表1_16[[#This Row],[子项名称]]&amp;表1_16[[#This Row],[标题]]&amp;表1_16[[#This Row],[分项工程代号]])</f>
        <v/>
      </c>
      <c r="X177" s="11" t="str">
        <f>IF(ISBLANK(A177),"",COUNTIF(W:W,表1_16[[#This Row],[子项名称]]&amp;表1_16[[#This Row],[标题]]&amp;表1_16[[#This Row],[分项工程代号]]))</f>
        <v/>
      </c>
      <c r="Y177" s="11" t="str">
        <f>IF(ISBLANK(A177),"",表1_16[[#This Row],[子项名称]]&amp;表1_16[[#This Row],[分项工程代号]]&amp;表1_16[[#This Row],[分项工程名称]])</f>
        <v/>
      </c>
      <c r="Z177" s="11" t="str">
        <f>IF(ISBLANK(A177),"",IF(MATCH(表1_16[[#This Row],[子项名称]]&amp;表1_16[[#This Row],[分项工程代号]]&amp;表1_16[[#This Row],[分项工程名称]],Y:Y,0)=ROW(表1_16[[#This Row],[子项名称]]),TRUE,FALSE))</f>
        <v/>
      </c>
      <c r="AA177" s="11" t="str">
        <f t="shared" si="32"/>
        <v/>
      </c>
      <c r="AB177" s="11" t="str">
        <f>IF(ISBLANK(A177),"",VLOOKUP(表1_16[[#This Row],[分项工程名称]],施工检查记录[#All],2,FALSE))</f>
        <v/>
      </c>
      <c r="AC177" t="str">
        <f t="shared" si="22"/>
        <v>1900年01月00日</v>
      </c>
    </row>
    <row r="178" customHeight="1" spans="1:29">
      <c r="A178" s="5"/>
      <c r="B178" s="5"/>
      <c r="C178" s="5"/>
      <c r="D178" s="5"/>
      <c r="E178" s="5"/>
      <c r="F178" s="5"/>
      <c r="G178" s="85"/>
      <c r="I178" s="5"/>
      <c r="J178" s="5"/>
      <c r="K178" s="11" t="str">
        <f>IF(ISBLANK(A178),"",VLOOKUP("S8"&amp;表1_16[[#This Row],[分项工程代号]]&amp;表1_16[[#This Row],[分项工程名称]],模板!D:F,3,FALSE))</f>
        <v/>
      </c>
      <c r="L178" s="2" t="str">
        <f>IF(ISBLANK(A178),"",表1_16[[#This Row],[编号]]&amp;TEXT(表1_16[[#This Row],[序号]],"000"))</f>
        <v/>
      </c>
      <c r="M178" s="11" t="str">
        <f t="shared" si="23"/>
        <v/>
      </c>
      <c r="N178" s="11" t="str">
        <f t="shared" si="24"/>
        <v/>
      </c>
      <c r="O178" s="11" t="str">
        <f t="shared" si="25"/>
        <v/>
      </c>
      <c r="P178" s="2" t="str">
        <f t="shared" si="26"/>
        <v/>
      </c>
      <c r="Q178" s="2" t="str">
        <f t="shared" si="27"/>
        <v/>
      </c>
      <c r="R178" s="2" t="str">
        <f t="shared" si="28"/>
        <v/>
      </c>
      <c r="S178" s="11" t="str">
        <f t="shared" si="29"/>
        <v/>
      </c>
      <c r="T178" s="11" t="str">
        <f>IF(ISBLANK(A178),"",VLOOKUP(表1_16[[#This Row],[分项工程名称]],模板!C:G,3,FALSE))</f>
        <v/>
      </c>
      <c r="U178" s="2" t="str">
        <f t="shared" si="30"/>
        <v/>
      </c>
      <c r="V178" s="2" t="str">
        <f t="shared" si="31"/>
        <v/>
      </c>
      <c r="W178" s="11" t="str">
        <f>IF(ISBLANK(A178),"",表1_16[[#This Row],[子项名称]]&amp;表1_16[[#This Row],[标题]]&amp;表1_16[[#This Row],[分项工程代号]])</f>
        <v/>
      </c>
      <c r="X178" s="11" t="str">
        <f>IF(ISBLANK(A178),"",COUNTIF(W:W,表1_16[[#This Row],[子项名称]]&amp;表1_16[[#This Row],[标题]]&amp;表1_16[[#This Row],[分项工程代号]]))</f>
        <v/>
      </c>
      <c r="Y178" s="11" t="str">
        <f>IF(ISBLANK(A178),"",表1_16[[#This Row],[子项名称]]&amp;表1_16[[#This Row],[分项工程代号]]&amp;表1_16[[#This Row],[分项工程名称]])</f>
        <v/>
      </c>
      <c r="Z178" s="11" t="str">
        <f>IF(ISBLANK(A178),"",IF(MATCH(表1_16[[#This Row],[子项名称]]&amp;表1_16[[#This Row],[分项工程代号]]&amp;表1_16[[#This Row],[分项工程名称]],Y:Y,0)=ROW(表1_16[[#This Row],[子项名称]]),TRUE,FALSE))</f>
        <v/>
      </c>
      <c r="AA178" s="11" t="str">
        <f t="shared" si="32"/>
        <v/>
      </c>
      <c r="AB178" s="11" t="str">
        <f>IF(ISBLANK(A178),"",VLOOKUP(表1_16[[#This Row],[分项工程名称]],施工检查记录[#All],2,FALSE))</f>
        <v/>
      </c>
      <c r="AC178" t="str">
        <f t="shared" si="22"/>
        <v>1900年01月00日</v>
      </c>
    </row>
    <row r="179" customHeight="1" spans="1:29">
      <c r="A179" s="5"/>
      <c r="B179" s="5"/>
      <c r="C179" s="5"/>
      <c r="D179" s="5"/>
      <c r="E179" s="5"/>
      <c r="F179" s="5"/>
      <c r="G179" s="85"/>
      <c r="I179" s="5"/>
      <c r="J179" s="5"/>
      <c r="K179" s="11" t="str">
        <f>IF(ISBLANK(A179),"",VLOOKUP("S8"&amp;表1_16[[#This Row],[分项工程代号]]&amp;表1_16[[#This Row],[分项工程名称]],模板!D:F,3,FALSE))</f>
        <v/>
      </c>
      <c r="L179" s="2" t="str">
        <f>IF(ISBLANK(A179),"",表1_16[[#This Row],[编号]]&amp;TEXT(表1_16[[#This Row],[序号]],"000"))</f>
        <v/>
      </c>
      <c r="M179" s="11" t="str">
        <f t="shared" si="23"/>
        <v/>
      </c>
      <c r="N179" s="11" t="str">
        <f t="shared" si="24"/>
        <v/>
      </c>
      <c r="O179" s="11" t="str">
        <f t="shared" si="25"/>
        <v/>
      </c>
      <c r="P179" s="2" t="str">
        <f t="shared" si="26"/>
        <v/>
      </c>
      <c r="Q179" s="2" t="str">
        <f t="shared" si="27"/>
        <v/>
      </c>
      <c r="R179" s="2" t="str">
        <f t="shared" si="28"/>
        <v/>
      </c>
      <c r="S179" s="11" t="str">
        <f t="shared" si="29"/>
        <v/>
      </c>
      <c r="T179" s="11" t="str">
        <f>IF(ISBLANK(A179),"",VLOOKUP(表1_16[[#This Row],[分项工程名称]],模板!C:G,3,FALSE))</f>
        <v/>
      </c>
      <c r="U179" s="2" t="str">
        <f t="shared" si="30"/>
        <v/>
      </c>
      <c r="V179" s="2" t="str">
        <f t="shared" si="31"/>
        <v/>
      </c>
      <c r="W179" s="11" t="str">
        <f>IF(ISBLANK(A179),"",表1_16[[#This Row],[子项名称]]&amp;表1_16[[#This Row],[标题]]&amp;表1_16[[#This Row],[分项工程代号]])</f>
        <v/>
      </c>
      <c r="X179" s="11" t="str">
        <f>IF(ISBLANK(A179),"",COUNTIF(W:W,表1_16[[#This Row],[子项名称]]&amp;表1_16[[#This Row],[标题]]&amp;表1_16[[#This Row],[分项工程代号]]))</f>
        <v/>
      </c>
      <c r="Y179" s="11" t="str">
        <f>IF(ISBLANK(A179),"",表1_16[[#This Row],[子项名称]]&amp;表1_16[[#This Row],[分项工程代号]]&amp;表1_16[[#This Row],[分项工程名称]])</f>
        <v/>
      </c>
      <c r="Z179" s="11" t="str">
        <f>IF(ISBLANK(A179),"",IF(MATCH(表1_16[[#This Row],[子项名称]]&amp;表1_16[[#This Row],[分项工程代号]]&amp;表1_16[[#This Row],[分项工程名称]],Y:Y,0)=ROW(表1_16[[#This Row],[子项名称]]),TRUE,FALSE))</f>
        <v/>
      </c>
      <c r="AA179" s="11" t="str">
        <f t="shared" si="32"/>
        <v/>
      </c>
      <c r="AB179" s="11" t="str">
        <f>IF(ISBLANK(A179),"",VLOOKUP(表1_16[[#This Row],[分项工程名称]],施工检查记录[#All],2,FALSE))</f>
        <v/>
      </c>
      <c r="AC179" t="str">
        <f t="shared" si="22"/>
        <v>1900年01月00日</v>
      </c>
    </row>
    <row r="180" customHeight="1" spans="1:29">
      <c r="A180" s="5"/>
      <c r="B180" s="5"/>
      <c r="C180" s="5"/>
      <c r="D180" s="5"/>
      <c r="E180" s="5"/>
      <c r="F180" s="5"/>
      <c r="G180" s="85"/>
      <c r="I180" s="5"/>
      <c r="J180" s="5"/>
      <c r="K180" s="11" t="str">
        <f>IF(ISBLANK(A180),"",VLOOKUP("S8"&amp;表1_16[[#This Row],[分项工程代号]]&amp;表1_16[[#This Row],[分项工程名称]],模板!D:F,3,FALSE))</f>
        <v/>
      </c>
      <c r="L180" s="2" t="str">
        <f>IF(ISBLANK(A180),"",表1_16[[#This Row],[编号]]&amp;TEXT(表1_16[[#This Row],[序号]],"000"))</f>
        <v/>
      </c>
      <c r="M180" s="11" t="str">
        <f t="shared" si="23"/>
        <v/>
      </c>
      <c r="N180" s="11" t="str">
        <f t="shared" si="24"/>
        <v/>
      </c>
      <c r="O180" s="11" t="str">
        <f t="shared" si="25"/>
        <v/>
      </c>
      <c r="P180" s="2" t="str">
        <f t="shared" si="26"/>
        <v/>
      </c>
      <c r="Q180" s="2" t="str">
        <f t="shared" si="27"/>
        <v/>
      </c>
      <c r="R180" s="2" t="str">
        <f t="shared" si="28"/>
        <v/>
      </c>
      <c r="S180" s="11" t="str">
        <f t="shared" si="29"/>
        <v/>
      </c>
      <c r="T180" s="11" t="str">
        <f>IF(ISBLANK(A180),"",VLOOKUP(表1_16[[#This Row],[分项工程名称]],模板!C:G,3,FALSE))</f>
        <v/>
      </c>
      <c r="U180" s="2" t="str">
        <f t="shared" si="30"/>
        <v/>
      </c>
      <c r="V180" s="2" t="str">
        <f t="shared" si="31"/>
        <v/>
      </c>
      <c r="W180" s="11" t="str">
        <f>IF(ISBLANK(A180),"",表1_16[[#This Row],[子项名称]]&amp;表1_16[[#This Row],[标题]]&amp;表1_16[[#This Row],[分项工程代号]])</f>
        <v/>
      </c>
      <c r="X180" s="11" t="str">
        <f>IF(ISBLANK(A180),"",COUNTIF(W:W,表1_16[[#This Row],[子项名称]]&amp;表1_16[[#This Row],[标题]]&amp;表1_16[[#This Row],[分项工程代号]]))</f>
        <v/>
      </c>
      <c r="Y180" s="11" t="str">
        <f>IF(ISBLANK(A180),"",表1_16[[#This Row],[子项名称]]&amp;表1_16[[#This Row],[分项工程代号]]&amp;表1_16[[#This Row],[分项工程名称]])</f>
        <v/>
      </c>
      <c r="Z180" s="11" t="str">
        <f>IF(ISBLANK(A180),"",IF(MATCH(表1_16[[#This Row],[子项名称]]&amp;表1_16[[#This Row],[分项工程代号]]&amp;表1_16[[#This Row],[分项工程名称]],Y:Y,0)=ROW(表1_16[[#This Row],[子项名称]]),TRUE,FALSE))</f>
        <v/>
      </c>
      <c r="AA180" s="11" t="str">
        <f t="shared" si="32"/>
        <v/>
      </c>
      <c r="AB180" s="11" t="str">
        <f>IF(ISBLANK(A180),"",VLOOKUP(表1_16[[#This Row],[分项工程名称]],施工检查记录[#All],2,FALSE))</f>
        <v/>
      </c>
      <c r="AC180" t="str">
        <f t="shared" si="22"/>
        <v>1900年01月00日</v>
      </c>
    </row>
    <row r="181" customHeight="1" spans="1:29">
      <c r="A181" s="5"/>
      <c r="B181" s="5"/>
      <c r="C181" s="5"/>
      <c r="D181" s="5"/>
      <c r="E181" s="5"/>
      <c r="F181" s="5"/>
      <c r="G181" s="85"/>
      <c r="I181" s="5"/>
      <c r="J181" s="5"/>
      <c r="K181" s="11" t="str">
        <f>IF(ISBLANK(A181),"",VLOOKUP("S8"&amp;表1_16[[#This Row],[分项工程代号]]&amp;表1_16[[#This Row],[分项工程名称]],模板!D:F,3,FALSE))</f>
        <v/>
      </c>
      <c r="L181" s="2" t="str">
        <f>IF(ISBLANK(A181),"",表1_16[[#This Row],[编号]]&amp;TEXT(表1_16[[#This Row],[序号]],"000"))</f>
        <v/>
      </c>
      <c r="M181" s="11" t="str">
        <f t="shared" si="23"/>
        <v/>
      </c>
      <c r="N181" s="11" t="str">
        <f t="shared" si="24"/>
        <v/>
      </c>
      <c r="O181" s="11" t="str">
        <f t="shared" si="25"/>
        <v/>
      </c>
      <c r="P181" s="2" t="str">
        <f t="shared" si="26"/>
        <v/>
      </c>
      <c r="Q181" s="2" t="str">
        <f t="shared" si="27"/>
        <v/>
      </c>
      <c r="R181" s="2" t="str">
        <f t="shared" si="28"/>
        <v/>
      </c>
      <c r="S181" s="11" t="str">
        <f t="shared" si="29"/>
        <v/>
      </c>
      <c r="T181" s="11" t="str">
        <f>IF(ISBLANK(A181),"",VLOOKUP(表1_16[[#This Row],[分项工程名称]],模板!C:G,3,FALSE))</f>
        <v/>
      </c>
      <c r="U181" s="2" t="str">
        <f t="shared" si="30"/>
        <v/>
      </c>
      <c r="V181" s="2" t="str">
        <f t="shared" si="31"/>
        <v/>
      </c>
      <c r="W181" s="11" t="str">
        <f>IF(ISBLANK(A181),"",表1_16[[#This Row],[子项名称]]&amp;表1_16[[#This Row],[标题]]&amp;表1_16[[#This Row],[分项工程代号]])</f>
        <v/>
      </c>
      <c r="X181" s="11" t="str">
        <f>IF(ISBLANK(A181),"",COUNTIF(W:W,表1_16[[#This Row],[子项名称]]&amp;表1_16[[#This Row],[标题]]&amp;表1_16[[#This Row],[分项工程代号]]))</f>
        <v/>
      </c>
      <c r="Y181" s="11" t="str">
        <f>IF(ISBLANK(A181),"",表1_16[[#This Row],[子项名称]]&amp;表1_16[[#This Row],[分项工程代号]]&amp;表1_16[[#This Row],[分项工程名称]])</f>
        <v/>
      </c>
      <c r="Z181" s="11" t="str">
        <f>IF(ISBLANK(A181),"",IF(MATCH(表1_16[[#This Row],[子项名称]]&amp;表1_16[[#This Row],[分项工程代号]]&amp;表1_16[[#This Row],[分项工程名称]],Y:Y,0)=ROW(表1_16[[#This Row],[子项名称]]),TRUE,FALSE))</f>
        <v/>
      </c>
      <c r="AA181" s="11" t="str">
        <f t="shared" si="32"/>
        <v/>
      </c>
      <c r="AB181" s="11" t="str">
        <f>IF(ISBLANK(A181),"",VLOOKUP(表1_16[[#This Row],[分项工程名称]],施工检查记录[#All],2,FALSE))</f>
        <v/>
      </c>
      <c r="AC181" t="str">
        <f t="shared" si="22"/>
        <v>1900年01月00日</v>
      </c>
    </row>
    <row r="182" customHeight="1" spans="1:29">
      <c r="A182" s="5"/>
      <c r="B182" s="5"/>
      <c r="C182" s="5"/>
      <c r="D182" s="5"/>
      <c r="E182" s="5"/>
      <c r="F182" s="5"/>
      <c r="G182" s="85"/>
      <c r="I182" s="5"/>
      <c r="J182" s="5"/>
      <c r="K182" s="11" t="str">
        <f>IF(ISBLANK(A182),"",VLOOKUP("S8"&amp;表1_16[[#This Row],[分项工程代号]]&amp;表1_16[[#This Row],[分项工程名称]],模板!D:F,3,FALSE))</f>
        <v/>
      </c>
      <c r="L182" s="2" t="str">
        <f>IF(ISBLANK(A182),"",表1_16[[#This Row],[编号]]&amp;TEXT(表1_16[[#This Row],[序号]],"000"))</f>
        <v/>
      </c>
      <c r="M182" s="11" t="str">
        <f t="shared" si="23"/>
        <v/>
      </c>
      <c r="N182" s="11" t="str">
        <f t="shared" si="24"/>
        <v/>
      </c>
      <c r="O182" s="11" t="str">
        <f t="shared" si="25"/>
        <v/>
      </c>
      <c r="P182" s="2" t="str">
        <f t="shared" si="26"/>
        <v/>
      </c>
      <c r="Q182" s="2" t="str">
        <f t="shared" si="27"/>
        <v/>
      </c>
      <c r="R182" s="2" t="str">
        <f t="shared" si="28"/>
        <v/>
      </c>
      <c r="S182" s="11" t="str">
        <f t="shared" si="29"/>
        <v/>
      </c>
      <c r="T182" s="11" t="str">
        <f>IF(ISBLANK(A182),"",VLOOKUP(表1_16[[#This Row],[分项工程名称]],模板!C:G,3,FALSE))</f>
        <v/>
      </c>
      <c r="U182" s="2" t="str">
        <f t="shared" si="30"/>
        <v/>
      </c>
      <c r="V182" s="2" t="str">
        <f t="shared" si="31"/>
        <v/>
      </c>
      <c r="W182" s="11" t="str">
        <f>IF(ISBLANK(A182),"",表1_16[[#This Row],[子项名称]]&amp;表1_16[[#This Row],[标题]]&amp;表1_16[[#This Row],[分项工程代号]])</f>
        <v/>
      </c>
      <c r="X182" s="11" t="str">
        <f>IF(ISBLANK(A182),"",COUNTIF(W:W,表1_16[[#This Row],[子项名称]]&amp;表1_16[[#This Row],[标题]]&amp;表1_16[[#This Row],[分项工程代号]]))</f>
        <v/>
      </c>
      <c r="Y182" s="11" t="str">
        <f>IF(ISBLANK(A182),"",表1_16[[#This Row],[子项名称]]&amp;表1_16[[#This Row],[分项工程代号]]&amp;表1_16[[#This Row],[分项工程名称]])</f>
        <v/>
      </c>
      <c r="Z182" s="11" t="str">
        <f>IF(ISBLANK(A182),"",IF(MATCH(表1_16[[#This Row],[子项名称]]&amp;表1_16[[#This Row],[分项工程代号]]&amp;表1_16[[#This Row],[分项工程名称]],Y:Y,0)=ROW(表1_16[[#This Row],[子项名称]]),TRUE,FALSE))</f>
        <v/>
      </c>
      <c r="AA182" s="11" t="str">
        <f t="shared" si="32"/>
        <v/>
      </c>
      <c r="AB182" s="11" t="str">
        <f>IF(ISBLANK(A182),"",VLOOKUP(表1_16[[#This Row],[分项工程名称]],施工检查记录[#All],2,FALSE))</f>
        <v/>
      </c>
      <c r="AC182" t="str">
        <f t="shared" si="22"/>
        <v>1900年01月00日</v>
      </c>
    </row>
    <row r="183" customHeight="1" spans="1:29">
      <c r="A183" s="5"/>
      <c r="B183" s="5"/>
      <c r="C183" s="5"/>
      <c r="D183" s="5"/>
      <c r="E183" s="5"/>
      <c r="F183" s="5"/>
      <c r="G183" s="85"/>
      <c r="I183" s="5"/>
      <c r="J183" s="5"/>
      <c r="K183" s="11" t="str">
        <f>IF(ISBLANK(A183),"",VLOOKUP("S8"&amp;表1_16[[#This Row],[分项工程代号]]&amp;表1_16[[#This Row],[分项工程名称]],模板!D:F,3,FALSE))</f>
        <v/>
      </c>
      <c r="L183" s="2" t="str">
        <f>IF(ISBLANK(A183),"",表1_16[[#This Row],[编号]]&amp;TEXT(表1_16[[#This Row],[序号]],"000"))</f>
        <v/>
      </c>
      <c r="M183" s="11" t="str">
        <f t="shared" si="23"/>
        <v/>
      </c>
      <c r="N183" s="11" t="str">
        <f t="shared" si="24"/>
        <v/>
      </c>
      <c r="O183" s="11" t="str">
        <f t="shared" si="25"/>
        <v/>
      </c>
      <c r="P183" s="2" t="str">
        <f t="shared" si="26"/>
        <v/>
      </c>
      <c r="Q183" s="2" t="str">
        <f t="shared" si="27"/>
        <v/>
      </c>
      <c r="R183" s="2" t="str">
        <f t="shared" si="28"/>
        <v/>
      </c>
      <c r="S183" s="11" t="str">
        <f t="shared" si="29"/>
        <v/>
      </c>
      <c r="T183" s="11" t="str">
        <f>IF(ISBLANK(A183),"",VLOOKUP(表1_16[[#This Row],[分项工程名称]],模板!C:G,3,FALSE))</f>
        <v/>
      </c>
      <c r="U183" s="2" t="str">
        <f t="shared" si="30"/>
        <v/>
      </c>
      <c r="V183" s="2" t="str">
        <f t="shared" si="31"/>
        <v/>
      </c>
      <c r="W183" s="11" t="str">
        <f>IF(ISBLANK(A183),"",表1_16[[#This Row],[子项名称]]&amp;表1_16[[#This Row],[标题]]&amp;表1_16[[#This Row],[分项工程代号]])</f>
        <v/>
      </c>
      <c r="X183" s="11" t="str">
        <f>IF(ISBLANK(A183),"",COUNTIF(W:W,表1_16[[#This Row],[子项名称]]&amp;表1_16[[#This Row],[标题]]&amp;表1_16[[#This Row],[分项工程代号]]))</f>
        <v/>
      </c>
      <c r="Y183" s="11" t="str">
        <f>IF(ISBLANK(A183),"",表1_16[[#This Row],[子项名称]]&amp;表1_16[[#This Row],[分项工程代号]]&amp;表1_16[[#This Row],[分项工程名称]])</f>
        <v/>
      </c>
      <c r="Z183" s="11" t="str">
        <f>IF(ISBLANK(A183),"",IF(MATCH(表1_16[[#This Row],[子项名称]]&amp;表1_16[[#This Row],[分项工程代号]]&amp;表1_16[[#This Row],[分项工程名称]],Y:Y,0)=ROW(表1_16[[#This Row],[子项名称]]),TRUE,FALSE))</f>
        <v/>
      </c>
      <c r="AA183" s="11" t="str">
        <f t="shared" si="32"/>
        <v/>
      </c>
      <c r="AB183" s="11" t="str">
        <f>IF(ISBLANK(A183),"",VLOOKUP(表1_16[[#This Row],[分项工程名称]],施工检查记录[#All],2,FALSE))</f>
        <v/>
      </c>
      <c r="AC183" t="str">
        <f t="shared" si="22"/>
        <v>1900年01月00日</v>
      </c>
    </row>
    <row r="184" customHeight="1" spans="1:29">
      <c r="A184" s="5"/>
      <c r="B184" s="5"/>
      <c r="C184" s="5"/>
      <c r="D184" s="5"/>
      <c r="E184" s="5"/>
      <c r="F184" s="5"/>
      <c r="G184" s="85"/>
      <c r="I184" s="5"/>
      <c r="J184" s="5"/>
      <c r="K184" s="11" t="str">
        <f>IF(ISBLANK(A184),"",VLOOKUP("S8"&amp;表1_16[[#This Row],[分项工程代号]]&amp;表1_16[[#This Row],[分项工程名称]],模板!D:F,3,FALSE))</f>
        <v/>
      </c>
      <c r="L184" s="2" t="str">
        <f>IF(ISBLANK(A184),"",表1_16[[#This Row],[编号]]&amp;TEXT(表1_16[[#This Row],[序号]],"000"))</f>
        <v/>
      </c>
      <c r="M184" s="11" t="str">
        <f t="shared" si="23"/>
        <v/>
      </c>
      <c r="N184" s="11" t="str">
        <f t="shared" si="24"/>
        <v/>
      </c>
      <c r="O184" s="11" t="str">
        <f t="shared" si="25"/>
        <v/>
      </c>
      <c r="P184" s="2" t="str">
        <f t="shared" si="26"/>
        <v/>
      </c>
      <c r="Q184" s="2" t="str">
        <f t="shared" si="27"/>
        <v/>
      </c>
      <c r="R184" s="2" t="str">
        <f t="shared" si="28"/>
        <v/>
      </c>
      <c r="S184" s="11" t="str">
        <f t="shared" si="29"/>
        <v/>
      </c>
      <c r="T184" s="11" t="str">
        <f>IF(ISBLANK(A184),"",VLOOKUP(表1_16[[#This Row],[分项工程名称]],模板!C:G,3,FALSE))</f>
        <v/>
      </c>
      <c r="U184" s="2" t="str">
        <f t="shared" si="30"/>
        <v/>
      </c>
      <c r="V184" s="2" t="str">
        <f t="shared" si="31"/>
        <v/>
      </c>
      <c r="W184" s="11" t="str">
        <f>IF(ISBLANK(A184),"",表1_16[[#This Row],[子项名称]]&amp;表1_16[[#This Row],[标题]]&amp;表1_16[[#This Row],[分项工程代号]])</f>
        <v/>
      </c>
      <c r="X184" s="11" t="str">
        <f>IF(ISBLANK(A184),"",COUNTIF(W:W,表1_16[[#This Row],[子项名称]]&amp;表1_16[[#This Row],[标题]]&amp;表1_16[[#This Row],[分项工程代号]]))</f>
        <v/>
      </c>
      <c r="Y184" s="11" t="str">
        <f>IF(ISBLANK(A184),"",表1_16[[#This Row],[子项名称]]&amp;表1_16[[#This Row],[分项工程代号]]&amp;表1_16[[#This Row],[分项工程名称]])</f>
        <v/>
      </c>
      <c r="Z184" s="11" t="str">
        <f>IF(ISBLANK(A184),"",IF(MATCH(表1_16[[#This Row],[子项名称]]&amp;表1_16[[#This Row],[分项工程代号]]&amp;表1_16[[#This Row],[分项工程名称]],Y:Y,0)=ROW(表1_16[[#This Row],[子项名称]]),TRUE,FALSE))</f>
        <v/>
      </c>
      <c r="AA184" s="11" t="str">
        <f t="shared" si="32"/>
        <v/>
      </c>
      <c r="AB184" s="11" t="str">
        <f>IF(ISBLANK(A184),"",VLOOKUP(表1_16[[#This Row],[分项工程名称]],施工检查记录[#All],2,FALSE))</f>
        <v/>
      </c>
      <c r="AC184" t="str">
        <f t="shared" si="22"/>
        <v>1900年01月00日</v>
      </c>
    </row>
    <row r="185" customHeight="1" spans="1:29">
      <c r="A185" s="5"/>
      <c r="B185" s="5"/>
      <c r="C185" s="5"/>
      <c r="D185" s="5"/>
      <c r="E185" s="5"/>
      <c r="F185" s="5"/>
      <c r="G185" s="85"/>
      <c r="I185" s="5"/>
      <c r="J185" s="5"/>
      <c r="K185" s="11" t="str">
        <f>IF(ISBLANK(A185),"",VLOOKUP("S8"&amp;表1_16[[#This Row],[分项工程代号]]&amp;表1_16[[#This Row],[分项工程名称]],模板!D:F,3,FALSE))</f>
        <v/>
      </c>
      <c r="L185" s="2" t="str">
        <f>IF(ISBLANK(A185),"",表1_16[[#This Row],[编号]]&amp;TEXT(表1_16[[#This Row],[序号]],"000"))</f>
        <v/>
      </c>
      <c r="M185" s="11" t="str">
        <f t="shared" si="23"/>
        <v/>
      </c>
      <c r="N185" s="11" t="str">
        <f t="shared" si="24"/>
        <v/>
      </c>
      <c r="O185" s="11" t="str">
        <f t="shared" si="25"/>
        <v/>
      </c>
      <c r="P185" s="2" t="str">
        <f t="shared" si="26"/>
        <v/>
      </c>
      <c r="Q185" s="2" t="str">
        <f t="shared" si="27"/>
        <v/>
      </c>
      <c r="R185" s="2" t="str">
        <f t="shared" si="28"/>
        <v/>
      </c>
      <c r="S185" s="11" t="str">
        <f t="shared" si="29"/>
        <v/>
      </c>
      <c r="T185" s="11" t="str">
        <f>IF(ISBLANK(A185),"",VLOOKUP(表1_16[[#This Row],[分项工程名称]],模板!C:G,3,FALSE))</f>
        <v/>
      </c>
      <c r="U185" s="2" t="str">
        <f t="shared" si="30"/>
        <v/>
      </c>
      <c r="V185" s="2" t="str">
        <f t="shared" si="31"/>
        <v/>
      </c>
      <c r="W185" s="11" t="str">
        <f>IF(ISBLANK(A185),"",表1_16[[#This Row],[子项名称]]&amp;表1_16[[#This Row],[标题]]&amp;表1_16[[#This Row],[分项工程代号]])</f>
        <v/>
      </c>
      <c r="X185" s="11" t="str">
        <f>IF(ISBLANK(A185),"",COUNTIF(W:W,表1_16[[#This Row],[子项名称]]&amp;表1_16[[#This Row],[标题]]&amp;表1_16[[#This Row],[分项工程代号]]))</f>
        <v/>
      </c>
      <c r="Y185" s="11" t="str">
        <f>IF(ISBLANK(A185),"",表1_16[[#This Row],[子项名称]]&amp;表1_16[[#This Row],[分项工程代号]]&amp;表1_16[[#This Row],[分项工程名称]])</f>
        <v/>
      </c>
      <c r="Z185" s="11" t="str">
        <f>IF(ISBLANK(A185),"",IF(MATCH(表1_16[[#This Row],[子项名称]]&amp;表1_16[[#This Row],[分项工程代号]]&amp;表1_16[[#This Row],[分项工程名称]],Y:Y,0)=ROW(表1_16[[#This Row],[子项名称]]),TRUE,FALSE))</f>
        <v/>
      </c>
      <c r="AA185" s="11" t="str">
        <f t="shared" si="32"/>
        <v/>
      </c>
      <c r="AB185" s="11" t="str">
        <f>IF(ISBLANK(A185),"",VLOOKUP(表1_16[[#This Row],[分项工程名称]],施工检查记录[#All],2,FALSE))</f>
        <v/>
      </c>
      <c r="AC185" t="str">
        <f t="shared" si="22"/>
        <v>1900年01月00日</v>
      </c>
    </row>
    <row r="186" customHeight="1" spans="1:29">
      <c r="A186" s="5"/>
      <c r="B186" s="5"/>
      <c r="C186" s="5"/>
      <c r="D186" s="5"/>
      <c r="E186" s="5"/>
      <c r="F186" s="5"/>
      <c r="G186" s="85"/>
      <c r="I186" s="5"/>
      <c r="J186" s="5"/>
      <c r="K186" s="11" t="str">
        <f>IF(ISBLANK(A186),"",VLOOKUP("S8"&amp;表1_16[[#This Row],[分项工程代号]]&amp;表1_16[[#This Row],[分项工程名称]],模板!D:F,3,FALSE))</f>
        <v/>
      </c>
      <c r="L186" s="2" t="str">
        <f>IF(ISBLANK(A186),"",表1_16[[#This Row],[编号]]&amp;TEXT(表1_16[[#This Row],[序号]],"000"))</f>
        <v/>
      </c>
      <c r="M186" s="11" t="str">
        <f t="shared" si="23"/>
        <v/>
      </c>
      <c r="N186" s="11" t="str">
        <f t="shared" si="24"/>
        <v/>
      </c>
      <c r="O186" s="11" t="str">
        <f t="shared" si="25"/>
        <v/>
      </c>
      <c r="P186" s="2" t="str">
        <f t="shared" si="26"/>
        <v/>
      </c>
      <c r="Q186" s="2" t="str">
        <f t="shared" si="27"/>
        <v/>
      </c>
      <c r="R186" s="2" t="str">
        <f t="shared" si="28"/>
        <v/>
      </c>
      <c r="S186" s="11" t="str">
        <f t="shared" si="29"/>
        <v/>
      </c>
      <c r="T186" s="11" t="str">
        <f>IF(ISBLANK(A186),"",VLOOKUP(表1_16[[#This Row],[分项工程名称]],模板!C:G,3,FALSE))</f>
        <v/>
      </c>
      <c r="U186" s="2" t="str">
        <f t="shared" si="30"/>
        <v/>
      </c>
      <c r="V186" s="2" t="str">
        <f t="shared" si="31"/>
        <v/>
      </c>
      <c r="W186" s="11" t="str">
        <f>IF(ISBLANK(A186),"",表1_16[[#This Row],[子项名称]]&amp;表1_16[[#This Row],[标题]]&amp;表1_16[[#This Row],[分项工程代号]])</f>
        <v/>
      </c>
      <c r="X186" s="11" t="str">
        <f>IF(ISBLANK(A186),"",COUNTIF(W:W,表1_16[[#This Row],[子项名称]]&amp;表1_16[[#This Row],[标题]]&amp;表1_16[[#This Row],[分项工程代号]]))</f>
        <v/>
      </c>
      <c r="Y186" s="11" t="str">
        <f>IF(ISBLANK(A186),"",表1_16[[#This Row],[子项名称]]&amp;表1_16[[#This Row],[分项工程代号]]&amp;表1_16[[#This Row],[分项工程名称]])</f>
        <v/>
      </c>
      <c r="Z186" s="11" t="str">
        <f>IF(ISBLANK(A186),"",IF(MATCH(表1_16[[#This Row],[子项名称]]&amp;表1_16[[#This Row],[分项工程代号]]&amp;表1_16[[#This Row],[分项工程名称]],Y:Y,0)=ROW(表1_16[[#This Row],[子项名称]]),TRUE,FALSE))</f>
        <v/>
      </c>
      <c r="AA186" s="11" t="str">
        <f t="shared" si="32"/>
        <v/>
      </c>
      <c r="AB186" s="11" t="str">
        <f>IF(ISBLANK(A186),"",VLOOKUP(表1_16[[#This Row],[分项工程名称]],施工检查记录[#All],2,FALSE))</f>
        <v/>
      </c>
      <c r="AC186" t="str">
        <f t="shared" si="22"/>
        <v>1900年01月00日</v>
      </c>
    </row>
    <row r="187" customHeight="1" spans="1:29">
      <c r="A187" s="5"/>
      <c r="B187" s="5"/>
      <c r="C187" s="5"/>
      <c r="D187" s="5"/>
      <c r="E187" s="5"/>
      <c r="F187" s="5"/>
      <c r="G187" s="85"/>
      <c r="I187" s="5"/>
      <c r="J187" s="5"/>
      <c r="K187" s="11" t="str">
        <f>IF(ISBLANK(A187),"",VLOOKUP("S8"&amp;表1_16[[#This Row],[分项工程代号]]&amp;表1_16[[#This Row],[分项工程名称]],模板!D:F,3,FALSE))</f>
        <v/>
      </c>
      <c r="L187" s="2" t="str">
        <f>IF(ISBLANK(A187),"",表1_16[[#This Row],[编号]]&amp;TEXT(表1_16[[#This Row],[序号]],"000"))</f>
        <v/>
      </c>
      <c r="M187" s="11" t="str">
        <f t="shared" si="23"/>
        <v/>
      </c>
      <c r="N187" s="11" t="str">
        <f t="shared" si="24"/>
        <v/>
      </c>
      <c r="O187" s="11" t="str">
        <f t="shared" si="25"/>
        <v/>
      </c>
      <c r="P187" s="2" t="str">
        <f t="shared" si="26"/>
        <v/>
      </c>
      <c r="Q187" s="2" t="str">
        <f t="shared" si="27"/>
        <v/>
      </c>
      <c r="R187" s="2" t="str">
        <f t="shared" si="28"/>
        <v/>
      </c>
      <c r="S187" s="11" t="str">
        <f t="shared" si="29"/>
        <v/>
      </c>
      <c r="T187" s="11" t="str">
        <f>IF(ISBLANK(A187),"",VLOOKUP(表1_16[[#This Row],[分项工程名称]],模板!C:G,3,FALSE))</f>
        <v/>
      </c>
      <c r="U187" s="2" t="str">
        <f t="shared" si="30"/>
        <v/>
      </c>
      <c r="V187" s="2" t="str">
        <f t="shared" si="31"/>
        <v/>
      </c>
      <c r="W187" s="11" t="str">
        <f>IF(ISBLANK(A187),"",表1_16[[#This Row],[子项名称]]&amp;表1_16[[#This Row],[标题]]&amp;表1_16[[#This Row],[分项工程代号]])</f>
        <v/>
      </c>
      <c r="X187" s="11" t="str">
        <f>IF(ISBLANK(A187),"",COUNTIF(W:W,表1_16[[#This Row],[子项名称]]&amp;表1_16[[#This Row],[标题]]&amp;表1_16[[#This Row],[分项工程代号]]))</f>
        <v/>
      </c>
      <c r="Y187" s="11" t="str">
        <f>IF(ISBLANK(A187),"",表1_16[[#This Row],[子项名称]]&amp;表1_16[[#This Row],[分项工程代号]]&amp;表1_16[[#This Row],[分项工程名称]])</f>
        <v/>
      </c>
      <c r="Z187" s="11" t="str">
        <f>IF(ISBLANK(A187),"",IF(MATCH(表1_16[[#This Row],[子项名称]]&amp;表1_16[[#This Row],[分项工程代号]]&amp;表1_16[[#This Row],[分项工程名称]],Y:Y,0)=ROW(表1_16[[#This Row],[子项名称]]),TRUE,FALSE))</f>
        <v/>
      </c>
      <c r="AA187" s="11" t="str">
        <f t="shared" si="32"/>
        <v/>
      </c>
      <c r="AB187" s="11" t="str">
        <f>IF(ISBLANK(A187),"",VLOOKUP(表1_16[[#This Row],[分项工程名称]],施工检查记录[#All],2,FALSE))</f>
        <v/>
      </c>
      <c r="AC187" t="str">
        <f t="shared" si="22"/>
        <v>1900年01月00日</v>
      </c>
    </row>
    <row r="188" customHeight="1" spans="1:29">
      <c r="A188" s="5"/>
      <c r="B188" s="5"/>
      <c r="C188" s="5"/>
      <c r="D188" s="5"/>
      <c r="E188" s="5"/>
      <c r="F188" s="5"/>
      <c r="G188" s="85"/>
      <c r="I188" s="5"/>
      <c r="J188" s="5"/>
      <c r="K188" s="11" t="str">
        <f>IF(ISBLANK(A188),"",VLOOKUP("S8"&amp;表1_16[[#This Row],[分项工程代号]]&amp;表1_16[[#This Row],[分项工程名称]],模板!D:F,3,FALSE))</f>
        <v/>
      </c>
      <c r="L188" s="2" t="str">
        <f>IF(ISBLANK(A188),"",表1_16[[#This Row],[编号]]&amp;TEXT(表1_16[[#This Row],[序号]],"000"))</f>
        <v/>
      </c>
      <c r="M188" s="11" t="str">
        <f t="shared" si="23"/>
        <v/>
      </c>
      <c r="N188" s="11" t="str">
        <f t="shared" si="24"/>
        <v/>
      </c>
      <c r="O188" s="11" t="str">
        <f t="shared" si="25"/>
        <v/>
      </c>
      <c r="P188" s="2" t="str">
        <f t="shared" si="26"/>
        <v/>
      </c>
      <c r="Q188" s="2" t="str">
        <f t="shared" si="27"/>
        <v/>
      </c>
      <c r="R188" s="2" t="str">
        <f t="shared" si="28"/>
        <v/>
      </c>
      <c r="S188" s="11" t="str">
        <f t="shared" si="29"/>
        <v/>
      </c>
      <c r="T188" s="11" t="str">
        <f>IF(ISBLANK(A188),"",VLOOKUP(表1_16[[#This Row],[分项工程名称]],模板!C:G,3,FALSE))</f>
        <v/>
      </c>
      <c r="U188" s="2" t="str">
        <f t="shared" si="30"/>
        <v/>
      </c>
      <c r="V188" s="2" t="str">
        <f t="shared" si="31"/>
        <v/>
      </c>
      <c r="W188" s="11" t="str">
        <f>IF(ISBLANK(A188),"",表1_16[[#This Row],[子项名称]]&amp;表1_16[[#This Row],[标题]]&amp;表1_16[[#This Row],[分项工程代号]])</f>
        <v/>
      </c>
      <c r="X188" s="11" t="str">
        <f>IF(ISBLANK(A188),"",COUNTIF(W:W,表1_16[[#This Row],[子项名称]]&amp;表1_16[[#This Row],[标题]]&amp;表1_16[[#This Row],[分项工程代号]]))</f>
        <v/>
      </c>
      <c r="Y188" s="11" t="str">
        <f>IF(ISBLANK(A188),"",表1_16[[#This Row],[子项名称]]&amp;表1_16[[#This Row],[分项工程代号]]&amp;表1_16[[#This Row],[分项工程名称]])</f>
        <v/>
      </c>
      <c r="Z188" s="11" t="str">
        <f>IF(ISBLANK(A188),"",IF(MATCH(表1_16[[#This Row],[子项名称]]&amp;表1_16[[#This Row],[分项工程代号]]&amp;表1_16[[#This Row],[分项工程名称]],Y:Y,0)=ROW(表1_16[[#This Row],[子项名称]]),TRUE,FALSE))</f>
        <v/>
      </c>
      <c r="AA188" s="11" t="str">
        <f t="shared" si="32"/>
        <v/>
      </c>
      <c r="AB188" s="11" t="str">
        <f>IF(ISBLANK(A188),"",VLOOKUP(表1_16[[#This Row],[分项工程名称]],施工检查记录[#All],2,FALSE))</f>
        <v/>
      </c>
      <c r="AC188" t="str">
        <f t="shared" si="22"/>
        <v>1900年01月00日</v>
      </c>
    </row>
    <row r="189" customHeight="1" spans="1:29">
      <c r="A189" s="5"/>
      <c r="B189" s="5"/>
      <c r="C189" s="5"/>
      <c r="D189" s="5"/>
      <c r="E189" s="5"/>
      <c r="F189" s="5"/>
      <c r="G189" s="85"/>
      <c r="I189" s="5"/>
      <c r="J189" s="5"/>
      <c r="K189" s="11" t="str">
        <f>IF(ISBLANK(A189),"",VLOOKUP("S8"&amp;表1_16[[#This Row],[分项工程代号]]&amp;表1_16[[#This Row],[分项工程名称]],模板!D:F,3,FALSE))</f>
        <v/>
      </c>
      <c r="L189" s="2" t="str">
        <f>IF(ISBLANK(A189),"",表1_16[[#This Row],[编号]]&amp;TEXT(表1_16[[#This Row],[序号]],"000"))</f>
        <v/>
      </c>
      <c r="M189" s="11" t="str">
        <f t="shared" si="23"/>
        <v/>
      </c>
      <c r="N189" s="11" t="str">
        <f t="shared" si="24"/>
        <v/>
      </c>
      <c r="O189" s="11" t="str">
        <f t="shared" si="25"/>
        <v/>
      </c>
      <c r="P189" s="2" t="str">
        <f t="shared" si="26"/>
        <v/>
      </c>
      <c r="Q189" s="2" t="str">
        <f t="shared" si="27"/>
        <v/>
      </c>
      <c r="R189" s="2" t="str">
        <f t="shared" si="28"/>
        <v/>
      </c>
      <c r="S189" s="11" t="str">
        <f t="shared" si="29"/>
        <v/>
      </c>
      <c r="T189" s="11" t="str">
        <f>IF(ISBLANK(A189),"",VLOOKUP(表1_16[[#This Row],[分项工程名称]],模板!C:G,3,FALSE))</f>
        <v/>
      </c>
      <c r="U189" s="2" t="str">
        <f t="shared" si="30"/>
        <v/>
      </c>
      <c r="V189" s="2" t="str">
        <f t="shared" si="31"/>
        <v/>
      </c>
      <c r="W189" s="11" t="str">
        <f>IF(ISBLANK(A189),"",表1_16[[#This Row],[子项名称]]&amp;表1_16[[#This Row],[标题]]&amp;表1_16[[#This Row],[分项工程代号]])</f>
        <v/>
      </c>
      <c r="X189" s="11" t="str">
        <f>IF(ISBLANK(A189),"",COUNTIF(W:W,表1_16[[#This Row],[子项名称]]&amp;表1_16[[#This Row],[标题]]&amp;表1_16[[#This Row],[分项工程代号]]))</f>
        <v/>
      </c>
      <c r="Y189" s="11" t="str">
        <f>IF(ISBLANK(A189),"",表1_16[[#This Row],[子项名称]]&amp;表1_16[[#This Row],[分项工程代号]]&amp;表1_16[[#This Row],[分项工程名称]])</f>
        <v/>
      </c>
      <c r="Z189" s="11" t="str">
        <f>IF(ISBLANK(A189),"",IF(MATCH(表1_16[[#This Row],[子项名称]]&amp;表1_16[[#This Row],[分项工程代号]]&amp;表1_16[[#This Row],[分项工程名称]],Y:Y,0)=ROW(表1_16[[#This Row],[子项名称]]),TRUE,FALSE))</f>
        <v/>
      </c>
      <c r="AA189" s="11" t="str">
        <f t="shared" si="32"/>
        <v/>
      </c>
      <c r="AB189" s="11" t="str">
        <f>IF(ISBLANK(A189),"",VLOOKUP(表1_16[[#This Row],[分项工程名称]],施工检查记录[#All],2,FALSE))</f>
        <v/>
      </c>
      <c r="AC189" t="str">
        <f t="shared" si="22"/>
        <v>1900年01月00日</v>
      </c>
    </row>
    <row r="190" customHeight="1" spans="1:29">
      <c r="A190" s="5"/>
      <c r="B190" s="5"/>
      <c r="C190" s="5"/>
      <c r="D190" s="5"/>
      <c r="E190" s="5"/>
      <c r="F190" s="5"/>
      <c r="G190" s="85"/>
      <c r="I190" s="5"/>
      <c r="J190" s="5"/>
      <c r="K190" s="11" t="str">
        <f>IF(ISBLANK(A190),"",VLOOKUP("S8"&amp;表1_16[[#This Row],[分项工程代号]]&amp;表1_16[[#This Row],[分项工程名称]],模板!D:F,3,FALSE))</f>
        <v/>
      </c>
      <c r="L190" s="2" t="str">
        <f>IF(ISBLANK(A190),"",表1_16[[#This Row],[编号]]&amp;TEXT(表1_16[[#This Row],[序号]],"000"))</f>
        <v/>
      </c>
      <c r="M190" s="11" t="str">
        <f t="shared" si="23"/>
        <v/>
      </c>
      <c r="N190" s="11" t="str">
        <f t="shared" si="24"/>
        <v/>
      </c>
      <c r="O190" s="11" t="str">
        <f t="shared" si="25"/>
        <v/>
      </c>
      <c r="P190" s="2" t="str">
        <f t="shared" si="26"/>
        <v/>
      </c>
      <c r="Q190" s="2" t="str">
        <f t="shared" si="27"/>
        <v/>
      </c>
      <c r="R190" s="2" t="str">
        <f t="shared" si="28"/>
        <v/>
      </c>
      <c r="S190" s="11" t="str">
        <f t="shared" si="29"/>
        <v/>
      </c>
      <c r="T190" s="11" t="str">
        <f>IF(ISBLANK(A190),"",VLOOKUP(表1_16[[#This Row],[分项工程名称]],模板!C:G,3,FALSE))</f>
        <v/>
      </c>
      <c r="U190" s="2" t="str">
        <f t="shared" si="30"/>
        <v/>
      </c>
      <c r="V190" s="2" t="str">
        <f t="shared" si="31"/>
        <v/>
      </c>
      <c r="W190" s="11" t="str">
        <f>IF(ISBLANK(A190),"",表1_16[[#This Row],[子项名称]]&amp;表1_16[[#This Row],[标题]]&amp;表1_16[[#This Row],[分项工程代号]])</f>
        <v/>
      </c>
      <c r="X190" s="11" t="str">
        <f>IF(ISBLANK(A190),"",COUNTIF(W:W,表1_16[[#This Row],[子项名称]]&amp;表1_16[[#This Row],[标题]]&amp;表1_16[[#This Row],[分项工程代号]]))</f>
        <v/>
      </c>
      <c r="Y190" s="11" t="str">
        <f>IF(ISBLANK(A190),"",表1_16[[#This Row],[子项名称]]&amp;表1_16[[#This Row],[分项工程代号]]&amp;表1_16[[#This Row],[分项工程名称]])</f>
        <v/>
      </c>
      <c r="Z190" s="11" t="str">
        <f>IF(ISBLANK(A190),"",IF(MATCH(表1_16[[#This Row],[子项名称]]&amp;表1_16[[#This Row],[分项工程代号]]&amp;表1_16[[#This Row],[分项工程名称]],Y:Y,0)=ROW(表1_16[[#This Row],[子项名称]]),TRUE,FALSE))</f>
        <v/>
      </c>
      <c r="AA190" s="11" t="str">
        <f t="shared" si="32"/>
        <v/>
      </c>
      <c r="AB190" s="11" t="str">
        <f>IF(ISBLANK(A190),"",VLOOKUP(表1_16[[#This Row],[分项工程名称]],施工检查记录[#All],2,FALSE))</f>
        <v/>
      </c>
      <c r="AC190" t="str">
        <f t="shared" si="22"/>
        <v>1900年01月00日</v>
      </c>
    </row>
    <row r="191" customHeight="1" spans="1:29">
      <c r="A191" s="5"/>
      <c r="B191" s="5"/>
      <c r="C191" s="5"/>
      <c r="D191" s="5"/>
      <c r="E191" s="5"/>
      <c r="F191" s="5"/>
      <c r="G191" s="85"/>
      <c r="I191" s="5"/>
      <c r="J191" s="5"/>
      <c r="K191" s="11" t="str">
        <f>IF(ISBLANK(A191),"",VLOOKUP("S8"&amp;表1_16[[#This Row],[分项工程代号]]&amp;表1_16[[#This Row],[分项工程名称]],模板!D:F,3,FALSE))</f>
        <v/>
      </c>
      <c r="L191" s="2" t="str">
        <f>IF(ISBLANK(A191),"",表1_16[[#This Row],[编号]]&amp;TEXT(表1_16[[#This Row],[序号]],"000"))</f>
        <v/>
      </c>
      <c r="M191" s="11" t="str">
        <f t="shared" si="23"/>
        <v/>
      </c>
      <c r="N191" s="11" t="str">
        <f t="shared" si="24"/>
        <v/>
      </c>
      <c r="O191" s="11" t="str">
        <f t="shared" si="25"/>
        <v/>
      </c>
      <c r="P191" s="2" t="str">
        <f t="shared" si="26"/>
        <v/>
      </c>
      <c r="Q191" s="2" t="str">
        <f t="shared" si="27"/>
        <v/>
      </c>
      <c r="R191" s="2" t="str">
        <f t="shared" si="28"/>
        <v/>
      </c>
      <c r="S191" s="11" t="str">
        <f t="shared" si="29"/>
        <v/>
      </c>
      <c r="T191" s="11" t="str">
        <f>IF(ISBLANK(A191),"",VLOOKUP(表1_16[[#This Row],[分项工程名称]],模板!C:G,3,FALSE))</f>
        <v/>
      </c>
      <c r="U191" s="2" t="str">
        <f t="shared" si="30"/>
        <v/>
      </c>
      <c r="V191" s="2" t="str">
        <f t="shared" si="31"/>
        <v/>
      </c>
      <c r="W191" s="11" t="str">
        <f>IF(ISBLANK(A191),"",表1_16[[#This Row],[子项名称]]&amp;表1_16[[#This Row],[标题]]&amp;表1_16[[#This Row],[分项工程代号]])</f>
        <v/>
      </c>
      <c r="X191" s="11" t="str">
        <f>IF(ISBLANK(A191),"",COUNTIF(W:W,表1_16[[#This Row],[子项名称]]&amp;表1_16[[#This Row],[标题]]&amp;表1_16[[#This Row],[分项工程代号]]))</f>
        <v/>
      </c>
      <c r="Y191" s="11" t="str">
        <f>IF(ISBLANK(A191),"",表1_16[[#This Row],[子项名称]]&amp;表1_16[[#This Row],[分项工程代号]]&amp;表1_16[[#This Row],[分项工程名称]])</f>
        <v/>
      </c>
      <c r="Z191" s="11" t="str">
        <f>IF(ISBLANK(A191),"",IF(MATCH(表1_16[[#This Row],[子项名称]]&amp;表1_16[[#This Row],[分项工程代号]]&amp;表1_16[[#This Row],[分项工程名称]],Y:Y,0)=ROW(表1_16[[#This Row],[子项名称]]),TRUE,FALSE))</f>
        <v/>
      </c>
      <c r="AA191" s="11" t="str">
        <f t="shared" si="32"/>
        <v/>
      </c>
      <c r="AB191" s="11" t="str">
        <f>IF(ISBLANK(A191),"",VLOOKUP(表1_16[[#This Row],[分项工程名称]],施工检查记录[#All],2,FALSE))</f>
        <v/>
      </c>
      <c r="AC191" t="str">
        <f t="shared" si="22"/>
        <v>1900年01月00日</v>
      </c>
    </row>
    <row r="192" customHeight="1" spans="1:29">
      <c r="A192" s="5"/>
      <c r="B192" s="5"/>
      <c r="D192" s="5"/>
      <c r="E192" s="5"/>
      <c r="F192" s="5"/>
      <c r="G192" s="85"/>
      <c r="I192" s="5"/>
      <c r="J192" s="5"/>
      <c r="K192" s="11" t="str">
        <f>IF(ISBLANK(A192),"",VLOOKUP("S8"&amp;表1_16[[#This Row],[分项工程代号]]&amp;表1_16[[#This Row],[分项工程名称]],模板!D:F,3,FALSE))</f>
        <v/>
      </c>
      <c r="L192" s="2" t="str">
        <f>IF(ISBLANK(A192),"",表1_16[[#This Row],[编号]]&amp;TEXT(表1_16[[#This Row],[序号]],"000"))</f>
        <v/>
      </c>
      <c r="M192" s="11" t="str">
        <f t="shared" si="23"/>
        <v/>
      </c>
      <c r="N192" s="11" t="str">
        <f t="shared" si="24"/>
        <v/>
      </c>
      <c r="O192" s="11" t="str">
        <f t="shared" si="25"/>
        <v/>
      </c>
      <c r="P192" s="2" t="str">
        <f t="shared" si="26"/>
        <v/>
      </c>
      <c r="Q192" s="2" t="str">
        <f t="shared" si="27"/>
        <v/>
      </c>
      <c r="R192" s="2" t="str">
        <f t="shared" si="28"/>
        <v/>
      </c>
      <c r="S192" s="11" t="str">
        <f t="shared" si="29"/>
        <v/>
      </c>
      <c r="T192" s="11" t="str">
        <f>IF(ISBLANK(A192),"",VLOOKUP(表1_16[[#This Row],[分项工程名称]],模板!C:G,3,FALSE))</f>
        <v/>
      </c>
      <c r="U192" s="2" t="str">
        <f t="shared" si="30"/>
        <v/>
      </c>
      <c r="V192" s="2" t="str">
        <f t="shared" si="31"/>
        <v/>
      </c>
      <c r="W192" s="11" t="str">
        <f>IF(ISBLANK(A192),"",表1_16[[#This Row],[子项名称]]&amp;表1_16[[#This Row],[标题]]&amp;表1_16[[#This Row],[分项工程代号]])</f>
        <v/>
      </c>
      <c r="X192" s="11" t="str">
        <f>IF(ISBLANK(A192),"",COUNTIF(W:W,表1_16[[#This Row],[子项名称]]&amp;表1_16[[#This Row],[标题]]&amp;表1_16[[#This Row],[分项工程代号]]))</f>
        <v/>
      </c>
      <c r="Y192" s="11" t="str">
        <f>IF(ISBLANK(A192),"",表1_16[[#This Row],[子项名称]]&amp;表1_16[[#This Row],[分项工程代号]]&amp;表1_16[[#This Row],[分项工程名称]])</f>
        <v/>
      </c>
      <c r="Z192" s="11" t="str">
        <f>IF(ISBLANK(A192),"",IF(MATCH(表1_16[[#This Row],[子项名称]]&amp;表1_16[[#This Row],[分项工程代号]]&amp;表1_16[[#This Row],[分项工程名称]],Y:Y,0)=ROW(表1_16[[#This Row],[子项名称]]),TRUE,FALSE))</f>
        <v/>
      </c>
      <c r="AA192" s="11" t="str">
        <f t="shared" si="32"/>
        <v/>
      </c>
      <c r="AB192" s="11" t="str">
        <f>IF(ISBLANK(A192),"",VLOOKUP(表1_16[[#This Row],[分项工程名称]],施工检查记录[#All],2,FALSE))</f>
        <v/>
      </c>
      <c r="AC192" t="str">
        <f t="shared" si="22"/>
        <v>1900年01月00日</v>
      </c>
    </row>
    <row r="193" customHeight="1" spans="1:29">
      <c r="A193" s="5"/>
      <c r="B193" s="5"/>
      <c r="D193" s="5"/>
      <c r="E193" s="5"/>
      <c r="F193" s="5"/>
      <c r="G193" s="85"/>
      <c r="I193" s="5"/>
      <c r="J193" s="5"/>
      <c r="K193" s="11" t="str">
        <f>IF(ISBLANK(A193),"",VLOOKUP("S8"&amp;表1_16[[#This Row],[分项工程代号]]&amp;表1_16[[#This Row],[分项工程名称]],模板!D:F,3,FALSE))</f>
        <v/>
      </c>
      <c r="L193" s="2" t="str">
        <f>IF(ISBLANK(A193),"",表1_16[[#This Row],[编号]]&amp;TEXT(表1_16[[#This Row],[序号]],"000"))</f>
        <v/>
      </c>
      <c r="M193" s="11" t="str">
        <f t="shared" si="23"/>
        <v/>
      </c>
      <c r="N193" s="11" t="str">
        <f t="shared" si="24"/>
        <v/>
      </c>
      <c r="O193" s="11" t="str">
        <f t="shared" si="25"/>
        <v/>
      </c>
      <c r="P193" s="2" t="str">
        <f t="shared" si="26"/>
        <v/>
      </c>
      <c r="Q193" s="2" t="str">
        <f t="shared" si="27"/>
        <v/>
      </c>
      <c r="R193" s="2" t="str">
        <f t="shared" si="28"/>
        <v/>
      </c>
      <c r="S193" s="11" t="str">
        <f t="shared" si="29"/>
        <v/>
      </c>
      <c r="T193" s="11" t="str">
        <f>IF(ISBLANK(A193),"",VLOOKUP(表1_16[[#This Row],[分项工程名称]],模板!C:G,3,FALSE))</f>
        <v/>
      </c>
      <c r="U193" s="2" t="str">
        <f t="shared" si="30"/>
        <v/>
      </c>
      <c r="V193" s="2" t="str">
        <f t="shared" si="31"/>
        <v/>
      </c>
      <c r="W193" s="11" t="str">
        <f>IF(ISBLANK(A193),"",表1_16[[#This Row],[子项名称]]&amp;表1_16[[#This Row],[标题]]&amp;表1_16[[#This Row],[分项工程代号]])</f>
        <v/>
      </c>
      <c r="X193" s="11" t="str">
        <f>IF(ISBLANK(A193),"",COUNTIF(W:W,表1_16[[#This Row],[子项名称]]&amp;表1_16[[#This Row],[标题]]&amp;表1_16[[#This Row],[分项工程代号]]))</f>
        <v/>
      </c>
      <c r="Y193" s="11" t="str">
        <f>IF(ISBLANK(A193),"",表1_16[[#This Row],[子项名称]]&amp;表1_16[[#This Row],[分项工程代号]]&amp;表1_16[[#This Row],[分项工程名称]])</f>
        <v/>
      </c>
      <c r="Z193" s="11" t="str">
        <f>IF(ISBLANK(A193),"",IF(MATCH(表1_16[[#This Row],[子项名称]]&amp;表1_16[[#This Row],[分项工程代号]]&amp;表1_16[[#This Row],[分项工程名称]],Y:Y,0)=ROW(表1_16[[#This Row],[子项名称]]),TRUE,FALSE))</f>
        <v/>
      </c>
      <c r="AA193" s="11" t="str">
        <f t="shared" si="32"/>
        <v/>
      </c>
      <c r="AB193" s="11" t="str">
        <f>IF(ISBLANK(A193),"",VLOOKUP(表1_16[[#This Row],[分项工程名称]],施工检查记录[#All],2,FALSE))</f>
        <v/>
      </c>
      <c r="AC193" t="str">
        <f t="shared" si="22"/>
        <v>1900年01月00日</v>
      </c>
    </row>
    <row r="194" customHeight="1" spans="1:29">
      <c r="A194" s="5"/>
      <c r="B194" s="5"/>
      <c r="D194" s="5"/>
      <c r="E194" s="5"/>
      <c r="F194" s="5"/>
      <c r="G194" s="85"/>
      <c r="I194" s="5"/>
      <c r="J194" s="5"/>
      <c r="K194" s="11" t="str">
        <f>IF(ISBLANK(A194),"",VLOOKUP("S8"&amp;表1_16[[#This Row],[分项工程代号]]&amp;表1_16[[#This Row],[分项工程名称]],模板!D:F,3,FALSE))</f>
        <v/>
      </c>
      <c r="L194" s="2" t="str">
        <f>IF(ISBLANK(A194),"",表1_16[[#This Row],[编号]]&amp;TEXT(表1_16[[#This Row],[序号]],"000"))</f>
        <v/>
      </c>
      <c r="M194" s="11" t="str">
        <f t="shared" si="23"/>
        <v/>
      </c>
      <c r="N194" s="11" t="str">
        <f t="shared" si="24"/>
        <v/>
      </c>
      <c r="O194" s="11" t="str">
        <f t="shared" si="25"/>
        <v/>
      </c>
      <c r="P194" s="2" t="str">
        <f t="shared" si="26"/>
        <v/>
      </c>
      <c r="Q194" s="2" t="str">
        <f t="shared" si="27"/>
        <v/>
      </c>
      <c r="R194" s="2" t="str">
        <f t="shared" si="28"/>
        <v/>
      </c>
      <c r="S194" s="11" t="str">
        <f t="shared" si="29"/>
        <v/>
      </c>
      <c r="T194" s="11" t="str">
        <f>IF(ISBLANK(A194),"",VLOOKUP(表1_16[[#This Row],[分项工程名称]],模板!C:G,3,FALSE))</f>
        <v/>
      </c>
      <c r="U194" s="2" t="str">
        <f t="shared" si="30"/>
        <v/>
      </c>
      <c r="V194" s="2" t="str">
        <f t="shared" si="31"/>
        <v/>
      </c>
      <c r="W194" s="11" t="str">
        <f>IF(ISBLANK(A194),"",表1_16[[#This Row],[子项名称]]&amp;表1_16[[#This Row],[标题]]&amp;表1_16[[#This Row],[分项工程代号]])</f>
        <v/>
      </c>
      <c r="X194" s="11" t="str">
        <f>IF(ISBLANK(A194),"",COUNTIF(W:W,表1_16[[#This Row],[子项名称]]&amp;表1_16[[#This Row],[标题]]&amp;表1_16[[#This Row],[分项工程代号]]))</f>
        <v/>
      </c>
      <c r="Y194" s="11" t="str">
        <f>IF(ISBLANK(A194),"",表1_16[[#This Row],[子项名称]]&amp;表1_16[[#This Row],[分项工程代号]]&amp;表1_16[[#This Row],[分项工程名称]])</f>
        <v/>
      </c>
      <c r="Z194" s="11" t="str">
        <f>IF(ISBLANK(A194),"",IF(MATCH(表1_16[[#This Row],[子项名称]]&amp;表1_16[[#This Row],[分项工程代号]]&amp;表1_16[[#This Row],[分项工程名称]],Y:Y,0)=ROW(表1_16[[#This Row],[子项名称]]),TRUE,FALSE))</f>
        <v/>
      </c>
      <c r="AA194" s="11" t="str">
        <f t="shared" si="32"/>
        <v/>
      </c>
      <c r="AB194" s="11" t="str">
        <f>IF(ISBLANK(A194),"",VLOOKUP(表1_16[[#This Row],[分项工程名称]],施工检查记录[#All],2,FALSE))</f>
        <v/>
      </c>
      <c r="AC194" t="str">
        <f t="shared" ref="AC194:AC257" si="33">TEXT($G194,"yyyy年mm月dd日")</f>
        <v>1900年01月00日</v>
      </c>
    </row>
    <row r="195" customHeight="1" spans="1:29">
      <c r="A195" s="5"/>
      <c r="B195" s="5"/>
      <c r="C195" s="5"/>
      <c r="D195" s="5"/>
      <c r="E195" s="5"/>
      <c r="F195" s="5"/>
      <c r="G195" s="85"/>
      <c r="I195" s="5"/>
      <c r="J195" s="5"/>
      <c r="K195" s="11" t="str">
        <f>IF(ISBLANK(A195),"",VLOOKUP("S8"&amp;表1_16[[#This Row],[分项工程代号]]&amp;表1_16[[#This Row],[分项工程名称]],模板!D:F,3,FALSE))</f>
        <v/>
      </c>
      <c r="L195" s="2" t="str">
        <f>IF(ISBLANK(A195),"",表1_16[[#This Row],[编号]]&amp;TEXT(表1_16[[#This Row],[序号]],"000"))</f>
        <v/>
      </c>
      <c r="M195" s="11" t="str">
        <f t="shared" ref="M195:M258" si="34">IF(ISBLANK(A195),"","北方工程刚果（金）有限公司")</f>
        <v/>
      </c>
      <c r="N195" s="11" t="str">
        <f t="shared" ref="N195:N258" si="35">IF(ISBLANK(A195),"","李云松")</f>
        <v/>
      </c>
      <c r="O195" s="11" t="str">
        <f t="shared" ref="O195:O258" si="36">IF(ISBLANK(A195),"","黄必银")</f>
        <v/>
      </c>
      <c r="P195" s="2" t="str">
        <f t="shared" ref="P195:P258" si="37">IF(ISBLANK(A195),"","WUHUANG CONSTRUCTION ET COMMERCE RDC SAS")</f>
        <v/>
      </c>
      <c r="Q195" s="2" t="str">
        <f t="shared" ref="Q195:Q258" si="38">IF(ISBLANK(A195),"","陈陆")</f>
        <v/>
      </c>
      <c r="R195" s="2" t="str">
        <f t="shared" ref="R195:R258" si="39">IF(ISBLANK(A195),"","冯翰鹏")</f>
        <v/>
      </c>
      <c r="S195" s="11" t="str">
        <f t="shared" ref="S195:S258" si="40">IF(ISBLANK(A195),"","鑫诚建设监理咨询有限公司")</f>
        <v/>
      </c>
      <c r="T195" s="11" t="str">
        <f>IF(ISBLANK(A195),"",VLOOKUP(表1_16[[#This Row],[分项工程名称]],模板!C:G,3,FALSE))</f>
        <v/>
      </c>
      <c r="U195" s="2" t="str">
        <f t="shared" ref="U195:U258" si="41">IF(ISBLANK(A195),"","刚果（金）庞比铜钴矿项目")</f>
        <v/>
      </c>
      <c r="V195" s="2" t="str">
        <f t="shared" ref="V195:V258" si="42">IF(ISBLANK(A195),"",_xlfn.CONCAT(U195,"   ",A195))</f>
        <v/>
      </c>
      <c r="W195" s="11" t="str">
        <f>IF(ISBLANK(A195),"",表1_16[[#This Row],[子项名称]]&amp;表1_16[[#This Row],[标题]]&amp;表1_16[[#This Row],[分项工程代号]])</f>
        <v/>
      </c>
      <c r="X195" s="11" t="str">
        <f>IF(ISBLANK(A195),"",COUNTIF(W:W,表1_16[[#This Row],[子项名称]]&amp;表1_16[[#This Row],[标题]]&amp;表1_16[[#This Row],[分项工程代号]]))</f>
        <v/>
      </c>
      <c r="Y195" s="11" t="str">
        <f>IF(ISBLANK(A195),"",表1_16[[#This Row],[子项名称]]&amp;表1_16[[#This Row],[分项工程代号]]&amp;表1_16[[#This Row],[分项工程名称]])</f>
        <v/>
      </c>
      <c r="Z195" s="11" t="str">
        <f>IF(ISBLANK(A195),"",IF(MATCH(表1_16[[#This Row],[子项名称]]&amp;表1_16[[#This Row],[分项工程代号]]&amp;表1_16[[#This Row],[分项工程名称]],Y:Y,0)=ROW(表1_16[[#This Row],[子项名称]]),TRUE,FALSE))</f>
        <v/>
      </c>
      <c r="AA195" s="11" t="str">
        <f t="shared" ref="AA195:AA258" si="43">IF(ISBLANK(A195),"",_xlfn.CONCAT("GB 50339-2003《智能建筑施工及验收规范》"))</f>
        <v/>
      </c>
      <c r="AB195" s="11" t="str">
        <f>IF(ISBLANK(A195),"",VLOOKUP(表1_16[[#This Row],[分项工程名称]],施工检查记录[#All],2,FALSE))</f>
        <v/>
      </c>
      <c r="AC195" t="str">
        <f t="shared" si="33"/>
        <v>1900年01月00日</v>
      </c>
    </row>
    <row r="196" customHeight="1" spans="1:29">
      <c r="A196" s="5"/>
      <c r="B196" s="5"/>
      <c r="C196" s="5"/>
      <c r="D196" s="5"/>
      <c r="E196" s="5"/>
      <c r="F196" s="5"/>
      <c r="G196" s="85"/>
      <c r="I196" s="5"/>
      <c r="J196" s="5"/>
      <c r="K196" s="11" t="str">
        <f>IF(ISBLANK(A196),"",VLOOKUP("S8"&amp;表1_16[[#This Row],[分项工程代号]]&amp;表1_16[[#This Row],[分项工程名称]],模板!D:F,3,FALSE))</f>
        <v/>
      </c>
      <c r="L196" s="2" t="str">
        <f>IF(ISBLANK(A196),"",表1_16[[#This Row],[编号]]&amp;TEXT(表1_16[[#This Row],[序号]],"000"))</f>
        <v/>
      </c>
      <c r="M196" s="11" t="str">
        <f t="shared" si="34"/>
        <v/>
      </c>
      <c r="N196" s="11" t="str">
        <f t="shared" si="35"/>
        <v/>
      </c>
      <c r="O196" s="11" t="str">
        <f t="shared" si="36"/>
        <v/>
      </c>
      <c r="P196" s="2" t="str">
        <f t="shared" si="37"/>
        <v/>
      </c>
      <c r="Q196" s="2" t="str">
        <f t="shared" si="38"/>
        <v/>
      </c>
      <c r="R196" s="2" t="str">
        <f t="shared" si="39"/>
        <v/>
      </c>
      <c r="S196" s="11" t="str">
        <f t="shared" si="40"/>
        <v/>
      </c>
      <c r="T196" s="11" t="str">
        <f>IF(ISBLANK(A196),"",VLOOKUP(表1_16[[#This Row],[分项工程名称]],模板!C:G,3,FALSE))</f>
        <v/>
      </c>
      <c r="U196" s="2" t="str">
        <f t="shared" si="41"/>
        <v/>
      </c>
      <c r="V196" s="2" t="str">
        <f t="shared" si="42"/>
        <v/>
      </c>
      <c r="W196" s="11" t="str">
        <f>IF(ISBLANK(A196),"",表1_16[[#This Row],[子项名称]]&amp;表1_16[[#This Row],[标题]]&amp;表1_16[[#This Row],[分项工程代号]])</f>
        <v/>
      </c>
      <c r="X196" s="11" t="str">
        <f>IF(ISBLANK(A196),"",COUNTIF(W:W,表1_16[[#This Row],[子项名称]]&amp;表1_16[[#This Row],[标题]]&amp;表1_16[[#This Row],[分项工程代号]]))</f>
        <v/>
      </c>
      <c r="Y196" s="11" t="str">
        <f>IF(ISBLANK(A196),"",表1_16[[#This Row],[子项名称]]&amp;表1_16[[#This Row],[分项工程代号]]&amp;表1_16[[#This Row],[分项工程名称]])</f>
        <v/>
      </c>
      <c r="Z196" s="11" t="str">
        <f>IF(ISBLANK(A196),"",IF(MATCH(表1_16[[#This Row],[子项名称]]&amp;表1_16[[#This Row],[分项工程代号]]&amp;表1_16[[#This Row],[分项工程名称]],Y:Y,0)=ROW(表1_16[[#This Row],[子项名称]]),TRUE,FALSE))</f>
        <v/>
      </c>
      <c r="AA196" s="11" t="str">
        <f t="shared" si="43"/>
        <v/>
      </c>
      <c r="AB196" s="11" t="str">
        <f>IF(ISBLANK(A196),"",VLOOKUP(表1_16[[#This Row],[分项工程名称]],施工检查记录[#All],2,FALSE))</f>
        <v/>
      </c>
      <c r="AC196" t="str">
        <f t="shared" si="33"/>
        <v>1900年01月00日</v>
      </c>
    </row>
    <row r="197" customHeight="1" spans="1:29">
      <c r="A197" s="5"/>
      <c r="B197" s="5"/>
      <c r="C197" s="5"/>
      <c r="D197" s="5"/>
      <c r="E197" s="5"/>
      <c r="F197" s="5"/>
      <c r="G197" s="85"/>
      <c r="I197" s="5"/>
      <c r="J197" s="5"/>
      <c r="K197" s="11" t="str">
        <f>IF(ISBLANK(A197),"",VLOOKUP("S8"&amp;表1_16[[#This Row],[分项工程代号]]&amp;表1_16[[#This Row],[分项工程名称]],模板!D:F,3,FALSE))</f>
        <v/>
      </c>
      <c r="L197" s="2" t="str">
        <f>IF(ISBLANK(A197),"",表1_16[[#This Row],[编号]]&amp;TEXT(表1_16[[#This Row],[序号]],"000"))</f>
        <v/>
      </c>
      <c r="M197" s="11" t="str">
        <f t="shared" si="34"/>
        <v/>
      </c>
      <c r="N197" s="11" t="str">
        <f t="shared" si="35"/>
        <v/>
      </c>
      <c r="O197" s="11" t="str">
        <f t="shared" si="36"/>
        <v/>
      </c>
      <c r="P197" s="2" t="str">
        <f t="shared" si="37"/>
        <v/>
      </c>
      <c r="Q197" s="2" t="str">
        <f t="shared" si="38"/>
        <v/>
      </c>
      <c r="R197" s="2" t="str">
        <f t="shared" si="39"/>
        <v/>
      </c>
      <c r="S197" s="11" t="str">
        <f t="shared" si="40"/>
        <v/>
      </c>
      <c r="T197" s="11" t="str">
        <f>IF(ISBLANK(A197),"",VLOOKUP(表1_16[[#This Row],[分项工程名称]],模板!C:G,3,FALSE))</f>
        <v/>
      </c>
      <c r="U197" s="2" t="str">
        <f t="shared" si="41"/>
        <v/>
      </c>
      <c r="V197" s="2" t="str">
        <f t="shared" si="42"/>
        <v/>
      </c>
      <c r="W197" s="11" t="str">
        <f>IF(ISBLANK(A197),"",表1_16[[#This Row],[子项名称]]&amp;表1_16[[#This Row],[标题]]&amp;表1_16[[#This Row],[分项工程代号]])</f>
        <v/>
      </c>
      <c r="X197" s="11" t="str">
        <f>IF(ISBLANK(A197),"",COUNTIF(W:W,表1_16[[#This Row],[子项名称]]&amp;表1_16[[#This Row],[标题]]&amp;表1_16[[#This Row],[分项工程代号]]))</f>
        <v/>
      </c>
      <c r="Y197" s="11" t="str">
        <f>IF(ISBLANK(A197),"",表1_16[[#This Row],[子项名称]]&amp;表1_16[[#This Row],[分项工程代号]]&amp;表1_16[[#This Row],[分项工程名称]])</f>
        <v/>
      </c>
      <c r="Z197" s="11" t="str">
        <f>IF(ISBLANK(A197),"",IF(MATCH(表1_16[[#This Row],[子项名称]]&amp;表1_16[[#This Row],[分项工程代号]]&amp;表1_16[[#This Row],[分项工程名称]],Y:Y,0)=ROW(表1_16[[#This Row],[子项名称]]),TRUE,FALSE))</f>
        <v/>
      </c>
      <c r="AA197" s="11" t="str">
        <f t="shared" si="43"/>
        <v/>
      </c>
      <c r="AB197" s="11" t="str">
        <f>IF(ISBLANK(A197),"",VLOOKUP(表1_16[[#This Row],[分项工程名称]],施工检查记录[#All],2,FALSE))</f>
        <v/>
      </c>
      <c r="AC197" t="str">
        <f t="shared" si="33"/>
        <v>1900年01月00日</v>
      </c>
    </row>
    <row r="198" customHeight="1" spans="1:29">
      <c r="A198" s="5"/>
      <c r="B198" s="5"/>
      <c r="C198" s="5"/>
      <c r="D198" s="5"/>
      <c r="E198" s="5"/>
      <c r="F198" s="5"/>
      <c r="G198" s="85"/>
      <c r="I198" s="5"/>
      <c r="J198" s="5"/>
      <c r="K198" s="11" t="str">
        <f>IF(ISBLANK(A198),"",VLOOKUP("S8"&amp;表1_16[[#This Row],[分项工程代号]]&amp;表1_16[[#This Row],[分项工程名称]],模板!D:F,3,FALSE))</f>
        <v/>
      </c>
      <c r="L198" s="2" t="str">
        <f>IF(ISBLANK(A198),"",表1_16[[#This Row],[编号]]&amp;TEXT(表1_16[[#This Row],[序号]],"000"))</f>
        <v/>
      </c>
      <c r="M198" s="11" t="str">
        <f t="shared" si="34"/>
        <v/>
      </c>
      <c r="N198" s="11" t="str">
        <f t="shared" si="35"/>
        <v/>
      </c>
      <c r="O198" s="11" t="str">
        <f t="shared" si="36"/>
        <v/>
      </c>
      <c r="P198" s="2" t="str">
        <f t="shared" si="37"/>
        <v/>
      </c>
      <c r="Q198" s="2" t="str">
        <f t="shared" si="38"/>
        <v/>
      </c>
      <c r="R198" s="2" t="str">
        <f t="shared" si="39"/>
        <v/>
      </c>
      <c r="S198" s="11" t="str">
        <f t="shared" si="40"/>
        <v/>
      </c>
      <c r="T198" s="11" t="str">
        <f>IF(ISBLANK(A198),"",VLOOKUP(表1_16[[#This Row],[分项工程名称]],模板!C:G,3,FALSE))</f>
        <v/>
      </c>
      <c r="U198" s="2" t="str">
        <f t="shared" si="41"/>
        <v/>
      </c>
      <c r="V198" s="2" t="str">
        <f t="shared" si="42"/>
        <v/>
      </c>
      <c r="W198" s="11" t="str">
        <f>IF(ISBLANK(A198),"",表1_16[[#This Row],[子项名称]]&amp;表1_16[[#This Row],[标题]]&amp;表1_16[[#This Row],[分项工程代号]])</f>
        <v/>
      </c>
      <c r="X198" s="11" t="str">
        <f>IF(ISBLANK(A198),"",COUNTIF(W:W,表1_16[[#This Row],[子项名称]]&amp;表1_16[[#This Row],[标题]]&amp;表1_16[[#This Row],[分项工程代号]]))</f>
        <v/>
      </c>
      <c r="Y198" s="11" t="str">
        <f>IF(ISBLANK(A198),"",表1_16[[#This Row],[子项名称]]&amp;表1_16[[#This Row],[分项工程代号]]&amp;表1_16[[#This Row],[分项工程名称]])</f>
        <v/>
      </c>
      <c r="Z198" s="11" t="str">
        <f>IF(ISBLANK(A198),"",IF(MATCH(表1_16[[#This Row],[子项名称]]&amp;表1_16[[#This Row],[分项工程代号]]&amp;表1_16[[#This Row],[分项工程名称]],Y:Y,0)=ROW(表1_16[[#This Row],[子项名称]]),TRUE,FALSE))</f>
        <v/>
      </c>
      <c r="AA198" s="11" t="str">
        <f t="shared" si="43"/>
        <v/>
      </c>
      <c r="AB198" s="11" t="str">
        <f>IF(ISBLANK(A198),"",VLOOKUP(表1_16[[#This Row],[分项工程名称]],施工检查记录[#All],2,FALSE))</f>
        <v/>
      </c>
      <c r="AC198" t="str">
        <f t="shared" si="33"/>
        <v>1900年01月00日</v>
      </c>
    </row>
    <row r="199" customHeight="1" spans="1:29">
      <c r="A199" s="5"/>
      <c r="B199" s="5"/>
      <c r="C199" s="5"/>
      <c r="D199" s="5"/>
      <c r="E199" s="5"/>
      <c r="F199" s="5"/>
      <c r="G199" s="85"/>
      <c r="I199" s="5"/>
      <c r="J199" s="5"/>
      <c r="K199" s="11" t="str">
        <f>IF(ISBLANK(A199),"",VLOOKUP("S8"&amp;表1_16[[#This Row],[分项工程代号]]&amp;表1_16[[#This Row],[分项工程名称]],模板!D:F,3,FALSE))</f>
        <v/>
      </c>
      <c r="L199" s="2" t="str">
        <f>IF(ISBLANK(A199),"",表1_16[[#This Row],[编号]]&amp;TEXT(表1_16[[#This Row],[序号]],"000"))</f>
        <v/>
      </c>
      <c r="M199" s="11" t="str">
        <f t="shared" si="34"/>
        <v/>
      </c>
      <c r="N199" s="11" t="str">
        <f t="shared" si="35"/>
        <v/>
      </c>
      <c r="O199" s="11" t="str">
        <f t="shared" si="36"/>
        <v/>
      </c>
      <c r="P199" s="2" t="str">
        <f t="shared" si="37"/>
        <v/>
      </c>
      <c r="Q199" s="2" t="str">
        <f t="shared" si="38"/>
        <v/>
      </c>
      <c r="R199" s="2" t="str">
        <f t="shared" si="39"/>
        <v/>
      </c>
      <c r="S199" s="11" t="str">
        <f t="shared" si="40"/>
        <v/>
      </c>
      <c r="T199" s="11" t="str">
        <f>IF(ISBLANK(A199),"",VLOOKUP(表1_16[[#This Row],[分项工程名称]],模板!C:G,3,FALSE))</f>
        <v/>
      </c>
      <c r="U199" s="2" t="str">
        <f t="shared" si="41"/>
        <v/>
      </c>
      <c r="V199" s="2" t="str">
        <f t="shared" si="42"/>
        <v/>
      </c>
      <c r="W199" s="11" t="str">
        <f>IF(ISBLANK(A199),"",表1_16[[#This Row],[子项名称]]&amp;表1_16[[#This Row],[标题]]&amp;表1_16[[#This Row],[分项工程代号]])</f>
        <v/>
      </c>
      <c r="X199" s="11" t="str">
        <f>IF(ISBLANK(A199),"",COUNTIF(W:W,表1_16[[#This Row],[子项名称]]&amp;表1_16[[#This Row],[标题]]&amp;表1_16[[#This Row],[分项工程代号]]))</f>
        <v/>
      </c>
      <c r="Y199" s="11" t="str">
        <f>IF(ISBLANK(A199),"",表1_16[[#This Row],[子项名称]]&amp;表1_16[[#This Row],[分项工程代号]]&amp;表1_16[[#This Row],[分项工程名称]])</f>
        <v/>
      </c>
      <c r="Z199" s="11" t="str">
        <f>IF(ISBLANK(A199),"",IF(MATCH(表1_16[[#This Row],[子项名称]]&amp;表1_16[[#This Row],[分项工程代号]]&amp;表1_16[[#This Row],[分项工程名称]],Y:Y,0)=ROW(表1_16[[#This Row],[子项名称]]),TRUE,FALSE))</f>
        <v/>
      </c>
      <c r="AA199" s="11" t="str">
        <f t="shared" si="43"/>
        <v/>
      </c>
      <c r="AB199" s="11" t="str">
        <f>IF(ISBLANK(A199),"",VLOOKUP(表1_16[[#This Row],[分项工程名称]],施工检查记录[#All],2,FALSE))</f>
        <v/>
      </c>
      <c r="AC199" t="str">
        <f t="shared" si="33"/>
        <v>1900年01月00日</v>
      </c>
    </row>
    <row r="200" customHeight="1" spans="1:29">
      <c r="A200" s="5"/>
      <c r="B200" s="5"/>
      <c r="C200" s="5"/>
      <c r="D200" s="5"/>
      <c r="E200" s="5"/>
      <c r="F200" s="5"/>
      <c r="G200" s="85"/>
      <c r="I200" s="5"/>
      <c r="J200" s="5"/>
      <c r="K200" s="11" t="str">
        <f>IF(ISBLANK(A200),"",VLOOKUP("S8"&amp;表1_16[[#This Row],[分项工程代号]]&amp;表1_16[[#This Row],[分项工程名称]],模板!D:F,3,FALSE))</f>
        <v/>
      </c>
      <c r="L200" s="2" t="str">
        <f>IF(ISBLANK(A200),"",表1_16[[#This Row],[编号]]&amp;TEXT(表1_16[[#This Row],[序号]],"000"))</f>
        <v/>
      </c>
      <c r="M200" s="11" t="str">
        <f t="shared" si="34"/>
        <v/>
      </c>
      <c r="N200" s="11" t="str">
        <f t="shared" si="35"/>
        <v/>
      </c>
      <c r="O200" s="11" t="str">
        <f t="shared" si="36"/>
        <v/>
      </c>
      <c r="P200" s="2" t="str">
        <f t="shared" si="37"/>
        <v/>
      </c>
      <c r="Q200" s="2" t="str">
        <f t="shared" si="38"/>
        <v/>
      </c>
      <c r="R200" s="2" t="str">
        <f t="shared" si="39"/>
        <v/>
      </c>
      <c r="S200" s="11" t="str">
        <f t="shared" si="40"/>
        <v/>
      </c>
      <c r="T200" s="11" t="str">
        <f>IF(ISBLANK(A200),"",VLOOKUP(表1_16[[#This Row],[分项工程名称]],模板!C:G,3,FALSE))</f>
        <v/>
      </c>
      <c r="U200" s="2" t="str">
        <f t="shared" si="41"/>
        <v/>
      </c>
      <c r="V200" s="2" t="str">
        <f t="shared" si="42"/>
        <v/>
      </c>
      <c r="W200" s="11" t="str">
        <f>IF(ISBLANK(A200),"",表1_16[[#This Row],[子项名称]]&amp;表1_16[[#This Row],[标题]]&amp;表1_16[[#This Row],[分项工程代号]])</f>
        <v/>
      </c>
      <c r="X200" s="11" t="str">
        <f>IF(ISBLANK(A200),"",COUNTIF(W:W,表1_16[[#This Row],[子项名称]]&amp;表1_16[[#This Row],[标题]]&amp;表1_16[[#This Row],[分项工程代号]]))</f>
        <v/>
      </c>
      <c r="Y200" s="11" t="str">
        <f>IF(ISBLANK(A200),"",表1_16[[#This Row],[子项名称]]&amp;表1_16[[#This Row],[分项工程代号]]&amp;表1_16[[#This Row],[分项工程名称]])</f>
        <v/>
      </c>
      <c r="Z200" s="11" t="str">
        <f>IF(ISBLANK(A200),"",IF(MATCH(表1_16[[#This Row],[子项名称]]&amp;表1_16[[#This Row],[分项工程代号]]&amp;表1_16[[#This Row],[分项工程名称]],Y:Y,0)=ROW(表1_16[[#This Row],[子项名称]]),TRUE,FALSE))</f>
        <v/>
      </c>
      <c r="AA200" s="11" t="str">
        <f t="shared" si="43"/>
        <v/>
      </c>
      <c r="AB200" s="11" t="str">
        <f>IF(ISBLANK(A200),"",VLOOKUP(表1_16[[#This Row],[分项工程名称]],施工检查记录[#All],2,FALSE))</f>
        <v/>
      </c>
      <c r="AC200" t="str">
        <f t="shared" si="33"/>
        <v>1900年01月00日</v>
      </c>
    </row>
    <row r="201" customHeight="1" spans="1:29">
      <c r="A201" s="5"/>
      <c r="B201" s="5"/>
      <c r="C201" s="5"/>
      <c r="D201" s="5"/>
      <c r="E201" s="5"/>
      <c r="F201" s="5"/>
      <c r="G201" s="85"/>
      <c r="I201" s="5"/>
      <c r="J201" s="5"/>
      <c r="K201" s="11" t="str">
        <f>IF(ISBLANK(A201),"",VLOOKUP("S8"&amp;表1_16[[#This Row],[分项工程代号]]&amp;表1_16[[#This Row],[分项工程名称]],模板!D:F,3,FALSE))</f>
        <v/>
      </c>
      <c r="L201" s="2" t="str">
        <f>IF(ISBLANK(A201),"",表1_16[[#This Row],[编号]]&amp;TEXT(表1_16[[#This Row],[序号]],"000"))</f>
        <v/>
      </c>
      <c r="M201" s="11" t="str">
        <f t="shared" si="34"/>
        <v/>
      </c>
      <c r="N201" s="11" t="str">
        <f t="shared" si="35"/>
        <v/>
      </c>
      <c r="O201" s="11" t="str">
        <f t="shared" si="36"/>
        <v/>
      </c>
      <c r="P201" s="2" t="str">
        <f t="shared" si="37"/>
        <v/>
      </c>
      <c r="Q201" s="2" t="str">
        <f t="shared" si="38"/>
        <v/>
      </c>
      <c r="R201" s="2" t="str">
        <f t="shared" si="39"/>
        <v/>
      </c>
      <c r="S201" s="11" t="str">
        <f t="shared" si="40"/>
        <v/>
      </c>
      <c r="T201" s="11" t="str">
        <f>IF(ISBLANK(A201),"",VLOOKUP(表1_16[[#This Row],[分项工程名称]],模板!C:G,3,FALSE))</f>
        <v/>
      </c>
      <c r="U201" s="2" t="str">
        <f t="shared" si="41"/>
        <v/>
      </c>
      <c r="V201" s="2" t="str">
        <f t="shared" si="42"/>
        <v/>
      </c>
      <c r="W201" s="11" t="str">
        <f>IF(ISBLANK(A201),"",表1_16[[#This Row],[子项名称]]&amp;表1_16[[#This Row],[标题]]&amp;表1_16[[#This Row],[分项工程代号]])</f>
        <v/>
      </c>
      <c r="X201" s="11" t="str">
        <f>IF(ISBLANK(A201),"",COUNTIF(W:W,表1_16[[#This Row],[子项名称]]&amp;表1_16[[#This Row],[标题]]&amp;表1_16[[#This Row],[分项工程代号]]))</f>
        <v/>
      </c>
      <c r="Y201" s="11" t="str">
        <f>IF(ISBLANK(A201),"",表1_16[[#This Row],[子项名称]]&amp;表1_16[[#This Row],[分项工程代号]]&amp;表1_16[[#This Row],[分项工程名称]])</f>
        <v/>
      </c>
      <c r="Z201" s="11" t="str">
        <f>IF(ISBLANK(A201),"",IF(MATCH(表1_16[[#This Row],[子项名称]]&amp;表1_16[[#This Row],[分项工程代号]]&amp;表1_16[[#This Row],[分项工程名称]],Y:Y,0)=ROW(表1_16[[#This Row],[子项名称]]),TRUE,FALSE))</f>
        <v/>
      </c>
      <c r="AA201" s="11" t="str">
        <f t="shared" si="43"/>
        <v/>
      </c>
      <c r="AB201" s="11" t="str">
        <f>IF(ISBLANK(A201),"",VLOOKUP(表1_16[[#This Row],[分项工程名称]],施工检查记录[#All],2,FALSE))</f>
        <v/>
      </c>
      <c r="AC201" t="str">
        <f t="shared" si="33"/>
        <v>1900年01月00日</v>
      </c>
    </row>
    <row r="202" customHeight="1" spans="2:29">
      <c r="B202" s="5"/>
      <c r="C202" s="5"/>
      <c r="D202" s="5"/>
      <c r="E202" s="5"/>
      <c r="G202" s="85"/>
      <c r="K202" s="11" t="str">
        <f>IF(ISBLANK(A202),"",VLOOKUP("S8"&amp;表1_16[[#This Row],[分项工程代号]]&amp;表1_16[[#This Row],[分项工程名称]],模板!D:F,3,FALSE))</f>
        <v/>
      </c>
      <c r="L202" s="2" t="str">
        <f>IF(ISBLANK(A202),"",表1_16[[#This Row],[编号]]&amp;TEXT(表1_16[[#This Row],[序号]],"000"))</f>
        <v/>
      </c>
      <c r="M202" s="11" t="str">
        <f t="shared" si="34"/>
        <v/>
      </c>
      <c r="N202" s="11" t="str">
        <f t="shared" si="35"/>
        <v/>
      </c>
      <c r="O202" s="11" t="str">
        <f t="shared" si="36"/>
        <v/>
      </c>
      <c r="P202" s="2" t="str">
        <f t="shared" si="37"/>
        <v/>
      </c>
      <c r="Q202" s="2" t="str">
        <f t="shared" si="38"/>
        <v/>
      </c>
      <c r="R202" s="2" t="str">
        <f t="shared" si="39"/>
        <v/>
      </c>
      <c r="S202" s="11" t="str">
        <f t="shared" si="40"/>
        <v/>
      </c>
      <c r="T202" s="11" t="str">
        <f>IF(ISBLANK(A202),"",VLOOKUP(表1_16[[#This Row],[分项工程名称]],模板!C:G,3,FALSE))</f>
        <v/>
      </c>
      <c r="U202" s="2" t="str">
        <f t="shared" si="41"/>
        <v/>
      </c>
      <c r="V202" s="2" t="str">
        <f t="shared" si="42"/>
        <v/>
      </c>
      <c r="W202" s="11" t="str">
        <f>IF(ISBLANK(A202),"",表1_16[[#This Row],[子项名称]]&amp;表1_16[[#This Row],[标题]]&amp;表1_16[[#This Row],[分项工程代号]])</f>
        <v/>
      </c>
      <c r="X202" s="11" t="str">
        <f>IF(ISBLANK(A202),"",COUNTIF(W:W,表1_16[[#This Row],[子项名称]]&amp;表1_16[[#This Row],[标题]]&amp;表1_16[[#This Row],[分项工程代号]]))</f>
        <v/>
      </c>
      <c r="Y202" s="11" t="str">
        <f>IF(ISBLANK(A202),"",表1_16[[#This Row],[子项名称]]&amp;表1_16[[#This Row],[分项工程代号]]&amp;表1_16[[#This Row],[分项工程名称]])</f>
        <v/>
      </c>
      <c r="Z202" s="11" t="str">
        <f>IF(ISBLANK(A202),"",IF(MATCH(表1_16[[#This Row],[子项名称]]&amp;表1_16[[#This Row],[分项工程代号]]&amp;表1_16[[#This Row],[分项工程名称]],Y:Y,0)=ROW(表1_16[[#This Row],[子项名称]]),TRUE,FALSE))</f>
        <v/>
      </c>
      <c r="AA202" s="11" t="str">
        <f t="shared" si="43"/>
        <v/>
      </c>
      <c r="AB202" s="11" t="str">
        <f>IF(ISBLANK(A202),"",VLOOKUP(表1_16[[#This Row],[分项工程名称]],施工检查记录[#All],2,FALSE))</f>
        <v/>
      </c>
      <c r="AC202" t="str">
        <f t="shared" si="33"/>
        <v>1900年01月00日</v>
      </c>
    </row>
    <row r="203" customHeight="1" spans="2:29">
      <c r="B203" s="5"/>
      <c r="C203" s="5"/>
      <c r="D203" s="5"/>
      <c r="E203" s="5"/>
      <c r="G203" s="85"/>
      <c r="K203" s="11" t="str">
        <f>IF(ISBLANK(A203),"",VLOOKUP("S8"&amp;表1_16[[#This Row],[分项工程代号]]&amp;表1_16[[#This Row],[分项工程名称]],模板!D:F,3,FALSE))</f>
        <v/>
      </c>
      <c r="L203" s="2" t="str">
        <f>IF(ISBLANK(A203),"",表1_16[[#This Row],[编号]]&amp;TEXT(表1_16[[#This Row],[序号]],"000"))</f>
        <v/>
      </c>
      <c r="M203" s="11" t="str">
        <f t="shared" si="34"/>
        <v/>
      </c>
      <c r="N203" s="11" t="str">
        <f t="shared" si="35"/>
        <v/>
      </c>
      <c r="O203" s="11" t="str">
        <f t="shared" si="36"/>
        <v/>
      </c>
      <c r="P203" s="2" t="str">
        <f t="shared" si="37"/>
        <v/>
      </c>
      <c r="Q203" s="2" t="str">
        <f t="shared" si="38"/>
        <v/>
      </c>
      <c r="R203" s="2" t="str">
        <f t="shared" si="39"/>
        <v/>
      </c>
      <c r="S203" s="11" t="str">
        <f t="shared" si="40"/>
        <v/>
      </c>
      <c r="T203" s="11" t="str">
        <f>IF(ISBLANK(A203),"",VLOOKUP(表1_16[[#This Row],[分项工程名称]],模板!C:G,3,FALSE))</f>
        <v/>
      </c>
      <c r="U203" s="2" t="str">
        <f t="shared" si="41"/>
        <v/>
      </c>
      <c r="V203" s="2" t="str">
        <f t="shared" si="42"/>
        <v/>
      </c>
      <c r="W203" s="11" t="str">
        <f>IF(ISBLANK(A203),"",表1_16[[#This Row],[子项名称]]&amp;表1_16[[#This Row],[标题]]&amp;表1_16[[#This Row],[分项工程代号]])</f>
        <v/>
      </c>
      <c r="X203" s="11" t="str">
        <f>IF(ISBLANK(A203),"",COUNTIF(W:W,表1_16[[#This Row],[子项名称]]&amp;表1_16[[#This Row],[标题]]&amp;表1_16[[#This Row],[分项工程代号]]))</f>
        <v/>
      </c>
      <c r="Y203" s="11" t="str">
        <f>IF(ISBLANK(A203),"",表1_16[[#This Row],[子项名称]]&amp;表1_16[[#This Row],[分项工程代号]]&amp;表1_16[[#This Row],[分项工程名称]])</f>
        <v/>
      </c>
      <c r="Z203" s="11" t="str">
        <f>IF(ISBLANK(A203),"",IF(MATCH(表1_16[[#This Row],[子项名称]]&amp;表1_16[[#This Row],[分项工程代号]]&amp;表1_16[[#This Row],[分项工程名称]],Y:Y,0)=ROW(表1_16[[#This Row],[子项名称]]),TRUE,FALSE))</f>
        <v/>
      </c>
      <c r="AA203" s="11" t="str">
        <f t="shared" si="43"/>
        <v/>
      </c>
      <c r="AB203" s="11" t="str">
        <f>IF(ISBLANK(A203),"",VLOOKUP(表1_16[[#This Row],[分项工程名称]],施工检查记录[#All],2,FALSE))</f>
        <v/>
      </c>
      <c r="AC203" t="str">
        <f t="shared" si="33"/>
        <v>1900年01月00日</v>
      </c>
    </row>
    <row r="204" customHeight="1" spans="2:29">
      <c r="B204" s="5"/>
      <c r="C204" s="5"/>
      <c r="D204" s="5"/>
      <c r="E204" s="5"/>
      <c r="G204" s="85"/>
      <c r="K204" s="11" t="str">
        <f>IF(ISBLANK(A204),"",VLOOKUP("S8"&amp;表1_16[[#This Row],[分项工程代号]]&amp;表1_16[[#This Row],[分项工程名称]],模板!D:F,3,FALSE))</f>
        <v/>
      </c>
      <c r="L204" s="2" t="str">
        <f>IF(ISBLANK(A204),"",表1_16[[#This Row],[编号]]&amp;TEXT(表1_16[[#This Row],[序号]],"000"))</f>
        <v/>
      </c>
      <c r="M204" s="11" t="str">
        <f t="shared" si="34"/>
        <v/>
      </c>
      <c r="N204" s="11" t="str">
        <f t="shared" si="35"/>
        <v/>
      </c>
      <c r="O204" s="11" t="str">
        <f t="shared" si="36"/>
        <v/>
      </c>
      <c r="P204" s="2" t="str">
        <f t="shared" si="37"/>
        <v/>
      </c>
      <c r="Q204" s="2" t="str">
        <f t="shared" si="38"/>
        <v/>
      </c>
      <c r="R204" s="2" t="str">
        <f t="shared" si="39"/>
        <v/>
      </c>
      <c r="S204" s="11" t="str">
        <f t="shared" si="40"/>
        <v/>
      </c>
      <c r="T204" s="11" t="str">
        <f>IF(ISBLANK(A204),"",VLOOKUP(表1_16[[#This Row],[分项工程名称]],模板!C:G,3,FALSE))</f>
        <v/>
      </c>
      <c r="U204" s="2" t="str">
        <f t="shared" si="41"/>
        <v/>
      </c>
      <c r="V204" s="2" t="str">
        <f t="shared" si="42"/>
        <v/>
      </c>
      <c r="W204" s="11" t="str">
        <f>IF(ISBLANK(A204),"",表1_16[[#This Row],[子项名称]]&amp;表1_16[[#This Row],[标题]]&amp;表1_16[[#This Row],[分项工程代号]])</f>
        <v/>
      </c>
      <c r="X204" s="11" t="str">
        <f>IF(ISBLANK(A204),"",COUNTIF(W:W,表1_16[[#This Row],[子项名称]]&amp;表1_16[[#This Row],[标题]]&amp;表1_16[[#This Row],[分项工程代号]]))</f>
        <v/>
      </c>
      <c r="Y204" s="11" t="str">
        <f>IF(ISBLANK(A204),"",表1_16[[#This Row],[子项名称]]&amp;表1_16[[#This Row],[分项工程代号]]&amp;表1_16[[#This Row],[分项工程名称]])</f>
        <v/>
      </c>
      <c r="Z204" s="11" t="str">
        <f>IF(ISBLANK(A204),"",IF(MATCH(表1_16[[#This Row],[子项名称]]&amp;表1_16[[#This Row],[分项工程代号]]&amp;表1_16[[#This Row],[分项工程名称]],Y:Y,0)=ROW(表1_16[[#This Row],[子项名称]]),TRUE,FALSE))</f>
        <v/>
      </c>
      <c r="AA204" s="11" t="str">
        <f t="shared" si="43"/>
        <v/>
      </c>
      <c r="AB204" s="11" t="str">
        <f>IF(ISBLANK(A204),"",VLOOKUP(表1_16[[#This Row],[分项工程名称]],施工检查记录[#All],2,FALSE))</f>
        <v/>
      </c>
      <c r="AC204" t="str">
        <f t="shared" si="33"/>
        <v>1900年01月00日</v>
      </c>
    </row>
    <row r="205" customHeight="1" spans="2:29">
      <c r="B205" s="5"/>
      <c r="C205" s="5"/>
      <c r="D205" s="5"/>
      <c r="E205" s="5"/>
      <c r="G205" s="85"/>
      <c r="K205" s="11" t="str">
        <f>IF(ISBLANK(A205),"",VLOOKUP("S8"&amp;表1_16[[#This Row],[分项工程代号]]&amp;表1_16[[#This Row],[分项工程名称]],模板!D:F,3,FALSE))</f>
        <v/>
      </c>
      <c r="L205" s="2" t="str">
        <f>IF(ISBLANK(A205),"",表1_16[[#This Row],[编号]]&amp;TEXT(表1_16[[#This Row],[序号]],"000"))</f>
        <v/>
      </c>
      <c r="M205" s="11" t="str">
        <f t="shared" si="34"/>
        <v/>
      </c>
      <c r="N205" s="11" t="str">
        <f t="shared" si="35"/>
        <v/>
      </c>
      <c r="O205" s="11" t="str">
        <f t="shared" si="36"/>
        <v/>
      </c>
      <c r="P205" s="2" t="str">
        <f t="shared" si="37"/>
        <v/>
      </c>
      <c r="Q205" s="2" t="str">
        <f t="shared" si="38"/>
        <v/>
      </c>
      <c r="R205" s="2" t="str">
        <f t="shared" si="39"/>
        <v/>
      </c>
      <c r="S205" s="11" t="str">
        <f t="shared" si="40"/>
        <v/>
      </c>
      <c r="T205" s="11" t="str">
        <f>IF(ISBLANK(A205),"",VLOOKUP(表1_16[[#This Row],[分项工程名称]],模板!C:G,3,FALSE))</f>
        <v/>
      </c>
      <c r="U205" s="2" t="str">
        <f t="shared" si="41"/>
        <v/>
      </c>
      <c r="V205" s="2" t="str">
        <f t="shared" si="42"/>
        <v/>
      </c>
      <c r="W205" s="11" t="str">
        <f>IF(ISBLANK(A205),"",表1_16[[#This Row],[子项名称]]&amp;表1_16[[#This Row],[标题]]&amp;表1_16[[#This Row],[分项工程代号]])</f>
        <v/>
      </c>
      <c r="X205" s="11" t="str">
        <f>IF(ISBLANK(A205),"",COUNTIF(W:W,表1_16[[#This Row],[子项名称]]&amp;表1_16[[#This Row],[标题]]&amp;表1_16[[#This Row],[分项工程代号]]))</f>
        <v/>
      </c>
      <c r="Y205" s="11" t="str">
        <f>IF(ISBLANK(A205),"",表1_16[[#This Row],[子项名称]]&amp;表1_16[[#This Row],[分项工程代号]]&amp;表1_16[[#This Row],[分项工程名称]])</f>
        <v/>
      </c>
      <c r="Z205" s="11" t="str">
        <f>IF(ISBLANK(A205),"",IF(MATCH(表1_16[[#This Row],[子项名称]]&amp;表1_16[[#This Row],[分项工程代号]]&amp;表1_16[[#This Row],[分项工程名称]],Y:Y,0)=ROW(表1_16[[#This Row],[子项名称]]),TRUE,FALSE))</f>
        <v/>
      </c>
      <c r="AA205" s="11" t="str">
        <f t="shared" si="43"/>
        <v/>
      </c>
      <c r="AB205" s="11" t="str">
        <f>IF(ISBLANK(A205),"",VLOOKUP(表1_16[[#This Row],[分项工程名称]],施工检查记录[#All],2,FALSE))</f>
        <v/>
      </c>
      <c r="AC205" t="str">
        <f t="shared" si="33"/>
        <v>1900年01月00日</v>
      </c>
    </row>
    <row r="206" customHeight="1" spans="2:29">
      <c r="B206" s="5"/>
      <c r="C206" s="5"/>
      <c r="D206" s="5"/>
      <c r="E206" s="5"/>
      <c r="G206" s="85"/>
      <c r="K206" s="11" t="str">
        <f>IF(ISBLANK(A206),"",VLOOKUP("S8"&amp;表1_16[[#This Row],[分项工程代号]]&amp;表1_16[[#This Row],[分项工程名称]],模板!D:F,3,FALSE))</f>
        <v/>
      </c>
      <c r="L206" s="2" t="str">
        <f>IF(ISBLANK(A206),"",表1_16[[#This Row],[编号]]&amp;TEXT(表1_16[[#This Row],[序号]],"000"))</f>
        <v/>
      </c>
      <c r="M206" s="11" t="str">
        <f t="shared" si="34"/>
        <v/>
      </c>
      <c r="N206" s="11" t="str">
        <f t="shared" si="35"/>
        <v/>
      </c>
      <c r="O206" s="11" t="str">
        <f t="shared" si="36"/>
        <v/>
      </c>
      <c r="P206" s="2" t="str">
        <f t="shared" si="37"/>
        <v/>
      </c>
      <c r="Q206" s="2" t="str">
        <f t="shared" si="38"/>
        <v/>
      </c>
      <c r="R206" s="2" t="str">
        <f t="shared" si="39"/>
        <v/>
      </c>
      <c r="S206" s="11" t="str">
        <f t="shared" si="40"/>
        <v/>
      </c>
      <c r="T206" s="11" t="str">
        <f>IF(ISBLANK(A206),"",VLOOKUP(表1_16[[#This Row],[分项工程名称]],模板!C:G,3,FALSE))</f>
        <v/>
      </c>
      <c r="U206" s="2" t="str">
        <f t="shared" si="41"/>
        <v/>
      </c>
      <c r="V206" s="2" t="str">
        <f t="shared" si="42"/>
        <v/>
      </c>
      <c r="W206" s="11" t="str">
        <f>IF(ISBLANK(A206),"",表1_16[[#This Row],[子项名称]]&amp;表1_16[[#This Row],[标题]]&amp;表1_16[[#This Row],[分项工程代号]])</f>
        <v/>
      </c>
      <c r="X206" s="11" t="str">
        <f>IF(ISBLANK(A206),"",COUNTIF(W:W,表1_16[[#This Row],[子项名称]]&amp;表1_16[[#This Row],[标题]]&amp;表1_16[[#This Row],[分项工程代号]]))</f>
        <v/>
      </c>
      <c r="Y206" s="11" t="str">
        <f>IF(ISBLANK(A206),"",表1_16[[#This Row],[子项名称]]&amp;表1_16[[#This Row],[分项工程代号]]&amp;表1_16[[#This Row],[分项工程名称]])</f>
        <v/>
      </c>
      <c r="Z206" s="11" t="str">
        <f>IF(ISBLANK(A206),"",IF(MATCH(表1_16[[#This Row],[子项名称]]&amp;表1_16[[#This Row],[分项工程代号]]&amp;表1_16[[#This Row],[分项工程名称]],Y:Y,0)=ROW(表1_16[[#This Row],[子项名称]]),TRUE,FALSE))</f>
        <v/>
      </c>
      <c r="AA206" s="11" t="str">
        <f t="shared" si="43"/>
        <v/>
      </c>
      <c r="AB206" s="11" t="str">
        <f>IF(ISBLANK(A206),"",VLOOKUP(表1_16[[#This Row],[分项工程名称]],施工检查记录[#All],2,FALSE))</f>
        <v/>
      </c>
      <c r="AC206" t="str">
        <f t="shared" si="33"/>
        <v>1900年01月00日</v>
      </c>
    </row>
    <row r="207" customHeight="1" spans="2:29">
      <c r="B207" s="5"/>
      <c r="D207" s="5"/>
      <c r="E207" s="5"/>
      <c r="G207" s="85"/>
      <c r="K207" s="11" t="str">
        <f>IF(ISBLANK(A207),"",VLOOKUP("S8"&amp;表1_16[[#This Row],[分项工程代号]]&amp;表1_16[[#This Row],[分项工程名称]],模板!D:F,3,FALSE))</f>
        <v/>
      </c>
      <c r="L207" s="2" t="str">
        <f>IF(ISBLANK(A207),"",表1_16[[#This Row],[编号]]&amp;TEXT(表1_16[[#This Row],[序号]],"000"))</f>
        <v/>
      </c>
      <c r="M207" s="11" t="str">
        <f t="shared" si="34"/>
        <v/>
      </c>
      <c r="N207" s="11" t="str">
        <f t="shared" si="35"/>
        <v/>
      </c>
      <c r="O207" s="11" t="str">
        <f t="shared" si="36"/>
        <v/>
      </c>
      <c r="P207" s="2" t="str">
        <f t="shared" si="37"/>
        <v/>
      </c>
      <c r="Q207" s="2" t="str">
        <f t="shared" si="38"/>
        <v/>
      </c>
      <c r="R207" s="2" t="str">
        <f t="shared" si="39"/>
        <v/>
      </c>
      <c r="S207" s="11" t="str">
        <f t="shared" si="40"/>
        <v/>
      </c>
      <c r="T207" s="11" t="str">
        <f>IF(ISBLANK(A207),"",VLOOKUP(表1_16[[#This Row],[分项工程名称]],模板!C:G,3,FALSE))</f>
        <v/>
      </c>
      <c r="U207" s="2" t="str">
        <f t="shared" si="41"/>
        <v/>
      </c>
      <c r="V207" s="2" t="str">
        <f t="shared" si="42"/>
        <v/>
      </c>
      <c r="W207" s="11" t="str">
        <f>IF(ISBLANK(A207),"",表1_16[[#This Row],[子项名称]]&amp;表1_16[[#This Row],[标题]]&amp;表1_16[[#This Row],[分项工程代号]])</f>
        <v/>
      </c>
      <c r="X207" s="11" t="str">
        <f>IF(ISBLANK(A207),"",COUNTIF(W:W,表1_16[[#This Row],[子项名称]]&amp;表1_16[[#This Row],[标题]]&amp;表1_16[[#This Row],[分项工程代号]]))</f>
        <v/>
      </c>
      <c r="Y207" s="11" t="str">
        <f>IF(ISBLANK(A207),"",表1_16[[#This Row],[子项名称]]&amp;表1_16[[#This Row],[分项工程代号]]&amp;表1_16[[#This Row],[分项工程名称]])</f>
        <v/>
      </c>
      <c r="Z207" s="11" t="str">
        <f>IF(ISBLANK(A207),"",IF(MATCH(表1_16[[#This Row],[子项名称]]&amp;表1_16[[#This Row],[分项工程代号]]&amp;表1_16[[#This Row],[分项工程名称]],Y:Y,0)=ROW(表1_16[[#This Row],[子项名称]]),TRUE,FALSE))</f>
        <v/>
      </c>
      <c r="AA207" s="11" t="str">
        <f t="shared" si="43"/>
        <v/>
      </c>
      <c r="AB207" s="11" t="str">
        <f>IF(ISBLANK(A207),"",VLOOKUP(表1_16[[#This Row],[分项工程名称]],施工检查记录[#All],2,FALSE))</f>
        <v/>
      </c>
      <c r="AC207" t="str">
        <f t="shared" si="33"/>
        <v>1900年01月00日</v>
      </c>
    </row>
    <row r="208" customHeight="1" spans="2:29">
      <c r="B208" s="5"/>
      <c r="D208" s="5"/>
      <c r="E208" s="5"/>
      <c r="G208" s="85"/>
      <c r="K208" s="11" t="str">
        <f>IF(ISBLANK(A208),"",VLOOKUP("S8"&amp;表1_16[[#This Row],[分项工程代号]]&amp;表1_16[[#This Row],[分项工程名称]],模板!D:F,3,FALSE))</f>
        <v/>
      </c>
      <c r="L208" s="2" t="str">
        <f>IF(ISBLANK(A208),"",表1_16[[#This Row],[编号]]&amp;TEXT(表1_16[[#This Row],[序号]],"000"))</f>
        <v/>
      </c>
      <c r="M208" s="11" t="str">
        <f t="shared" si="34"/>
        <v/>
      </c>
      <c r="N208" s="11" t="str">
        <f t="shared" si="35"/>
        <v/>
      </c>
      <c r="O208" s="11" t="str">
        <f t="shared" si="36"/>
        <v/>
      </c>
      <c r="P208" s="2" t="str">
        <f t="shared" si="37"/>
        <v/>
      </c>
      <c r="Q208" s="2" t="str">
        <f t="shared" si="38"/>
        <v/>
      </c>
      <c r="R208" s="2" t="str">
        <f t="shared" si="39"/>
        <v/>
      </c>
      <c r="S208" s="11" t="str">
        <f t="shared" si="40"/>
        <v/>
      </c>
      <c r="T208" s="11" t="str">
        <f>IF(ISBLANK(A208),"",VLOOKUP(表1_16[[#This Row],[分项工程名称]],模板!C:G,3,FALSE))</f>
        <v/>
      </c>
      <c r="U208" s="2" t="str">
        <f t="shared" si="41"/>
        <v/>
      </c>
      <c r="V208" s="2" t="str">
        <f t="shared" si="42"/>
        <v/>
      </c>
      <c r="W208" s="11" t="str">
        <f>IF(ISBLANK(A208),"",表1_16[[#This Row],[子项名称]]&amp;表1_16[[#This Row],[标题]]&amp;表1_16[[#This Row],[分项工程代号]])</f>
        <v/>
      </c>
      <c r="X208" s="11" t="str">
        <f>IF(ISBLANK(A208),"",COUNTIF(W:W,表1_16[[#This Row],[子项名称]]&amp;表1_16[[#This Row],[标题]]&amp;表1_16[[#This Row],[分项工程代号]]))</f>
        <v/>
      </c>
      <c r="Y208" s="11" t="str">
        <f>IF(ISBLANK(A208),"",表1_16[[#This Row],[子项名称]]&amp;表1_16[[#This Row],[分项工程代号]]&amp;表1_16[[#This Row],[分项工程名称]])</f>
        <v/>
      </c>
      <c r="Z208" s="11" t="str">
        <f>IF(ISBLANK(A208),"",IF(MATCH(表1_16[[#This Row],[子项名称]]&amp;表1_16[[#This Row],[分项工程代号]]&amp;表1_16[[#This Row],[分项工程名称]],Y:Y,0)=ROW(表1_16[[#This Row],[子项名称]]),TRUE,FALSE))</f>
        <v/>
      </c>
      <c r="AA208" s="11" t="str">
        <f t="shared" si="43"/>
        <v/>
      </c>
      <c r="AB208" s="11" t="str">
        <f>IF(ISBLANK(A208),"",VLOOKUP(表1_16[[#This Row],[分项工程名称]],施工检查记录[#All],2,FALSE))</f>
        <v/>
      </c>
      <c r="AC208" t="str">
        <f t="shared" si="33"/>
        <v>1900年01月00日</v>
      </c>
    </row>
    <row r="209" customHeight="1" spans="2:29">
      <c r="B209" s="5"/>
      <c r="D209" s="5"/>
      <c r="E209" s="5"/>
      <c r="G209" s="85"/>
      <c r="K209" s="11" t="str">
        <f>IF(ISBLANK(A209),"",VLOOKUP("S8"&amp;表1_16[[#This Row],[分项工程代号]]&amp;表1_16[[#This Row],[分项工程名称]],模板!D:F,3,FALSE))</f>
        <v/>
      </c>
      <c r="L209" s="2" t="str">
        <f>IF(ISBLANK(A209),"",表1_16[[#This Row],[编号]]&amp;TEXT(表1_16[[#This Row],[序号]],"000"))</f>
        <v/>
      </c>
      <c r="M209" s="11" t="str">
        <f t="shared" si="34"/>
        <v/>
      </c>
      <c r="N209" s="11" t="str">
        <f t="shared" si="35"/>
        <v/>
      </c>
      <c r="O209" s="11" t="str">
        <f t="shared" si="36"/>
        <v/>
      </c>
      <c r="P209" s="2" t="str">
        <f t="shared" si="37"/>
        <v/>
      </c>
      <c r="Q209" s="2" t="str">
        <f t="shared" si="38"/>
        <v/>
      </c>
      <c r="R209" s="2" t="str">
        <f t="shared" si="39"/>
        <v/>
      </c>
      <c r="S209" s="11" t="str">
        <f t="shared" si="40"/>
        <v/>
      </c>
      <c r="T209" s="11" t="str">
        <f>IF(ISBLANK(A209),"",VLOOKUP(表1_16[[#This Row],[分项工程名称]],模板!C:G,3,FALSE))</f>
        <v/>
      </c>
      <c r="U209" s="2" t="str">
        <f t="shared" si="41"/>
        <v/>
      </c>
      <c r="V209" s="2" t="str">
        <f t="shared" si="42"/>
        <v/>
      </c>
      <c r="W209" s="11" t="str">
        <f>IF(ISBLANK(A209),"",表1_16[[#This Row],[子项名称]]&amp;表1_16[[#This Row],[标题]]&amp;表1_16[[#This Row],[分项工程代号]])</f>
        <v/>
      </c>
      <c r="X209" s="11" t="str">
        <f>IF(ISBLANK(A209),"",COUNTIF(W:W,表1_16[[#This Row],[子项名称]]&amp;表1_16[[#This Row],[标题]]&amp;表1_16[[#This Row],[分项工程代号]]))</f>
        <v/>
      </c>
      <c r="Y209" s="11" t="str">
        <f>IF(ISBLANK(A209),"",表1_16[[#This Row],[子项名称]]&amp;表1_16[[#This Row],[分项工程代号]]&amp;表1_16[[#This Row],[分项工程名称]])</f>
        <v/>
      </c>
      <c r="Z209" s="11" t="str">
        <f>IF(ISBLANK(A209),"",IF(MATCH(表1_16[[#This Row],[子项名称]]&amp;表1_16[[#This Row],[分项工程代号]]&amp;表1_16[[#This Row],[分项工程名称]],Y:Y,0)=ROW(表1_16[[#This Row],[子项名称]]),TRUE,FALSE))</f>
        <v/>
      </c>
      <c r="AA209" s="11" t="str">
        <f t="shared" si="43"/>
        <v/>
      </c>
      <c r="AB209" s="11" t="str">
        <f>IF(ISBLANK(A209),"",VLOOKUP(表1_16[[#This Row],[分项工程名称]],施工检查记录[#All],2,FALSE))</f>
        <v/>
      </c>
      <c r="AC209" t="str">
        <f t="shared" si="33"/>
        <v>1900年01月00日</v>
      </c>
    </row>
    <row r="210" customHeight="1" spans="2:29">
      <c r="B210" s="5"/>
      <c r="D210" s="5"/>
      <c r="E210" s="5"/>
      <c r="G210" s="85"/>
      <c r="K210" s="11" t="str">
        <f>IF(ISBLANK(A210),"",VLOOKUP("S8"&amp;表1_16[[#This Row],[分项工程代号]]&amp;表1_16[[#This Row],[分项工程名称]],模板!D:F,3,FALSE))</f>
        <v/>
      </c>
      <c r="L210" s="2" t="str">
        <f>IF(ISBLANK(A210),"",表1_16[[#This Row],[编号]]&amp;TEXT(表1_16[[#This Row],[序号]],"000"))</f>
        <v/>
      </c>
      <c r="M210" s="11" t="str">
        <f t="shared" si="34"/>
        <v/>
      </c>
      <c r="N210" s="11" t="str">
        <f t="shared" si="35"/>
        <v/>
      </c>
      <c r="O210" s="11" t="str">
        <f t="shared" si="36"/>
        <v/>
      </c>
      <c r="P210" s="2" t="str">
        <f t="shared" si="37"/>
        <v/>
      </c>
      <c r="Q210" s="2" t="str">
        <f t="shared" si="38"/>
        <v/>
      </c>
      <c r="R210" s="2" t="str">
        <f t="shared" si="39"/>
        <v/>
      </c>
      <c r="S210" s="11" t="str">
        <f t="shared" si="40"/>
        <v/>
      </c>
      <c r="T210" s="11" t="str">
        <f>IF(ISBLANK(A210),"",VLOOKUP(表1_16[[#This Row],[分项工程名称]],模板!C:G,3,FALSE))</f>
        <v/>
      </c>
      <c r="U210" s="2" t="str">
        <f t="shared" si="41"/>
        <v/>
      </c>
      <c r="V210" s="2" t="str">
        <f t="shared" si="42"/>
        <v/>
      </c>
      <c r="W210" s="11" t="str">
        <f>IF(ISBLANK(A210),"",表1_16[[#This Row],[子项名称]]&amp;表1_16[[#This Row],[标题]]&amp;表1_16[[#This Row],[分项工程代号]])</f>
        <v/>
      </c>
      <c r="X210" s="11" t="str">
        <f>IF(ISBLANK(A210),"",COUNTIF(W:W,表1_16[[#This Row],[子项名称]]&amp;表1_16[[#This Row],[标题]]&amp;表1_16[[#This Row],[分项工程代号]]))</f>
        <v/>
      </c>
      <c r="Y210" s="11" t="str">
        <f>IF(ISBLANK(A210),"",表1_16[[#This Row],[子项名称]]&amp;表1_16[[#This Row],[分项工程代号]]&amp;表1_16[[#This Row],[分项工程名称]])</f>
        <v/>
      </c>
      <c r="Z210" s="11" t="str">
        <f>IF(ISBLANK(A210),"",IF(MATCH(表1_16[[#This Row],[子项名称]]&amp;表1_16[[#This Row],[分项工程代号]]&amp;表1_16[[#This Row],[分项工程名称]],Y:Y,0)=ROW(表1_16[[#This Row],[子项名称]]),TRUE,FALSE))</f>
        <v/>
      </c>
      <c r="AA210" s="11" t="str">
        <f t="shared" si="43"/>
        <v/>
      </c>
      <c r="AB210" s="11" t="str">
        <f>IF(ISBLANK(A210),"",VLOOKUP(表1_16[[#This Row],[分项工程名称]],施工检查记录[#All],2,FALSE))</f>
        <v/>
      </c>
      <c r="AC210" t="str">
        <f t="shared" si="33"/>
        <v>1900年01月00日</v>
      </c>
    </row>
    <row r="211" customHeight="1" spans="2:29">
      <c r="B211" s="5"/>
      <c r="D211" s="5"/>
      <c r="E211" s="5"/>
      <c r="G211" s="85"/>
      <c r="K211" s="11" t="str">
        <f>IF(ISBLANK(A211),"",VLOOKUP("S8"&amp;表1_16[[#This Row],[分项工程代号]]&amp;表1_16[[#This Row],[分项工程名称]],模板!D:F,3,FALSE))</f>
        <v/>
      </c>
      <c r="L211" s="2" t="str">
        <f>IF(ISBLANK(A211),"",表1_16[[#This Row],[编号]]&amp;TEXT(表1_16[[#This Row],[序号]],"000"))</f>
        <v/>
      </c>
      <c r="M211" s="11" t="str">
        <f t="shared" si="34"/>
        <v/>
      </c>
      <c r="N211" s="11" t="str">
        <f t="shared" si="35"/>
        <v/>
      </c>
      <c r="O211" s="11" t="str">
        <f t="shared" si="36"/>
        <v/>
      </c>
      <c r="P211" s="2" t="str">
        <f t="shared" si="37"/>
        <v/>
      </c>
      <c r="Q211" s="2" t="str">
        <f t="shared" si="38"/>
        <v/>
      </c>
      <c r="R211" s="2" t="str">
        <f t="shared" si="39"/>
        <v/>
      </c>
      <c r="S211" s="11" t="str">
        <f t="shared" si="40"/>
        <v/>
      </c>
      <c r="T211" s="11" t="str">
        <f>IF(ISBLANK(A211),"",VLOOKUP(表1_16[[#This Row],[分项工程名称]],模板!C:G,3,FALSE))</f>
        <v/>
      </c>
      <c r="U211" s="2" t="str">
        <f t="shared" si="41"/>
        <v/>
      </c>
      <c r="V211" s="2" t="str">
        <f t="shared" si="42"/>
        <v/>
      </c>
      <c r="W211" s="11" t="str">
        <f>IF(ISBLANK(A211),"",表1_16[[#This Row],[子项名称]]&amp;表1_16[[#This Row],[标题]]&amp;表1_16[[#This Row],[分项工程代号]])</f>
        <v/>
      </c>
      <c r="X211" s="11" t="str">
        <f>IF(ISBLANK(A211),"",COUNTIF(W:W,表1_16[[#This Row],[子项名称]]&amp;表1_16[[#This Row],[标题]]&amp;表1_16[[#This Row],[分项工程代号]]))</f>
        <v/>
      </c>
      <c r="Y211" s="11" t="str">
        <f>IF(ISBLANK(A211),"",表1_16[[#This Row],[子项名称]]&amp;表1_16[[#This Row],[分项工程代号]]&amp;表1_16[[#This Row],[分项工程名称]])</f>
        <v/>
      </c>
      <c r="Z211" s="11" t="str">
        <f>IF(ISBLANK(A211),"",IF(MATCH(表1_16[[#This Row],[子项名称]]&amp;表1_16[[#This Row],[分项工程代号]]&amp;表1_16[[#This Row],[分项工程名称]],Y:Y,0)=ROW(表1_16[[#This Row],[子项名称]]),TRUE,FALSE))</f>
        <v/>
      </c>
      <c r="AA211" s="11" t="str">
        <f t="shared" si="43"/>
        <v/>
      </c>
      <c r="AB211" s="11" t="str">
        <f>IF(ISBLANK(A211),"",VLOOKUP(表1_16[[#This Row],[分项工程名称]],施工检查记录[#All],2,FALSE))</f>
        <v/>
      </c>
      <c r="AC211" t="str">
        <f t="shared" si="33"/>
        <v>1900年01月00日</v>
      </c>
    </row>
    <row r="212" customHeight="1" spans="2:29">
      <c r="B212" s="5"/>
      <c r="C212" s="5"/>
      <c r="D212" s="5"/>
      <c r="E212" s="5"/>
      <c r="G212" s="85"/>
      <c r="K212" s="11" t="str">
        <f>IF(ISBLANK(A212),"",VLOOKUP("S8"&amp;表1_16[[#This Row],[分项工程代号]]&amp;表1_16[[#This Row],[分项工程名称]],模板!D:F,3,FALSE))</f>
        <v/>
      </c>
      <c r="L212" s="2" t="str">
        <f>IF(ISBLANK(A212),"",表1_16[[#This Row],[编号]]&amp;TEXT(表1_16[[#This Row],[序号]],"000"))</f>
        <v/>
      </c>
      <c r="M212" s="11" t="str">
        <f t="shared" si="34"/>
        <v/>
      </c>
      <c r="N212" s="11" t="str">
        <f t="shared" si="35"/>
        <v/>
      </c>
      <c r="O212" s="11" t="str">
        <f t="shared" si="36"/>
        <v/>
      </c>
      <c r="P212" s="2" t="str">
        <f t="shared" si="37"/>
        <v/>
      </c>
      <c r="Q212" s="2" t="str">
        <f t="shared" si="38"/>
        <v/>
      </c>
      <c r="R212" s="2" t="str">
        <f t="shared" si="39"/>
        <v/>
      </c>
      <c r="S212" s="11" t="str">
        <f t="shared" si="40"/>
        <v/>
      </c>
      <c r="T212" s="11" t="str">
        <f>IF(ISBLANK(A212),"",VLOOKUP(表1_16[[#This Row],[分项工程名称]],模板!C:G,3,FALSE))</f>
        <v/>
      </c>
      <c r="U212" s="2" t="str">
        <f t="shared" si="41"/>
        <v/>
      </c>
      <c r="V212" s="2" t="str">
        <f t="shared" si="42"/>
        <v/>
      </c>
      <c r="W212" s="11" t="str">
        <f>IF(ISBLANK(A212),"",表1_16[[#This Row],[子项名称]]&amp;表1_16[[#This Row],[标题]]&amp;表1_16[[#This Row],[分项工程代号]])</f>
        <v/>
      </c>
      <c r="X212" s="11" t="str">
        <f>IF(ISBLANK(A212),"",COUNTIF(W:W,表1_16[[#This Row],[子项名称]]&amp;表1_16[[#This Row],[标题]]&amp;表1_16[[#This Row],[分项工程代号]]))</f>
        <v/>
      </c>
      <c r="Y212" s="11" t="str">
        <f>IF(ISBLANK(A212),"",表1_16[[#This Row],[子项名称]]&amp;表1_16[[#This Row],[分项工程代号]]&amp;表1_16[[#This Row],[分项工程名称]])</f>
        <v/>
      </c>
      <c r="Z212" s="11" t="str">
        <f>IF(ISBLANK(A212),"",IF(MATCH(表1_16[[#This Row],[子项名称]]&amp;表1_16[[#This Row],[分项工程代号]]&amp;表1_16[[#This Row],[分项工程名称]],Y:Y,0)=ROW(表1_16[[#This Row],[子项名称]]),TRUE,FALSE))</f>
        <v/>
      </c>
      <c r="AA212" s="11" t="str">
        <f t="shared" si="43"/>
        <v/>
      </c>
      <c r="AB212" s="11" t="str">
        <f>IF(ISBLANK(A212),"",VLOOKUP(表1_16[[#This Row],[分项工程名称]],施工检查记录[#All],2,FALSE))</f>
        <v/>
      </c>
      <c r="AC212" t="str">
        <f t="shared" si="33"/>
        <v>1900年01月00日</v>
      </c>
    </row>
    <row r="213" customHeight="1" spans="2:29">
      <c r="B213" s="5"/>
      <c r="C213" s="5"/>
      <c r="D213" s="5"/>
      <c r="E213" s="5"/>
      <c r="G213" s="85"/>
      <c r="K213" s="11" t="str">
        <f>IF(ISBLANK(A213),"",VLOOKUP("S8"&amp;表1_16[[#This Row],[分项工程代号]]&amp;表1_16[[#This Row],[分项工程名称]],模板!D:F,3,FALSE))</f>
        <v/>
      </c>
      <c r="L213" s="2" t="str">
        <f>IF(ISBLANK(A213),"",表1_16[[#This Row],[编号]]&amp;TEXT(表1_16[[#This Row],[序号]],"000"))</f>
        <v/>
      </c>
      <c r="M213" s="11" t="str">
        <f t="shared" si="34"/>
        <v/>
      </c>
      <c r="N213" s="11" t="str">
        <f t="shared" si="35"/>
        <v/>
      </c>
      <c r="O213" s="11" t="str">
        <f t="shared" si="36"/>
        <v/>
      </c>
      <c r="P213" s="2" t="str">
        <f t="shared" si="37"/>
        <v/>
      </c>
      <c r="Q213" s="2" t="str">
        <f t="shared" si="38"/>
        <v/>
      </c>
      <c r="R213" s="2" t="str">
        <f t="shared" si="39"/>
        <v/>
      </c>
      <c r="S213" s="11" t="str">
        <f t="shared" si="40"/>
        <v/>
      </c>
      <c r="T213" s="11" t="str">
        <f>IF(ISBLANK(A213),"",VLOOKUP(表1_16[[#This Row],[分项工程名称]],模板!C:G,3,FALSE))</f>
        <v/>
      </c>
      <c r="U213" s="2" t="str">
        <f t="shared" si="41"/>
        <v/>
      </c>
      <c r="V213" s="2" t="str">
        <f t="shared" si="42"/>
        <v/>
      </c>
      <c r="W213" s="11" t="str">
        <f>IF(ISBLANK(A213),"",表1_16[[#This Row],[子项名称]]&amp;表1_16[[#This Row],[标题]]&amp;表1_16[[#This Row],[分项工程代号]])</f>
        <v/>
      </c>
      <c r="X213" s="11" t="str">
        <f>IF(ISBLANK(A213),"",COUNTIF(W:W,表1_16[[#This Row],[子项名称]]&amp;表1_16[[#This Row],[标题]]&amp;表1_16[[#This Row],[分项工程代号]]))</f>
        <v/>
      </c>
      <c r="Y213" s="11" t="str">
        <f>IF(ISBLANK(A213),"",表1_16[[#This Row],[子项名称]]&amp;表1_16[[#This Row],[分项工程代号]]&amp;表1_16[[#This Row],[分项工程名称]])</f>
        <v/>
      </c>
      <c r="Z213" s="11" t="str">
        <f>IF(ISBLANK(A213),"",IF(MATCH(表1_16[[#This Row],[子项名称]]&amp;表1_16[[#This Row],[分项工程代号]]&amp;表1_16[[#This Row],[分项工程名称]],Y:Y,0)=ROW(表1_16[[#This Row],[子项名称]]),TRUE,FALSE))</f>
        <v/>
      </c>
      <c r="AA213" s="11" t="str">
        <f t="shared" si="43"/>
        <v/>
      </c>
      <c r="AB213" s="11" t="str">
        <f>IF(ISBLANK(A213),"",VLOOKUP(表1_16[[#This Row],[分项工程名称]],施工检查记录[#All],2,FALSE))</f>
        <v/>
      </c>
      <c r="AC213" t="str">
        <f t="shared" si="33"/>
        <v>1900年01月00日</v>
      </c>
    </row>
    <row r="214" customHeight="1" spans="2:29">
      <c r="B214" s="5"/>
      <c r="C214" s="5"/>
      <c r="D214" s="5"/>
      <c r="E214" s="5"/>
      <c r="G214" s="85"/>
      <c r="K214" s="11" t="str">
        <f>IF(ISBLANK(A214),"",VLOOKUP("S8"&amp;表1_16[[#This Row],[分项工程代号]]&amp;表1_16[[#This Row],[分项工程名称]],模板!D:F,3,FALSE))</f>
        <v/>
      </c>
      <c r="L214" s="2" t="str">
        <f>IF(ISBLANK(A214),"",表1_16[[#This Row],[编号]]&amp;TEXT(表1_16[[#This Row],[序号]],"000"))</f>
        <v/>
      </c>
      <c r="M214" s="11" t="str">
        <f t="shared" si="34"/>
        <v/>
      </c>
      <c r="N214" s="11" t="str">
        <f t="shared" si="35"/>
        <v/>
      </c>
      <c r="O214" s="11" t="str">
        <f t="shared" si="36"/>
        <v/>
      </c>
      <c r="P214" s="2" t="str">
        <f t="shared" si="37"/>
        <v/>
      </c>
      <c r="Q214" s="2" t="str">
        <f t="shared" si="38"/>
        <v/>
      </c>
      <c r="R214" s="2" t="str">
        <f t="shared" si="39"/>
        <v/>
      </c>
      <c r="S214" s="11" t="str">
        <f t="shared" si="40"/>
        <v/>
      </c>
      <c r="T214" s="11" t="str">
        <f>IF(ISBLANK(A214),"",VLOOKUP(表1_16[[#This Row],[分项工程名称]],模板!C:G,3,FALSE))</f>
        <v/>
      </c>
      <c r="U214" s="2" t="str">
        <f t="shared" si="41"/>
        <v/>
      </c>
      <c r="V214" s="2" t="str">
        <f t="shared" si="42"/>
        <v/>
      </c>
      <c r="W214" s="11" t="str">
        <f>IF(ISBLANK(A214),"",表1_16[[#This Row],[子项名称]]&amp;表1_16[[#This Row],[标题]]&amp;表1_16[[#This Row],[分项工程代号]])</f>
        <v/>
      </c>
      <c r="X214" s="11" t="str">
        <f>IF(ISBLANK(A214),"",COUNTIF(W:W,表1_16[[#This Row],[子项名称]]&amp;表1_16[[#This Row],[标题]]&amp;表1_16[[#This Row],[分项工程代号]]))</f>
        <v/>
      </c>
      <c r="Y214" s="11" t="str">
        <f>IF(ISBLANK(A214),"",表1_16[[#This Row],[子项名称]]&amp;表1_16[[#This Row],[分项工程代号]]&amp;表1_16[[#This Row],[分项工程名称]])</f>
        <v/>
      </c>
      <c r="Z214" s="11" t="str">
        <f>IF(ISBLANK(A214),"",IF(MATCH(表1_16[[#This Row],[子项名称]]&amp;表1_16[[#This Row],[分项工程代号]]&amp;表1_16[[#This Row],[分项工程名称]],Y:Y,0)=ROW(表1_16[[#This Row],[子项名称]]),TRUE,FALSE))</f>
        <v/>
      </c>
      <c r="AA214" s="11" t="str">
        <f t="shared" si="43"/>
        <v/>
      </c>
      <c r="AB214" s="11" t="str">
        <f>IF(ISBLANK(A214),"",VLOOKUP(表1_16[[#This Row],[分项工程名称]],施工检查记录[#All],2,FALSE))</f>
        <v/>
      </c>
      <c r="AC214" t="str">
        <f t="shared" si="33"/>
        <v>1900年01月00日</v>
      </c>
    </row>
    <row r="215" customHeight="1" spans="2:29">
      <c r="B215" s="5"/>
      <c r="D215" s="5"/>
      <c r="E215" s="5"/>
      <c r="G215" s="85"/>
      <c r="K215" s="11" t="str">
        <f>IF(ISBLANK(A215),"",VLOOKUP("S8"&amp;表1_16[[#This Row],[分项工程代号]]&amp;表1_16[[#This Row],[分项工程名称]],模板!D:F,3,FALSE))</f>
        <v/>
      </c>
      <c r="L215" s="2" t="str">
        <f>IF(ISBLANK(A215),"",表1_16[[#This Row],[编号]]&amp;TEXT(表1_16[[#This Row],[序号]],"000"))</f>
        <v/>
      </c>
      <c r="M215" s="11" t="str">
        <f t="shared" si="34"/>
        <v/>
      </c>
      <c r="N215" s="11" t="str">
        <f t="shared" si="35"/>
        <v/>
      </c>
      <c r="O215" s="11" t="str">
        <f t="shared" si="36"/>
        <v/>
      </c>
      <c r="P215" s="2" t="str">
        <f t="shared" si="37"/>
        <v/>
      </c>
      <c r="Q215" s="2" t="str">
        <f t="shared" si="38"/>
        <v/>
      </c>
      <c r="R215" s="2" t="str">
        <f t="shared" si="39"/>
        <v/>
      </c>
      <c r="S215" s="11" t="str">
        <f t="shared" si="40"/>
        <v/>
      </c>
      <c r="T215" s="11" t="str">
        <f>IF(ISBLANK(A215),"",VLOOKUP(表1_16[[#This Row],[分项工程名称]],模板!C:G,3,FALSE))</f>
        <v/>
      </c>
      <c r="U215" s="2" t="str">
        <f t="shared" si="41"/>
        <v/>
      </c>
      <c r="V215" s="2" t="str">
        <f t="shared" si="42"/>
        <v/>
      </c>
      <c r="W215" s="11" t="str">
        <f>IF(ISBLANK(A215),"",表1_16[[#This Row],[子项名称]]&amp;表1_16[[#This Row],[标题]]&amp;表1_16[[#This Row],[分项工程代号]])</f>
        <v/>
      </c>
      <c r="X215" s="11" t="str">
        <f>IF(ISBLANK(A215),"",COUNTIF(W:W,表1_16[[#This Row],[子项名称]]&amp;表1_16[[#This Row],[标题]]&amp;表1_16[[#This Row],[分项工程代号]]))</f>
        <v/>
      </c>
      <c r="Y215" s="11" t="str">
        <f>IF(ISBLANK(A215),"",表1_16[[#This Row],[子项名称]]&amp;表1_16[[#This Row],[分项工程代号]]&amp;表1_16[[#This Row],[分项工程名称]])</f>
        <v/>
      </c>
      <c r="Z215" s="11" t="str">
        <f>IF(ISBLANK(A215),"",IF(MATCH(表1_16[[#This Row],[子项名称]]&amp;表1_16[[#This Row],[分项工程代号]]&amp;表1_16[[#This Row],[分项工程名称]],Y:Y,0)=ROW(表1_16[[#This Row],[子项名称]]),TRUE,FALSE))</f>
        <v/>
      </c>
      <c r="AA215" s="11" t="str">
        <f t="shared" si="43"/>
        <v/>
      </c>
      <c r="AB215" s="11" t="str">
        <f>IF(ISBLANK(A215),"",VLOOKUP(表1_16[[#This Row],[分项工程名称]],施工检查记录[#All],2,FALSE))</f>
        <v/>
      </c>
      <c r="AC215" t="str">
        <f t="shared" si="33"/>
        <v>1900年01月00日</v>
      </c>
    </row>
    <row r="216" customHeight="1" spans="2:29">
      <c r="B216" s="5"/>
      <c r="D216" s="5"/>
      <c r="E216" s="5"/>
      <c r="G216" s="85"/>
      <c r="K216" s="11" t="str">
        <f>IF(ISBLANK(A216),"",VLOOKUP("S8"&amp;表1_16[[#This Row],[分项工程代号]]&amp;表1_16[[#This Row],[分项工程名称]],模板!D:F,3,FALSE))</f>
        <v/>
      </c>
      <c r="L216" s="2" t="str">
        <f>IF(ISBLANK(A216),"",表1_16[[#This Row],[编号]]&amp;TEXT(表1_16[[#This Row],[序号]],"000"))</f>
        <v/>
      </c>
      <c r="M216" s="11" t="str">
        <f t="shared" si="34"/>
        <v/>
      </c>
      <c r="N216" s="11" t="str">
        <f t="shared" si="35"/>
        <v/>
      </c>
      <c r="O216" s="11" t="str">
        <f t="shared" si="36"/>
        <v/>
      </c>
      <c r="P216" s="2" t="str">
        <f t="shared" si="37"/>
        <v/>
      </c>
      <c r="Q216" s="2" t="str">
        <f t="shared" si="38"/>
        <v/>
      </c>
      <c r="R216" s="2" t="str">
        <f t="shared" si="39"/>
        <v/>
      </c>
      <c r="S216" s="11" t="str">
        <f t="shared" si="40"/>
        <v/>
      </c>
      <c r="T216" s="11" t="str">
        <f>IF(ISBLANK(A216),"",VLOOKUP(表1_16[[#This Row],[分项工程名称]],模板!C:G,3,FALSE))</f>
        <v/>
      </c>
      <c r="U216" s="2" t="str">
        <f t="shared" si="41"/>
        <v/>
      </c>
      <c r="V216" s="2" t="str">
        <f t="shared" si="42"/>
        <v/>
      </c>
      <c r="W216" s="11" t="str">
        <f>IF(ISBLANK(A216),"",表1_16[[#This Row],[子项名称]]&amp;表1_16[[#This Row],[标题]]&amp;表1_16[[#This Row],[分项工程代号]])</f>
        <v/>
      </c>
      <c r="X216" s="11" t="str">
        <f>IF(ISBLANK(A216),"",COUNTIF(W:W,表1_16[[#This Row],[子项名称]]&amp;表1_16[[#This Row],[标题]]&amp;表1_16[[#This Row],[分项工程代号]]))</f>
        <v/>
      </c>
      <c r="Y216" s="11" t="str">
        <f>IF(ISBLANK(A216),"",表1_16[[#This Row],[子项名称]]&amp;表1_16[[#This Row],[分项工程代号]]&amp;表1_16[[#This Row],[分项工程名称]])</f>
        <v/>
      </c>
      <c r="Z216" s="11" t="str">
        <f>IF(ISBLANK(A216),"",IF(MATCH(表1_16[[#This Row],[子项名称]]&amp;表1_16[[#This Row],[分项工程代号]]&amp;表1_16[[#This Row],[分项工程名称]],Y:Y,0)=ROW(表1_16[[#This Row],[子项名称]]),TRUE,FALSE))</f>
        <v/>
      </c>
      <c r="AA216" s="11" t="str">
        <f t="shared" si="43"/>
        <v/>
      </c>
      <c r="AB216" s="11" t="str">
        <f>IF(ISBLANK(A216),"",VLOOKUP(表1_16[[#This Row],[分项工程名称]],施工检查记录[#All],2,FALSE))</f>
        <v/>
      </c>
      <c r="AC216" t="str">
        <f t="shared" si="33"/>
        <v>1900年01月00日</v>
      </c>
    </row>
    <row r="217" customHeight="1" spans="2:29">
      <c r="B217" s="5"/>
      <c r="D217" s="5"/>
      <c r="E217" s="5"/>
      <c r="G217" s="85"/>
      <c r="K217" s="11" t="str">
        <f>IF(ISBLANK(A217),"",VLOOKUP("S8"&amp;表1_16[[#This Row],[分项工程代号]]&amp;表1_16[[#This Row],[分项工程名称]],模板!D:F,3,FALSE))</f>
        <v/>
      </c>
      <c r="L217" s="2" t="str">
        <f>IF(ISBLANK(A217),"",表1_16[[#This Row],[编号]]&amp;TEXT(表1_16[[#This Row],[序号]],"000"))</f>
        <v/>
      </c>
      <c r="M217" s="11" t="str">
        <f t="shared" si="34"/>
        <v/>
      </c>
      <c r="N217" s="11" t="str">
        <f t="shared" si="35"/>
        <v/>
      </c>
      <c r="O217" s="11" t="str">
        <f t="shared" si="36"/>
        <v/>
      </c>
      <c r="P217" s="2" t="str">
        <f t="shared" si="37"/>
        <v/>
      </c>
      <c r="Q217" s="2" t="str">
        <f t="shared" si="38"/>
        <v/>
      </c>
      <c r="R217" s="2" t="str">
        <f t="shared" si="39"/>
        <v/>
      </c>
      <c r="S217" s="11" t="str">
        <f t="shared" si="40"/>
        <v/>
      </c>
      <c r="T217" s="11" t="str">
        <f>IF(ISBLANK(A217),"",VLOOKUP(表1_16[[#This Row],[分项工程名称]],模板!C:G,3,FALSE))</f>
        <v/>
      </c>
      <c r="U217" s="2" t="str">
        <f t="shared" si="41"/>
        <v/>
      </c>
      <c r="V217" s="2" t="str">
        <f t="shared" si="42"/>
        <v/>
      </c>
      <c r="W217" s="11" t="str">
        <f>IF(ISBLANK(A217),"",表1_16[[#This Row],[子项名称]]&amp;表1_16[[#This Row],[标题]]&amp;表1_16[[#This Row],[分项工程代号]])</f>
        <v/>
      </c>
      <c r="X217" s="11" t="str">
        <f>IF(ISBLANK(A217),"",COUNTIF(W:W,表1_16[[#This Row],[子项名称]]&amp;表1_16[[#This Row],[标题]]&amp;表1_16[[#This Row],[分项工程代号]]))</f>
        <v/>
      </c>
      <c r="Y217" s="11" t="str">
        <f>IF(ISBLANK(A217),"",表1_16[[#This Row],[子项名称]]&amp;表1_16[[#This Row],[分项工程代号]]&amp;表1_16[[#This Row],[分项工程名称]])</f>
        <v/>
      </c>
      <c r="Z217" s="11" t="str">
        <f>IF(ISBLANK(A217),"",IF(MATCH(表1_16[[#This Row],[子项名称]]&amp;表1_16[[#This Row],[分项工程代号]]&amp;表1_16[[#This Row],[分项工程名称]],Y:Y,0)=ROW(表1_16[[#This Row],[子项名称]]),TRUE,FALSE))</f>
        <v/>
      </c>
      <c r="AA217" s="11" t="str">
        <f t="shared" si="43"/>
        <v/>
      </c>
      <c r="AB217" s="11" t="str">
        <f>IF(ISBLANK(A217),"",VLOOKUP(表1_16[[#This Row],[分项工程名称]],施工检查记录[#All],2,FALSE))</f>
        <v/>
      </c>
      <c r="AC217" t="str">
        <f t="shared" si="33"/>
        <v>1900年01月00日</v>
      </c>
    </row>
    <row r="218" customHeight="1" spans="2:29">
      <c r="B218" s="5"/>
      <c r="C218" s="5"/>
      <c r="D218" s="5"/>
      <c r="E218" s="5"/>
      <c r="G218" s="85"/>
      <c r="K218" s="11" t="str">
        <f>IF(ISBLANK(A218),"",VLOOKUP("S8"&amp;表1_16[[#This Row],[分项工程代号]]&amp;表1_16[[#This Row],[分项工程名称]],模板!D:F,3,FALSE))</f>
        <v/>
      </c>
      <c r="L218" s="2" t="str">
        <f>IF(ISBLANK(A218),"",表1_16[[#This Row],[编号]]&amp;TEXT(表1_16[[#This Row],[序号]],"000"))</f>
        <v/>
      </c>
      <c r="M218" s="11" t="str">
        <f t="shared" si="34"/>
        <v/>
      </c>
      <c r="N218" s="11" t="str">
        <f t="shared" si="35"/>
        <v/>
      </c>
      <c r="O218" s="11" t="str">
        <f t="shared" si="36"/>
        <v/>
      </c>
      <c r="P218" s="2" t="str">
        <f t="shared" si="37"/>
        <v/>
      </c>
      <c r="Q218" s="2" t="str">
        <f t="shared" si="38"/>
        <v/>
      </c>
      <c r="R218" s="2" t="str">
        <f t="shared" si="39"/>
        <v/>
      </c>
      <c r="S218" s="11" t="str">
        <f t="shared" si="40"/>
        <v/>
      </c>
      <c r="T218" s="11" t="str">
        <f>IF(ISBLANK(A218),"",VLOOKUP(表1_16[[#This Row],[分项工程名称]],模板!C:G,3,FALSE))</f>
        <v/>
      </c>
      <c r="U218" s="2" t="str">
        <f t="shared" si="41"/>
        <v/>
      </c>
      <c r="V218" s="2" t="str">
        <f t="shared" si="42"/>
        <v/>
      </c>
      <c r="W218" s="11" t="str">
        <f>IF(ISBLANK(A218),"",表1_16[[#This Row],[子项名称]]&amp;表1_16[[#This Row],[标题]]&amp;表1_16[[#This Row],[分项工程代号]])</f>
        <v/>
      </c>
      <c r="X218" s="11" t="str">
        <f>IF(ISBLANK(A218),"",COUNTIF(W:W,表1_16[[#This Row],[子项名称]]&amp;表1_16[[#This Row],[标题]]&amp;表1_16[[#This Row],[分项工程代号]]))</f>
        <v/>
      </c>
      <c r="Y218" s="11" t="str">
        <f>IF(ISBLANK(A218),"",表1_16[[#This Row],[子项名称]]&amp;表1_16[[#This Row],[分项工程代号]]&amp;表1_16[[#This Row],[分项工程名称]])</f>
        <v/>
      </c>
      <c r="Z218" s="11" t="str">
        <f>IF(ISBLANK(A218),"",IF(MATCH(表1_16[[#This Row],[子项名称]]&amp;表1_16[[#This Row],[分项工程代号]]&amp;表1_16[[#This Row],[分项工程名称]],Y:Y,0)=ROW(表1_16[[#This Row],[子项名称]]),TRUE,FALSE))</f>
        <v/>
      </c>
      <c r="AA218" s="11" t="str">
        <f t="shared" si="43"/>
        <v/>
      </c>
      <c r="AB218" s="11" t="str">
        <f>IF(ISBLANK(A218),"",VLOOKUP(表1_16[[#This Row],[分项工程名称]],施工检查记录[#All],2,FALSE))</f>
        <v/>
      </c>
      <c r="AC218" t="str">
        <f t="shared" si="33"/>
        <v>1900年01月00日</v>
      </c>
    </row>
    <row r="219" customHeight="1" spans="2:29">
      <c r="B219" s="5"/>
      <c r="C219" s="5"/>
      <c r="D219" s="5"/>
      <c r="E219" s="5"/>
      <c r="G219" s="85"/>
      <c r="K219" s="11" t="str">
        <f>IF(ISBLANK(A219),"",VLOOKUP("S8"&amp;表1_16[[#This Row],[分项工程代号]]&amp;表1_16[[#This Row],[分项工程名称]],模板!D:F,3,FALSE))</f>
        <v/>
      </c>
      <c r="L219" s="2" t="str">
        <f>IF(ISBLANK(A219),"",表1_16[[#This Row],[编号]]&amp;TEXT(表1_16[[#This Row],[序号]],"000"))</f>
        <v/>
      </c>
      <c r="M219" s="11" t="str">
        <f t="shared" si="34"/>
        <v/>
      </c>
      <c r="N219" s="11" t="str">
        <f t="shared" si="35"/>
        <v/>
      </c>
      <c r="O219" s="11" t="str">
        <f t="shared" si="36"/>
        <v/>
      </c>
      <c r="P219" s="2" t="str">
        <f t="shared" si="37"/>
        <v/>
      </c>
      <c r="Q219" s="2" t="str">
        <f t="shared" si="38"/>
        <v/>
      </c>
      <c r="R219" s="2" t="str">
        <f t="shared" si="39"/>
        <v/>
      </c>
      <c r="S219" s="11" t="str">
        <f t="shared" si="40"/>
        <v/>
      </c>
      <c r="T219" s="11" t="str">
        <f>IF(ISBLANK(A219),"",VLOOKUP(表1_16[[#This Row],[分项工程名称]],模板!C:G,3,FALSE))</f>
        <v/>
      </c>
      <c r="U219" s="2" t="str">
        <f t="shared" si="41"/>
        <v/>
      </c>
      <c r="V219" s="2" t="str">
        <f t="shared" si="42"/>
        <v/>
      </c>
      <c r="W219" s="11" t="str">
        <f>IF(ISBLANK(A219),"",表1_16[[#This Row],[子项名称]]&amp;表1_16[[#This Row],[标题]]&amp;表1_16[[#This Row],[分项工程代号]])</f>
        <v/>
      </c>
      <c r="X219" s="11" t="str">
        <f>IF(ISBLANK(A219),"",COUNTIF(W:W,表1_16[[#This Row],[子项名称]]&amp;表1_16[[#This Row],[标题]]&amp;表1_16[[#This Row],[分项工程代号]]))</f>
        <v/>
      </c>
      <c r="Y219" s="11" t="str">
        <f>IF(ISBLANK(A219),"",表1_16[[#This Row],[子项名称]]&amp;表1_16[[#This Row],[分项工程代号]]&amp;表1_16[[#This Row],[分项工程名称]])</f>
        <v/>
      </c>
      <c r="Z219" s="11" t="str">
        <f>IF(ISBLANK(A219),"",IF(MATCH(表1_16[[#This Row],[子项名称]]&amp;表1_16[[#This Row],[分项工程代号]]&amp;表1_16[[#This Row],[分项工程名称]],Y:Y,0)=ROW(表1_16[[#This Row],[子项名称]]),TRUE,FALSE))</f>
        <v/>
      </c>
      <c r="AA219" s="11" t="str">
        <f t="shared" si="43"/>
        <v/>
      </c>
      <c r="AB219" s="11" t="str">
        <f>IF(ISBLANK(A219),"",VLOOKUP(表1_16[[#This Row],[分项工程名称]],施工检查记录[#All],2,FALSE))</f>
        <v/>
      </c>
      <c r="AC219" t="str">
        <f t="shared" si="33"/>
        <v>1900年01月00日</v>
      </c>
    </row>
    <row r="220" customHeight="1" spans="2:29">
      <c r="B220" s="5"/>
      <c r="C220" s="5"/>
      <c r="D220" s="5"/>
      <c r="E220" s="5"/>
      <c r="F220" s="5"/>
      <c r="G220" s="85"/>
      <c r="K220" s="11" t="str">
        <f>IF(ISBLANK(A220),"",VLOOKUP("S8"&amp;表1_16[[#This Row],[分项工程代号]]&amp;表1_16[[#This Row],[分项工程名称]],模板!D:F,3,FALSE))</f>
        <v/>
      </c>
      <c r="L220" s="2" t="str">
        <f>IF(ISBLANK(A220),"",表1_16[[#This Row],[编号]]&amp;TEXT(表1_16[[#This Row],[序号]],"000"))</f>
        <v/>
      </c>
      <c r="M220" s="11" t="str">
        <f t="shared" si="34"/>
        <v/>
      </c>
      <c r="N220" s="11" t="str">
        <f t="shared" si="35"/>
        <v/>
      </c>
      <c r="O220" s="11" t="str">
        <f t="shared" si="36"/>
        <v/>
      </c>
      <c r="P220" s="2" t="str">
        <f t="shared" si="37"/>
        <v/>
      </c>
      <c r="Q220" s="2" t="str">
        <f t="shared" si="38"/>
        <v/>
      </c>
      <c r="R220" s="2" t="str">
        <f t="shared" si="39"/>
        <v/>
      </c>
      <c r="S220" s="11" t="str">
        <f t="shared" si="40"/>
        <v/>
      </c>
      <c r="T220" s="11" t="str">
        <f>IF(ISBLANK(A220),"",VLOOKUP(表1_16[[#This Row],[分项工程名称]],模板!C:G,3,FALSE))</f>
        <v/>
      </c>
      <c r="U220" s="2" t="str">
        <f t="shared" si="41"/>
        <v/>
      </c>
      <c r="V220" s="2" t="str">
        <f t="shared" si="42"/>
        <v/>
      </c>
      <c r="W220" s="11" t="str">
        <f>IF(ISBLANK(A220),"",表1_16[[#This Row],[子项名称]]&amp;表1_16[[#This Row],[标题]]&amp;表1_16[[#This Row],[分项工程代号]])</f>
        <v/>
      </c>
      <c r="X220" s="11" t="str">
        <f>IF(ISBLANK(A220),"",COUNTIF(W:W,表1_16[[#This Row],[子项名称]]&amp;表1_16[[#This Row],[标题]]&amp;表1_16[[#This Row],[分项工程代号]]))</f>
        <v/>
      </c>
      <c r="Y220" s="11" t="str">
        <f>IF(ISBLANK(A220),"",表1_16[[#This Row],[子项名称]]&amp;表1_16[[#This Row],[分项工程代号]]&amp;表1_16[[#This Row],[分项工程名称]])</f>
        <v/>
      </c>
      <c r="Z220" s="11" t="str">
        <f>IF(ISBLANK(A220),"",IF(MATCH(表1_16[[#This Row],[子项名称]]&amp;表1_16[[#This Row],[分项工程代号]]&amp;表1_16[[#This Row],[分项工程名称]],Y:Y,0)=ROW(表1_16[[#This Row],[子项名称]]),TRUE,FALSE))</f>
        <v/>
      </c>
      <c r="AA220" s="11" t="str">
        <f t="shared" si="43"/>
        <v/>
      </c>
      <c r="AB220" s="11" t="str">
        <f>IF(ISBLANK(A220),"",VLOOKUP(表1_16[[#This Row],[分项工程名称]],施工检查记录[#All],2,FALSE))</f>
        <v/>
      </c>
      <c r="AC220" t="str">
        <f t="shared" si="33"/>
        <v>1900年01月00日</v>
      </c>
    </row>
    <row r="221" customHeight="1" spans="2:29">
      <c r="B221" s="5"/>
      <c r="C221" s="5"/>
      <c r="D221" s="5"/>
      <c r="E221" s="5"/>
      <c r="F221" s="5"/>
      <c r="G221" s="85"/>
      <c r="K221" s="11" t="str">
        <f>IF(ISBLANK(A221),"",VLOOKUP("S8"&amp;表1_16[[#This Row],[分项工程代号]]&amp;表1_16[[#This Row],[分项工程名称]],模板!D:F,3,FALSE))</f>
        <v/>
      </c>
      <c r="L221" s="2" t="str">
        <f>IF(ISBLANK(A221),"",表1_16[[#This Row],[编号]]&amp;TEXT(表1_16[[#This Row],[序号]],"000"))</f>
        <v/>
      </c>
      <c r="M221" s="11" t="str">
        <f t="shared" si="34"/>
        <v/>
      </c>
      <c r="N221" s="11" t="str">
        <f t="shared" si="35"/>
        <v/>
      </c>
      <c r="O221" s="11" t="str">
        <f t="shared" si="36"/>
        <v/>
      </c>
      <c r="P221" s="2" t="str">
        <f t="shared" si="37"/>
        <v/>
      </c>
      <c r="Q221" s="2" t="str">
        <f t="shared" si="38"/>
        <v/>
      </c>
      <c r="R221" s="2" t="str">
        <f t="shared" si="39"/>
        <v/>
      </c>
      <c r="S221" s="11" t="str">
        <f t="shared" si="40"/>
        <v/>
      </c>
      <c r="T221" s="11" t="str">
        <f>IF(ISBLANK(A221),"",VLOOKUP(表1_16[[#This Row],[分项工程名称]],模板!C:G,3,FALSE))</f>
        <v/>
      </c>
      <c r="U221" s="2" t="str">
        <f t="shared" si="41"/>
        <v/>
      </c>
      <c r="V221" s="2" t="str">
        <f t="shared" si="42"/>
        <v/>
      </c>
      <c r="W221" s="11" t="str">
        <f>IF(ISBLANK(A221),"",表1_16[[#This Row],[子项名称]]&amp;表1_16[[#This Row],[标题]]&amp;表1_16[[#This Row],[分项工程代号]])</f>
        <v/>
      </c>
      <c r="X221" s="11" t="str">
        <f>IF(ISBLANK(A221),"",COUNTIF(W:W,表1_16[[#This Row],[子项名称]]&amp;表1_16[[#This Row],[标题]]&amp;表1_16[[#This Row],[分项工程代号]]))</f>
        <v/>
      </c>
      <c r="Y221" s="11" t="str">
        <f>IF(ISBLANK(A221),"",表1_16[[#This Row],[子项名称]]&amp;表1_16[[#This Row],[分项工程代号]]&amp;表1_16[[#This Row],[分项工程名称]])</f>
        <v/>
      </c>
      <c r="Z221" s="11" t="str">
        <f>IF(ISBLANK(A221),"",IF(MATCH(表1_16[[#This Row],[子项名称]]&amp;表1_16[[#This Row],[分项工程代号]]&amp;表1_16[[#This Row],[分项工程名称]],Y:Y,0)=ROW(表1_16[[#This Row],[子项名称]]),TRUE,FALSE))</f>
        <v/>
      </c>
      <c r="AA221" s="11" t="str">
        <f t="shared" si="43"/>
        <v/>
      </c>
      <c r="AB221" s="11" t="str">
        <f>IF(ISBLANK(A221),"",VLOOKUP(表1_16[[#This Row],[分项工程名称]],施工检查记录[#All],2,FALSE))</f>
        <v/>
      </c>
      <c r="AC221" t="str">
        <f t="shared" si="33"/>
        <v>1900年01月00日</v>
      </c>
    </row>
    <row r="222" customHeight="1" spans="2:29">
      <c r="B222" s="5"/>
      <c r="C222" s="5"/>
      <c r="D222" s="5"/>
      <c r="E222" s="5"/>
      <c r="F222" s="5"/>
      <c r="G222" s="85"/>
      <c r="K222" s="11" t="str">
        <f>IF(ISBLANK(A222),"",VLOOKUP("S8"&amp;表1_16[[#This Row],[分项工程代号]]&amp;表1_16[[#This Row],[分项工程名称]],模板!D:F,3,FALSE))</f>
        <v/>
      </c>
      <c r="L222" s="2" t="str">
        <f>IF(ISBLANK(A222),"",表1_16[[#This Row],[编号]]&amp;TEXT(表1_16[[#This Row],[序号]],"000"))</f>
        <v/>
      </c>
      <c r="M222" s="11" t="str">
        <f t="shared" si="34"/>
        <v/>
      </c>
      <c r="N222" s="11" t="str">
        <f t="shared" si="35"/>
        <v/>
      </c>
      <c r="O222" s="11" t="str">
        <f t="shared" si="36"/>
        <v/>
      </c>
      <c r="P222" s="2" t="str">
        <f t="shared" si="37"/>
        <v/>
      </c>
      <c r="Q222" s="2" t="str">
        <f t="shared" si="38"/>
        <v/>
      </c>
      <c r="R222" s="2" t="str">
        <f t="shared" si="39"/>
        <v/>
      </c>
      <c r="S222" s="11" t="str">
        <f t="shared" si="40"/>
        <v/>
      </c>
      <c r="T222" s="11" t="str">
        <f>IF(ISBLANK(A222),"",VLOOKUP(表1_16[[#This Row],[分项工程名称]],模板!C:G,3,FALSE))</f>
        <v/>
      </c>
      <c r="U222" s="2" t="str">
        <f t="shared" si="41"/>
        <v/>
      </c>
      <c r="V222" s="2" t="str">
        <f t="shared" si="42"/>
        <v/>
      </c>
      <c r="W222" s="11" t="str">
        <f>IF(ISBLANK(A222),"",表1_16[[#This Row],[子项名称]]&amp;表1_16[[#This Row],[标题]]&amp;表1_16[[#This Row],[分项工程代号]])</f>
        <v/>
      </c>
      <c r="X222" s="11" t="str">
        <f>IF(ISBLANK(A222),"",COUNTIF(W:W,表1_16[[#This Row],[子项名称]]&amp;表1_16[[#This Row],[标题]]&amp;表1_16[[#This Row],[分项工程代号]]))</f>
        <v/>
      </c>
      <c r="Y222" s="11" t="str">
        <f>IF(ISBLANK(A222),"",表1_16[[#This Row],[子项名称]]&amp;表1_16[[#This Row],[分项工程代号]]&amp;表1_16[[#This Row],[分项工程名称]])</f>
        <v/>
      </c>
      <c r="Z222" s="11" t="str">
        <f>IF(ISBLANK(A222),"",IF(MATCH(表1_16[[#This Row],[子项名称]]&amp;表1_16[[#This Row],[分项工程代号]]&amp;表1_16[[#This Row],[分项工程名称]],Y:Y,0)=ROW(表1_16[[#This Row],[子项名称]]),TRUE,FALSE))</f>
        <v/>
      </c>
      <c r="AA222" s="11" t="str">
        <f t="shared" si="43"/>
        <v/>
      </c>
      <c r="AB222" s="11" t="str">
        <f>IF(ISBLANK(A222),"",VLOOKUP(表1_16[[#This Row],[分项工程名称]],施工检查记录[#All],2,FALSE))</f>
        <v/>
      </c>
      <c r="AC222" t="str">
        <f t="shared" si="33"/>
        <v>1900年01月00日</v>
      </c>
    </row>
    <row r="223" customHeight="1" spans="2:29">
      <c r="B223" s="5"/>
      <c r="C223" s="5"/>
      <c r="D223" s="5"/>
      <c r="E223" s="5"/>
      <c r="F223" s="5"/>
      <c r="G223" s="85"/>
      <c r="K223" s="11" t="str">
        <f>IF(ISBLANK(A223),"",VLOOKUP("S8"&amp;表1_16[[#This Row],[分项工程代号]]&amp;表1_16[[#This Row],[分项工程名称]],模板!D:F,3,FALSE))</f>
        <v/>
      </c>
      <c r="L223" s="2" t="str">
        <f>IF(ISBLANK(A223),"",表1_16[[#This Row],[编号]]&amp;TEXT(表1_16[[#This Row],[序号]],"000"))</f>
        <v/>
      </c>
      <c r="M223" s="11" t="str">
        <f t="shared" si="34"/>
        <v/>
      </c>
      <c r="N223" s="11" t="str">
        <f t="shared" si="35"/>
        <v/>
      </c>
      <c r="O223" s="11" t="str">
        <f t="shared" si="36"/>
        <v/>
      </c>
      <c r="P223" s="2" t="str">
        <f t="shared" si="37"/>
        <v/>
      </c>
      <c r="Q223" s="2" t="str">
        <f t="shared" si="38"/>
        <v/>
      </c>
      <c r="R223" s="2" t="str">
        <f t="shared" si="39"/>
        <v/>
      </c>
      <c r="S223" s="11" t="str">
        <f t="shared" si="40"/>
        <v/>
      </c>
      <c r="T223" s="11" t="str">
        <f>IF(ISBLANK(A223),"",VLOOKUP(表1_16[[#This Row],[分项工程名称]],模板!C:G,3,FALSE))</f>
        <v/>
      </c>
      <c r="U223" s="2" t="str">
        <f t="shared" si="41"/>
        <v/>
      </c>
      <c r="V223" s="2" t="str">
        <f t="shared" si="42"/>
        <v/>
      </c>
      <c r="W223" s="11" t="str">
        <f>IF(ISBLANK(A223),"",表1_16[[#This Row],[子项名称]]&amp;表1_16[[#This Row],[标题]]&amp;表1_16[[#This Row],[分项工程代号]])</f>
        <v/>
      </c>
      <c r="X223" s="11" t="str">
        <f>IF(ISBLANK(A223),"",COUNTIF(W:W,表1_16[[#This Row],[子项名称]]&amp;表1_16[[#This Row],[标题]]&amp;表1_16[[#This Row],[分项工程代号]]))</f>
        <v/>
      </c>
      <c r="Y223" s="11" t="str">
        <f>IF(ISBLANK(A223),"",表1_16[[#This Row],[子项名称]]&amp;表1_16[[#This Row],[分项工程代号]]&amp;表1_16[[#This Row],[分项工程名称]])</f>
        <v/>
      </c>
      <c r="Z223" s="11" t="str">
        <f>IF(ISBLANK(A223),"",IF(MATCH(表1_16[[#This Row],[子项名称]]&amp;表1_16[[#This Row],[分项工程代号]]&amp;表1_16[[#This Row],[分项工程名称]],Y:Y,0)=ROW(表1_16[[#This Row],[子项名称]]),TRUE,FALSE))</f>
        <v/>
      </c>
      <c r="AA223" s="11" t="str">
        <f t="shared" si="43"/>
        <v/>
      </c>
      <c r="AB223" s="11" t="str">
        <f>IF(ISBLANK(A223),"",VLOOKUP(表1_16[[#This Row],[分项工程名称]],施工检查记录[#All],2,FALSE))</f>
        <v/>
      </c>
      <c r="AC223" t="str">
        <f t="shared" si="33"/>
        <v>1900年01月00日</v>
      </c>
    </row>
    <row r="224" customHeight="1" spans="2:29">
      <c r="B224" s="5"/>
      <c r="C224" s="5"/>
      <c r="D224" s="5"/>
      <c r="E224" s="5"/>
      <c r="F224" s="5"/>
      <c r="G224" s="85"/>
      <c r="K224" s="11" t="str">
        <f>IF(ISBLANK(A224),"",VLOOKUP("S8"&amp;表1_16[[#This Row],[分项工程代号]]&amp;表1_16[[#This Row],[分项工程名称]],模板!D:F,3,FALSE))</f>
        <v/>
      </c>
      <c r="L224" s="2" t="str">
        <f>IF(ISBLANK(A224),"",表1_16[[#This Row],[编号]]&amp;TEXT(表1_16[[#This Row],[序号]],"000"))</f>
        <v/>
      </c>
      <c r="M224" s="11" t="str">
        <f t="shared" si="34"/>
        <v/>
      </c>
      <c r="N224" s="11" t="str">
        <f t="shared" si="35"/>
        <v/>
      </c>
      <c r="O224" s="11" t="str">
        <f t="shared" si="36"/>
        <v/>
      </c>
      <c r="P224" s="2" t="str">
        <f t="shared" si="37"/>
        <v/>
      </c>
      <c r="Q224" s="2" t="str">
        <f t="shared" si="38"/>
        <v/>
      </c>
      <c r="R224" s="2" t="str">
        <f t="shared" si="39"/>
        <v/>
      </c>
      <c r="S224" s="11" t="str">
        <f t="shared" si="40"/>
        <v/>
      </c>
      <c r="T224" s="11" t="str">
        <f>IF(ISBLANK(A224),"",VLOOKUP(表1_16[[#This Row],[分项工程名称]],模板!C:G,3,FALSE))</f>
        <v/>
      </c>
      <c r="U224" s="2" t="str">
        <f t="shared" si="41"/>
        <v/>
      </c>
      <c r="V224" s="2" t="str">
        <f t="shared" si="42"/>
        <v/>
      </c>
      <c r="W224" s="11" t="str">
        <f>IF(ISBLANK(A224),"",表1_16[[#This Row],[子项名称]]&amp;表1_16[[#This Row],[标题]]&amp;表1_16[[#This Row],[分项工程代号]])</f>
        <v/>
      </c>
      <c r="X224" s="11" t="str">
        <f>IF(ISBLANK(A224),"",COUNTIF(W:W,表1_16[[#This Row],[子项名称]]&amp;表1_16[[#This Row],[标题]]&amp;表1_16[[#This Row],[分项工程代号]]))</f>
        <v/>
      </c>
      <c r="Y224" s="11" t="str">
        <f>IF(ISBLANK(A224),"",表1_16[[#This Row],[子项名称]]&amp;表1_16[[#This Row],[分项工程代号]]&amp;表1_16[[#This Row],[分项工程名称]])</f>
        <v/>
      </c>
      <c r="Z224" s="11" t="str">
        <f>IF(ISBLANK(A224),"",IF(MATCH(表1_16[[#This Row],[子项名称]]&amp;表1_16[[#This Row],[分项工程代号]]&amp;表1_16[[#This Row],[分项工程名称]],Y:Y,0)=ROW(表1_16[[#This Row],[子项名称]]),TRUE,FALSE))</f>
        <v/>
      </c>
      <c r="AA224" s="11" t="str">
        <f t="shared" si="43"/>
        <v/>
      </c>
      <c r="AB224" s="11" t="str">
        <f>IF(ISBLANK(A224),"",VLOOKUP(表1_16[[#This Row],[分项工程名称]],施工检查记录[#All],2,FALSE))</f>
        <v/>
      </c>
      <c r="AC224" t="str">
        <f t="shared" si="33"/>
        <v>1900年01月00日</v>
      </c>
    </row>
    <row r="225" customHeight="1" spans="2:29">
      <c r="B225" s="5"/>
      <c r="C225" s="5"/>
      <c r="D225" s="5"/>
      <c r="E225" s="5"/>
      <c r="F225" s="5"/>
      <c r="G225" s="85"/>
      <c r="K225" s="11" t="str">
        <f>IF(ISBLANK(A225),"",VLOOKUP("S8"&amp;表1_16[[#This Row],[分项工程代号]]&amp;表1_16[[#This Row],[分项工程名称]],模板!D:F,3,FALSE))</f>
        <v/>
      </c>
      <c r="L225" s="2" t="str">
        <f>IF(ISBLANK(A225),"",表1_16[[#This Row],[编号]]&amp;TEXT(表1_16[[#This Row],[序号]],"000"))</f>
        <v/>
      </c>
      <c r="M225" s="11" t="str">
        <f t="shared" si="34"/>
        <v/>
      </c>
      <c r="N225" s="11" t="str">
        <f t="shared" si="35"/>
        <v/>
      </c>
      <c r="O225" s="11" t="str">
        <f t="shared" si="36"/>
        <v/>
      </c>
      <c r="P225" s="2" t="str">
        <f t="shared" si="37"/>
        <v/>
      </c>
      <c r="Q225" s="2" t="str">
        <f t="shared" si="38"/>
        <v/>
      </c>
      <c r="R225" s="2" t="str">
        <f t="shared" si="39"/>
        <v/>
      </c>
      <c r="S225" s="11" t="str">
        <f t="shared" si="40"/>
        <v/>
      </c>
      <c r="T225" s="11" t="str">
        <f>IF(ISBLANK(A225),"",VLOOKUP(表1_16[[#This Row],[分项工程名称]],模板!C:G,3,FALSE))</f>
        <v/>
      </c>
      <c r="U225" s="2" t="str">
        <f t="shared" si="41"/>
        <v/>
      </c>
      <c r="V225" s="2" t="str">
        <f t="shared" si="42"/>
        <v/>
      </c>
      <c r="W225" s="11" t="str">
        <f>IF(ISBLANK(A225),"",表1_16[[#This Row],[子项名称]]&amp;表1_16[[#This Row],[标题]]&amp;表1_16[[#This Row],[分项工程代号]])</f>
        <v/>
      </c>
      <c r="X225" s="11" t="str">
        <f>IF(ISBLANK(A225),"",COUNTIF(W:W,表1_16[[#This Row],[子项名称]]&amp;表1_16[[#This Row],[标题]]&amp;表1_16[[#This Row],[分项工程代号]]))</f>
        <v/>
      </c>
      <c r="Y225" s="11" t="str">
        <f>IF(ISBLANK(A225),"",表1_16[[#This Row],[子项名称]]&amp;表1_16[[#This Row],[分项工程代号]]&amp;表1_16[[#This Row],[分项工程名称]])</f>
        <v/>
      </c>
      <c r="Z225" s="11" t="str">
        <f>IF(ISBLANK(A225),"",IF(MATCH(表1_16[[#This Row],[子项名称]]&amp;表1_16[[#This Row],[分项工程代号]]&amp;表1_16[[#This Row],[分项工程名称]],Y:Y,0)=ROW(表1_16[[#This Row],[子项名称]]),TRUE,FALSE))</f>
        <v/>
      </c>
      <c r="AA225" s="11" t="str">
        <f t="shared" si="43"/>
        <v/>
      </c>
      <c r="AB225" s="11" t="str">
        <f>IF(ISBLANK(A225),"",VLOOKUP(表1_16[[#This Row],[分项工程名称]],施工检查记录[#All],2,FALSE))</f>
        <v/>
      </c>
      <c r="AC225" t="str">
        <f t="shared" si="33"/>
        <v>1900年01月00日</v>
      </c>
    </row>
    <row r="226" customHeight="1" spans="2:29">
      <c r="B226" s="5"/>
      <c r="C226" s="5"/>
      <c r="D226" s="5"/>
      <c r="E226" s="5"/>
      <c r="F226" s="5"/>
      <c r="G226" s="85"/>
      <c r="K226" s="11" t="str">
        <f>IF(ISBLANK(A226),"",VLOOKUP("S8"&amp;表1_16[[#This Row],[分项工程代号]]&amp;表1_16[[#This Row],[分项工程名称]],模板!D:F,3,FALSE))</f>
        <v/>
      </c>
      <c r="L226" s="2" t="str">
        <f>IF(ISBLANK(A226),"",表1_16[[#This Row],[编号]]&amp;TEXT(表1_16[[#This Row],[序号]],"000"))</f>
        <v/>
      </c>
      <c r="M226" s="11" t="str">
        <f t="shared" si="34"/>
        <v/>
      </c>
      <c r="N226" s="11" t="str">
        <f t="shared" si="35"/>
        <v/>
      </c>
      <c r="O226" s="11" t="str">
        <f t="shared" si="36"/>
        <v/>
      </c>
      <c r="P226" s="2" t="str">
        <f t="shared" si="37"/>
        <v/>
      </c>
      <c r="Q226" s="2" t="str">
        <f t="shared" si="38"/>
        <v/>
      </c>
      <c r="R226" s="2" t="str">
        <f t="shared" si="39"/>
        <v/>
      </c>
      <c r="S226" s="11" t="str">
        <f t="shared" si="40"/>
        <v/>
      </c>
      <c r="T226" s="11" t="str">
        <f>IF(ISBLANK(A226),"",VLOOKUP(表1_16[[#This Row],[分项工程名称]],模板!C:G,3,FALSE))</f>
        <v/>
      </c>
      <c r="U226" s="2" t="str">
        <f t="shared" si="41"/>
        <v/>
      </c>
      <c r="V226" s="2" t="str">
        <f t="shared" si="42"/>
        <v/>
      </c>
      <c r="W226" s="11" t="str">
        <f>IF(ISBLANK(A226),"",表1_16[[#This Row],[子项名称]]&amp;表1_16[[#This Row],[标题]]&amp;表1_16[[#This Row],[分项工程代号]])</f>
        <v/>
      </c>
      <c r="X226" s="11" t="str">
        <f>IF(ISBLANK(A226),"",COUNTIF(W:W,表1_16[[#This Row],[子项名称]]&amp;表1_16[[#This Row],[标题]]&amp;表1_16[[#This Row],[分项工程代号]]))</f>
        <v/>
      </c>
      <c r="Y226" s="11" t="str">
        <f>IF(ISBLANK(A226),"",表1_16[[#This Row],[子项名称]]&amp;表1_16[[#This Row],[分项工程代号]]&amp;表1_16[[#This Row],[分项工程名称]])</f>
        <v/>
      </c>
      <c r="Z226" s="11" t="str">
        <f>IF(ISBLANK(A226),"",IF(MATCH(表1_16[[#This Row],[子项名称]]&amp;表1_16[[#This Row],[分项工程代号]]&amp;表1_16[[#This Row],[分项工程名称]],Y:Y,0)=ROW(表1_16[[#This Row],[子项名称]]),TRUE,FALSE))</f>
        <v/>
      </c>
      <c r="AA226" s="11" t="str">
        <f t="shared" si="43"/>
        <v/>
      </c>
      <c r="AB226" s="11" t="str">
        <f>IF(ISBLANK(A226),"",VLOOKUP(表1_16[[#This Row],[分项工程名称]],施工检查记录[#All],2,FALSE))</f>
        <v/>
      </c>
      <c r="AC226" t="str">
        <f t="shared" si="33"/>
        <v>1900年01月00日</v>
      </c>
    </row>
    <row r="227" customHeight="1" spans="2:29">
      <c r="B227" s="5"/>
      <c r="C227" s="5"/>
      <c r="D227" s="5"/>
      <c r="E227" s="5"/>
      <c r="F227" s="5"/>
      <c r="G227" s="85"/>
      <c r="K227" s="11" t="str">
        <f>IF(ISBLANK(A227),"",VLOOKUP("S8"&amp;表1_16[[#This Row],[分项工程代号]]&amp;表1_16[[#This Row],[分项工程名称]],模板!D:F,3,FALSE))</f>
        <v/>
      </c>
      <c r="L227" s="2" t="str">
        <f>IF(ISBLANK(A227),"",表1_16[[#This Row],[编号]]&amp;TEXT(表1_16[[#This Row],[序号]],"000"))</f>
        <v/>
      </c>
      <c r="M227" s="11" t="str">
        <f t="shared" si="34"/>
        <v/>
      </c>
      <c r="N227" s="11" t="str">
        <f t="shared" si="35"/>
        <v/>
      </c>
      <c r="O227" s="11" t="str">
        <f t="shared" si="36"/>
        <v/>
      </c>
      <c r="P227" s="2" t="str">
        <f t="shared" si="37"/>
        <v/>
      </c>
      <c r="Q227" s="2" t="str">
        <f t="shared" si="38"/>
        <v/>
      </c>
      <c r="R227" s="2" t="str">
        <f t="shared" si="39"/>
        <v/>
      </c>
      <c r="S227" s="11" t="str">
        <f t="shared" si="40"/>
        <v/>
      </c>
      <c r="T227" s="11" t="str">
        <f>IF(ISBLANK(A227),"",VLOOKUP(表1_16[[#This Row],[分项工程名称]],模板!C:G,3,FALSE))</f>
        <v/>
      </c>
      <c r="U227" s="2" t="str">
        <f t="shared" si="41"/>
        <v/>
      </c>
      <c r="V227" s="2" t="str">
        <f t="shared" si="42"/>
        <v/>
      </c>
      <c r="W227" s="11" t="str">
        <f>IF(ISBLANK(A227),"",表1_16[[#This Row],[子项名称]]&amp;表1_16[[#This Row],[标题]]&amp;表1_16[[#This Row],[分项工程代号]])</f>
        <v/>
      </c>
      <c r="X227" s="11" t="str">
        <f>IF(ISBLANK(A227),"",COUNTIF(W:W,表1_16[[#This Row],[子项名称]]&amp;表1_16[[#This Row],[标题]]&amp;表1_16[[#This Row],[分项工程代号]]))</f>
        <v/>
      </c>
      <c r="Y227" s="11" t="str">
        <f>IF(ISBLANK(A227),"",表1_16[[#This Row],[子项名称]]&amp;表1_16[[#This Row],[分项工程代号]]&amp;表1_16[[#This Row],[分项工程名称]])</f>
        <v/>
      </c>
      <c r="Z227" s="11" t="str">
        <f>IF(ISBLANK(A227),"",IF(MATCH(表1_16[[#This Row],[子项名称]]&amp;表1_16[[#This Row],[分项工程代号]]&amp;表1_16[[#This Row],[分项工程名称]],Y:Y,0)=ROW(表1_16[[#This Row],[子项名称]]),TRUE,FALSE))</f>
        <v/>
      </c>
      <c r="AA227" s="11" t="str">
        <f t="shared" si="43"/>
        <v/>
      </c>
      <c r="AB227" s="11" t="str">
        <f>IF(ISBLANK(A227),"",VLOOKUP(表1_16[[#This Row],[分项工程名称]],施工检查记录[#All],2,FALSE))</f>
        <v/>
      </c>
      <c r="AC227" t="str">
        <f t="shared" si="33"/>
        <v>1900年01月00日</v>
      </c>
    </row>
    <row r="228" customHeight="1" spans="2:29">
      <c r="B228" s="5"/>
      <c r="C228" s="5"/>
      <c r="D228" s="5"/>
      <c r="E228" s="5"/>
      <c r="F228" s="5"/>
      <c r="G228" s="85"/>
      <c r="K228" s="11" t="str">
        <f>IF(ISBLANK(A228),"",VLOOKUP("S8"&amp;表1_16[[#This Row],[分项工程代号]]&amp;表1_16[[#This Row],[分项工程名称]],模板!D:F,3,FALSE))</f>
        <v/>
      </c>
      <c r="L228" s="2" t="str">
        <f>IF(ISBLANK(A228),"",表1_16[[#This Row],[编号]]&amp;TEXT(表1_16[[#This Row],[序号]],"000"))</f>
        <v/>
      </c>
      <c r="M228" s="11" t="str">
        <f t="shared" si="34"/>
        <v/>
      </c>
      <c r="N228" s="11" t="str">
        <f t="shared" si="35"/>
        <v/>
      </c>
      <c r="O228" s="11" t="str">
        <f t="shared" si="36"/>
        <v/>
      </c>
      <c r="P228" s="2" t="str">
        <f t="shared" si="37"/>
        <v/>
      </c>
      <c r="Q228" s="2" t="str">
        <f t="shared" si="38"/>
        <v/>
      </c>
      <c r="R228" s="2" t="str">
        <f t="shared" si="39"/>
        <v/>
      </c>
      <c r="S228" s="11" t="str">
        <f t="shared" si="40"/>
        <v/>
      </c>
      <c r="T228" s="11" t="str">
        <f>IF(ISBLANK(A228),"",VLOOKUP(表1_16[[#This Row],[分项工程名称]],模板!C:G,3,FALSE))</f>
        <v/>
      </c>
      <c r="U228" s="2" t="str">
        <f t="shared" si="41"/>
        <v/>
      </c>
      <c r="V228" s="2" t="str">
        <f t="shared" si="42"/>
        <v/>
      </c>
      <c r="W228" s="11" t="str">
        <f>IF(ISBLANK(A228),"",表1_16[[#This Row],[子项名称]]&amp;表1_16[[#This Row],[标题]]&amp;表1_16[[#This Row],[分项工程代号]])</f>
        <v/>
      </c>
      <c r="X228" s="11" t="str">
        <f>IF(ISBLANK(A228),"",COUNTIF(W:W,表1_16[[#This Row],[子项名称]]&amp;表1_16[[#This Row],[标题]]&amp;表1_16[[#This Row],[分项工程代号]]))</f>
        <v/>
      </c>
      <c r="Y228" s="11" t="str">
        <f>IF(ISBLANK(A228),"",表1_16[[#This Row],[子项名称]]&amp;表1_16[[#This Row],[分项工程代号]]&amp;表1_16[[#This Row],[分项工程名称]])</f>
        <v/>
      </c>
      <c r="Z228" s="11" t="str">
        <f>IF(ISBLANK(A228),"",IF(MATCH(表1_16[[#This Row],[子项名称]]&amp;表1_16[[#This Row],[分项工程代号]]&amp;表1_16[[#This Row],[分项工程名称]],Y:Y,0)=ROW(表1_16[[#This Row],[子项名称]]),TRUE,FALSE))</f>
        <v/>
      </c>
      <c r="AA228" s="11" t="str">
        <f t="shared" si="43"/>
        <v/>
      </c>
      <c r="AB228" s="11" t="str">
        <f>IF(ISBLANK(A228),"",VLOOKUP(表1_16[[#This Row],[分项工程名称]],施工检查记录[#All],2,FALSE))</f>
        <v/>
      </c>
      <c r="AC228" t="str">
        <f t="shared" si="33"/>
        <v>1900年01月00日</v>
      </c>
    </row>
    <row r="229" customHeight="1" spans="2:29">
      <c r="B229" s="5"/>
      <c r="C229" s="5"/>
      <c r="D229" s="5"/>
      <c r="E229" s="5"/>
      <c r="F229" s="5"/>
      <c r="G229" s="85"/>
      <c r="K229" s="11" t="str">
        <f>IF(ISBLANK(A229),"",VLOOKUP("S8"&amp;表1_16[[#This Row],[分项工程代号]]&amp;表1_16[[#This Row],[分项工程名称]],模板!D:F,3,FALSE))</f>
        <v/>
      </c>
      <c r="L229" s="2" t="str">
        <f>IF(ISBLANK(A229),"",表1_16[[#This Row],[编号]]&amp;TEXT(表1_16[[#This Row],[序号]],"000"))</f>
        <v/>
      </c>
      <c r="M229" s="11" t="str">
        <f t="shared" si="34"/>
        <v/>
      </c>
      <c r="N229" s="11" t="str">
        <f t="shared" si="35"/>
        <v/>
      </c>
      <c r="O229" s="11" t="str">
        <f t="shared" si="36"/>
        <v/>
      </c>
      <c r="P229" s="2" t="str">
        <f t="shared" si="37"/>
        <v/>
      </c>
      <c r="Q229" s="2" t="str">
        <f t="shared" si="38"/>
        <v/>
      </c>
      <c r="R229" s="2" t="str">
        <f t="shared" si="39"/>
        <v/>
      </c>
      <c r="S229" s="11" t="str">
        <f t="shared" si="40"/>
        <v/>
      </c>
      <c r="T229" s="11" t="str">
        <f>IF(ISBLANK(A229),"",VLOOKUP(表1_16[[#This Row],[分项工程名称]],模板!C:G,3,FALSE))</f>
        <v/>
      </c>
      <c r="U229" s="2" t="str">
        <f t="shared" si="41"/>
        <v/>
      </c>
      <c r="V229" s="2" t="str">
        <f t="shared" si="42"/>
        <v/>
      </c>
      <c r="W229" s="11" t="str">
        <f>IF(ISBLANK(A229),"",表1_16[[#This Row],[子项名称]]&amp;表1_16[[#This Row],[标题]]&amp;表1_16[[#This Row],[分项工程代号]])</f>
        <v/>
      </c>
      <c r="X229" s="11" t="str">
        <f>IF(ISBLANK(A229),"",COUNTIF(W:W,表1_16[[#This Row],[子项名称]]&amp;表1_16[[#This Row],[标题]]&amp;表1_16[[#This Row],[分项工程代号]]))</f>
        <v/>
      </c>
      <c r="Y229" s="11" t="str">
        <f>IF(ISBLANK(A229),"",表1_16[[#This Row],[子项名称]]&amp;表1_16[[#This Row],[分项工程代号]]&amp;表1_16[[#This Row],[分项工程名称]])</f>
        <v/>
      </c>
      <c r="Z229" s="11" t="str">
        <f>IF(ISBLANK(A229),"",IF(MATCH(表1_16[[#This Row],[子项名称]]&amp;表1_16[[#This Row],[分项工程代号]]&amp;表1_16[[#This Row],[分项工程名称]],Y:Y,0)=ROW(表1_16[[#This Row],[子项名称]]),TRUE,FALSE))</f>
        <v/>
      </c>
      <c r="AA229" s="11" t="str">
        <f t="shared" si="43"/>
        <v/>
      </c>
      <c r="AB229" s="11" t="str">
        <f>IF(ISBLANK(A229),"",VLOOKUP(表1_16[[#This Row],[分项工程名称]],施工检查记录[#All],2,FALSE))</f>
        <v/>
      </c>
      <c r="AC229" t="str">
        <f t="shared" si="33"/>
        <v>1900年01月00日</v>
      </c>
    </row>
    <row r="230" customHeight="1" spans="2:29">
      <c r="B230" s="5"/>
      <c r="C230" s="5"/>
      <c r="D230" s="5"/>
      <c r="E230" s="5"/>
      <c r="F230" s="5"/>
      <c r="G230" s="85"/>
      <c r="K230" s="11" t="str">
        <f>IF(ISBLANK(A230),"",VLOOKUP("S8"&amp;表1_16[[#This Row],[分项工程代号]]&amp;表1_16[[#This Row],[分项工程名称]],模板!D:F,3,FALSE))</f>
        <v/>
      </c>
      <c r="L230" s="2" t="str">
        <f>IF(ISBLANK(A230),"",表1_16[[#This Row],[编号]]&amp;TEXT(表1_16[[#This Row],[序号]],"000"))</f>
        <v/>
      </c>
      <c r="M230" s="11" t="str">
        <f t="shared" si="34"/>
        <v/>
      </c>
      <c r="N230" s="11" t="str">
        <f t="shared" si="35"/>
        <v/>
      </c>
      <c r="O230" s="11" t="str">
        <f t="shared" si="36"/>
        <v/>
      </c>
      <c r="P230" s="2" t="str">
        <f t="shared" si="37"/>
        <v/>
      </c>
      <c r="Q230" s="2" t="str">
        <f t="shared" si="38"/>
        <v/>
      </c>
      <c r="R230" s="2" t="str">
        <f t="shared" si="39"/>
        <v/>
      </c>
      <c r="S230" s="11" t="str">
        <f t="shared" si="40"/>
        <v/>
      </c>
      <c r="T230" s="11" t="str">
        <f>IF(ISBLANK(A230),"",VLOOKUP(表1_16[[#This Row],[分项工程名称]],模板!C:G,3,FALSE))</f>
        <v/>
      </c>
      <c r="U230" s="2" t="str">
        <f t="shared" si="41"/>
        <v/>
      </c>
      <c r="V230" s="2" t="str">
        <f t="shared" si="42"/>
        <v/>
      </c>
      <c r="W230" s="11" t="str">
        <f>IF(ISBLANK(A230),"",表1_16[[#This Row],[子项名称]]&amp;表1_16[[#This Row],[标题]]&amp;表1_16[[#This Row],[分项工程代号]])</f>
        <v/>
      </c>
      <c r="X230" s="11" t="str">
        <f>IF(ISBLANK(A230),"",COUNTIF(W:W,表1_16[[#This Row],[子项名称]]&amp;表1_16[[#This Row],[标题]]&amp;表1_16[[#This Row],[分项工程代号]]))</f>
        <v/>
      </c>
      <c r="Y230" s="11" t="str">
        <f>IF(ISBLANK(A230),"",表1_16[[#This Row],[子项名称]]&amp;表1_16[[#This Row],[分项工程代号]]&amp;表1_16[[#This Row],[分项工程名称]])</f>
        <v/>
      </c>
      <c r="Z230" s="11" t="str">
        <f>IF(ISBLANK(A230),"",IF(MATCH(表1_16[[#This Row],[子项名称]]&amp;表1_16[[#This Row],[分项工程代号]]&amp;表1_16[[#This Row],[分项工程名称]],Y:Y,0)=ROW(表1_16[[#This Row],[子项名称]]),TRUE,FALSE))</f>
        <v/>
      </c>
      <c r="AA230" s="11" t="str">
        <f t="shared" si="43"/>
        <v/>
      </c>
      <c r="AB230" s="11" t="str">
        <f>IF(ISBLANK(A230),"",VLOOKUP(表1_16[[#This Row],[分项工程名称]],施工检查记录[#All],2,FALSE))</f>
        <v/>
      </c>
      <c r="AC230" t="str">
        <f t="shared" si="33"/>
        <v>1900年01月00日</v>
      </c>
    </row>
    <row r="231" customHeight="1" spans="2:29">
      <c r="B231" s="5"/>
      <c r="C231" s="5"/>
      <c r="D231" s="5"/>
      <c r="E231" s="5"/>
      <c r="F231" s="5"/>
      <c r="G231" s="85"/>
      <c r="K231" s="11" t="str">
        <f>IF(ISBLANK(A231),"",VLOOKUP("S8"&amp;表1_16[[#This Row],[分项工程代号]]&amp;表1_16[[#This Row],[分项工程名称]],模板!D:F,3,FALSE))</f>
        <v/>
      </c>
      <c r="L231" s="2" t="str">
        <f>IF(ISBLANK(A231),"",表1_16[[#This Row],[编号]]&amp;TEXT(表1_16[[#This Row],[序号]],"000"))</f>
        <v/>
      </c>
      <c r="M231" s="11" t="str">
        <f t="shared" si="34"/>
        <v/>
      </c>
      <c r="N231" s="11" t="str">
        <f t="shared" si="35"/>
        <v/>
      </c>
      <c r="O231" s="11" t="str">
        <f t="shared" si="36"/>
        <v/>
      </c>
      <c r="P231" s="2" t="str">
        <f t="shared" si="37"/>
        <v/>
      </c>
      <c r="Q231" s="2" t="str">
        <f t="shared" si="38"/>
        <v/>
      </c>
      <c r="R231" s="2" t="str">
        <f t="shared" si="39"/>
        <v/>
      </c>
      <c r="S231" s="11" t="str">
        <f t="shared" si="40"/>
        <v/>
      </c>
      <c r="T231" s="11" t="str">
        <f>IF(ISBLANK(A231),"",VLOOKUP(表1_16[[#This Row],[分项工程名称]],模板!C:G,3,FALSE))</f>
        <v/>
      </c>
      <c r="U231" s="2" t="str">
        <f t="shared" si="41"/>
        <v/>
      </c>
      <c r="V231" s="2" t="str">
        <f t="shared" si="42"/>
        <v/>
      </c>
      <c r="W231" s="11" t="str">
        <f>IF(ISBLANK(A231),"",表1_16[[#This Row],[子项名称]]&amp;表1_16[[#This Row],[标题]]&amp;表1_16[[#This Row],[分项工程代号]])</f>
        <v/>
      </c>
      <c r="X231" s="11" t="str">
        <f>IF(ISBLANK(A231),"",COUNTIF(W:W,表1_16[[#This Row],[子项名称]]&amp;表1_16[[#This Row],[标题]]&amp;表1_16[[#This Row],[分项工程代号]]))</f>
        <v/>
      </c>
      <c r="Y231" s="11" t="str">
        <f>IF(ISBLANK(A231),"",表1_16[[#This Row],[子项名称]]&amp;表1_16[[#This Row],[分项工程代号]]&amp;表1_16[[#This Row],[分项工程名称]])</f>
        <v/>
      </c>
      <c r="Z231" s="11" t="str">
        <f>IF(ISBLANK(A231),"",IF(MATCH(表1_16[[#This Row],[子项名称]]&amp;表1_16[[#This Row],[分项工程代号]]&amp;表1_16[[#This Row],[分项工程名称]],Y:Y,0)=ROW(表1_16[[#This Row],[子项名称]]),TRUE,FALSE))</f>
        <v/>
      </c>
      <c r="AA231" s="11" t="str">
        <f t="shared" si="43"/>
        <v/>
      </c>
      <c r="AB231" s="11" t="str">
        <f>IF(ISBLANK(A231),"",VLOOKUP(表1_16[[#This Row],[分项工程名称]],施工检查记录[#All],2,FALSE))</f>
        <v/>
      </c>
      <c r="AC231" t="str">
        <f t="shared" si="33"/>
        <v>1900年01月00日</v>
      </c>
    </row>
    <row r="232" customHeight="1" spans="2:29">
      <c r="B232" s="5"/>
      <c r="C232" s="5"/>
      <c r="D232" s="5"/>
      <c r="E232" s="5"/>
      <c r="F232" s="5"/>
      <c r="G232" s="85"/>
      <c r="K232" s="11" t="str">
        <f>IF(ISBLANK(A232),"",VLOOKUP("S8"&amp;表1_16[[#This Row],[分项工程代号]]&amp;表1_16[[#This Row],[分项工程名称]],模板!D:F,3,FALSE))</f>
        <v/>
      </c>
      <c r="L232" s="2" t="str">
        <f>IF(ISBLANK(A232),"",表1_16[[#This Row],[编号]]&amp;TEXT(表1_16[[#This Row],[序号]],"000"))</f>
        <v/>
      </c>
      <c r="M232" s="11" t="str">
        <f t="shared" si="34"/>
        <v/>
      </c>
      <c r="N232" s="11" t="str">
        <f t="shared" si="35"/>
        <v/>
      </c>
      <c r="O232" s="11" t="str">
        <f t="shared" si="36"/>
        <v/>
      </c>
      <c r="P232" s="2" t="str">
        <f t="shared" si="37"/>
        <v/>
      </c>
      <c r="Q232" s="2" t="str">
        <f t="shared" si="38"/>
        <v/>
      </c>
      <c r="R232" s="2" t="str">
        <f t="shared" si="39"/>
        <v/>
      </c>
      <c r="S232" s="11" t="str">
        <f t="shared" si="40"/>
        <v/>
      </c>
      <c r="T232" s="11" t="str">
        <f>IF(ISBLANK(A232),"",VLOOKUP(表1_16[[#This Row],[分项工程名称]],模板!C:G,3,FALSE))</f>
        <v/>
      </c>
      <c r="U232" s="2" t="str">
        <f t="shared" si="41"/>
        <v/>
      </c>
      <c r="V232" s="2" t="str">
        <f t="shared" si="42"/>
        <v/>
      </c>
      <c r="W232" s="11" t="str">
        <f>IF(ISBLANK(A232),"",表1_16[[#This Row],[子项名称]]&amp;表1_16[[#This Row],[标题]]&amp;表1_16[[#This Row],[分项工程代号]])</f>
        <v/>
      </c>
      <c r="X232" s="11" t="str">
        <f>IF(ISBLANK(A232),"",COUNTIF(W:W,表1_16[[#This Row],[子项名称]]&amp;表1_16[[#This Row],[标题]]&amp;表1_16[[#This Row],[分项工程代号]]))</f>
        <v/>
      </c>
      <c r="Y232" s="11" t="str">
        <f>IF(ISBLANK(A232),"",表1_16[[#This Row],[子项名称]]&amp;表1_16[[#This Row],[分项工程代号]]&amp;表1_16[[#This Row],[分项工程名称]])</f>
        <v/>
      </c>
      <c r="Z232" s="11" t="str">
        <f>IF(ISBLANK(A232),"",IF(MATCH(表1_16[[#This Row],[子项名称]]&amp;表1_16[[#This Row],[分项工程代号]]&amp;表1_16[[#This Row],[分项工程名称]],Y:Y,0)=ROW(表1_16[[#This Row],[子项名称]]),TRUE,FALSE))</f>
        <v/>
      </c>
      <c r="AA232" s="11" t="str">
        <f t="shared" si="43"/>
        <v/>
      </c>
      <c r="AB232" s="11" t="str">
        <f>IF(ISBLANK(A232),"",VLOOKUP(表1_16[[#This Row],[分项工程名称]],施工检查记录[#All],2,FALSE))</f>
        <v/>
      </c>
      <c r="AC232" t="str">
        <f t="shared" si="33"/>
        <v>1900年01月00日</v>
      </c>
    </row>
    <row r="233" customHeight="1" spans="2:29">
      <c r="B233" s="5"/>
      <c r="C233" s="5"/>
      <c r="D233" s="5"/>
      <c r="E233" s="5"/>
      <c r="F233" s="5"/>
      <c r="G233" s="85"/>
      <c r="K233" s="11" t="str">
        <f>IF(ISBLANK(A233),"",VLOOKUP("S8"&amp;表1_16[[#This Row],[分项工程代号]]&amp;表1_16[[#This Row],[分项工程名称]],模板!D:F,3,FALSE))</f>
        <v/>
      </c>
      <c r="L233" s="2" t="str">
        <f>IF(ISBLANK(A233),"",表1_16[[#This Row],[编号]]&amp;TEXT(表1_16[[#This Row],[序号]],"000"))</f>
        <v/>
      </c>
      <c r="M233" s="11" t="str">
        <f t="shared" si="34"/>
        <v/>
      </c>
      <c r="N233" s="11" t="str">
        <f t="shared" si="35"/>
        <v/>
      </c>
      <c r="O233" s="11" t="str">
        <f t="shared" si="36"/>
        <v/>
      </c>
      <c r="P233" s="2" t="str">
        <f t="shared" si="37"/>
        <v/>
      </c>
      <c r="Q233" s="2" t="str">
        <f t="shared" si="38"/>
        <v/>
      </c>
      <c r="R233" s="2" t="str">
        <f t="shared" si="39"/>
        <v/>
      </c>
      <c r="S233" s="11" t="str">
        <f t="shared" si="40"/>
        <v/>
      </c>
      <c r="T233" s="11" t="str">
        <f>IF(ISBLANK(A233),"",VLOOKUP(表1_16[[#This Row],[分项工程名称]],模板!C:G,3,FALSE))</f>
        <v/>
      </c>
      <c r="U233" s="2" t="str">
        <f t="shared" si="41"/>
        <v/>
      </c>
      <c r="V233" s="2" t="str">
        <f t="shared" si="42"/>
        <v/>
      </c>
      <c r="W233" s="11" t="str">
        <f>IF(ISBLANK(A233),"",表1_16[[#This Row],[子项名称]]&amp;表1_16[[#This Row],[标题]]&amp;表1_16[[#This Row],[分项工程代号]])</f>
        <v/>
      </c>
      <c r="X233" s="11" t="str">
        <f>IF(ISBLANK(A233),"",COUNTIF(W:W,表1_16[[#This Row],[子项名称]]&amp;表1_16[[#This Row],[标题]]&amp;表1_16[[#This Row],[分项工程代号]]))</f>
        <v/>
      </c>
      <c r="Y233" s="11" t="str">
        <f>IF(ISBLANK(A233),"",表1_16[[#This Row],[子项名称]]&amp;表1_16[[#This Row],[分项工程代号]]&amp;表1_16[[#This Row],[分项工程名称]])</f>
        <v/>
      </c>
      <c r="Z233" s="11" t="str">
        <f>IF(ISBLANK(A233),"",IF(MATCH(表1_16[[#This Row],[子项名称]]&amp;表1_16[[#This Row],[分项工程代号]]&amp;表1_16[[#This Row],[分项工程名称]],Y:Y,0)=ROW(表1_16[[#This Row],[子项名称]]),TRUE,FALSE))</f>
        <v/>
      </c>
      <c r="AA233" s="11" t="str">
        <f t="shared" si="43"/>
        <v/>
      </c>
      <c r="AB233" s="11" t="str">
        <f>IF(ISBLANK(A233),"",VLOOKUP(表1_16[[#This Row],[分项工程名称]],施工检查记录[#All],2,FALSE))</f>
        <v/>
      </c>
      <c r="AC233" t="str">
        <f t="shared" si="33"/>
        <v>1900年01月00日</v>
      </c>
    </row>
    <row r="234" customHeight="1" spans="2:29">
      <c r="B234" s="5"/>
      <c r="C234" s="5"/>
      <c r="D234" s="5"/>
      <c r="E234" s="5"/>
      <c r="F234" s="5"/>
      <c r="G234" s="85"/>
      <c r="K234" s="11" t="str">
        <f>IF(ISBLANK(A234),"",VLOOKUP("S8"&amp;表1_16[[#This Row],[分项工程代号]]&amp;表1_16[[#This Row],[分项工程名称]],模板!D:F,3,FALSE))</f>
        <v/>
      </c>
      <c r="L234" s="2" t="str">
        <f>IF(ISBLANK(A234),"",表1_16[[#This Row],[编号]]&amp;TEXT(表1_16[[#This Row],[序号]],"000"))</f>
        <v/>
      </c>
      <c r="M234" s="11" t="str">
        <f t="shared" si="34"/>
        <v/>
      </c>
      <c r="N234" s="11" t="str">
        <f t="shared" si="35"/>
        <v/>
      </c>
      <c r="O234" s="11" t="str">
        <f t="shared" si="36"/>
        <v/>
      </c>
      <c r="P234" s="2" t="str">
        <f t="shared" si="37"/>
        <v/>
      </c>
      <c r="Q234" s="2" t="str">
        <f t="shared" si="38"/>
        <v/>
      </c>
      <c r="R234" s="2" t="str">
        <f t="shared" si="39"/>
        <v/>
      </c>
      <c r="S234" s="11" t="str">
        <f t="shared" si="40"/>
        <v/>
      </c>
      <c r="T234" s="11" t="str">
        <f>IF(ISBLANK(A234),"",VLOOKUP(表1_16[[#This Row],[分项工程名称]],模板!C:G,3,FALSE))</f>
        <v/>
      </c>
      <c r="U234" s="2" t="str">
        <f t="shared" si="41"/>
        <v/>
      </c>
      <c r="V234" s="2" t="str">
        <f t="shared" si="42"/>
        <v/>
      </c>
      <c r="W234" s="11" t="str">
        <f>IF(ISBLANK(A234),"",表1_16[[#This Row],[子项名称]]&amp;表1_16[[#This Row],[标题]]&amp;表1_16[[#This Row],[分项工程代号]])</f>
        <v/>
      </c>
      <c r="X234" s="11" t="str">
        <f>IF(ISBLANK(A234),"",COUNTIF(W:W,表1_16[[#This Row],[子项名称]]&amp;表1_16[[#This Row],[标题]]&amp;表1_16[[#This Row],[分项工程代号]]))</f>
        <v/>
      </c>
      <c r="Y234" s="11" t="str">
        <f>IF(ISBLANK(A234),"",表1_16[[#This Row],[子项名称]]&amp;表1_16[[#This Row],[分项工程代号]]&amp;表1_16[[#This Row],[分项工程名称]])</f>
        <v/>
      </c>
      <c r="Z234" s="11" t="str">
        <f>IF(ISBLANK(A234),"",IF(MATCH(表1_16[[#This Row],[子项名称]]&amp;表1_16[[#This Row],[分项工程代号]]&amp;表1_16[[#This Row],[分项工程名称]],Y:Y,0)=ROW(表1_16[[#This Row],[子项名称]]),TRUE,FALSE))</f>
        <v/>
      </c>
      <c r="AA234" s="11" t="str">
        <f t="shared" si="43"/>
        <v/>
      </c>
      <c r="AB234" s="11" t="str">
        <f>IF(ISBLANK(A234),"",VLOOKUP(表1_16[[#This Row],[分项工程名称]],施工检查记录[#All],2,FALSE))</f>
        <v/>
      </c>
      <c r="AC234" t="str">
        <f t="shared" si="33"/>
        <v>1900年01月00日</v>
      </c>
    </row>
    <row r="235" customHeight="1" spans="2:29">
      <c r="B235" s="5"/>
      <c r="C235" s="5"/>
      <c r="D235" s="5"/>
      <c r="E235" s="5"/>
      <c r="F235" s="5"/>
      <c r="G235" s="85"/>
      <c r="K235" s="11" t="str">
        <f>IF(ISBLANK(A235),"",VLOOKUP("S8"&amp;表1_16[[#This Row],[分项工程代号]]&amp;表1_16[[#This Row],[分项工程名称]],模板!D:F,3,FALSE))</f>
        <v/>
      </c>
      <c r="L235" s="2" t="str">
        <f>IF(ISBLANK(A235),"",表1_16[[#This Row],[编号]]&amp;TEXT(表1_16[[#This Row],[序号]],"000"))</f>
        <v/>
      </c>
      <c r="M235" s="11" t="str">
        <f t="shared" si="34"/>
        <v/>
      </c>
      <c r="N235" s="11" t="str">
        <f t="shared" si="35"/>
        <v/>
      </c>
      <c r="O235" s="11" t="str">
        <f t="shared" si="36"/>
        <v/>
      </c>
      <c r="P235" s="2" t="str">
        <f t="shared" si="37"/>
        <v/>
      </c>
      <c r="Q235" s="2" t="str">
        <f t="shared" si="38"/>
        <v/>
      </c>
      <c r="R235" s="2" t="str">
        <f t="shared" si="39"/>
        <v/>
      </c>
      <c r="S235" s="11" t="str">
        <f t="shared" si="40"/>
        <v/>
      </c>
      <c r="T235" s="11" t="str">
        <f>IF(ISBLANK(A235),"",VLOOKUP(表1_16[[#This Row],[分项工程名称]],模板!C:G,3,FALSE))</f>
        <v/>
      </c>
      <c r="U235" s="2" t="str">
        <f t="shared" si="41"/>
        <v/>
      </c>
      <c r="V235" s="2" t="str">
        <f t="shared" si="42"/>
        <v/>
      </c>
      <c r="W235" s="11" t="str">
        <f>IF(ISBLANK(A235),"",表1_16[[#This Row],[子项名称]]&amp;表1_16[[#This Row],[标题]]&amp;表1_16[[#This Row],[分项工程代号]])</f>
        <v/>
      </c>
      <c r="X235" s="11" t="str">
        <f>IF(ISBLANK(A235),"",COUNTIF(W:W,表1_16[[#This Row],[子项名称]]&amp;表1_16[[#This Row],[标题]]&amp;表1_16[[#This Row],[分项工程代号]]))</f>
        <v/>
      </c>
      <c r="Y235" s="11" t="str">
        <f>IF(ISBLANK(A235),"",表1_16[[#This Row],[子项名称]]&amp;表1_16[[#This Row],[分项工程代号]]&amp;表1_16[[#This Row],[分项工程名称]])</f>
        <v/>
      </c>
      <c r="Z235" s="11" t="str">
        <f>IF(ISBLANK(A235),"",IF(MATCH(表1_16[[#This Row],[子项名称]]&amp;表1_16[[#This Row],[分项工程代号]]&amp;表1_16[[#This Row],[分项工程名称]],Y:Y,0)=ROW(表1_16[[#This Row],[子项名称]]),TRUE,FALSE))</f>
        <v/>
      </c>
      <c r="AA235" s="11" t="str">
        <f t="shared" si="43"/>
        <v/>
      </c>
      <c r="AB235" s="11" t="str">
        <f>IF(ISBLANK(A235),"",VLOOKUP(表1_16[[#This Row],[分项工程名称]],施工检查记录[#All],2,FALSE))</f>
        <v/>
      </c>
      <c r="AC235" t="str">
        <f t="shared" si="33"/>
        <v>1900年01月00日</v>
      </c>
    </row>
    <row r="236" customHeight="1" spans="1:29">
      <c r="A236" s="5"/>
      <c r="B236" s="5"/>
      <c r="C236" s="5"/>
      <c r="D236" s="5"/>
      <c r="E236" s="5"/>
      <c r="F236" s="5"/>
      <c r="G236" s="85"/>
      <c r="K236" s="11" t="str">
        <f>IF(ISBLANK(A236),"",VLOOKUP("S8"&amp;表1_16[[#This Row],[分项工程代号]]&amp;表1_16[[#This Row],[分项工程名称]],模板!D:F,3,FALSE))</f>
        <v/>
      </c>
      <c r="L236" s="2" t="str">
        <f>IF(ISBLANK(A236),"",表1_16[[#This Row],[编号]]&amp;TEXT(表1_16[[#This Row],[序号]],"000"))</f>
        <v/>
      </c>
      <c r="M236" s="11" t="str">
        <f t="shared" si="34"/>
        <v/>
      </c>
      <c r="N236" s="11" t="str">
        <f t="shared" si="35"/>
        <v/>
      </c>
      <c r="O236" s="11" t="str">
        <f t="shared" si="36"/>
        <v/>
      </c>
      <c r="P236" s="2" t="str">
        <f t="shared" si="37"/>
        <v/>
      </c>
      <c r="Q236" s="2" t="str">
        <f t="shared" si="38"/>
        <v/>
      </c>
      <c r="R236" s="2" t="str">
        <f t="shared" si="39"/>
        <v/>
      </c>
      <c r="S236" s="11" t="str">
        <f t="shared" si="40"/>
        <v/>
      </c>
      <c r="T236" s="11" t="str">
        <f>IF(ISBLANK(A236),"",VLOOKUP(表1_16[[#This Row],[分项工程名称]],模板!C:G,3,FALSE))</f>
        <v/>
      </c>
      <c r="U236" s="2" t="str">
        <f t="shared" si="41"/>
        <v/>
      </c>
      <c r="V236" s="2" t="str">
        <f t="shared" si="42"/>
        <v/>
      </c>
      <c r="W236" s="11" t="str">
        <f>IF(ISBLANK(A236),"",表1_16[[#This Row],[子项名称]]&amp;表1_16[[#This Row],[标题]]&amp;表1_16[[#This Row],[分项工程代号]])</f>
        <v/>
      </c>
      <c r="X236" s="11" t="str">
        <f>IF(ISBLANK(A236),"",COUNTIF(W:W,表1_16[[#This Row],[子项名称]]&amp;表1_16[[#This Row],[标题]]&amp;表1_16[[#This Row],[分项工程代号]]))</f>
        <v/>
      </c>
      <c r="Y236" s="11" t="str">
        <f>IF(ISBLANK(A236),"",表1_16[[#This Row],[子项名称]]&amp;表1_16[[#This Row],[分项工程代号]]&amp;表1_16[[#This Row],[分项工程名称]])</f>
        <v/>
      </c>
      <c r="Z236" s="11" t="str">
        <f>IF(ISBLANK(A236),"",IF(MATCH(表1_16[[#This Row],[子项名称]]&amp;表1_16[[#This Row],[分项工程代号]]&amp;表1_16[[#This Row],[分项工程名称]],Y:Y,0)=ROW(表1_16[[#This Row],[子项名称]]),TRUE,FALSE))</f>
        <v/>
      </c>
      <c r="AA236" s="11" t="str">
        <f t="shared" si="43"/>
        <v/>
      </c>
      <c r="AB236" s="11" t="str">
        <f>IF(ISBLANK(A236),"",VLOOKUP(表1_16[[#This Row],[分项工程名称]],施工检查记录[#All],2,FALSE))</f>
        <v/>
      </c>
      <c r="AC236" t="str">
        <f t="shared" si="33"/>
        <v>1900年01月00日</v>
      </c>
    </row>
    <row r="237" customHeight="1" spans="1:29">
      <c r="A237" s="5"/>
      <c r="B237" s="5"/>
      <c r="C237" s="5"/>
      <c r="D237" s="5"/>
      <c r="E237" s="5"/>
      <c r="F237" s="5"/>
      <c r="G237" s="85"/>
      <c r="K237" s="11" t="str">
        <f>IF(ISBLANK(A237),"",VLOOKUP("S8"&amp;表1_16[[#This Row],[分项工程代号]]&amp;表1_16[[#This Row],[分项工程名称]],模板!D:F,3,FALSE))</f>
        <v/>
      </c>
      <c r="L237" s="2" t="str">
        <f>IF(ISBLANK(A237),"",表1_16[[#This Row],[编号]]&amp;TEXT(表1_16[[#This Row],[序号]],"000"))</f>
        <v/>
      </c>
      <c r="M237" s="11" t="str">
        <f t="shared" si="34"/>
        <v/>
      </c>
      <c r="N237" s="11" t="str">
        <f t="shared" si="35"/>
        <v/>
      </c>
      <c r="O237" s="11" t="str">
        <f t="shared" si="36"/>
        <v/>
      </c>
      <c r="P237" s="2" t="str">
        <f t="shared" si="37"/>
        <v/>
      </c>
      <c r="Q237" s="2" t="str">
        <f t="shared" si="38"/>
        <v/>
      </c>
      <c r="R237" s="2" t="str">
        <f t="shared" si="39"/>
        <v/>
      </c>
      <c r="S237" s="11" t="str">
        <f t="shared" si="40"/>
        <v/>
      </c>
      <c r="T237" s="11" t="str">
        <f>IF(ISBLANK(A237),"",VLOOKUP(表1_16[[#This Row],[分项工程名称]],模板!C:G,3,FALSE))</f>
        <v/>
      </c>
      <c r="U237" s="2" t="str">
        <f t="shared" si="41"/>
        <v/>
      </c>
      <c r="V237" s="2" t="str">
        <f t="shared" si="42"/>
        <v/>
      </c>
      <c r="W237" s="11" t="str">
        <f>IF(ISBLANK(A237),"",表1_16[[#This Row],[子项名称]]&amp;表1_16[[#This Row],[标题]]&amp;表1_16[[#This Row],[分项工程代号]])</f>
        <v/>
      </c>
      <c r="X237" s="11" t="str">
        <f>IF(ISBLANK(A237),"",COUNTIF(W:W,表1_16[[#This Row],[子项名称]]&amp;表1_16[[#This Row],[标题]]&amp;表1_16[[#This Row],[分项工程代号]]))</f>
        <v/>
      </c>
      <c r="Y237" s="11" t="str">
        <f>IF(ISBLANK(A237),"",表1_16[[#This Row],[子项名称]]&amp;表1_16[[#This Row],[分项工程代号]]&amp;表1_16[[#This Row],[分项工程名称]])</f>
        <v/>
      </c>
      <c r="Z237" s="11" t="str">
        <f>IF(ISBLANK(A237),"",IF(MATCH(表1_16[[#This Row],[子项名称]]&amp;表1_16[[#This Row],[分项工程代号]]&amp;表1_16[[#This Row],[分项工程名称]],Y:Y,0)=ROW(表1_16[[#This Row],[子项名称]]),TRUE,FALSE))</f>
        <v/>
      </c>
      <c r="AA237" s="11" t="str">
        <f t="shared" si="43"/>
        <v/>
      </c>
      <c r="AB237" s="11" t="str">
        <f>IF(ISBLANK(A237),"",VLOOKUP(表1_16[[#This Row],[分项工程名称]],施工检查记录[#All],2,FALSE))</f>
        <v/>
      </c>
      <c r="AC237" t="str">
        <f t="shared" si="33"/>
        <v>1900年01月00日</v>
      </c>
    </row>
    <row r="238" customHeight="1" spans="1:29">
      <c r="A238" s="5"/>
      <c r="B238" s="5"/>
      <c r="C238" s="5"/>
      <c r="D238" s="5"/>
      <c r="E238" s="5"/>
      <c r="F238" s="5"/>
      <c r="G238" s="85"/>
      <c r="K238" s="11" t="str">
        <f>IF(ISBLANK(A238),"",VLOOKUP("S8"&amp;表1_16[[#This Row],[分项工程代号]]&amp;表1_16[[#This Row],[分项工程名称]],模板!D:F,3,FALSE))</f>
        <v/>
      </c>
      <c r="L238" s="2" t="str">
        <f>IF(ISBLANK(A238),"",表1_16[[#This Row],[编号]]&amp;TEXT(表1_16[[#This Row],[序号]],"000"))</f>
        <v/>
      </c>
      <c r="M238" s="11" t="str">
        <f t="shared" si="34"/>
        <v/>
      </c>
      <c r="N238" s="11" t="str">
        <f t="shared" si="35"/>
        <v/>
      </c>
      <c r="O238" s="11" t="str">
        <f t="shared" si="36"/>
        <v/>
      </c>
      <c r="P238" s="2" t="str">
        <f t="shared" si="37"/>
        <v/>
      </c>
      <c r="Q238" s="2" t="str">
        <f t="shared" si="38"/>
        <v/>
      </c>
      <c r="R238" s="2" t="str">
        <f t="shared" si="39"/>
        <v/>
      </c>
      <c r="S238" s="11" t="str">
        <f t="shared" si="40"/>
        <v/>
      </c>
      <c r="T238" s="11" t="str">
        <f>IF(ISBLANK(A238),"",VLOOKUP(表1_16[[#This Row],[分项工程名称]],模板!C:G,3,FALSE))</f>
        <v/>
      </c>
      <c r="U238" s="2" t="str">
        <f t="shared" si="41"/>
        <v/>
      </c>
      <c r="V238" s="2" t="str">
        <f t="shared" si="42"/>
        <v/>
      </c>
      <c r="W238" s="11" t="str">
        <f>IF(ISBLANK(A238),"",表1_16[[#This Row],[子项名称]]&amp;表1_16[[#This Row],[标题]]&amp;表1_16[[#This Row],[分项工程代号]])</f>
        <v/>
      </c>
      <c r="X238" s="11" t="str">
        <f>IF(ISBLANK(A238),"",COUNTIF(W:W,表1_16[[#This Row],[子项名称]]&amp;表1_16[[#This Row],[标题]]&amp;表1_16[[#This Row],[分项工程代号]]))</f>
        <v/>
      </c>
      <c r="Y238" s="11" t="str">
        <f>IF(ISBLANK(A238),"",表1_16[[#This Row],[子项名称]]&amp;表1_16[[#This Row],[分项工程代号]]&amp;表1_16[[#This Row],[分项工程名称]])</f>
        <v/>
      </c>
      <c r="Z238" s="11" t="str">
        <f>IF(ISBLANK(A238),"",IF(MATCH(表1_16[[#This Row],[子项名称]]&amp;表1_16[[#This Row],[分项工程代号]]&amp;表1_16[[#This Row],[分项工程名称]],Y:Y,0)=ROW(表1_16[[#This Row],[子项名称]]),TRUE,FALSE))</f>
        <v/>
      </c>
      <c r="AA238" s="11" t="str">
        <f t="shared" si="43"/>
        <v/>
      </c>
      <c r="AB238" s="11" t="str">
        <f>IF(ISBLANK(A238),"",VLOOKUP(表1_16[[#This Row],[分项工程名称]],施工检查记录[#All],2,FALSE))</f>
        <v/>
      </c>
      <c r="AC238" t="str">
        <f t="shared" si="33"/>
        <v>1900年01月00日</v>
      </c>
    </row>
    <row r="239" customHeight="1" spans="1:29">
      <c r="A239" s="5"/>
      <c r="B239" s="5"/>
      <c r="C239" s="5"/>
      <c r="D239" s="5"/>
      <c r="E239" s="5"/>
      <c r="F239" s="5"/>
      <c r="G239" s="85"/>
      <c r="K239" s="11" t="str">
        <f>IF(ISBLANK(A239),"",VLOOKUP("S8"&amp;表1_16[[#This Row],[分项工程代号]]&amp;表1_16[[#This Row],[分项工程名称]],模板!D:F,3,FALSE))</f>
        <v/>
      </c>
      <c r="L239" s="2" t="str">
        <f>IF(ISBLANK(A239),"",表1_16[[#This Row],[编号]]&amp;TEXT(表1_16[[#This Row],[序号]],"000"))</f>
        <v/>
      </c>
      <c r="M239" s="11" t="str">
        <f t="shared" si="34"/>
        <v/>
      </c>
      <c r="N239" s="11" t="str">
        <f t="shared" si="35"/>
        <v/>
      </c>
      <c r="O239" s="11" t="str">
        <f t="shared" si="36"/>
        <v/>
      </c>
      <c r="P239" s="2" t="str">
        <f t="shared" si="37"/>
        <v/>
      </c>
      <c r="Q239" s="2" t="str">
        <f t="shared" si="38"/>
        <v/>
      </c>
      <c r="R239" s="2" t="str">
        <f t="shared" si="39"/>
        <v/>
      </c>
      <c r="S239" s="11" t="str">
        <f t="shared" si="40"/>
        <v/>
      </c>
      <c r="T239" s="11" t="str">
        <f>IF(ISBLANK(A239),"",VLOOKUP(表1_16[[#This Row],[分项工程名称]],模板!C:G,3,FALSE))</f>
        <v/>
      </c>
      <c r="U239" s="2" t="str">
        <f t="shared" si="41"/>
        <v/>
      </c>
      <c r="V239" s="2" t="str">
        <f t="shared" si="42"/>
        <v/>
      </c>
      <c r="W239" s="11" t="str">
        <f>IF(ISBLANK(A239),"",表1_16[[#This Row],[子项名称]]&amp;表1_16[[#This Row],[标题]]&amp;表1_16[[#This Row],[分项工程代号]])</f>
        <v/>
      </c>
      <c r="X239" s="11" t="str">
        <f>IF(ISBLANK(A239),"",COUNTIF(W:W,表1_16[[#This Row],[子项名称]]&amp;表1_16[[#This Row],[标题]]&amp;表1_16[[#This Row],[分项工程代号]]))</f>
        <v/>
      </c>
      <c r="Y239" s="11" t="str">
        <f>IF(ISBLANK(A239),"",表1_16[[#This Row],[子项名称]]&amp;表1_16[[#This Row],[分项工程代号]]&amp;表1_16[[#This Row],[分项工程名称]])</f>
        <v/>
      </c>
      <c r="Z239" s="11" t="str">
        <f>IF(ISBLANK(A239),"",IF(MATCH(表1_16[[#This Row],[子项名称]]&amp;表1_16[[#This Row],[分项工程代号]]&amp;表1_16[[#This Row],[分项工程名称]],Y:Y,0)=ROW(表1_16[[#This Row],[子项名称]]),TRUE,FALSE))</f>
        <v/>
      </c>
      <c r="AA239" s="11" t="str">
        <f t="shared" si="43"/>
        <v/>
      </c>
      <c r="AB239" s="11" t="str">
        <f>IF(ISBLANK(A239),"",VLOOKUP(表1_16[[#This Row],[分项工程名称]],施工检查记录[#All],2,FALSE))</f>
        <v/>
      </c>
      <c r="AC239" t="str">
        <f t="shared" si="33"/>
        <v>1900年01月00日</v>
      </c>
    </row>
    <row r="240" customHeight="1" spans="1:29">
      <c r="A240" s="5"/>
      <c r="B240" s="5"/>
      <c r="C240" s="5"/>
      <c r="D240" s="5"/>
      <c r="E240" s="5"/>
      <c r="F240" s="5"/>
      <c r="G240" s="85"/>
      <c r="K240" s="11" t="str">
        <f>IF(ISBLANK(A240),"",VLOOKUP("S8"&amp;表1_16[[#This Row],[分项工程代号]]&amp;表1_16[[#This Row],[分项工程名称]],模板!D:F,3,FALSE))</f>
        <v/>
      </c>
      <c r="L240" s="2" t="str">
        <f>IF(ISBLANK(A240),"",表1_16[[#This Row],[编号]]&amp;TEXT(表1_16[[#This Row],[序号]],"000"))</f>
        <v/>
      </c>
      <c r="M240" s="11" t="str">
        <f t="shared" si="34"/>
        <v/>
      </c>
      <c r="N240" s="11" t="str">
        <f t="shared" si="35"/>
        <v/>
      </c>
      <c r="O240" s="11" t="str">
        <f t="shared" si="36"/>
        <v/>
      </c>
      <c r="P240" s="2" t="str">
        <f t="shared" si="37"/>
        <v/>
      </c>
      <c r="Q240" s="2" t="str">
        <f t="shared" si="38"/>
        <v/>
      </c>
      <c r="R240" s="2" t="str">
        <f t="shared" si="39"/>
        <v/>
      </c>
      <c r="S240" s="11" t="str">
        <f t="shared" si="40"/>
        <v/>
      </c>
      <c r="T240" s="11" t="str">
        <f>IF(ISBLANK(A240),"",VLOOKUP(表1_16[[#This Row],[分项工程名称]],模板!C:G,3,FALSE))</f>
        <v/>
      </c>
      <c r="U240" s="2" t="str">
        <f t="shared" si="41"/>
        <v/>
      </c>
      <c r="V240" s="2" t="str">
        <f t="shared" si="42"/>
        <v/>
      </c>
      <c r="W240" s="11" t="str">
        <f>IF(ISBLANK(A240),"",表1_16[[#This Row],[子项名称]]&amp;表1_16[[#This Row],[标题]]&amp;表1_16[[#This Row],[分项工程代号]])</f>
        <v/>
      </c>
      <c r="X240" s="11" t="str">
        <f>IF(ISBLANK(A240),"",COUNTIF(W:W,表1_16[[#This Row],[子项名称]]&amp;表1_16[[#This Row],[标题]]&amp;表1_16[[#This Row],[分项工程代号]]))</f>
        <v/>
      </c>
      <c r="Y240" s="11" t="str">
        <f>IF(ISBLANK(A240),"",表1_16[[#This Row],[子项名称]]&amp;表1_16[[#This Row],[分项工程代号]]&amp;表1_16[[#This Row],[分项工程名称]])</f>
        <v/>
      </c>
      <c r="Z240" s="11" t="str">
        <f>IF(ISBLANK(A240),"",IF(MATCH(表1_16[[#This Row],[子项名称]]&amp;表1_16[[#This Row],[分项工程代号]]&amp;表1_16[[#This Row],[分项工程名称]],Y:Y,0)=ROW(表1_16[[#This Row],[子项名称]]),TRUE,FALSE))</f>
        <v/>
      </c>
      <c r="AA240" s="11" t="str">
        <f t="shared" si="43"/>
        <v/>
      </c>
      <c r="AB240" s="11" t="str">
        <f>IF(ISBLANK(A240),"",VLOOKUP(表1_16[[#This Row],[分项工程名称]],施工检查记录[#All],2,FALSE))</f>
        <v/>
      </c>
      <c r="AC240" t="str">
        <f t="shared" si="33"/>
        <v>1900年01月00日</v>
      </c>
    </row>
    <row r="241" customHeight="1" spans="1:29">
      <c r="A241" s="5"/>
      <c r="B241" s="5"/>
      <c r="C241" s="5"/>
      <c r="D241" s="5"/>
      <c r="E241" s="5"/>
      <c r="F241" s="5"/>
      <c r="G241" s="85"/>
      <c r="K241" s="11" t="str">
        <f>IF(ISBLANK(A241),"",VLOOKUP("S8"&amp;表1_16[[#This Row],[分项工程代号]]&amp;表1_16[[#This Row],[分项工程名称]],模板!D:F,3,FALSE))</f>
        <v/>
      </c>
      <c r="L241" s="2" t="str">
        <f>IF(ISBLANK(A241),"",表1_16[[#This Row],[编号]]&amp;TEXT(表1_16[[#This Row],[序号]],"000"))</f>
        <v/>
      </c>
      <c r="M241" s="11" t="str">
        <f t="shared" si="34"/>
        <v/>
      </c>
      <c r="N241" s="11" t="str">
        <f t="shared" si="35"/>
        <v/>
      </c>
      <c r="O241" s="11" t="str">
        <f t="shared" si="36"/>
        <v/>
      </c>
      <c r="P241" s="2" t="str">
        <f t="shared" si="37"/>
        <v/>
      </c>
      <c r="Q241" s="2" t="str">
        <f t="shared" si="38"/>
        <v/>
      </c>
      <c r="R241" s="2" t="str">
        <f t="shared" si="39"/>
        <v/>
      </c>
      <c r="S241" s="11" t="str">
        <f t="shared" si="40"/>
        <v/>
      </c>
      <c r="T241" s="11" t="str">
        <f>IF(ISBLANK(A241),"",VLOOKUP(表1_16[[#This Row],[分项工程名称]],模板!C:G,3,FALSE))</f>
        <v/>
      </c>
      <c r="U241" s="2" t="str">
        <f t="shared" si="41"/>
        <v/>
      </c>
      <c r="V241" s="2" t="str">
        <f t="shared" si="42"/>
        <v/>
      </c>
      <c r="W241" s="11" t="str">
        <f>IF(ISBLANK(A241),"",表1_16[[#This Row],[子项名称]]&amp;表1_16[[#This Row],[标题]]&amp;表1_16[[#This Row],[分项工程代号]])</f>
        <v/>
      </c>
      <c r="X241" s="11" t="str">
        <f>IF(ISBLANK(A241),"",COUNTIF(W:W,表1_16[[#This Row],[子项名称]]&amp;表1_16[[#This Row],[标题]]&amp;表1_16[[#This Row],[分项工程代号]]))</f>
        <v/>
      </c>
      <c r="Y241" s="11" t="str">
        <f>IF(ISBLANK(A241),"",表1_16[[#This Row],[子项名称]]&amp;表1_16[[#This Row],[分项工程代号]]&amp;表1_16[[#This Row],[分项工程名称]])</f>
        <v/>
      </c>
      <c r="Z241" s="11" t="str">
        <f>IF(ISBLANK(A241),"",IF(MATCH(表1_16[[#This Row],[子项名称]]&amp;表1_16[[#This Row],[分项工程代号]]&amp;表1_16[[#This Row],[分项工程名称]],Y:Y,0)=ROW(表1_16[[#This Row],[子项名称]]),TRUE,FALSE))</f>
        <v/>
      </c>
      <c r="AA241" s="11" t="str">
        <f t="shared" si="43"/>
        <v/>
      </c>
      <c r="AB241" s="11" t="str">
        <f>IF(ISBLANK(A241),"",VLOOKUP(表1_16[[#This Row],[分项工程名称]],施工检查记录[#All],2,FALSE))</f>
        <v/>
      </c>
      <c r="AC241" t="str">
        <f t="shared" si="33"/>
        <v>1900年01月00日</v>
      </c>
    </row>
    <row r="242" customHeight="1" spans="1:29">
      <c r="A242" s="5"/>
      <c r="B242" s="5"/>
      <c r="C242" s="5"/>
      <c r="D242" s="5"/>
      <c r="E242" s="5"/>
      <c r="F242" s="5"/>
      <c r="G242" s="85"/>
      <c r="K242" s="11" t="str">
        <f>IF(ISBLANK(A242),"",VLOOKUP("S8"&amp;表1_16[[#This Row],[分项工程代号]]&amp;表1_16[[#This Row],[分项工程名称]],模板!D:F,3,FALSE))</f>
        <v/>
      </c>
      <c r="L242" s="2" t="str">
        <f>IF(ISBLANK(A242),"",表1_16[[#This Row],[编号]]&amp;TEXT(表1_16[[#This Row],[序号]],"000"))</f>
        <v/>
      </c>
      <c r="M242" s="11" t="str">
        <f t="shared" si="34"/>
        <v/>
      </c>
      <c r="N242" s="11" t="str">
        <f t="shared" si="35"/>
        <v/>
      </c>
      <c r="O242" s="11" t="str">
        <f t="shared" si="36"/>
        <v/>
      </c>
      <c r="P242" s="2" t="str">
        <f t="shared" si="37"/>
        <v/>
      </c>
      <c r="Q242" s="2" t="str">
        <f t="shared" si="38"/>
        <v/>
      </c>
      <c r="R242" s="2" t="str">
        <f t="shared" si="39"/>
        <v/>
      </c>
      <c r="S242" s="11" t="str">
        <f t="shared" si="40"/>
        <v/>
      </c>
      <c r="T242" s="11" t="str">
        <f>IF(ISBLANK(A242),"",VLOOKUP(表1_16[[#This Row],[分项工程名称]],模板!C:G,3,FALSE))</f>
        <v/>
      </c>
      <c r="U242" s="2" t="str">
        <f t="shared" si="41"/>
        <v/>
      </c>
      <c r="V242" s="2" t="str">
        <f t="shared" si="42"/>
        <v/>
      </c>
      <c r="W242" s="11" t="str">
        <f>IF(ISBLANK(A242),"",表1_16[[#This Row],[子项名称]]&amp;表1_16[[#This Row],[标题]]&amp;表1_16[[#This Row],[分项工程代号]])</f>
        <v/>
      </c>
      <c r="X242" s="11" t="str">
        <f>IF(ISBLANK(A242),"",COUNTIF(W:W,表1_16[[#This Row],[子项名称]]&amp;表1_16[[#This Row],[标题]]&amp;表1_16[[#This Row],[分项工程代号]]))</f>
        <v/>
      </c>
      <c r="Y242" s="11" t="str">
        <f>IF(ISBLANK(A242),"",表1_16[[#This Row],[子项名称]]&amp;表1_16[[#This Row],[分项工程代号]]&amp;表1_16[[#This Row],[分项工程名称]])</f>
        <v/>
      </c>
      <c r="Z242" s="11" t="str">
        <f>IF(ISBLANK(A242),"",IF(MATCH(表1_16[[#This Row],[子项名称]]&amp;表1_16[[#This Row],[分项工程代号]]&amp;表1_16[[#This Row],[分项工程名称]],Y:Y,0)=ROW(表1_16[[#This Row],[子项名称]]),TRUE,FALSE))</f>
        <v/>
      </c>
      <c r="AA242" s="11" t="str">
        <f t="shared" si="43"/>
        <v/>
      </c>
      <c r="AB242" s="11" t="str">
        <f>IF(ISBLANK(A242),"",VLOOKUP(表1_16[[#This Row],[分项工程名称]],施工检查记录[#All],2,FALSE))</f>
        <v/>
      </c>
      <c r="AC242" t="str">
        <f t="shared" si="33"/>
        <v>1900年01月00日</v>
      </c>
    </row>
    <row r="243" customHeight="1" spans="1:29">
      <c r="A243" s="5"/>
      <c r="B243" s="5"/>
      <c r="C243" s="5"/>
      <c r="D243" s="5"/>
      <c r="E243" s="5"/>
      <c r="F243" s="5"/>
      <c r="G243" s="85"/>
      <c r="K243" s="11" t="str">
        <f>IF(ISBLANK(A243),"",VLOOKUP("S8"&amp;表1_16[[#This Row],[分项工程代号]]&amp;表1_16[[#This Row],[分项工程名称]],模板!D:F,3,FALSE))</f>
        <v/>
      </c>
      <c r="L243" s="2" t="str">
        <f>IF(ISBLANK(A243),"",表1_16[[#This Row],[编号]]&amp;TEXT(表1_16[[#This Row],[序号]],"000"))</f>
        <v/>
      </c>
      <c r="M243" s="11" t="str">
        <f t="shared" si="34"/>
        <v/>
      </c>
      <c r="N243" s="11" t="str">
        <f t="shared" si="35"/>
        <v/>
      </c>
      <c r="O243" s="11" t="str">
        <f t="shared" si="36"/>
        <v/>
      </c>
      <c r="P243" s="2" t="str">
        <f t="shared" si="37"/>
        <v/>
      </c>
      <c r="Q243" s="2" t="str">
        <f t="shared" si="38"/>
        <v/>
      </c>
      <c r="R243" s="2" t="str">
        <f t="shared" si="39"/>
        <v/>
      </c>
      <c r="S243" s="11" t="str">
        <f t="shared" si="40"/>
        <v/>
      </c>
      <c r="T243" s="11" t="str">
        <f>IF(ISBLANK(A243),"",VLOOKUP(表1_16[[#This Row],[分项工程名称]],模板!C:G,3,FALSE))</f>
        <v/>
      </c>
      <c r="U243" s="2" t="str">
        <f t="shared" si="41"/>
        <v/>
      </c>
      <c r="V243" s="2" t="str">
        <f t="shared" si="42"/>
        <v/>
      </c>
      <c r="W243" s="11" t="str">
        <f>IF(ISBLANK(A243),"",表1_16[[#This Row],[子项名称]]&amp;表1_16[[#This Row],[标题]]&amp;表1_16[[#This Row],[分项工程代号]])</f>
        <v/>
      </c>
      <c r="X243" s="11" t="str">
        <f>IF(ISBLANK(A243),"",COUNTIF(W:W,表1_16[[#This Row],[子项名称]]&amp;表1_16[[#This Row],[标题]]&amp;表1_16[[#This Row],[分项工程代号]]))</f>
        <v/>
      </c>
      <c r="Y243" s="11" t="str">
        <f>IF(ISBLANK(A243),"",表1_16[[#This Row],[子项名称]]&amp;表1_16[[#This Row],[分项工程代号]]&amp;表1_16[[#This Row],[分项工程名称]])</f>
        <v/>
      </c>
      <c r="Z243" s="11" t="str">
        <f>IF(ISBLANK(A243),"",IF(MATCH(表1_16[[#This Row],[子项名称]]&amp;表1_16[[#This Row],[分项工程代号]]&amp;表1_16[[#This Row],[分项工程名称]],Y:Y,0)=ROW(表1_16[[#This Row],[子项名称]]),TRUE,FALSE))</f>
        <v/>
      </c>
      <c r="AA243" s="11" t="str">
        <f t="shared" si="43"/>
        <v/>
      </c>
      <c r="AB243" s="11" t="str">
        <f>IF(ISBLANK(A243),"",VLOOKUP(表1_16[[#This Row],[分项工程名称]],施工检查记录[#All],2,FALSE))</f>
        <v/>
      </c>
      <c r="AC243" t="str">
        <f t="shared" si="33"/>
        <v>1900年01月00日</v>
      </c>
    </row>
    <row r="244" customHeight="1" spans="1:29">
      <c r="A244" s="5"/>
      <c r="B244" s="5"/>
      <c r="C244" s="5"/>
      <c r="D244" s="5"/>
      <c r="E244" s="5"/>
      <c r="F244" s="5"/>
      <c r="G244" s="85"/>
      <c r="K244" s="11" t="str">
        <f>IF(ISBLANK(A244),"",VLOOKUP("S8"&amp;表1_16[[#This Row],[分项工程代号]]&amp;表1_16[[#This Row],[分项工程名称]],模板!D:F,3,FALSE))</f>
        <v/>
      </c>
      <c r="L244" s="2" t="str">
        <f>IF(ISBLANK(A244),"",表1_16[[#This Row],[编号]]&amp;TEXT(表1_16[[#This Row],[序号]],"000"))</f>
        <v/>
      </c>
      <c r="M244" s="11" t="str">
        <f t="shared" si="34"/>
        <v/>
      </c>
      <c r="N244" s="11" t="str">
        <f t="shared" si="35"/>
        <v/>
      </c>
      <c r="O244" s="11" t="str">
        <f t="shared" si="36"/>
        <v/>
      </c>
      <c r="P244" s="2" t="str">
        <f t="shared" si="37"/>
        <v/>
      </c>
      <c r="Q244" s="2" t="str">
        <f t="shared" si="38"/>
        <v/>
      </c>
      <c r="R244" s="2" t="str">
        <f t="shared" si="39"/>
        <v/>
      </c>
      <c r="S244" s="11" t="str">
        <f t="shared" si="40"/>
        <v/>
      </c>
      <c r="T244" s="11" t="str">
        <f>IF(ISBLANK(A244),"",VLOOKUP(表1_16[[#This Row],[分项工程名称]],模板!C:G,3,FALSE))</f>
        <v/>
      </c>
      <c r="U244" s="2" t="str">
        <f t="shared" si="41"/>
        <v/>
      </c>
      <c r="V244" s="2" t="str">
        <f t="shared" si="42"/>
        <v/>
      </c>
      <c r="W244" s="11" t="str">
        <f>IF(ISBLANK(A244),"",表1_16[[#This Row],[子项名称]]&amp;表1_16[[#This Row],[标题]]&amp;表1_16[[#This Row],[分项工程代号]])</f>
        <v/>
      </c>
      <c r="X244" s="11" t="str">
        <f>IF(ISBLANK(A244),"",COUNTIF(W:W,表1_16[[#This Row],[子项名称]]&amp;表1_16[[#This Row],[标题]]&amp;表1_16[[#This Row],[分项工程代号]]))</f>
        <v/>
      </c>
      <c r="Y244" s="11" t="str">
        <f>IF(ISBLANK(A244),"",表1_16[[#This Row],[子项名称]]&amp;表1_16[[#This Row],[分项工程代号]]&amp;表1_16[[#This Row],[分项工程名称]])</f>
        <v/>
      </c>
      <c r="Z244" s="11" t="str">
        <f>IF(ISBLANK(A244),"",IF(MATCH(表1_16[[#This Row],[子项名称]]&amp;表1_16[[#This Row],[分项工程代号]]&amp;表1_16[[#This Row],[分项工程名称]],Y:Y,0)=ROW(表1_16[[#This Row],[子项名称]]),TRUE,FALSE))</f>
        <v/>
      </c>
      <c r="AA244" s="11" t="str">
        <f t="shared" si="43"/>
        <v/>
      </c>
      <c r="AB244" s="11" t="str">
        <f>IF(ISBLANK(A244),"",VLOOKUP(表1_16[[#This Row],[分项工程名称]],施工检查记录[#All],2,FALSE))</f>
        <v/>
      </c>
      <c r="AC244" t="str">
        <f t="shared" si="33"/>
        <v>1900年01月00日</v>
      </c>
    </row>
    <row r="245" customHeight="1" spans="1:29">
      <c r="A245" s="5"/>
      <c r="B245" s="5"/>
      <c r="C245" s="5"/>
      <c r="D245" s="5"/>
      <c r="F245" s="5"/>
      <c r="G245" s="85"/>
      <c r="K245" s="11" t="str">
        <f>IF(ISBLANK(A245),"",VLOOKUP("S8"&amp;表1_16[[#This Row],[分项工程代号]]&amp;表1_16[[#This Row],[分项工程名称]],模板!D:F,3,FALSE))</f>
        <v/>
      </c>
      <c r="L245" s="2" t="str">
        <f>IF(ISBLANK(A245),"",表1_16[[#This Row],[编号]]&amp;TEXT(表1_16[[#This Row],[序号]],"000"))</f>
        <v/>
      </c>
      <c r="M245" s="11" t="str">
        <f t="shared" si="34"/>
        <v/>
      </c>
      <c r="N245" s="11" t="str">
        <f t="shared" si="35"/>
        <v/>
      </c>
      <c r="O245" s="11" t="str">
        <f t="shared" si="36"/>
        <v/>
      </c>
      <c r="P245" s="2" t="str">
        <f t="shared" si="37"/>
        <v/>
      </c>
      <c r="Q245" s="2" t="str">
        <f t="shared" si="38"/>
        <v/>
      </c>
      <c r="R245" s="2" t="str">
        <f t="shared" si="39"/>
        <v/>
      </c>
      <c r="S245" s="11" t="str">
        <f t="shared" si="40"/>
        <v/>
      </c>
      <c r="T245" s="11" t="str">
        <f>IF(ISBLANK(A245),"",VLOOKUP(表1_16[[#This Row],[分项工程名称]],模板!C:G,3,FALSE))</f>
        <v/>
      </c>
      <c r="U245" s="2" t="str">
        <f t="shared" si="41"/>
        <v/>
      </c>
      <c r="V245" s="2" t="str">
        <f t="shared" si="42"/>
        <v/>
      </c>
      <c r="W245" s="11" t="str">
        <f>IF(ISBLANK(A245),"",表1_16[[#This Row],[子项名称]]&amp;表1_16[[#This Row],[标题]]&amp;表1_16[[#This Row],[分项工程代号]])</f>
        <v/>
      </c>
      <c r="X245" s="11" t="str">
        <f>IF(ISBLANK(A245),"",COUNTIF(W:W,表1_16[[#This Row],[子项名称]]&amp;表1_16[[#This Row],[标题]]&amp;表1_16[[#This Row],[分项工程代号]]))</f>
        <v/>
      </c>
      <c r="Y245" s="11" t="str">
        <f>IF(ISBLANK(A245),"",表1_16[[#This Row],[子项名称]]&amp;表1_16[[#This Row],[分项工程代号]]&amp;表1_16[[#This Row],[分项工程名称]])</f>
        <v/>
      </c>
      <c r="Z245" s="11" t="str">
        <f>IF(ISBLANK(A245),"",IF(MATCH(表1_16[[#This Row],[子项名称]]&amp;表1_16[[#This Row],[分项工程代号]]&amp;表1_16[[#This Row],[分项工程名称]],Y:Y,0)=ROW(表1_16[[#This Row],[子项名称]]),TRUE,FALSE))</f>
        <v/>
      </c>
      <c r="AA245" s="11" t="str">
        <f t="shared" si="43"/>
        <v/>
      </c>
      <c r="AB245" s="11" t="str">
        <f>IF(ISBLANK(A245),"",VLOOKUP(表1_16[[#This Row],[分项工程名称]],施工检查记录[#All],2,FALSE))</f>
        <v/>
      </c>
      <c r="AC245" t="str">
        <f t="shared" si="33"/>
        <v>1900年01月00日</v>
      </c>
    </row>
    <row r="246" customHeight="1" spans="1:29">
      <c r="A246" s="5"/>
      <c r="B246" s="5"/>
      <c r="C246" s="5"/>
      <c r="D246" s="5"/>
      <c r="F246" s="5"/>
      <c r="G246" s="85"/>
      <c r="K246" s="11" t="str">
        <f>IF(ISBLANK(A246),"",VLOOKUP("S8"&amp;表1_16[[#This Row],[分项工程代号]]&amp;表1_16[[#This Row],[分项工程名称]],模板!D:F,3,FALSE))</f>
        <v/>
      </c>
      <c r="L246" s="2" t="str">
        <f>IF(ISBLANK(A246),"",表1_16[[#This Row],[编号]]&amp;TEXT(表1_16[[#This Row],[序号]],"000"))</f>
        <v/>
      </c>
      <c r="M246" s="11" t="str">
        <f t="shared" si="34"/>
        <v/>
      </c>
      <c r="N246" s="11" t="str">
        <f t="shared" si="35"/>
        <v/>
      </c>
      <c r="O246" s="11" t="str">
        <f t="shared" si="36"/>
        <v/>
      </c>
      <c r="P246" s="2" t="str">
        <f t="shared" si="37"/>
        <v/>
      </c>
      <c r="Q246" s="2" t="str">
        <f t="shared" si="38"/>
        <v/>
      </c>
      <c r="R246" s="2" t="str">
        <f t="shared" si="39"/>
        <v/>
      </c>
      <c r="S246" s="11" t="str">
        <f t="shared" si="40"/>
        <v/>
      </c>
      <c r="T246" s="11" t="str">
        <f>IF(ISBLANK(A246),"",VLOOKUP(表1_16[[#This Row],[分项工程名称]],模板!C:G,3,FALSE))</f>
        <v/>
      </c>
      <c r="U246" s="2" t="str">
        <f t="shared" si="41"/>
        <v/>
      </c>
      <c r="V246" s="2" t="str">
        <f t="shared" si="42"/>
        <v/>
      </c>
      <c r="W246" s="11" t="str">
        <f>IF(ISBLANK(A246),"",表1_16[[#This Row],[子项名称]]&amp;表1_16[[#This Row],[标题]]&amp;表1_16[[#This Row],[分项工程代号]])</f>
        <v/>
      </c>
      <c r="X246" s="11" t="str">
        <f>IF(ISBLANK(A246),"",COUNTIF(W:W,表1_16[[#This Row],[子项名称]]&amp;表1_16[[#This Row],[标题]]&amp;表1_16[[#This Row],[分项工程代号]]))</f>
        <v/>
      </c>
      <c r="Y246" s="11" t="str">
        <f>IF(ISBLANK(A246),"",表1_16[[#This Row],[子项名称]]&amp;表1_16[[#This Row],[分项工程代号]]&amp;表1_16[[#This Row],[分项工程名称]])</f>
        <v/>
      </c>
      <c r="Z246" s="11" t="str">
        <f>IF(ISBLANK(A246),"",IF(MATCH(表1_16[[#This Row],[子项名称]]&amp;表1_16[[#This Row],[分项工程代号]]&amp;表1_16[[#This Row],[分项工程名称]],Y:Y,0)=ROW(表1_16[[#This Row],[子项名称]]),TRUE,FALSE))</f>
        <v/>
      </c>
      <c r="AA246" s="11" t="str">
        <f t="shared" si="43"/>
        <v/>
      </c>
      <c r="AB246" s="11" t="str">
        <f>IF(ISBLANK(A246),"",VLOOKUP(表1_16[[#This Row],[分项工程名称]],施工检查记录[#All],2,FALSE))</f>
        <v/>
      </c>
      <c r="AC246" t="str">
        <f t="shared" si="33"/>
        <v>1900年01月00日</v>
      </c>
    </row>
    <row r="247" customHeight="1" spans="1:29">
      <c r="A247" s="5"/>
      <c r="B247" s="5"/>
      <c r="C247" s="5"/>
      <c r="D247" s="5"/>
      <c r="F247" s="5"/>
      <c r="G247" s="85"/>
      <c r="K247" s="11" t="str">
        <f>IF(ISBLANK(A247),"",VLOOKUP("S8"&amp;表1_16[[#This Row],[分项工程代号]]&amp;表1_16[[#This Row],[分项工程名称]],模板!D:F,3,FALSE))</f>
        <v/>
      </c>
      <c r="L247" s="2" t="str">
        <f>IF(ISBLANK(A247),"",表1_16[[#This Row],[编号]]&amp;TEXT(表1_16[[#This Row],[序号]],"000"))</f>
        <v/>
      </c>
      <c r="M247" s="11" t="str">
        <f t="shared" si="34"/>
        <v/>
      </c>
      <c r="N247" s="11" t="str">
        <f t="shared" si="35"/>
        <v/>
      </c>
      <c r="O247" s="11" t="str">
        <f t="shared" si="36"/>
        <v/>
      </c>
      <c r="P247" s="2" t="str">
        <f t="shared" si="37"/>
        <v/>
      </c>
      <c r="Q247" s="2" t="str">
        <f t="shared" si="38"/>
        <v/>
      </c>
      <c r="R247" s="2" t="str">
        <f t="shared" si="39"/>
        <v/>
      </c>
      <c r="S247" s="11" t="str">
        <f t="shared" si="40"/>
        <v/>
      </c>
      <c r="T247" s="11" t="str">
        <f>IF(ISBLANK(A247),"",VLOOKUP(表1_16[[#This Row],[分项工程名称]],模板!C:G,3,FALSE))</f>
        <v/>
      </c>
      <c r="U247" s="2" t="str">
        <f t="shared" si="41"/>
        <v/>
      </c>
      <c r="V247" s="2" t="str">
        <f t="shared" si="42"/>
        <v/>
      </c>
      <c r="W247" s="11" t="str">
        <f>IF(ISBLANK(A247),"",表1_16[[#This Row],[子项名称]]&amp;表1_16[[#This Row],[标题]]&amp;表1_16[[#This Row],[分项工程代号]])</f>
        <v/>
      </c>
      <c r="X247" s="11" t="str">
        <f>IF(ISBLANK(A247),"",COUNTIF(W:W,表1_16[[#This Row],[子项名称]]&amp;表1_16[[#This Row],[标题]]&amp;表1_16[[#This Row],[分项工程代号]]))</f>
        <v/>
      </c>
      <c r="Y247" s="11" t="str">
        <f>IF(ISBLANK(A247),"",表1_16[[#This Row],[子项名称]]&amp;表1_16[[#This Row],[分项工程代号]]&amp;表1_16[[#This Row],[分项工程名称]])</f>
        <v/>
      </c>
      <c r="Z247" s="11" t="str">
        <f>IF(ISBLANK(A247),"",IF(MATCH(表1_16[[#This Row],[子项名称]]&amp;表1_16[[#This Row],[分项工程代号]]&amp;表1_16[[#This Row],[分项工程名称]],Y:Y,0)=ROW(表1_16[[#This Row],[子项名称]]),TRUE,FALSE))</f>
        <v/>
      </c>
      <c r="AA247" s="11" t="str">
        <f t="shared" si="43"/>
        <v/>
      </c>
      <c r="AB247" s="11" t="str">
        <f>IF(ISBLANK(A247),"",VLOOKUP(表1_16[[#This Row],[分项工程名称]],施工检查记录[#All],2,FALSE))</f>
        <v/>
      </c>
      <c r="AC247" t="str">
        <f t="shared" si="33"/>
        <v>1900年01月00日</v>
      </c>
    </row>
    <row r="248" customHeight="1" spans="1:29">
      <c r="A248" s="5"/>
      <c r="B248" s="5"/>
      <c r="C248" s="5"/>
      <c r="D248" s="5"/>
      <c r="F248" s="5"/>
      <c r="G248" s="85"/>
      <c r="K248" s="11" t="str">
        <f>IF(ISBLANK(A248),"",VLOOKUP("S8"&amp;表1_16[[#This Row],[分项工程代号]]&amp;表1_16[[#This Row],[分项工程名称]],模板!D:F,3,FALSE))</f>
        <v/>
      </c>
      <c r="L248" s="2" t="str">
        <f>IF(ISBLANK(A248),"",表1_16[[#This Row],[编号]]&amp;TEXT(表1_16[[#This Row],[序号]],"000"))</f>
        <v/>
      </c>
      <c r="M248" s="11" t="str">
        <f t="shared" si="34"/>
        <v/>
      </c>
      <c r="N248" s="11" t="str">
        <f t="shared" si="35"/>
        <v/>
      </c>
      <c r="O248" s="11" t="str">
        <f t="shared" si="36"/>
        <v/>
      </c>
      <c r="P248" s="2" t="str">
        <f t="shared" si="37"/>
        <v/>
      </c>
      <c r="Q248" s="2" t="str">
        <f t="shared" si="38"/>
        <v/>
      </c>
      <c r="R248" s="2" t="str">
        <f t="shared" si="39"/>
        <v/>
      </c>
      <c r="S248" s="11" t="str">
        <f t="shared" si="40"/>
        <v/>
      </c>
      <c r="T248" s="11" t="str">
        <f>IF(ISBLANK(A248),"",VLOOKUP(表1_16[[#This Row],[分项工程名称]],模板!C:G,3,FALSE))</f>
        <v/>
      </c>
      <c r="U248" s="2" t="str">
        <f t="shared" si="41"/>
        <v/>
      </c>
      <c r="V248" s="2" t="str">
        <f t="shared" si="42"/>
        <v/>
      </c>
      <c r="W248" s="11" t="str">
        <f>IF(ISBLANK(A248),"",表1_16[[#This Row],[子项名称]]&amp;表1_16[[#This Row],[标题]]&amp;表1_16[[#This Row],[分项工程代号]])</f>
        <v/>
      </c>
      <c r="X248" s="11" t="str">
        <f>IF(ISBLANK(A248),"",COUNTIF(W:W,表1_16[[#This Row],[子项名称]]&amp;表1_16[[#This Row],[标题]]&amp;表1_16[[#This Row],[分项工程代号]]))</f>
        <v/>
      </c>
      <c r="Y248" s="11" t="str">
        <f>IF(ISBLANK(A248),"",表1_16[[#This Row],[子项名称]]&amp;表1_16[[#This Row],[分项工程代号]]&amp;表1_16[[#This Row],[分项工程名称]])</f>
        <v/>
      </c>
      <c r="Z248" s="11" t="str">
        <f>IF(ISBLANK(A248),"",IF(MATCH(表1_16[[#This Row],[子项名称]]&amp;表1_16[[#This Row],[分项工程代号]]&amp;表1_16[[#This Row],[分项工程名称]],Y:Y,0)=ROW(表1_16[[#This Row],[子项名称]]),TRUE,FALSE))</f>
        <v/>
      </c>
      <c r="AA248" s="11" t="str">
        <f t="shared" si="43"/>
        <v/>
      </c>
      <c r="AB248" s="11" t="str">
        <f>IF(ISBLANK(A248),"",VLOOKUP(表1_16[[#This Row],[分项工程名称]],施工检查记录[#All],2,FALSE))</f>
        <v/>
      </c>
      <c r="AC248" t="str">
        <f t="shared" si="33"/>
        <v>1900年01月00日</v>
      </c>
    </row>
    <row r="249" customHeight="1" spans="1:29">
      <c r="A249" s="5"/>
      <c r="B249" s="5"/>
      <c r="C249" s="5"/>
      <c r="D249" s="5"/>
      <c r="F249" s="5"/>
      <c r="G249" s="85"/>
      <c r="K249" s="11" t="str">
        <f>IF(ISBLANK(A249),"",VLOOKUP("S8"&amp;表1_16[[#This Row],[分项工程代号]]&amp;表1_16[[#This Row],[分项工程名称]],模板!D:F,3,FALSE))</f>
        <v/>
      </c>
      <c r="L249" s="2" t="str">
        <f>IF(ISBLANK(A249),"",表1_16[[#This Row],[编号]]&amp;TEXT(表1_16[[#This Row],[序号]],"000"))</f>
        <v/>
      </c>
      <c r="M249" s="11" t="str">
        <f t="shared" si="34"/>
        <v/>
      </c>
      <c r="N249" s="11" t="str">
        <f t="shared" si="35"/>
        <v/>
      </c>
      <c r="O249" s="11" t="str">
        <f t="shared" si="36"/>
        <v/>
      </c>
      <c r="P249" s="2" t="str">
        <f t="shared" si="37"/>
        <v/>
      </c>
      <c r="Q249" s="2" t="str">
        <f t="shared" si="38"/>
        <v/>
      </c>
      <c r="R249" s="2" t="str">
        <f t="shared" si="39"/>
        <v/>
      </c>
      <c r="S249" s="11" t="str">
        <f t="shared" si="40"/>
        <v/>
      </c>
      <c r="T249" s="11" t="str">
        <f>IF(ISBLANK(A249),"",VLOOKUP(表1_16[[#This Row],[分项工程名称]],模板!C:G,3,FALSE))</f>
        <v/>
      </c>
      <c r="U249" s="2" t="str">
        <f t="shared" si="41"/>
        <v/>
      </c>
      <c r="V249" s="2" t="str">
        <f t="shared" si="42"/>
        <v/>
      </c>
      <c r="W249" s="11" t="str">
        <f>IF(ISBLANK(A249),"",表1_16[[#This Row],[子项名称]]&amp;表1_16[[#This Row],[标题]]&amp;表1_16[[#This Row],[分项工程代号]])</f>
        <v/>
      </c>
      <c r="X249" s="11" t="str">
        <f>IF(ISBLANK(A249),"",COUNTIF(W:W,表1_16[[#This Row],[子项名称]]&amp;表1_16[[#This Row],[标题]]&amp;表1_16[[#This Row],[分项工程代号]]))</f>
        <v/>
      </c>
      <c r="Y249" s="11" t="str">
        <f>IF(ISBLANK(A249),"",表1_16[[#This Row],[子项名称]]&amp;表1_16[[#This Row],[分项工程代号]]&amp;表1_16[[#This Row],[分项工程名称]])</f>
        <v/>
      </c>
      <c r="Z249" s="11" t="str">
        <f>IF(ISBLANK(A249),"",IF(MATCH(表1_16[[#This Row],[子项名称]]&amp;表1_16[[#This Row],[分项工程代号]]&amp;表1_16[[#This Row],[分项工程名称]],Y:Y,0)=ROW(表1_16[[#This Row],[子项名称]]),TRUE,FALSE))</f>
        <v/>
      </c>
      <c r="AA249" s="11" t="str">
        <f t="shared" si="43"/>
        <v/>
      </c>
      <c r="AB249" s="11" t="str">
        <f>IF(ISBLANK(A249),"",VLOOKUP(表1_16[[#This Row],[分项工程名称]],施工检查记录[#All],2,FALSE))</f>
        <v/>
      </c>
      <c r="AC249" t="str">
        <f t="shared" si="33"/>
        <v>1900年01月00日</v>
      </c>
    </row>
    <row r="250" customHeight="1" spans="1:29">
      <c r="A250" s="5"/>
      <c r="B250" s="5"/>
      <c r="C250" s="5"/>
      <c r="D250" s="5"/>
      <c r="F250" s="5"/>
      <c r="G250" s="85"/>
      <c r="K250" s="11" t="str">
        <f>IF(ISBLANK(A250),"",VLOOKUP("S8"&amp;表1_16[[#This Row],[分项工程代号]]&amp;表1_16[[#This Row],[分项工程名称]],模板!D:F,3,FALSE))</f>
        <v/>
      </c>
      <c r="L250" s="2" t="str">
        <f>IF(ISBLANK(A250),"",表1_16[[#This Row],[编号]]&amp;TEXT(表1_16[[#This Row],[序号]],"000"))</f>
        <v/>
      </c>
      <c r="M250" s="11" t="str">
        <f t="shared" si="34"/>
        <v/>
      </c>
      <c r="N250" s="11" t="str">
        <f t="shared" si="35"/>
        <v/>
      </c>
      <c r="O250" s="11" t="str">
        <f t="shared" si="36"/>
        <v/>
      </c>
      <c r="P250" s="2" t="str">
        <f t="shared" si="37"/>
        <v/>
      </c>
      <c r="Q250" s="2" t="str">
        <f t="shared" si="38"/>
        <v/>
      </c>
      <c r="R250" s="2" t="str">
        <f t="shared" si="39"/>
        <v/>
      </c>
      <c r="S250" s="11" t="str">
        <f t="shared" si="40"/>
        <v/>
      </c>
      <c r="T250" s="11" t="str">
        <f>IF(ISBLANK(A250),"",VLOOKUP(表1_16[[#This Row],[分项工程名称]],模板!C:G,3,FALSE))</f>
        <v/>
      </c>
      <c r="U250" s="2" t="str">
        <f t="shared" si="41"/>
        <v/>
      </c>
      <c r="V250" s="2" t="str">
        <f t="shared" si="42"/>
        <v/>
      </c>
      <c r="W250" s="11" t="str">
        <f>IF(ISBLANK(A250),"",表1_16[[#This Row],[子项名称]]&amp;表1_16[[#This Row],[标题]]&amp;表1_16[[#This Row],[分项工程代号]])</f>
        <v/>
      </c>
      <c r="X250" s="11" t="str">
        <f>IF(ISBLANK(A250),"",COUNTIF(W:W,表1_16[[#This Row],[子项名称]]&amp;表1_16[[#This Row],[标题]]&amp;表1_16[[#This Row],[分项工程代号]]))</f>
        <v/>
      </c>
      <c r="Y250" s="11" t="str">
        <f>IF(ISBLANK(A250),"",表1_16[[#This Row],[子项名称]]&amp;表1_16[[#This Row],[分项工程代号]]&amp;表1_16[[#This Row],[分项工程名称]])</f>
        <v/>
      </c>
      <c r="Z250" s="11" t="str">
        <f>IF(ISBLANK(A250),"",IF(MATCH(表1_16[[#This Row],[子项名称]]&amp;表1_16[[#This Row],[分项工程代号]]&amp;表1_16[[#This Row],[分项工程名称]],Y:Y,0)=ROW(表1_16[[#This Row],[子项名称]]),TRUE,FALSE))</f>
        <v/>
      </c>
      <c r="AA250" s="11" t="str">
        <f t="shared" si="43"/>
        <v/>
      </c>
      <c r="AB250" s="11" t="str">
        <f>IF(ISBLANK(A250),"",VLOOKUP(表1_16[[#This Row],[分项工程名称]],施工检查记录[#All],2,FALSE))</f>
        <v/>
      </c>
      <c r="AC250" t="str">
        <f t="shared" si="33"/>
        <v>1900年01月00日</v>
      </c>
    </row>
    <row r="251" customHeight="1" spans="1:29">
      <c r="A251" s="5"/>
      <c r="B251" s="5"/>
      <c r="C251" s="5"/>
      <c r="D251" s="5"/>
      <c r="F251" s="5"/>
      <c r="G251" s="85"/>
      <c r="K251" s="11" t="str">
        <f>IF(ISBLANK(A251),"",VLOOKUP("S8"&amp;表1_16[[#This Row],[分项工程代号]]&amp;表1_16[[#This Row],[分项工程名称]],模板!D:F,3,FALSE))</f>
        <v/>
      </c>
      <c r="L251" s="2" t="str">
        <f>IF(ISBLANK(A251),"",表1_16[[#This Row],[编号]]&amp;TEXT(表1_16[[#This Row],[序号]],"000"))</f>
        <v/>
      </c>
      <c r="M251" s="11" t="str">
        <f t="shared" si="34"/>
        <v/>
      </c>
      <c r="N251" s="11" t="str">
        <f t="shared" si="35"/>
        <v/>
      </c>
      <c r="O251" s="11" t="str">
        <f t="shared" si="36"/>
        <v/>
      </c>
      <c r="P251" s="2" t="str">
        <f t="shared" si="37"/>
        <v/>
      </c>
      <c r="Q251" s="2" t="str">
        <f t="shared" si="38"/>
        <v/>
      </c>
      <c r="R251" s="2" t="str">
        <f t="shared" si="39"/>
        <v/>
      </c>
      <c r="S251" s="11" t="str">
        <f t="shared" si="40"/>
        <v/>
      </c>
      <c r="T251" s="11" t="str">
        <f>IF(ISBLANK(A251),"",VLOOKUP(表1_16[[#This Row],[分项工程名称]],模板!C:G,3,FALSE))</f>
        <v/>
      </c>
      <c r="U251" s="2" t="str">
        <f t="shared" si="41"/>
        <v/>
      </c>
      <c r="V251" s="2" t="str">
        <f t="shared" si="42"/>
        <v/>
      </c>
      <c r="W251" s="11" t="str">
        <f>IF(ISBLANK(A251),"",表1_16[[#This Row],[子项名称]]&amp;表1_16[[#This Row],[标题]]&amp;表1_16[[#This Row],[分项工程代号]])</f>
        <v/>
      </c>
      <c r="X251" s="11" t="str">
        <f>IF(ISBLANK(A251),"",COUNTIF(W:W,表1_16[[#This Row],[子项名称]]&amp;表1_16[[#This Row],[标题]]&amp;表1_16[[#This Row],[分项工程代号]]))</f>
        <v/>
      </c>
      <c r="Y251" s="11" t="str">
        <f>IF(ISBLANK(A251),"",表1_16[[#This Row],[子项名称]]&amp;表1_16[[#This Row],[分项工程代号]]&amp;表1_16[[#This Row],[分项工程名称]])</f>
        <v/>
      </c>
      <c r="Z251" s="11" t="str">
        <f>IF(ISBLANK(A251),"",IF(MATCH(表1_16[[#This Row],[子项名称]]&amp;表1_16[[#This Row],[分项工程代号]]&amp;表1_16[[#This Row],[分项工程名称]],Y:Y,0)=ROW(表1_16[[#This Row],[子项名称]]),TRUE,FALSE))</f>
        <v/>
      </c>
      <c r="AA251" s="11" t="str">
        <f t="shared" si="43"/>
        <v/>
      </c>
      <c r="AB251" s="11" t="str">
        <f>IF(ISBLANK(A251),"",VLOOKUP(表1_16[[#This Row],[分项工程名称]],施工检查记录[#All],2,FALSE))</f>
        <v/>
      </c>
      <c r="AC251" t="str">
        <f t="shared" si="33"/>
        <v>1900年01月00日</v>
      </c>
    </row>
    <row r="252" customHeight="1" spans="1:29">
      <c r="A252" s="5"/>
      <c r="B252" s="5"/>
      <c r="C252" s="5"/>
      <c r="D252" s="5"/>
      <c r="F252" s="5"/>
      <c r="G252" s="85"/>
      <c r="K252" s="11" t="str">
        <f>IF(ISBLANK(A252),"",VLOOKUP("S8"&amp;表1_16[[#This Row],[分项工程代号]]&amp;表1_16[[#This Row],[分项工程名称]],模板!D:F,3,FALSE))</f>
        <v/>
      </c>
      <c r="L252" s="2" t="str">
        <f>IF(ISBLANK(A252),"",表1_16[[#This Row],[编号]]&amp;TEXT(表1_16[[#This Row],[序号]],"000"))</f>
        <v/>
      </c>
      <c r="M252" s="11" t="str">
        <f t="shared" si="34"/>
        <v/>
      </c>
      <c r="N252" s="11" t="str">
        <f t="shared" si="35"/>
        <v/>
      </c>
      <c r="O252" s="11" t="str">
        <f t="shared" si="36"/>
        <v/>
      </c>
      <c r="P252" s="2" t="str">
        <f t="shared" si="37"/>
        <v/>
      </c>
      <c r="Q252" s="2" t="str">
        <f t="shared" si="38"/>
        <v/>
      </c>
      <c r="R252" s="2" t="str">
        <f t="shared" si="39"/>
        <v/>
      </c>
      <c r="S252" s="11" t="str">
        <f t="shared" si="40"/>
        <v/>
      </c>
      <c r="T252" s="11" t="str">
        <f>IF(ISBLANK(A252),"",VLOOKUP(表1_16[[#This Row],[分项工程名称]],模板!C:G,3,FALSE))</f>
        <v/>
      </c>
      <c r="U252" s="2" t="str">
        <f t="shared" si="41"/>
        <v/>
      </c>
      <c r="V252" s="2" t="str">
        <f t="shared" si="42"/>
        <v/>
      </c>
      <c r="W252" s="11" t="str">
        <f>IF(ISBLANK(A252),"",表1_16[[#This Row],[子项名称]]&amp;表1_16[[#This Row],[标题]]&amp;表1_16[[#This Row],[分项工程代号]])</f>
        <v/>
      </c>
      <c r="X252" s="11" t="str">
        <f>IF(ISBLANK(A252),"",COUNTIF(W:W,表1_16[[#This Row],[子项名称]]&amp;表1_16[[#This Row],[标题]]&amp;表1_16[[#This Row],[分项工程代号]]))</f>
        <v/>
      </c>
      <c r="Y252" s="11" t="str">
        <f>IF(ISBLANK(A252),"",表1_16[[#This Row],[子项名称]]&amp;表1_16[[#This Row],[分项工程代号]]&amp;表1_16[[#This Row],[分项工程名称]])</f>
        <v/>
      </c>
      <c r="Z252" s="11" t="str">
        <f>IF(ISBLANK(A252),"",IF(MATCH(表1_16[[#This Row],[子项名称]]&amp;表1_16[[#This Row],[分项工程代号]]&amp;表1_16[[#This Row],[分项工程名称]],Y:Y,0)=ROW(表1_16[[#This Row],[子项名称]]),TRUE,FALSE))</f>
        <v/>
      </c>
      <c r="AA252" s="11" t="str">
        <f t="shared" si="43"/>
        <v/>
      </c>
      <c r="AB252" s="11" t="str">
        <f>IF(ISBLANK(A252),"",VLOOKUP(表1_16[[#This Row],[分项工程名称]],施工检查记录[#All],2,FALSE))</f>
        <v/>
      </c>
      <c r="AC252" t="str">
        <f t="shared" si="33"/>
        <v>1900年01月00日</v>
      </c>
    </row>
    <row r="253" customHeight="1" spans="1:29">
      <c r="A253" s="5"/>
      <c r="B253" s="5"/>
      <c r="D253" s="5"/>
      <c r="E253" s="5"/>
      <c r="G253" s="85"/>
      <c r="K253" s="11" t="str">
        <f>IF(ISBLANK(A253),"",VLOOKUP("S8"&amp;表1_16[[#This Row],[分项工程代号]]&amp;表1_16[[#This Row],[分项工程名称]],模板!D:F,3,FALSE))</f>
        <v/>
      </c>
      <c r="L253" s="2" t="str">
        <f>IF(ISBLANK(A253),"",表1_16[[#This Row],[编号]]&amp;TEXT(表1_16[[#This Row],[序号]],"000"))</f>
        <v/>
      </c>
      <c r="M253" s="11" t="str">
        <f t="shared" si="34"/>
        <v/>
      </c>
      <c r="N253" s="11" t="str">
        <f t="shared" si="35"/>
        <v/>
      </c>
      <c r="O253" s="11" t="str">
        <f t="shared" si="36"/>
        <v/>
      </c>
      <c r="P253" s="2" t="str">
        <f t="shared" si="37"/>
        <v/>
      </c>
      <c r="Q253" s="2" t="str">
        <f t="shared" si="38"/>
        <v/>
      </c>
      <c r="R253" s="2" t="str">
        <f t="shared" si="39"/>
        <v/>
      </c>
      <c r="S253" s="11" t="str">
        <f t="shared" si="40"/>
        <v/>
      </c>
      <c r="T253" s="11" t="str">
        <f>IF(ISBLANK(A253),"",VLOOKUP(表1_16[[#This Row],[分项工程名称]],模板!C:G,3,FALSE))</f>
        <v/>
      </c>
      <c r="U253" s="2" t="str">
        <f t="shared" si="41"/>
        <v/>
      </c>
      <c r="V253" s="2" t="str">
        <f t="shared" si="42"/>
        <v/>
      </c>
      <c r="W253" s="11" t="str">
        <f>IF(ISBLANK(A253),"",表1_16[[#This Row],[子项名称]]&amp;表1_16[[#This Row],[标题]]&amp;表1_16[[#This Row],[分项工程代号]])</f>
        <v/>
      </c>
      <c r="X253" s="11" t="str">
        <f>IF(ISBLANK(A253),"",COUNTIF(W:W,表1_16[[#This Row],[子项名称]]&amp;表1_16[[#This Row],[标题]]&amp;表1_16[[#This Row],[分项工程代号]]))</f>
        <v/>
      </c>
      <c r="Y253" s="11" t="str">
        <f>IF(ISBLANK(A253),"",表1_16[[#This Row],[子项名称]]&amp;表1_16[[#This Row],[分项工程代号]]&amp;表1_16[[#This Row],[分项工程名称]])</f>
        <v/>
      </c>
      <c r="Z253" s="11" t="str">
        <f>IF(ISBLANK(A253),"",IF(MATCH(表1_16[[#This Row],[子项名称]]&amp;表1_16[[#This Row],[分项工程代号]]&amp;表1_16[[#This Row],[分项工程名称]],Y:Y,0)=ROW(表1_16[[#This Row],[子项名称]]),TRUE,FALSE))</f>
        <v/>
      </c>
      <c r="AA253" s="11" t="str">
        <f t="shared" si="43"/>
        <v/>
      </c>
      <c r="AB253" s="11" t="str">
        <f>IF(ISBLANK(A253),"",VLOOKUP(表1_16[[#This Row],[分项工程名称]],施工检查记录[#All],2,FALSE))</f>
        <v/>
      </c>
      <c r="AC253" t="str">
        <f t="shared" si="33"/>
        <v>1900年01月00日</v>
      </c>
    </row>
    <row r="254" customHeight="1" spans="1:29">
      <c r="A254" s="5"/>
      <c r="B254" s="5"/>
      <c r="D254" s="5"/>
      <c r="E254" s="5"/>
      <c r="G254" s="85"/>
      <c r="K254" s="11" t="str">
        <f>IF(ISBLANK(A254),"",VLOOKUP("S8"&amp;表1_16[[#This Row],[分项工程代号]]&amp;表1_16[[#This Row],[分项工程名称]],模板!D:F,3,FALSE))</f>
        <v/>
      </c>
      <c r="L254" s="2" t="str">
        <f>IF(ISBLANK(A254),"",表1_16[[#This Row],[编号]]&amp;TEXT(表1_16[[#This Row],[序号]],"000"))</f>
        <v/>
      </c>
      <c r="M254" s="11" t="str">
        <f t="shared" si="34"/>
        <v/>
      </c>
      <c r="N254" s="11" t="str">
        <f t="shared" si="35"/>
        <v/>
      </c>
      <c r="O254" s="11" t="str">
        <f t="shared" si="36"/>
        <v/>
      </c>
      <c r="P254" s="2" t="str">
        <f t="shared" si="37"/>
        <v/>
      </c>
      <c r="Q254" s="2" t="str">
        <f t="shared" si="38"/>
        <v/>
      </c>
      <c r="R254" s="2" t="str">
        <f t="shared" si="39"/>
        <v/>
      </c>
      <c r="S254" s="11" t="str">
        <f t="shared" si="40"/>
        <v/>
      </c>
      <c r="T254" s="11" t="str">
        <f>IF(ISBLANK(A254),"",VLOOKUP(表1_16[[#This Row],[分项工程名称]],模板!C:G,3,FALSE))</f>
        <v/>
      </c>
      <c r="U254" s="2" t="str">
        <f t="shared" si="41"/>
        <v/>
      </c>
      <c r="V254" s="2" t="str">
        <f t="shared" si="42"/>
        <v/>
      </c>
      <c r="W254" s="11" t="str">
        <f>IF(ISBLANK(A254),"",表1_16[[#This Row],[子项名称]]&amp;表1_16[[#This Row],[标题]]&amp;表1_16[[#This Row],[分项工程代号]])</f>
        <v/>
      </c>
      <c r="X254" s="11" t="str">
        <f>IF(ISBLANK(A254),"",COUNTIF(W:W,表1_16[[#This Row],[子项名称]]&amp;表1_16[[#This Row],[标题]]&amp;表1_16[[#This Row],[分项工程代号]]))</f>
        <v/>
      </c>
      <c r="Y254" s="11" t="str">
        <f>IF(ISBLANK(A254),"",表1_16[[#This Row],[子项名称]]&amp;表1_16[[#This Row],[分项工程代号]]&amp;表1_16[[#This Row],[分项工程名称]])</f>
        <v/>
      </c>
      <c r="Z254" s="11" t="str">
        <f>IF(ISBLANK(A254),"",IF(MATCH(表1_16[[#This Row],[子项名称]]&amp;表1_16[[#This Row],[分项工程代号]]&amp;表1_16[[#This Row],[分项工程名称]],Y:Y,0)=ROW(表1_16[[#This Row],[子项名称]]),TRUE,FALSE))</f>
        <v/>
      </c>
      <c r="AA254" s="11" t="str">
        <f t="shared" si="43"/>
        <v/>
      </c>
      <c r="AB254" s="11" t="str">
        <f>IF(ISBLANK(A254),"",VLOOKUP(表1_16[[#This Row],[分项工程名称]],施工检查记录[#All],2,FALSE))</f>
        <v/>
      </c>
      <c r="AC254" t="str">
        <f t="shared" si="33"/>
        <v>1900年01月00日</v>
      </c>
    </row>
    <row r="255" customHeight="1" spans="1:29">
      <c r="A255" s="5"/>
      <c r="B255" s="5"/>
      <c r="D255" s="5"/>
      <c r="E255" s="5"/>
      <c r="G255" s="85"/>
      <c r="K255" s="11" t="str">
        <f>IF(ISBLANK(A255),"",VLOOKUP("S8"&amp;表1_16[[#This Row],[分项工程代号]]&amp;表1_16[[#This Row],[分项工程名称]],模板!D:F,3,FALSE))</f>
        <v/>
      </c>
      <c r="L255" s="2" t="str">
        <f>IF(ISBLANK(A255),"",表1_16[[#This Row],[编号]]&amp;TEXT(表1_16[[#This Row],[序号]],"000"))</f>
        <v/>
      </c>
      <c r="M255" s="11" t="str">
        <f t="shared" si="34"/>
        <v/>
      </c>
      <c r="N255" s="11" t="str">
        <f t="shared" si="35"/>
        <v/>
      </c>
      <c r="O255" s="11" t="str">
        <f t="shared" si="36"/>
        <v/>
      </c>
      <c r="P255" s="2" t="str">
        <f t="shared" si="37"/>
        <v/>
      </c>
      <c r="Q255" s="2" t="str">
        <f t="shared" si="38"/>
        <v/>
      </c>
      <c r="R255" s="2" t="str">
        <f t="shared" si="39"/>
        <v/>
      </c>
      <c r="S255" s="11" t="str">
        <f t="shared" si="40"/>
        <v/>
      </c>
      <c r="T255" s="11" t="str">
        <f>IF(ISBLANK(A255),"",VLOOKUP(表1_16[[#This Row],[分项工程名称]],模板!C:G,3,FALSE))</f>
        <v/>
      </c>
      <c r="U255" s="2" t="str">
        <f t="shared" si="41"/>
        <v/>
      </c>
      <c r="V255" s="2" t="str">
        <f t="shared" si="42"/>
        <v/>
      </c>
      <c r="W255" s="11" t="str">
        <f>IF(ISBLANK(A255),"",表1_16[[#This Row],[子项名称]]&amp;表1_16[[#This Row],[标题]]&amp;表1_16[[#This Row],[分项工程代号]])</f>
        <v/>
      </c>
      <c r="X255" s="11" t="str">
        <f>IF(ISBLANK(A255),"",COUNTIF(W:W,表1_16[[#This Row],[子项名称]]&amp;表1_16[[#This Row],[标题]]&amp;表1_16[[#This Row],[分项工程代号]]))</f>
        <v/>
      </c>
      <c r="Y255" s="11" t="str">
        <f>IF(ISBLANK(A255),"",表1_16[[#This Row],[子项名称]]&amp;表1_16[[#This Row],[分项工程代号]]&amp;表1_16[[#This Row],[分项工程名称]])</f>
        <v/>
      </c>
      <c r="Z255" s="11" t="str">
        <f>IF(ISBLANK(A255),"",IF(MATCH(表1_16[[#This Row],[子项名称]]&amp;表1_16[[#This Row],[分项工程代号]]&amp;表1_16[[#This Row],[分项工程名称]],Y:Y,0)=ROW(表1_16[[#This Row],[子项名称]]),TRUE,FALSE))</f>
        <v/>
      </c>
      <c r="AA255" s="11" t="str">
        <f t="shared" si="43"/>
        <v/>
      </c>
      <c r="AB255" s="11" t="str">
        <f>IF(ISBLANK(A255),"",VLOOKUP(表1_16[[#This Row],[分项工程名称]],施工检查记录[#All],2,FALSE))</f>
        <v/>
      </c>
      <c r="AC255" t="str">
        <f t="shared" si="33"/>
        <v>1900年01月00日</v>
      </c>
    </row>
    <row r="256" customHeight="1" spans="1:29">
      <c r="A256" s="5"/>
      <c r="B256" s="5"/>
      <c r="D256" s="5"/>
      <c r="E256" s="5"/>
      <c r="G256" s="85"/>
      <c r="K256" s="11" t="str">
        <f>IF(ISBLANK(A256),"",VLOOKUP("S8"&amp;表1_16[[#This Row],[分项工程代号]]&amp;表1_16[[#This Row],[分项工程名称]],模板!D:F,3,FALSE))</f>
        <v/>
      </c>
      <c r="L256" s="2" t="str">
        <f>IF(ISBLANK(A256),"",表1_16[[#This Row],[编号]]&amp;TEXT(表1_16[[#This Row],[序号]],"000"))</f>
        <v/>
      </c>
      <c r="M256" s="11" t="str">
        <f t="shared" si="34"/>
        <v/>
      </c>
      <c r="N256" s="11" t="str">
        <f t="shared" si="35"/>
        <v/>
      </c>
      <c r="O256" s="11" t="str">
        <f t="shared" si="36"/>
        <v/>
      </c>
      <c r="P256" s="2" t="str">
        <f t="shared" si="37"/>
        <v/>
      </c>
      <c r="Q256" s="2" t="str">
        <f t="shared" si="38"/>
        <v/>
      </c>
      <c r="R256" s="2" t="str">
        <f t="shared" si="39"/>
        <v/>
      </c>
      <c r="S256" s="11" t="str">
        <f t="shared" si="40"/>
        <v/>
      </c>
      <c r="T256" s="11" t="str">
        <f>IF(ISBLANK(A256),"",VLOOKUP(表1_16[[#This Row],[分项工程名称]],模板!C:G,3,FALSE))</f>
        <v/>
      </c>
      <c r="U256" s="2" t="str">
        <f t="shared" si="41"/>
        <v/>
      </c>
      <c r="V256" s="2" t="str">
        <f t="shared" si="42"/>
        <v/>
      </c>
      <c r="W256" s="11" t="str">
        <f>IF(ISBLANK(A256),"",表1_16[[#This Row],[子项名称]]&amp;表1_16[[#This Row],[标题]]&amp;表1_16[[#This Row],[分项工程代号]])</f>
        <v/>
      </c>
      <c r="X256" s="11" t="str">
        <f>IF(ISBLANK(A256),"",COUNTIF(W:W,表1_16[[#This Row],[子项名称]]&amp;表1_16[[#This Row],[标题]]&amp;表1_16[[#This Row],[分项工程代号]]))</f>
        <v/>
      </c>
      <c r="Y256" s="11" t="str">
        <f>IF(ISBLANK(A256),"",表1_16[[#This Row],[子项名称]]&amp;表1_16[[#This Row],[分项工程代号]]&amp;表1_16[[#This Row],[分项工程名称]])</f>
        <v/>
      </c>
      <c r="Z256" s="11" t="str">
        <f>IF(ISBLANK(A256),"",IF(MATCH(表1_16[[#This Row],[子项名称]]&amp;表1_16[[#This Row],[分项工程代号]]&amp;表1_16[[#This Row],[分项工程名称]],Y:Y,0)=ROW(表1_16[[#This Row],[子项名称]]),TRUE,FALSE))</f>
        <v/>
      </c>
      <c r="AA256" s="11" t="str">
        <f t="shared" si="43"/>
        <v/>
      </c>
      <c r="AB256" s="11" t="str">
        <f>IF(ISBLANK(A256),"",VLOOKUP(表1_16[[#This Row],[分项工程名称]],施工检查记录[#All],2,FALSE))</f>
        <v/>
      </c>
      <c r="AC256" t="str">
        <f t="shared" si="33"/>
        <v>1900年01月00日</v>
      </c>
    </row>
    <row r="257" customHeight="1" spans="1:29">
      <c r="A257" s="5"/>
      <c r="B257" s="5"/>
      <c r="D257" s="5"/>
      <c r="E257" s="5"/>
      <c r="G257" s="85"/>
      <c r="K257" s="11" t="str">
        <f>IF(ISBLANK(A257),"",VLOOKUP("S8"&amp;表1_16[[#This Row],[分项工程代号]]&amp;表1_16[[#This Row],[分项工程名称]],模板!D:F,3,FALSE))</f>
        <v/>
      </c>
      <c r="L257" s="2" t="str">
        <f>IF(ISBLANK(A257),"",表1_16[[#This Row],[编号]]&amp;TEXT(表1_16[[#This Row],[序号]],"000"))</f>
        <v/>
      </c>
      <c r="M257" s="11" t="str">
        <f t="shared" si="34"/>
        <v/>
      </c>
      <c r="N257" s="11" t="str">
        <f t="shared" si="35"/>
        <v/>
      </c>
      <c r="O257" s="11" t="str">
        <f t="shared" si="36"/>
        <v/>
      </c>
      <c r="P257" s="2" t="str">
        <f t="shared" si="37"/>
        <v/>
      </c>
      <c r="Q257" s="2" t="str">
        <f t="shared" si="38"/>
        <v/>
      </c>
      <c r="R257" s="2" t="str">
        <f t="shared" si="39"/>
        <v/>
      </c>
      <c r="S257" s="11" t="str">
        <f t="shared" si="40"/>
        <v/>
      </c>
      <c r="T257" s="11" t="str">
        <f>IF(ISBLANK(A257),"",VLOOKUP(表1_16[[#This Row],[分项工程名称]],模板!C:G,3,FALSE))</f>
        <v/>
      </c>
      <c r="U257" s="2" t="str">
        <f t="shared" si="41"/>
        <v/>
      </c>
      <c r="V257" s="2" t="str">
        <f t="shared" si="42"/>
        <v/>
      </c>
      <c r="W257" s="11" t="str">
        <f>IF(ISBLANK(A257),"",表1_16[[#This Row],[子项名称]]&amp;表1_16[[#This Row],[标题]]&amp;表1_16[[#This Row],[分项工程代号]])</f>
        <v/>
      </c>
      <c r="X257" s="11" t="str">
        <f>IF(ISBLANK(A257),"",COUNTIF(W:W,表1_16[[#This Row],[子项名称]]&amp;表1_16[[#This Row],[标题]]&amp;表1_16[[#This Row],[分项工程代号]]))</f>
        <v/>
      </c>
      <c r="Y257" s="11" t="str">
        <f>IF(ISBLANK(A257),"",表1_16[[#This Row],[子项名称]]&amp;表1_16[[#This Row],[分项工程代号]]&amp;表1_16[[#This Row],[分项工程名称]])</f>
        <v/>
      </c>
      <c r="Z257" s="11" t="str">
        <f>IF(ISBLANK(A257),"",IF(MATCH(表1_16[[#This Row],[子项名称]]&amp;表1_16[[#This Row],[分项工程代号]]&amp;表1_16[[#This Row],[分项工程名称]],Y:Y,0)=ROW(表1_16[[#This Row],[子项名称]]),TRUE,FALSE))</f>
        <v/>
      </c>
      <c r="AA257" s="11" t="str">
        <f t="shared" si="43"/>
        <v/>
      </c>
      <c r="AB257" s="11" t="str">
        <f>IF(ISBLANK(A257),"",VLOOKUP(表1_16[[#This Row],[分项工程名称]],施工检查记录[#All],2,FALSE))</f>
        <v/>
      </c>
      <c r="AC257" t="str">
        <f t="shared" si="33"/>
        <v>1900年01月00日</v>
      </c>
    </row>
    <row r="258" customHeight="1" spans="1:29">
      <c r="A258" s="5"/>
      <c r="B258" s="5"/>
      <c r="D258" s="5"/>
      <c r="E258" s="5"/>
      <c r="G258" s="85"/>
      <c r="K258" s="11" t="str">
        <f>IF(ISBLANK(A258),"",VLOOKUP("S8"&amp;表1_16[[#This Row],[分项工程代号]]&amp;表1_16[[#This Row],[分项工程名称]],模板!D:F,3,FALSE))</f>
        <v/>
      </c>
      <c r="L258" s="2" t="str">
        <f>IF(ISBLANK(A258),"",表1_16[[#This Row],[编号]]&amp;TEXT(表1_16[[#This Row],[序号]],"000"))</f>
        <v/>
      </c>
      <c r="M258" s="11" t="str">
        <f t="shared" si="34"/>
        <v/>
      </c>
      <c r="N258" s="11" t="str">
        <f t="shared" si="35"/>
        <v/>
      </c>
      <c r="O258" s="11" t="str">
        <f t="shared" si="36"/>
        <v/>
      </c>
      <c r="P258" s="2" t="str">
        <f t="shared" si="37"/>
        <v/>
      </c>
      <c r="Q258" s="2" t="str">
        <f t="shared" si="38"/>
        <v/>
      </c>
      <c r="R258" s="2" t="str">
        <f t="shared" si="39"/>
        <v/>
      </c>
      <c r="S258" s="11" t="str">
        <f t="shared" si="40"/>
        <v/>
      </c>
      <c r="T258" s="11" t="str">
        <f>IF(ISBLANK(A258),"",VLOOKUP(表1_16[[#This Row],[分项工程名称]],模板!C:G,3,FALSE))</f>
        <v/>
      </c>
      <c r="U258" s="2" t="str">
        <f t="shared" si="41"/>
        <v/>
      </c>
      <c r="V258" s="2" t="str">
        <f t="shared" si="42"/>
        <v/>
      </c>
      <c r="W258" s="11" t="str">
        <f>IF(ISBLANK(A258),"",表1_16[[#This Row],[子项名称]]&amp;表1_16[[#This Row],[标题]]&amp;表1_16[[#This Row],[分项工程代号]])</f>
        <v/>
      </c>
      <c r="X258" s="11" t="str">
        <f>IF(ISBLANK(A258),"",COUNTIF(W:W,表1_16[[#This Row],[子项名称]]&amp;表1_16[[#This Row],[标题]]&amp;表1_16[[#This Row],[分项工程代号]]))</f>
        <v/>
      </c>
      <c r="Y258" s="11" t="str">
        <f>IF(ISBLANK(A258),"",表1_16[[#This Row],[子项名称]]&amp;表1_16[[#This Row],[分项工程代号]]&amp;表1_16[[#This Row],[分项工程名称]])</f>
        <v/>
      </c>
      <c r="Z258" s="11" t="str">
        <f>IF(ISBLANK(A258),"",IF(MATCH(表1_16[[#This Row],[子项名称]]&amp;表1_16[[#This Row],[分项工程代号]]&amp;表1_16[[#This Row],[分项工程名称]],Y:Y,0)=ROW(表1_16[[#This Row],[子项名称]]),TRUE,FALSE))</f>
        <v/>
      </c>
      <c r="AA258" s="11" t="str">
        <f t="shared" si="43"/>
        <v/>
      </c>
      <c r="AB258" s="11" t="str">
        <f>IF(ISBLANK(A258),"",VLOOKUP(表1_16[[#This Row],[分项工程名称]],施工检查记录[#All],2,FALSE))</f>
        <v/>
      </c>
      <c r="AC258" t="str">
        <f t="shared" ref="AC258:AC321" si="44">TEXT($G258,"yyyy年mm月dd日")</f>
        <v>1900年01月00日</v>
      </c>
    </row>
    <row r="259" customHeight="1" spans="1:29">
      <c r="A259" s="5"/>
      <c r="B259" s="5"/>
      <c r="D259" s="5"/>
      <c r="E259" s="5"/>
      <c r="G259" s="85"/>
      <c r="K259" s="11" t="str">
        <f>IF(ISBLANK(A259),"",VLOOKUP("S8"&amp;表1_16[[#This Row],[分项工程代号]]&amp;表1_16[[#This Row],[分项工程名称]],模板!D:F,3,FALSE))</f>
        <v/>
      </c>
      <c r="L259" s="2" t="str">
        <f>IF(ISBLANK(A259),"",表1_16[[#This Row],[编号]]&amp;TEXT(表1_16[[#This Row],[序号]],"000"))</f>
        <v/>
      </c>
      <c r="M259" s="11" t="str">
        <f t="shared" ref="M259:M322" si="45">IF(ISBLANK(A259),"","北方工程刚果（金）有限公司")</f>
        <v/>
      </c>
      <c r="N259" s="11" t="str">
        <f t="shared" ref="N259:N322" si="46">IF(ISBLANK(A259),"","李云松")</f>
        <v/>
      </c>
      <c r="O259" s="11" t="str">
        <f t="shared" ref="O259:O322" si="47">IF(ISBLANK(A259),"","黄必银")</f>
        <v/>
      </c>
      <c r="P259" s="2" t="str">
        <f t="shared" ref="P259:P322" si="48">IF(ISBLANK(A259),"","WUHUANG CONSTRUCTION ET COMMERCE RDC SAS")</f>
        <v/>
      </c>
      <c r="Q259" s="2" t="str">
        <f t="shared" ref="Q259:Q322" si="49">IF(ISBLANK(A259),"","陈陆")</f>
        <v/>
      </c>
      <c r="R259" s="2" t="str">
        <f t="shared" ref="R259:R322" si="50">IF(ISBLANK(A259),"","冯翰鹏")</f>
        <v/>
      </c>
      <c r="S259" s="11" t="str">
        <f t="shared" ref="S259:S322" si="51">IF(ISBLANK(A259),"","鑫诚建设监理咨询有限公司")</f>
        <v/>
      </c>
      <c r="T259" s="11" t="str">
        <f>IF(ISBLANK(A259),"",VLOOKUP(表1_16[[#This Row],[分项工程名称]],模板!C:G,3,FALSE))</f>
        <v/>
      </c>
      <c r="U259" s="2" t="str">
        <f t="shared" ref="U259:U322" si="52">IF(ISBLANK(A259),"","刚果（金）庞比铜钴矿项目")</f>
        <v/>
      </c>
      <c r="V259" s="2" t="str">
        <f t="shared" ref="V259:V322" si="53">IF(ISBLANK(A259),"",_xlfn.CONCAT(U259,"   ",A259))</f>
        <v/>
      </c>
      <c r="W259" s="11" t="str">
        <f>IF(ISBLANK(A259),"",表1_16[[#This Row],[子项名称]]&amp;表1_16[[#This Row],[标题]]&amp;表1_16[[#This Row],[分项工程代号]])</f>
        <v/>
      </c>
      <c r="X259" s="11" t="str">
        <f>IF(ISBLANK(A259),"",COUNTIF(W:W,表1_16[[#This Row],[子项名称]]&amp;表1_16[[#This Row],[标题]]&amp;表1_16[[#This Row],[分项工程代号]]))</f>
        <v/>
      </c>
      <c r="Y259" s="11" t="str">
        <f>IF(ISBLANK(A259),"",表1_16[[#This Row],[子项名称]]&amp;表1_16[[#This Row],[分项工程代号]]&amp;表1_16[[#This Row],[分项工程名称]])</f>
        <v/>
      </c>
      <c r="Z259" s="11" t="str">
        <f>IF(ISBLANK(A259),"",IF(MATCH(表1_16[[#This Row],[子项名称]]&amp;表1_16[[#This Row],[分项工程代号]]&amp;表1_16[[#This Row],[分项工程名称]],Y:Y,0)=ROW(表1_16[[#This Row],[子项名称]]),TRUE,FALSE))</f>
        <v/>
      </c>
      <c r="AA259" s="11" t="str">
        <f t="shared" ref="AA259:AA322" si="54">IF(ISBLANK(A259),"",_xlfn.CONCAT("GB 50339-2003《智能建筑施工及验收规范》"))</f>
        <v/>
      </c>
      <c r="AB259" s="11" t="str">
        <f>IF(ISBLANK(A259),"",VLOOKUP(表1_16[[#This Row],[分项工程名称]],施工检查记录[#All],2,FALSE))</f>
        <v/>
      </c>
      <c r="AC259" t="str">
        <f t="shared" si="44"/>
        <v>1900年01月00日</v>
      </c>
    </row>
    <row r="260" customHeight="1" spans="1:29">
      <c r="A260" s="5"/>
      <c r="B260" s="5"/>
      <c r="D260" s="5"/>
      <c r="E260" s="5"/>
      <c r="G260" s="85"/>
      <c r="K260" s="11" t="str">
        <f>IF(ISBLANK(A260),"",VLOOKUP("S8"&amp;表1_16[[#This Row],[分项工程代号]]&amp;表1_16[[#This Row],[分项工程名称]],模板!D:F,3,FALSE))</f>
        <v/>
      </c>
      <c r="L260" s="2" t="str">
        <f>IF(ISBLANK(A260),"",表1_16[[#This Row],[编号]]&amp;TEXT(表1_16[[#This Row],[序号]],"000"))</f>
        <v/>
      </c>
      <c r="M260" s="11" t="str">
        <f t="shared" si="45"/>
        <v/>
      </c>
      <c r="N260" s="11" t="str">
        <f t="shared" si="46"/>
        <v/>
      </c>
      <c r="O260" s="11" t="str">
        <f t="shared" si="47"/>
        <v/>
      </c>
      <c r="P260" s="2" t="str">
        <f t="shared" si="48"/>
        <v/>
      </c>
      <c r="Q260" s="2" t="str">
        <f t="shared" si="49"/>
        <v/>
      </c>
      <c r="R260" s="2" t="str">
        <f t="shared" si="50"/>
        <v/>
      </c>
      <c r="S260" s="11" t="str">
        <f t="shared" si="51"/>
        <v/>
      </c>
      <c r="T260" s="11" t="str">
        <f>IF(ISBLANK(A260),"",VLOOKUP(表1_16[[#This Row],[分项工程名称]],模板!C:G,3,FALSE))</f>
        <v/>
      </c>
      <c r="U260" s="2" t="str">
        <f t="shared" si="52"/>
        <v/>
      </c>
      <c r="V260" s="2" t="str">
        <f t="shared" si="53"/>
        <v/>
      </c>
      <c r="W260" s="11" t="str">
        <f>IF(ISBLANK(A260),"",表1_16[[#This Row],[子项名称]]&amp;表1_16[[#This Row],[标题]]&amp;表1_16[[#This Row],[分项工程代号]])</f>
        <v/>
      </c>
      <c r="X260" s="11" t="str">
        <f>IF(ISBLANK(A260),"",COUNTIF(W:W,表1_16[[#This Row],[子项名称]]&amp;表1_16[[#This Row],[标题]]&amp;表1_16[[#This Row],[分项工程代号]]))</f>
        <v/>
      </c>
      <c r="Y260" s="11" t="str">
        <f>IF(ISBLANK(A260),"",表1_16[[#This Row],[子项名称]]&amp;表1_16[[#This Row],[分项工程代号]]&amp;表1_16[[#This Row],[分项工程名称]])</f>
        <v/>
      </c>
      <c r="Z260" s="11" t="str">
        <f>IF(ISBLANK(A260),"",IF(MATCH(表1_16[[#This Row],[子项名称]]&amp;表1_16[[#This Row],[分项工程代号]]&amp;表1_16[[#This Row],[分项工程名称]],Y:Y,0)=ROW(表1_16[[#This Row],[子项名称]]),TRUE,FALSE))</f>
        <v/>
      </c>
      <c r="AA260" s="11" t="str">
        <f t="shared" si="54"/>
        <v/>
      </c>
      <c r="AB260" s="11" t="str">
        <f>IF(ISBLANK(A260),"",VLOOKUP(表1_16[[#This Row],[分项工程名称]],施工检查记录[#All],2,FALSE))</f>
        <v/>
      </c>
      <c r="AC260" t="str">
        <f t="shared" si="44"/>
        <v>1900年01月00日</v>
      </c>
    </row>
    <row r="261" customHeight="1" spans="1:29">
      <c r="A261" s="5"/>
      <c r="B261" s="5"/>
      <c r="D261" s="5"/>
      <c r="E261" s="5"/>
      <c r="G261" s="85"/>
      <c r="K261" s="11" t="str">
        <f>IF(ISBLANK(A261),"",VLOOKUP("S8"&amp;表1_16[[#This Row],[分项工程代号]]&amp;表1_16[[#This Row],[分项工程名称]],模板!D:F,3,FALSE))</f>
        <v/>
      </c>
      <c r="L261" s="2" t="str">
        <f>IF(ISBLANK(A261),"",表1_16[[#This Row],[编号]]&amp;TEXT(表1_16[[#This Row],[序号]],"000"))</f>
        <v/>
      </c>
      <c r="M261" s="11" t="str">
        <f t="shared" si="45"/>
        <v/>
      </c>
      <c r="N261" s="11" t="str">
        <f t="shared" si="46"/>
        <v/>
      </c>
      <c r="O261" s="11" t="str">
        <f t="shared" si="47"/>
        <v/>
      </c>
      <c r="P261" s="2" t="str">
        <f t="shared" si="48"/>
        <v/>
      </c>
      <c r="Q261" s="2" t="str">
        <f t="shared" si="49"/>
        <v/>
      </c>
      <c r="R261" s="2" t="str">
        <f t="shared" si="50"/>
        <v/>
      </c>
      <c r="S261" s="11" t="str">
        <f t="shared" si="51"/>
        <v/>
      </c>
      <c r="T261" s="11" t="str">
        <f>IF(ISBLANK(A261),"",VLOOKUP(表1_16[[#This Row],[分项工程名称]],模板!C:G,3,FALSE))</f>
        <v/>
      </c>
      <c r="U261" s="2" t="str">
        <f t="shared" si="52"/>
        <v/>
      </c>
      <c r="V261" s="2" t="str">
        <f t="shared" si="53"/>
        <v/>
      </c>
      <c r="W261" s="11" t="str">
        <f>IF(ISBLANK(A261),"",表1_16[[#This Row],[子项名称]]&amp;表1_16[[#This Row],[标题]]&amp;表1_16[[#This Row],[分项工程代号]])</f>
        <v/>
      </c>
      <c r="X261" s="11" t="str">
        <f>IF(ISBLANK(A261),"",COUNTIF(W:W,表1_16[[#This Row],[子项名称]]&amp;表1_16[[#This Row],[标题]]&amp;表1_16[[#This Row],[分项工程代号]]))</f>
        <v/>
      </c>
      <c r="Y261" s="11" t="str">
        <f>IF(ISBLANK(A261),"",表1_16[[#This Row],[子项名称]]&amp;表1_16[[#This Row],[分项工程代号]]&amp;表1_16[[#This Row],[分项工程名称]])</f>
        <v/>
      </c>
      <c r="Z261" s="11" t="str">
        <f>IF(ISBLANK(A261),"",IF(MATCH(表1_16[[#This Row],[子项名称]]&amp;表1_16[[#This Row],[分项工程代号]]&amp;表1_16[[#This Row],[分项工程名称]],Y:Y,0)=ROW(表1_16[[#This Row],[子项名称]]),TRUE,FALSE))</f>
        <v/>
      </c>
      <c r="AA261" s="11" t="str">
        <f t="shared" si="54"/>
        <v/>
      </c>
      <c r="AB261" s="11" t="str">
        <f>IF(ISBLANK(A261),"",VLOOKUP(表1_16[[#This Row],[分项工程名称]],施工检查记录[#All],2,FALSE))</f>
        <v/>
      </c>
      <c r="AC261" t="str">
        <f t="shared" si="44"/>
        <v>1900年01月00日</v>
      </c>
    </row>
    <row r="262" customHeight="1" spans="1:29">
      <c r="A262" s="5"/>
      <c r="B262" s="5"/>
      <c r="D262" s="5"/>
      <c r="E262" s="5"/>
      <c r="G262" s="85"/>
      <c r="K262" s="11" t="str">
        <f>IF(ISBLANK(A262),"",VLOOKUP("S8"&amp;表1_16[[#This Row],[分项工程代号]]&amp;表1_16[[#This Row],[分项工程名称]],模板!D:F,3,FALSE))</f>
        <v/>
      </c>
      <c r="L262" s="2" t="str">
        <f>IF(ISBLANK(A262),"",表1_16[[#This Row],[编号]]&amp;TEXT(表1_16[[#This Row],[序号]],"000"))</f>
        <v/>
      </c>
      <c r="M262" s="11" t="str">
        <f t="shared" si="45"/>
        <v/>
      </c>
      <c r="N262" s="11" t="str">
        <f t="shared" si="46"/>
        <v/>
      </c>
      <c r="O262" s="11" t="str">
        <f t="shared" si="47"/>
        <v/>
      </c>
      <c r="P262" s="2" t="str">
        <f t="shared" si="48"/>
        <v/>
      </c>
      <c r="Q262" s="2" t="str">
        <f t="shared" si="49"/>
        <v/>
      </c>
      <c r="R262" s="2" t="str">
        <f t="shared" si="50"/>
        <v/>
      </c>
      <c r="S262" s="11" t="str">
        <f t="shared" si="51"/>
        <v/>
      </c>
      <c r="T262" s="11" t="str">
        <f>IF(ISBLANK(A262),"",VLOOKUP(表1_16[[#This Row],[分项工程名称]],模板!C:G,3,FALSE))</f>
        <v/>
      </c>
      <c r="U262" s="2" t="str">
        <f t="shared" si="52"/>
        <v/>
      </c>
      <c r="V262" s="2" t="str">
        <f t="shared" si="53"/>
        <v/>
      </c>
      <c r="W262" s="11" t="str">
        <f>IF(ISBLANK(A262),"",表1_16[[#This Row],[子项名称]]&amp;表1_16[[#This Row],[标题]]&amp;表1_16[[#This Row],[分项工程代号]])</f>
        <v/>
      </c>
      <c r="X262" s="11" t="str">
        <f>IF(ISBLANK(A262),"",COUNTIF(W:W,表1_16[[#This Row],[子项名称]]&amp;表1_16[[#This Row],[标题]]&amp;表1_16[[#This Row],[分项工程代号]]))</f>
        <v/>
      </c>
      <c r="Y262" s="11" t="str">
        <f>IF(ISBLANK(A262),"",表1_16[[#This Row],[子项名称]]&amp;表1_16[[#This Row],[分项工程代号]]&amp;表1_16[[#This Row],[分项工程名称]])</f>
        <v/>
      </c>
      <c r="Z262" s="11" t="str">
        <f>IF(ISBLANK(A262),"",IF(MATCH(表1_16[[#This Row],[子项名称]]&amp;表1_16[[#This Row],[分项工程代号]]&amp;表1_16[[#This Row],[分项工程名称]],Y:Y,0)=ROW(表1_16[[#This Row],[子项名称]]),TRUE,FALSE))</f>
        <v/>
      </c>
      <c r="AA262" s="11" t="str">
        <f t="shared" si="54"/>
        <v/>
      </c>
      <c r="AB262" s="11" t="str">
        <f>IF(ISBLANK(A262),"",VLOOKUP(表1_16[[#This Row],[分项工程名称]],施工检查记录[#All],2,FALSE))</f>
        <v/>
      </c>
      <c r="AC262" t="str">
        <f t="shared" si="44"/>
        <v>1900年01月00日</v>
      </c>
    </row>
    <row r="263" customHeight="1" spans="1:29">
      <c r="A263" s="5"/>
      <c r="B263" s="5"/>
      <c r="C263" s="5"/>
      <c r="D263" s="5"/>
      <c r="E263" s="5"/>
      <c r="G263" s="85"/>
      <c r="K263" s="11" t="str">
        <f>IF(ISBLANK(A263),"",VLOOKUP("S8"&amp;表1_16[[#This Row],[分项工程代号]]&amp;表1_16[[#This Row],[分项工程名称]],模板!D:F,3,FALSE))</f>
        <v/>
      </c>
      <c r="L263" s="2" t="str">
        <f>IF(ISBLANK(A263),"",表1_16[[#This Row],[编号]]&amp;TEXT(表1_16[[#This Row],[序号]],"000"))</f>
        <v/>
      </c>
      <c r="M263" s="11" t="str">
        <f t="shared" si="45"/>
        <v/>
      </c>
      <c r="N263" s="11" t="str">
        <f t="shared" si="46"/>
        <v/>
      </c>
      <c r="O263" s="11" t="str">
        <f t="shared" si="47"/>
        <v/>
      </c>
      <c r="P263" s="2" t="str">
        <f t="shared" si="48"/>
        <v/>
      </c>
      <c r="Q263" s="2" t="str">
        <f t="shared" si="49"/>
        <v/>
      </c>
      <c r="R263" s="2" t="str">
        <f t="shared" si="50"/>
        <v/>
      </c>
      <c r="S263" s="11" t="str">
        <f t="shared" si="51"/>
        <v/>
      </c>
      <c r="T263" s="11" t="str">
        <f>IF(ISBLANK(A263),"",VLOOKUP(表1_16[[#This Row],[分项工程名称]],模板!C:G,3,FALSE))</f>
        <v/>
      </c>
      <c r="U263" s="2" t="str">
        <f t="shared" si="52"/>
        <v/>
      </c>
      <c r="V263" s="2" t="str">
        <f t="shared" si="53"/>
        <v/>
      </c>
      <c r="W263" s="11" t="str">
        <f>IF(ISBLANK(A263),"",表1_16[[#This Row],[子项名称]]&amp;表1_16[[#This Row],[标题]]&amp;表1_16[[#This Row],[分项工程代号]])</f>
        <v/>
      </c>
      <c r="X263" s="11" t="str">
        <f>IF(ISBLANK(A263),"",COUNTIF(W:W,表1_16[[#This Row],[子项名称]]&amp;表1_16[[#This Row],[标题]]&amp;表1_16[[#This Row],[分项工程代号]]))</f>
        <v/>
      </c>
      <c r="Y263" s="11" t="str">
        <f>IF(ISBLANK(A263),"",表1_16[[#This Row],[子项名称]]&amp;表1_16[[#This Row],[分项工程代号]]&amp;表1_16[[#This Row],[分项工程名称]])</f>
        <v/>
      </c>
      <c r="Z263" s="11" t="str">
        <f>IF(ISBLANK(A263),"",IF(MATCH(表1_16[[#This Row],[子项名称]]&amp;表1_16[[#This Row],[分项工程代号]]&amp;表1_16[[#This Row],[分项工程名称]],Y:Y,0)=ROW(表1_16[[#This Row],[子项名称]]),TRUE,FALSE))</f>
        <v/>
      </c>
      <c r="AA263" s="11" t="str">
        <f t="shared" si="54"/>
        <v/>
      </c>
      <c r="AB263" s="11" t="str">
        <f>IF(ISBLANK(A263),"",VLOOKUP(表1_16[[#This Row],[分项工程名称]],施工检查记录[#All],2,FALSE))</f>
        <v/>
      </c>
      <c r="AC263" t="str">
        <f t="shared" si="44"/>
        <v>1900年01月00日</v>
      </c>
    </row>
    <row r="264" customHeight="1" spans="1:29">
      <c r="A264" s="5"/>
      <c r="B264" s="5"/>
      <c r="C264" s="5"/>
      <c r="D264" s="5"/>
      <c r="E264" s="5"/>
      <c r="G264" s="85"/>
      <c r="K264" s="11" t="str">
        <f>IF(ISBLANK(A264),"",VLOOKUP("S8"&amp;表1_16[[#This Row],[分项工程代号]]&amp;表1_16[[#This Row],[分项工程名称]],模板!D:F,3,FALSE))</f>
        <v/>
      </c>
      <c r="L264" s="2" t="str">
        <f>IF(ISBLANK(A264),"",表1_16[[#This Row],[编号]]&amp;TEXT(表1_16[[#This Row],[序号]],"000"))</f>
        <v/>
      </c>
      <c r="M264" s="11" t="str">
        <f t="shared" si="45"/>
        <v/>
      </c>
      <c r="N264" s="11" t="str">
        <f t="shared" si="46"/>
        <v/>
      </c>
      <c r="O264" s="11" t="str">
        <f t="shared" si="47"/>
        <v/>
      </c>
      <c r="P264" s="2" t="str">
        <f t="shared" si="48"/>
        <v/>
      </c>
      <c r="Q264" s="2" t="str">
        <f t="shared" si="49"/>
        <v/>
      </c>
      <c r="R264" s="2" t="str">
        <f t="shared" si="50"/>
        <v/>
      </c>
      <c r="S264" s="11" t="str">
        <f t="shared" si="51"/>
        <v/>
      </c>
      <c r="T264" s="11" t="str">
        <f>IF(ISBLANK(A264),"",VLOOKUP(表1_16[[#This Row],[分项工程名称]],模板!C:G,3,FALSE))</f>
        <v/>
      </c>
      <c r="U264" s="2" t="str">
        <f t="shared" si="52"/>
        <v/>
      </c>
      <c r="V264" s="2" t="str">
        <f t="shared" si="53"/>
        <v/>
      </c>
      <c r="W264" s="11" t="str">
        <f>IF(ISBLANK(A264),"",表1_16[[#This Row],[子项名称]]&amp;表1_16[[#This Row],[标题]]&amp;表1_16[[#This Row],[分项工程代号]])</f>
        <v/>
      </c>
      <c r="X264" s="11" t="str">
        <f>IF(ISBLANK(A264),"",COUNTIF(W:W,表1_16[[#This Row],[子项名称]]&amp;表1_16[[#This Row],[标题]]&amp;表1_16[[#This Row],[分项工程代号]]))</f>
        <v/>
      </c>
      <c r="Y264" s="11" t="str">
        <f>IF(ISBLANK(A264),"",表1_16[[#This Row],[子项名称]]&amp;表1_16[[#This Row],[分项工程代号]]&amp;表1_16[[#This Row],[分项工程名称]])</f>
        <v/>
      </c>
      <c r="Z264" s="11" t="str">
        <f>IF(ISBLANK(A264),"",IF(MATCH(表1_16[[#This Row],[子项名称]]&amp;表1_16[[#This Row],[分项工程代号]]&amp;表1_16[[#This Row],[分项工程名称]],Y:Y,0)=ROW(表1_16[[#This Row],[子项名称]]),TRUE,FALSE))</f>
        <v/>
      </c>
      <c r="AA264" s="11" t="str">
        <f t="shared" si="54"/>
        <v/>
      </c>
      <c r="AB264" s="11" t="str">
        <f>IF(ISBLANK(A264),"",VLOOKUP(表1_16[[#This Row],[分项工程名称]],施工检查记录[#All],2,FALSE))</f>
        <v/>
      </c>
      <c r="AC264" t="str">
        <f t="shared" si="44"/>
        <v>1900年01月00日</v>
      </c>
    </row>
    <row r="265" customHeight="1" spans="1:29">
      <c r="A265" s="5"/>
      <c r="B265" s="5"/>
      <c r="C265" s="5"/>
      <c r="D265" s="5"/>
      <c r="E265" s="5"/>
      <c r="G265" s="85"/>
      <c r="K265" s="11" t="str">
        <f>IF(ISBLANK(A265),"",VLOOKUP("S8"&amp;表1_16[[#This Row],[分项工程代号]]&amp;表1_16[[#This Row],[分项工程名称]],模板!D:F,3,FALSE))</f>
        <v/>
      </c>
      <c r="L265" s="2" t="str">
        <f>IF(ISBLANK(A265),"",表1_16[[#This Row],[编号]]&amp;TEXT(表1_16[[#This Row],[序号]],"000"))</f>
        <v/>
      </c>
      <c r="M265" s="11" t="str">
        <f t="shared" si="45"/>
        <v/>
      </c>
      <c r="N265" s="11" t="str">
        <f t="shared" si="46"/>
        <v/>
      </c>
      <c r="O265" s="11" t="str">
        <f t="shared" si="47"/>
        <v/>
      </c>
      <c r="P265" s="2" t="str">
        <f t="shared" si="48"/>
        <v/>
      </c>
      <c r="Q265" s="2" t="str">
        <f t="shared" si="49"/>
        <v/>
      </c>
      <c r="R265" s="2" t="str">
        <f t="shared" si="50"/>
        <v/>
      </c>
      <c r="S265" s="11" t="str">
        <f t="shared" si="51"/>
        <v/>
      </c>
      <c r="T265" s="11" t="str">
        <f>IF(ISBLANK(A265),"",VLOOKUP(表1_16[[#This Row],[分项工程名称]],模板!C:G,3,FALSE))</f>
        <v/>
      </c>
      <c r="U265" s="2" t="str">
        <f t="shared" si="52"/>
        <v/>
      </c>
      <c r="V265" s="2" t="str">
        <f t="shared" si="53"/>
        <v/>
      </c>
      <c r="W265" s="11" t="str">
        <f>IF(ISBLANK(A265),"",表1_16[[#This Row],[子项名称]]&amp;表1_16[[#This Row],[标题]]&amp;表1_16[[#This Row],[分项工程代号]])</f>
        <v/>
      </c>
      <c r="X265" s="11" t="str">
        <f>IF(ISBLANK(A265),"",COUNTIF(W:W,表1_16[[#This Row],[子项名称]]&amp;表1_16[[#This Row],[标题]]&amp;表1_16[[#This Row],[分项工程代号]]))</f>
        <v/>
      </c>
      <c r="Y265" s="11" t="str">
        <f>IF(ISBLANK(A265),"",表1_16[[#This Row],[子项名称]]&amp;表1_16[[#This Row],[分项工程代号]]&amp;表1_16[[#This Row],[分项工程名称]])</f>
        <v/>
      </c>
      <c r="Z265" s="11" t="str">
        <f>IF(ISBLANK(A265),"",IF(MATCH(表1_16[[#This Row],[子项名称]]&amp;表1_16[[#This Row],[分项工程代号]]&amp;表1_16[[#This Row],[分项工程名称]],Y:Y,0)=ROW(表1_16[[#This Row],[子项名称]]),TRUE,FALSE))</f>
        <v/>
      </c>
      <c r="AA265" s="11" t="str">
        <f t="shared" si="54"/>
        <v/>
      </c>
      <c r="AB265" s="11" t="str">
        <f>IF(ISBLANK(A265),"",VLOOKUP(表1_16[[#This Row],[分项工程名称]],施工检查记录[#All],2,FALSE))</f>
        <v/>
      </c>
      <c r="AC265" t="str">
        <f t="shared" si="44"/>
        <v>1900年01月00日</v>
      </c>
    </row>
    <row r="266" customHeight="1" spans="1:29">
      <c r="A266" s="5"/>
      <c r="B266" s="5"/>
      <c r="C266" s="5"/>
      <c r="D266" s="5"/>
      <c r="E266" s="5"/>
      <c r="G266" s="85"/>
      <c r="K266" s="11" t="str">
        <f>IF(ISBLANK(A266),"",VLOOKUP("S8"&amp;表1_16[[#This Row],[分项工程代号]]&amp;表1_16[[#This Row],[分项工程名称]],模板!D:F,3,FALSE))</f>
        <v/>
      </c>
      <c r="L266" s="2" t="str">
        <f>IF(ISBLANK(A266),"",表1_16[[#This Row],[编号]]&amp;TEXT(表1_16[[#This Row],[序号]],"000"))</f>
        <v/>
      </c>
      <c r="M266" s="11" t="str">
        <f t="shared" si="45"/>
        <v/>
      </c>
      <c r="N266" s="11" t="str">
        <f t="shared" si="46"/>
        <v/>
      </c>
      <c r="O266" s="11" t="str">
        <f t="shared" si="47"/>
        <v/>
      </c>
      <c r="P266" s="2" t="str">
        <f t="shared" si="48"/>
        <v/>
      </c>
      <c r="Q266" s="2" t="str">
        <f t="shared" si="49"/>
        <v/>
      </c>
      <c r="R266" s="2" t="str">
        <f t="shared" si="50"/>
        <v/>
      </c>
      <c r="S266" s="11" t="str">
        <f t="shared" si="51"/>
        <v/>
      </c>
      <c r="T266" s="11" t="str">
        <f>IF(ISBLANK(A266),"",VLOOKUP(表1_16[[#This Row],[分项工程名称]],模板!C:G,3,FALSE))</f>
        <v/>
      </c>
      <c r="U266" s="2" t="str">
        <f t="shared" si="52"/>
        <v/>
      </c>
      <c r="V266" s="2" t="str">
        <f t="shared" si="53"/>
        <v/>
      </c>
      <c r="W266" s="11" t="str">
        <f>IF(ISBLANK(A266),"",表1_16[[#This Row],[子项名称]]&amp;表1_16[[#This Row],[标题]]&amp;表1_16[[#This Row],[分项工程代号]])</f>
        <v/>
      </c>
      <c r="X266" s="11" t="str">
        <f>IF(ISBLANK(A266),"",COUNTIF(W:W,表1_16[[#This Row],[子项名称]]&amp;表1_16[[#This Row],[标题]]&amp;表1_16[[#This Row],[分项工程代号]]))</f>
        <v/>
      </c>
      <c r="Y266" s="11" t="str">
        <f>IF(ISBLANK(A266),"",表1_16[[#This Row],[子项名称]]&amp;表1_16[[#This Row],[分项工程代号]]&amp;表1_16[[#This Row],[分项工程名称]])</f>
        <v/>
      </c>
      <c r="Z266" s="11" t="str">
        <f>IF(ISBLANK(A266),"",IF(MATCH(表1_16[[#This Row],[子项名称]]&amp;表1_16[[#This Row],[分项工程代号]]&amp;表1_16[[#This Row],[分项工程名称]],Y:Y,0)=ROW(表1_16[[#This Row],[子项名称]]),TRUE,FALSE))</f>
        <v/>
      </c>
      <c r="AA266" s="11" t="str">
        <f t="shared" si="54"/>
        <v/>
      </c>
      <c r="AB266" s="11" t="str">
        <f>IF(ISBLANK(A266),"",VLOOKUP(表1_16[[#This Row],[分项工程名称]],施工检查记录[#All],2,FALSE))</f>
        <v/>
      </c>
      <c r="AC266" t="str">
        <f t="shared" si="44"/>
        <v>1900年01月00日</v>
      </c>
    </row>
    <row r="267" customHeight="1" spans="1:29">
      <c r="A267" s="5"/>
      <c r="B267" s="5"/>
      <c r="C267" s="5"/>
      <c r="D267" s="5"/>
      <c r="E267" s="5"/>
      <c r="G267" s="85"/>
      <c r="K267" s="11" t="str">
        <f>IF(ISBLANK(A267),"",VLOOKUP("S8"&amp;表1_16[[#This Row],[分项工程代号]]&amp;表1_16[[#This Row],[分项工程名称]],模板!D:F,3,FALSE))</f>
        <v/>
      </c>
      <c r="L267" s="2" t="str">
        <f>IF(ISBLANK(A267),"",表1_16[[#This Row],[编号]]&amp;TEXT(表1_16[[#This Row],[序号]],"000"))</f>
        <v/>
      </c>
      <c r="M267" s="11" t="str">
        <f t="shared" si="45"/>
        <v/>
      </c>
      <c r="N267" s="11" t="str">
        <f t="shared" si="46"/>
        <v/>
      </c>
      <c r="O267" s="11" t="str">
        <f t="shared" si="47"/>
        <v/>
      </c>
      <c r="P267" s="2" t="str">
        <f t="shared" si="48"/>
        <v/>
      </c>
      <c r="Q267" s="2" t="str">
        <f t="shared" si="49"/>
        <v/>
      </c>
      <c r="R267" s="2" t="str">
        <f t="shared" si="50"/>
        <v/>
      </c>
      <c r="S267" s="11" t="str">
        <f t="shared" si="51"/>
        <v/>
      </c>
      <c r="T267" s="11" t="str">
        <f>IF(ISBLANK(A267),"",VLOOKUP(表1_16[[#This Row],[分项工程名称]],模板!C:G,3,FALSE))</f>
        <v/>
      </c>
      <c r="U267" s="2" t="str">
        <f t="shared" si="52"/>
        <v/>
      </c>
      <c r="V267" s="2" t="str">
        <f t="shared" si="53"/>
        <v/>
      </c>
      <c r="W267" s="11" t="str">
        <f>IF(ISBLANK(A267),"",表1_16[[#This Row],[子项名称]]&amp;表1_16[[#This Row],[标题]]&amp;表1_16[[#This Row],[分项工程代号]])</f>
        <v/>
      </c>
      <c r="X267" s="11" t="str">
        <f>IF(ISBLANK(A267),"",COUNTIF(W:W,表1_16[[#This Row],[子项名称]]&amp;表1_16[[#This Row],[标题]]&amp;表1_16[[#This Row],[分项工程代号]]))</f>
        <v/>
      </c>
      <c r="Y267" s="11" t="str">
        <f>IF(ISBLANK(A267),"",表1_16[[#This Row],[子项名称]]&amp;表1_16[[#This Row],[分项工程代号]]&amp;表1_16[[#This Row],[分项工程名称]])</f>
        <v/>
      </c>
      <c r="Z267" s="11" t="str">
        <f>IF(ISBLANK(A267),"",IF(MATCH(表1_16[[#This Row],[子项名称]]&amp;表1_16[[#This Row],[分项工程代号]]&amp;表1_16[[#This Row],[分项工程名称]],Y:Y,0)=ROW(表1_16[[#This Row],[子项名称]]),TRUE,FALSE))</f>
        <v/>
      </c>
      <c r="AA267" s="11" t="str">
        <f t="shared" si="54"/>
        <v/>
      </c>
      <c r="AB267" s="11" t="str">
        <f>IF(ISBLANK(A267),"",VLOOKUP(表1_16[[#This Row],[分项工程名称]],施工检查记录[#All],2,FALSE))</f>
        <v/>
      </c>
      <c r="AC267" t="str">
        <f t="shared" si="44"/>
        <v>1900年01月00日</v>
      </c>
    </row>
    <row r="268" customHeight="1" spans="1:29">
      <c r="A268" s="5"/>
      <c r="B268" s="5"/>
      <c r="C268" s="5"/>
      <c r="D268" s="5"/>
      <c r="E268" s="5"/>
      <c r="G268" s="85"/>
      <c r="K268" s="11" t="str">
        <f>IF(ISBLANK(A268),"",VLOOKUP("S8"&amp;表1_16[[#This Row],[分项工程代号]]&amp;表1_16[[#This Row],[分项工程名称]],模板!D:F,3,FALSE))</f>
        <v/>
      </c>
      <c r="L268" s="2" t="str">
        <f>IF(ISBLANK(A268),"",表1_16[[#This Row],[编号]]&amp;TEXT(表1_16[[#This Row],[序号]],"000"))</f>
        <v/>
      </c>
      <c r="M268" s="11" t="str">
        <f t="shared" si="45"/>
        <v/>
      </c>
      <c r="N268" s="11" t="str">
        <f t="shared" si="46"/>
        <v/>
      </c>
      <c r="O268" s="11" t="str">
        <f t="shared" si="47"/>
        <v/>
      </c>
      <c r="P268" s="2" t="str">
        <f t="shared" si="48"/>
        <v/>
      </c>
      <c r="Q268" s="2" t="str">
        <f t="shared" si="49"/>
        <v/>
      </c>
      <c r="R268" s="2" t="str">
        <f t="shared" si="50"/>
        <v/>
      </c>
      <c r="S268" s="11" t="str">
        <f t="shared" si="51"/>
        <v/>
      </c>
      <c r="T268" s="11" t="str">
        <f>IF(ISBLANK(A268),"",VLOOKUP(表1_16[[#This Row],[分项工程名称]],模板!C:G,3,FALSE))</f>
        <v/>
      </c>
      <c r="U268" s="2" t="str">
        <f t="shared" si="52"/>
        <v/>
      </c>
      <c r="V268" s="2" t="str">
        <f t="shared" si="53"/>
        <v/>
      </c>
      <c r="W268" s="11" t="str">
        <f>IF(ISBLANK(A268),"",表1_16[[#This Row],[子项名称]]&amp;表1_16[[#This Row],[标题]]&amp;表1_16[[#This Row],[分项工程代号]])</f>
        <v/>
      </c>
      <c r="X268" s="11" t="str">
        <f>IF(ISBLANK(A268),"",COUNTIF(W:W,表1_16[[#This Row],[子项名称]]&amp;表1_16[[#This Row],[标题]]&amp;表1_16[[#This Row],[分项工程代号]]))</f>
        <v/>
      </c>
      <c r="Y268" s="11" t="str">
        <f>IF(ISBLANK(A268),"",表1_16[[#This Row],[子项名称]]&amp;表1_16[[#This Row],[分项工程代号]]&amp;表1_16[[#This Row],[分项工程名称]])</f>
        <v/>
      </c>
      <c r="Z268" s="11" t="str">
        <f>IF(ISBLANK(A268),"",IF(MATCH(表1_16[[#This Row],[子项名称]]&amp;表1_16[[#This Row],[分项工程代号]]&amp;表1_16[[#This Row],[分项工程名称]],Y:Y,0)=ROW(表1_16[[#This Row],[子项名称]]),TRUE,FALSE))</f>
        <v/>
      </c>
      <c r="AA268" s="11" t="str">
        <f t="shared" si="54"/>
        <v/>
      </c>
      <c r="AB268" s="11" t="str">
        <f>IF(ISBLANK(A268),"",VLOOKUP(表1_16[[#This Row],[分项工程名称]],施工检查记录[#All],2,FALSE))</f>
        <v/>
      </c>
      <c r="AC268" t="str">
        <f t="shared" si="44"/>
        <v>1900年01月00日</v>
      </c>
    </row>
    <row r="269" customHeight="1" spans="1:29">
      <c r="A269" s="5"/>
      <c r="B269" s="5"/>
      <c r="C269" s="5"/>
      <c r="D269" s="5"/>
      <c r="E269" s="5"/>
      <c r="G269" s="85"/>
      <c r="K269" s="11" t="str">
        <f>IF(ISBLANK(A269),"",VLOOKUP("S8"&amp;表1_16[[#This Row],[分项工程代号]]&amp;表1_16[[#This Row],[分项工程名称]],模板!D:F,3,FALSE))</f>
        <v/>
      </c>
      <c r="L269" s="2" t="str">
        <f>IF(ISBLANK(A269),"",表1_16[[#This Row],[编号]]&amp;TEXT(表1_16[[#This Row],[序号]],"000"))</f>
        <v/>
      </c>
      <c r="M269" s="11" t="str">
        <f t="shared" si="45"/>
        <v/>
      </c>
      <c r="N269" s="11" t="str">
        <f t="shared" si="46"/>
        <v/>
      </c>
      <c r="O269" s="11" t="str">
        <f t="shared" si="47"/>
        <v/>
      </c>
      <c r="P269" s="2" t="str">
        <f t="shared" si="48"/>
        <v/>
      </c>
      <c r="Q269" s="2" t="str">
        <f t="shared" si="49"/>
        <v/>
      </c>
      <c r="R269" s="2" t="str">
        <f t="shared" si="50"/>
        <v/>
      </c>
      <c r="S269" s="11" t="str">
        <f t="shared" si="51"/>
        <v/>
      </c>
      <c r="T269" s="11" t="str">
        <f>IF(ISBLANK(A269),"",VLOOKUP(表1_16[[#This Row],[分项工程名称]],模板!C:G,3,FALSE))</f>
        <v/>
      </c>
      <c r="U269" s="2" t="str">
        <f t="shared" si="52"/>
        <v/>
      </c>
      <c r="V269" s="2" t="str">
        <f t="shared" si="53"/>
        <v/>
      </c>
      <c r="W269" s="11" t="str">
        <f>IF(ISBLANK(A269),"",表1_16[[#This Row],[子项名称]]&amp;表1_16[[#This Row],[标题]]&amp;表1_16[[#This Row],[分项工程代号]])</f>
        <v/>
      </c>
      <c r="X269" s="11" t="str">
        <f>IF(ISBLANK(A269),"",COUNTIF(W:W,表1_16[[#This Row],[子项名称]]&amp;表1_16[[#This Row],[标题]]&amp;表1_16[[#This Row],[分项工程代号]]))</f>
        <v/>
      </c>
      <c r="Y269" s="11" t="str">
        <f>IF(ISBLANK(A269),"",表1_16[[#This Row],[子项名称]]&amp;表1_16[[#This Row],[分项工程代号]]&amp;表1_16[[#This Row],[分项工程名称]])</f>
        <v/>
      </c>
      <c r="Z269" s="11" t="str">
        <f>IF(ISBLANK(A269),"",IF(MATCH(表1_16[[#This Row],[子项名称]]&amp;表1_16[[#This Row],[分项工程代号]]&amp;表1_16[[#This Row],[分项工程名称]],Y:Y,0)=ROW(表1_16[[#This Row],[子项名称]]),TRUE,FALSE))</f>
        <v/>
      </c>
      <c r="AA269" s="11" t="str">
        <f t="shared" si="54"/>
        <v/>
      </c>
      <c r="AB269" s="11" t="str">
        <f>IF(ISBLANK(A269),"",VLOOKUP(表1_16[[#This Row],[分项工程名称]],施工检查记录[#All],2,FALSE))</f>
        <v/>
      </c>
      <c r="AC269" t="str">
        <f t="shared" si="44"/>
        <v>1900年01月00日</v>
      </c>
    </row>
    <row r="270" customHeight="1" spans="1:29">
      <c r="A270" s="5"/>
      <c r="B270" s="5"/>
      <c r="C270" s="5"/>
      <c r="D270" s="5"/>
      <c r="E270" s="5"/>
      <c r="G270" s="85"/>
      <c r="K270" s="11" t="str">
        <f>IF(ISBLANK(A270),"",VLOOKUP("S8"&amp;表1_16[[#This Row],[分项工程代号]]&amp;表1_16[[#This Row],[分项工程名称]],模板!D:F,3,FALSE))</f>
        <v/>
      </c>
      <c r="L270" s="2" t="str">
        <f>IF(ISBLANK(A270),"",表1_16[[#This Row],[编号]]&amp;TEXT(表1_16[[#This Row],[序号]],"000"))</f>
        <v/>
      </c>
      <c r="M270" s="11" t="str">
        <f t="shared" si="45"/>
        <v/>
      </c>
      <c r="N270" s="11" t="str">
        <f t="shared" si="46"/>
        <v/>
      </c>
      <c r="O270" s="11" t="str">
        <f t="shared" si="47"/>
        <v/>
      </c>
      <c r="P270" s="2" t="str">
        <f t="shared" si="48"/>
        <v/>
      </c>
      <c r="Q270" s="2" t="str">
        <f t="shared" si="49"/>
        <v/>
      </c>
      <c r="R270" s="2" t="str">
        <f t="shared" si="50"/>
        <v/>
      </c>
      <c r="S270" s="11" t="str">
        <f t="shared" si="51"/>
        <v/>
      </c>
      <c r="T270" s="11" t="str">
        <f>IF(ISBLANK(A270),"",VLOOKUP(表1_16[[#This Row],[分项工程名称]],模板!C:G,3,FALSE))</f>
        <v/>
      </c>
      <c r="U270" s="2" t="str">
        <f t="shared" si="52"/>
        <v/>
      </c>
      <c r="V270" s="2" t="str">
        <f t="shared" si="53"/>
        <v/>
      </c>
      <c r="W270" s="11" t="str">
        <f>IF(ISBLANK(A270),"",表1_16[[#This Row],[子项名称]]&amp;表1_16[[#This Row],[标题]]&amp;表1_16[[#This Row],[分项工程代号]])</f>
        <v/>
      </c>
      <c r="X270" s="11" t="str">
        <f>IF(ISBLANK(A270),"",COUNTIF(W:W,表1_16[[#This Row],[子项名称]]&amp;表1_16[[#This Row],[标题]]&amp;表1_16[[#This Row],[分项工程代号]]))</f>
        <v/>
      </c>
      <c r="Y270" s="11" t="str">
        <f>IF(ISBLANK(A270),"",表1_16[[#This Row],[子项名称]]&amp;表1_16[[#This Row],[分项工程代号]]&amp;表1_16[[#This Row],[分项工程名称]])</f>
        <v/>
      </c>
      <c r="Z270" s="11" t="str">
        <f>IF(ISBLANK(A270),"",IF(MATCH(表1_16[[#This Row],[子项名称]]&amp;表1_16[[#This Row],[分项工程代号]]&amp;表1_16[[#This Row],[分项工程名称]],Y:Y,0)=ROW(表1_16[[#This Row],[子项名称]]),TRUE,FALSE))</f>
        <v/>
      </c>
      <c r="AA270" s="11" t="str">
        <f t="shared" si="54"/>
        <v/>
      </c>
      <c r="AB270" s="11" t="str">
        <f>IF(ISBLANK(A270),"",VLOOKUP(表1_16[[#This Row],[分项工程名称]],施工检查记录[#All],2,FALSE))</f>
        <v/>
      </c>
      <c r="AC270" t="str">
        <f t="shared" si="44"/>
        <v>1900年01月00日</v>
      </c>
    </row>
    <row r="271" customHeight="1" spans="1:29">
      <c r="A271" s="5"/>
      <c r="B271" s="5"/>
      <c r="C271" s="5"/>
      <c r="D271" s="5"/>
      <c r="E271" s="5"/>
      <c r="F271" s="5"/>
      <c r="G271" s="85"/>
      <c r="I271" s="5"/>
      <c r="J271" s="5"/>
      <c r="K271" s="11" t="str">
        <f>IF(ISBLANK(A271),"",VLOOKUP("S8"&amp;表1_16[[#This Row],[分项工程代号]]&amp;表1_16[[#This Row],[分项工程名称]],模板!D:F,3,FALSE))</f>
        <v/>
      </c>
      <c r="L271" s="2" t="str">
        <f>IF(ISBLANK(A271),"",表1_16[[#This Row],[编号]]&amp;TEXT(表1_16[[#This Row],[序号]],"000"))</f>
        <v/>
      </c>
      <c r="M271" s="11" t="str">
        <f t="shared" si="45"/>
        <v/>
      </c>
      <c r="N271" s="11" t="str">
        <f t="shared" si="46"/>
        <v/>
      </c>
      <c r="O271" s="11" t="str">
        <f t="shared" si="47"/>
        <v/>
      </c>
      <c r="P271" s="2" t="str">
        <f t="shared" si="48"/>
        <v/>
      </c>
      <c r="Q271" s="2" t="str">
        <f t="shared" si="49"/>
        <v/>
      </c>
      <c r="R271" s="2" t="str">
        <f t="shared" si="50"/>
        <v/>
      </c>
      <c r="S271" s="11" t="str">
        <f t="shared" si="51"/>
        <v/>
      </c>
      <c r="T271" s="11" t="str">
        <f>IF(ISBLANK(A271),"",VLOOKUP(表1_16[[#This Row],[分项工程名称]],模板!C:G,3,FALSE))</f>
        <v/>
      </c>
      <c r="U271" s="2" t="str">
        <f t="shared" si="52"/>
        <v/>
      </c>
      <c r="V271" s="2" t="str">
        <f t="shared" si="53"/>
        <v/>
      </c>
      <c r="W271" s="11" t="str">
        <f>IF(ISBLANK(A271),"",表1_16[[#This Row],[子项名称]]&amp;表1_16[[#This Row],[标题]]&amp;表1_16[[#This Row],[分项工程代号]])</f>
        <v/>
      </c>
      <c r="X271" s="11" t="str">
        <f>IF(ISBLANK(A271),"",COUNTIF(W:W,表1_16[[#This Row],[子项名称]]&amp;表1_16[[#This Row],[标题]]&amp;表1_16[[#This Row],[分项工程代号]]))</f>
        <v/>
      </c>
      <c r="Y271" s="11" t="str">
        <f>IF(ISBLANK(A271),"",表1_16[[#This Row],[子项名称]]&amp;表1_16[[#This Row],[分项工程代号]]&amp;表1_16[[#This Row],[分项工程名称]])</f>
        <v/>
      </c>
      <c r="Z271" s="11" t="str">
        <f>IF(ISBLANK(A271),"",IF(MATCH(表1_16[[#This Row],[子项名称]]&amp;表1_16[[#This Row],[分项工程代号]]&amp;表1_16[[#This Row],[分项工程名称]],Y:Y,0)=ROW(表1_16[[#This Row],[子项名称]]),TRUE,FALSE))</f>
        <v/>
      </c>
      <c r="AA271" s="11" t="str">
        <f t="shared" si="54"/>
        <v/>
      </c>
      <c r="AB271" s="11" t="str">
        <f>IF(ISBLANK(A271),"",VLOOKUP(表1_16[[#This Row],[分项工程名称]],施工检查记录[#All],2,FALSE))</f>
        <v/>
      </c>
      <c r="AC271" t="str">
        <f t="shared" si="44"/>
        <v>1900年01月00日</v>
      </c>
    </row>
    <row r="272" customHeight="1" spans="1:29">
      <c r="A272" s="5"/>
      <c r="B272" s="5"/>
      <c r="D272" s="5"/>
      <c r="E272" s="5"/>
      <c r="F272" s="5"/>
      <c r="G272" s="85"/>
      <c r="I272" s="5"/>
      <c r="J272" s="5"/>
      <c r="K272" s="11" t="str">
        <f>IF(ISBLANK(A272),"",VLOOKUP("S8"&amp;表1_16[[#This Row],[分项工程代号]]&amp;表1_16[[#This Row],[分项工程名称]],模板!D:F,3,FALSE))</f>
        <v/>
      </c>
      <c r="L272" s="2" t="str">
        <f>IF(ISBLANK(A272),"",表1_16[[#This Row],[编号]]&amp;TEXT(表1_16[[#This Row],[序号]],"000"))</f>
        <v/>
      </c>
      <c r="M272" s="11" t="str">
        <f t="shared" si="45"/>
        <v/>
      </c>
      <c r="N272" s="11" t="str">
        <f t="shared" si="46"/>
        <v/>
      </c>
      <c r="O272" s="11" t="str">
        <f t="shared" si="47"/>
        <v/>
      </c>
      <c r="P272" s="2" t="str">
        <f t="shared" si="48"/>
        <v/>
      </c>
      <c r="Q272" s="2" t="str">
        <f t="shared" si="49"/>
        <v/>
      </c>
      <c r="R272" s="2" t="str">
        <f t="shared" si="50"/>
        <v/>
      </c>
      <c r="S272" s="11" t="str">
        <f t="shared" si="51"/>
        <v/>
      </c>
      <c r="T272" s="11" t="str">
        <f>IF(ISBLANK(A272),"",VLOOKUP(表1_16[[#This Row],[分项工程名称]],模板!C:G,3,FALSE))</f>
        <v/>
      </c>
      <c r="U272" s="2" t="str">
        <f t="shared" si="52"/>
        <v/>
      </c>
      <c r="V272" s="2" t="str">
        <f t="shared" si="53"/>
        <v/>
      </c>
      <c r="W272" s="11" t="str">
        <f>IF(ISBLANK(A272),"",表1_16[[#This Row],[子项名称]]&amp;表1_16[[#This Row],[标题]]&amp;表1_16[[#This Row],[分项工程代号]])</f>
        <v/>
      </c>
      <c r="X272" s="11" t="str">
        <f>IF(ISBLANK(A272),"",COUNTIF(W:W,表1_16[[#This Row],[子项名称]]&amp;表1_16[[#This Row],[标题]]&amp;表1_16[[#This Row],[分项工程代号]]))</f>
        <v/>
      </c>
      <c r="Y272" s="11" t="str">
        <f>IF(ISBLANK(A272),"",表1_16[[#This Row],[子项名称]]&amp;表1_16[[#This Row],[分项工程代号]]&amp;表1_16[[#This Row],[分项工程名称]])</f>
        <v/>
      </c>
      <c r="Z272" s="11" t="str">
        <f>IF(ISBLANK(A272),"",IF(MATCH(表1_16[[#This Row],[子项名称]]&amp;表1_16[[#This Row],[分项工程代号]]&amp;表1_16[[#This Row],[分项工程名称]],Y:Y,0)=ROW(表1_16[[#This Row],[子项名称]]),TRUE,FALSE))</f>
        <v/>
      </c>
      <c r="AA272" s="11" t="str">
        <f t="shared" si="54"/>
        <v/>
      </c>
      <c r="AB272" s="11" t="str">
        <f>IF(ISBLANK(A272),"",VLOOKUP(表1_16[[#This Row],[分项工程名称]],施工检查记录[#All],2,FALSE))</f>
        <v/>
      </c>
      <c r="AC272" t="str">
        <f t="shared" si="44"/>
        <v>1900年01月00日</v>
      </c>
    </row>
    <row r="273" customHeight="1" spans="1:29">
      <c r="A273" s="5"/>
      <c r="B273" s="5"/>
      <c r="D273" s="5"/>
      <c r="E273" s="5"/>
      <c r="F273" s="5"/>
      <c r="G273" s="85"/>
      <c r="I273" s="5"/>
      <c r="J273" s="5"/>
      <c r="K273" s="11" t="str">
        <f>IF(ISBLANK(A273),"",VLOOKUP("S8"&amp;表1_16[[#This Row],[分项工程代号]]&amp;表1_16[[#This Row],[分项工程名称]],模板!D:F,3,FALSE))</f>
        <v/>
      </c>
      <c r="L273" s="2" t="str">
        <f>IF(ISBLANK(A273),"",表1_16[[#This Row],[编号]]&amp;TEXT(表1_16[[#This Row],[序号]],"000"))</f>
        <v/>
      </c>
      <c r="M273" s="11" t="str">
        <f t="shared" si="45"/>
        <v/>
      </c>
      <c r="N273" s="11" t="str">
        <f t="shared" si="46"/>
        <v/>
      </c>
      <c r="O273" s="11" t="str">
        <f t="shared" si="47"/>
        <v/>
      </c>
      <c r="P273" s="2" t="str">
        <f t="shared" si="48"/>
        <v/>
      </c>
      <c r="Q273" s="2" t="str">
        <f t="shared" si="49"/>
        <v/>
      </c>
      <c r="R273" s="2" t="str">
        <f t="shared" si="50"/>
        <v/>
      </c>
      <c r="S273" s="11" t="str">
        <f t="shared" si="51"/>
        <v/>
      </c>
      <c r="T273" s="11" t="str">
        <f>IF(ISBLANK(A273),"",VLOOKUP(表1_16[[#This Row],[分项工程名称]],模板!C:G,3,FALSE))</f>
        <v/>
      </c>
      <c r="U273" s="2" t="str">
        <f t="shared" si="52"/>
        <v/>
      </c>
      <c r="V273" s="2" t="str">
        <f t="shared" si="53"/>
        <v/>
      </c>
      <c r="W273" s="11" t="str">
        <f>IF(ISBLANK(A273),"",表1_16[[#This Row],[子项名称]]&amp;表1_16[[#This Row],[标题]]&amp;表1_16[[#This Row],[分项工程代号]])</f>
        <v/>
      </c>
      <c r="X273" s="11" t="str">
        <f>IF(ISBLANK(A273),"",COUNTIF(W:W,表1_16[[#This Row],[子项名称]]&amp;表1_16[[#This Row],[标题]]&amp;表1_16[[#This Row],[分项工程代号]]))</f>
        <v/>
      </c>
      <c r="Y273" s="11" t="str">
        <f>IF(ISBLANK(A273),"",表1_16[[#This Row],[子项名称]]&amp;表1_16[[#This Row],[分项工程代号]]&amp;表1_16[[#This Row],[分项工程名称]])</f>
        <v/>
      </c>
      <c r="Z273" s="11" t="str">
        <f>IF(ISBLANK(A273),"",IF(MATCH(表1_16[[#This Row],[子项名称]]&amp;表1_16[[#This Row],[分项工程代号]]&amp;表1_16[[#This Row],[分项工程名称]],Y:Y,0)=ROW(表1_16[[#This Row],[子项名称]]),TRUE,FALSE))</f>
        <v/>
      </c>
      <c r="AA273" s="11" t="str">
        <f t="shared" si="54"/>
        <v/>
      </c>
      <c r="AB273" s="11" t="str">
        <f>IF(ISBLANK(A273),"",VLOOKUP(表1_16[[#This Row],[分项工程名称]],施工检查记录[#All],2,FALSE))</f>
        <v/>
      </c>
      <c r="AC273" t="str">
        <f t="shared" si="44"/>
        <v>1900年01月00日</v>
      </c>
    </row>
    <row r="274" customHeight="1" spans="1:29">
      <c r="A274" s="5"/>
      <c r="B274" s="5"/>
      <c r="D274" s="5"/>
      <c r="E274" s="5"/>
      <c r="F274" s="5"/>
      <c r="G274" s="85"/>
      <c r="I274" s="5"/>
      <c r="J274" s="5"/>
      <c r="K274" s="11" t="str">
        <f>IF(ISBLANK(A274),"",VLOOKUP("S8"&amp;表1_16[[#This Row],[分项工程代号]]&amp;表1_16[[#This Row],[分项工程名称]],模板!D:F,3,FALSE))</f>
        <v/>
      </c>
      <c r="L274" s="2" t="str">
        <f>IF(ISBLANK(A274),"",表1_16[[#This Row],[编号]]&amp;TEXT(表1_16[[#This Row],[序号]],"000"))</f>
        <v/>
      </c>
      <c r="M274" s="11" t="str">
        <f t="shared" si="45"/>
        <v/>
      </c>
      <c r="N274" s="11" t="str">
        <f t="shared" si="46"/>
        <v/>
      </c>
      <c r="O274" s="11" t="str">
        <f t="shared" si="47"/>
        <v/>
      </c>
      <c r="P274" s="2" t="str">
        <f t="shared" si="48"/>
        <v/>
      </c>
      <c r="Q274" s="2" t="str">
        <f t="shared" si="49"/>
        <v/>
      </c>
      <c r="R274" s="2" t="str">
        <f t="shared" si="50"/>
        <v/>
      </c>
      <c r="S274" s="11" t="str">
        <f t="shared" si="51"/>
        <v/>
      </c>
      <c r="T274" s="11" t="str">
        <f>IF(ISBLANK(A274),"",VLOOKUP(表1_16[[#This Row],[分项工程名称]],模板!C:G,3,FALSE))</f>
        <v/>
      </c>
      <c r="U274" s="2" t="str">
        <f t="shared" si="52"/>
        <v/>
      </c>
      <c r="V274" s="2" t="str">
        <f t="shared" si="53"/>
        <v/>
      </c>
      <c r="W274" s="11" t="str">
        <f>IF(ISBLANK(A274),"",表1_16[[#This Row],[子项名称]]&amp;表1_16[[#This Row],[标题]]&amp;表1_16[[#This Row],[分项工程代号]])</f>
        <v/>
      </c>
      <c r="X274" s="11" t="str">
        <f>IF(ISBLANK(A274),"",COUNTIF(W:W,表1_16[[#This Row],[子项名称]]&amp;表1_16[[#This Row],[标题]]&amp;表1_16[[#This Row],[分项工程代号]]))</f>
        <v/>
      </c>
      <c r="Y274" s="11" t="str">
        <f>IF(ISBLANK(A274),"",表1_16[[#This Row],[子项名称]]&amp;表1_16[[#This Row],[分项工程代号]]&amp;表1_16[[#This Row],[分项工程名称]])</f>
        <v/>
      </c>
      <c r="Z274" s="11" t="str">
        <f>IF(ISBLANK(A274),"",IF(MATCH(表1_16[[#This Row],[子项名称]]&amp;表1_16[[#This Row],[分项工程代号]]&amp;表1_16[[#This Row],[分项工程名称]],Y:Y,0)=ROW(表1_16[[#This Row],[子项名称]]),TRUE,FALSE))</f>
        <v/>
      </c>
      <c r="AA274" s="11" t="str">
        <f t="shared" si="54"/>
        <v/>
      </c>
      <c r="AB274" s="11" t="str">
        <f>IF(ISBLANK(A274),"",VLOOKUP(表1_16[[#This Row],[分项工程名称]],施工检查记录[#All],2,FALSE))</f>
        <v/>
      </c>
      <c r="AC274" t="str">
        <f t="shared" si="44"/>
        <v>1900年01月00日</v>
      </c>
    </row>
    <row r="275" customHeight="1" spans="1:29">
      <c r="A275" s="5"/>
      <c r="B275" s="5"/>
      <c r="D275" s="5"/>
      <c r="E275" s="5"/>
      <c r="F275" s="5"/>
      <c r="G275" s="85"/>
      <c r="I275" s="5"/>
      <c r="J275" s="5"/>
      <c r="K275" s="11" t="str">
        <f>IF(ISBLANK(A275),"",VLOOKUP("S8"&amp;表1_16[[#This Row],[分项工程代号]]&amp;表1_16[[#This Row],[分项工程名称]],模板!D:F,3,FALSE))</f>
        <v/>
      </c>
      <c r="L275" s="2" t="str">
        <f>IF(ISBLANK(A275),"",表1_16[[#This Row],[编号]]&amp;TEXT(表1_16[[#This Row],[序号]],"000"))</f>
        <v/>
      </c>
      <c r="M275" s="11" t="str">
        <f t="shared" si="45"/>
        <v/>
      </c>
      <c r="N275" s="11" t="str">
        <f t="shared" si="46"/>
        <v/>
      </c>
      <c r="O275" s="11" t="str">
        <f t="shared" si="47"/>
        <v/>
      </c>
      <c r="P275" s="2" t="str">
        <f t="shared" si="48"/>
        <v/>
      </c>
      <c r="Q275" s="2" t="str">
        <f t="shared" si="49"/>
        <v/>
      </c>
      <c r="R275" s="2" t="str">
        <f t="shared" si="50"/>
        <v/>
      </c>
      <c r="S275" s="11" t="str">
        <f t="shared" si="51"/>
        <v/>
      </c>
      <c r="T275" s="11" t="str">
        <f>IF(ISBLANK(A275),"",VLOOKUP(表1_16[[#This Row],[分项工程名称]],模板!C:G,3,FALSE))</f>
        <v/>
      </c>
      <c r="U275" s="2" t="str">
        <f t="shared" si="52"/>
        <v/>
      </c>
      <c r="V275" s="2" t="str">
        <f t="shared" si="53"/>
        <v/>
      </c>
      <c r="W275" s="11" t="str">
        <f>IF(ISBLANK(A275),"",表1_16[[#This Row],[子项名称]]&amp;表1_16[[#This Row],[标题]]&amp;表1_16[[#This Row],[分项工程代号]])</f>
        <v/>
      </c>
      <c r="X275" s="11" t="str">
        <f>IF(ISBLANK(A275),"",COUNTIF(W:W,表1_16[[#This Row],[子项名称]]&amp;表1_16[[#This Row],[标题]]&amp;表1_16[[#This Row],[分项工程代号]]))</f>
        <v/>
      </c>
      <c r="Y275" s="11" t="str">
        <f>IF(ISBLANK(A275),"",表1_16[[#This Row],[子项名称]]&amp;表1_16[[#This Row],[分项工程代号]]&amp;表1_16[[#This Row],[分项工程名称]])</f>
        <v/>
      </c>
      <c r="Z275" s="11" t="str">
        <f>IF(ISBLANK(A275),"",IF(MATCH(表1_16[[#This Row],[子项名称]]&amp;表1_16[[#This Row],[分项工程代号]]&amp;表1_16[[#This Row],[分项工程名称]],Y:Y,0)=ROW(表1_16[[#This Row],[子项名称]]),TRUE,FALSE))</f>
        <v/>
      </c>
      <c r="AA275" s="11" t="str">
        <f t="shared" si="54"/>
        <v/>
      </c>
      <c r="AB275" s="11" t="str">
        <f>IF(ISBLANK(A275),"",VLOOKUP(表1_16[[#This Row],[分项工程名称]],施工检查记录[#All],2,FALSE))</f>
        <v/>
      </c>
      <c r="AC275" t="str">
        <f t="shared" si="44"/>
        <v>1900年01月00日</v>
      </c>
    </row>
    <row r="276" customHeight="1" spans="1:29">
      <c r="A276" s="5"/>
      <c r="B276" s="5"/>
      <c r="D276" s="5"/>
      <c r="E276" s="5"/>
      <c r="F276" s="5"/>
      <c r="G276" s="85"/>
      <c r="I276" s="5"/>
      <c r="J276" s="5"/>
      <c r="K276" s="11" t="str">
        <f>IF(ISBLANK(A276),"",VLOOKUP("S8"&amp;表1_16[[#This Row],[分项工程代号]]&amp;表1_16[[#This Row],[分项工程名称]],模板!D:F,3,FALSE))</f>
        <v/>
      </c>
      <c r="L276" s="2" t="str">
        <f>IF(ISBLANK(A276),"",表1_16[[#This Row],[编号]]&amp;TEXT(表1_16[[#This Row],[序号]],"000"))</f>
        <v/>
      </c>
      <c r="M276" s="11" t="str">
        <f t="shared" si="45"/>
        <v/>
      </c>
      <c r="N276" s="11" t="str">
        <f t="shared" si="46"/>
        <v/>
      </c>
      <c r="O276" s="11" t="str">
        <f t="shared" si="47"/>
        <v/>
      </c>
      <c r="P276" s="2" t="str">
        <f t="shared" si="48"/>
        <v/>
      </c>
      <c r="Q276" s="2" t="str">
        <f t="shared" si="49"/>
        <v/>
      </c>
      <c r="R276" s="2" t="str">
        <f t="shared" si="50"/>
        <v/>
      </c>
      <c r="S276" s="11" t="str">
        <f t="shared" si="51"/>
        <v/>
      </c>
      <c r="T276" s="11" t="str">
        <f>IF(ISBLANK(A276),"",VLOOKUP(表1_16[[#This Row],[分项工程名称]],模板!C:G,3,FALSE))</f>
        <v/>
      </c>
      <c r="U276" s="2" t="str">
        <f t="shared" si="52"/>
        <v/>
      </c>
      <c r="V276" s="2" t="str">
        <f t="shared" si="53"/>
        <v/>
      </c>
      <c r="W276" s="11" t="str">
        <f>IF(ISBLANK(A276),"",表1_16[[#This Row],[子项名称]]&amp;表1_16[[#This Row],[标题]]&amp;表1_16[[#This Row],[分项工程代号]])</f>
        <v/>
      </c>
      <c r="X276" s="11" t="str">
        <f>IF(ISBLANK(A276),"",COUNTIF(W:W,表1_16[[#This Row],[子项名称]]&amp;表1_16[[#This Row],[标题]]&amp;表1_16[[#This Row],[分项工程代号]]))</f>
        <v/>
      </c>
      <c r="Y276" s="11" t="str">
        <f>IF(ISBLANK(A276),"",表1_16[[#This Row],[子项名称]]&amp;表1_16[[#This Row],[分项工程代号]]&amp;表1_16[[#This Row],[分项工程名称]])</f>
        <v/>
      </c>
      <c r="Z276" s="11" t="str">
        <f>IF(ISBLANK(A276),"",IF(MATCH(表1_16[[#This Row],[子项名称]]&amp;表1_16[[#This Row],[分项工程代号]]&amp;表1_16[[#This Row],[分项工程名称]],Y:Y,0)=ROW(表1_16[[#This Row],[子项名称]]),TRUE,FALSE))</f>
        <v/>
      </c>
      <c r="AA276" s="11" t="str">
        <f t="shared" si="54"/>
        <v/>
      </c>
      <c r="AB276" s="11" t="str">
        <f>IF(ISBLANK(A276),"",VLOOKUP(表1_16[[#This Row],[分项工程名称]],施工检查记录[#All],2,FALSE))</f>
        <v/>
      </c>
      <c r="AC276" t="str">
        <f t="shared" si="44"/>
        <v>1900年01月00日</v>
      </c>
    </row>
    <row r="277" customHeight="1" spans="1:29">
      <c r="A277" s="5"/>
      <c r="B277" s="5"/>
      <c r="D277" s="5"/>
      <c r="E277" s="5"/>
      <c r="F277" s="5"/>
      <c r="G277" s="85"/>
      <c r="I277" s="5"/>
      <c r="J277" s="5"/>
      <c r="K277" s="11" t="str">
        <f>IF(ISBLANK(A277),"",VLOOKUP("S8"&amp;表1_16[[#This Row],[分项工程代号]]&amp;表1_16[[#This Row],[分项工程名称]],模板!D:F,3,FALSE))</f>
        <v/>
      </c>
      <c r="L277" s="2" t="str">
        <f>IF(ISBLANK(A277),"",表1_16[[#This Row],[编号]]&amp;TEXT(表1_16[[#This Row],[序号]],"000"))</f>
        <v/>
      </c>
      <c r="M277" s="11" t="str">
        <f t="shared" si="45"/>
        <v/>
      </c>
      <c r="N277" s="11" t="str">
        <f t="shared" si="46"/>
        <v/>
      </c>
      <c r="O277" s="11" t="str">
        <f t="shared" si="47"/>
        <v/>
      </c>
      <c r="P277" s="2" t="str">
        <f t="shared" si="48"/>
        <v/>
      </c>
      <c r="Q277" s="2" t="str">
        <f t="shared" si="49"/>
        <v/>
      </c>
      <c r="R277" s="2" t="str">
        <f t="shared" si="50"/>
        <v/>
      </c>
      <c r="S277" s="11" t="str">
        <f t="shared" si="51"/>
        <v/>
      </c>
      <c r="T277" s="11" t="str">
        <f>IF(ISBLANK(A277),"",VLOOKUP(表1_16[[#This Row],[分项工程名称]],模板!C:G,3,FALSE))</f>
        <v/>
      </c>
      <c r="U277" s="2" t="str">
        <f t="shared" si="52"/>
        <v/>
      </c>
      <c r="V277" s="2" t="str">
        <f t="shared" si="53"/>
        <v/>
      </c>
      <c r="W277" s="11" t="str">
        <f>IF(ISBLANK(A277),"",表1_16[[#This Row],[子项名称]]&amp;表1_16[[#This Row],[标题]]&amp;表1_16[[#This Row],[分项工程代号]])</f>
        <v/>
      </c>
      <c r="X277" s="11" t="str">
        <f>IF(ISBLANK(A277),"",COUNTIF(W:W,表1_16[[#This Row],[子项名称]]&amp;表1_16[[#This Row],[标题]]&amp;表1_16[[#This Row],[分项工程代号]]))</f>
        <v/>
      </c>
      <c r="Y277" s="11" t="str">
        <f>IF(ISBLANK(A277),"",表1_16[[#This Row],[子项名称]]&amp;表1_16[[#This Row],[分项工程代号]]&amp;表1_16[[#This Row],[分项工程名称]])</f>
        <v/>
      </c>
      <c r="Z277" s="11" t="str">
        <f>IF(ISBLANK(A277),"",IF(MATCH(表1_16[[#This Row],[子项名称]]&amp;表1_16[[#This Row],[分项工程代号]]&amp;表1_16[[#This Row],[分项工程名称]],Y:Y,0)=ROW(表1_16[[#This Row],[子项名称]]),TRUE,FALSE))</f>
        <v/>
      </c>
      <c r="AA277" s="11" t="str">
        <f t="shared" si="54"/>
        <v/>
      </c>
      <c r="AB277" s="11" t="str">
        <f>IF(ISBLANK(A277),"",VLOOKUP(表1_16[[#This Row],[分项工程名称]],施工检查记录[#All],2,FALSE))</f>
        <v/>
      </c>
      <c r="AC277" t="str">
        <f t="shared" si="44"/>
        <v>1900年01月00日</v>
      </c>
    </row>
    <row r="278" customHeight="1" spans="1:29">
      <c r="A278" s="5"/>
      <c r="B278" s="5"/>
      <c r="D278" s="5"/>
      <c r="E278" s="5"/>
      <c r="F278" s="5"/>
      <c r="G278" s="85"/>
      <c r="I278" s="5"/>
      <c r="K278" s="11" t="str">
        <f>IF(ISBLANK(A278),"",VLOOKUP("S8"&amp;表1_16[[#This Row],[分项工程代号]]&amp;表1_16[[#This Row],[分项工程名称]],模板!D:F,3,FALSE))</f>
        <v/>
      </c>
      <c r="L278" s="2" t="str">
        <f>IF(ISBLANK(A278),"",表1_16[[#This Row],[编号]]&amp;TEXT(表1_16[[#This Row],[序号]],"000"))</f>
        <v/>
      </c>
      <c r="M278" s="11" t="str">
        <f t="shared" si="45"/>
        <v/>
      </c>
      <c r="N278" s="11" t="str">
        <f t="shared" si="46"/>
        <v/>
      </c>
      <c r="O278" s="11" t="str">
        <f t="shared" si="47"/>
        <v/>
      </c>
      <c r="P278" s="2" t="str">
        <f t="shared" si="48"/>
        <v/>
      </c>
      <c r="Q278" s="2" t="str">
        <f t="shared" si="49"/>
        <v/>
      </c>
      <c r="R278" s="2" t="str">
        <f t="shared" si="50"/>
        <v/>
      </c>
      <c r="S278" s="11" t="str">
        <f t="shared" si="51"/>
        <v/>
      </c>
      <c r="T278" s="11" t="str">
        <f>IF(ISBLANK(A278),"",VLOOKUP(表1_16[[#This Row],[分项工程名称]],模板!C:G,3,FALSE))</f>
        <v/>
      </c>
      <c r="U278" s="2" t="str">
        <f t="shared" si="52"/>
        <v/>
      </c>
      <c r="V278" s="2" t="str">
        <f t="shared" si="53"/>
        <v/>
      </c>
      <c r="W278" s="11" t="str">
        <f>IF(ISBLANK(A278),"",表1_16[[#This Row],[子项名称]]&amp;表1_16[[#This Row],[标题]]&amp;表1_16[[#This Row],[分项工程代号]])</f>
        <v/>
      </c>
      <c r="X278" s="11" t="str">
        <f>IF(ISBLANK(A278),"",COUNTIF(W:W,表1_16[[#This Row],[子项名称]]&amp;表1_16[[#This Row],[标题]]&amp;表1_16[[#This Row],[分项工程代号]]))</f>
        <v/>
      </c>
      <c r="Y278" s="11" t="str">
        <f>IF(ISBLANK(A278),"",表1_16[[#This Row],[子项名称]]&amp;表1_16[[#This Row],[分项工程代号]]&amp;表1_16[[#This Row],[分项工程名称]])</f>
        <v/>
      </c>
      <c r="Z278" s="11" t="str">
        <f>IF(ISBLANK(A278),"",IF(MATCH(表1_16[[#This Row],[子项名称]]&amp;表1_16[[#This Row],[分项工程代号]]&amp;表1_16[[#This Row],[分项工程名称]],Y:Y,0)=ROW(表1_16[[#This Row],[子项名称]]),TRUE,FALSE))</f>
        <v/>
      </c>
      <c r="AA278" s="11" t="str">
        <f t="shared" si="54"/>
        <v/>
      </c>
      <c r="AB278" s="11" t="str">
        <f>IF(ISBLANK(A278),"",VLOOKUP(表1_16[[#This Row],[分项工程名称]],施工检查记录[#All],2,FALSE))</f>
        <v/>
      </c>
      <c r="AC278" t="str">
        <f t="shared" si="44"/>
        <v>1900年01月00日</v>
      </c>
    </row>
    <row r="279" customHeight="1" spans="1:29">
      <c r="A279" s="5"/>
      <c r="B279" s="5"/>
      <c r="D279" s="5"/>
      <c r="E279" s="5"/>
      <c r="F279" s="5"/>
      <c r="G279" s="85"/>
      <c r="I279" s="5"/>
      <c r="K279" s="11" t="str">
        <f>IF(ISBLANK(A279),"",VLOOKUP("S8"&amp;表1_16[[#This Row],[分项工程代号]]&amp;表1_16[[#This Row],[分项工程名称]],模板!D:F,3,FALSE))</f>
        <v/>
      </c>
      <c r="L279" s="2" t="str">
        <f>IF(ISBLANK(A279),"",表1_16[[#This Row],[编号]]&amp;TEXT(表1_16[[#This Row],[序号]],"000"))</f>
        <v/>
      </c>
      <c r="M279" s="11" t="str">
        <f t="shared" si="45"/>
        <v/>
      </c>
      <c r="N279" s="11" t="str">
        <f t="shared" si="46"/>
        <v/>
      </c>
      <c r="O279" s="11" t="str">
        <f t="shared" si="47"/>
        <v/>
      </c>
      <c r="P279" s="2" t="str">
        <f t="shared" si="48"/>
        <v/>
      </c>
      <c r="Q279" s="2" t="str">
        <f t="shared" si="49"/>
        <v/>
      </c>
      <c r="R279" s="2" t="str">
        <f t="shared" si="50"/>
        <v/>
      </c>
      <c r="S279" s="11" t="str">
        <f t="shared" si="51"/>
        <v/>
      </c>
      <c r="T279" s="11" t="str">
        <f>IF(ISBLANK(A279),"",VLOOKUP(表1_16[[#This Row],[分项工程名称]],模板!C:G,3,FALSE))</f>
        <v/>
      </c>
      <c r="U279" s="2" t="str">
        <f t="shared" si="52"/>
        <v/>
      </c>
      <c r="V279" s="2" t="str">
        <f t="shared" si="53"/>
        <v/>
      </c>
      <c r="W279" s="11" t="str">
        <f>IF(ISBLANK(A279),"",表1_16[[#This Row],[子项名称]]&amp;表1_16[[#This Row],[标题]]&amp;表1_16[[#This Row],[分项工程代号]])</f>
        <v/>
      </c>
      <c r="X279" s="11" t="str">
        <f>IF(ISBLANK(A279),"",COUNTIF(W:W,表1_16[[#This Row],[子项名称]]&amp;表1_16[[#This Row],[标题]]&amp;表1_16[[#This Row],[分项工程代号]]))</f>
        <v/>
      </c>
      <c r="Y279" s="11" t="str">
        <f>IF(ISBLANK(A279),"",表1_16[[#This Row],[子项名称]]&amp;表1_16[[#This Row],[分项工程代号]]&amp;表1_16[[#This Row],[分项工程名称]])</f>
        <v/>
      </c>
      <c r="Z279" s="11" t="str">
        <f>IF(ISBLANK(A279),"",IF(MATCH(表1_16[[#This Row],[子项名称]]&amp;表1_16[[#This Row],[分项工程代号]]&amp;表1_16[[#This Row],[分项工程名称]],Y:Y,0)=ROW(表1_16[[#This Row],[子项名称]]),TRUE,FALSE))</f>
        <v/>
      </c>
      <c r="AA279" s="11" t="str">
        <f t="shared" si="54"/>
        <v/>
      </c>
      <c r="AB279" s="11" t="str">
        <f>IF(ISBLANK(A279),"",VLOOKUP(表1_16[[#This Row],[分项工程名称]],施工检查记录[#All],2,FALSE))</f>
        <v/>
      </c>
      <c r="AC279" t="str">
        <f t="shared" si="44"/>
        <v>1900年01月00日</v>
      </c>
    </row>
    <row r="280" customHeight="1" spans="1:29">
      <c r="A280" s="5"/>
      <c r="B280" s="5"/>
      <c r="D280" s="5"/>
      <c r="E280" s="5"/>
      <c r="F280" s="5"/>
      <c r="G280" s="85"/>
      <c r="I280" s="5"/>
      <c r="K280" s="11" t="str">
        <f>IF(ISBLANK(A280),"",VLOOKUP("S8"&amp;表1_16[[#This Row],[分项工程代号]]&amp;表1_16[[#This Row],[分项工程名称]],模板!D:F,3,FALSE))</f>
        <v/>
      </c>
      <c r="L280" s="2" t="str">
        <f>IF(ISBLANK(A280),"",表1_16[[#This Row],[编号]]&amp;TEXT(表1_16[[#This Row],[序号]],"000"))</f>
        <v/>
      </c>
      <c r="M280" s="11" t="str">
        <f t="shared" si="45"/>
        <v/>
      </c>
      <c r="N280" s="11" t="str">
        <f t="shared" si="46"/>
        <v/>
      </c>
      <c r="O280" s="11" t="str">
        <f t="shared" si="47"/>
        <v/>
      </c>
      <c r="P280" s="2" t="str">
        <f t="shared" si="48"/>
        <v/>
      </c>
      <c r="Q280" s="2" t="str">
        <f t="shared" si="49"/>
        <v/>
      </c>
      <c r="R280" s="2" t="str">
        <f t="shared" si="50"/>
        <v/>
      </c>
      <c r="S280" s="11" t="str">
        <f t="shared" si="51"/>
        <v/>
      </c>
      <c r="T280" s="11" t="str">
        <f>IF(ISBLANK(A280),"",VLOOKUP(表1_16[[#This Row],[分项工程名称]],模板!C:G,3,FALSE))</f>
        <v/>
      </c>
      <c r="U280" s="2" t="str">
        <f t="shared" si="52"/>
        <v/>
      </c>
      <c r="V280" s="2" t="str">
        <f t="shared" si="53"/>
        <v/>
      </c>
      <c r="W280" s="11" t="str">
        <f>IF(ISBLANK(A280),"",表1_16[[#This Row],[子项名称]]&amp;表1_16[[#This Row],[标题]]&amp;表1_16[[#This Row],[分项工程代号]])</f>
        <v/>
      </c>
      <c r="X280" s="11" t="str">
        <f>IF(ISBLANK(A280),"",COUNTIF(W:W,表1_16[[#This Row],[子项名称]]&amp;表1_16[[#This Row],[标题]]&amp;表1_16[[#This Row],[分项工程代号]]))</f>
        <v/>
      </c>
      <c r="Y280" s="11" t="str">
        <f>IF(ISBLANK(A280),"",表1_16[[#This Row],[子项名称]]&amp;表1_16[[#This Row],[分项工程代号]]&amp;表1_16[[#This Row],[分项工程名称]])</f>
        <v/>
      </c>
      <c r="Z280" s="11" t="str">
        <f>IF(ISBLANK(A280),"",IF(MATCH(表1_16[[#This Row],[子项名称]]&amp;表1_16[[#This Row],[分项工程代号]]&amp;表1_16[[#This Row],[分项工程名称]],Y:Y,0)=ROW(表1_16[[#This Row],[子项名称]]),TRUE,FALSE))</f>
        <v/>
      </c>
      <c r="AA280" s="11" t="str">
        <f t="shared" si="54"/>
        <v/>
      </c>
      <c r="AB280" s="11" t="str">
        <f>IF(ISBLANK(A280),"",VLOOKUP(表1_16[[#This Row],[分项工程名称]],施工检查记录[#All],2,FALSE))</f>
        <v/>
      </c>
      <c r="AC280" t="str">
        <f t="shared" si="44"/>
        <v>1900年01月00日</v>
      </c>
    </row>
    <row r="281" customHeight="1" spans="1:29">
      <c r="A281" s="5"/>
      <c r="B281" s="5"/>
      <c r="D281" s="5"/>
      <c r="E281" s="5"/>
      <c r="F281" s="5"/>
      <c r="G281" s="85"/>
      <c r="I281" s="5"/>
      <c r="K281" s="11" t="str">
        <f>IF(ISBLANK(A281),"",VLOOKUP("S8"&amp;表1_16[[#This Row],[分项工程代号]]&amp;表1_16[[#This Row],[分项工程名称]],模板!D:F,3,FALSE))</f>
        <v/>
      </c>
      <c r="L281" s="2" t="str">
        <f>IF(ISBLANK(A281),"",表1_16[[#This Row],[编号]]&amp;TEXT(表1_16[[#This Row],[序号]],"000"))</f>
        <v/>
      </c>
      <c r="M281" s="11" t="str">
        <f t="shared" si="45"/>
        <v/>
      </c>
      <c r="N281" s="11" t="str">
        <f t="shared" si="46"/>
        <v/>
      </c>
      <c r="O281" s="11" t="str">
        <f t="shared" si="47"/>
        <v/>
      </c>
      <c r="P281" s="2" t="str">
        <f t="shared" si="48"/>
        <v/>
      </c>
      <c r="Q281" s="2" t="str">
        <f t="shared" si="49"/>
        <v/>
      </c>
      <c r="R281" s="2" t="str">
        <f t="shared" si="50"/>
        <v/>
      </c>
      <c r="S281" s="11" t="str">
        <f t="shared" si="51"/>
        <v/>
      </c>
      <c r="T281" s="11" t="str">
        <f>IF(ISBLANK(A281),"",VLOOKUP(表1_16[[#This Row],[分项工程名称]],模板!C:G,3,FALSE))</f>
        <v/>
      </c>
      <c r="U281" s="2" t="str">
        <f t="shared" si="52"/>
        <v/>
      </c>
      <c r="V281" s="2" t="str">
        <f t="shared" si="53"/>
        <v/>
      </c>
      <c r="W281" s="11" t="str">
        <f>IF(ISBLANK(A281),"",表1_16[[#This Row],[子项名称]]&amp;表1_16[[#This Row],[标题]]&amp;表1_16[[#This Row],[分项工程代号]])</f>
        <v/>
      </c>
      <c r="X281" s="11" t="str">
        <f>IF(ISBLANK(A281),"",COUNTIF(W:W,表1_16[[#This Row],[子项名称]]&amp;表1_16[[#This Row],[标题]]&amp;表1_16[[#This Row],[分项工程代号]]))</f>
        <v/>
      </c>
      <c r="Y281" s="11" t="str">
        <f>IF(ISBLANK(A281),"",表1_16[[#This Row],[子项名称]]&amp;表1_16[[#This Row],[分项工程代号]]&amp;表1_16[[#This Row],[分项工程名称]])</f>
        <v/>
      </c>
      <c r="Z281" s="11" t="str">
        <f>IF(ISBLANK(A281),"",IF(MATCH(表1_16[[#This Row],[子项名称]]&amp;表1_16[[#This Row],[分项工程代号]]&amp;表1_16[[#This Row],[分项工程名称]],Y:Y,0)=ROW(表1_16[[#This Row],[子项名称]]),TRUE,FALSE))</f>
        <v/>
      </c>
      <c r="AA281" s="11" t="str">
        <f t="shared" si="54"/>
        <v/>
      </c>
      <c r="AB281" s="11" t="str">
        <f>IF(ISBLANK(A281),"",VLOOKUP(表1_16[[#This Row],[分项工程名称]],施工检查记录[#All],2,FALSE))</f>
        <v/>
      </c>
      <c r="AC281" t="str">
        <f t="shared" si="44"/>
        <v>1900年01月00日</v>
      </c>
    </row>
    <row r="282" customHeight="1" spans="1:29">
      <c r="A282" s="5"/>
      <c r="B282" s="5"/>
      <c r="D282" s="5"/>
      <c r="E282" s="5"/>
      <c r="F282" s="5"/>
      <c r="G282" s="85"/>
      <c r="I282" s="5"/>
      <c r="K282" s="11" t="str">
        <f>IF(ISBLANK(A282),"",VLOOKUP("S8"&amp;表1_16[[#This Row],[分项工程代号]]&amp;表1_16[[#This Row],[分项工程名称]],模板!D:F,3,FALSE))</f>
        <v/>
      </c>
      <c r="L282" s="2" t="str">
        <f>IF(ISBLANK(A282),"",表1_16[[#This Row],[编号]]&amp;TEXT(表1_16[[#This Row],[序号]],"000"))</f>
        <v/>
      </c>
      <c r="M282" s="11" t="str">
        <f t="shared" si="45"/>
        <v/>
      </c>
      <c r="N282" s="11" t="str">
        <f t="shared" si="46"/>
        <v/>
      </c>
      <c r="O282" s="11" t="str">
        <f t="shared" si="47"/>
        <v/>
      </c>
      <c r="P282" s="2" t="str">
        <f t="shared" si="48"/>
        <v/>
      </c>
      <c r="Q282" s="2" t="str">
        <f t="shared" si="49"/>
        <v/>
      </c>
      <c r="R282" s="2" t="str">
        <f t="shared" si="50"/>
        <v/>
      </c>
      <c r="S282" s="11" t="str">
        <f t="shared" si="51"/>
        <v/>
      </c>
      <c r="T282" s="11" t="str">
        <f>IF(ISBLANK(A282),"",VLOOKUP(表1_16[[#This Row],[分项工程名称]],模板!C:G,3,FALSE))</f>
        <v/>
      </c>
      <c r="U282" s="2" t="str">
        <f t="shared" si="52"/>
        <v/>
      </c>
      <c r="V282" s="2" t="str">
        <f t="shared" si="53"/>
        <v/>
      </c>
      <c r="W282" s="11" t="str">
        <f>IF(ISBLANK(A282),"",表1_16[[#This Row],[子项名称]]&amp;表1_16[[#This Row],[标题]]&amp;表1_16[[#This Row],[分项工程代号]])</f>
        <v/>
      </c>
      <c r="X282" s="11" t="str">
        <f>IF(ISBLANK(A282),"",COUNTIF(W:W,表1_16[[#This Row],[子项名称]]&amp;表1_16[[#This Row],[标题]]&amp;表1_16[[#This Row],[分项工程代号]]))</f>
        <v/>
      </c>
      <c r="Y282" s="11" t="str">
        <f>IF(ISBLANK(A282),"",表1_16[[#This Row],[子项名称]]&amp;表1_16[[#This Row],[分项工程代号]]&amp;表1_16[[#This Row],[分项工程名称]])</f>
        <v/>
      </c>
      <c r="Z282" s="11" t="str">
        <f>IF(ISBLANK(A282),"",IF(MATCH(表1_16[[#This Row],[子项名称]]&amp;表1_16[[#This Row],[分项工程代号]]&amp;表1_16[[#This Row],[分项工程名称]],Y:Y,0)=ROW(表1_16[[#This Row],[子项名称]]),TRUE,FALSE))</f>
        <v/>
      </c>
      <c r="AA282" s="11" t="str">
        <f t="shared" si="54"/>
        <v/>
      </c>
      <c r="AB282" s="11" t="str">
        <f>IF(ISBLANK(A282),"",VLOOKUP(表1_16[[#This Row],[分项工程名称]],施工检查记录[#All],2,FALSE))</f>
        <v/>
      </c>
      <c r="AC282" t="str">
        <f t="shared" si="44"/>
        <v>1900年01月00日</v>
      </c>
    </row>
    <row r="283" customHeight="1" spans="1:29">
      <c r="A283" s="5"/>
      <c r="B283" s="5"/>
      <c r="D283" s="5"/>
      <c r="E283" s="5"/>
      <c r="F283" s="5"/>
      <c r="G283" s="85"/>
      <c r="I283" s="5"/>
      <c r="K283" s="11" t="str">
        <f>IF(ISBLANK(A283),"",VLOOKUP("S8"&amp;表1_16[[#This Row],[分项工程代号]]&amp;表1_16[[#This Row],[分项工程名称]],模板!D:F,3,FALSE))</f>
        <v/>
      </c>
      <c r="L283" s="2" t="str">
        <f>IF(ISBLANK(A283),"",表1_16[[#This Row],[编号]]&amp;TEXT(表1_16[[#This Row],[序号]],"000"))</f>
        <v/>
      </c>
      <c r="M283" s="11" t="str">
        <f t="shared" si="45"/>
        <v/>
      </c>
      <c r="N283" s="11" t="str">
        <f t="shared" si="46"/>
        <v/>
      </c>
      <c r="O283" s="11" t="str">
        <f t="shared" si="47"/>
        <v/>
      </c>
      <c r="P283" s="2" t="str">
        <f t="shared" si="48"/>
        <v/>
      </c>
      <c r="Q283" s="2" t="str">
        <f t="shared" si="49"/>
        <v/>
      </c>
      <c r="R283" s="2" t="str">
        <f t="shared" si="50"/>
        <v/>
      </c>
      <c r="S283" s="11" t="str">
        <f t="shared" si="51"/>
        <v/>
      </c>
      <c r="T283" s="11" t="str">
        <f>IF(ISBLANK(A283),"",VLOOKUP(表1_16[[#This Row],[分项工程名称]],模板!C:G,3,FALSE))</f>
        <v/>
      </c>
      <c r="U283" s="2" t="str">
        <f t="shared" si="52"/>
        <v/>
      </c>
      <c r="V283" s="2" t="str">
        <f t="shared" si="53"/>
        <v/>
      </c>
      <c r="W283" s="11" t="str">
        <f>IF(ISBLANK(A283),"",表1_16[[#This Row],[子项名称]]&amp;表1_16[[#This Row],[标题]]&amp;表1_16[[#This Row],[分项工程代号]])</f>
        <v/>
      </c>
      <c r="X283" s="11" t="str">
        <f>IF(ISBLANK(A283),"",COUNTIF(W:W,表1_16[[#This Row],[子项名称]]&amp;表1_16[[#This Row],[标题]]&amp;表1_16[[#This Row],[分项工程代号]]))</f>
        <v/>
      </c>
      <c r="Y283" s="11" t="str">
        <f>IF(ISBLANK(A283),"",表1_16[[#This Row],[子项名称]]&amp;表1_16[[#This Row],[分项工程代号]]&amp;表1_16[[#This Row],[分项工程名称]])</f>
        <v/>
      </c>
      <c r="Z283" s="11" t="str">
        <f>IF(ISBLANK(A283),"",IF(MATCH(表1_16[[#This Row],[子项名称]]&amp;表1_16[[#This Row],[分项工程代号]]&amp;表1_16[[#This Row],[分项工程名称]],Y:Y,0)=ROW(表1_16[[#This Row],[子项名称]]),TRUE,FALSE))</f>
        <v/>
      </c>
      <c r="AA283" s="11" t="str">
        <f t="shared" si="54"/>
        <v/>
      </c>
      <c r="AB283" s="11" t="str">
        <f>IF(ISBLANK(A283),"",VLOOKUP(表1_16[[#This Row],[分项工程名称]],施工检查记录[#All],2,FALSE))</f>
        <v/>
      </c>
      <c r="AC283" t="str">
        <f t="shared" si="44"/>
        <v>1900年01月00日</v>
      </c>
    </row>
    <row r="284" customHeight="1" spans="1:29">
      <c r="A284" s="5"/>
      <c r="B284" s="5"/>
      <c r="D284" s="5"/>
      <c r="E284" s="5"/>
      <c r="F284" s="5"/>
      <c r="G284" s="85"/>
      <c r="I284" s="5"/>
      <c r="K284" s="11" t="str">
        <f>IF(ISBLANK(A284),"",VLOOKUP("S8"&amp;表1_16[[#This Row],[分项工程代号]]&amp;表1_16[[#This Row],[分项工程名称]],模板!D:F,3,FALSE))</f>
        <v/>
      </c>
      <c r="L284" s="2" t="str">
        <f>IF(ISBLANK(A284),"",表1_16[[#This Row],[编号]]&amp;TEXT(表1_16[[#This Row],[序号]],"000"))</f>
        <v/>
      </c>
      <c r="M284" s="11" t="str">
        <f t="shared" si="45"/>
        <v/>
      </c>
      <c r="N284" s="11" t="str">
        <f t="shared" si="46"/>
        <v/>
      </c>
      <c r="O284" s="11" t="str">
        <f t="shared" si="47"/>
        <v/>
      </c>
      <c r="P284" s="2" t="str">
        <f t="shared" si="48"/>
        <v/>
      </c>
      <c r="Q284" s="2" t="str">
        <f t="shared" si="49"/>
        <v/>
      </c>
      <c r="R284" s="2" t="str">
        <f t="shared" si="50"/>
        <v/>
      </c>
      <c r="S284" s="11" t="str">
        <f t="shared" si="51"/>
        <v/>
      </c>
      <c r="T284" s="11" t="str">
        <f>IF(ISBLANK(A284),"",VLOOKUP(表1_16[[#This Row],[分项工程名称]],模板!C:G,3,FALSE))</f>
        <v/>
      </c>
      <c r="U284" s="2" t="str">
        <f t="shared" si="52"/>
        <v/>
      </c>
      <c r="V284" s="2" t="str">
        <f t="shared" si="53"/>
        <v/>
      </c>
      <c r="W284" s="11" t="str">
        <f>IF(ISBLANK(A284),"",表1_16[[#This Row],[子项名称]]&amp;表1_16[[#This Row],[标题]]&amp;表1_16[[#This Row],[分项工程代号]])</f>
        <v/>
      </c>
      <c r="X284" s="11" t="str">
        <f>IF(ISBLANK(A284),"",COUNTIF(W:W,表1_16[[#This Row],[子项名称]]&amp;表1_16[[#This Row],[标题]]&amp;表1_16[[#This Row],[分项工程代号]]))</f>
        <v/>
      </c>
      <c r="Y284" s="11" t="str">
        <f>IF(ISBLANK(A284),"",表1_16[[#This Row],[子项名称]]&amp;表1_16[[#This Row],[分项工程代号]]&amp;表1_16[[#This Row],[分项工程名称]])</f>
        <v/>
      </c>
      <c r="Z284" s="11" t="str">
        <f>IF(ISBLANK(A284),"",IF(MATCH(表1_16[[#This Row],[子项名称]]&amp;表1_16[[#This Row],[分项工程代号]]&amp;表1_16[[#This Row],[分项工程名称]],Y:Y,0)=ROW(表1_16[[#This Row],[子项名称]]),TRUE,FALSE))</f>
        <v/>
      </c>
      <c r="AA284" s="11" t="str">
        <f t="shared" si="54"/>
        <v/>
      </c>
      <c r="AB284" s="11" t="str">
        <f>IF(ISBLANK(A284),"",VLOOKUP(表1_16[[#This Row],[分项工程名称]],施工检查记录[#All],2,FALSE))</f>
        <v/>
      </c>
      <c r="AC284" t="str">
        <f t="shared" si="44"/>
        <v>1900年01月00日</v>
      </c>
    </row>
    <row r="285" customHeight="1" spans="1:29">
      <c r="A285" s="5"/>
      <c r="B285" s="5"/>
      <c r="D285" s="5"/>
      <c r="E285" s="5"/>
      <c r="F285" s="5"/>
      <c r="G285" s="85"/>
      <c r="I285" s="5"/>
      <c r="K285" s="11" t="str">
        <f>IF(ISBLANK(A285),"",VLOOKUP("S8"&amp;表1_16[[#This Row],[分项工程代号]]&amp;表1_16[[#This Row],[分项工程名称]],模板!D:F,3,FALSE))</f>
        <v/>
      </c>
      <c r="L285" s="2" t="str">
        <f>IF(ISBLANK(A285),"",表1_16[[#This Row],[编号]]&amp;TEXT(表1_16[[#This Row],[序号]],"000"))</f>
        <v/>
      </c>
      <c r="M285" s="11" t="str">
        <f t="shared" si="45"/>
        <v/>
      </c>
      <c r="N285" s="11" t="str">
        <f t="shared" si="46"/>
        <v/>
      </c>
      <c r="O285" s="11" t="str">
        <f t="shared" si="47"/>
        <v/>
      </c>
      <c r="P285" s="2" t="str">
        <f t="shared" si="48"/>
        <v/>
      </c>
      <c r="Q285" s="2" t="str">
        <f t="shared" si="49"/>
        <v/>
      </c>
      <c r="R285" s="2" t="str">
        <f t="shared" si="50"/>
        <v/>
      </c>
      <c r="S285" s="11" t="str">
        <f t="shared" si="51"/>
        <v/>
      </c>
      <c r="T285" s="11" t="str">
        <f>IF(ISBLANK(A285),"",VLOOKUP(表1_16[[#This Row],[分项工程名称]],模板!C:G,3,FALSE))</f>
        <v/>
      </c>
      <c r="U285" s="2" t="str">
        <f t="shared" si="52"/>
        <v/>
      </c>
      <c r="V285" s="2" t="str">
        <f t="shared" si="53"/>
        <v/>
      </c>
      <c r="W285" s="11" t="str">
        <f>IF(ISBLANK(A285),"",表1_16[[#This Row],[子项名称]]&amp;表1_16[[#This Row],[标题]]&amp;表1_16[[#This Row],[分项工程代号]])</f>
        <v/>
      </c>
      <c r="X285" s="11" t="str">
        <f>IF(ISBLANK(A285),"",COUNTIF(W:W,表1_16[[#This Row],[子项名称]]&amp;表1_16[[#This Row],[标题]]&amp;表1_16[[#This Row],[分项工程代号]]))</f>
        <v/>
      </c>
      <c r="Y285" s="11" t="str">
        <f>IF(ISBLANK(A285),"",表1_16[[#This Row],[子项名称]]&amp;表1_16[[#This Row],[分项工程代号]]&amp;表1_16[[#This Row],[分项工程名称]])</f>
        <v/>
      </c>
      <c r="Z285" s="11" t="str">
        <f>IF(ISBLANK(A285),"",IF(MATCH(表1_16[[#This Row],[子项名称]]&amp;表1_16[[#This Row],[分项工程代号]]&amp;表1_16[[#This Row],[分项工程名称]],Y:Y,0)=ROW(表1_16[[#This Row],[子项名称]]),TRUE,FALSE))</f>
        <v/>
      </c>
      <c r="AA285" s="11" t="str">
        <f t="shared" si="54"/>
        <v/>
      </c>
      <c r="AB285" s="11" t="str">
        <f>IF(ISBLANK(A285),"",VLOOKUP(表1_16[[#This Row],[分项工程名称]],施工检查记录[#All],2,FALSE))</f>
        <v/>
      </c>
      <c r="AC285" t="str">
        <f t="shared" si="44"/>
        <v>1900年01月00日</v>
      </c>
    </row>
    <row r="286" customHeight="1" spans="1:29">
      <c r="A286" s="5"/>
      <c r="B286" s="5"/>
      <c r="D286" s="5"/>
      <c r="E286" s="5"/>
      <c r="F286" s="5"/>
      <c r="G286" s="85"/>
      <c r="I286" s="5"/>
      <c r="K286" s="11" t="str">
        <f>IF(ISBLANK(A286),"",VLOOKUP("S8"&amp;表1_16[[#This Row],[分项工程代号]]&amp;表1_16[[#This Row],[分项工程名称]],模板!D:F,3,FALSE))</f>
        <v/>
      </c>
      <c r="L286" s="2" t="str">
        <f>IF(ISBLANK(A286),"",表1_16[[#This Row],[编号]]&amp;TEXT(表1_16[[#This Row],[序号]],"000"))</f>
        <v/>
      </c>
      <c r="M286" s="11" t="str">
        <f t="shared" si="45"/>
        <v/>
      </c>
      <c r="N286" s="11" t="str">
        <f t="shared" si="46"/>
        <v/>
      </c>
      <c r="O286" s="11" t="str">
        <f t="shared" si="47"/>
        <v/>
      </c>
      <c r="P286" s="2" t="str">
        <f t="shared" si="48"/>
        <v/>
      </c>
      <c r="Q286" s="2" t="str">
        <f t="shared" si="49"/>
        <v/>
      </c>
      <c r="R286" s="2" t="str">
        <f t="shared" si="50"/>
        <v/>
      </c>
      <c r="S286" s="11" t="str">
        <f t="shared" si="51"/>
        <v/>
      </c>
      <c r="T286" s="11" t="str">
        <f>IF(ISBLANK(A286),"",VLOOKUP(表1_16[[#This Row],[分项工程名称]],模板!C:G,3,FALSE))</f>
        <v/>
      </c>
      <c r="U286" s="2" t="str">
        <f t="shared" si="52"/>
        <v/>
      </c>
      <c r="V286" s="2" t="str">
        <f t="shared" si="53"/>
        <v/>
      </c>
      <c r="W286" s="11" t="str">
        <f>IF(ISBLANK(A286),"",表1_16[[#This Row],[子项名称]]&amp;表1_16[[#This Row],[标题]]&amp;表1_16[[#This Row],[分项工程代号]])</f>
        <v/>
      </c>
      <c r="X286" s="11" t="str">
        <f>IF(ISBLANK(A286),"",COUNTIF(W:W,表1_16[[#This Row],[子项名称]]&amp;表1_16[[#This Row],[标题]]&amp;表1_16[[#This Row],[分项工程代号]]))</f>
        <v/>
      </c>
      <c r="Y286" s="11" t="str">
        <f>IF(ISBLANK(A286),"",表1_16[[#This Row],[子项名称]]&amp;表1_16[[#This Row],[分项工程代号]]&amp;表1_16[[#This Row],[分项工程名称]])</f>
        <v/>
      </c>
      <c r="Z286" s="11" t="str">
        <f>IF(ISBLANK(A286),"",IF(MATCH(表1_16[[#This Row],[子项名称]]&amp;表1_16[[#This Row],[分项工程代号]]&amp;表1_16[[#This Row],[分项工程名称]],Y:Y,0)=ROW(表1_16[[#This Row],[子项名称]]),TRUE,FALSE))</f>
        <v/>
      </c>
      <c r="AA286" s="11" t="str">
        <f t="shared" si="54"/>
        <v/>
      </c>
      <c r="AB286" s="11" t="str">
        <f>IF(ISBLANK(A286),"",VLOOKUP(表1_16[[#This Row],[分项工程名称]],施工检查记录[#All],2,FALSE))</f>
        <v/>
      </c>
      <c r="AC286" t="str">
        <f t="shared" si="44"/>
        <v>1900年01月00日</v>
      </c>
    </row>
    <row r="287" customHeight="1" spans="1:29">
      <c r="A287" s="5"/>
      <c r="B287" s="5"/>
      <c r="D287" s="5"/>
      <c r="E287" s="5"/>
      <c r="F287" s="5"/>
      <c r="G287" s="85"/>
      <c r="I287" s="5"/>
      <c r="K287" s="11" t="str">
        <f>IF(ISBLANK(A287),"",VLOOKUP("S8"&amp;表1_16[[#This Row],[分项工程代号]]&amp;表1_16[[#This Row],[分项工程名称]],模板!D:F,3,FALSE))</f>
        <v/>
      </c>
      <c r="L287" s="2" t="str">
        <f>IF(ISBLANK(A287),"",表1_16[[#This Row],[编号]]&amp;TEXT(表1_16[[#This Row],[序号]],"000"))</f>
        <v/>
      </c>
      <c r="M287" s="11" t="str">
        <f t="shared" si="45"/>
        <v/>
      </c>
      <c r="N287" s="11" t="str">
        <f t="shared" si="46"/>
        <v/>
      </c>
      <c r="O287" s="11" t="str">
        <f t="shared" si="47"/>
        <v/>
      </c>
      <c r="P287" s="2" t="str">
        <f t="shared" si="48"/>
        <v/>
      </c>
      <c r="Q287" s="2" t="str">
        <f t="shared" si="49"/>
        <v/>
      </c>
      <c r="R287" s="2" t="str">
        <f t="shared" si="50"/>
        <v/>
      </c>
      <c r="S287" s="11" t="str">
        <f t="shared" si="51"/>
        <v/>
      </c>
      <c r="T287" s="11" t="str">
        <f>IF(ISBLANK(A287),"",VLOOKUP(表1_16[[#This Row],[分项工程名称]],模板!C:G,3,FALSE))</f>
        <v/>
      </c>
      <c r="U287" s="2" t="str">
        <f t="shared" si="52"/>
        <v/>
      </c>
      <c r="V287" s="2" t="str">
        <f t="shared" si="53"/>
        <v/>
      </c>
      <c r="W287" s="11" t="str">
        <f>IF(ISBLANK(A287),"",表1_16[[#This Row],[子项名称]]&amp;表1_16[[#This Row],[标题]]&amp;表1_16[[#This Row],[分项工程代号]])</f>
        <v/>
      </c>
      <c r="X287" s="11" t="str">
        <f>IF(ISBLANK(A287),"",COUNTIF(W:W,表1_16[[#This Row],[子项名称]]&amp;表1_16[[#This Row],[标题]]&amp;表1_16[[#This Row],[分项工程代号]]))</f>
        <v/>
      </c>
      <c r="Y287" s="11" t="str">
        <f>IF(ISBLANK(A287),"",表1_16[[#This Row],[子项名称]]&amp;表1_16[[#This Row],[分项工程代号]]&amp;表1_16[[#This Row],[分项工程名称]])</f>
        <v/>
      </c>
      <c r="Z287" s="11" t="str">
        <f>IF(ISBLANK(A287),"",IF(MATCH(表1_16[[#This Row],[子项名称]]&amp;表1_16[[#This Row],[分项工程代号]]&amp;表1_16[[#This Row],[分项工程名称]],Y:Y,0)=ROW(表1_16[[#This Row],[子项名称]]),TRUE,FALSE))</f>
        <v/>
      </c>
      <c r="AA287" s="11" t="str">
        <f t="shared" si="54"/>
        <v/>
      </c>
      <c r="AB287" s="11" t="str">
        <f>IF(ISBLANK(A287),"",VLOOKUP(表1_16[[#This Row],[分项工程名称]],施工检查记录[#All],2,FALSE))</f>
        <v/>
      </c>
      <c r="AC287" t="str">
        <f t="shared" si="44"/>
        <v>1900年01月00日</v>
      </c>
    </row>
    <row r="288" customHeight="1" spans="1:29">
      <c r="A288" s="5"/>
      <c r="B288" s="5"/>
      <c r="D288" s="5"/>
      <c r="E288" s="5"/>
      <c r="F288" s="5"/>
      <c r="G288" s="85"/>
      <c r="I288" s="5"/>
      <c r="K288" s="11" t="str">
        <f>IF(ISBLANK(A288),"",VLOOKUP("S8"&amp;表1_16[[#This Row],[分项工程代号]]&amp;表1_16[[#This Row],[分项工程名称]],模板!D:F,3,FALSE))</f>
        <v/>
      </c>
      <c r="L288" s="2" t="str">
        <f>IF(ISBLANK(A288),"",表1_16[[#This Row],[编号]]&amp;TEXT(表1_16[[#This Row],[序号]],"000"))</f>
        <v/>
      </c>
      <c r="M288" s="11" t="str">
        <f t="shared" si="45"/>
        <v/>
      </c>
      <c r="N288" s="11" t="str">
        <f t="shared" si="46"/>
        <v/>
      </c>
      <c r="O288" s="11" t="str">
        <f t="shared" si="47"/>
        <v/>
      </c>
      <c r="P288" s="2" t="str">
        <f t="shared" si="48"/>
        <v/>
      </c>
      <c r="Q288" s="2" t="str">
        <f t="shared" si="49"/>
        <v/>
      </c>
      <c r="R288" s="2" t="str">
        <f t="shared" si="50"/>
        <v/>
      </c>
      <c r="S288" s="11" t="str">
        <f t="shared" si="51"/>
        <v/>
      </c>
      <c r="T288" s="11" t="str">
        <f>IF(ISBLANK(A288),"",VLOOKUP(表1_16[[#This Row],[分项工程名称]],模板!C:G,3,FALSE))</f>
        <v/>
      </c>
      <c r="U288" s="2" t="str">
        <f t="shared" si="52"/>
        <v/>
      </c>
      <c r="V288" s="2" t="str">
        <f t="shared" si="53"/>
        <v/>
      </c>
      <c r="W288" s="11" t="str">
        <f>IF(ISBLANK(A288),"",表1_16[[#This Row],[子项名称]]&amp;表1_16[[#This Row],[标题]]&amp;表1_16[[#This Row],[分项工程代号]])</f>
        <v/>
      </c>
      <c r="X288" s="11" t="str">
        <f>IF(ISBLANK(A288),"",COUNTIF(W:W,表1_16[[#This Row],[子项名称]]&amp;表1_16[[#This Row],[标题]]&amp;表1_16[[#This Row],[分项工程代号]]))</f>
        <v/>
      </c>
      <c r="Y288" s="11" t="str">
        <f>IF(ISBLANK(A288),"",表1_16[[#This Row],[子项名称]]&amp;表1_16[[#This Row],[分项工程代号]]&amp;表1_16[[#This Row],[分项工程名称]])</f>
        <v/>
      </c>
      <c r="Z288" s="11" t="str">
        <f>IF(ISBLANK(A288),"",IF(MATCH(表1_16[[#This Row],[子项名称]]&amp;表1_16[[#This Row],[分项工程代号]]&amp;表1_16[[#This Row],[分项工程名称]],Y:Y,0)=ROW(表1_16[[#This Row],[子项名称]]),TRUE,FALSE))</f>
        <v/>
      </c>
      <c r="AA288" s="11" t="str">
        <f t="shared" si="54"/>
        <v/>
      </c>
      <c r="AB288" s="11" t="str">
        <f>IF(ISBLANK(A288),"",VLOOKUP(表1_16[[#This Row],[分项工程名称]],施工检查记录[#All],2,FALSE))</f>
        <v/>
      </c>
      <c r="AC288" t="str">
        <f t="shared" si="44"/>
        <v>1900年01月00日</v>
      </c>
    </row>
    <row r="289" customHeight="1" spans="1:29">
      <c r="A289" s="5"/>
      <c r="B289" s="5"/>
      <c r="D289" s="5"/>
      <c r="E289" s="5"/>
      <c r="F289" s="5"/>
      <c r="G289" s="85"/>
      <c r="I289" s="5"/>
      <c r="K289" s="11" t="str">
        <f>IF(ISBLANK(A289),"",VLOOKUP("S8"&amp;表1_16[[#This Row],[分项工程代号]]&amp;表1_16[[#This Row],[分项工程名称]],模板!D:F,3,FALSE))</f>
        <v/>
      </c>
      <c r="L289" s="2" t="str">
        <f>IF(ISBLANK(A289),"",表1_16[[#This Row],[编号]]&amp;TEXT(表1_16[[#This Row],[序号]],"000"))</f>
        <v/>
      </c>
      <c r="M289" s="11" t="str">
        <f t="shared" si="45"/>
        <v/>
      </c>
      <c r="N289" s="11" t="str">
        <f t="shared" si="46"/>
        <v/>
      </c>
      <c r="O289" s="11" t="str">
        <f t="shared" si="47"/>
        <v/>
      </c>
      <c r="P289" s="2" t="str">
        <f t="shared" si="48"/>
        <v/>
      </c>
      <c r="Q289" s="2" t="str">
        <f t="shared" si="49"/>
        <v/>
      </c>
      <c r="R289" s="2" t="str">
        <f t="shared" si="50"/>
        <v/>
      </c>
      <c r="S289" s="11" t="str">
        <f t="shared" si="51"/>
        <v/>
      </c>
      <c r="T289" s="11" t="str">
        <f>IF(ISBLANK(A289),"",VLOOKUP(表1_16[[#This Row],[分项工程名称]],模板!C:G,3,FALSE))</f>
        <v/>
      </c>
      <c r="U289" s="2" t="str">
        <f t="shared" si="52"/>
        <v/>
      </c>
      <c r="V289" s="2" t="str">
        <f t="shared" si="53"/>
        <v/>
      </c>
      <c r="W289" s="11" t="str">
        <f>IF(ISBLANK(A289),"",表1_16[[#This Row],[子项名称]]&amp;表1_16[[#This Row],[标题]]&amp;表1_16[[#This Row],[分项工程代号]])</f>
        <v/>
      </c>
      <c r="X289" s="11" t="str">
        <f>IF(ISBLANK(A289),"",COUNTIF(W:W,表1_16[[#This Row],[子项名称]]&amp;表1_16[[#This Row],[标题]]&amp;表1_16[[#This Row],[分项工程代号]]))</f>
        <v/>
      </c>
      <c r="Y289" s="11" t="str">
        <f>IF(ISBLANK(A289),"",表1_16[[#This Row],[子项名称]]&amp;表1_16[[#This Row],[分项工程代号]]&amp;表1_16[[#This Row],[分项工程名称]])</f>
        <v/>
      </c>
      <c r="Z289" s="11" t="str">
        <f>IF(ISBLANK(A289),"",IF(MATCH(表1_16[[#This Row],[子项名称]]&amp;表1_16[[#This Row],[分项工程代号]]&amp;表1_16[[#This Row],[分项工程名称]],Y:Y,0)=ROW(表1_16[[#This Row],[子项名称]]),TRUE,FALSE))</f>
        <v/>
      </c>
      <c r="AA289" s="11" t="str">
        <f t="shared" si="54"/>
        <v/>
      </c>
      <c r="AB289" s="11" t="str">
        <f>IF(ISBLANK(A289),"",VLOOKUP(表1_16[[#This Row],[分项工程名称]],施工检查记录[#All],2,FALSE))</f>
        <v/>
      </c>
      <c r="AC289" t="str">
        <f t="shared" si="44"/>
        <v>1900年01月00日</v>
      </c>
    </row>
    <row r="290" customHeight="1" spans="1:29">
      <c r="A290" s="5"/>
      <c r="B290" s="5"/>
      <c r="D290" s="5"/>
      <c r="E290" s="5"/>
      <c r="F290" s="5"/>
      <c r="G290" s="85"/>
      <c r="I290" s="5"/>
      <c r="K290" s="11" t="str">
        <f>IF(ISBLANK(A290),"",VLOOKUP("S8"&amp;表1_16[[#This Row],[分项工程代号]]&amp;表1_16[[#This Row],[分项工程名称]],模板!D:F,3,FALSE))</f>
        <v/>
      </c>
      <c r="L290" s="2" t="str">
        <f>IF(ISBLANK(A290),"",表1_16[[#This Row],[编号]]&amp;TEXT(表1_16[[#This Row],[序号]],"000"))</f>
        <v/>
      </c>
      <c r="M290" s="11" t="str">
        <f t="shared" si="45"/>
        <v/>
      </c>
      <c r="N290" s="11" t="str">
        <f t="shared" si="46"/>
        <v/>
      </c>
      <c r="O290" s="11" t="str">
        <f t="shared" si="47"/>
        <v/>
      </c>
      <c r="P290" s="2" t="str">
        <f t="shared" si="48"/>
        <v/>
      </c>
      <c r="Q290" s="2" t="str">
        <f t="shared" si="49"/>
        <v/>
      </c>
      <c r="R290" s="2" t="str">
        <f t="shared" si="50"/>
        <v/>
      </c>
      <c r="S290" s="11" t="str">
        <f t="shared" si="51"/>
        <v/>
      </c>
      <c r="T290" s="11" t="str">
        <f>IF(ISBLANK(A290),"",VLOOKUP(表1_16[[#This Row],[分项工程名称]],模板!C:G,3,FALSE))</f>
        <v/>
      </c>
      <c r="U290" s="2" t="str">
        <f t="shared" si="52"/>
        <v/>
      </c>
      <c r="V290" s="2" t="str">
        <f t="shared" si="53"/>
        <v/>
      </c>
      <c r="W290" s="11" t="str">
        <f>IF(ISBLANK(A290),"",表1_16[[#This Row],[子项名称]]&amp;表1_16[[#This Row],[标题]]&amp;表1_16[[#This Row],[分项工程代号]])</f>
        <v/>
      </c>
      <c r="X290" s="11" t="str">
        <f>IF(ISBLANK(A290),"",COUNTIF(W:W,表1_16[[#This Row],[子项名称]]&amp;表1_16[[#This Row],[标题]]&amp;表1_16[[#This Row],[分项工程代号]]))</f>
        <v/>
      </c>
      <c r="Y290" s="11" t="str">
        <f>IF(ISBLANK(A290),"",表1_16[[#This Row],[子项名称]]&amp;表1_16[[#This Row],[分项工程代号]]&amp;表1_16[[#This Row],[分项工程名称]])</f>
        <v/>
      </c>
      <c r="Z290" s="11" t="str">
        <f>IF(ISBLANK(A290),"",IF(MATCH(表1_16[[#This Row],[子项名称]]&amp;表1_16[[#This Row],[分项工程代号]]&amp;表1_16[[#This Row],[分项工程名称]],Y:Y,0)=ROW(表1_16[[#This Row],[子项名称]]),TRUE,FALSE))</f>
        <v/>
      </c>
      <c r="AA290" s="11" t="str">
        <f t="shared" si="54"/>
        <v/>
      </c>
      <c r="AB290" s="11" t="str">
        <f>IF(ISBLANK(A290),"",VLOOKUP(表1_16[[#This Row],[分项工程名称]],施工检查记录[#All],2,FALSE))</f>
        <v/>
      </c>
      <c r="AC290" t="str">
        <f t="shared" si="44"/>
        <v>1900年01月00日</v>
      </c>
    </row>
    <row r="291" customHeight="1" spans="1:29">
      <c r="A291" s="5"/>
      <c r="B291" s="5"/>
      <c r="D291" s="5"/>
      <c r="E291" s="5"/>
      <c r="F291" s="5"/>
      <c r="G291" s="85"/>
      <c r="I291" s="5"/>
      <c r="K291" s="11" t="str">
        <f>IF(ISBLANK(A291),"",VLOOKUP("S8"&amp;表1_16[[#This Row],[分项工程代号]]&amp;表1_16[[#This Row],[分项工程名称]],模板!D:F,3,FALSE))</f>
        <v/>
      </c>
      <c r="L291" s="2" t="str">
        <f>IF(ISBLANK(A291),"",表1_16[[#This Row],[编号]]&amp;TEXT(表1_16[[#This Row],[序号]],"000"))</f>
        <v/>
      </c>
      <c r="M291" s="11" t="str">
        <f t="shared" si="45"/>
        <v/>
      </c>
      <c r="N291" s="11" t="str">
        <f t="shared" si="46"/>
        <v/>
      </c>
      <c r="O291" s="11" t="str">
        <f t="shared" si="47"/>
        <v/>
      </c>
      <c r="P291" s="2" t="str">
        <f t="shared" si="48"/>
        <v/>
      </c>
      <c r="Q291" s="2" t="str">
        <f t="shared" si="49"/>
        <v/>
      </c>
      <c r="R291" s="2" t="str">
        <f t="shared" si="50"/>
        <v/>
      </c>
      <c r="S291" s="11" t="str">
        <f t="shared" si="51"/>
        <v/>
      </c>
      <c r="T291" s="11" t="str">
        <f>IF(ISBLANK(A291),"",VLOOKUP(表1_16[[#This Row],[分项工程名称]],模板!C:G,3,FALSE))</f>
        <v/>
      </c>
      <c r="U291" s="2" t="str">
        <f t="shared" si="52"/>
        <v/>
      </c>
      <c r="V291" s="2" t="str">
        <f t="shared" si="53"/>
        <v/>
      </c>
      <c r="W291" s="11" t="str">
        <f>IF(ISBLANK(A291),"",表1_16[[#This Row],[子项名称]]&amp;表1_16[[#This Row],[标题]]&amp;表1_16[[#This Row],[分项工程代号]])</f>
        <v/>
      </c>
      <c r="X291" s="11" t="str">
        <f>IF(ISBLANK(A291),"",COUNTIF(W:W,表1_16[[#This Row],[子项名称]]&amp;表1_16[[#This Row],[标题]]&amp;表1_16[[#This Row],[分项工程代号]]))</f>
        <v/>
      </c>
      <c r="Y291" s="11" t="str">
        <f>IF(ISBLANK(A291),"",表1_16[[#This Row],[子项名称]]&amp;表1_16[[#This Row],[分项工程代号]]&amp;表1_16[[#This Row],[分项工程名称]])</f>
        <v/>
      </c>
      <c r="Z291" s="11" t="str">
        <f>IF(ISBLANK(A291),"",IF(MATCH(表1_16[[#This Row],[子项名称]]&amp;表1_16[[#This Row],[分项工程代号]]&amp;表1_16[[#This Row],[分项工程名称]],Y:Y,0)=ROW(表1_16[[#This Row],[子项名称]]),TRUE,FALSE))</f>
        <v/>
      </c>
      <c r="AA291" s="11" t="str">
        <f t="shared" si="54"/>
        <v/>
      </c>
      <c r="AB291" s="11" t="str">
        <f>IF(ISBLANK(A291),"",VLOOKUP(表1_16[[#This Row],[分项工程名称]],施工检查记录[#All],2,FALSE))</f>
        <v/>
      </c>
      <c r="AC291" t="str">
        <f t="shared" si="44"/>
        <v>1900年01月00日</v>
      </c>
    </row>
    <row r="292" customHeight="1" spans="1:29">
      <c r="A292" s="5"/>
      <c r="B292" s="5"/>
      <c r="C292" s="86"/>
      <c r="D292" s="5"/>
      <c r="E292" s="5"/>
      <c r="F292" s="5"/>
      <c r="G292" s="85"/>
      <c r="I292" s="5"/>
      <c r="K292" s="11" t="str">
        <f>IF(ISBLANK(A292),"",VLOOKUP("S8"&amp;表1_16[[#This Row],[分项工程代号]]&amp;表1_16[[#This Row],[分项工程名称]],模板!D:F,3,FALSE))</f>
        <v/>
      </c>
      <c r="L292" s="2" t="str">
        <f>IF(ISBLANK(A292),"",表1_16[[#This Row],[编号]]&amp;TEXT(表1_16[[#This Row],[序号]],"000"))</f>
        <v/>
      </c>
      <c r="M292" s="11" t="str">
        <f t="shared" si="45"/>
        <v/>
      </c>
      <c r="N292" s="11" t="str">
        <f t="shared" si="46"/>
        <v/>
      </c>
      <c r="O292" s="11" t="str">
        <f t="shared" si="47"/>
        <v/>
      </c>
      <c r="P292" s="2" t="str">
        <f t="shared" si="48"/>
        <v/>
      </c>
      <c r="Q292" s="2" t="str">
        <f t="shared" si="49"/>
        <v/>
      </c>
      <c r="R292" s="2" t="str">
        <f t="shared" si="50"/>
        <v/>
      </c>
      <c r="S292" s="11" t="str">
        <f t="shared" si="51"/>
        <v/>
      </c>
      <c r="T292" s="11" t="str">
        <f>IF(ISBLANK(A292),"",VLOOKUP(表1_16[[#This Row],[分项工程名称]],模板!C:G,3,FALSE))</f>
        <v/>
      </c>
      <c r="U292" s="2" t="str">
        <f t="shared" si="52"/>
        <v/>
      </c>
      <c r="V292" s="2" t="str">
        <f t="shared" si="53"/>
        <v/>
      </c>
      <c r="W292" s="11" t="str">
        <f>IF(ISBLANK(A292),"",表1_16[[#This Row],[子项名称]]&amp;表1_16[[#This Row],[标题]]&amp;表1_16[[#This Row],[分项工程代号]])</f>
        <v/>
      </c>
      <c r="X292" s="11" t="str">
        <f>IF(ISBLANK(A292),"",COUNTIF(W:W,表1_16[[#This Row],[子项名称]]&amp;表1_16[[#This Row],[标题]]&amp;表1_16[[#This Row],[分项工程代号]]))</f>
        <v/>
      </c>
      <c r="Y292" s="11" t="str">
        <f>IF(ISBLANK(A292),"",表1_16[[#This Row],[子项名称]]&amp;表1_16[[#This Row],[分项工程代号]]&amp;表1_16[[#This Row],[分项工程名称]])</f>
        <v/>
      </c>
      <c r="Z292" s="11" t="str">
        <f>IF(ISBLANK(A292),"",IF(MATCH(表1_16[[#This Row],[子项名称]]&amp;表1_16[[#This Row],[分项工程代号]]&amp;表1_16[[#This Row],[分项工程名称]],Y:Y,0)=ROW(表1_16[[#This Row],[子项名称]]),TRUE,FALSE))</f>
        <v/>
      </c>
      <c r="AA292" s="11" t="str">
        <f t="shared" si="54"/>
        <v/>
      </c>
      <c r="AB292" s="11" t="str">
        <f>IF(ISBLANK(A292),"",VLOOKUP(表1_16[[#This Row],[分项工程名称]],施工检查记录[#All],2,FALSE))</f>
        <v/>
      </c>
      <c r="AC292" t="str">
        <f t="shared" si="44"/>
        <v>1900年01月00日</v>
      </c>
    </row>
    <row r="293" customHeight="1" spans="1:29">
      <c r="A293" s="5"/>
      <c r="B293" s="5"/>
      <c r="C293" s="87"/>
      <c r="D293" s="5"/>
      <c r="E293" s="5"/>
      <c r="F293" s="5"/>
      <c r="G293" s="85"/>
      <c r="I293" s="5"/>
      <c r="K293" s="11" t="str">
        <f>IF(ISBLANK(A293),"",VLOOKUP("S8"&amp;表1_16[[#This Row],[分项工程代号]]&amp;表1_16[[#This Row],[分项工程名称]],模板!D:F,3,FALSE))</f>
        <v/>
      </c>
      <c r="L293" s="2" t="str">
        <f>IF(ISBLANK(A293),"",表1_16[[#This Row],[编号]]&amp;TEXT(表1_16[[#This Row],[序号]],"000"))</f>
        <v/>
      </c>
      <c r="M293" s="11" t="str">
        <f t="shared" si="45"/>
        <v/>
      </c>
      <c r="N293" s="11" t="str">
        <f t="shared" si="46"/>
        <v/>
      </c>
      <c r="O293" s="11" t="str">
        <f t="shared" si="47"/>
        <v/>
      </c>
      <c r="P293" s="2" t="str">
        <f t="shared" si="48"/>
        <v/>
      </c>
      <c r="Q293" s="2" t="str">
        <f t="shared" si="49"/>
        <v/>
      </c>
      <c r="R293" s="2" t="str">
        <f t="shared" si="50"/>
        <v/>
      </c>
      <c r="S293" s="11" t="str">
        <f t="shared" si="51"/>
        <v/>
      </c>
      <c r="T293" s="11" t="str">
        <f>IF(ISBLANK(A293),"",VLOOKUP(表1_16[[#This Row],[分项工程名称]],模板!C:G,3,FALSE))</f>
        <v/>
      </c>
      <c r="U293" s="2" t="str">
        <f t="shared" si="52"/>
        <v/>
      </c>
      <c r="V293" s="2" t="str">
        <f t="shared" si="53"/>
        <v/>
      </c>
      <c r="W293" s="11" t="str">
        <f>IF(ISBLANK(A293),"",表1_16[[#This Row],[子项名称]]&amp;表1_16[[#This Row],[标题]]&amp;表1_16[[#This Row],[分项工程代号]])</f>
        <v/>
      </c>
      <c r="X293" s="11" t="str">
        <f>IF(ISBLANK(A293),"",COUNTIF(W:W,表1_16[[#This Row],[子项名称]]&amp;表1_16[[#This Row],[标题]]&amp;表1_16[[#This Row],[分项工程代号]]))</f>
        <v/>
      </c>
      <c r="Y293" s="11" t="str">
        <f>IF(ISBLANK(A293),"",表1_16[[#This Row],[子项名称]]&amp;表1_16[[#This Row],[分项工程代号]]&amp;表1_16[[#This Row],[分项工程名称]])</f>
        <v/>
      </c>
      <c r="Z293" s="11" t="str">
        <f>IF(ISBLANK(A293),"",IF(MATCH(表1_16[[#This Row],[子项名称]]&amp;表1_16[[#This Row],[分项工程代号]]&amp;表1_16[[#This Row],[分项工程名称]],Y:Y,0)=ROW(表1_16[[#This Row],[子项名称]]),TRUE,FALSE))</f>
        <v/>
      </c>
      <c r="AA293" s="11" t="str">
        <f t="shared" si="54"/>
        <v/>
      </c>
      <c r="AB293" s="11" t="str">
        <f>IF(ISBLANK(A293),"",VLOOKUP(表1_16[[#This Row],[分项工程名称]],施工检查记录[#All],2,FALSE))</f>
        <v/>
      </c>
      <c r="AC293" t="str">
        <f t="shared" si="44"/>
        <v>1900年01月00日</v>
      </c>
    </row>
    <row r="294" customHeight="1" spans="1:29">
      <c r="A294" s="5"/>
      <c r="B294" s="5"/>
      <c r="C294" s="86"/>
      <c r="D294" s="5"/>
      <c r="E294" s="5"/>
      <c r="F294" s="5"/>
      <c r="G294" s="85"/>
      <c r="I294" s="5"/>
      <c r="K294" s="11" t="str">
        <f>IF(ISBLANK(A294),"",VLOOKUP("S8"&amp;表1_16[[#This Row],[分项工程代号]]&amp;表1_16[[#This Row],[分项工程名称]],模板!D:F,3,FALSE))</f>
        <v/>
      </c>
      <c r="L294" s="2" t="str">
        <f>IF(ISBLANK(A294),"",表1_16[[#This Row],[编号]]&amp;TEXT(表1_16[[#This Row],[序号]],"000"))</f>
        <v/>
      </c>
      <c r="M294" s="11" t="str">
        <f t="shared" si="45"/>
        <v/>
      </c>
      <c r="N294" s="11" t="str">
        <f t="shared" si="46"/>
        <v/>
      </c>
      <c r="O294" s="11" t="str">
        <f t="shared" si="47"/>
        <v/>
      </c>
      <c r="P294" s="2" t="str">
        <f t="shared" si="48"/>
        <v/>
      </c>
      <c r="Q294" s="2" t="str">
        <f t="shared" si="49"/>
        <v/>
      </c>
      <c r="R294" s="2" t="str">
        <f t="shared" si="50"/>
        <v/>
      </c>
      <c r="S294" s="11" t="str">
        <f t="shared" si="51"/>
        <v/>
      </c>
      <c r="T294" s="11" t="str">
        <f>IF(ISBLANK(A294),"",VLOOKUP(表1_16[[#This Row],[分项工程名称]],模板!C:G,3,FALSE))</f>
        <v/>
      </c>
      <c r="U294" s="2" t="str">
        <f t="shared" si="52"/>
        <v/>
      </c>
      <c r="V294" s="2" t="str">
        <f t="shared" si="53"/>
        <v/>
      </c>
      <c r="W294" s="11" t="str">
        <f>IF(ISBLANK(A294),"",表1_16[[#This Row],[子项名称]]&amp;表1_16[[#This Row],[标题]]&amp;表1_16[[#This Row],[分项工程代号]])</f>
        <v/>
      </c>
      <c r="X294" s="11" t="str">
        <f>IF(ISBLANK(A294),"",COUNTIF(W:W,表1_16[[#This Row],[子项名称]]&amp;表1_16[[#This Row],[标题]]&amp;表1_16[[#This Row],[分项工程代号]]))</f>
        <v/>
      </c>
      <c r="Y294" s="11" t="str">
        <f>IF(ISBLANK(A294),"",表1_16[[#This Row],[子项名称]]&amp;表1_16[[#This Row],[分项工程代号]]&amp;表1_16[[#This Row],[分项工程名称]])</f>
        <v/>
      </c>
      <c r="Z294" s="11" t="str">
        <f>IF(ISBLANK(A294),"",IF(MATCH(表1_16[[#This Row],[子项名称]]&amp;表1_16[[#This Row],[分项工程代号]]&amp;表1_16[[#This Row],[分项工程名称]],Y:Y,0)=ROW(表1_16[[#This Row],[子项名称]]),TRUE,FALSE))</f>
        <v/>
      </c>
      <c r="AA294" s="11" t="str">
        <f t="shared" si="54"/>
        <v/>
      </c>
      <c r="AB294" s="11" t="str">
        <f>IF(ISBLANK(A294),"",VLOOKUP(表1_16[[#This Row],[分项工程名称]],施工检查记录[#All],2,FALSE))</f>
        <v/>
      </c>
      <c r="AC294" t="str">
        <f t="shared" si="44"/>
        <v>1900年01月00日</v>
      </c>
    </row>
    <row r="295" customHeight="1" spans="1:29">
      <c r="A295" s="5"/>
      <c r="B295" s="5"/>
      <c r="C295" s="87"/>
      <c r="D295" s="5"/>
      <c r="E295" s="5"/>
      <c r="F295" s="5"/>
      <c r="G295" s="85"/>
      <c r="I295" s="5"/>
      <c r="K295" s="11" t="str">
        <f>IF(ISBLANK(A295),"",VLOOKUP("S8"&amp;表1_16[[#This Row],[分项工程代号]]&amp;表1_16[[#This Row],[分项工程名称]],模板!D:F,3,FALSE))</f>
        <v/>
      </c>
      <c r="L295" s="2" t="str">
        <f>IF(ISBLANK(A295),"",表1_16[[#This Row],[编号]]&amp;TEXT(表1_16[[#This Row],[序号]],"000"))</f>
        <v/>
      </c>
      <c r="M295" s="11" t="str">
        <f t="shared" si="45"/>
        <v/>
      </c>
      <c r="N295" s="11" t="str">
        <f t="shared" si="46"/>
        <v/>
      </c>
      <c r="O295" s="11" t="str">
        <f t="shared" si="47"/>
        <v/>
      </c>
      <c r="P295" s="2" t="str">
        <f t="shared" si="48"/>
        <v/>
      </c>
      <c r="Q295" s="2" t="str">
        <f t="shared" si="49"/>
        <v/>
      </c>
      <c r="R295" s="2" t="str">
        <f t="shared" si="50"/>
        <v/>
      </c>
      <c r="S295" s="11" t="str">
        <f t="shared" si="51"/>
        <v/>
      </c>
      <c r="T295" s="11" t="str">
        <f>IF(ISBLANK(A295),"",VLOOKUP(表1_16[[#This Row],[分项工程名称]],模板!C:G,3,FALSE))</f>
        <v/>
      </c>
      <c r="U295" s="2" t="str">
        <f t="shared" si="52"/>
        <v/>
      </c>
      <c r="V295" s="2" t="str">
        <f t="shared" si="53"/>
        <v/>
      </c>
      <c r="W295" s="11" t="str">
        <f>IF(ISBLANK(A295),"",表1_16[[#This Row],[子项名称]]&amp;表1_16[[#This Row],[标题]]&amp;表1_16[[#This Row],[分项工程代号]])</f>
        <v/>
      </c>
      <c r="X295" s="11" t="str">
        <f>IF(ISBLANK(A295),"",COUNTIF(W:W,表1_16[[#This Row],[子项名称]]&amp;表1_16[[#This Row],[标题]]&amp;表1_16[[#This Row],[分项工程代号]]))</f>
        <v/>
      </c>
      <c r="Y295" s="11" t="str">
        <f>IF(ISBLANK(A295),"",表1_16[[#This Row],[子项名称]]&amp;表1_16[[#This Row],[分项工程代号]]&amp;表1_16[[#This Row],[分项工程名称]])</f>
        <v/>
      </c>
      <c r="Z295" s="11" t="str">
        <f>IF(ISBLANK(A295),"",IF(MATCH(表1_16[[#This Row],[子项名称]]&amp;表1_16[[#This Row],[分项工程代号]]&amp;表1_16[[#This Row],[分项工程名称]],Y:Y,0)=ROW(表1_16[[#This Row],[子项名称]]),TRUE,FALSE))</f>
        <v/>
      </c>
      <c r="AA295" s="11" t="str">
        <f t="shared" si="54"/>
        <v/>
      </c>
      <c r="AB295" s="11" t="str">
        <f>IF(ISBLANK(A295),"",VLOOKUP(表1_16[[#This Row],[分项工程名称]],施工检查记录[#All],2,FALSE))</f>
        <v/>
      </c>
      <c r="AC295" t="str">
        <f t="shared" si="44"/>
        <v>1900年01月00日</v>
      </c>
    </row>
    <row r="296" customHeight="1" spans="1:29">
      <c r="A296" s="5"/>
      <c r="B296" s="5"/>
      <c r="C296" s="86"/>
      <c r="D296" s="5"/>
      <c r="E296" s="5"/>
      <c r="F296" s="5"/>
      <c r="G296" s="85"/>
      <c r="I296" s="5"/>
      <c r="K296" s="11" t="str">
        <f>IF(ISBLANK(A296),"",VLOOKUP("S8"&amp;表1_16[[#This Row],[分项工程代号]]&amp;表1_16[[#This Row],[分项工程名称]],模板!D:F,3,FALSE))</f>
        <v/>
      </c>
      <c r="L296" s="2" t="str">
        <f>IF(ISBLANK(A296),"",表1_16[[#This Row],[编号]]&amp;TEXT(表1_16[[#This Row],[序号]],"000"))</f>
        <v/>
      </c>
      <c r="M296" s="11" t="str">
        <f t="shared" si="45"/>
        <v/>
      </c>
      <c r="N296" s="11" t="str">
        <f t="shared" si="46"/>
        <v/>
      </c>
      <c r="O296" s="11" t="str">
        <f t="shared" si="47"/>
        <v/>
      </c>
      <c r="P296" s="2" t="str">
        <f t="shared" si="48"/>
        <v/>
      </c>
      <c r="Q296" s="2" t="str">
        <f t="shared" si="49"/>
        <v/>
      </c>
      <c r="R296" s="2" t="str">
        <f t="shared" si="50"/>
        <v/>
      </c>
      <c r="S296" s="11" t="str">
        <f t="shared" si="51"/>
        <v/>
      </c>
      <c r="T296" s="11" t="str">
        <f>IF(ISBLANK(A296),"",VLOOKUP(表1_16[[#This Row],[分项工程名称]],模板!C:G,3,FALSE))</f>
        <v/>
      </c>
      <c r="U296" s="2" t="str">
        <f t="shared" si="52"/>
        <v/>
      </c>
      <c r="V296" s="2" t="str">
        <f t="shared" si="53"/>
        <v/>
      </c>
      <c r="W296" s="11" t="str">
        <f>IF(ISBLANK(A296),"",表1_16[[#This Row],[子项名称]]&amp;表1_16[[#This Row],[标题]]&amp;表1_16[[#This Row],[分项工程代号]])</f>
        <v/>
      </c>
      <c r="X296" s="11" t="str">
        <f>IF(ISBLANK(A296),"",COUNTIF(W:W,表1_16[[#This Row],[子项名称]]&amp;表1_16[[#This Row],[标题]]&amp;表1_16[[#This Row],[分项工程代号]]))</f>
        <v/>
      </c>
      <c r="Y296" s="11" t="str">
        <f>IF(ISBLANK(A296),"",表1_16[[#This Row],[子项名称]]&amp;表1_16[[#This Row],[分项工程代号]]&amp;表1_16[[#This Row],[分项工程名称]])</f>
        <v/>
      </c>
      <c r="Z296" s="11" t="str">
        <f>IF(ISBLANK(A296),"",IF(MATCH(表1_16[[#This Row],[子项名称]]&amp;表1_16[[#This Row],[分项工程代号]]&amp;表1_16[[#This Row],[分项工程名称]],Y:Y,0)=ROW(表1_16[[#This Row],[子项名称]]),TRUE,FALSE))</f>
        <v/>
      </c>
      <c r="AA296" s="11" t="str">
        <f t="shared" si="54"/>
        <v/>
      </c>
      <c r="AB296" s="11" t="str">
        <f>IF(ISBLANK(A296),"",VLOOKUP(表1_16[[#This Row],[分项工程名称]],施工检查记录[#All],2,FALSE))</f>
        <v/>
      </c>
      <c r="AC296" t="str">
        <f t="shared" si="44"/>
        <v>1900年01月00日</v>
      </c>
    </row>
    <row r="297" customHeight="1" spans="1:29">
      <c r="A297" s="5"/>
      <c r="B297" s="5"/>
      <c r="C297" s="87"/>
      <c r="D297" s="5"/>
      <c r="E297" s="5"/>
      <c r="F297" s="5"/>
      <c r="G297" s="85"/>
      <c r="I297" s="5"/>
      <c r="K297" s="11" t="str">
        <f>IF(ISBLANK(A297),"",VLOOKUP("S8"&amp;表1_16[[#This Row],[分项工程代号]]&amp;表1_16[[#This Row],[分项工程名称]],模板!D:F,3,FALSE))</f>
        <v/>
      </c>
      <c r="L297" s="2" t="str">
        <f>IF(ISBLANK(A297),"",表1_16[[#This Row],[编号]]&amp;TEXT(表1_16[[#This Row],[序号]],"000"))</f>
        <v/>
      </c>
      <c r="M297" s="11" t="str">
        <f t="shared" si="45"/>
        <v/>
      </c>
      <c r="N297" s="11" t="str">
        <f t="shared" si="46"/>
        <v/>
      </c>
      <c r="O297" s="11" t="str">
        <f t="shared" si="47"/>
        <v/>
      </c>
      <c r="P297" s="2" t="str">
        <f t="shared" si="48"/>
        <v/>
      </c>
      <c r="Q297" s="2" t="str">
        <f t="shared" si="49"/>
        <v/>
      </c>
      <c r="R297" s="2" t="str">
        <f t="shared" si="50"/>
        <v/>
      </c>
      <c r="S297" s="11" t="str">
        <f t="shared" si="51"/>
        <v/>
      </c>
      <c r="T297" s="11" t="str">
        <f>IF(ISBLANK(A297),"",VLOOKUP(表1_16[[#This Row],[分项工程名称]],模板!C:G,3,FALSE))</f>
        <v/>
      </c>
      <c r="U297" s="2" t="str">
        <f t="shared" si="52"/>
        <v/>
      </c>
      <c r="V297" s="2" t="str">
        <f t="shared" si="53"/>
        <v/>
      </c>
      <c r="W297" s="11" t="str">
        <f>IF(ISBLANK(A297),"",表1_16[[#This Row],[子项名称]]&amp;表1_16[[#This Row],[标题]]&amp;表1_16[[#This Row],[分项工程代号]])</f>
        <v/>
      </c>
      <c r="X297" s="11" t="str">
        <f>IF(ISBLANK(A297),"",COUNTIF(W:W,表1_16[[#This Row],[子项名称]]&amp;表1_16[[#This Row],[标题]]&amp;表1_16[[#This Row],[分项工程代号]]))</f>
        <v/>
      </c>
      <c r="Y297" s="11" t="str">
        <f>IF(ISBLANK(A297),"",表1_16[[#This Row],[子项名称]]&amp;表1_16[[#This Row],[分项工程代号]]&amp;表1_16[[#This Row],[分项工程名称]])</f>
        <v/>
      </c>
      <c r="Z297" s="11" t="str">
        <f>IF(ISBLANK(A297),"",IF(MATCH(表1_16[[#This Row],[子项名称]]&amp;表1_16[[#This Row],[分项工程代号]]&amp;表1_16[[#This Row],[分项工程名称]],Y:Y,0)=ROW(表1_16[[#This Row],[子项名称]]),TRUE,FALSE))</f>
        <v/>
      </c>
      <c r="AA297" s="11" t="str">
        <f t="shared" si="54"/>
        <v/>
      </c>
      <c r="AB297" s="11" t="str">
        <f>IF(ISBLANK(A297),"",VLOOKUP(表1_16[[#This Row],[分项工程名称]],施工检查记录[#All],2,FALSE))</f>
        <v/>
      </c>
      <c r="AC297" t="str">
        <f t="shared" si="44"/>
        <v>1900年01月00日</v>
      </c>
    </row>
    <row r="298" customHeight="1" spans="2:29">
      <c r="B298" s="5"/>
      <c r="C298" s="5"/>
      <c r="D298" s="5"/>
      <c r="E298" s="5"/>
      <c r="F298" s="5"/>
      <c r="G298" s="85"/>
      <c r="K298" s="11" t="str">
        <f>IF(ISBLANK(A298),"",VLOOKUP("S8"&amp;表1_16[[#This Row],[分项工程代号]]&amp;表1_16[[#This Row],[分项工程名称]],模板!D:F,3,FALSE))</f>
        <v/>
      </c>
      <c r="L298" s="2" t="str">
        <f>IF(ISBLANK(A298),"",表1_16[[#This Row],[编号]]&amp;TEXT(表1_16[[#This Row],[序号]],"000"))</f>
        <v/>
      </c>
      <c r="M298" s="11" t="str">
        <f t="shared" si="45"/>
        <v/>
      </c>
      <c r="N298" s="11" t="str">
        <f t="shared" si="46"/>
        <v/>
      </c>
      <c r="O298" s="11" t="str">
        <f t="shared" si="47"/>
        <v/>
      </c>
      <c r="P298" s="2" t="str">
        <f t="shared" si="48"/>
        <v/>
      </c>
      <c r="Q298" s="2" t="str">
        <f t="shared" si="49"/>
        <v/>
      </c>
      <c r="R298" s="2" t="str">
        <f t="shared" si="50"/>
        <v/>
      </c>
      <c r="S298" s="11" t="str">
        <f t="shared" si="51"/>
        <v/>
      </c>
      <c r="T298" s="11" t="str">
        <f>IF(ISBLANK(A298),"",VLOOKUP(表1_16[[#This Row],[分项工程名称]],模板!C:G,3,FALSE))</f>
        <v/>
      </c>
      <c r="U298" s="2" t="str">
        <f t="shared" si="52"/>
        <v/>
      </c>
      <c r="V298" s="2" t="str">
        <f t="shared" si="53"/>
        <v/>
      </c>
      <c r="W298" s="11" t="str">
        <f>IF(ISBLANK(A298),"",表1_16[[#This Row],[子项名称]]&amp;表1_16[[#This Row],[标题]]&amp;表1_16[[#This Row],[分项工程代号]])</f>
        <v/>
      </c>
      <c r="X298" s="11" t="str">
        <f>IF(ISBLANK(A298),"",COUNTIF(W:W,表1_16[[#This Row],[子项名称]]&amp;表1_16[[#This Row],[标题]]&amp;表1_16[[#This Row],[分项工程代号]]))</f>
        <v/>
      </c>
      <c r="Y298" s="11" t="str">
        <f>IF(ISBLANK(A298),"",表1_16[[#This Row],[子项名称]]&amp;表1_16[[#This Row],[分项工程代号]]&amp;表1_16[[#This Row],[分项工程名称]])</f>
        <v/>
      </c>
      <c r="Z298" s="11" t="str">
        <f>IF(ISBLANK(A298),"",IF(MATCH(表1_16[[#This Row],[子项名称]]&amp;表1_16[[#This Row],[分项工程代号]]&amp;表1_16[[#This Row],[分项工程名称]],Y:Y,0)=ROW(表1_16[[#This Row],[子项名称]]),TRUE,FALSE))</f>
        <v/>
      </c>
      <c r="AA298" s="11" t="str">
        <f t="shared" si="54"/>
        <v/>
      </c>
      <c r="AB298" s="11" t="str">
        <f>IF(ISBLANK(A298),"",VLOOKUP(表1_16[[#This Row],[分项工程名称]],施工检查记录[#All],2,FALSE))</f>
        <v/>
      </c>
      <c r="AC298" t="str">
        <f t="shared" si="44"/>
        <v>1900年01月00日</v>
      </c>
    </row>
    <row r="299" customHeight="1" spans="2:29">
      <c r="B299" s="5"/>
      <c r="C299" s="5"/>
      <c r="D299" s="5"/>
      <c r="E299" s="5"/>
      <c r="F299" s="5"/>
      <c r="G299" s="85"/>
      <c r="K299" s="11" t="str">
        <f>IF(ISBLANK(A299),"",VLOOKUP("S8"&amp;表1_16[[#This Row],[分项工程代号]]&amp;表1_16[[#This Row],[分项工程名称]],模板!D:F,3,FALSE))</f>
        <v/>
      </c>
      <c r="L299" s="2" t="str">
        <f>IF(ISBLANK(A299),"",表1_16[[#This Row],[编号]]&amp;TEXT(表1_16[[#This Row],[序号]],"000"))</f>
        <v/>
      </c>
      <c r="M299" s="11" t="str">
        <f t="shared" si="45"/>
        <v/>
      </c>
      <c r="N299" s="11" t="str">
        <f t="shared" si="46"/>
        <v/>
      </c>
      <c r="O299" s="11" t="str">
        <f t="shared" si="47"/>
        <v/>
      </c>
      <c r="P299" s="2" t="str">
        <f t="shared" si="48"/>
        <v/>
      </c>
      <c r="Q299" s="2" t="str">
        <f t="shared" si="49"/>
        <v/>
      </c>
      <c r="R299" s="2" t="str">
        <f t="shared" si="50"/>
        <v/>
      </c>
      <c r="S299" s="11" t="str">
        <f t="shared" si="51"/>
        <v/>
      </c>
      <c r="T299" s="11" t="str">
        <f>IF(ISBLANK(A299),"",VLOOKUP(表1_16[[#This Row],[分项工程名称]],模板!C:G,3,FALSE))</f>
        <v/>
      </c>
      <c r="U299" s="2" t="str">
        <f t="shared" si="52"/>
        <v/>
      </c>
      <c r="V299" s="2" t="str">
        <f t="shared" si="53"/>
        <v/>
      </c>
      <c r="W299" s="11" t="str">
        <f>IF(ISBLANK(A299),"",表1_16[[#This Row],[子项名称]]&amp;表1_16[[#This Row],[标题]]&amp;表1_16[[#This Row],[分项工程代号]])</f>
        <v/>
      </c>
      <c r="X299" s="11" t="str">
        <f>IF(ISBLANK(A299),"",COUNTIF(W:W,表1_16[[#This Row],[子项名称]]&amp;表1_16[[#This Row],[标题]]&amp;表1_16[[#This Row],[分项工程代号]]))</f>
        <v/>
      </c>
      <c r="Y299" s="11" t="str">
        <f>IF(ISBLANK(A299),"",表1_16[[#This Row],[子项名称]]&amp;表1_16[[#This Row],[分项工程代号]]&amp;表1_16[[#This Row],[分项工程名称]])</f>
        <v/>
      </c>
      <c r="Z299" s="11" t="str">
        <f>IF(ISBLANK(A299),"",IF(MATCH(表1_16[[#This Row],[子项名称]]&amp;表1_16[[#This Row],[分项工程代号]]&amp;表1_16[[#This Row],[分项工程名称]],Y:Y,0)=ROW(表1_16[[#This Row],[子项名称]]),TRUE,FALSE))</f>
        <v/>
      </c>
      <c r="AA299" s="11" t="str">
        <f t="shared" si="54"/>
        <v/>
      </c>
      <c r="AB299" s="11" t="str">
        <f>IF(ISBLANK(A299),"",VLOOKUP(表1_16[[#This Row],[分项工程名称]],施工检查记录[#All],2,FALSE))</f>
        <v/>
      </c>
      <c r="AC299" t="str">
        <f t="shared" si="44"/>
        <v>1900年01月00日</v>
      </c>
    </row>
    <row r="300" customHeight="1" spans="2:29">
      <c r="B300" s="5"/>
      <c r="C300" s="5"/>
      <c r="D300" s="5"/>
      <c r="E300" s="5"/>
      <c r="F300" s="5"/>
      <c r="G300" s="85"/>
      <c r="K300" s="11" t="str">
        <f>IF(ISBLANK(A300),"",VLOOKUP("S8"&amp;表1_16[[#This Row],[分项工程代号]]&amp;表1_16[[#This Row],[分项工程名称]],模板!D:F,3,FALSE))</f>
        <v/>
      </c>
      <c r="L300" s="2" t="str">
        <f>IF(ISBLANK(A300),"",表1_16[[#This Row],[编号]]&amp;TEXT(表1_16[[#This Row],[序号]],"000"))</f>
        <v/>
      </c>
      <c r="M300" s="11" t="str">
        <f t="shared" si="45"/>
        <v/>
      </c>
      <c r="N300" s="11" t="str">
        <f t="shared" si="46"/>
        <v/>
      </c>
      <c r="O300" s="11" t="str">
        <f t="shared" si="47"/>
        <v/>
      </c>
      <c r="P300" s="2" t="str">
        <f t="shared" si="48"/>
        <v/>
      </c>
      <c r="Q300" s="2" t="str">
        <f t="shared" si="49"/>
        <v/>
      </c>
      <c r="R300" s="2" t="str">
        <f t="shared" si="50"/>
        <v/>
      </c>
      <c r="S300" s="11" t="str">
        <f t="shared" si="51"/>
        <v/>
      </c>
      <c r="T300" s="11" t="str">
        <f>IF(ISBLANK(A300),"",VLOOKUP(表1_16[[#This Row],[分项工程名称]],模板!C:G,3,FALSE))</f>
        <v/>
      </c>
      <c r="U300" s="2" t="str">
        <f t="shared" si="52"/>
        <v/>
      </c>
      <c r="V300" s="2" t="str">
        <f t="shared" si="53"/>
        <v/>
      </c>
      <c r="W300" s="11" t="str">
        <f>IF(ISBLANK(A300),"",表1_16[[#This Row],[子项名称]]&amp;表1_16[[#This Row],[标题]]&amp;表1_16[[#This Row],[分项工程代号]])</f>
        <v/>
      </c>
      <c r="X300" s="11" t="str">
        <f>IF(ISBLANK(A300),"",COUNTIF(W:W,表1_16[[#This Row],[子项名称]]&amp;表1_16[[#This Row],[标题]]&amp;表1_16[[#This Row],[分项工程代号]]))</f>
        <v/>
      </c>
      <c r="Y300" s="11" t="str">
        <f>IF(ISBLANK(A300),"",表1_16[[#This Row],[子项名称]]&amp;表1_16[[#This Row],[分项工程代号]]&amp;表1_16[[#This Row],[分项工程名称]])</f>
        <v/>
      </c>
      <c r="Z300" s="11" t="str">
        <f>IF(ISBLANK(A300),"",IF(MATCH(表1_16[[#This Row],[子项名称]]&amp;表1_16[[#This Row],[分项工程代号]]&amp;表1_16[[#This Row],[分项工程名称]],Y:Y,0)=ROW(表1_16[[#This Row],[子项名称]]),TRUE,FALSE))</f>
        <v/>
      </c>
      <c r="AA300" s="11" t="str">
        <f t="shared" si="54"/>
        <v/>
      </c>
      <c r="AB300" s="11" t="str">
        <f>IF(ISBLANK(A300),"",VLOOKUP(表1_16[[#This Row],[分项工程名称]],施工检查记录[#All],2,FALSE))</f>
        <v/>
      </c>
      <c r="AC300" t="str">
        <f t="shared" si="44"/>
        <v>1900年01月00日</v>
      </c>
    </row>
    <row r="301" customHeight="1" spans="2:29">
      <c r="B301" s="5"/>
      <c r="C301" s="5"/>
      <c r="D301" s="5"/>
      <c r="E301" s="5"/>
      <c r="F301" s="5"/>
      <c r="G301" s="85"/>
      <c r="K301" s="11" t="str">
        <f>IF(ISBLANK(A301),"",VLOOKUP("S8"&amp;表1_16[[#This Row],[分项工程代号]]&amp;表1_16[[#This Row],[分项工程名称]],模板!D:F,3,FALSE))</f>
        <v/>
      </c>
      <c r="L301" s="2" t="str">
        <f>IF(ISBLANK(A301),"",表1_16[[#This Row],[编号]]&amp;TEXT(表1_16[[#This Row],[序号]],"000"))</f>
        <v/>
      </c>
      <c r="M301" s="11" t="str">
        <f t="shared" si="45"/>
        <v/>
      </c>
      <c r="N301" s="11" t="str">
        <f t="shared" si="46"/>
        <v/>
      </c>
      <c r="O301" s="11" t="str">
        <f t="shared" si="47"/>
        <v/>
      </c>
      <c r="P301" s="2" t="str">
        <f t="shared" si="48"/>
        <v/>
      </c>
      <c r="Q301" s="2" t="str">
        <f t="shared" si="49"/>
        <v/>
      </c>
      <c r="R301" s="2" t="str">
        <f t="shared" si="50"/>
        <v/>
      </c>
      <c r="S301" s="11" t="str">
        <f t="shared" si="51"/>
        <v/>
      </c>
      <c r="T301" s="11" t="str">
        <f>IF(ISBLANK(A301),"",VLOOKUP(表1_16[[#This Row],[分项工程名称]],模板!C:G,3,FALSE))</f>
        <v/>
      </c>
      <c r="U301" s="2" t="str">
        <f t="shared" si="52"/>
        <v/>
      </c>
      <c r="V301" s="2" t="str">
        <f t="shared" si="53"/>
        <v/>
      </c>
      <c r="W301" s="11" t="str">
        <f>IF(ISBLANK(A301),"",表1_16[[#This Row],[子项名称]]&amp;表1_16[[#This Row],[标题]]&amp;表1_16[[#This Row],[分项工程代号]])</f>
        <v/>
      </c>
      <c r="X301" s="11" t="str">
        <f>IF(ISBLANK(A301),"",COUNTIF(W:W,表1_16[[#This Row],[子项名称]]&amp;表1_16[[#This Row],[标题]]&amp;表1_16[[#This Row],[分项工程代号]]))</f>
        <v/>
      </c>
      <c r="Y301" s="11" t="str">
        <f>IF(ISBLANK(A301),"",表1_16[[#This Row],[子项名称]]&amp;表1_16[[#This Row],[分项工程代号]]&amp;表1_16[[#This Row],[分项工程名称]])</f>
        <v/>
      </c>
      <c r="Z301" s="11" t="str">
        <f>IF(ISBLANK(A301),"",IF(MATCH(表1_16[[#This Row],[子项名称]]&amp;表1_16[[#This Row],[分项工程代号]]&amp;表1_16[[#This Row],[分项工程名称]],Y:Y,0)=ROW(表1_16[[#This Row],[子项名称]]),TRUE,FALSE))</f>
        <v/>
      </c>
      <c r="AA301" s="11" t="str">
        <f t="shared" si="54"/>
        <v/>
      </c>
      <c r="AB301" s="11" t="str">
        <f>IF(ISBLANK(A301),"",VLOOKUP(表1_16[[#This Row],[分项工程名称]],施工检查记录[#All],2,FALSE))</f>
        <v/>
      </c>
      <c r="AC301" t="str">
        <f t="shared" si="44"/>
        <v>1900年01月00日</v>
      </c>
    </row>
    <row r="302" customHeight="1" spans="2:29">
      <c r="B302" s="5"/>
      <c r="C302" s="5"/>
      <c r="D302" s="5"/>
      <c r="E302" s="5"/>
      <c r="F302" s="5"/>
      <c r="G302" s="85"/>
      <c r="K302" s="11" t="str">
        <f>IF(ISBLANK(A302),"",VLOOKUP("S8"&amp;表1_16[[#This Row],[分项工程代号]]&amp;表1_16[[#This Row],[分项工程名称]],模板!D:F,3,FALSE))</f>
        <v/>
      </c>
      <c r="L302" s="2" t="str">
        <f>IF(ISBLANK(A302),"",表1_16[[#This Row],[编号]]&amp;TEXT(表1_16[[#This Row],[序号]],"000"))</f>
        <v/>
      </c>
      <c r="M302" s="11" t="str">
        <f t="shared" si="45"/>
        <v/>
      </c>
      <c r="N302" s="11" t="str">
        <f t="shared" si="46"/>
        <v/>
      </c>
      <c r="O302" s="11" t="str">
        <f t="shared" si="47"/>
        <v/>
      </c>
      <c r="P302" s="2" t="str">
        <f t="shared" si="48"/>
        <v/>
      </c>
      <c r="Q302" s="2" t="str">
        <f t="shared" si="49"/>
        <v/>
      </c>
      <c r="R302" s="2" t="str">
        <f t="shared" si="50"/>
        <v/>
      </c>
      <c r="S302" s="11" t="str">
        <f t="shared" si="51"/>
        <v/>
      </c>
      <c r="T302" s="11" t="str">
        <f>IF(ISBLANK(A302),"",VLOOKUP(表1_16[[#This Row],[分项工程名称]],模板!C:G,3,FALSE))</f>
        <v/>
      </c>
      <c r="U302" s="2" t="str">
        <f t="shared" si="52"/>
        <v/>
      </c>
      <c r="V302" s="2" t="str">
        <f t="shared" si="53"/>
        <v/>
      </c>
      <c r="W302" s="11" t="str">
        <f>IF(ISBLANK(A302),"",表1_16[[#This Row],[子项名称]]&amp;表1_16[[#This Row],[标题]]&amp;表1_16[[#This Row],[分项工程代号]])</f>
        <v/>
      </c>
      <c r="X302" s="11" t="str">
        <f>IF(ISBLANK(A302),"",COUNTIF(W:W,表1_16[[#This Row],[子项名称]]&amp;表1_16[[#This Row],[标题]]&amp;表1_16[[#This Row],[分项工程代号]]))</f>
        <v/>
      </c>
      <c r="Y302" s="11" t="str">
        <f>IF(ISBLANK(A302),"",表1_16[[#This Row],[子项名称]]&amp;表1_16[[#This Row],[分项工程代号]]&amp;表1_16[[#This Row],[分项工程名称]])</f>
        <v/>
      </c>
      <c r="Z302" s="11" t="str">
        <f>IF(ISBLANK(A302),"",IF(MATCH(表1_16[[#This Row],[子项名称]]&amp;表1_16[[#This Row],[分项工程代号]]&amp;表1_16[[#This Row],[分项工程名称]],Y:Y,0)=ROW(表1_16[[#This Row],[子项名称]]),TRUE,FALSE))</f>
        <v/>
      </c>
      <c r="AA302" s="11" t="str">
        <f t="shared" si="54"/>
        <v/>
      </c>
      <c r="AB302" s="11" t="str">
        <f>IF(ISBLANK(A302),"",VLOOKUP(表1_16[[#This Row],[分项工程名称]],施工检查记录[#All],2,FALSE))</f>
        <v/>
      </c>
      <c r="AC302" t="str">
        <f t="shared" si="44"/>
        <v>1900年01月00日</v>
      </c>
    </row>
    <row r="303" customHeight="1" spans="1:29">
      <c r="A303" s="5"/>
      <c r="B303" s="5"/>
      <c r="C303" s="7"/>
      <c r="D303" s="7"/>
      <c r="E303" s="7"/>
      <c r="F303" s="7"/>
      <c r="G303" s="37"/>
      <c r="I303" s="7"/>
      <c r="J303" s="7"/>
      <c r="K303" s="11" t="str">
        <f>IF(ISBLANK(A303),"",VLOOKUP("S8"&amp;表1_16[[#This Row],[分项工程代号]]&amp;表1_16[[#This Row],[分项工程名称]],模板!D:F,3,FALSE))</f>
        <v/>
      </c>
      <c r="L303" s="2" t="str">
        <f>IF(ISBLANK(A303),"",表1_16[[#This Row],[编号]]&amp;TEXT(表1_16[[#This Row],[序号]],"000"))</f>
        <v/>
      </c>
      <c r="M303" s="11" t="str">
        <f t="shared" si="45"/>
        <v/>
      </c>
      <c r="N303" s="11" t="str">
        <f t="shared" si="46"/>
        <v/>
      </c>
      <c r="O303" s="11" t="str">
        <f t="shared" si="47"/>
        <v/>
      </c>
      <c r="P303" s="2" t="str">
        <f t="shared" si="48"/>
        <v/>
      </c>
      <c r="Q303" s="2" t="str">
        <f t="shared" si="49"/>
        <v/>
      </c>
      <c r="R303" s="2" t="str">
        <f t="shared" si="50"/>
        <v/>
      </c>
      <c r="S303" s="11" t="str">
        <f t="shared" si="51"/>
        <v/>
      </c>
      <c r="T303" s="11" t="str">
        <f>IF(ISBLANK(A303),"",VLOOKUP(表1_16[[#This Row],[分项工程名称]],模板!C:G,3,FALSE))</f>
        <v/>
      </c>
      <c r="U303" s="2" t="str">
        <f t="shared" si="52"/>
        <v/>
      </c>
      <c r="V303" s="2" t="str">
        <f t="shared" si="53"/>
        <v/>
      </c>
      <c r="W303" s="11" t="str">
        <f>IF(ISBLANK(A303),"",表1_16[[#This Row],[子项名称]]&amp;表1_16[[#This Row],[标题]]&amp;表1_16[[#This Row],[分项工程代号]])</f>
        <v/>
      </c>
      <c r="X303" s="11" t="str">
        <f>IF(ISBLANK(A303),"",COUNTIF(W:W,表1_16[[#This Row],[子项名称]]&amp;表1_16[[#This Row],[标题]]&amp;表1_16[[#This Row],[分项工程代号]]))</f>
        <v/>
      </c>
      <c r="Y303" s="11" t="str">
        <f>IF(ISBLANK(A303),"",表1_16[[#This Row],[子项名称]]&amp;表1_16[[#This Row],[分项工程代号]]&amp;表1_16[[#This Row],[分项工程名称]])</f>
        <v/>
      </c>
      <c r="Z303" s="11" t="str">
        <f>IF(ISBLANK(A303),"",IF(MATCH(表1_16[[#This Row],[子项名称]]&amp;表1_16[[#This Row],[分项工程代号]]&amp;表1_16[[#This Row],[分项工程名称]],Y:Y,0)=ROW(表1_16[[#This Row],[子项名称]]),TRUE,FALSE))</f>
        <v/>
      </c>
      <c r="AA303" s="11" t="str">
        <f t="shared" si="54"/>
        <v/>
      </c>
      <c r="AB303" s="11" t="str">
        <f>IF(ISBLANK(A303),"",VLOOKUP(表1_16[[#This Row],[分项工程名称]],施工检查记录[#All],2,FALSE))</f>
        <v/>
      </c>
      <c r="AC303" t="str">
        <f t="shared" si="44"/>
        <v>1900年01月00日</v>
      </c>
    </row>
    <row r="304" customHeight="1" spans="1:29">
      <c r="A304" s="5"/>
      <c r="B304" s="5"/>
      <c r="C304" s="7"/>
      <c r="D304" s="7"/>
      <c r="E304" s="7"/>
      <c r="F304" s="7"/>
      <c r="G304" s="37"/>
      <c r="I304" s="7"/>
      <c r="J304" s="7"/>
      <c r="K304" s="11" t="str">
        <f>IF(ISBLANK(A304),"",VLOOKUP("S8"&amp;表1_16[[#This Row],[分项工程代号]]&amp;表1_16[[#This Row],[分项工程名称]],模板!D:F,3,FALSE))</f>
        <v/>
      </c>
      <c r="L304" s="2" t="str">
        <f>IF(ISBLANK(A304),"",表1_16[[#This Row],[编号]]&amp;TEXT(表1_16[[#This Row],[序号]],"000"))</f>
        <v/>
      </c>
      <c r="M304" s="11" t="str">
        <f t="shared" si="45"/>
        <v/>
      </c>
      <c r="N304" s="11" t="str">
        <f t="shared" si="46"/>
        <v/>
      </c>
      <c r="O304" s="11" t="str">
        <f t="shared" si="47"/>
        <v/>
      </c>
      <c r="P304" s="2" t="str">
        <f t="shared" si="48"/>
        <v/>
      </c>
      <c r="Q304" s="2" t="str">
        <f t="shared" si="49"/>
        <v/>
      </c>
      <c r="R304" s="2" t="str">
        <f t="shared" si="50"/>
        <v/>
      </c>
      <c r="S304" s="11" t="str">
        <f t="shared" si="51"/>
        <v/>
      </c>
      <c r="T304" s="11" t="str">
        <f>IF(ISBLANK(A304),"",VLOOKUP(表1_16[[#This Row],[分项工程名称]],模板!C:G,3,FALSE))</f>
        <v/>
      </c>
      <c r="U304" s="2" t="str">
        <f t="shared" si="52"/>
        <v/>
      </c>
      <c r="V304" s="2" t="str">
        <f t="shared" si="53"/>
        <v/>
      </c>
      <c r="W304" s="11" t="str">
        <f>IF(ISBLANK(A304),"",表1_16[[#This Row],[子项名称]]&amp;表1_16[[#This Row],[标题]]&amp;表1_16[[#This Row],[分项工程代号]])</f>
        <v/>
      </c>
      <c r="X304" s="11" t="str">
        <f>IF(ISBLANK(A304),"",COUNTIF(W:W,表1_16[[#This Row],[子项名称]]&amp;表1_16[[#This Row],[标题]]&amp;表1_16[[#This Row],[分项工程代号]]))</f>
        <v/>
      </c>
      <c r="Y304" s="11" t="str">
        <f>IF(ISBLANK(A304),"",表1_16[[#This Row],[子项名称]]&amp;表1_16[[#This Row],[分项工程代号]]&amp;表1_16[[#This Row],[分项工程名称]])</f>
        <v/>
      </c>
      <c r="Z304" s="11" t="str">
        <f>IF(ISBLANK(A304),"",IF(MATCH(表1_16[[#This Row],[子项名称]]&amp;表1_16[[#This Row],[分项工程代号]]&amp;表1_16[[#This Row],[分项工程名称]],Y:Y,0)=ROW(表1_16[[#This Row],[子项名称]]),TRUE,FALSE))</f>
        <v/>
      </c>
      <c r="AA304" s="11" t="str">
        <f t="shared" si="54"/>
        <v/>
      </c>
      <c r="AB304" s="11" t="str">
        <f>IF(ISBLANK(A304),"",VLOOKUP(表1_16[[#This Row],[分项工程名称]],施工检查记录[#All],2,FALSE))</f>
        <v/>
      </c>
      <c r="AC304" t="str">
        <f t="shared" si="44"/>
        <v>1900年01月00日</v>
      </c>
    </row>
    <row r="305" customHeight="1" spans="1:29">
      <c r="A305" s="5"/>
      <c r="B305" s="5"/>
      <c r="C305" s="7"/>
      <c r="D305" s="7"/>
      <c r="E305" s="7"/>
      <c r="F305" s="7"/>
      <c r="G305" s="37"/>
      <c r="I305" s="7"/>
      <c r="J305" s="7"/>
      <c r="K305" s="11" t="str">
        <f>IF(ISBLANK(A305),"",VLOOKUP("S8"&amp;表1_16[[#This Row],[分项工程代号]]&amp;表1_16[[#This Row],[分项工程名称]],模板!D:F,3,FALSE))</f>
        <v/>
      </c>
      <c r="L305" s="2" t="str">
        <f>IF(ISBLANK(A305),"",表1_16[[#This Row],[编号]]&amp;TEXT(表1_16[[#This Row],[序号]],"000"))</f>
        <v/>
      </c>
      <c r="M305" s="11" t="str">
        <f t="shared" si="45"/>
        <v/>
      </c>
      <c r="N305" s="11" t="str">
        <f t="shared" si="46"/>
        <v/>
      </c>
      <c r="O305" s="11" t="str">
        <f t="shared" si="47"/>
        <v/>
      </c>
      <c r="P305" s="2" t="str">
        <f t="shared" si="48"/>
        <v/>
      </c>
      <c r="Q305" s="2" t="str">
        <f t="shared" si="49"/>
        <v/>
      </c>
      <c r="R305" s="2" t="str">
        <f t="shared" si="50"/>
        <v/>
      </c>
      <c r="S305" s="11" t="str">
        <f t="shared" si="51"/>
        <v/>
      </c>
      <c r="T305" s="11" t="str">
        <f>IF(ISBLANK(A305),"",VLOOKUP(表1_16[[#This Row],[分项工程名称]],模板!C:G,3,FALSE))</f>
        <v/>
      </c>
      <c r="U305" s="2" t="str">
        <f t="shared" si="52"/>
        <v/>
      </c>
      <c r="V305" s="2" t="str">
        <f t="shared" si="53"/>
        <v/>
      </c>
      <c r="W305" s="11" t="str">
        <f>IF(ISBLANK(A305),"",表1_16[[#This Row],[子项名称]]&amp;表1_16[[#This Row],[标题]]&amp;表1_16[[#This Row],[分项工程代号]])</f>
        <v/>
      </c>
      <c r="X305" s="11" t="str">
        <f>IF(ISBLANK(A305),"",COUNTIF(W:W,表1_16[[#This Row],[子项名称]]&amp;表1_16[[#This Row],[标题]]&amp;表1_16[[#This Row],[分项工程代号]]))</f>
        <v/>
      </c>
      <c r="Y305" s="11" t="str">
        <f>IF(ISBLANK(A305),"",表1_16[[#This Row],[子项名称]]&amp;表1_16[[#This Row],[分项工程代号]]&amp;表1_16[[#This Row],[分项工程名称]])</f>
        <v/>
      </c>
      <c r="Z305" s="11" t="str">
        <f>IF(ISBLANK(A305),"",IF(MATCH(表1_16[[#This Row],[子项名称]]&amp;表1_16[[#This Row],[分项工程代号]]&amp;表1_16[[#This Row],[分项工程名称]],Y:Y,0)=ROW(表1_16[[#This Row],[子项名称]]),TRUE,FALSE))</f>
        <v/>
      </c>
      <c r="AA305" s="11" t="str">
        <f t="shared" si="54"/>
        <v/>
      </c>
      <c r="AB305" s="11" t="str">
        <f>IF(ISBLANK(A305),"",VLOOKUP(表1_16[[#This Row],[分项工程名称]],施工检查记录[#All],2,FALSE))</f>
        <v/>
      </c>
      <c r="AC305" t="str">
        <f t="shared" si="44"/>
        <v>1900年01月00日</v>
      </c>
    </row>
    <row r="306" customHeight="1" spans="1:29">
      <c r="A306" s="5"/>
      <c r="B306" s="5"/>
      <c r="C306" s="6"/>
      <c r="D306" s="6"/>
      <c r="E306" s="7"/>
      <c r="F306" s="6"/>
      <c r="G306" s="37"/>
      <c r="I306" s="7"/>
      <c r="J306" s="7"/>
      <c r="K306" s="11" t="str">
        <f>IF(ISBLANK(A306),"",VLOOKUP("S8"&amp;表1_16[[#This Row],[分项工程代号]]&amp;表1_16[[#This Row],[分项工程名称]],模板!D:F,3,FALSE))</f>
        <v/>
      </c>
      <c r="L306" s="2" t="str">
        <f>IF(ISBLANK(A306),"",表1_16[[#This Row],[编号]]&amp;TEXT(表1_16[[#This Row],[序号]],"000"))</f>
        <v/>
      </c>
      <c r="M306" s="11" t="str">
        <f t="shared" si="45"/>
        <v/>
      </c>
      <c r="N306" s="11" t="str">
        <f t="shared" si="46"/>
        <v/>
      </c>
      <c r="O306" s="11" t="str">
        <f t="shared" si="47"/>
        <v/>
      </c>
      <c r="P306" s="2" t="str">
        <f t="shared" si="48"/>
        <v/>
      </c>
      <c r="Q306" s="2" t="str">
        <f t="shared" si="49"/>
        <v/>
      </c>
      <c r="R306" s="2" t="str">
        <f t="shared" si="50"/>
        <v/>
      </c>
      <c r="S306" s="11" t="str">
        <f t="shared" si="51"/>
        <v/>
      </c>
      <c r="T306" s="11" t="str">
        <f>IF(ISBLANK(A306),"",VLOOKUP(表1_16[[#This Row],[分项工程名称]],模板!C:G,3,FALSE))</f>
        <v/>
      </c>
      <c r="U306" s="2" t="str">
        <f t="shared" si="52"/>
        <v/>
      </c>
      <c r="V306" s="2" t="str">
        <f t="shared" si="53"/>
        <v/>
      </c>
      <c r="W306" s="11" t="str">
        <f>IF(ISBLANK(A306),"",表1_16[[#This Row],[子项名称]]&amp;表1_16[[#This Row],[标题]]&amp;表1_16[[#This Row],[分项工程代号]])</f>
        <v/>
      </c>
      <c r="X306" s="11" t="str">
        <f>IF(ISBLANK(A306),"",COUNTIF(W:W,表1_16[[#This Row],[子项名称]]&amp;表1_16[[#This Row],[标题]]&amp;表1_16[[#This Row],[分项工程代号]]))</f>
        <v/>
      </c>
      <c r="Y306" s="11" t="str">
        <f>IF(ISBLANK(A306),"",表1_16[[#This Row],[子项名称]]&amp;表1_16[[#This Row],[分项工程代号]]&amp;表1_16[[#This Row],[分项工程名称]])</f>
        <v/>
      </c>
      <c r="Z306" s="11" t="str">
        <f>IF(ISBLANK(A306),"",IF(MATCH(表1_16[[#This Row],[子项名称]]&amp;表1_16[[#This Row],[分项工程代号]]&amp;表1_16[[#This Row],[分项工程名称]],Y:Y,0)=ROW(表1_16[[#This Row],[子项名称]]),TRUE,FALSE))</f>
        <v/>
      </c>
      <c r="AA306" s="11" t="str">
        <f t="shared" si="54"/>
        <v/>
      </c>
      <c r="AB306" s="11" t="str">
        <f>IF(ISBLANK(A306),"",VLOOKUP(表1_16[[#This Row],[分项工程名称]],施工检查记录[#All],2,FALSE))</f>
        <v/>
      </c>
      <c r="AC306" t="str">
        <f t="shared" si="44"/>
        <v>1900年01月00日</v>
      </c>
    </row>
    <row r="307" customHeight="1" spans="1:29">
      <c r="A307" s="5"/>
      <c r="B307" s="5"/>
      <c r="C307" s="6"/>
      <c r="D307" s="6"/>
      <c r="E307" s="7"/>
      <c r="F307" s="6"/>
      <c r="G307" s="37"/>
      <c r="I307" s="7"/>
      <c r="J307" s="7"/>
      <c r="K307" s="11" t="str">
        <f>IF(ISBLANK(A307),"",VLOOKUP("S8"&amp;表1_16[[#This Row],[分项工程代号]]&amp;表1_16[[#This Row],[分项工程名称]],模板!D:F,3,FALSE))</f>
        <v/>
      </c>
      <c r="L307" s="2" t="str">
        <f>IF(ISBLANK(A307),"",表1_16[[#This Row],[编号]]&amp;TEXT(表1_16[[#This Row],[序号]],"000"))</f>
        <v/>
      </c>
      <c r="M307" s="11" t="str">
        <f t="shared" si="45"/>
        <v/>
      </c>
      <c r="N307" s="11" t="str">
        <f t="shared" si="46"/>
        <v/>
      </c>
      <c r="O307" s="11" t="str">
        <f t="shared" si="47"/>
        <v/>
      </c>
      <c r="P307" s="2" t="str">
        <f t="shared" si="48"/>
        <v/>
      </c>
      <c r="Q307" s="2" t="str">
        <f t="shared" si="49"/>
        <v/>
      </c>
      <c r="R307" s="2" t="str">
        <f t="shared" si="50"/>
        <v/>
      </c>
      <c r="S307" s="11" t="str">
        <f t="shared" si="51"/>
        <v/>
      </c>
      <c r="T307" s="11" t="str">
        <f>IF(ISBLANK(A307),"",VLOOKUP(表1_16[[#This Row],[分项工程名称]],模板!C:G,3,FALSE))</f>
        <v/>
      </c>
      <c r="U307" s="2" t="str">
        <f t="shared" si="52"/>
        <v/>
      </c>
      <c r="V307" s="2" t="str">
        <f t="shared" si="53"/>
        <v/>
      </c>
      <c r="W307" s="11" t="str">
        <f>IF(ISBLANK(A307),"",表1_16[[#This Row],[子项名称]]&amp;表1_16[[#This Row],[标题]]&amp;表1_16[[#This Row],[分项工程代号]])</f>
        <v/>
      </c>
      <c r="X307" s="11" t="str">
        <f>IF(ISBLANK(A307),"",COUNTIF(W:W,表1_16[[#This Row],[子项名称]]&amp;表1_16[[#This Row],[标题]]&amp;表1_16[[#This Row],[分项工程代号]]))</f>
        <v/>
      </c>
      <c r="Y307" s="11" t="str">
        <f>IF(ISBLANK(A307),"",表1_16[[#This Row],[子项名称]]&amp;表1_16[[#This Row],[分项工程代号]]&amp;表1_16[[#This Row],[分项工程名称]])</f>
        <v/>
      </c>
      <c r="Z307" s="11" t="str">
        <f>IF(ISBLANK(A307),"",IF(MATCH(表1_16[[#This Row],[子项名称]]&amp;表1_16[[#This Row],[分项工程代号]]&amp;表1_16[[#This Row],[分项工程名称]],Y:Y,0)=ROW(表1_16[[#This Row],[子项名称]]),TRUE,FALSE))</f>
        <v/>
      </c>
      <c r="AA307" s="11" t="str">
        <f t="shared" si="54"/>
        <v/>
      </c>
      <c r="AB307" s="11" t="str">
        <f>IF(ISBLANK(A307),"",VLOOKUP(表1_16[[#This Row],[分项工程名称]],施工检查记录[#All],2,FALSE))</f>
        <v/>
      </c>
      <c r="AC307" t="str">
        <f t="shared" si="44"/>
        <v>1900年01月00日</v>
      </c>
    </row>
    <row r="308" customHeight="1" spans="1:29">
      <c r="A308" s="5"/>
      <c r="B308" s="5"/>
      <c r="C308" s="6"/>
      <c r="D308" s="6"/>
      <c r="E308" s="7"/>
      <c r="F308" s="6"/>
      <c r="G308" s="37"/>
      <c r="I308" s="7"/>
      <c r="J308" s="7"/>
      <c r="K308" s="11" t="str">
        <f>IF(ISBLANK(A308),"",VLOOKUP("S8"&amp;表1_16[[#This Row],[分项工程代号]]&amp;表1_16[[#This Row],[分项工程名称]],模板!D:F,3,FALSE))</f>
        <v/>
      </c>
      <c r="L308" s="2" t="str">
        <f>IF(ISBLANK(A308),"",表1_16[[#This Row],[编号]]&amp;TEXT(表1_16[[#This Row],[序号]],"000"))</f>
        <v/>
      </c>
      <c r="M308" s="11" t="str">
        <f t="shared" si="45"/>
        <v/>
      </c>
      <c r="N308" s="11" t="str">
        <f t="shared" si="46"/>
        <v/>
      </c>
      <c r="O308" s="11" t="str">
        <f t="shared" si="47"/>
        <v/>
      </c>
      <c r="P308" s="2" t="str">
        <f t="shared" si="48"/>
        <v/>
      </c>
      <c r="Q308" s="2" t="str">
        <f t="shared" si="49"/>
        <v/>
      </c>
      <c r="R308" s="2" t="str">
        <f t="shared" si="50"/>
        <v/>
      </c>
      <c r="S308" s="11" t="str">
        <f t="shared" si="51"/>
        <v/>
      </c>
      <c r="T308" s="11" t="str">
        <f>IF(ISBLANK(A308),"",VLOOKUP(表1_16[[#This Row],[分项工程名称]],模板!C:G,3,FALSE))</f>
        <v/>
      </c>
      <c r="U308" s="2" t="str">
        <f t="shared" si="52"/>
        <v/>
      </c>
      <c r="V308" s="2" t="str">
        <f t="shared" si="53"/>
        <v/>
      </c>
      <c r="W308" s="11" t="str">
        <f>IF(ISBLANK(A308),"",表1_16[[#This Row],[子项名称]]&amp;表1_16[[#This Row],[标题]]&amp;表1_16[[#This Row],[分项工程代号]])</f>
        <v/>
      </c>
      <c r="X308" s="11" t="str">
        <f>IF(ISBLANK(A308),"",COUNTIF(W:W,表1_16[[#This Row],[子项名称]]&amp;表1_16[[#This Row],[标题]]&amp;表1_16[[#This Row],[分项工程代号]]))</f>
        <v/>
      </c>
      <c r="Y308" s="11" t="str">
        <f>IF(ISBLANK(A308),"",表1_16[[#This Row],[子项名称]]&amp;表1_16[[#This Row],[分项工程代号]]&amp;表1_16[[#This Row],[分项工程名称]])</f>
        <v/>
      </c>
      <c r="Z308" s="11" t="str">
        <f>IF(ISBLANK(A308),"",IF(MATCH(表1_16[[#This Row],[子项名称]]&amp;表1_16[[#This Row],[分项工程代号]]&amp;表1_16[[#This Row],[分项工程名称]],Y:Y,0)=ROW(表1_16[[#This Row],[子项名称]]),TRUE,FALSE))</f>
        <v/>
      </c>
      <c r="AA308" s="11" t="str">
        <f t="shared" si="54"/>
        <v/>
      </c>
      <c r="AB308" s="11" t="str">
        <f>IF(ISBLANK(A308),"",VLOOKUP(表1_16[[#This Row],[分项工程名称]],施工检查记录[#All],2,FALSE))</f>
        <v/>
      </c>
      <c r="AC308" t="str">
        <f t="shared" si="44"/>
        <v>1900年01月00日</v>
      </c>
    </row>
    <row r="309" customHeight="1" spans="1:29">
      <c r="A309" s="5"/>
      <c r="B309" s="5"/>
      <c r="C309" s="7"/>
      <c r="D309" s="6"/>
      <c r="E309" s="7"/>
      <c r="F309" s="6"/>
      <c r="G309" s="37"/>
      <c r="I309" s="7"/>
      <c r="J309" s="7"/>
      <c r="K309" s="11" t="str">
        <f>IF(ISBLANK(A309),"",VLOOKUP("S8"&amp;表1_16[[#This Row],[分项工程代号]]&amp;表1_16[[#This Row],[分项工程名称]],模板!D:F,3,FALSE))</f>
        <v/>
      </c>
      <c r="L309" s="2" t="str">
        <f>IF(ISBLANK(A309),"",表1_16[[#This Row],[编号]]&amp;TEXT(表1_16[[#This Row],[序号]],"000"))</f>
        <v/>
      </c>
      <c r="M309" s="11" t="str">
        <f t="shared" si="45"/>
        <v/>
      </c>
      <c r="N309" s="11" t="str">
        <f t="shared" si="46"/>
        <v/>
      </c>
      <c r="O309" s="11" t="str">
        <f t="shared" si="47"/>
        <v/>
      </c>
      <c r="P309" s="2" t="str">
        <f t="shared" si="48"/>
        <v/>
      </c>
      <c r="Q309" s="2" t="str">
        <f t="shared" si="49"/>
        <v/>
      </c>
      <c r="R309" s="2" t="str">
        <f t="shared" si="50"/>
        <v/>
      </c>
      <c r="S309" s="11" t="str">
        <f t="shared" si="51"/>
        <v/>
      </c>
      <c r="T309" s="11" t="str">
        <f>IF(ISBLANK(A309),"",VLOOKUP(表1_16[[#This Row],[分项工程名称]],模板!C:G,3,FALSE))</f>
        <v/>
      </c>
      <c r="U309" s="2" t="str">
        <f t="shared" si="52"/>
        <v/>
      </c>
      <c r="V309" s="2" t="str">
        <f t="shared" si="53"/>
        <v/>
      </c>
      <c r="W309" s="11" t="str">
        <f>IF(ISBLANK(A309),"",表1_16[[#This Row],[子项名称]]&amp;表1_16[[#This Row],[标题]]&amp;表1_16[[#This Row],[分项工程代号]])</f>
        <v/>
      </c>
      <c r="X309" s="11" t="str">
        <f>IF(ISBLANK(A309),"",COUNTIF(W:W,表1_16[[#This Row],[子项名称]]&amp;表1_16[[#This Row],[标题]]&amp;表1_16[[#This Row],[分项工程代号]]))</f>
        <v/>
      </c>
      <c r="Y309" s="11" t="str">
        <f>IF(ISBLANK(A309),"",表1_16[[#This Row],[子项名称]]&amp;表1_16[[#This Row],[分项工程代号]]&amp;表1_16[[#This Row],[分项工程名称]])</f>
        <v/>
      </c>
      <c r="Z309" s="11" t="str">
        <f>IF(ISBLANK(A309),"",IF(MATCH(表1_16[[#This Row],[子项名称]]&amp;表1_16[[#This Row],[分项工程代号]]&amp;表1_16[[#This Row],[分项工程名称]],Y:Y,0)=ROW(表1_16[[#This Row],[子项名称]]),TRUE,FALSE))</f>
        <v/>
      </c>
      <c r="AA309" s="11" t="str">
        <f t="shared" si="54"/>
        <v/>
      </c>
      <c r="AB309" s="11" t="str">
        <f>IF(ISBLANK(A309),"",VLOOKUP(表1_16[[#This Row],[分项工程名称]],施工检查记录[#All],2,FALSE))</f>
        <v/>
      </c>
      <c r="AC309" t="str">
        <f t="shared" si="44"/>
        <v>1900年01月00日</v>
      </c>
    </row>
    <row r="310" customHeight="1" spans="1:29">
      <c r="A310" s="5"/>
      <c r="B310" s="5"/>
      <c r="C310" s="7"/>
      <c r="D310" s="6"/>
      <c r="E310" s="7"/>
      <c r="F310" s="6"/>
      <c r="G310" s="37"/>
      <c r="I310" s="7"/>
      <c r="J310" s="7"/>
      <c r="K310" s="11" t="str">
        <f>IF(ISBLANK(A310),"",VLOOKUP("S8"&amp;表1_16[[#This Row],[分项工程代号]]&amp;表1_16[[#This Row],[分项工程名称]],模板!D:F,3,FALSE))</f>
        <v/>
      </c>
      <c r="L310" s="2" t="str">
        <f>IF(ISBLANK(A310),"",表1_16[[#This Row],[编号]]&amp;TEXT(表1_16[[#This Row],[序号]],"000"))</f>
        <v/>
      </c>
      <c r="M310" s="11" t="str">
        <f t="shared" si="45"/>
        <v/>
      </c>
      <c r="N310" s="11" t="str">
        <f t="shared" si="46"/>
        <v/>
      </c>
      <c r="O310" s="11" t="str">
        <f t="shared" si="47"/>
        <v/>
      </c>
      <c r="P310" s="2" t="str">
        <f t="shared" si="48"/>
        <v/>
      </c>
      <c r="Q310" s="2" t="str">
        <f t="shared" si="49"/>
        <v/>
      </c>
      <c r="R310" s="2" t="str">
        <f t="shared" si="50"/>
        <v/>
      </c>
      <c r="S310" s="11" t="str">
        <f t="shared" si="51"/>
        <v/>
      </c>
      <c r="T310" s="11" t="str">
        <f>IF(ISBLANK(A310),"",VLOOKUP(表1_16[[#This Row],[分项工程名称]],模板!C:G,3,FALSE))</f>
        <v/>
      </c>
      <c r="U310" s="2" t="str">
        <f t="shared" si="52"/>
        <v/>
      </c>
      <c r="V310" s="2" t="str">
        <f t="shared" si="53"/>
        <v/>
      </c>
      <c r="W310" s="11" t="str">
        <f>IF(ISBLANK(A310),"",表1_16[[#This Row],[子项名称]]&amp;表1_16[[#This Row],[标题]]&amp;表1_16[[#This Row],[分项工程代号]])</f>
        <v/>
      </c>
      <c r="X310" s="11" t="str">
        <f>IF(ISBLANK(A310),"",COUNTIF(W:W,表1_16[[#This Row],[子项名称]]&amp;表1_16[[#This Row],[标题]]&amp;表1_16[[#This Row],[分项工程代号]]))</f>
        <v/>
      </c>
      <c r="Y310" s="11" t="str">
        <f>IF(ISBLANK(A310),"",表1_16[[#This Row],[子项名称]]&amp;表1_16[[#This Row],[分项工程代号]]&amp;表1_16[[#This Row],[分项工程名称]])</f>
        <v/>
      </c>
      <c r="Z310" s="11" t="str">
        <f>IF(ISBLANK(A310),"",IF(MATCH(表1_16[[#This Row],[子项名称]]&amp;表1_16[[#This Row],[分项工程代号]]&amp;表1_16[[#This Row],[分项工程名称]],Y:Y,0)=ROW(表1_16[[#This Row],[子项名称]]),TRUE,FALSE))</f>
        <v/>
      </c>
      <c r="AA310" s="11" t="str">
        <f t="shared" si="54"/>
        <v/>
      </c>
      <c r="AB310" s="11" t="str">
        <f>IF(ISBLANK(A310),"",VLOOKUP(表1_16[[#This Row],[分项工程名称]],施工检查记录[#All],2,FALSE))</f>
        <v/>
      </c>
      <c r="AC310" t="str">
        <f t="shared" si="44"/>
        <v>1900年01月00日</v>
      </c>
    </row>
    <row r="311" customHeight="1" spans="1:29">
      <c r="A311" s="5"/>
      <c r="B311" s="5"/>
      <c r="C311" s="7"/>
      <c r="D311" s="7"/>
      <c r="E311" s="7"/>
      <c r="F311" s="7"/>
      <c r="G311" s="37"/>
      <c r="I311" s="7"/>
      <c r="J311" s="7"/>
      <c r="K311" s="11" t="str">
        <f>IF(ISBLANK(A311),"",VLOOKUP("S8"&amp;表1_16[[#This Row],[分项工程代号]]&amp;表1_16[[#This Row],[分项工程名称]],模板!D:F,3,FALSE))</f>
        <v/>
      </c>
      <c r="L311" s="2" t="str">
        <f>IF(ISBLANK(A311),"",表1_16[[#This Row],[编号]]&amp;TEXT(表1_16[[#This Row],[序号]],"000"))</f>
        <v/>
      </c>
      <c r="M311" s="11" t="str">
        <f t="shared" si="45"/>
        <v/>
      </c>
      <c r="N311" s="11" t="str">
        <f t="shared" si="46"/>
        <v/>
      </c>
      <c r="O311" s="11" t="str">
        <f t="shared" si="47"/>
        <v/>
      </c>
      <c r="P311" s="2" t="str">
        <f t="shared" si="48"/>
        <v/>
      </c>
      <c r="Q311" s="2" t="str">
        <f t="shared" si="49"/>
        <v/>
      </c>
      <c r="R311" s="2" t="str">
        <f t="shared" si="50"/>
        <v/>
      </c>
      <c r="S311" s="11" t="str">
        <f t="shared" si="51"/>
        <v/>
      </c>
      <c r="T311" s="11" t="str">
        <f>IF(ISBLANK(A311),"",VLOOKUP(表1_16[[#This Row],[分项工程名称]],模板!C:G,3,FALSE))</f>
        <v/>
      </c>
      <c r="U311" s="2" t="str">
        <f t="shared" si="52"/>
        <v/>
      </c>
      <c r="V311" s="2" t="str">
        <f t="shared" si="53"/>
        <v/>
      </c>
      <c r="W311" s="11" t="str">
        <f>IF(ISBLANK(A311),"",表1_16[[#This Row],[子项名称]]&amp;表1_16[[#This Row],[标题]]&amp;表1_16[[#This Row],[分项工程代号]])</f>
        <v/>
      </c>
      <c r="X311" s="11" t="str">
        <f>IF(ISBLANK(A311),"",COUNTIF(W:W,表1_16[[#This Row],[子项名称]]&amp;表1_16[[#This Row],[标题]]&amp;表1_16[[#This Row],[分项工程代号]]))</f>
        <v/>
      </c>
      <c r="Y311" s="11" t="str">
        <f>IF(ISBLANK(A311),"",表1_16[[#This Row],[子项名称]]&amp;表1_16[[#This Row],[分项工程代号]]&amp;表1_16[[#This Row],[分项工程名称]])</f>
        <v/>
      </c>
      <c r="Z311" s="11" t="str">
        <f>IF(ISBLANK(A311),"",IF(MATCH(表1_16[[#This Row],[子项名称]]&amp;表1_16[[#This Row],[分项工程代号]]&amp;表1_16[[#This Row],[分项工程名称]],Y:Y,0)=ROW(表1_16[[#This Row],[子项名称]]),TRUE,FALSE))</f>
        <v/>
      </c>
      <c r="AA311" s="11" t="str">
        <f t="shared" si="54"/>
        <v/>
      </c>
      <c r="AB311" s="11" t="str">
        <f>IF(ISBLANK(A311),"",VLOOKUP(表1_16[[#This Row],[分项工程名称]],施工检查记录[#All],2,FALSE))</f>
        <v/>
      </c>
      <c r="AC311" t="str">
        <f t="shared" si="44"/>
        <v>1900年01月00日</v>
      </c>
    </row>
    <row r="312" customHeight="1" spans="1:29">
      <c r="A312" s="5"/>
      <c r="B312" s="5"/>
      <c r="C312" s="7"/>
      <c r="D312" s="7"/>
      <c r="E312" s="7"/>
      <c r="F312" s="7"/>
      <c r="G312" s="37"/>
      <c r="I312" s="7"/>
      <c r="J312" s="7"/>
      <c r="K312" s="11" t="str">
        <f>IF(ISBLANK(A312),"",VLOOKUP("S8"&amp;表1_16[[#This Row],[分项工程代号]]&amp;表1_16[[#This Row],[分项工程名称]],模板!D:F,3,FALSE))</f>
        <v/>
      </c>
      <c r="L312" s="2" t="str">
        <f>IF(ISBLANK(A312),"",表1_16[[#This Row],[编号]]&amp;TEXT(表1_16[[#This Row],[序号]],"000"))</f>
        <v/>
      </c>
      <c r="M312" s="11" t="str">
        <f t="shared" si="45"/>
        <v/>
      </c>
      <c r="N312" s="11" t="str">
        <f t="shared" si="46"/>
        <v/>
      </c>
      <c r="O312" s="11" t="str">
        <f t="shared" si="47"/>
        <v/>
      </c>
      <c r="P312" s="2" t="str">
        <f t="shared" si="48"/>
        <v/>
      </c>
      <c r="Q312" s="2" t="str">
        <f t="shared" si="49"/>
        <v/>
      </c>
      <c r="R312" s="2" t="str">
        <f t="shared" si="50"/>
        <v/>
      </c>
      <c r="S312" s="11" t="str">
        <f t="shared" si="51"/>
        <v/>
      </c>
      <c r="T312" s="11" t="str">
        <f>IF(ISBLANK(A312),"",VLOOKUP(表1_16[[#This Row],[分项工程名称]],模板!C:G,3,FALSE))</f>
        <v/>
      </c>
      <c r="U312" s="2" t="str">
        <f t="shared" si="52"/>
        <v/>
      </c>
      <c r="V312" s="2" t="str">
        <f t="shared" si="53"/>
        <v/>
      </c>
      <c r="W312" s="11" t="str">
        <f>IF(ISBLANK(A312),"",表1_16[[#This Row],[子项名称]]&amp;表1_16[[#This Row],[标题]]&amp;表1_16[[#This Row],[分项工程代号]])</f>
        <v/>
      </c>
      <c r="X312" s="11" t="str">
        <f>IF(ISBLANK(A312),"",COUNTIF(W:W,表1_16[[#This Row],[子项名称]]&amp;表1_16[[#This Row],[标题]]&amp;表1_16[[#This Row],[分项工程代号]]))</f>
        <v/>
      </c>
      <c r="Y312" s="11" t="str">
        <f>IF(ISBLANK(A312),"",表1_16[[#This Row],[子项名称]]&amp;表1_16[[#This Row],[分项工程代号]]&amp;表1_16[[#This Row],[分项工程名称]])</f>
        <v/>
      </c>
      <c r="Z312" s="11" t="str">
        <f>IF(ISBLANK(A312),"",IF(MATCH(表1_16[[#This Row],[子项名称]]&amp;表1_16[[#This Row],[分项工程代号]]&amp;表1_16[[#This Row],[分项工程名称]],Y:Y,0)=ROW(表1_16[[#This Row],[子项名称]]),TRUE,FALSE))</f>
        <v/>
      </c>
      <c r="AA312" s="11" t="str">
        <f t="shared" si="54"/>
        <v/>
      </c>
      <c r="AB312" s="11" t="str">
        <f>IF(ISBLANK(A312),"",VLOOKUP(表1_16[[#This Row],[分项工程名称]],施工检查记录[#All],2,FALSE))</f>
        <v/>
      </c>
      <c r="AC312" t="str">
        <f t="shared" si="44"/>
        <v>1900年01月00日</v>
      </c>
    </row>
    <row r="313" customHeight="1" spans="1:29">
      <c r="A313" s="5"/>
      <c r="B313" s="5"/>
      <c r="C313" s="7"/>
      <c r="D313" s="7"/>
      <c r="E313" s="7"/>
      <c r="F313" s="7"/>
      <c r="G313" s="37"/>
      <c r="I313" s="7"/>
      <c r="J313" s="7"/>
      <c r="K313" s="11" t="str">
        <f>IF(ISBLANK(A313),"",VLOOKUP("S8"&amp;表1_16[[#This Row],[分项工程代号]]&amp;表1_16[[#This Row],[分项工程名称]],模板!D:F,3,FALSE))</f>
        <v/>
      </c>
      <c r="L313" s="2" t="str">
        <f>IF(ISBLANK(A313),"",表1_16[[#This Row],[编号]]&amp;TEXT(表1_16[[#This Row],[序号]],"000"))</f>
        <v/>
      </c>
      <c r="M313" s="11" t="str">
        <f t="shared" si="45"/>
        <v/>
      </c>
      <c r="N313" s="11" t="str">
        <f t="shared" si="46"/>
        <v/>
      </c>
      <c r="O313" s="11" t="str">
        <f t="shared" si="47"/>
        <v/>
      </c>
      <c r="P313" s="2" t="str">
        <f t="shared" si="48"/>
        <v/>
      </c>
      <c r="Q313" s="2" t="str">
        <f t="shared" si="49"/>
        <v/>
      </c>
      <c r="R313" s="2" t="str">
        <f t="shared" si="50"/>
        <v/>
      </c>
      <c r="S313" s="11" t="str">
        <f t="shared" si="51"/>
        <v/>
      </c>
      <c r="T313" s="11" t="str">
        <f>IF(ISBLANK(A313),"",VLOOKUP(表1_16[[#This Row],[分项工程名称]],模板!C:G,3,FALSE))</f>
        <v/>
      </c>
      <c r="U313" s="2" t="str">
        <f t="shared" si="52"/>
        <v/>
      </c>
      <c r="V313" s="2" t="str">
        <f t="shared" si="53"/>
        <v/>
      </c>
      <c r="W313" s="11" t="str">
        <f>IF(ISBLANK(A313),"",表1_16[[#This Row],[子项名称]]&amp;表1_16[[#This Row],[标题]]&amp;表1_16[[#This Row],[分项工程代号]])</f>
        <v/>
      </c>
      <c r="X313" s="11" t="str">
        <f>IF(ISBLANK(A313),"",COUNTIF(W:W,表1_16[[#This Row],[子项名称]]&amp;表1_16[[#This Row],[标题]]&amp;表1_16[[#This Row],[分项工程代号]]))</f>
        <v/>
      </c>
      <c r="Y313" s="11" t="str">
        <f>IF(ISBLANK(A313),"",表1_16[[#This Row],[子项名称]]&amp;表1_16[[#This Row],[分项工程代号]]&amp;表1_16[[#This Row],[分项工程名称]])</f>
        <v/>
      </c>
      <c r="Z313" s="11" t="str">
        <f>IF(ISBLANK(A313),"",IF(MATCH(表1_16[[#This Row],[子项名称]]&amp;表1_16[[#This Row],[分项工程代号]]&amp;表1_16[[#This Row],[分项工程名称]],Y:Y,0)=ROW(表1_16[[#This Row],[子项名称]]),TRUE,FALSE))</f>
        <v/>
      </c>
      <c r="AA313" s="11" t="str">
        <f t="shared" si="54"/>
        <v/>
      </c>
      <c r="AB313" s="11" t="str">
        <f>IF(ISBLANK(A313),"",VLOOKUP(表1_16[[#This Row],[分项工程名称]],施工检查记录[#All],2,FALSE))</f>
        <v/>
      </c>
      <c r="AC313" t="str">
        <f t="shared" si="44"/>
        <v>1900年01月00日</v>
      </c>
    </row>
    <row r="314" customHeight="1" spans="1:29">
      <c r="A314" s="5"/>
      <c r="B314" s="5"/>
      <c r="C314" s="7"/>
      <c r="D314" s="7"/>
      <c r="E314" s="7"/>
      <c r="F314" s="7"/>
      <c r="G314" s="37"/>
      <c r="I314" s="7"/>
      <c r="J314" s="7"/>
      <c r="K314" s="11" t="str">
        <f>IF(ISBLANK(A314),"",VLOOKUP("S8"&amp;表1_16[[#This Row],[分项工程代号]]&amp;表1_16[[#This Row],[分项工程名称]],模板!D:F,3,FALSE))</f>
        <v/>
      </c>
      <c r="L314" s="2" t="str">
        <f>IF(ISBLANK(A314),"",表1_16[[#This Row],[编号]]&amp;TEXT(表1_16[[#This Row],[序号]],"000"))</f>
        <v/>
      </c>
      <c r="M314" s="11" t="str">
        <f t="shared" si="45"/>
        <v/>
      </c>
      <c r="N314" s="11" t="str">
        <f t="shared" si="46"/>
        <v/>
      </c>
      <c r="O314" s="11" t="str">
        <f t="shared" si="47"/>
        <v/>
      </c>
      <c r="P314" s="2" t="str">
        <f t="shared" si="48"/>
        <v/>
      </c>
      <c r="Q314" s="2" t="str">
        <f t="shared" si="49"/>
        <v/>
      </c>
      <c r="R314" s="2" t="str">
        <f t="shared" si="50"/>
        <v/>
      </c>
      <c r="S314" s="11" t="str">
        <f t="shared" si="51"/>
        <v/>
      </c>
      <c r="T314" s="11" t="str">
        <f>IF(ISBLANK(A314),"",VLOOKUP(表1_16[[#This Row],[分项工程名称]],模板!C:G,3,FALSE))</f>
        <v/>
      </c>
      <c r="U314" s="2" t="str">
        <f t="shared" si="52"/>
        <v/>
      </c>
      <c r="V314" s="2" t="str">
        <f t="shared" si="53"/>
        <v/>
      </c>
      <c r="W314" s="11" t="str">
        <f>IF(ISBLANK(A314),"",表1_16[[#This Row],[子项名称]]&amp;表1_16[[#This Row],[标题]]&amp;表1_16[[#This Row],[分项工程代号]])</f>
        <v/>
      </c>
      <c r="X314" s="11" t="str">
        <f>IF(ISBLANK(A314),"",COUNTIF(W:W,表1_16[[#This Row],[子项名称]]&amp;表1_16[[#This Row],[标题]]&amp;表1_16[[#This Row],[分项工程代号]]))</f>
        <v/>
      </c>
      <c r="Y314" s="11" t="str">
        <f>IF(ISBLANK(A314),"",表1_16[[#This Row],[子项名称]]&amp;表1_16[[#This Row],[分项工程代号]]&amp;表1_16[[#This Row],[分项工程名称]])</f>
        <v/>
      </c>
      <c r="Z314" s="11" t="str">
        <f>IF(ISBLANK(A314),"",IF(MATCH(表1_16[[#This Row],[子项名称]]&amp;表1_16[[#This Row],[分项工程代号]]&amp;表1_16[[#This Row],[分项工程名称]],Y:Y,0)=ROW(表1_16[[#This Row],[子项名称]]),TRUE,FALSE))</f>
        <v/>
      </c>
      <c r="AA314" s="11" t="str">
        <f t="shared" si="54"/>
        <v/>
      </c>
      <c r="AB314" s="11" t="str">
        <f>IF(ISBLANK(A314),"",VLOOKUP(表1_16[[#This Row],[分项工程名称]],施工检查记录[#All],2,FALSE))</f>
        <v/>
      </c>
      <c r="AC314" t="str">
        <f t="shared" si="44"/>
        <v>1900年01月00日</v>
      </c>
    </row>
    <row r="315" customHeight="1" spans="1:29">
      <c r="A315" s="5"/>
      <c r="B315" s="5"/>
      <c r="C315" s="7"/>
      <c r="D315" s="7"/>
      <c r="E315" s="5"/>
      <c r="F315" s="7"/>
      <c r="G315" s="37"/>
      <c r="I315" s="7"/>
      <c r="J315" s="7"/>
      <c r="K315" s="11" t="str">
        <f>IF(ISBLANK(A315),"",VLOOKUP("S8"&amp;表1_16[[#This Row],[分项工程代号]]&amp;表1_16[[#This Row],[分项工程名称]],模板!D:F,3,FALSE))</f>
        <v/>
      </c>
      <c r="L315" s="2" t="str">
        <f>IF(ISBLANK(A315),"",表1_16[[#This Row],[编号]]&amp;TEXT(表1_16[[#This Row],[序号]],"000"))</f>
        <v/>
      </c>
      <c r="M315" s="11" t="str">
        <f t="shared" si="45"/>
        <v/>
      </c>
      <c r="N315" s="11" t="str">
        <f t="shared" si="46"/>
        <v/>
      </c>
      <c r="O315" s="11" t="str">
        <f t="shared" si="47"/>
        <v/>
      </c>
      <c r="P315" s="2" t="str">
        <f t="shared" si="48"/>
        <v/>
      </c>
      <c r="Q315" s="2" t="str">
        <f t="shared" si="49"/>
        <v/>
      </c>
      <c r="R315" s="2" t="str">
        <f t="shared" si="50"/>
        <v/>
      </c>
      <c r="S315" s="11" t="str">
        <f t="shared" si="51"/>
        <v/>
      </c>
      <c r="T315" s="11" t="str">
        <f>IF(ISBLANK(A315),"",VLOOKUP(表1_16[[#This Row],[分项工程名称]],模板!C:G,3,FALSE))</f>
        <v/>
      </c>
      <c r="U315" s="2" t="str">
        <f t="shared" si="52"/>
        <v/>
      </c>
      <c r="V315" s="2" t="str">
        <f t="shared" si="53"/>
        <v/>
      </c>
      <c r="W315" s="11" t="str">
        <f>IF(ISBLANK(A315),"",表1_16[[#This Row],[子项名称]]&amp;表1_16[[#This Row],[标题]]&amp;表1_16[[#This Row],[分项工程代号]])</f>
        <v/>
      </c>
      <c r="X315" s="11" t="str">
        <f>IF(ISBLANK(A315),"",COUNTIF(W:W,表1_16[[#This Row],[子项名称]]&amp;表1_16[[#This Row],[标题]]&amp;表1_16[[#This Row],[分项工程代号]]))</f>
        <v/>
      </c>
      <c r="Y315" s="11" t="str">
        <f>IF(ISBLANK(A315),"",表1_16[[#This Row],[子项名称]]&amp;表1_16[[#This Row],[分项工程代号]]&amp;表1_16[[#This Row],[分项工程名称]])</f>
        <v/>
      </c>
      <c r="Z315" s="11" t="str">
        <f>IF(ISBLANK(A315),"",IF(MATCH(表1_16[[#This Row],[子项名称]]&amp;表1_16[[#This Row],[分项工程代号]]&amp;表1_16[[#This Row],[分项工程名称]],Y:Y,0)=ROW(表1_16[[#This Row],[子项名称]]),TRUE,FALSE))</f>
        <v/>
      </c>
      <c r="AA315" s="11" t="str">
        <f t="shared" si="54"/>
        <v/>
      </c>
      <c r="AB315" s="11" t="str">
        <f>IF(ISBLANK(A315),"",VLOOKUP(表1_16[[#This Row],[分项工程名称]],施工检查记录[#All],2,FALSE))</f>
        <v/>
      </c>
      <c r="AC315" t="str">
        <f t="shared" si="44"/>
        <v>1900年01月00日</v>
      </c>
    </row>
    <row r="316" customHeight="1" spans="1:29">
      <c r="A316" s="5"/>
      <c r="B316" s="5"/>
      <c r="C316" s="7"/>
      <c r="D316" s="7"/>
      <c r="E316" s="5"/>
      <c r="F316" s="7"/>
      <c r="G316" s="37"/>
      <c r="I316" s="7"/>
      <c r="J316" s="7"/>
      <c r="K316" s="11" t="str">
        <f>IF(ISBLANK(A316),"",VLOOKUP("S8"&amp;表1_16[[#This Row],[分项工程代号]]&amp;表1_16[[#This Row],[分项工程名称]],模板!D:F,3,FALSE))</f>
        <v/>
      </c>
      <c r="L316" s="2" t="str">
        <f>IF(ISBLANK(A316),"",表1_16[[#This Row],[编号]]&amp;TEXT(表1_16[[#This Row],[序号]],"000"))</f>
        <v/>
      </c>
      <c r="M316" s="11" t="str">
        <f t="shared" si="45"/>
        <v/>
      </c>
      <c r="N316" s="11" t="str">
        <f t="shared" si="46"/>
        <v/>
      </c>
      <c r="O316" s="11" t="str">
        <f t="shared" si="47"/>
        <v/>
      </c>
      <c r="P316" s="2" t="str">
        <f t="shared" si="48"/>
        <v/>
      </c>
      <c r="Q316" s="2" t="str">
        <f t="shared" si="49"/>
        <v/>
      </c>
      <c r="R316" s="2" t="str">
        <f t="shared" si="50"/>
        <v/>
      </c>
      <c r="S316" s="11" t="str">
        <f t="shared" si="51"/>
        <v/>
      </c>
      <c r="T316" s="11" t="str">
        <f>IF(ISBLANK(A316),"",VLOOKUP(表1_16[[#This Row],[分项工程名称]],模板!C:G,3,FALSE))</f>
        <v/>
      </c>
      <c r="U316" s="2" t="str">
        <f t="shared" si="52"/>
        <v/>
      </c>
      <c r="V316" s="2" t="str">
        <f t="shared" si="53"/>
        <v/>
      </c>
      <c r="W316" s="11" t="str">
        <f>IF(ISBLANK(A316),"",表1_16[[#This Row],[子项名称]]&amp;表1_16[[#This Row],[标题]]&amp;表1_16[[#This Row],[分项工程代号]])</f>
        <v/>
      </c>
      <c r="X316" s="11" t="str">
        <f>IF(ISBLANK(A316),"",COUNTIF(W:W,表1_16[[#This Row],[子项名称]]&amp;表1_16[[#This Row],[标题]]&amp;表1_16[[#This Row],[分项工程代号]]))</f>
        <v/>
      </c>
      <c r="Y316" s="11" t="str">
        <f>IF(ISBLANK(A316),"",表1_16[[#This Row],[子项名称]]&amp;表1_16[[#This Row],[分项工程代号]]&amp;表1_16[[#This Row],[分项工程名称]])</f>
        <v/>
      </c>
      <c r="Z316" s="11" t="str">
        <f>IF(ISBLANK(A316),"",IF(MATCH(表1_16[[#This Row],[子项名称]]&amp;表1_16[[#This Row],[分项工程代号]]&amp;表1_16[[#This Row],[分项工程名称]],Y:Y,0)=ROW(表1_16[[#This Row],[子项名称]]),TRUE,FALSE))</f>
        <v/>
      </c>
      <c r="AA316" s="11" t="str">
        <f t="shared" si="54"/>
        <v/>
      </c>
      <c r="AB316" s="11" t="str">
        <f>IF(ISBLANK(A316),"",VLOOKUP(表1_16[[#This Row],[分项工程名称]],施工检查记录[#All],2,FALSE))</f>
        <v/>
      </c>
      <c r="AC316" t="str">
        <f t="shared" si="44"/>
        <v>1900年01月00日</v>
      </c>
    </row>
    <row r="317" customHeight="1" spans="1:29">
      <c r="A317" s="5"/>
      <c r="B317" s="5"/>
      <c r="C317" s="7"/>
      <c r="D317" s="7"/>
      <c r="E317" s="5"/>
      <c r="F317" s="7"/>
      <c r="G317" s="37"/>
      <c r="I317" s="7"/>
      <c r="J317" s="7"/>
      <c r="K317" s="11" t="str">
        <f>IF(ISBLANK(A317),"",VLOOKUP("S8"&amp;表1_16[[#This Row],[分项工程代号]]&amp;表1_16[[#This Row],[分项工程名称]],模板!D:F,3,FALSE))</f>
        <v/>
      </c>
      <c r="L317" s="2" t="str">
        <f>IF(ISBLANK(A317),"",表1_16[[#This Row],[编号]]&amp;TEXT(表1_16[[#This Row],[序号]],"000"))</f>
        <v/>
      </c>
      <c r="M317" s="11" t="str">
        <f t="shared" si="45"/>
        <v/>
      </c>
      <c r="N317" s="11" t="str">
        <f t="shared" si="46"/>
        <v/>
      </c>
      <c r="O317" s="11" t="str">
        <f t="shared" si="47"/>
        <v/>
      </c>
      <c r="P317" s="2" t="str">
        <f t="shared" si="48"/>
        <v/>
      </c>
      <c r="Q317" s="2" t="str">
        <f t="shared" si="49"/>
        <v/>
      </c>
      <c r="R317" s="2" t="str">
        <f t="shared" si="50"/>
        <v/>
      </c>
      <c r="S317" s="11" t="str">
        <f t="shared" si="51"/>
        <v/>
      </c>
      <c r="T317" s="11" t="str">
        <f>IF(ISBLANK(A317),"",VLOOKUP(表1_16[[#This Row],[分项工程名称]],模板!C:G,3,FALSE))</f>
        <v/>
      </c>
      <c r="U317" s="2" t="str">
        <f t="shared" si="52"/>
        <v/>
      </c>
      <c r="V317" s="2" t="str">
        <f t="shared" si="53"/>
        <v/>
      </c>
      <c r="W317" s="11" t="str">
        <f>IF(ISBLANK(A317),"",表1_16[[#This Row],[子项名称]]&amp;表1_16[[#This Row],[标题]]&amp;表1_16[[#This Row],[分项工程代号]])</f>
        <v/>
      </c>
      <c r="X317" s="11" t="str">
        <f>IF(ISBLANK(A317),"",COUNTIF(W:W,表1_16[[#This Row],[子项名称]]&amp;表1_16[[#This Row],[标题]]&amp;表1_16[[#This Row],[分项工程代号]]))</f>
        <v/>
      </c>
      <c r="Y317" s="11" t="str">
        <f>IF(ISBLANK(A317),"",表1_16[[#This Row],[子项名称]]&amp;表1_16[[#This Row],[分项工程代号]]&amp;表1_16[[#This Row],[分项工程名称]])</f>
        <v/>
      </c>
      <c r="Z317" s="11" t="str">
        <f>IF(ISBLANK(A317),"",IF(MATCH(表1_16[[#This Row],[子项名称]]&amp;表1_16[[#This Row],[分项工程代号]]&amp;表1_16[[#This Row],[分项工程名称]],Y:Y,0)=ROW(表1_16[[#This Row],[子项名称]]),TRUE,FALSE))</f>
        <v/>
      </c>
      <c r="AA317" s="11" t="str">
        <f t="shared" si="54"/>
        <v/>
      </c>
      <c r="AB317" s="11" t="str">
        <f>IF(ISBLANK(A317),"",VLOOKUP(表1_16[[#This Row],[分项工程名称]],施工检查记录[#All],2,FALSE))</f>
        <v/>
      </c>
      <c r="AC317" t="str">
        <f t="shared" si="44"/>
        <v>1900年01月00日</v>
      </c>
    </row>
    <row r="318" customHeight="1" spans="1:29">
      <c r="A318" s="5"/>
      <c r="B318" s="5"/>
      <c r="C318" s="6"/>
      <c r="D318" s="6"/>
      <c r="E318" s="5"/>
      <c r="F318" s="7"/>
      <c r="G318" s="37"/>
      <c r="I318" s="7"/>
      <c r="J318" s="7"/>
      <c r="K318" s="11" t="str">
        <f>IF(ISBLANK(A318),"",VLOOKUP("S8"&amp;表1_16[[#This Row],[分项工程代号]]&amp;表1_16[[#This Row],[分项工程名称]],模板!D:F,3,FALSE))</f>
        <v/>
      </c>
      <c r="L318" s="2" t="str">
        <f>IF(ISBLANK(A318),"",表1_16[[#This Row],[编号]]&amp;TEXT(表1_16[[#This Row],[序号]],"000"))</f>
        <v/>
      </c>
      <c r="M318" s="11" t="str">
        <f t="shared" si="45"/>
        <v/>
      </c>
      <c r="N318" s="11" t="str">
        <f t="shared" si="46"/>
        <v/>
      </c>
      <c r="O318" s="11" t="str">
        <f t="shared" si="47"/>
        <v/>
      </c>
      <c r="P318" s="2" t="str">
        <f t="shared" si="48"/>
        <v/>
      </c>
      <c r="Q318" s="2" t="str">
        <f t="shared" si="49"/>
        <v/>
      </c>
      <c r="R318" s="2" t="str">
        <f t="shared" si="50"/>
        <v/>
      </c>
      <c r="S318" s="11" t="str">
        <f t="shared" si="51"/>
        <v/>
      </c>
      <c r="T318" s="11" t="str">
        <f>IF(ISBLANK(A318),"",VLOOKUP(表1_16[[#This Row],[分项工程名称]],模板!C:G,3,FALSE))</f>
        <v/>
      </c>
      <c r="U318" s="2" t="str">
        <f t="shared" si="52"/>
        <v/>
      </c>
      <c r="V318" s="2" t="str">
        <f t="shared" si="53"/>
        <v/>
      </c>
      <c r="W318" s="11" t="str">
        <f>IF(ISBLANK(A318),"",表1_16[[#This Row],[子项名称]]&amp;表1_16[[#This Row],[标题]]&amp;表1_16[[#This Row],[分项工程代号]])</f>
        <v/>
      </c>
      <c r="X318" s="11" t="str">
        <f>IF(ISBLANK(A318),"",COUNTIF(W:W,表1_16[[#This Row],[子项名称]]&amp;表1_16[[#This Row],[标题]]&amp;表1_16[[#This Row],[分项工程代号]]))</f>
        <v/>
      </c>
      <c r="Y318" s="11" t="str">
        <f>IF(ISBLANK(A318),"",表1_16[[#This Row],[子项名称]]&amp;表1_16[[#This Row],[分项工程代号]]&amp;表1_16[[#This Row],[分项工程名称]])</f>
        <v/>
      </c>
      <c r="Z318" s="11" t="str">
        <f>IF(ISBLANK(A318),"",IF(MATCH(表1_16[[#This Row],[子项名称]]&amp;表1_16[[#This Row],[分项工程代号]]&amp;表1_16[[#This Row],[分项工程名称]],Y:Y,0)=ROW(表1_16[[#This Row],[子项名称]]),TRUE,FALSE))</f>
        <v/>
      </c>
      <c r="AA318" s="11" t="str">
        <f t="shared" si="54"/>
        <v/>
      </c>
      <c r="AB318" s="11" t="str">
        <f>IF(ISBLANK(A318),"",VLOOKUP(表1_16[[#This Row],[分项工程名称]],施工检查记录[#All],2,FALSE))</f>
        <v/>
      </c>
      <c r="AC318" t="str">
        <f t="shared" si="44"/>
        <v>1900年01月00日</v>
      </c>
    </row>
    <row r="319" customHeight="1" spans="1:29">
      <c r="A319" s="5"/>
      <c r="B319" s="5"/>
      <c r="C319" s="6"/>
      <c r="D319" s="6"/>
      <c r="E319" s="5"/>
      <c r="F319" s="7"/>
      <c r="G319" s="37"/>
      <c r="I319" s="7"/>
      <c r="J319" s="7"/>
      <c r="K319" s="11" t="str">
        <f>IF(ISBLANK(A319),"",VLOOKUP("S8"&amp;表1_16[[#This Row],[分项工程代号]]&amp;表1_16[[#This Row],[分项工程名称]],模板!D:F,3,FALSE))</f>
        <v/>
      </c>
      <c r="L319" s="2" t="str">
        <f>IF(ISBLANK(A319),"",表1_16[[#This Row],[编号]]&amp;TEXT(表1_16[[#This Row],[序号]],"000"))</f>
        <v/>
      </c>
      <c r="M319" s="11" t="str">
        <f t="shared" si="45"/>
        <v/>
      </c>
      <c r="N319" s="11" t="str">
        <f t="shared" si="46"/>
        <v/>
      </c>
      <c r="O319" s="11" t="str">
        <f t="shared" si="47"/>
        <v/>
      </c>
      <c r="P319" s="2" t="str">
        <f t="shared" si="48"/>
        <v/>
      </c>
      <c r="Q319" s="2" t="str">
        <f t="shared" si="49"/>
        <v/>
      </c>
      <c r="R319" s="2" t="str">
        <f t="shared" si="50"/>
        <v/>
      </c>
      <c r="S319" s="11" t="str">
        <f t="shared" si="51"/>
        <v/>
      </c>
      <c r="T319" s="11" t="str">
        <f>IF(ISBLANK(A319),"",VLOOKUP(表1_16[[#This Row],[分项工程名称]],模板!C:G,3,FALSE))</f>
        <v/>
      </c>
      <c r="U319" s="2" t="str">
        <f t="shared" si="52"/>
        <v/>
      </c>
      <c r="V319" s="2" t="str">
        <f t="shared" si="53"/>
        <v/>
      </c>
      <c r="W319" s="11" t="str">
        <f>IF(ISBLANK(A319),"",表1_16[[#This Row],[子项名称]]&amp;表1_16[[#This Row],[标题]]&amp;表1_16[[#This Row],[分项工程代号]])</f>
        <v/>
      </c>
      <c r="X319" s="11" t="str">
        <f>IF(ISBLANK(A319),"",COUNTIF(W:W,表1_16[[#This Row],[子项名称]]&amp;表1_16[[#This Row],[标题]]&amp;表1_16[[#This Row],[分项工程代号]]))</f>
        <v/>
      </c>
      <c r="Y319" s="11" t="str">
        <f>IF(ISBLANK(A319),"",表1_16[[#This Row],[子项名称]]&amp;表1_16[[#This Row],[分项工程代号]]&amp;表1_16[[#This Row],[分项工程名称]])</f>
        <v/>
      </c>
      <c r="Z319" s="11" t="str">
        <f>IF(ISBLANK(A319),"",IF(MATCH(表1_16[[#This Row],[子项名称]]&amp;表1_16[[#This Row],[分项工程代号]]&amp;表1_16[[#This Row],[分项工程名称]],Y:Y,0)=ROW(表1_16[[#This Row],[子项名称]]),TRUE,FALSE))</f>
        <v/>
      </c>
      <c r="AA319" s="11" t="str">
        <f t="shared" si="54"/>
        <v/>
      </c>
      <c r="AB319" s="11" t="str">
        <f>IF(ISBLANK(A319),"",VLOOKUP(表1_16[[#This Row],[分项工程名称]],施工检查记录[#All],2,FALSE))</f>
        <v/>
      </c>
      <c r="AC319" t="str">
        <f t="shared" si="44"/>
        <v>1900年01月00日</v>
      </c>
    </row>
    <row r="320" customHeight="1" spans="1:29">
      <c r="A320" s="5"/>
      <c r="B320" s="5"/>
      <c r="C320" s="6"/>
      <c r="D320" s="6"/>
      <c r="E320" s="5"/>
      <c r="F320" s="7"/>
      <c r="G320" s="37"/>
      <c r="I320" s="7"/>
      <c r="J320" s="7"/>
      <c r="K320" s="11" t="str">
        <f>IF(ISBLANK(A320),"",VLOOKUP("S8"&amp;表1_16[[#This Row],[分项工程代号]]&amp;表1_16[[#This Row],[分项工程名称]],模板!D:F,3,FALSE))</f>
        <v/>
      </c>
      <c r="L320" s="2" t="str">
        <f>IF(ISBLANK(A320),"",表1_16[[#This Row],[编号]]&amp;TEXT(表1_16[[#This Row],[序号]],"000"))</f>
        <v/>
      </c>
      <c r="M320" s="11" t="str">
        <f t="shared" si="45"/>
        <v/>
      </c>
      <c r="N320" s="11" t="str">
        <f t="shared" si="46"/>
        <v/>
      </c>
      <c r="O320" s="11" t="str">
        <f t="shared" si="47"/>
        <v/>
      </c>
      <c r="P320" s="2" t="str">
        <f t="shared" si="48"/>
        <v/>
      </c>
      <c r="Q320" s="2" t="str">
        <f t="shared" si="49"/>
        <v/>
      </c>
      <c r="R320" s="2" t="str">
        <f t="shared" si="50"/>
        <v/>
      </c>
      <c r="S320" s="11" t="str">
        <f t="shared" si="51"/>
        <v/>
      </c>
      <c r="T320" s="11" t="str">
        <f>IF(ISBLANK(A320),"",VLOOKUP(表1_16[[#This Row],[分项工程名称]],模板!C:G,3,FALSE))</f>
        <v/>
      </c>
      <c r="U320" s="2" t="str">
        <f t="shared" si="52"/>
        <v/>
      </c>
      <c r="V320" s="2" t="str">
        <f t="shared" si="53"/>
        <v/>
      </c>
      <c r="W320" s="11" t="str">
        <f>IF(ISBLANK(A320),"",表1_16[[#This Row],[子项名称]]&amp;表1_16[[#This Row],[标题]]&amp;表1_16[[#This Row],[分项工程代号]])</f>
        <v/>
      </c>
      <c r="X320" s="11" t="str">
        <f>IF(ISBLANK(A320),"",COUNTIF(W:W,表1_16[[#This Row],[子项名称]]&amp;表1_16[[#This Row],[标题]]&amp;表1_16[[#This Row],[分项工程代号]]))</f>
        <v/>
      </c>
      <c r="Y320" s="11" t="str">
        <f>IF(ISBLANK(A320),"",表1_16[[#This Row],[子项名称]]&amp;表1_16[[#This Row],[分项工程代号]]&amp;表1_16[[#This Row],[分项工程名称]])</f>
        <v/>
      </c>
      <c r="Z320" s="11" t="str">
        <f>IF(ISBLANK(A320),"",IF(MATCH(表1_16[[#This Row],[子项名称]]&amp;表1_16[[#This Row],[分项工程代号]]&amp;表1_16[[#This Row],[分项工程名称]],Y:Y,0)=ROW(表1_16[[#This Row],[子项名称]]),TRUE,FALSE))</f>
        <v/>
      </c>
      <c r="AA320" s="11" t="str">
        <f t="shared" si="54"/>
        <v/>
      </c>
      <c r="AB320" s="11" t="str">
        <f>IF(ISBLANK(A320),"",VLOOKUP(表1_16[[#This Row],[分项工程名称]],施工检查记录[#All],2,FALSE))</f>
        <v/>
      </c>
      <c r="AC320" t="str">
        <f t="shared" si="44"/>
        <v>1900年01月00日</v>
      </c>
    </row>
    <row r="321" customHeight="1" spans="1:29">
      <c r="A321" s="5"/>
      <c r="B321" s="5"/>
      <c r="C321" s="7"/>
      <c r="D321" s="6"/>
      <c r="E321" s="5"/>
      <c r="F321" s="7"/>
      <c r="G321" s="37"/>
      <c r="I321" s="7"/>
      <c r="J321" s="7"/>
      <c r="K321" s="11" t="str">
        <f>IF(ISBLANK(A321),"",VLOOKUP("S8"&amp;表1_16[[#This Row],[分项工程代号]]&amp;表1_16[[#This Row],[分项工程名称]],模板!D:F,3,FALSE))</f>
        <v/>
      </c>
      <c r="L321" s="2" t="str">
        <f>IF(ISBLANK(A321),"",表1_16[[#This Row],[编号]]&amp;TEXT(表1_16[[#This Row],[序号]],"000"))</f>
        <v/>
      </c>
      <c r="M321" s="11" t="str">
        <f t="shared" si="45"/>
        <v/>
      </c>
      <c r="N321" s="11" t="str">
        <f t="shared" si="46"/>
        <v/>
      </c>
      <c r="O321" s="11" t="str">
        <f t="shared" si="47"/>
        <v/>
      </c>
      <c r="P321" s="2" t="str">
        <f t="shared" si="48"/>
        <v/>
      </c>
      <c r="Q321" s="2" t="str">
        <f t="shared" si="49"/>
        <v/>
      </c>
      <c r="R321" s="2" t="str">
        <f t="shared" si="50"/>
        <v/>
      </c>
      <c r="S321" s="11" t="str">
        <f t="shared" si="51"/>
        <v/>
      </c>
      <c r="T321" s="11" t="str">
        <f>IF(ISBLANK(A321),"",VLOOKUP(表1_16[[#This Row],[分项工程名称]],模板!C:G,3,FALSE))</f>
        <v/>
      </c>
      <c r="U321" s="2" t="str">
        <f t="shared" si="52"/>
        <v/>
      </c>
      <c r="V321" s="2" t="str">
        <f t="shared" si="53"/>
        <v/>
      </c>
      <c r="W321" s="11" t="str">
        <f>IF(ISBLANK(A321),"",表1_16[[#This Row],[子项名称]]&amp;表1_16[[#This Row],[标题]]&amp;表1_16[[#This Row],[分项工程代号]])</f>
        <v/>
      </c>
      <c r="X321" s="11" t="str">
        <f>IF(ISBLANK(A321),"",COUNTIF(W:W,表1_16[[#This Row],[子项名称]]&amp;表1_16[[#This Row],[标题]]&amp;表1_16[[#This Row],[分项工程代号]]))</f>
        <v/>
      </c>
      <c r="Y321" s="11" t="str">
        <f>IF(ISBLANK(A321),"",表1_16[[#This Row],[子项名称]]&amp;表1_16[[#This Row],[分项工程代号]]&amp;表1_16[[#This Row],[分项工程名称]])</f>
        <v/>
      </c>
      <c r="Z321" s="11" t="str">
        <f>IF(ISBLANK(A321),"",IF(MATCH(表1_16[[#This Row],[子项名称]]&amp;表1_16[[#This Row],[分项工程代号]]&amp;表1_16[[#This Row],[分项工程名称]],Y:Y,0)=ROW(表1_16[[#This Row],[子项名称]]),TRUE,FALSE))</f>
        <v/>
      </c>
      <c r="AA321" s="11" t="str">
        <f t="shared" si="54"/>
        <v/>
      </c>
      <c r="AB321" s="11" t="str">
        <f>IF(ISBLANK(A321),"",VLOOKUP(表1_16[[#This Row],[分项工程名称]],施工检查记录[#All],2,FALSE))</f>
        <v/>
      </c>
      <c r="AC321" t="str">
        <f t="shared" si="44"/>
        <v>1900年01月00日</v>
      </c>
    </row>
    <row r="322" customHeight="1" spans="1:29">
      <c r="A322" s="5"/>
      <c r="B322" s="5"/>
      <c r="C322" s="7"/>
      <c r="D322" s="6"/>
      <c r="E322" s="5"/>
      <c r="F322" s="7"/>
      <c r="G322" s="37"/>
      <c r="I322" s="7"/>
      <c r="J322" s="7"/>
      <c r="K322" s="11" t="str">
        <f>IF(ISBLANK(A322),"",VLOOKUP("S8"&amp;表1_16[[#This Row],[分项工程代号]]&amp;表1_16[[#This Row],[分项工程名称]],模板!D:F,3,FALSE))</f>
        <v/>
      </c>
      <c r="L322" s="2" t="str">
        <f>IF(ISBLANK(A322),"",表1_16[[#This Row],[编号]]&amp;TEXT(表1_16[[#This Row],[序号]],"000"))</f>
        <v/>
      </c>
      <c r="M322" s="11" t="str">
        <f t="shared" si="45"/>
        <v/>
      </c>
      <c r="N322" s="11" t="str">
        <f t="shared" si="46"/>
        <v/>
      </c>
      <c r="O322" s="11" t="str">
        <f t="shared" si="47"/>
        <v/>
      </c>
      <c r="P322" s="2" t="str">
        <f t="shared" si="48"/>
        <v/>
      </c>
      <c r="Q322" s="2" t="str">
        <f t="shared" si="49"/>
        <v/>
      </c>
      <c r="R322" s="2" t="str">
        <f t="shared" si="50"/>
        <v/>
      </c>
      <c r="S322" s="11" t="str">
        <f t="shared" si="51"/>
        <v/>
      </c>
      <c r="T322" s="11" t="str">
        <f>IF(ISBLANK(A322),"",VLOOKUP(表1_16[[#This Row],[分项工程名称]],模板!C:G,3,FALSE))</f>
        <v/>
      </c>
      <c r="U322" s="2" t="str">
        <f t="shared" si="52"/>
        <v/>
      </c>
      <c r="V322" s="2" t="str">
        <f t="shared" si="53"/>
        <v/>
      </c>
      <c r="W322" s="11" t="str">
        <f>IF(ISBLANK(A322),"",表1_16[[#This Row],[子项名称]]&amp;表1_16[[#This Row],[标题]]&amp;表1_16[[#This Row],[分项工程代号]])</f>
        <v/>
      </c>
      <c r="X322" s="11" t="str">
        <f>IF(ISBLANK(A322),"",COUNTIF(W:W,表1_16[[#This Row],[子项名称]]&amp;表1_16[[#This Row],[标题]]&amp;表1_16[[#This Row],[分项工程代号]]))</f>
        <v/>
      </c>
      <c r="Y322" s="11" t="str">
        <f>IF(ISBLANK(A322),"",表1_16[[#This Row],[子项名称]]&amp;表1_16[[#This Row],[分项工程代号]]&amp;表1_16[[#This Row],[分项工程名称]])</f>
        <v/>
      </c>
      <c r="Z322" s="11" t="str">
        <f>IF(ISBLANK(A322),"",IF(MATCH(表1_16[[#This Row],[子项名称]]&amp;表1_16[[#This Row],[分项工程代号]]&amp;表1_16[[#This Row],[分项工程名称]],Y:Y,0)=ROW(表1_16[[#This Row],[子项名称]]),TRUE,FALSE))</f>
        <v/>
      </c>
      <c r="AA322" s="11" t="str">
        <f t="shared" si="54"/>
        <v/>
      </c>
      <c r="AB322" s="11" t="str">
        <f>IF(ISBLANK(A322),"",VLOOKUP(表1_16[[#This Row],[分项工程名称]],施工检查记录[#All],2,FALSE))</f>
        <v/>
      </c>
      <c r="AC322" t="str">
        <f t="shared" ref="AC322:AC385" si="55">TEXT($G322,"yyyy年mm月dd日")</f>
        <v>1900年01月00日</v>
      </c>
    </row>
    <row r="323" customHeight="1" spans="1:29">
      <c r="A323" s="5"/>
      <c r="B323" s="5"/>
      <c r="C323" s="7"/>
      <c r="D323" s="7"/>
      <c r="E323" s="5"/>
      <c r="F323" s="7"/>
      <c r="G323" s="37"/>
      <c r="I323" s="7"/>
      <c r="J323" s="7"/>
      <c r="K323" s="11" t="str">
        <f>IF(ISBLANK(A323),"",VLOOKUP("S8"&amp;表1_16[[#This Row],[分项工程代号]]&amp;表1_16[[#This Row],[分项工程名称]],模板!D:F,3,FALSE))</f>
        <v/>
      </c>
      <c r="L323" s="2" t="str">
        <f>IF(ISBLANK(A323),"",表1_16[[#This Row],[编号]]&amp;TEXT(表1_16[[#This Row],[序号]],"000"))</f>
        <v/>
      </c>
      <c r="M323" s="11" t="str">
        <f t="shared" ref="M323:M386" si="56">IF(ISBLANK(A323),"","北方工程刚果（金）有限公司")</f>
        <v/>
      </c>
      <c r="N323" s="11" t="str">
        <f t="shared" ref="N323:N386" si="57">IF(ISBLANK(A323),"","李云松")</f>
        <v/>
      </c>
      <c r="O323" s="11" t="str">
        <f t="shared" ref="O323:O386" si="58">IF(ISBLANK(A323),"","黄必银")</f>
        <v/>
      </c>
      <c r="P323" s="2" t="str">
        <f t="shared" ref="P323:P386" si="59">IF(ISBLANK(A323),"","WUHUANG CONSTRUCTION ET COMMERCE RDC SAS")</f>
        <v/>
      </c>
      <c r="Q323" s="2" t="str">
        <f t="shared" ref="Q323:Q386" si="60">IF(ISBLANK(A323),"","陈陆")</f>
        <v/>
      </c>
      <c r="R323" s="2" t="str">
        <f t="shared" ref="R323:R386" si="61">IF(ISBLANK(A323),"","冯翰鹏")</f>
        <v/>
      </c>
      <c r="S323" s="11" t="str">
        <f t="shared" ref="S323:S386" si="62">IF(ISBLANK(A323),"","鑫诚建设监理咨询有限公司")</f>
        <v/>
      </c>
      <c r="T323" s="11" t="str">
        <f>IF(ISBLANK(A323),"",VLOOKUP(表1_16[[#This Row],[分项工程名称]],模板!C:G,3,FALSE))</f>
        <v/>
      </c>
      <c r="U323" s="2" t="str">
        <f t="shared" ref="U323:U386" si="63">IF(ISBLANK(A323),"","刚果（金）庞比铜钴矿项目")</f>
        <v/>
      </c>
      <c r="V323" s="2" t="str">
        <f t="shared" ref="V323:V386" si="64">IF(ISBLANK(A323),"",_xlfn.CONCAT(U323,"   ",A323))</f>
        <v/>
      </c>
      <c r="W323" s="11" t="str">
        <f>IF(ISBLANK(A323),"",表1_16[[#This Row],[子项名称]]&amp;表1_16[[#This Row],[标题]]&amp;表1_16[[#This Row],[分项工程代号]])</f>
        <v/>
      </c>
      <c r="X323" s="11" t="str">
        <f>IF(ISBLANK(A323),"",COUNTIF(W:W,表1_16[[#This Row],[子项名称]]&amp;表1_16[[#This Row],[标题]]&amp;表1_16[[#This Row],[分项工程代号]]))</f>
        <v/>
      </c>
      <c r="Y323" s="11" t="str">
        <f>IF(ISBLANK(A323),"",表1_16[[#This Row],[子项名称]]&amp;表1_16[[#This Row],[分项工程代号]]&amp;表1_16[[#This Row],[分项工程名称]])</f>
        <v/>
      </c>
      <c r="Z323" s="11" t="str">
        <f>IF(ISBLANK(A323),"",IF(MATCH(表1_16[[#This Row],[子项名称]]&amp;表1_16[[#This Row],[分项工程代号]]&amp;表1_16[[#This Row],[分项工程名称]],Y:Y,0)=ROW(表1_16[[#This Row],[子项名称]]),TRUE,FALSE))</f>
        <v/>
      </c>
      <c r="AA323" s="11" t="str">
        <f t="shared" ref="AA323:AA386" si="65">IF(ISBLANK(A323),"",_xlfn.CONCAT("GB 50339-2003《智能建筑施工及验收规范》"))</f>
        <v/>
      </c>
      <c r="AB323" s="11" t="str">
        <f>IF(ISBLANK(A323),"",VLOOKUP(表1_16[[#This Row],[分项工程名称]],施工检查记录[#All],2,FALSE))</f>
        <v/>
      </c>
      <c r="AC323" t="str">
        <f t="shared" si="55"/>
        <v>1900年01月00日</v>
      </c>
    </row>
    <row r="324" customHeight="1" spans="1:29">
      <c r="A324" s="5"/>
      <c r="B324" s="5"/>
      <c r="C324" s="7"/>
      <c r="D324" s="7"/>
      <c r="E324" s="5"/>
      <c r="F324" s="7"/>
      <c r="G324" s="85"/>
      <c r="I324" s="7"/>
      <c r="J324" s="5"/>
      <c r="K324" s="11" t="str">
        <f>IF(ISBLANK(A324),"",VLOOKUP("S8"&amp;表1_16[[#This Row],[分项工程代号]]&amp;表1_16[[#This Row],[分项工程名称]],模板!D:F,3,FALSE))</f>
        <v/>
      </c>
      <c r="L324" s="2" t="str">
        <f>IF(ISBLANK(A324),"",表1_16[[#This Row],[编号]]&amp;TEXT(表1_16[[#This Row],[序号]],"000"))</f>
        <v/>
      </c>
      <c r="M324" s="11" t="str">
        <f t="shared" si="56"/>
        <v/>
      </c>
      <c r="N324" s="11" t="str">
        <f t="shared" si="57"/>
        <v/>
      </c>
      <c r="O324" s="11" t="str">
        <f t="shared" si="58"/>
        <v/>
      </c>
      <c r="P324" s="2" t="str">
        <f t="shared" si="59"/>
        <v/>
      </c>
      <c r="Q324" s="2" t="str">
        <f t="shared" si="60"/>
        <v/>
      </c>
      <c r="R324" s="2" t="str">
        <f t="shared" si="61"/>
        <v/>
      </c>
      <c r="S324" s="11" t="str">
        <f t="shared" si="62"/>
        <v/>
      </c>
      <c r="T324" s="11" t="str">
        <f>IF(ISBLANK(A324),"",VLOOKUP(表1_16[[#This Row],[分项工程名称]],模板!C:G,3,FALSE))</f>
        <v/>
      </c>
      <c r="U324" s="2" t="str">
        <f t="shared" si="63"/>
        <v/>
      </c>
      <c r="V324" s="2" t="str">
        <f t="shared" si="64"/>
        <v/>
      </c>
      <c r="W324" s="11" t="str">
        <f>IF(ISBLANK(A324),"",表1_16[[#This Row],[子项名称]]&amp;表1_16[[#This Row],[标题]]&amp;表1_16[[#This Row],[分项工程代号]])</f>
        <v/>
      </c>
      <c r="X324" s="11" t="str">
        <f>IF(ISBLANK(A324),"",COUNTIF(W:W,表1_16[[#This Row],[子项名称]]&amp;表1_16[[#This Row],[标题]]&amp;表1_16[[#This Row],[分项工程代号]]))</f>
        <v/>
      </c>
      <c r="Y324" s="11" t="str">
        <f>IF(ISBLANK(A324),"",表1_16[[#This Row],[子项名称]]&amp;表1_16[[#This Row],[分项工程代号]]&amp;表1_16[[#This Row],[分项工程名称]])</f>
        <v/>
      </c>
      <c r="Z324" s="11" t="str">
        <f>IF(ISBLANK(A324),"",IF(MATCH(表1_16[[#This Row],[子项名称]]&amp;表1_16[[#This Row],[分项工程代号]]&amp;表1_16[[#This Row],[分项工程名称]],Y:Y,0)=ROW(表1_16[[#This Row],[子项名称]]),TRUE,FALSE))</f>
        <v/>
      </c>
      <c r="AA324" s="11" t="str">
        <f t="shared" si="65"/>
        <v/>
      </c>
      <c r="AB324" s="11" t="str">
        <f>IF(ISBLANK(A324),"",VLOOKUP(表1_16[[#This Row],[分项工程名称]],施工检查记录[#All],2,FALSE))</f>
        <v/>
      </c>
      <c r="AC324" t="str">
        <f t="shared" si="55"/>
        <v>1900年01月00日</v>
      </c>
    </row>
    <row r="325" customHeight="1" spans="1:29">
      <c r="A325" s="5"/>
      <c r="B325" s="5"/>
      <c r="C325" s="7"/>
      <c r="D325" s="7"/>
      <c r="E325" s="5"/>
      <c r="F325" s="7"/>
      <c r="G325" s="85"/>
      <c r="I325" s="7"/>
      <c r="J325" s="5"/>
      <c r="K325" s="11" t="str">
        <f>IF(ISBLANK(A325),"",VLOOKUP("S8"&amp;表1_16[[#This Row],[分项工程代号]]&amp;表1_16[[#This Row],[分项工程名称]],模板!D:F,3,FALSE))</f>
        <v/>
      </c>
      <c r="L325" s="2" t="str">
        <f>IF(ISBLANK(A325),"",表1_16[[#This Row],[编号]]&amp;TEXT(表1_16[[#This Row],[序号]],"000"))</f>
        <v/>
      </c>
      <c r="M325" s="11" t="str">
        <f t="shared" si="56"/>
        <v/>
      </c>
      <c r="N325" s="11" t="str">
        <f t="shared" si="57"/>
        <v/>
      </c>
      <c r="O325" s="11" t="str">
        <f t="shared" si="58"/>
        <v/>
      </c>
      <c r="P325" s="2" t="str">
        <f t="shared" si="59"/>
        <v/>
      </c>
      <c r="Q325" s="2" t="str">
        <f t="shared" si="60"/>
        <v/>
      </c>
      <c r="R325" s="2" t="str">
        <f t="shared" si="61"/>
        <v/>
      </c>
      <c r="S325" s="11" t="str">
        <f t="shared" si="62"/>
        <v/>
      </c>
      <c r="T325" s="11" t="str">
        <f>IF(ISBLANK(A325),"",VLOOKUP(表1_16[[#This Row],[分项工程名称]],模板!C:G,3,FALSE))</f>
        <v/>
      </c>
      <c r="U325" s="2" t="str">
        <f t="shared" si="63"/>
        <v/>
      </c>
      <c r="V325" s="2" t="str">
        <f t="shared" si="64"/>
        <v/>
      </c>
      <c r="W325" s="11" t="str">
        <f>IF(ISBLANK(A325),"",表1_16[[#This Row],[子项名称]]&amp;表1_16[[#This Row],[标题]]&amp;表1_16[[#This Row],[分项工程代号]])</f>
        <v/>
      </c>
      <c r="X325" s="11" t="str">
        <f>IF(ISBLANK(A325),"",COUNTIF(W:W,表1_16[[#This Row],[子项名称]]&amp;表1_16[[#This Row],[标题]]&amp;表1_16[[#This Row],[分项工程代号]]))</f>
        <v/>
      </c>
      <c r="Y325" s="11" t="str">
        <f>IF(ISBLANK(A325),"",表1_16[[#This Row],[子项名称]]&amp;表1_16[[#This Row],[分项工程代号]]&amp;表1_16[[#This Row],[分项工程名称]])</f>
        <v/>
      </c>
      <c r="Z325" s="11" t="str">
        <f>IF(ISBLANK(A325),"",IF(MATCH(表1_16[[#This Row],[子项名称]]&amp;表1_16[[#This Row],[分项工程代号]]&amp;表1_16[[#This Row],[分项工程名称]],Y:Y,0)=ROW(表1_16[[#This Row],[子项名称]]),TRUE,FALSE))</f>
        <v/>
      </c>
      <c r="AA325" s="11" t="str">
        <f t="shared" si="65"/>
        <v/>
      </c>
      <c r="AB325" s="11" t="str">
        <f>IF(ISBLANK(A325),"",VLOOKUP(表1_16[[#This Row],[分项工程名称]],施工检查记录[#All],2,FALSE))</f>
        <v/>
      </c>
      <c r="AC325" t="str">
        <f t="shared" si="55"/>
        <v>1900年01月00日</v>
      </c>
    </row>
    <row r="326" customHeight="1" spans="1:29">
      <c r="A326" s="5"/>
      <c r="B326" s="5"/>
      <c r="C326" s="7"/>
      <c r="D326" s="7"/>
      <c r="E326" s="5"/>
      <c r="F326" s="7"/>
      <c r="G326" s="85"/>
      <c r="I326" s="7"/>
      <c r="J326" s="5"/>
      <c r="K326" s="11" t="str">
        <f>IF(ISBLANK(A326),"",VLOOKUP("S8"&amp;表1_16[[#This Row],[分项工程代号]]&amp;表1_16[[#This Row],[分项工程名称]],模板!D:F,3,FALSE))</f>
        <v/>
      </c>
      <c r="L326" s="2" t="str">
        <f>IF(ISBLANK(A326),"",表1_16[[#This Row],[编号]]&amp;TEXT(表1_16[[#This Row],[序号]],"000"))</f>
        <v/>
      </c>
      <c r="M326" s="11" t="str">
        <f t="shared" si="56"/>
        <v/>
      </c>
      <c r="N326" s="11" t="str">
        <f t="shared" si="57"/>
        <v/>
      </c>
      <c r="O326" s="11" t="str">
        <f t="shared" si="58"/>
        <v/>
      </c>
      <c r="P326" s="2" t="str">
        <f t="shared" si="59"/>
        <v/>
      </c>
      <c r="Q326" s="2" t="str">
        <f t="shared" si="60"/>
        <v/>
      </c>
      <c r="R326" s="2" t="str">
        <f t="shared" si="61"/>
        <v/>
      </c>
      <c r="S326" s="11" t="str">
        <f t="shared" si="62"/>
        <v/>
      </c>
      <c r="T326" s="11" t="str">
        <f>IF(ISBLANK(A326),"",VLOOKUP(表1_16[[#This Row],[分项工程名称]],模板!C:G,3,FALSE))</f>
        <v/>
      </c>
      <c r="U326" s="2" t="str">
        <f t="shared" si="63"/>
        <v/>
      </c>
      <c r="V326" s="2" t="str">
        <f t="shared" si="64"/>
        <v/>
      </c>
      <c r="W326" s="11" t="str">
        <f>IF(ISBLANK(A326),"",表1_16[[#This Row],[子项名称]]&amp;表1_16[[#This Row],[标题]]&amp;表1_16[[#This Row],[分项工程代号]])</f>
        <v/>
      </c>
      <c r="X326" s="11" t="str">
        <f>IF(ISBLANK(A326),"",COUNTIF(W:W,表1_16[[#This Row],[子项名称]]&amp;表1_16[[#This Row],[标题]]&amp;表1_16[[#This Row],[分项工程代号]]))</f>
        <v/>
      </c>
      <c r="Y326" s="11" t="str">
        <f>IF(ISBLANK(A326),"",表1_16[[#This Row],[子项名称]]&amp;表1_16[[#This Row],[分项工程代号]]&amp;表1_16[[#This Row],[分项工程名称]])</f>
        <v/>
      </c>
      <c r="Z326" s="11" t="str">
        <f>IF(ISBLANK(A326),"",IF(MATCH(表1_16[[#This Row],[子项名称]]&amp;表1_16[[#This Row],[分项工程代号]]&amp;表1_16[[#This Row],[分项工程名称]],Y:Y,0)=ROW(表1_16[[#This Row],[子项名称]]),TRUE,FALSE))</f>
        <v/>
      </c>
      <c r="AA326" s="11" t="str">
        <f t="shared" si="65"/>
        <v/>
      </c>
      <c r="AB326" s="11" t="str">
        <f>IF(ISBLANK(A326),"",VLOOKUP(表1_16[[#This Row],[分项工程名称]],施工检查记录[#All],2,FALSE))</f>
        <v/>
      </c>
      <c r="AC326" t="str">
        <f t="shared" si="55"/>
        <v>1900年01月00日</v>
      </c>
    </row>
    <row r="327" customHeight="1" spans="1:29">
      <c r="A327" s="5"/>
      <c r="B327" s="5"/>
      <c r="C327" s="6"/>
      <c r="D327" s="6"/>
      <c r="E327" s="5"/>
      <c r="F327" s="7"/>
      <c r="G327" s="85"/>
      <c r="I327" s="7"/>
      <c r="J327" s="5"/>
      <c r="K327" s="11" t="str">
        <f>IF(ISBLANK(A327),"",VLOOKUP("S8"&amp;表1_16[[#This Row],[分项工程代号]]&amp;表1_16[[#This Row],[分项工程名称]],模板!D:F,3,FALSE))</f>
        <v/>
      </c>
      <c r="L327" s="2" t="str">
        <f>IF(ISBLANK(A327),"",表1_16[[#This Row],[编号]]&amp;TEXT(表1_16[[#This Row],[序号]],"000"))</f>
        <v/>
      </c>
      <c r="M327" s="11" t="str">
        <f t="shared" si="56"/>
        <v/>
      </c>
      <c r="N327" s="11" t="str">
        <f t="shared" si="57"/>
        <v/>
      </c>
      <c r="O327" s="11" t="str">
        <f t="shared" si="58"/>
        <v/>
      </c>
      <c r="P327" s="2" t="str">
        <f t="shared" si="59"/>
        <v/>
      </c>
      <c r="Q327" s="2" t="str">
        <f t="shared" si="60"/>
        <v/>
      </c>
      <c r="R327" s="2" t="str">
        <f t="shared" si="61"/>
        <v/>
      </c>
      <c r="S327" s="11" t="str">
        <f t="shared" si="62"/>
        <v/>
      </c>
      <c r="T327" s="11" t="str">
        <f>IF(ISBLANK(A327),"",VLOOKUP(表1_16[[#This Row],[分项工程名称]],模板!C:G,3,FALSE))</f>
        <v/>
      </c>
      <c r="U327" s="2" t="str">
        <f t="shared" si="63"/>
        <v/>
      </c>
      <c r="V327" s="2" t="str">
        <f t="shared" si="64"/>
        <v/>
      </c>
      <c r="W327" s="11" t="str">
        <f>IF(ISBLANK(A327),"",表1_16[[#This Row],[子项名称]]&amp;表1_16[[#This Row],[标题]]&amp;表1_16[[#This Row],[分项工程代号]])</f>
        <v/>
      </c>
      <c r="X327" s="11" t="str">
        <f>IF(ISBLANK(A327),"",COUNTIF(W:W,表1_16[[#This Row],[子项名称]]&amp;表1_16[[#This Row],[标题]]&amp;表1_16[[#This Row],[分项工程代号]]))</f>
        <v/>
      </c>
      <c r="Y327" s="11" t="str">
        <f>IF(ISBLANK(A327),"",表1_16[[#This Row],[子项名称]]&amp;表1_16[[#This Row],[分项工程代号]]&amp;表1_16[[#This Row],[分项工程名称]])</f>
        <v/>
      </c>
      <c r="Z327" s="11" t="str">
        <f>IF(ISBLANK(A327),"",IF(MATCH(表1_16[[#This Row],[子项名称]]&amp;表1_16[[#This Row],[分项工程代号]]&amp;表1_16[[#This Row],[分项工程名称]],Y:Y,0)=ROW(表1_16[[#This Row],[子项名称]]),TRUE,FALSE))</f>
        <v/>
      </c>
      <c r="AA327" s="11" t="str">
        <f t="shared" si="65"/>
        <v/>
      </c>
      <c r="AB327" s="11" t="str">
        <f>IF(ISBLANK(A327),"",VLOOKUP(表1_16[[#This Row],[分项工程名称]],施工检查记录[#All],2,FALSE))</f>
        <v/>
      </c>
      <c r="AC327" t="str">
        <f t="shared" si="55"/>
        <v>1900年01月00日</v>
      </c>
    </row>
    <row r="328" customHeight="1" spans="1:29">
      <c r="A328" s="5"/>
      <c r="B328" s="5"/>
      <c r="C328" s="6"/>
      <c r="D328" s="6"/>
      <c r="E328" s="5"/>
      <c r="F328" s="7"/>
      <c r="G328" s="85"/>
      <c r="I328" s="7"/>
      <c r="J328" s="5"/>
      <c r="K328" s="11" t="str">
        <f>IF(ISBLANK(A328),"",VLOOKUP("S8"&amp;表1_16[[#This Row],[分项工程代号]]&amp;表1_16[[#This Row],[分项工程名称]],模板!D:F,3,FALSE))</f>
        <v/>
      </c>
      <c r="L328" s="2" t="str">
        <f>IF(ISBLANK(A328),"",表1_16[[#This Row],[编号]]&amp;TEXT(表1_16[[#This Row],[序号]],"000"))</f>
        <v/>
      </c>
      <c r="M328" s="11" t="str">
        <f t="shared" si="56"/>
        <v/>
      </c>
      <c r="N328" s="11" t="str">
        <f t="shared" si="57"/>
        <v/>
      </c>
      <c r="O328" s="11" t="str">
        <f t="shared" si="58"/>
        <v/>
      </c>
      <c r="P328" s="2" t="str">
        <f t="shared" si="59"/>
        <v/>
      </c>
      <c r="Q328" s="2" t="str">
        <f t="shared" si="60"/>
        <v/>
      </c>
      <c r="R328" s="2" t="str">
        <f t="shared" si="61"/>
        <v/>
      </c>
      <c r="S328" s="11" t="str">
        <f t="shared" si="62"/>
        <v/>
      </c>
      <c r="T328" s="11" t="str">
        <f>IF(ISBLANK(A328),"",VLOOKUP(表1_16[[#This Row],[分项工程名称]],模板!C:G,3,FALSE))</f>
        <v/>
      </c>
      <c r="U328" s="2" t="str">
        <f t="shared" si="63"/>
        <v/>
      </c>
      <c r="V328" s="2" t="str">
        <f t="shared" si="64"/>
        <v/>
      </c>
      <c r="W328" s="11" t="str">
        <f>IF(ISBLANK(A328),"",表1_16[[#This Row],[子项名称]]&amp;表1_16[[#This Row],[标题]]&amp;表1_16[[#This Row],[分项工程代号]])</f>
        <v/>
      </c>
      <c r="X328" s="11" t="str">
        <f>IF(ISBLANK(A328),"",COUNTIF(W:W,表1_16[[#This Row],[子项名称]]&amp;表1_16[[#This Row],[标题]]&amp;表1_16[[#This Row],[分项工程代号]]))</f>
        <v/>
      </c>
      <c r="Y328" s="11" t="str">
        <f>IF(ISBLANK(A328),"",表1_16[[#This Row],[子项名称]]&amp;表1_16[[#This Row],[分项工程代号]]&amp;表1_16[[#This Row],[分项工程名称]])</f>
        <v/>
      </c>
      <c r="Z328" s="11" t="str">
        <f>IF(ISBLANK(A328),"",IF(MATCH(表1_16[[#This Row],[子项名称]]&amp;表1_16[[#This Row],[分项工程代号]]&amp;表1_16[[#This Row],[分项工程名称]],Y:Y,0)=ROW(表1_16[[#This Row],[子项名称]]),TRUE,FALSE))</f>
        <v/>
      </c>
      <c r="AA328" s="11" t="str">
        <f t="shared" si="65"/>
        <v/>
      </c>
      <c r="AB328" s="11" t="str">
        <f>IF(ISBLANK(A328),"",VLOOKUP(表1_16[[#This Row],[分项工程名称]],施工检查记录[#All],2,FALSE))</f>
        <v/>
      </c>
      <c r="AC328" t="str">
        <f t="shared" si="55"/>
        <v>1900年01月00日</v>
      </c>
    </row>
    <row r="329" customHeight="1" spans="1:29">
      <c r="A329" s="5"/>
      <c r="B329" s="5"/>
      <c r="C329" s="6"/>
      <c r="D329" s="6"/>
      <c r="E329" s="5"/>
      <c r="F329" s="7"/>
      <c r="G329" s="85"/>
      <c r="I329" s="7"/>
      <c r="J329" s="5"/>
      <c r="K329" s="11" t="str">
        <f>IF(ISBLANK(A329),"",VLOOKUP("S8"&amp;表1_16[[#This Row],[分项工程代号]]&amp;表1_16[[#This Row],[分项工程名称]],模板!D:F,3,FALSE))</f>
        <v/>
      </c>
      <c r="L329" s="2" t="str">
        <f>IF(ISBLANK(A329),"",表1_16[[#This Row],[编号]]&amp;TEXT(表1_16[[#This Row],[序号]],"000"))</f>
        <v/>
      </c>
      <c r="M329" s="11" t="str">
        <f t="shared" si="56"/>
        <v/>
      </c>
      <c r="N329" s="11" t="str">
        <f t="shared" si="57"/>
        <v/>
      </c>
      <c r="O329" s="11" t="str">
        <f t="shared" si="58"/>
        <v/>
      </c>
      <c r="P329" s="2" t="str">
        <f t="shared" si="59"/>
        <v/>
      </c>
      <c r="Q329" s="2" t="str">
        <f t="shared" si="60"/>
        <v/>
      </c>
      <c r="R329" s="2" t="str">
        <f t="shared" si="61"/>
        <v/>
      </c>
      <c r="S329" s="11" t="str">
        <f t="shared" si="62"/>
        <v/>
      </c>
      <c r="T329" s="11" t="str">
        <f>IF(ISBLANK(A329),"",VLOOKUP(表1_16[[#This Row],[分项工程名称]],模板!C:G,3,FALSE))</f>
        <v/>
      </c>
      <c r="U329" s="2" t="str">
        <f t="shared" si="63"/>
        <v/>
      </c>
      <c r="V329" s="2" t="str">
        <f t="shared" si="64"/>
        <v/>
      </c>
      <c r="W329" s="11" t="str">
        <f>IF(ISBLANK(A329),"",表1_16[[#This Row],[子项名称]]&amp;表1_16[[#This Row],[标题]]&amp;表1_16[[#This Row],[分项工程代号]])</f>
        <v/>
      </c>
      <c r="X329" s="11" t="str">
        <f>IF(ISBLANK(A329),"",COUNTIF(W:W,表1_16[[#This Row],[子项名称]]&amp;表1_16[[#This Row],[标题]]&amp;表1_16[[#This Row],[分项工程代号]]))</f>
        <v/>
      </c>
      <c r="Y329" s="11" t="str">
        <f>IF(ISBLANK(A329),"",表1_16[[#This Row],[子项名称]]&amp;表1_16[[#This Row],[分项工程代号]]&amp;表1_16[[#This Row],[分项工程名称]])</f>
        <v/>
      </c>
      <c r="Z329" s="11" t="str">
        <f>IF(ISBLANK(A329),"",IF(MATCH(表1_16[[#This Row],[子项名称]]&amp;表1_16[[#This Row],[分项工程代号]]&amp;表1_16[[#This Row],[分项工程名称]],Y:Y,0)=ROW(表1_16[[#This Row],[子项名称]]),TRUE,FALSE))</f>
        <v/>
      </c>
      <c r="AA329" s="11" t="str">
        <f t="shared" si="65"/>
        <v/>
      </c>
      <c r="AB329" s="11" t="str">
        <f>IF(ISBLANK(A329),"",VLOOKUP(表1_16[[#This Row],[分项工程名称]],施工检查记录[#All],2,FALSE))</f>
        <v/>
      </c>
      <c r="AC329" t="str">
        <f t="shared" si="55"/>
        <v>1900年01月00日</v>
      </c>
    </row>
    <row r="330" customHeight="1" spans="1:29">
      <c r="A330" s="5"/>
      <c r="B330" s="5"/>
      <c r="C330" s="7"/>
      <c r="D330" s="6"/>
      <c r="E330" s="5"/>
      <c r="F330" s="7"/>
      <c r="G330" s="85"/>
      <c r="I330" s="7"/>
      <c r="J330" s="5"/>
      <c r="K330" s="11" t="str">
        <f>IF(ISBLANK(A330),"",VLOOKUP("S8"&amp;表1_16[[#This Row],[分项工程代号]]&amp;表1_16[[#This Row],[分项工程名称]],模板!D:F,3,FALSE))</f>
        <v/>
      </c>
      <c r="L330" s="2" t="str">
        <f>IF(ISBLANK(A330),"",表1_16[[#This Row],[编号]]&amp;TEXT(表1_16[[#This Row],[序号]],"000"))</f>
        <v/>
      </c>
      <c r="M330" s="11" t="str">
        <f t="shared" si="56"/>
        <v/>
      </c>
      <c r="N330" s="11" t="str">
        <f t="shared" si="57"/>
        <v/>
      </c>
      <c r="O330" s="11" t="str">
        <f t="shared" si="58"/>
        <v/>
      </c>
      <c r="P330" s="2" t="str">
        <f t="shared" si="59"/>
        <v/>
      </c>
      <c r="Q330" s="2" t="str">
        <f t="shared" si="60"/>
        <v/>
      </c>
      <c r="R330" s="2" t="str">
        <f t="shared" si="61"/>
        <v/>
      </c>
      <c r="S330" s="11" t="str">
        <f t="shared" si="62"/>
        <v/>
      </c>
      <c r="T330" s="11" t="str">
        <f>IF(ISBLANK(A330),"",VLOOKUP(表1_16[[#This Row],[分项工程名称]],模板!C:G,3,FALSE))</f>
        <v/>
      </c>
      <c r="U330" s="2" t="str">
        <f t="shared" si="63"/>
        <v/>
      </c>
      <c r="V330" s="2" t="str">
        <f t="shared" si="64"/>
        <v/>
      </c>
      <c r="W330" s="11" t="str">
        <f>IF(ISBLANK(A330),"",表1_16[[#This Row],[子项名称]]&amp;表1_16[[#This Row],[标题]]&amp;表1_16[[#This Row],[分项工程代号]])</f>
        <v/>
      </c>
      <c r="X330" s="11" t="str">
        <f>IF(ISBLANK(A330),"",COUNTIF(W:W,表1_16[[#This Row],[子项名称]]&amp;表1_16[[#This Row],[标题]]&amp;表1_16[[#This Row],[分项工程代号]]))</f>
        <v/>
      </c>
      <c r="Y330" s="11" t="str">
        <f>IF(ISBLANK(A330),"",表1_16[[#This Row],[子项名称]]&amp;表1_16[[#This Row],[分项工程代号]]&amp;表1_16[[#This Row],[分项工程名称]])</f>
        <v/>
      </c>
      <c r="Z330" s="11" t="str">
        <f>IF(ISBLANK(A330),"",IF(MATCH(表1_16[[#This Row],[子项名称]]&amp;表1_16[[#This Row],[分项工程代号]]&amp;表1_16[[#This Row],[分项工程名称]],Y:Y,0)=ROW(表1_16[[#This Row],[子项名称]]),TRUE,FALSE))</f>
        <v/>
      </c>
      <c r="AA330" s="11" t="str">
        <f t="shared" si="65"/>
        <v/>
      </c>
      <c r="AB330" s="11" t="str">
        <f>IF(ISBLANK(A330),"",VLOOKUP(表1_16[[#This Row],[分项工程名称]],施工检查记录[#All],2,FALSE))</f>
        <v/>
      </c>
      <c r="AC330" t="str">
        <f t="shared" si="55"/>
        <v>1900年01月00日</v>
      </c>
    </row>
    <row r="331" customHeight="1" spans="1:29">
      <c r="A331" s="5"/>
      <c r="B331" s="5"/>
      <c r="C331" s="7"/>
      <c r="D331" s="6"/>
      <c r="E331" s="5"/>
      <c r="F331" s="7"/>
      <c r="G331" s="85"/>
      <c r="I331" s="7"/>
      <c r="J331" s="5"/>
      <c r="K331" s="11" t="str">
        <f>IF(ISBLANK(A331),"",VLOOKUP("S8"&amp;表1_16[[#This Row],[分项工程代号]]&amp;表1_16[[#This Row],[分项工程名称]],模板!D:F,3,FALSE))</f>
        <v/>
      </c>
      <c r="L331" s="2" t="str">
        <f>IF(ISBLANK(A331),"",表1_16[[#This Row],[编号]]&amp;TEXT(表1_16[[#This Row],[序号]],"000"))</f>
        <v/>
      </c>
      <c r="M331" s="11" t="str">
        <f t="shared" si="56"/>
        <v/>
      </c>
      <c r="N331" s="11" t="str">
        <f t="shared" si="57"/>
        <v/>
      </c>
      <c r="O331" s="11" t="str">
        <f t="shared" si="58"/>
        <v/>
      </c>
      <c r="P331" s="2" t="str">
        <f t="shared" si="59"/>
        <v/>
      </c>
      <c r="Q331" s="2" t="str">
        <f t="shared" si="60"/>
        <v/>
      </c>
      <c r="R331" s="2" t="str">
        <f t="shared" si="61"/>
        <v/>
      </c>
      <c r="S331" s="11" t="str">
        <f t="shared" si="62"/>
        <v/>
      </c>
      <c r="T331" s="11" t="str">
        <f>IF(ISBLANK(A331),"",VLOOKUP(表1_16[[#This Row],[分项工程名称]],模板!C:G,3,FALSE))</f>
        <v/>
      </c>
      <c r="U331" s="2" t="str">
        <f t="shared" si="63"/>
        <v/>
      </c>
      <c r="V331" s="2" t="str">
        <f t="shared" si="64"/>
        <v/>
      </c>
      <c r="W331" s="11" t="str">
        <f>IF(ISBLANK(A331),"",表1_16[[#This Row],[子项名称]]&amp;表1_16[[#This Row],[标题]]&amp;表1_16[[#This Row],[分项工程代号]])</f>
        <v/>
      </c>
      <c r="X331" s="11" t="str">
        <f>IF(ISBLANK(A331),"",COUNTIF(W:W,表1_16[[#This Row],[子项名称]]&amp;表1_16[[#This Row],[标题]]&amp;表1_16[[#This Row],[分项工程代号]]))</f>
        <v/>
      </c>
      <c r="Y331" s="11" t="str">
        <f>IF(ISBLANK(A331),"",表1_16[[#This Row],[子项名称]]&amp;表1_16[[#This Row],[分项工程代号]]&amp;表1_16[[#This Row],[分项工程名称]])</f>
        <v/>
      </c>
      <c r="Z331" s="11" t="str">
        <f>IF(ISBLANK(A331),"",IF(MATCH(表1_16[[#This Row],[子项名称]]&amp;表1_16[[#This Row],[分项工程代号]]&amp;表1_16[[#This Row],[分项工程名称]],Y:Y,0)=ROW(表1_16[[#This Row],[子项名称]]),TRUE,FALSE))</f>
        <v/>
      </c>
      <c r="AA331" s="11" t="str">
        <f t="shared" si="65"/>
        <v/>
      </c>
      <c r="AB331" s="11" t="str">
        <f>IF(ISBLANK(A331),"",VLOOKUP(表1_16[[#This Row],[分项工程名称]],施工检查记录[#All],2,FALSE))</f>
        <v/>
      </c>
      <c r="AC331" t="str">
        <f t="shared" si="55"/>
        <v>1900年01月00日</v>
      </c>
    </row>
    <row r="332" customHeight="1" spans="1:29">
      <c r="A332" s="5"/>
      <c r="B332" s="5"/>
      <c r="D332" s="5"/>
      <c r="E332" s="88"/>
      <c r="F332" s="7"/>
      <c r="G332" s="4"/>
      <c r="I332" s="88"/>
      <c r="J332" s="5"/>
      <c r="K332" s="11" t="str">
        <f>IF(ISBLANK(A332),"",VLOOKUP("S8"&amp;表1_16[[#This Row],[分项工程代号]]&amp;表1_16[[#This Row],[分项工程名称]],模板!D:F,3,FALSE))</f>
        <v/>
      </c>
      <c r="L332" s="2" t="str">
        <f>IF(ISBLANK(A332),"",表1_16[[#This Row],[编号]]&amp;TEXT(表1_16[[#This Row],[序号]],"000"))</f>
        <v/>
      </c>
      <c r="M332" s="11" t="str">
        <f t="shared" si="56"/>
        <v/>
      </c>
      <c r="N332" s="11" t="str">
        <f t="shared" si="57"/>
        <v/>
      </c>
      <c r="O332" s="11" t="str">
        <f t="shared" si="58"/>
        <v/>
      </c>
      <c r="P332" s="2" t="str">
        <f t="shared" si="59"/>
        <v/>
      </c>
      <c r="Q332" s="2" t="str">
        <f t="shared" si="60"/>
        <v/>
      </c>
      <c r="R332" s="2" t="str">
        <f t="shared" si="61"/>
        <v/>
      </c>
      <c r="S332" s="11" t="str">
        <f t="shared" si="62"/>
        <v/>
      </c>
      <c r="T332" s="11" t="str">
        <f>IF(ISBLANK(A332),"",VLOOKUP(表1_16[[#This Row],[分项工程名称]],模板!C:G,3,FALSE))</f>
        <v/>
      </c>
      <c r="U332" s="2" t="str">
        <f t="shared" si="63"/>
        <v/>
      </c>
      <c r="V332" s="2" t="str">
        <f t="shared" si="64"/>
        <v/>
      </c>
      <c r="W332" s="11" t="str">
        <f>IF(ISBLANK(A332),"",表1_16[[#This Row],[子项名称]]&amp;表1_16[[#This Row],[标题]]&amp;表1_16[[#This Row],[分项工程代号]])</f>
        <v/>
      </c>
      <c r="X332" s="11" t="str">
        <f>IF(ISBLANK(A332),"",COUNTIF(W:W,表1_16[[#This Row],[子项名称]]&amp;表1_16[[#This Row],[标题]]&amp;表1_16[[#This Row],[分项工程代号]]))</f>
        <v/>
      </c>
      <c r="Y332" s="11" t="str">
        <f>IF(ISBLANK(A332),"",表1_16[[#This Row],[子项名称]]&amp;表1_16[[#This Row],[分项工程代号]]&amp;表1_16[[#This Row],[分项工程名称]])</f>
        <v/>
      </c>
      <c r="Z332" s="11" t="str">
        <f>IF(ISBLANK(A332),"",IF(MATCH(表1_16[[#This Row],[子项名称]]&amp;表1_16[[#This Row],[分项工程代号]]&amp;表1_16[[#This Row],[分项工程名称]],Y:Y,0)=ROW(表1_16[[#This Row],[子项名称]]),TRUE,FALSE))</f>
        <v/>
      </c>
      <c r="AA332" s="11" t="str">
        <f t="shared" si="65"/>
        <v/>
      </c>
      <c r="AB332" s="11" t="str">
        <f>IF(ISBLANK(A332),"",VLOOKUP(表1_16[[#This Row],[分项工程名称]],施工检查记录[#All],2,FALSE))</f>
        <v/>
      </c>
      <c r="AC332" t="str">
        <f t="shared" si="55"/>
        <v>1900年01月00日</v>
      </c>
    </row>
    <row r="333" customHeight="1" spans="1:29">
      <c r="A333" s="5"/>
      <c r="B333" s="5"/>
      <c r="D333" s="5"/>
      <c r="E333" s="88"/>
      <c r="F333" s="7"/>
      <c r="G333" s="4"/>
      <c r="I333" s="88"/>
      <c r="J333" s="5"/>
      <c r="K333" s="11" t="str">
        <f>IF(ISBLANK(A333),"",VLOOKUP("S8"&amp;表1_16[[#This Row],[分项工程代号]]&amp;表1_16[[#This Row],[分项工程名称]],模板!D:F,3,FALSE))</f>
        <v/>
      </c>
      <c r="L333" s="2" t="str">
        <f>IF(ISBLANK(A333),"",表1_16[[#This Row],[编号]]&amp;TEXT(表1_16[[#This Row],[序号]],"000"))</f>
        <v/>
      </c>
      <c r="M333" s="11" t="str">
        <f t="shared" si="56"/>
        <v/>
      </c>
      <c r="N333" s="11" t="str">
        <f t="shared" si="57"/>
        <v/>
      </c>
      <c r="O333" s="11" t="str">
        <f t="shared" si="58"/>
        <v/>
      </c>
      <c r="P333" s="2" t="str">
        <f t="shared" si="59"/>
        <v/>
      </c>
      <c r="Q333" s="2" t="str">
        <f t="shared" si="60"/>
        <v/>
      </c>
      <c r="R333" s="2" t="str">
        <f t="shared" si="61"/>
        <v/>
      </c>
      <c r="S333" s="11" t="str">
        <f t="shared" si="62"/>
        <v/>
      </c>
      <c r="T333" s="11" t="str">
        <f>IF(ISBLANK(A333),"",VLOOKUP(表1_16[[#This Row],[分项工程名称]],模板!C:G,3,FALSE))</f>
        <v/>
      </c>
      <c r="U333" s="2" t="str">
        <f t="shared" si="63"/>
        <v/>
      </c>
      <c r="V333" s="2" t="str">
        <f t="shared" si="64"/>
        <v/>
      </c>
      <c r="W333" s="11" t="str">
        <f>IF(ISBLANK(A333),"",表1_16[[#This Row],[子项名称]]&amp;表1_16[[#This Row],[标题]]&amp;表1_16[[#This Row],[分项工程代号]])</f>
        <v/>
      </c>
      <c r="X333" s="11" t="str">
        <f>IF(ISBLANK(A333),"",COUNTIF(W:W,表1_16[[#This Row],[子项名称]]&amp;表1_16[[#This Row],[标题]]&amp;表1_16[[#This Row],[分项工程代号]]))</f>
        <v/>
      </c>
      <c r="Y333" s="11" t="str">
        <f>IF(ISBLANK(A333),"",表1_16[[#This Row],[子项名称]]&amp;表1_16[[#This Row],[分项工程代号]]&amp;表1_16[[#This Row],[分项工程名称]])</f>
        <v/>
      </c>
      <c r="Z333" s="11" t="str">
        <f>IF(ISBLANK(A333),"",IF(MATCH(表1_16[[#This Row],[子项名称]]&amp;表1_16[[#This Row],[分项工程代号]]&amp;表1_16[[#This Row],[分项工程名称]],Y:Y,0)=ROW(表1_16[[#This Row],[子项名称]]),TRUE,FALSE))</f>
        <v/>
      </c>
      <c r="AA333" s="11" t="str">
        <f t="shared" si="65"/>
        <v/>
      </c>
      <c r="AB333" s="11" t="str">
        <f>IF(ISBLANK(A333),"",VLOOKUP(表1_16[[#This Row],[分项工程名称]],施工检查记录[#All],2,FALSE))</f>
        <v/>
      </c>
      <c r="AC333" t="str">
        <f t="shared" si="55"/>
        <v>1900年01月00日</v>
      </c>
    </row>
    <row r="334" customHeight="1" spans="1:29">
      <c r="A334" s="5"/>
      <c r="B334" s="5"/>
      <c r="D334" s="5"/>
      <c r="E334" s="88"/>
      <c r="F334" s="7"/>
      <c r="G334" s="4"/>
      <c r="I334" s="88"/>
      <c r="J334" s="5"/>
      <c r="K334" s="11" t="str">
        <f>IF(ISBLANK(A334),"",VLOOKUP("S8"&amp;表1_16[[#This Row],[分项工程代号]]&amp;表1_16[[#This Row],[分项工程名称]],模板!D:F,3,FALSE))</f>
        <v/>
      </c>
      <c r="L334" s="2" t="str">
        <f>IF(ISBLANK(A334),"",表1_16[[#This Row],[编号]]&amp;TEXT(表1_16[[#This Row],[序号]],"000"))</f>
        <v/>
      </c>
      <c r="M334" s="11" t="str">
        <f t="shared" si="56"/>
        <v/>
      </c>
      <c r="N334" s="11" t="str">
        <f t="shared" si="57"/>
        <v/>
      </c>
      <c r="O334" s="11" t="str">
        <f t="shared" si="58"/>
        <v/>
      </c>
      <c r="P334" s="2" t="str">
        <f t="shared" si="59"/>
        <v/>
      </c>
      <c r="Q334" s="2" t="str">
        <f t="shared" si="60"/>
        <v/>
      </c>
      <c r="R334" s="2" t="str">
        <f t="shared" si="61"/>
        <v/>
      </c>
      <c r="S334" s="11" t="str">
        <f t="shared" si="62"/>
        <v/>
      </c>
      <c r="T334" s="11" t="str">
        <f>IF(ISBLANK(A334),"",VLOOKUP(表1_16[[#This Row],[分项工程名称]],模板!C:G,3,FALSE))</f>
        <v/>
      </c>
      <c r="U334" s="2" t="str">
        <f t="shared" si="63"/>
        <v/>
      </c>
      <c r="V334" s="2" t="str">
        <f t="shared" si="64"/>
        <v/>
      </c>
      <c r="W334" s="11" t="str">
        <f>IF(ISBLANK(A334),"",表1_16[[#This Row],[子项名称]]&amp;表1_16[[#This Row],[标题]]&amp;表1_16[[#This Row],[分项工程代号]])</f>
        <v/>
      </c>
      <c r="X334" s="11" t="str">
        <f>IF(ISBLANK(A334),"",COUNTIF(W:W,表1_16[[#This Row],[子项名称]]&amp;表1_16[[#This Row],[标题]]&amp;表1_16[[#This Row],[分项工程代号]]))</f>
        <v/>
      </c>
      <c r="Y334" s="11" t="str">
        <f>IF(ISBLANK(A334),"",表1_16[[#This Row],[子项名称]]&amp;表1_16[[#This Row],[分项工程代号]]&amp;表1_16[[#This Row],[分项工程名称]])</f>
        <v/>
      </c>
      <c r="Z334" s="11" t="str">
        <f>IF(ISBLANK(A334),"",IF(MATCH(表1_16[[#This Row],[子项名称]]&amp;表1_16[[#This Row],[分项工程代号]]&amp;表1_16[[#This Row],[分项工程名称]],Y:Y,0)=ROW(表1_16[[#This Row],[子项名称]]),TRUE,FALSE))</f>
        <v/>
      </c>
      <c r="AA334" s="11" t="str">
        <f t="shared" si="65"/>
        <v/>
      </c>
      <c r="AB334" s="11" t="str">
        <f>IF(ISBLANK(A334),"",VLOOKUP(表1_16[[#This Row],[分项工程名称]],施工检查记录[#All],2,FALSE))</f>
        <v/>
      </c>
      <c r="AC334" t="str">
        <f t="shared" si="55"/>
        <v>1900年01月00日</v>
      </c>
    </row>
    <row r="335" customHeight="1" spans="1:29">
      <c r="A335" s="5"/>
      <c r="B335" s="5"/>
      <c r="D335" s="5"/>
      <c r="E335" s="88"/>
      <c r="F335" s="7"/>
      <c r="G335" s="4"/>
      <c r="I335" s="88"/>
      <c r="J335" s="5"/>
      <c r="K335" s="11" t="str">
        <f>IF(ISBLANK(A335),"",VLOOKUP("S8"&amp;表1_16[[#This Row],[分项工程代号]]&amp;表1_16[[#This Row],[分项工程名称]],模板!D:F,3,FALSE))</f>
        <v/>
      </c>
      <c r="L335" s="2" t="str">
        <f>IF(ISBLANK(A335),"",表1_16[[#This Row],[编号]]&amp;TEXT(表1_16[[#This Row],[序号]],"000"))</f>
        <v/>
      </c>
      <c r="M335" s="11" t="str">
        <f t="shared" si="56"/>
        <v/>
      </c>
      <c r="N335" s="11" t="str">
        <f t="shared" si="57"/>
        <v/>
      </c>
      <c r="O335" s="11" t="str">
        <f t="shared" si="58"/>
        <v/>
      </c>
      <c r="P335" s="2" t="str">
        <f t="shared" si="59"/>
        <v/>
      </c>
      <c r="Q335" s="2" t="str">
        <f t="shared" si="60"/>
        <v/>
      </c>
      <c r="R335" s="2" t="str">
        <f t="shared" si="61"/>
        <v/>
      </c>
      <c r="S335" s="11" t="str">
        <f t="shared" si="62"/>
        <v/>
      </c>
      <c r="T335" s="11" t="str">
        <f>IF(ISBLANK(A335),"",VLOOKUP(表1_16[[#This Row],[分项工程名称]],模板!C:G,3,FALSE))</f>
        <v/>
      </c>
      <c r="U335" s="2" t="str">
        <f t="shared" si="63"/>
        <v/>
      </c>
      <c r="V335" s="2" t="str">
        <f t="shared" si="64"/>
        <v/>
      </c>
      <c r="W335" s="11" t="str">
        <f>IF(ISBLANK(A335),"",表1_16[[#This Row],[子项名称]]&amp;表1_16[[#This Row],[标题]]&amp;表1_16[[#This Row],[分项工程代号]])</f>
        <v/>
      </c>
      <c r="X335" s="11" t="str">
        <f>IF(ISBLANK(A335),"",COUNTIF(W:W,表1_16[[#This Row],[子项名称]]&amp;表1_16[[#This Row],[标题]]&amp;表1_16[[#This Row],[分项工程代号]]))</f>
        <v/>
      </c>
      <c r="Y335" s="11" t="str">
        <f>IF(ISBLANK(A335),"",表1_16[[#This Row],[子项名称]]&amp;表1_16[[#This Row],[分项工程代号]]&amp;表1_16[[#This Row],[分项工程名称]])</f>
        <v/>
      </c>
      <c r="Z335" s="11" t="str">
        <f>IF(ISBLANK(A335),"",IF(MATCH(表1_16[[#This Row],[子项名称]]&amp;表1_16[[#This Row],[分项工程代号]]&amp;表1_16[[#This Row],[分项工程名称]],Y:Y,0)=ROW(表1_16[[#This Row],[子项名称]]),TRUE,FALSE))</f>
        <v/>
      </c>
      <c r="AA335" s="11" t="str">
        <f t="shared" si="65"/>
        <v/>
      </c>
      <c r="AB335" s="11" t="str">
        <f>IF(ISBLANK(A335),"",VLOOKUP(表1_16[[#This Row],[分项工程名称]],施工检查记录[#All],2,FALSE))</f>
        <v/>
      </c>
      <c r="AC335" t="str">
        <f t="shared" si="55"/>
        <v>1900年01月00日</v>
      </c>
    </row>
    <row r="336" customHeight="1" spans="1:29">
      <c r="A336" s="5"/>
      <c r="B336" s="5"/>
      <c r="D336" s="5"/>
      <c r="E336" s="88"/>
      <c r="F336" s="7"/>
      <c r="G336" s="4"/>
      <c r="I336" s="88"/>
      <c r="J336" s="5"/>
      <c r="K336" s="11" t="str">
        <f>IF(ISBLANK(A336),"",VLOOKUP("S8"&amp;表1_16[[#This Row],[分项工程代号]]&amp;表1_16[[#This Row],[分项工程名称]],模板!D:F,3,FALSE))</f>
        <v/>
      </c>
      <c r="L336" s="2" t="str">
        <f>IF(ISBLANK(A336),"",表1_16[[#This Row],[编号]]&amp;TEXT(表1_16[[#This Row],[序号]],"000"))</f>
        <v/>
      </c>
      <c r="M336" s="11" t="str">
        <f t="shared" si="56"/>
        <v/>
      </c>
      <c r="N336" s="11" t="str">
        <f t="shared" si="57"/>
        <v/>
      </c>
      <c r="O336" s="11" t="str">
        <f t="shared" si="58"/>
        <v/>
      </c>
      <c r="P336" s="2" t="str">
        <f t="shared" si="59"/>
        <v/>
      </c>
      <c r="Q336" s="2" t="str">
        <f t="shared" si="60"/>
        <v/>
      </c>
      <c r="R336" s="2" t="str">
        <f t="shared" si="61"/>
        <v/>
      </c>
      <c r="S336" s="11" t="str">
        <f t="shared" si="62"/>
        <v/>
      </c>
      <c r="T336" s="11" t="str">
        <f>IF(ISBLANK(A336),"",VLOOKUP(表1_16[[#This Row],[分项工程名称]],模板!C:G,3,FALSE))</f>
        <v/>
      </c>
      <c r="U336" s="2" t="str">
        <f t="shared" si="63"/>
        <v/>
      </c>
      <c r="V336" s="2" t="str">
        <f t="shared" si="64"/>
        <v/>
      </c>
      <c r="W336" s="11" t="str">
        <f>IF(ISBLANK(A336),"",表1_16[[#This Row],[子项名称]]&amp;表1_16[[#This Row],[标题]]&amp;表1_16[[#This Row],[分项工程代号]])</f>
        <v/>
      </c>
      <c r="X336" s="11" t="str">
        <f>IF(ISBLANK(A336),"",COUNTIF(W:W,表1_16[[#This Row],[子项名称]]&amp;表1_16[[#This Row],[标题]]&amp;表1_16[[#This Row],[分项工程代号]]))</f>
        <v/>
      </c>
      <c r="Y336" s="11" t="str">
        <f>IF(ISBLANK(A336),"",表1_16[[#This Row],[子项名称]]&amp;表1_16[[#This Row],[分项工程代号]]&amp;表1_16[[#This Row],[分项工程名称]])</f>
        <v/>
      </c>
      <c r="Z336" s="11" t="str">
        <f>IF(ISBLANK(A336),"",IF(MATCH(表1_16[[#This Row],[子项名称]]&amp;表1_16[[#This Row],[分项工程代号]]&amp;表1_16[[#This Row],[分项工程名称]],Y:Y,0)=ROW(表1_16[[#This Row],[子项名称]]),TRUE,FALSE))</f>
        <v/>
      </c>
      <c r="AA336" s="11" t="str">
        <f t="shared" si="65"/>
        <v/>
      </c>
      <c r="AB336" s="11" t="str">
        <f>IF(ISBLANK(A336),"",VLOOKUP(表1_16[[#This Row],[分项工程名称]],施工检查记录[#All],2,FALSE))</f>
        <v/>
      </c>
      <c r="AC336" t="str">
        <f t="shared" si="55"/>
        <v>1900年01月00日</v>
      </c>
    </row>
    <row r="337" customHeight="1" spans="1:29">
      <c r="A337" s="5"/>
      <c r="B337" s="5"/>
      <c r="D337" s="5"/>
      <c r="E337" s="88"/>
      <c r="F337" s="7"/>
      <c r="G337" s="4"/>
      <c r="I337" s="88"/>
      <c r="J337" s="5"/>
      <c r="K337" s="11" t="str">
        <f>IF(ISBLANK(A337),"",VLOOKUP("S8"&amp;表1_16[[#This Row],[分项工程代号]]&amp;表1_16[[#This Row],[分项工程名称]],模板!D:F,3,FALSE))</f>
        <v/>
      </c>
      <c r="L337" s="2" t="str">
        <f>IF(ISBLANK(A337),"",表1_16[[#This Row],[编号]]&amp;TEXT(表1_16[[#This Row],[序号]],"000"))</f>
        <v/>
      </c>
      <c r="M337" s="11" t="str">
        <f t="shared" si="56"/>
        <v/>
      </c>
      <c r="N337" s="11" t="str">
        <f t="shared" si="57"/>
        <v/>
      </c>
      <c r="O337" s="11" t="str">
        <f t="shared" si="58"/>
        <v/>
      </c>
      <c r="P337" s="2" t="str">
        <f t="shared" si="59"/>
        <v/>
      </c>
      <c r="Q337" s="2" t="str">
        <f t="shared" si="60"/>
        <v/>
      </c>
      <c r="R337" s="2" t="str">
        <f t="shared" si="61"/>
        <v/>
      </c>
      <c r="S337" s="11" t="str">
        <f t="shared" si="62"/>
        <v/>
      </c>
      <c r="T337" s="11" t="str">
        <f>IF(ISBLANK(A337),"",VLOOKUP(表1_16[[#This Row],[分项工程名称]],模板!C:G,3,FALSE))</f>
        <v/>
      </c>
      <c r="U337" s="2" t="str">
        <f t="shared" si="63"/>
        <v/>
      </c>
      <c r="V337" s="2" t="str">
        <f t="shared" si="64"/>
        <v/>
      </c>
      <c r="W337" s="11" t="str">
        <f>IF(ISBLANK(A337),"",表1_16[[#This Row],[子项名称]]&amp;表1_16[[#This Row],[标题]]&amp;表1_16[[#This Row],[分项工程代号]])</f>
        <v/>
      </c>
      <c r="X337" s="11" t="str">
        <f>IF(ISBLANK(A337),"",COUNTIF(W:W,表1_16[[#This Row],[子项名称]]&amp;表1_16[[#This Row],[标题]]&amp;表1_16[[#This Row],[分项工程代号]]))</f>
        <v/>
      </c>
      <c r="Y337" s="11" t="str">
        <f>IF(ISBLANK(A337),"",表1_16[[#This Row],[子项名称]]&amp;表1_16[[#This Row],[分项工程代号]]&amp;表1_16[[#This Row],[分项工程名称]])</f>
        <v/>
      </c>
      <c r="Z337" s="11" t="str">
        <f>IF(ISBLANK(A337),"",IF(MATCH(表1_16[[#This Row],[子项名称]]&amp;表1_16[[#This Row],[分项工程代号]]&amp;表1_16[[#This Row],[分项工程名称]],Y:Y,0)=ROW(表1_16[[#This Row],[子项名称]]),TRUE,FALSE))</f>
        <v/>
      </c>
      <c r="AA337" s="11" t="str">
        <f t="shared" si="65"/>
        <v/>
      </c>
      <c r="AB337" s="11" t="str">
        <f>IF(ISBLANK(A337),"",VLOOKUP(表1_16[[#This Row],[分项工程名称]],施工检查记录[#All],2,FALSE))</f>
        <v/>
      </c>
      <c r="AC337" t="str">
        <f t="shared" si="55"/>
        <v>1900年01月00日</v>
      </c>
    </row>
    <row r="338" customHeight="1" spans="1:29">
      <c r="A338" s="5"/>
      <c r="B338" s="5"/>
      <c r="D338" s="5"/>
      <c r="E338" s="88"/>
      <c r="F338" s="7"/>
      <c r="G338" s="4"/>
      <c r="I338" s="88"/>
      <c r="J338" s="5"/>
      <c r="K338" s="11" t="str">
        <f>IF(ISBLANK(A338),"",VLOOKUP("S8"&amp;表1_16[[#This Row],[分项工程代号]]&amp;表1_16[[#This Row],[分项工程名称]],模板!D:F,3,FALSE))</f>
        <v/>
      </c>
      <c r="L338" s="2" t="str">
        <f>IF(ISBLANK(A338),"",表1_16[[#This Row],[编号]]&amp;TEXT(表1_16[[#This Row],[序号]],"000"))</f>
        <v/>
      </c>
      <c r="M338" s="11" t="str">
        <f t="shared" si="56"/>
        <v/>
      </c>
      <c r="N338" s="11" t="str">
        <f t="shared" si="57"/>
        <v/>
      </c>
      <c r="O338" s="11" t="str">
        <f t="shared" si="58"/>
        <v/>
      </c>
      <c r="P338" s="2" t="str">
        <f t="shared" si="59"/>
        <v/>
      </c>
      <c r="Q338" s="2" t="str">
        <f t="shared" si="60"/>
        <v/>
      </c>
      <c r="R338" s="2" t="str">
        <f t="shared" si="61"/>
        <v/>
      </c>
      <c r="S338" s="11" t="str">
        <f t="shared" si="62"/>
        <v/>
      </c>
      <c r="T338" s="11" t="str">
        <f>IF(ISBLANK(A338),"",VLOOKUP(表1_16[[#This Row],[分项工程名称]],模板!C:G,3,FALSE))</f>
        <v/>
      </c>
      <c r="U338" s="2" t="str">
        <f t="shared" si="63"/>
        <v/>
      </c>
      <c r="V338" s="2" t="str">
        <f t="shared" si="64"/>
        <v/>
      </c>
      <c r="W338" s="11" t="str">
        <f>IF(ISBLANK(A338),"",表1_16[[#This Row],[子项名称]]&amp;表1_16[[#This Row],[标题]]&amp;表1_16[[#This Row],[分项工程代号]])</f>
        <v/>
      </c>
      <c r="X338" s="11" t="str">
        <f>IF(ISBLANK(A338),"",COUNTIF(W:W,表1_16[[#This Row],[子项名称]]&amp;表1_16[[#This Row],[标题]]&amp;表1_16[[#This Row],[分项工程代号]]))</f>
        <v/>
      </c>
      <c r="Y338" s="11" t="str">
        <f>IF(ISBLANK(A338),"",表1_16[[#This Row],[子项名称]]&amp;表1_16[[#This Row],[分项工程代号]]&amp;表1_16[[#This Row],[分项工程名称]])</f>
        <v/>
      </c>
      <c r="Z338" s="11" t="str">
        <f>IF(ISBLANK(A338),"",IF(MATCH(表1_16[[#This Row],[子项名称]]&amp;表1_16[[#This Row],[分项工程代号]]&amp;表1_16[[#This Row],[分项工程名称]],Y:Y,0)=ROW(表1_16[[#This Row],[子项名称]]),TRUE,FALSE))</f>
        <v/>
      </c>
      <c r="AA338" s="11" t="str">
        <f t="shared" si="65"/>
        <v/>
      </c>
      <c r="AB338" s="11" t="str">
        <f>IF(ISBLANK(A338),"",VLOOKUP(表1_16[[#This Row],[分项工程名称]],施工检查记录[#All],2,FALSE))</f>
        <v/>
      </c>
      <c r="AC338" t="str">
        <f t="shared" si="55"/>
        <v>1900年01月00日</v>
      </c>
    </row>
    <row r="339" customHeight="1" spans="2:29">
      <c r="B339" s="5"/>
      <c r="E339" s="88"/>
      <c r="G339" s="4"/>
      <c r="I339" s="88"/>
      <c r="J339" s="5"/>
      <c r="K339" s="11" t="str">
        <f>IF(ISBLANK(A339),"",VLOOKUP("S8"&amp;表1_16[[#This Row],[分项工程代号]]&amp;表1_16[[#This Row],[分项工程名称]],模板!D:F,3,FALSE))</f>
        <v/>
      </c>
      <c r="L339" s="2" t="str">
        <f>IF(ISBLANK(A339),"",表1_16[[#This Row],[编号]]&amp;TEXT(表1_16[[#This Row],[序号]],"000"))</f>
        <v/>
      </c>
      <c r="M339" s="11" t="str">
        <f t="shared" si="56"/>
        <v/>
      </c>
      <c r="N339" s="11" t="str">
        <f t="shared" si="57"/>
        <v/>
      </c>
      <c r="O339" s="11" t="str">
        <f t="shared" si="58"/>
        <v/>
      </c>
      <c r="P339" s="2" t="str">
        <f t="shared" si="59"/>
        <v/>
      </c>
      <c r="Q339" s="2" t="str">
        <f t="shared" si="60"/>
        <v/>
      </c>
      <c r="R339" s="2" t="str">
        <f t="shared" si="61"/>
        <v/>
      </c>
      <c r="S339" s="11" t="str">
        <f t="shared" si="62"/>
        <v/>
      </c>
      <c r="T339" s="11" t="str">
        <f>IF(ISBLANK(A339),"",VLOOKUP(表1_16[[#This Row],[分项工程名称]],模板!C:G,3,FALSE))</f>
        <v/>
      </c>
      <c r="U339" s="2" t="str">
        <f t="shared" si="63"/>
        <v/>
      </c>
      <c r="V339" s="2" t="str">
        <f t="shared" si="64"/>
        <v/>
      </c>
      <c r="W339" s="11" t="str">
        <f>IF(ISBLANK(A339),"",表1_16[[#This Row],[子项名称]]&amp;表1_16[[#This Row],[标题]]&amp;表1_16[[#This Row],[分项工程代号]])</f>
        <v/>
      </c>
      <c r="X339" s="11" t="str">
        <f>IF(ISBLANK(A339),"",COUNTIF(W:W,表1_16[[#This Row],[子项名称]]&amp;表1_16[[#This Row],[标题]]&amp;表1_16[[#This Row],[分项工程代号]]))</f>
        <v/>
      </c>
      <c r="Y339" s="11" t="str">
        <f>IF(ISBLANK(A339),"",表1_16[[#This Row],[子项名称]]&amp;表1_16[[#This Row],[分项工程代号]]&amp;表1_16[[#This Row],[分项工程名称]])</f>
        <v/>
      </c>
      <c r="Z339" s="11" t="str">
        <f>IF(ISBLANK(A339),"",IF(MATCH(表1_16[[#This Row],[子项名称]]&amp;表1_16[[#This Row],[分项工程代号]]&amp;表1_16[[#This Row],[分项工程名称]],Y:Y,0)=ROW(表1_16[[#This Row],[子项名称]]),TRUE,FALSE))</f>
        <v/>
      </c>
      <c r="AA339" s="11" t="str">
        <f t="shared" si="65"/>
        <v/>
      </c>
      <c r="AB339" s="11" t="str">
        <f>IF(ISBLANK(A339),"",VLOOKUP(表1_16[[#This Row],[分项工程名称]],施工检查记录[#All],2,FALSE))</f>
        <v/>
      </c>
      <c r="AC339" t="str">
        <f t="shared" si="55"/>
        <v>1900年01月00日</v>
      </c>
    </row>
    <row r="340" customHeight="1" spans="2:29">
      <c r="B340" s="5"/>
      <c r="E340" s="88"/>
      <c r="G340" s="4"/>
      <c r="I340" s="88"/>
      <c r="J340" s="5"/>
      <c r="K340" s="11" t="str">
        <f>IF(ISBLANK(A340),"",VLOOKUP("S8"&amp;表1_16[[#This Row],[分项工程代号]]&amp;表1_16[[#This Row],[分项工程名称]],模板!D:F,3,FALSE))</f>
        <v/>
      </c>
      <c r="L340" s="2" t="str">
        <f>IF(ISBLANK(A340),"",表1_16[[#This Row],[编号]]&amp;TEXT(表1_16[[#This Row],[序号]],"000"))</f>
        <v/>
      </c>
      <c r="M340" s="11" t="str">
        <f t="shared" si="56"/>
        <v/>
      </c>
      <c r="N340" s="11" t="str">
        <f t="shared" si="57"/>
        <v/>
      </c>
      <c r="O340" s="11" t="str">
        <f t="shared" si="58"/>
        <v/>
      </c>
      <c r="P340" s="2" t="str">
        <f t="shared" si="59"/>
        <v/>
      </c>
      <c r="Q340" s="2" t="str">
        <f t="shared" si="60"/>
        <v/>
      </c>
      <c r="R340" s="2" t="str">
        <f t="shared" si="61"/>
        <v/>
      </c>
      <c r="S340" s="11" t="str">
        <f t="shared" si="62"/>
        <v/>
      </c>
      <c r="T340" s="11" t="str">
        <f>IF(ISBLANK(A340),"",VLOOKUP(表1_16[[#This Row],[分项工程名称]],模板!C:G,3,FALSE))</f>
        <v/>
      </c>
      <c r="U340" s="2" t="str">
        <f t="shared" si="63"/>
        <v/>
      </c>
      <c r="V340" s="2" t="str">
        <f t="shared" si="64"/>
        <v/>
      </c>
      <c r="W340" s="11" t="str">
        <f>IF(ISBLANK(A340),"",表1_16[[#This Row],[子项名称]]&amp;表1_16[[#This Row],[标题]]&amp;表1_16[[#This Row],[分项工程代号]])</f>
        <v/>
      </c>
      <c r="X340" s="11" t="str">
        <f>IF(ISBLANK(A340),"",COUNTIF(W:W,表1_16[[#This Row],[子项名称]]&amp;表1_16[[#This Row],[标题]]&amp;表1_16[[#This Row],[分项工程代号]]))</f>
        <v/>
      </c>
      <c r="Y340" s="11" t="str">
        <f>IF(ISBLANK(A340),"",表1_16[[#This Row],[子项名称]]&amp;表1_16[[#This Row],[分项工程代号]]&amp;表1_16[[#This Row],[分项工程名称]])</f>
        <v/>
      </c>
      <c r="Z340" s="11" t="str">
        <f>IF(ISBLANK(A340),"",IF(MATCH(表1_16[[#This Row],[子项名称]]&amp;表1_16[[#This Row],[分项工程代号]]&amp;表1_16[[#This Row],[分项工程名称]],Y:Y,0)=ROW(表1_16[[#This Row],[子项名称]]),TRUE,FALSE))</f>
        <v/>
      </c>
      <c r="AA340" s="11" t="str">
        <f t="shared" si="65"/>
        <v/>
      </c>
      <c r="AB340" s="11" t="str">
        <f>IF(ISBLANK(A340),"",VLOOKUP(表1_16[[#This Row],[分项工程名称]],施工检查记录[#All],2,FALSE))</f>
        <v/>
      </c>
      <c r="AC340" t="str">
        <f t="shared" si="55"/>
        <v>1900年01月00日</v>
      </c>
    </row>
    <row r="341" customHeight="1" spans="1:29">
      <c r="A341" s="5"/>
      <c r="B341" s="5"/>
      <c r="C341" s="82"/>
      <c r="D341" s="5"/>
      <c r="E341" s="5"/>
      <c r="F341" s="5"/>
      <c r="G341" s="85"/>
      <c r="I341" s="5"/>
      <c r="J341" s="5"/>
      <c r="K341" s="11" t="str">
        <f>IF(ISBLANK(A341),"",VLOOKUP("S8"&amp;表1_16[[#This Row],[分项工程代号]]&amp;表1_16[[#This Row],[分项工程名称]],模板!D:F,3,FALSE))</f>
        <v/>
      </c>
      <c r="L341" s="2" t="str">
        <f>IF(ISBLANK(A341),"",表1_16[[#This Row],[编号]]&amp;TEXT(表1_16[[#This Row],[序号]],"000"))</f>
        <v/>
      </c>
      <c r="M341" s="11" t="str">
        <f t="shared" si="56"/>
        <v/>
      </c>
      <c r="N341" s="11" t="str">
        <f t="shared" si="57"/>
        <v/>
      </c>
      <c r="O341" s="11" t="str">
        <f t="shared" si="58"/>
        <v/>
      </c>
      <c r="P341" s="2" t="str">
        <f t="shared" si="59"/>
        <v/>
      </c>
      <c r="Q341" s="2" t="str">
        <f t="shared" si="60"/>
        <v/>
      </c>
      <c r="R341" s="2" t="str">
        <f t="shared" si="61"/>
        <v/>
      </c>
      <c r="S341" s="11" t="str">
        <f t="shared" si="62"/>
        <v/>
      </c>
      <c r="T341" s="11" t="str">
        <f>IF(ISBLANK(A341),"",VLOOKUP(表1_16[[#This Row],[分项工程名称]],模板!C:G,3,FALSE))</f>
        <v/>
      </c>
      <c r="U341" s="2" t="str">
        <f t="shared" si="63"/>
        <v/>
      </c>
      <c r="V341" s="2" t="str">
        <f t="shared" si="64"/>
        <v/>
      </c>
      <c r="W341" s="11" t="str">
        <f>IF(ISBLANK(A341),"",表1_16[[#This Row],[子项名称]]&amp;表1_16[[#This Row],[标题]]&amp;表1_16[[#This Row],[分项工程代号]])</f>
        <v/>
      </c>
      <c r="X341" s="11" t="str">
        <f>IF(ISBLANK(A341),"",COUNTIF(W:W,表1_16[[#This Row],[子项名称]]&amp;表1_16[[#This Row],[标题]]&amp;表1_16[[#This Row],[分项工程代号]]))</f>
        <v/>
      </c>
      <c r="Y341" s="11" t="str">
        <f>IF(ISBLANK(A341),"",表1_16[[#This Row],[子项名称]]&amp;表1_16[[#This Row],[分项工程代号]]&amp;表1_16[[#This Row],[分项工程名称]])</f>
        <v/>
      </c>
      <c r="Z341" s="11" t="str">
        <f>IF(ISBLANK(A341),"",IF(MATCH(表1_16[[#This Row],[子项名称]]&amp;表1_16[[#This Row],[分项工程代号]]&amp;表1_16[[#This Row],[分项工程名称]],Y:Y,0)=ROW(表1_16[[#This Row],[子项名称]]),TRUE,FALSE))</f>
        <v/>
      </c>
      <c r="AA341" s="11" t="str">
        <f t="shared" si="65"/>
        <v/>
      </c>
      <c r="AB341" s="11" t="str">
        <f>IF(ISBLANK(A341),"",VLOOKUP(表1_16[[#This Row],[分项工程名称]],施工检查记录[#All],2,FALSE))</f>
        <v/>
      </c>
      <c r="AC341" t="str">
        <f t="shared" si="55"/>
        <v>1900年01月00日</v>
      </c>
    </row>
    <row r="342" customHeight="1" spans="1:29">
      <c r="A342" s="5"/>
      <c r="B342" s="5"/>
      <c r="C342" s="82"/>
      <c r="D342" s="5"/>
      <c r="E342" s="5"/>
      <c r="F342" s="5"/>
      <c r="G342" s="85"/>
      <c r="I342" s="5"/>
      <c r="J342" s="5"/>
      <c r="K342" s="11" t="str">
        <f>IF(ISBLANK(A342),"",VLOOKUP("S8"&amp;表1_16[[#This Row],[分项工程代号]]&amp;表1_16[[#This Row],[分项工程名称]],模板!D:F,3,FALSE))</f>
        <v/>
      </c>
      <c r="L342" s="2" t="str">
        <f>IF(ISBLANK(A342),"",表1_16[[#This Row],[编号]]&amp;TEXT(表1_16[[#This Row],[序号]],"000"))</f>
        <v/>
      </c>
      <c r="M342" s="11" t="str">
        <f t="shared" si="56"/>
        <v/>
      </c>
      <c r="N342" s="11" t="str">
        <f t="shared" si="57"/>
        <v/>
      </c>
      <c r="O342" s="11" t="str">
        <f t="shared" si="58"/>
        <v/>
      </c>
      <c r="P342" s="2" t="str">
        <f t="shared" si="59"/>
        <v/>
      </c>
      <c r="Q342" s="2" t="str">
        <f t="shared" si="60"/>
        <v/>
      </c>
      <c r="R342" s="2" t="str">
        <f t="shared" si="61"/>
        <v/>
      </c>
      <c r="S342" s="11" t="str">
        <f t="shared" si="62"/>
        <v/>
      </c>
      <c r="T342" s="11" t="str">
        <f>IF(ISBLANK(A342),"",VLOOKUP(表1_16[[#This Row],[分项工程名称]],模板!C:G,3,FALSE))</f>
        <v/>
      </c>
      <c r="U342" s="2" t="str">
        <f t="shared" si="63"/>
        <v/>
      </c>
      <c r="V342" s="2" t="str">
        <f t="shared" si="64"/>
        <v/>
      </c>
      <c r="W342" s="11" t="str">
        <f>IF(ISBLANK(A342),"",表1_16[[#This Row],[子项名称]]&amp;表1_16[[#This Row],[标题]]&amp;表1_16[[#This Row],[分项工程代号]])</f>
        <v/>
      </c>
      <c r="X342" s="11" t="str">
        <f>IF(ISBLANK(A342),"",COUNTIF(W:W,表1_16[[#This Row],[子项名称]]&amp;表1_16[[#This Row],[标题]]&amp;表1_16[[#This Row],[分项工程代号]]))</f>
        <v/>
      </c>
      <c r="Y342" s="11" t="str">
        <f>IF(ISBLANK(A342),"",表1_16[[#This Row],[子项名称]]&amp;表1_16[[#This Row],[分项工程代号]]&amp;表1_16[[#This Row],[分项工程名称]])</f>
        <v/>
      </c>
      <c r="Z342" s="11" t="str">
        <f>IF(ISBLANK(A342),"",IF(MATCH(表1_16[[#This Row],[子项名称]]&amp;表1_16[[#This Row],[分项工程代号]]&amp;表1_16[[#This Row],[分项工程名称]],Y:Y,0)=ROW(表1_16[[#This Row],[子项名称]]),TRUE,FALSE))</f>
        <v/>
      </c>
      <c r="AA342" s="11" t="str">
        <f t="shared" si="65"/>
        <v/>
      </c>
      <c r="AB342" s="11" t="str">
        <f>IF(ISBLANK(A342),"",VLOOKUP(表1_16[[#This Row],[分项工程名称]],施工检查记录[#All],2,FALSE))</f>
        <v/>
      </c>
      <c r="AC342" t="str">
        <f t="shared" si="55"/>
        <v>1900年01月00日</v>
      </c>
    </row>
    <row r="343" customHeight="1" spans="1:29">
      <c r="A343" s="5"/>
      <c r="B343" s="5"/>
      <c r="C343" s="5"/>
      <c r="D343" s="5"/>
      <c r="E343" s="5"/>
      <c r="F343" s="5"/>
      <c r="G343" s="85"/>
      <c r="I343" s="5"/>
      <c r="J343" s="5"/>
      <c r="K343" s="11" t="str">
        <f>IF(ISBLANK(A343),"",VLOOKUP("S8"&amp;表1_16[[#This Row],[分项工程代号]]&amp;表1_16[[#This Row],[分项工程名称]],模板!D:F,3,FALSE))</f>
        <v/>
      </c>
      <c r="L343" s="2" t="str">
        <f>IF(ISBLANK(A343),"",表1_16[[#This Row],[编号]]&amp;TEXT(表1_16[[#This Row],[序号]],"000"))</f>
        <v/>
      </c>
      <c r="M343" s="11" t="str">
        <f t="shared" si="56"/>
        <v/>
      </c>
      <c r="N343" s="11" t="str">
        <f t="shared" si="57"/>
        <v/>
      </c>
      <c r="O343" s="11" t="str">
        <f t="shared" si="58"/>
        <v/>
      </c>
      <c r="P343" s="2" t="str">
        <f t="shared" si="59"/>
        <v/>
      </c>
      <c r="Q343" s="2" t="str">
        <f t="shared" si="60"/>
        <v/>
      </c>
      <c r="R343" s="2" t="str">
        <f t="shared" si="61"/>
        <v/>
      </c>
      <c r="S343" s="11" t="str">
        <f t="shared" si="62"/>
        <v/>
      </c>
      <c r="T343" s="11" t="str">
        <f>IF(ISBLANK(A343),"",VLOOKUP(表1_16[[#This Row],[分项工程名称]],模板!C:G,3,FALSE))</f>
        <v/>
      </c>
      <c r="U343" s="2" t="str">
        <f t="shared" si="63"/>
        <v/>
      </c>
      <c r="V343" s="2" t="str">
        <f t="shared" si="64"/>
        <v/>
      </c>
      <c r="W343" s="11" t="str">
        <f>IF(ISBLANK(A343),"",表1_16[[#This Row],[子项名称]]&amp;表1_16[[#This Row],[标题]]&amp;表1_16[[#This Row],[分项工程代号]])</f>
        <v/>
      </c>
      <c r="X343" s="11" t="str">
        <f>IF(ISBLANK(A343),"",COUNTIF(W:W,表1_16[[#This Row],[子项名称]]&amp;表1_16[[#This Row],[标题]]&amp;表1_16[[#This Row],[分项工程代号]]))</f>
        <v/>
      </c>
      <c r="Y343" s="11" t="str">
        <f>IF(ISBLANK(A343),"",表1_16[[#This Row],[子项名称]]&amp;表1_16[[#This Row],[分项工程代号]]&amp;表1_16[[#This Row],[分项工程名称]])</f>
        <v/>
      </c>
      <c r="Z343" s="11" t="str">
        <f>IF(ISBLANK(A343),"",IF(MATCH(表1_16[[#This Row],[子项名称]]&amp;表1_16[[#This Row],[分项工程代号]]&amp;表1_16[[#This Row],[分项工程名称]],Y:Y,0)=ROW(表1_16[[#This Row],[子项名称]]),TRUE,FALSE))</f>
        <v/>
      </c>
      <c r="AA343" s="11" t="str">
        <f t="shared" si="65"/>
        <v/>
      </c>
      <c r="AB343" s="11" t="str">
        <f>IF(ISBLANK(A343),"",VLOOKUP(表1_16[[#This Row],[分项工程名称]],施工检查记录[#All],2,FALSE))</f>
        <v/>
      </c>
      <c r="AC343" t="str">
        <f t="shared" si="55"/>
        <v>1900年01月00日</v>
      </c>
    </row>
    <row r="344" customHeight="1" spans="1:29">
      <c r="A344" s="5"/>
      <c r="B344" s="5"/>
      <c r="C344" s="5"/>
      <c r="D344" s="5"/>
      <c r="E344" s="5"/>
      <c r="F344" s="5"/>
      <c r="G344" s="85"/>
      <c r="I344" s="5"/>
      <c r="J344" s="5"/>
      <c r="K344" s="11" t="str">
        <f>IF(ISBLANK(A344),"",VLOOKUP("S8"&amp;表1_16[[#This Row],[分项工程代号]]&amp;表1_16[[#This Row],[分项工程名称]],模板!D:F,3,FALSE))</f>
        <v/>
      </c>
      <c r="L344" s="2" t="str">
        <f>IF(ISBLANK(A344),"",表1_16[[#This Row],[编号]]&amp;TEXT(表1_16[[#This Row],[序号]],"000"))</f>
        <v/>
      </c>
      <c r="M344" s="11" t="str">
        <f t="shared" si="56"/>
        <v/>
      </c>
      <c r="N344" s="11" t="str">
        <f t="shared" si="57"/>
        <v/>
      </c>
      <c r="O344" s="11" t="str">
        <f t="shared" si="58"/>
        <v/>
      </c>
      <c r="P344" s="2" t="str">
        <f t="shared" si="59"/>
        <v/>
      </c>
      <c r="Q344" s="2" t="str">
        <f t="shared" si="60"/>
        <v/>
      </c>
      <c r="R344" s="2" t="str">
        <f t="shared" si="61"/>
        <v/>
      </c>
      <c r="S344" s="11" t="str">
        <f t="shared" si="62"/>
        <v/>
      </c>
      <c r="T344" s="11" t="str">
        <f>IF(ISBLANK(A344),"",VLOOKUP(表1_16[[#This Row],[分项工程名称]],模板!C:G,3,FALSE))</f>
        <v/>
      </c>
      <c r="U344" s="2" t="str">
        <f t="shared" si="63"/>
        <v/>
      </c>
      <c r="V344" s="2" t="str">
        <f t="shared" si="64"/>
        <v/>
      </c>
      <c r="W344" s="11" t="str">
        <f>IF(ISBLANK(A344),"",表1_16[[#This Row],[子项名称]]&amp;表1_16[[#This Row],[标题]]&amp;表1_16[[#This Row],[分项工程代号]])</f>
        <v/>
      </c>
      <c r="X344" s="11" t="str">
        <f>IF(ISBLANK(A344),"",COUNTIF(W:W,表1_16[[#This Row],[子项名称]]&amp;表1_16[[#This Row],[标题]]&amp;表1_16[[#This Row],[分项工程代号]]))</f>
        <v/>
      </c>
      <c r="Y344" s="11" t="str">
        <f>IF(ISBLANK(A344),"",表1_16[[#This Row],[子项名称]]&amp;表1_16[[#This Row],[分项工程代号]]&amp;表1_16[[#This Row],[分项工程名称]])</f>
        <v/>
      </c>
      <c r="Z344" s="11" t="str">
        <f>IF(ISBLANK(A344),"",IF(MATCH(表1_16[[#This Row],[子项名称]]&amp;表1_16[[#This Row],[分项工程代号]]&amp;表1_16[[#This Row],[分项工程名称]],Y:Y,0)=ROW(表1_16[[#This Row],[子项名称]]),TRUE,FALSE))</f>
        <v/>
      </c>
      <c r="AA344" s="11" t="str">
        <f t="shared" si="65"/>
        <v/>
      </c>
      <c r="AB344" s="11" t="str">
        <f>IF(ISBLANK(A344),"",VLOOKUP(表1_16[[#This Row],[分项工程名称]],施工检查记录[#All],2,FALSE))</f>
        <v/>
      </c>
      <c r="AC344" t="str">
        <f t="shared" si="55"/>
        <v>1900年01月00日</v>
      </c>
    </row>
    <row r="345" customHeight="1" spans="1:29">
      <c r="A345" s="5"/>
      <c r="B345" s="5"/>
      <c r="C345" s="5"/>
      <c r="D345" s="5"/>
      <c r="E345" s="5"/>
      <c r="F345" s="5"/>
      <c r="G345" s="85"/>
      <c r="I345" s="5"/>
      <c r="J345" s="5"/>
      <c r="K345" s="11" t="str">
        <f>IF(ISBLANK(A345),"",VLOOKUP("S8"&amp;表1_16[[#This Row],[分项工程代号]]&amp;表1_16[[#This Row],[分项工程名称]],模板!D:F,3,FALSE))</f>
        <v/>
      </c>
      <c r="L345" s="2" t="str">
        <f>IF(ISBLANK(A345),"",表1_16[[#This Row],[编号]]&amp;TEXT(表1_16[[#This Row],[序号]],"000"))</f>
        <v/>
      </c>
      <c r="M345" s="11" t="str">
        <f t="shared" si="56"/>
        <v/>
      </c>
      <c r="N345" s="11" t="str">
        <f t="shared" si="57"/>
        <v/>
      </c>
      <c r="O345" s="11" t="str">
        <f t="shared" si="58"/>
        <v/>
      </c>
      <c r="P345" s="2" t="str">
        <f t="shared" si="59"/>
        <v/>
      </c>
      <c r="Q345" s="2" t="str">
        <f t="shared" si="60"/>
        <v/>
      </c>
      <c r="R345" s="2" t="str">
        <f t="shared" si="61"/>
        <v/>
      </c>
      <c r="S345" s="11" t="str">
        <f t="shared" si="62"/>
        <v/>
      </c>
      <c r="T345" s="11" t="str">
        <f>IF(ISBLANK(A345),"",VLOOKUP(表1_16[[#This Row],[分项工程名称]],模板!C:G,3,FALSE))</f>
        <v/>
      </c>
      <c r="U345" s="2" t="str">
        <f t="shared" si="63"/>
        <v/>
      </c>
      <c r="V345" s="2" t="str">
        <f t="shared" si="64"/>
        <v/>
      </c>
      <c r="W345" s="11" t="str">
        <f>IF(ISBLANK(A345),"",表1_16[[#This Row],[子项名称]]&amp;表1_16[[#This Row],[标题]]&amp;表1_16[[#This Row],[分项工程代号]])</f>
        <v/>
      </c>
      <c r="X345" s="11" t="str">
        <f>IF(ISBLANK(A345),"",COUNTIF(W:W,表1_16[[#This Row],[子项名称]]&amp;表1_16[[#This Row],[标题]]&amp;表1_16[[#This Row],[分项工程代号]]))</f>
        <v/>
      </c>
      <c r="Y345" s="11" t="str">
        <f>IF(ISBLANK(A345),"",表1_16[[#This Row],[子项名称]]&amp;表1_16[[#This Row],[分项工程代号]]&amp;表1_16[[#This Row],[分项工程名称]])</f>
        <v/>
      </c>
      <c r="Z345" s="11" t="str">
        <f>IF(ISBLANK(A345),"",IF(MATCH(表1_16[[#This Row],[子项名称]]&amp;表1_16[[#This Row],[分项工程代号]]&amp;表1_16[[#This Row],[分项工程名称]],Y:Y,0)=ROW(表1_16[[#This Row],[子项名称]]),TRUE,FALSE))</f>
        <v/>
      </c>
      <c r="AA345" s="11" t="str">
        <f t="shared" si="65"/>
        <v/>
      </c>
      <c r="AB345" s="11" t="str">
        <f>IF(ISBLANK(A345),"",VLOOKUP(表1_16[[#This Row],[分项工程名称]],施工检查记录[#All],2,FALSE))</f>
        <v/>
      </c>
      <c r="AC345" t="str">
        <f t="shared" si="55"/>
        <v>1900年01月00日</v>
      </c>
    </row>
    <row r="346" customHeight="1" spans="1:29">
      <c r="A346" s="5"/>
      <c r="B346" s="5"/>
      <c r="C346" s="5"/>
      <c r="D346" s="5"/>
      <c r="E346" s="5"/>
      <c r="F346" s="5"/>
      <c r="G346" s="85"/>
      <c r="I346" s="5"/>
      <c r="J346" s="5"/>
      <c r="K346" s="11" t="str">
        <f>IF(ISBLANK(A346),"",VLOOKUP("S8"&amp;表1_16[[#This Row],[分项工程代号]]&amp;表1_16[[#This Row],[分项工程名称]],模板!D:F,3,FALSE))</f>
        <v/>
      </c>
      <c r="L346" s="2" t="str">
        <f>IF(ISBLANK(A346),"",表1_16[[#This Row],[编号]]&amp;TEXT(表1_16[[#This Row],[序号]],"000"))</f>
        <v/>
      </c>
      <c r="M346" s="11" t="str">
        <f t="shared" si="56"/>
        <v/>
      </c>
      <c r="N346" s="11" t="str">
        <f t="shared" si="57"/>
        <v/>
      </c>
      <c r="O346" s="11" t="str">
        <f t="shared" si="58"/>
        <v/>
      </c>
      <c r="P346" s="2" t="str">
        <f t="shared" si="59"/>
        <v/>
      </c>
      <c r="Q346" s="2" t="str">
        <f t="shared" si="60"/>
        <v/>
      </c>
      <c r="R346" s="2" t="str">
        <f t="shared" si="61"/>
        <v/>
      </c>
      <c r="S346" s="11" t="str">
        <f t="shared" si="62"/>
        <v/>
      </c>
      <c r="T346" s="11" t="str">
        <f>IF(ISBLANK(A346),"",VLOOKUP(表1_16[[#This Row],[分项工程名称]],模板!C:G,3,FALSE))</f>
        <v/>
      </c>
      <c r="U346" s="2" t="str">
        <f t="shared" si="63"/>
        <v/>
      </c>
      <c r="V346" s="2" t="str">
        <f t="shared" si="64"/>
        <v/>
      </c>
      <c r="W346" s="11" t="str">
        <f>IF(ISBLANK(A346),"",表1_16[[#This Row],[子项名称]]&amp;表1_16[[#This Row],[标题]]&amp;表1_16[[#This Row],[分项工程代号]])</f>
        <v/>
      </c>
      <c r="X346" s="11" t="str">
        <f>IF(ISBLANK(A346),"",COUNTIF(W:W,表1_16[[#This Row],[子项名称]]&amp;表1_16[[#This Row],[标题]]&amp;表1_16[[#This Row],[分项工程代号]]))</f>
        <v/>
      </c>
      <c r="Y346" s="11" t="str">
        <f>IF(ISBLANK(A346),"",表1_16[[#This Row],[子项名称]]&amp;表1_16[[#This Row],[分项工程代号]]&amp;表1_16[[#This Row],[分项工程名称]])</f>
        <v/>
      </c>
      <c r="Z346" s="11" t="str">
        <f>IF(ISBLANK(A346),"",IF(MATCH(表1_16[[#This Row],[子项名称]]&amp;表1_16[[#This Row],[分项工程代号]]&amp;表1_16[[#This Row],[分项工程名称]],Y:Y,0)=ROW(表1_16[[#This Row],[子项名称]]),TRUE,FALSE))</f>
        <v/>
      </c>
      <c r="AA346" s="11" t="str">
        <f t="shared" si="65"/>
        <v/>
      </c>
      <c r="AB346" s="11" t="str">
        <f>IF(ISBLANK(A346),"",VLOOKUP(表1_16[[#This Row],[分项工程名称]],施工检查记录[#All],2,FALSE))</f>
        <v/>
      </c>
      <c r="AC346" t="str">
        <f t="shared" si="55"/>
        <v>1900年01月00日</v>
      </c>
    </row>
    <row r="347" customHeight="1" spans="1:29">
      <c r="A347" s="5"/>
      <c r="B347" s="5"/>
      <c r="C347" s="60"/>
      <c r="D347" s="5"/>
      <c r="E347" s="5"/>
      <c r="F347" s="5"/>
      <c r="G347" s="85"/>
      <c r="I347" s="5"/>
      <c r="J347" s="5"/>
      <c r="K347" s="11" t="str">
        <f>IF(ISBLANK(A347),"",VLOOKUP("S8"&amp;表1_16[[#This Row],[分项工程代号]]&amp;表1_16[[#This Row],[分项工程名称]],模板!D:F,3,FALSE))</f>
        <v/>
      </c>
      <c r="L347" s="2" t="str">
        <f>IF(ISBLANK(A347),"",表1_16[[#This Row],[编号]]&amp;TEXT(表1_16[[#This Row],[序号]],"000"))</f>
        <v/>
      </c>
      <c r="M347" s="11" t="str">
        <f t="shared" si="56"/>
        <v/>
      </c>
      <c r="N347" s="11" t="str">
        <f t="shared" si="57"/>
        <v/>
      </c>
      <c r="O347" s="11" t="str">
        <f t="shared" si="58"/>
        <v/>
      </c>
      <c r="P347" s="2" t="str">
        <f t="shared" si="59"/>
        <v/>
      </c>
      <c r="Q347" s="2" t="str">
        <f t="shared" si="60"/>
        <v/>
      </c>
      <c r="R347" s="2" t="str">
        <f t="shared" si="61"/>
        <v/>
      </c>
      <c r="S347" s="11" t="str">
        <f t="shared" si="62"/>
        <v/>
      </c>
      <c r="T347" s="11" t="str">
        <f>IF(ISBLANK(A347),"",VLOOKUP(表1_16[[#This Row],[分项工程名称]],模板!C:G,3,FALSE))</f>
        <v/>
      </c>
      <c r="U347" s="2" t="str">
        <f t="shared" si="63"/>
        <v/>
      </c>
      <c r="V347" s="2" t="str">
        <f t="shared" si="64"/>
        <v/>
      </c>
      <c r="W347" s="11" t="str">
        <f>IF(ISBLANK(A347),"",表1_16[[#This Row],[子项名称]]&amp;表1_16[[#This Row],[标题]]&amp;表1_16[[#This Row],[分项工程代号]])</f>
        <v/>
      </c>
      <c r="X347" s="11" t="str">
        <f>IF(ISBLANK(A347),"",COUNTIF(W:W,表1_16[[#This Row],[子项名称]]&amp;表1_16[[#This Row],[标题]]&amp;表1_16[[#This Row],[分项工程代号]]))</f>
        <v/>
      </c>
      <c r="Y347" s="11" t="str">
        <f>IF(ISBLANK(A347),"",表1_16[[#This Row],[子项名称]]&amp;表1_16[[#This Row],[分项工程代号]]&amp;表1_16[[#This Row],[分项工程名称]])</f>
        <v/>
      </c>
      <c r="Z347" s="11" t="str">
        <f>IF(ISBLANK(A347),"",IF(MATCH(表1_16[[#This Row],[子项名称]]&amp;表1_16[[#This Row],[分项工程代号]]&amp;表1_16[[#This Row],[分项工程名称]],Y:Y,0)=ROW(表1_16[[#This Row],[子项名称]]),TRUE,FALSE))</f>
        <v/>
      </c>
      <c r="AA347" s="11" t="str">
        <f t="shared" si="65"/>
        <v/>
      </c>
      <c r="AB347" s="11" t="str">
        <f>IF(ISBLANK(A347),"",VLOOKUP(表1_16[[#This Row],[分项工程名称]],施工检查记录[#All],2,FALSE))</f>
        <v/>
      </c>
      <c r="AC347" t="str">
        <f t="shared" si="55"/>
        <v>1900年01月00日</v>
      </c>
    </row>
    <row r="348" customHeight="1" spans="1:29">
      <c r="A348" s="5"/>
      <c r="B348" s="5"/>
      <c r="C348" s="60"/>
      <c r="D348" s="5"/>
      <c r="E348" s="5"/>
      <c r="F348" s="5"/>
      <c r="G348" s="85"/>
      <c r="I348" s="5"/>
      <c r="J348" s="5"/>
      <c r="K348" s="11" t="str">
        <f>IF(ISBLANK(A348),"",VLOOKUP("S8"&amp;表1_16[[#This Row],[分项工程代号]]&amp;表1_16[[#This Row],[分项工程名称]],模板!D:F,3,FALSE))</f>
        <v/>
      </c>
      <c r="L348" s="2" t="str">
        <f>IF(ISBLANK(A348),"",表1_16[[#This Row],[编号]]&amp;TEXT(表1_16[[#This Row],[序号]],"000"))</f>
        <v/>
      </c>
      <c r="M348" s="11" t="str">
        <f t="shared" si="56"/>
        <v/>
      </c>
      <c r="N348" s="11" t="str">
        <f t="shared" si="57"/>
        <v/>
      </c>
      <c r="O348" s="11" t="str">
        <f t="shared" si="58"/>
        <v/>
      </c>
      <c r="P348" s="2" t="str">
        <f t="shared" si="59"/>
        <v/>
      </c>
      <c r="Q348" s="2" t="str">
        <f t="shared" si="60"/>
        <v/>
      </c>
      <c r="R348" s="2" t="str">
        <f t="shared" si="61"/>
        <v/>
      </c>
      <c r="S348" s="11" t="str">
        <f t="shared" si="62"/>
        <v/>
      </c>
      <c r="T348" s="11" t="str">
        <f>IF(ISBLANK(A348),"",VLOOKUP(表1_16[[#This Row],[分项工程名称]],模板!C:G,3,FALSE))</f>
        <v/>
      </c>
      <c r="U348" s="2" t="str">
        <f t="shared" si="63"/>
        <v/>
      </c>
      <c r="V348" s="2" t="str">
        <f t="shared" si="64"/>
        <v/>
      </c>
      <c r="W348" s="11" t="str">
        <f>IF(ISBLANK(A348),"",表1_16[[#This Row],[子项名称]]&amp;表1_16[[#This Row],[标题]]&amp;表1_16[[#This Row],[分项工程代号]])</f>
        <v/>
      </c>
      <c r="X348" s="11" t="str">
        <f>IF(ISBLANK(A348),"",COUNTIF(W:W,表1_16[[#This Row],[子项名称]]&amp;表1_16[[#This Row],[标题]]&amp;表1_16[[#This Row],[分项工程代号]]))</f>
        <v/>
      </c>
      <c r="Y348" s="11" t="str">
        <f>IF(ISBLANK(A348),"",表1_16[[#This Row],[子项名称]]&amp;表1_16[[#This Row],[分项工程代号]]&amp;表1_16[[#This Row],[分项工程名称]])</f>
        <v/>
      </c>
      <c r="Z348" s="11" t="str">
        <f>IF(ISBLANK(A348),"",IF(MATCH(表1_16[[#This Row],[子项名称]]&amp;表1_16[[#This Row],[分项工程代号]]&amp;表1_16[[#This Row],[分项工程名称]],Y:Y,0)=ROW(表1_16[[#This Row],[子项名称]]),TRUE,FALSE))</f>
        <v/>
      </c>
      <c r="AA348" s="11" t="str">
        <f t="shared" si="65"/>
        <v/>
      </c>
      <c r="AB348" s="11" t="str">
        <f>IF(ISBLANK(A348),"",VLOOKUP(表1_16[[#This Row],[分项工程名称]],施工检查记录[#All],2,FALSE))</f>
        <v/>
      </c>
      <c r="AC348" t="str">
        <f t="shared" si="55"/>
        <v>1900年01月00日</v>
      </c>
    </row>
    <row r="349" customHeight="1" spans="1:29">
      <c r="A349" s="40"/>
      <c r="B349" s="5"/>
      <c r="D349" s="5"/>
      <c r="E349" s="40"/>
      <c r="F349" s="40"/>
      <c r="G349" s="85"/>
      <c r="I349" s="40"/>
      <c r="J349" s="5"/>
      <c r="K349" s="11" t="str">
        <f>IF(ISBLANK(A349),"",VLOOKUP("S8"&amp;表1_16[[#This Row],[分项工程代号]]&amp;表1_16[[#This Row],[分项工程名称]],模板!D:F,3,FALSE))</f>
        <v/>
      </c>
      <c r="L349" s="2" t="str">
        <f>IF(ISBLANK(A349),"",表1_16[[#This Row],[编号]]&amp;TEXT(表1_16[[#This Row],[序号]],"000"))</f>
        <v/>
      </c>
      <c r="M349" s="11" t="str">
        <f t="shared" si="56"/>
        <v/>
      </c>
      <c r="N349" s="11" t="str">
        <f t="shared" si="57"/>
        <v/>
      </c>
      <c r="O349" s="11" t="str">
        <f t="shared" si="58"/>
        <v/>
      </c>
      <c r="P349" s="2" t="str">
        <f t="shared" si="59"/>
        <v/>
      </c>
      <c r="Q349" s="2" t="str">
        <f t="shared" si="60"/>
        <v/>
      </c>
      <c r="R349" s="2" t="str">
        <f t="shared" si="61"/>
        <v/>
      </c>
      <c r="S349" s="11" t="str">
        <f t="shared" si="62"/>
        <v/>
      </c>
      <c r="T349" s="11" t="str">
        <f>IF(ISBLANK(A349),"",VLOOKUP(表1_16[[#This Row],[分项工程名称]],模板!C:G,3,FALSE))</f>
        <v/>
      </c>
      <c r="U349" s="2" t="str">
        <f t="shared" si="63"/>
        <v/>
      </c>
      <c r="V349" s="2" t="str">
        <f t="shared" si="64"/>
        <v/>
      </c>
      <c r="W349" s="11" t="str">
        <f>IF(ISBLANK(A349),"",表1_16[[#This Row],[子项名称]]&amp;表1_16[[#This Row],[标题]]&amp;表1_16[[#This Row],[分项工程代号]])</f>
        <v/>
      </c>
      <c r="X349" s="11" t="str">
        <f>IF(ISBLANK(A349),"",COUNTIF(W:W,表1_16[[#This Row],[子项名称]]&amp;表1_16[[#This Row],[标题]]&amp;表1_16[[#This Row],[分项工程代号]]))</f>
        <v/>
      </c>
      <c r="Y349" s="11" t="str">
        <f>IF(ISBLANK(A349),"",表1_16[[#This Row],[子项名称]]&amp;表1_16[[#This Row],[分项工程代号]]&amp;表1_16[[#This Row],[分项工程名称]])</f>
        <v/>
      </c>
      <c r="Z349" s="11" t="str">
        <f>IF(ISBLANK(A349),"",IF(MATCH(表1_16[[#This Row],[子项名称]]&amp;表1_16[[#This Row],[分项工程代号]]&amp;表1_16[[#This Row],[分项工程名称]],Y:Y,0)=ROW(表1_16[[#This Row],[子项名称]]),TRUE,FALSE))</f>
        <v/>
      </c>
      <c r="AA349" s="11" t="str">
        <f t="shared" si="65"/>
        <v/>
      </c>
      <c r="AB349" s="11" t="str">
        <f>IF(ISBLANK(A349),"",VLOOKUP(表1_16[[#This Row],[分项工程名称]],施工检查记录[#All],2,FALSE))</f>
        <v/>
      </c>
      <c r="AC349" t="str">
        <f t="shared" si="55"/>
        <v>1900年01月00日</v>
      </c>
    </row>
    <row r="350" customHeight="1" spans="1:29">
      <c r="A350" s="40"/>
      <c r="B350" s="5"/>
      <c r="D350" s="5"/>
      <c r="E350" s="40"/>
      <c r="F350" s="40"/>
      <c r="G350" s="85"/>
      <c r="I350" s="40"/>
      <c r="J350" s="5"/>
      <c r="K350" s="11" t="str">
        <f>IF(ISBLANK(A350),"",VLOOKUP("S8"&amp;表1_16[[#This Row],[分项工程代号]]&amp;表1_16[[#This Row],[分项工程名称]],模板!D:F,3,FALSE))</f>
        <v/>
      </c>
      <c r="L350" s="2" t="str">
        <f>IF(ISBLANK(A350),"",表1_16[[#This Row],[编号]]&amp;TEXT(表1_16[[#This Row],[序号]],"000"))</f>
        <v/>
      </c>
      <c r="M350" s="11" t="str">
        <f t="shared" si="56"/>
        <v/>
      </c>
      <c r="N350" s="11" t="str">
        <f t="shared" si="57"/>
        <v/>
      </c>
      <c r="O350" s="11" t="str">
        <f t="shared" si="58"/>
        <v/>
      </c>
      <c r="P350" s="2" t="str">
        <f t="shared" si="59"/>
        <v/>
      </c>
      <c r="Q350" s="2" t="str">
        <f t="shared" si="60"/>
        <v/>
      </c>
      <c r="R350" s="2" t="str">
        <f t="shared" si="61"/>
        <v/>
      </c>
      <c r="S350" s="11" t="str">
        <f t="shared" si="62"/>
        <v/>
      </c>
      <c r="T350" s="11" t="str">
        <f>IF(ISBLANK(A350),"",VLOOKUP(表1_16[[#This Row],[分项工程名称]],模板!C:G,3,FALSE))</f>
        <v/>
      </c>
      <c r="U350" s="2" t="str">
        <f t="shared" si="63"/>
        <v/>
      </c>
      <c r="V350" s="2" t="str">
        <f t="shared" si="64"/>
        <v/>
      </c>
      <c r="W350" s="11" t="str">
        <f>IF(ISBLANK(A350),"",表1_16[[#This Row],[子项名称]]&amp;表1_16[[#This Row],[标题]]&amp;表1_16[[#This Row],[分项工程代号]])</f>
        <v/>
      </c>
      <c r="X350" s="11" t="str">
        <f>IF(ISBLANK(A350),"",COUNTIF(W:W,表1_16[[#This Row],[子项名称]]&amp;表1_16[[#This Row],[标题]]&amp;表1_16[[#This Row],[分项工程代号]]))</f>
        <v/>
      </c>
      <c r="Y350" s="11" t="str">
        <f>IF(ISBLANK(A350),"",表1_16[[#This Row],[子项名称]]&amp;表1_16[[#This Row],[分项工程代号]]&amp;表1_16[[#This Row],[分项工程名称]])</f>
        <v/>
      </c>
      <c r="Z350" s="11" t="str">
        <f>IF(ISBLANK(A350),"",IF(MATCH(表1_16[[#This Row],[子项名称]]&amp;表1_16[[#This Row],[分项工程代号]]&amp;表1_16[[#This Row],[分项工程名称]],Y:Y,0)=ROW(表1_16[[#This Row],[子项名称]]),TRUE,FALSE))</f>
        <v/>
      </c>
      <c r="AA350" s="11" t="str">
        <f t="shared" si="65"/>
        <v/>
      </c>
      <c r="AB350" s="11" t="str">
        <f>IF(ISBLANK(A350),"",VLOOKUP(表1_16[[#This Row],[分项工程名称]],施工检查记录[#All],2,FALSE))</f>
        <v/>
      </c>
      <c r="AC350" t="str">
        <f t="shared" si="55"/>
        <v>1900年01月00日</v>
      </c>
    </row>
    <row r="351" customHeight="1" spans="1:29">
      <c r="A351" s="40"/>
      <c r="B351" s="5"/>
      <c r="D351" s="5"/>
      <c r="E351" s="40"/>
      <c r="F351" s="40"/>
      <c r="G351" s="85"/>
      <c r="I351" s="40"/>
      <c r="J351" s="5"/>
      <c r="K351" s="11" t="str">
        <f>IF(ISBLANK(A351),"",VLOOKUP("S8"&amp;表1_16[[#This Row],[分项工程代号]]&amp;表1_16[[#This Row],[分项工程名称]],模板!D:F,3,FALSE))</f>
        <v/>
      </c>
      <c r="L351" s="2" t="str">
        <f>IF(ISBLANK(A351),"",表1_16[[#This Row],[编号]]&amp;TEXT(表1_16[[#This Row],[序号]],"000"))</f>
        <v/>
      </c>
      <c r="M351" s="11" t="str">
        <f t="shared" si="56"/>
        <v/>
      </c>
      <c r="N351" s="11" t="str">
        <f t="shared" si="57"/>
        <v/>
      </c>
      <c r="O351" s="11" t="str">
        <f t="shared" si="58"/>
        <v/>
      </c>
      <c r="P351" s="2" t="str">
        <f t="shared" si="59"/>
        <v/>
      </c>
      <c r="Q351" s="2" t="str">
        <f t="shared" si="60"/>
        <v/>
      </c>
      <c r="R351" s="2" t="str">
        <f t="shared" si="61"/>
        <v/>
      </c>
      <c r="S351" s="11" t="str">
        <f t="shared" si="62"/>
        <v/>
      </c>
      <c r="T351" s="11" t="str">
        <f>IF(ISBLANK(A351),"",VLOOKUP(表1_16[[#This Row],[分项工程名称]],模板!C:G,3,FALSE))</f>
        <v/>
      </c>
      <c r="U351" s="2" t="str">
        <f t="shared" si="63"/>
        <v/>
      </c>
      <c r="V351" s="2" t="str">
        <f t="shared" si="64"/>
        <v/>
      </c>
      <c r="W351" s="11" t="str">
        <f>IF(ISBLANK(A351),"",表1_16[[#This Row],[子项名称]]&amp;表1_16[[#This Row],[标题]]&amp;表1_16[[#This Row],[分项工程代号]])</f>
        <v/>
      </c>
      <c r="X351" s="11" t="str">
        <f>IF(ISBLANK(A351),"",COUNTIF(W:W,表1_16[[#This Row],[子项名称]]&amp;表1_16[[#This Row],[标题]]&amp;表1_16[[#This Row],[分项工程代号]]))</f>
        <v/>
      </c>
      <c r="Y351" s="11" t="str">
        <f>IF(ISBLANK(A351),"",表1_16[[#This Row],[子项名称]]&amp;表1_16[[#This Row],[分项工程代号]]&amp;表1_16[[#This Row],[分项工程名称]])</f>
        <v/>
      </c>
      <c r="Z351" s="11" t="str">
        <f>IF(ISBLANK(A351),"",IF(MATCH(表1_16[[#This Row],[子项名称]]&amp;表1_16[[#This Row],[分项工程代号]]&amp;表1_16[[#This Row],[分项工程名称]],Y:Y,0)=ROW(表1_16[[#This Row],[子项名称]]),TRUE,FALSE))</f>
        <v/>
      </c>
      <c r="AA351" s="11" t="str">
        <f t="shared" si="65"/>
        <v/>
      </c>
      <c r="AB351" s="11" t="str">
        <f>IF(ISBLANK(A351),"",VLOOKUP(表1_16[[#This Row],[分项工程名称]],施工检查记录[#All],2,FALSE))</f>
        <v/>
      </c>
      <c r="AC351" t="str">
        <f t="shared" si="55"/>
        <v>1900年01月00日</v>
      </c>
    </row>
    <row r="352" customHeight="1" spans="1:29">
      <c r="A352" s="40"/>
      <c r="B352" s="5"/>
      <c r="D352" s="5"/>
      <c r="E352" s="40"/>
      <c r="F352" s="40"/>
      <c r="G352" s="85"/>
      <c r="I352" s="88"/>
      <c r="J352" s="5"/>
      <c r="K352" s="11" t="str">
        <f>IF(ISBLANK(A352),"",VLOOKUP("S8"&amp;表1_16[[#This Row],[分项工程代号]]&amp;表1_16[[#This Row],[分项工程名称]],模板!D:F,3,FALSE))</f>
        <v/>
      </c>
      <c r="L352" s="2" t="str">
        <f>IF(ISBLANK(A352),"",表1_16[[#This Row],[编号]]&amp;TEXT(表1_16[[#This Row],[序号]],"000"))</f>
        <v/>
      </c>
      <c r="M352" s="11" t="str">
        <f t="shared" si="56"/>
        <v/>
      </c>
      <c r="N352" s="11" t="str">
        <f t="shared" si="57"/>
        <v/>
      </c>
      <c r="O352" s="11" t="str">
        <f t="shared" si="58"/>
        <v/>
      </c>
      <c r="P352" s="2" t="str">
        <f t="shared" si="59"/>
        <v/>
      </c>
      <c r="Q352" s="2" t="str">
        <f t="shared" si="60"/>
        <v/>
      </c>
      <c r="R352" s="2" t="str">
        <f t="shared" si="61"/>
        <v/>
      </c>
      <c r="S352" s="11" t="str">
        <f t="shared" si="62"/>
        <v/>
      </c>
      <c r="T352" s="11" t="str">
        <f>IF(ISBLANK(A352),"",VLOOKUP(表1_16[[#This Row],[分项工程名称]],模板!C:G,3,FALSE))</f>
        <v/>
      </c>
      <c r="U352" s="2" t="str">
        <f t="shared" si="63"/>
        <v/>
      </c>
      <c r="V352" s="2" t="str">
        <f t="shared" si="64"/>
        <v/>
      </c>
      <c r="W352" s="11" t="str">
        <f>IF(ISBLANK(A352),"",表1_16[[#This Row],[子项名称]]&amp;表1_16[[#This Row],[标题]]&amp;表1_16[[#This Row],[分项工程代号]])</f>
        <v/>
      </c>
      <c r="X352" s="11" t="str">
        <f>IF(ISBLANK(A352),"",COUNTIF(W:W,表1_16[[#This Row],[子项名称]]&amp;表1_16[[#This Row],[标题]]&amp;表1_16[[#This Row],[分项工程代号]]))</f>
        <v/>
      </c>
      <c r="Y352" s="11" t="str">
        <f>IF(ISBLANK(A352),"",表1_16[[#This Row],[子项名称]]&amp;表1_16[[#This Row],[分项工程代号]]&amp;表1_16[[#This Row],[分项工程名称]])</f>
        <v/>
      </c>
      <c r="Z352" s="11" t="str">
        <f>IF(ISBLANK(A352),"",IF(MATCH(表1_16[[#This Row],[子项名称]]&amp;表1_16[[#This Row],[分项工程代号]]&amp;表1_16[[#This Row],[分项工程名称]],Y:Y,0)=ROW(表1_16[[#This Row],[子项名称]]),TRUE,FALSE))</f>
        <v/>
      </c>
      <c r="AA352" s="11" t="str">
        <f t="shared" si="65"/>
        <v/>
      </c>
      <c r="AB352" s="11" t="str">
        <f>IF(ISBLANK(A352),"",VLOOKUP(表1_16[[#This Row],[分项工程名称]],施工检查记录[#All],2,FALSE))</f>
        <v/>
      </c>
      <c r="AC352" t="str">
        <f t="shared" si="55"/>
        <v>1900年01月00日</v>
      </c>
    </row>
    <row r="353" customHeight="1" spans="1:29">
      <c r="A353" s="40"/>
      <c r="B353" s="5"/>
      <c r="D353" s="5"/>
      <c r="E353" s="40"/>
      <c r="F353" s="40"/>
      <c r="G353" s="85"/>
      <c r="I353" s="88"/>
      <c r="J353" s="5"/>
      <c r="K353" s="11" t="str">
        <f>IF(ISBLANK(A353),"",VLOOKUP("S8"&amp;表1_16[[#This Row],[分项工程代号]]&amp;表1_16[[#This Row],[分项工程名称]],模板!D:F,3,FALSE))</f>
        <v/>
      </c>
      <c r="L353" s="2" t="str">
        <f>IF(ISBLANK(A353),"",表1_16[[#This Row],[编号]]&amp;TEXT(表1_16[[#This Row],[序号]],"000"))</f>
        <v/>
      </c>
      <c r="M353" s="11" t="str">
        <f t="shared" si="56"/>
        <v/>
      </c>
      <c r="N353" s="11" t="str">
        <f t="shared" si="57"/>
        <v/>
      </c>
      <c r="O353" s="11" t="str">
        <f t="shared" si="58"/>
        <v/>
      </c>
      <c r="P353" s="2" t="str">
        <f t="shared" si="59"/>
        <v/>
      </c>
      <c r="Q353" s="2" t="str">
        <f t="shared" si="60"/>
        <v/>
      </c>
      <c r="R353" s="2" t="str">
        <f t="shared" si="61"/>
        <v/>
      </c>
      <c r="S353" s="11" t="str">
        <f t="shared" si="62"/>
        <v/>
      </c>
      <c r="T353" s="11" t="str">
        <f>IF(ISBLANK(A353),"",VLOOKUP(表1_16[[#This Row],[分项工程名称]],模板!C:G,3,FALSE))</f>
        <v/>
      </c>
      <c r="U353" s="2" t="str">
        <f t="shared" si="63"/>
        <v/>
      </c>
      <c r="V353" s="2" t="str">
        <f t="shared" si="64"/>
        <v/>
      </c>
      <c r="W353" s="11" t="str">
        <f>IF(ISBLANK(A353),"",表1_16[[#This Row],[子项名称]]&amp;表1_16[[#This Row],[标题]]&amp;表1_16[[#This Row],[分项工程代号]])</f>
        <v/>
      </c>
      <c r="X353" s="11" t="str">
        <f>IF(ISBLANK(A353),"",COUNTIF(W:W,表1_16[[#This Row],[子项名称]]&amp;表1_16[[#This Row],[标题]]&amp;表1_16[[#This Row],[分项工程代号]]))</f>
        <v/>
      </c>
      <c r="Y353" s="11" t="str">
        <f>IF(ISBLANK(A353),"",表1_16[[#This Row],[子项名称]]&amp;表1_16[[#This Row],[分项工程代号]]&amp;表1_16[[#This Row],[分项工程名称]])</f>
        <v/>
      </c>
      <c r="Z353" s="11" t="str">
        <f>IF(ISBLANK(A353),"",IF(MATCH(表1_16[[#This Row],[子项名称]]&amp;表1_16[[#This Row],[分项工程代号]]&amp;表1_16[[#This Row],[分项工程名称]],Y:Y,0)=ROW(表1_16[[#This Row],[子项名称]]),TRUE,FALSE))</f>
        <v/>
      </c>
      <c r="AA353" s="11" t="str">
        <f t="shared" si="65"/>
        <v/>
      </c>
      <c r="AB353" s="11" t="str">
        <f>IF(ISBLANK(A353),"",VLOOKUP(表1_16[[#This Row],[分项工程名称]],施工检查记录[#All],2,FALSE))</f>
        <v/>
      </c>
      <c r="AC353" t="str">
        <f t="shared" si="55"/>
        <v>1900年01月00日</v>
      </c>
    </row>
    <row r="354" customHeight="1" spans="1:29">
      <c r="A354" s="5"/>
      <c r="B354" s="5"/>
      <c r="C354" s="5"/>
      <c r="D354" s="5"/>
      <c r="E354" s="5"/>
      <c r="F354" s="40"/>
      <c r="G354" s="85"/>
      <c r="I354" s="40"/>
      <c r="J354" s="5"/>
      <c r="K354" s="11" t="str">
        <f>IF(ISBLANK(A354),"",VLOOKUP("S8"&amp;表1_16[[#This Row],[分项工程代号]]&amp;表1_16[[#This Row],[分项工程名称]],模板!D:F,3,FALSE))</f>
        <v/>
      </c>
      <c r="L354" s="2" t="str">
        <f>IF(ISBLANK(A354),"",表1_16[[#This Row],[编号]]&amp;TEXT(表1_16[[#This Row],[序号]],"000"))</f>
        <v/>
      </c>
      <c r="M354" s="11" t="str">
        <f t="shared" si="56"/>
        <v/>
      </c>
      <c r="N354" s="11" t="str">
        <f t="shared" si="57"/>
        <v/>
      </c>
      <c r="O354" s="11" t="str">
        <f t="shared" si="58"/>
        <v/>
      </c>
      <c r="P354" s="2" t="str">
        <f t="shared" si="59"/>
        <v/>
      </c>
      <c r="Q354" s="2" t="str">
        <f t="shared" si="60"/>
        <v/>
      </c>
      <c r="R354" s="2" t="str">
        <f t="shared" si="61"/>
        <v/>
      </c>
      <c r="S354" s="11" t="str">
        <f t="shared" si="62"/>
        <v/>
      </c>
      <c r="T354" s="11" t="str">
        <f>IF(ISBLANK(A354),"",VLOOKUP(表1_16[[#This Row],[分项工程名称]],模板!C:G,3,FALSE))</f>
        <v/>
      </c>
      <c r="U354" s="2" t="str">
        <f t="shared" si="63"/>
        <v/>
      </c>
      <c r="V354" s="2" t="str">
        <f t="shared" si="64"/>
        <v/>
      </c>
      <c r="W354" s="11" t="str">
        <f>IF(ISBLANK(A354),"",表1_16[[#This Row],[子项名称]]&amp;表1_16[[#This Row],[标题]]&amp;表1_16[[#This Row],[分项工程代号]])</f>
        <v/>
      </c>
      <c r="X354" s="11" t="str">
        <f>IF(ISBLANK(A354),"",COUNTIF(W:W,表1_16[[#This Row],[子项名称]]&amp;表1_16[[#This Row],[标题]]&amp;表1_16[[#This Row],[分项工程代号]]))</f>
        <v/>
      </c>
      <c r="Y354" s="11" t="str">
        <f>IF(ISBLANK(A354),"",表1_16[[#This Row],[子项名称]]&amp;表1_16[[#This Row],[分项工程代号]]&amp;表1_16[[#This Row],[分项工程名称]])</f>
        <v/>
      </c>
      <c r="Z354" s="11" t="str">
        <f>IF(ISBLANK(A354),"",IF(MATCH(表1_16[[#This Row],[子项名称]]&amp;表1_16[[#This Row],[分项工程代号]]&amp;表1_16[[#This Row],[分项工程名称]],Y:Y,0)=ROW(表1_16[[#This Row],[子项名称]]),TRUE,FALSE))</f>
        <v/>
      </c>
      <c r="AA354" s="11" t="str">
        <f t="shared" si="65"/>
        <v/>
      </c>
      <c r="AB354" s="11" t="str">
        <f>IF(ISBLANK(A354),"",VLOOKUP(表1_16[[#This Row],[分项工程名称]],施工检查记录[#All],2,FALSE))</f>
        <v/>
      </c>
      <c r="AC354" t="str">
        <f t="shared" si="55"/>
        <v>1900年01月00日</v>
      </c>
    </row>
    <row r="355" customHeight="1" spans="1:29">
      <c r="A355" s="5"/>
      <c r="B355" s="5"/>
      <c r="C355" s="5"/>
      <c r="D355" s="5"/>
      <c r="E355" s="5"/>
      <c r="F355" s="40"/>
      <c r="G355" s="85"/>
      <c r="I355" s="40"/>
      <c r="J355" s="5"/>
      <c r="K355" s="11" t="str">
        <f>IF(ISBLANK(A355),"",VLOOKUP("S8"&amp;表1_16[[#This Row],[分项工程代号]]&amp;表1_16[[#This Row],[分项工程名称]],模板!D:F,3,FALSE))</f>
        <v/>
      </c>
      <c r="L355" s="2" t="str">
        <f>IF(ISBLANK(A355),"",表1_16[[#This Row],[编号]]&amp;TEXT(表1_16[[#This Row],[序号]],"000"))</f>
        <v/>
      </c>
      <c r="M355" s="11" t="str">
        <f t="shared" si="56"/>
        <v/>
      </c>
      <c r="N355" s="11" t="str">
        <f t="shared" si="57"/>
        <v/>
      </c>
      <c r="O355" s="11" t="str">
        <f t="shared" si="58"/>
        <v/>
      </c>
      <c r="P355" s="2" t="str">
        <f t="shared" si="59"/>
        <v/>
      </c>
      <c r="Q355" s="2" t="str">
        <f t="shared" si="60"/>
        <v/>
      </c>
      <c r="R355" s="2" t="str">
        <f t="shared" si="61"/>
        <v/>
      </c>
      <c r="S355" s="11" t="str">
        <f t="shared" si="62"/>
        <v/>
      </c>
      <c r="T355" s="11" t="str">
        <f>IF(ISBLANK(A355),"",VLOOKUP(表1_16[[#This Row],[分项工程名称]],模板!C:G,3,FALSE))</f>
        <v/>
      </c>
      <c r="U355" s="2" t="str">
        <f t="shared" si="63"/>
        <v/>
      </c>
      <c r="V355" s="2" t="str">
        <f t="shared" si="64"/>
        <v/>
      </c>
      <c r="W355" s="11" t="str">
        <f>IF(ISBLANK(A355),"",表1_16[[#This Row],[子项名称]]&amp;表1_16[[#This Row],[标题]]&amp;表1_16[[#This Row],[分项工程代号]])</f>
        <v/>
      </c>
      <c r="X355" s="11" t="str">
        <f>IF(ISBLANK(A355),"",COUNTIF(W:W,表1_16[[#This Row],[子项名称]]&amp;表1_16[[#This Row],[标题]]&amp;表1_16[[#This Row],[分项工程代号]]))</f>
        <v/>
      </c>
      <c r="Y355" s="11" t="str">
        <f>IF(ISBLANK(A355),"",表1_16[[#This Row],[子项名称]]&amp;表1_16[[#This Row],[分项工程代号]]&amp;表1_16[[#This Row],[分项工程名称]])</f>
        <v/>
      </c>
      <c r="Z355" s="11" t="str">
        <f>IF(ISBLANK(A355),"",IF(MATCH(表1_16[[#This Row],[子项名称]]&amp;表1_16[[#This Row],[分项工程代号]]&amp;表1_16[[#This Row],[分项工程名称]],Y:Y,0)=ROW(表1_16[[#This Row],[子项名称]]),TRUE,FALSE))</f>
        <v/>
      </c>
      <c r="AA355" s="11" t="str">
        <f t="shared" si="65"/>
        <v/>
      </c>
      <c r="AB355" s="11" t="str">
        <f>IF(ISBLANK(A355),"",VLOOKUP(表1_16[[#This Row],[分项工程名称]],施工检查记录[#All],2,FALSE))</f>
        <v/>
      </c>
      <c r="AC355" t="str">
        <f t="shared" si="55"/>
        <v>1900年01月00日</v>
      </c>
    </row>
    <row r="356" customHeight="1" spans="1:29">
      <c r="A356" s="5"/>
      <c r="B356" s="5"/>
      <c r="D356" s="5"/>
      <c r="G356" s="85"/>
      <c r="J356" s="5"/>
      <c r="K356" s="11" t="str">
        <f>IF(ISBLANK(A356),"",VLOOKUP("S8"&amp;表1_16[[#This Row],[分项工程代号]]&amp;表1_16[[#This Row],[分项工程名称]],模板!D:F,3,FALSE))</f>
        <v/>
      </c>
      <c r="L356" s="2" t="str">
        <f>IF(ISBLANK(A356),"",表1_16[[#This Row],[编号]]&amp;TEXT(表1_16[[#This Row],[序号]],"000"))</f>
        <v/>
      </c>
      <c r="M356" s="11" t="str">
        <f t="shared" si="56"/>
        <v/>
      </c>
      <c r="N356" s="11" t="str">
        <f t="shared" si="57"/>
        <v/>
      </c>
      <c r="O356" s="11" t="str">
        <f t="shared" si="58"/>
        <v/>
      </c>
      <c r="P356" s="2" t="str">
        <f t="shared" si="59"/>
        <v/>
      </c>
      <c r="Q356" s="2" t="str">
        <f t="shared" si="60"/>
        <v/>
      </c>
      <c r="R356" s="2" t="str">
        <f t="shared" si="61"/>
        <v/>
      </c>
      <c r="S356" s="11" t="str">
        <f t="shared" si="62"/>
        <v/>
      </c>
      <c r="T356" s="11" t="str">
        <f>IF(ISBLANK(A356),"",VLOOKUP(表1_16[[#This Row],[分项工程名称]],模板!C:G,3,FALSE))</f>
        <v/>
      </c>
      <c r="U356" s="2" t="str">
        <f t="shared" si="63"/>
        <v/>
      </c>
      <c r="V356" s="2" t="str">
        <f t="shared" si="64"/>
        <v/>
      </c>
      <c r="W356" s="11" t="str">
        <f>IF(ISBLANK(A356),"",表1_16[[#This Row],[子项名称]]&amp;表1_16[[#This Row],[标题]]&amp;表1_16[[#This Row],[分项工程代号]])</f>
        <v/>
      </c>
      <c r="X356" s="11" t="str">
        <f>IF(ISBLANK(A356),"",COUNTIF(W:W,表1_16[[#This Row],[子项名称]]&amp;表1_16[[#This Row],[标题]]&amp;表1_16[[#This Row],[分项工程代号]]))</f>
        <v/>
      </c>
      <c r="Y356" s="11" t="str">
        <f>IF(ISBLANK(A356),"",表1_16[[#This Row],[子项名称]]&amp;表1_16[[#This Row],[分项工程代号]]&amp;表1_16[[#This Row],[分项工程名称]])</f>
        <v/>
      </c>
      <c r="Z356" s="11" t="str">
        <f>IF(ISBLANK(A356),"",IF(MATCH(表1_16[[#This Row],[子项名称]]&amp;表1_16[[#This Row],[分项工程代号]]&amp;表1_16[[#This Row],[分项工程名称]],Y:Y,0)=ROW(表1_16[[#This Row],[子项名称]]),TRUE,FALSE))</f>
        <v/>
      </c>
      <c r="AA356" s="11" t="str">
        <f t="shared" si="65"/>
        <v/>
      </c>
      <c r="AB356" s="11" t="str">
        <f>IF(ISBLANK(A356),"",VLOOKUP(表1_16[[#This Row],[分项工程名称]],施工检查记录[#All],2,FALSE))</f>
        <v/>
      </c>
      <c r="AC356" t="str">
        <f t="shared" si="55"/>
        <v>1900年01月00日</v>
      </c>
    </row>
    <row r="357" customHeight="1" spans="1:29">
      <c r="A357" s="5"/>
      <c r="B357" s="5"/>
      <c r="D357" s="5"/>
      <c r="G357" s="85"/>
      <c r="J357" s="5"/>
      <c r="K357" s="11" t="str">
        <f>IF(ISBLANK(A357),"",VLOOKUP("S8"&amp;表1_16[[#This Row],[分项工程代号]]&amp;表1_16[[#This Row],[分项工程名称]],模板!D:F,3,FALSE))</f>
        <v/>
      </c>
      <c r="L357" s="2" t="str">
        <f>IF(ISBLANK(A357),"",表1_16[[#This Row],[编号]]&amp;TEXT(表1_16[[#This Row],[序号]],"000"))</f>
        <v/>
      </c>
      <c r="M357" s="11" t="str">
        <f t="shared" si="56"/>
        <v/>
      </c>
      <c r="N357" s="11" t="str">
        <f t="shared" si="57"/>
        <v/>
      </c>
      <c r="O357" s="11" t="str">
        <f t="shared" si="58"/>
        <v/>
      </c>
      <c r="P357" s="2" t="str">
        <f t="shared" si="59"/>
        <v/>
      </c>
      <c r="Q357" s="2" t="str">
        <f t="shared" si="60"/>
        <v/>
      </c>
      <c r="R357" s="2" t="str">
        <f t="shared" si="61"/>
        <v/>
      </c>
      <c r="S357" s="11" t="str">
        <f t="shared" si="62"/>
        <v/>
      </c>
      <c r="T357" s="11" t="str">
        <f>IF(ISBLANK(A357),"",VLOOKUP(表1_16[[#This Row],[分项工程名称]],模板!C:G,3,FALSE))</f>
        <v/>
      </c>
      <c r="U357" s="2" t="str">
        <f t="shared" si="63"/>
        <v/>
      </c>
      <c r="V357" s="2" t="str">
        <f t="shared" si="64"/>
        <v/>
      </c>
      <c r="W357" s="11" t="str">
        <f>IF(ISBLANK(A357),"",表1_16[[#This Row],[子项名称]]&amp;表1_16[[#This Row],[标题]]&amp;表1_16[[#This Row],[分项工程代号]])</f>
        <v/>
      </c>
      <c r="X357" s="11" t="str">
        <f>IF(ISBLANK(A357),"",COUNTIF(W:W,表1_16[[#This Row],[子项名称]]&amp;表1_16[[#This Row],[标题]]&amp;表1_16[[#This Row],[分项工程代号]]))</f>
        <v/>
      </c>
      <c r="Y357" s="11" t="str">
        <f>IF(ISBLANK(A357),"",表1_16[[#This Row],[子项名称]]&amp;表1_16[[#This Row],[分项工程代号]]&amp;表1_16[[#This Row],[分项工程名称]])</f>
        <v/>
      </c>
      <c r="Z357" s="11" t="str">
        <f>IF(ISBLANK(A357),"",IF(MATCH(表1_16[[#This Row],[子项名称]]&amp;表1_16[[#This Row],[分项工程代号]]&amp;表1_16[[#This Row],[分项工程名称]],Y:Y,0)=ROW(表1_16[[#This Row],[子项名称]]),TRUE,FALSE))</f>
        <v/>
      </c>
      <c r="AA357" s="11" t="str">
        <f t="shared" si="65"/>
        <v/>
      </c>
      <c r="AB357" s="11" t="str">
        <f>IF(ISBLANK(A357),"",VLOOKUP(表1_16[[#This Row],[分项工程名称]],施工检查记录[#All],2,FALSE))</f>
        <v/>
      </c>
      <c r="AC357" t="str">
        <f t="shared" si="55"/>
        <v>1900年01月00日</v>
      </c>
    </row>
    <row r="358" customHeight="1" spans="1:29">
      <c r="A358" s="5"/>
      <c r="B358" s="5"/>
      <c r="D358" s="5"/>
      <c r="G358" s="85"/>
      <c r="J358" s="5"/>
      <c r="K358" s="11" t="str">
        <f>IF(ISBLANK(A358),"",VLOOKUP("S8"&amp;表1_16[[#This Row],[分项工程代号]]&amp;表1_16[[#This Row],[分项工程名称]],模板!D:F,3,FALSE))</f>
        <v/>
      </c>
      <c r="L358" s="2" t="str">
        <f>IF(ISBLANK(A358),"",表1_16[[#This Row],[编号]]&amp;TEXT(表1_16[[#This Row],[序号]],"000"))</f>
        <v/>
      </c>
      <c r="M358" s="11" t="str">
        <f t="shared" si="56"/>
        <v/>
      </c>
      <c r="N358" s="11" t="str">
        <f t="shared" si="57"/>
        <v/>
      </c>
      <c r="O358" s="11" t="str">
        <f t="shared" si="58"/>
        <v/>
      </c>
      <c r="P358" s="2" t="str">
        <f t="shared" si="59"/>
        <v/>
      </c>
      <c r="Q358" s="2" t="str">
        <f t="shared" si="60"/>
        <v/>
      </c>
      <c r="R358" s="2" t="str">
        <f t="shared" si="61"/>
        <v/>
      </c>
      <c r="S358" s="11" t="str">
        <f t="shared" si="62"/>
        <v/>
      </c>
      <c r="T358" s="11" t="str">
        <f>IF(ISBLANK(A358),"",VLOOKUP(表1_16[[#This Row],[分项工程名称]],模板!C:G,3,FALSE))</f>
        <v/>
      </c>
      <c r="U358" s="2" t="str">
        <f t="shared" si="63"/>
        <v/>
      </c>
      <c r="V358" s="2" t="str">
        <f t="shared" si="64"/>
        <v/>
      </c>
      <c r="W358" s="11" t="str">
        <f>IF(ISBLANK(A358),"",表1_16[[#This Row],[子项名称]]&amp;表1_16[[#This Row],[标题]]&amp;表1_16[[#This Row],[分项工程代号]])</f>
        <v/>
      </c>
      <c r="X358" s="11" t="str">
        <f>IF(ISBLANK(A358),"",COUNTIF(W:W,表1_16[[#This Row],[子项名称]]&amp;表1_16[[#This Row],[标题]]&amp;表1_16[[#This Row],[分项工程代号]]))</f>
        <v/>
      </c>
      <c r="Y358" s="11" t="str">
        <f>IF(ISBLANK(A358),"",表1_16[[#This Row],[子项名称]]&amp;表1_16[[#This Row],[分项工程代号]]&amp;表1_16[[#This Row],[分项工程名称]])</f>
        <v/>
      </c>
      <c r="Z358" s="11" t="str">
        <f>IF(ISBLANK(A358),"",IF(MATCH(表1_16[[#This Row],[子项名称]]&amp;表1_16[[#This Row],[分项工程代号]]&amp;表1_16[[#This Row],[分项工程名称]],Y:Y,0)=ROW(表1_16[[#This Row],[子项名称]]),TRUE,FALSE))</f>
        <v/>
      </c>
      <c r="AA358" s="11" t="str">
        <f t="shared" si="65"/>
        <v/>
      </c>
      <c r="AB358" s="11" t="str">
        <f>IF(ISBLANK(A358),"",VLOOKUP(表1_16[[#This Row],[分项工程名称]],施工检查记录[#All],2,FALSE))</f>
        <v/>
      </c>
      <c r="AC358" t="str">
        <f t="shared" si="55"/>
        <v>1900年01月00日</v>
      </c>
    </row>
    <row r="359" customHeight="1" spans="1:29">
      <c r="A359" s="5"/>
      <c r="B359" s="5"/>
      <c r="D359" s="5"/>
      <c r="E359" s="5"/>
      <c r="G359" s="85"/>
      <c r="J359" s="5"/>
      <c r="K359" s="11" t="str">
        <f>IF(ISBLANK(A359),"",VLOOKUP("S8"&amp;表1_16[[#This Row],[分项工程代号]]&amp;表1_16[[#This Row],[分项工程名称]],模板!D:F,3,FALSE))</f>
        <v/>
      </c>
      <c r="L359" s="2" t="str">
        <f>IF(ISBLANK(A359),"",表1_16[[#This Row],[编号]]&amp;TEXT(表1_16[[#This Row],[序号]],"000"))</f>
        <v/>
      </c>
      <c r="M359" s="11" t="str">
        <f t="shared" si="56"/>
        <v/>
      </c>
      <c r="N359" s="11" t="str">
        <f t="shared" si="57"/>
        <v/>
      </c>
      <c r="O359" s="11" t="str">
        <f t="shared" si="58"/>
        <v/>
      </c>
      <c r="P359" s="2" t="str">
        <f t="shared" si="59"/>
        <v/>
      </c>
      <c r="Q359" s="2" t="str">
        <f t="shared" si="60"/>
        <v/>
      </c>
      <c r="R359" s="2" t="str">
        <f t="shared" si="61"/>
        <v/>
      </c>
      <c r="S359" s="11" t="str">
        <f t="shared" si="62"/>
        <v/>
      </c>
      <c r="T359" s="11" t="str">
        <f>IF(ISBLANK(A359),"",VLOOKUP(表1_16[[#This Row],[分项工程名称]],模板!C:G,3,FALSE))</f>
        <v/>
      </c>
      <c r="U359" s="2" t="str">
        <f t="shared" si="63"/>
        <v/>
      </c>
      <c r="V359" s="2" t="str">
        <f t="shared" si="64"/>
        <v/>
      </c>
      <c r="W359" s="11" t="str">
        <f>IF(ISBLANK(A359),"",表1_16[[#This Row],[子项名称]]&amp;表1_16[[#This Row],[标题]]&amp;表1_16[[#This Row],[分项工程代号]])</f>
        <v/>
      </c>
      <c r="X359" s="11" t="str">
        <f>IF(ISBLANK(A359),"",COUNTIF(W:W,表1_16[[#This Row],[子项名称]]&amp;表1_16[[#This Row],[标题]]&amp;表1_16[[#This Row],[分项工程代号]]))</f>
        <v/>
      </c>
      <c r="Y359" s="11" t="str">
        <f>IF(ISBLANK(A359),"",表1_16[[#This Row],[子项名称]]&amp;表1_16[[#This Row],[分项工程代号]]&amp;表1_16[[#This Row],[分项工程名称]])</f>
        <v/>
      </c>
      <c r="Z359" s="11" t="str">
        <f>IF(ISBLANK(A359),"",IF(MATCH(表1_16[[#This Row],[子项名称]]&amp;表1_16[[#This Row],[分项工程代号]]&amp;表1_16[[#This Row],[分项工程名称]],Y:Y,0)=ROW(表1_16[[#This Row],[子项名称]]),TRUE,FALSE))</f>
        <v/>
      </c>
      <c r="AA359" s="11" t="str">
        <f t="shared" si="65"/>
        <v/>
      </c>
      <c r="AB359" s="11" t="str">
        <f>IF(ISBLANK(A359),"",VLOOKUP(表1_16[[#This Row],[分项工程名称]],施工检查记录[#All],2,FALSE))</f>
        <v/>
      </c>
      <c r="AC359" t="str">
        <f t="shared" si="55"/>
        <v>1900年01月00日</v>
      </c>
    </row>
    <row r="360" customHeight="1" spans="1:29">
      <c r="A360" s="5"/>
      <c r="B360" s="5"/>
      <c r="D360" s="5"/>
      <c r="E360" s="5"/>
      <c r="G360" s="85"/>
      <c r="J360" s="5"/>
      <c r="K360" s="11" t="str">
        <f>IF(ISBLANK(A360),"",VLOOKUP("S8"&amp;表1_16[[#This Row],[分项工程代号]]&amp;表1_16[[#This Row],[分项工程名称]],模板!D:F,3,FALSE))</f>
        <v/>
      </c>
      <c r="L360" s="2" t="str">
        <f>IF(ISBLANK(A360),"",表1_16[[#This Row],[编号]]&amp;TEXT(表1_16[[#This Row],[序号]],"000"))</f>
        <v/>
      </c>
      <c r="M360" s="11" t="str">
        <f t="shared" si="56"/>
        <v/>
      </c>
      <c r="N360" s="11" t="str">
        <f t="shared" si="57"/>
        <v/>
      </c>
      <c r="O360" s="11" t="str">
        <f t="shared" si="58"/>
        <v/>
      </c>
      <c r="P360" s="2" t="str">
        <f t="shared" si="59"/>
        <v/>
      </c>
      <c r="Q360" s="2" t="str">
        <f t="shared" si="60"/>
        <v/>
      </c>
      <c r="R360" s="2" t="str">
        <f t="shared" si="61"/>
        <v/>
      </c>
      <c r="S360" s="11" t="str">
        <f t="shared" si="62"/>
        <v/>
      </c>
      <c r="T360" s="11" t="str">
        <f>IF(ISBLANK(A360),"",VLOOKUP(表1_16[[#This Row],[分项工程名称]],模板!C:G,3,FALSE))</f>
        <v/>
      </c>
      <c r="U360" s="2" t="str">
        <f t="shared" si="63"/>
        <v/>
      </c>
      <c r="V360" s="2" t="str">
        <f t="shared" si="64"/>
        <v/>
      </c>
      <c r="W360" s="11" t="str">
        <f>IF(ISBLANK(A360),"",表1_16[[#This Row],[子项名称]]&amp;表1_16[[#This Row],[标题]]&amp;表1_16[[#This Row],[分项工程代号]])</f>
        <v/>
      </c>
      <c r="X360" s="11" t="str">
        <f>IF(ISBLANK(A360),"",COUNTIF(W:W,表1_16[[#This Row],[子项名称]]&amp;表1_16[[#This Row],[标题]]&amp;表1_16[[#This Row],[分项工程代号]]))</f>
        <v/>
      </c>
      <c r="Y360" s="11" t="str">
        <f>IF(ISBLANK(A360),"",表1_16[[#This Row],[子项名称]]&amp;表1_16[[#This Row],[分项工程代号]]&amp;表1_16[[#This Row],[分项工程名称]])</f>
        <v/>
      </c>
      <c r="Z360" s="11" t="str">
        <f>IF(ISBLANK(A360),"",IF(MATCH(表1_16[[#This Row],[子项名称]]&amp;表1_16[[#This Row],[分项工程代号]]&amp;表1_16[[#This Row],[分项工程名称]],Y:Y,0)=ROW(表1_16[[#This Row],[子项名称]]),TRUE,FALSE))</f>
        <v/>
      </c>
      <c r="AA360" s="11" t="str">
        <f t="shared" si="65"/>
        <v/>
      </c>
      <c r="AB360" s="11" t="str">
        <f>IF(ISBLANK(A360),"",VLOOKUP(表1_16[[#This Row],[分项工程名称]],施工检查记录[#All],2,FALSE))</f>
        <v/>
      </c>
      <c r="AC360" t="str">
        <f t="shared" si="55"/>
        <v>1900年01月00日</v>
      </c>
    </row>
    <row r="361" customHeight="1" spans="1:29">
      <c r="A361" s="5"/>
      <c r="B361" s="5"/>
      <c r="D361" s="5"/>
      <c r="E361" s="5"/>
      <c r="G361" s="85"/>
      <c r="J361" s="5"/>
      <c r="K361" s="11" t="str">
        <f>IF(ISBLANK(A361),"",VLOOKUP("S8"&amp;表1_16[[#This Row],[分项工程代号]]&amp;表1_16[[#This Row],[分项工程名称]],模板!D:F,3,FALSE))</f>
        <v/>
      </c>
      <c r="L361" s="2" t="str">
        <f>IF(ISBLANK(A361),"",表1_16[[#This Row],[编号]]&amp;TEXT(表1_16[[#This Row],[序号]],"000"))</f>
        <v/>
      </c>
      <c r="M361" s="11" t="str">
        <f t="shared" si="56"/>
        <v/>
      </c>
      <c r="N361" s="11" t="str">
        <f t="shared" si="57"/>
        <v/>
      </c>
      <c r="O361" s="11" t="str">
        <f t="shared" si="58"/>
        <v/>
      </c>
      <c r="P361" s="2" t="str">
        <f t="shared" si="59"/>
        <v/>
      </c>
      <c r="Q361" s="2" t="str">
        <f t="shared" si="60"/>
        <v/>
      </c>
      <c r="R361" s="2" t="str">
        <f t="shared" si="61"/>
        <v/>
      </c>
      <c r="S361" s="11" t="str">
        <f t="shared" si="62"/>
        <v/>
      </c>
      <c r="T361" s="11" t="str">
        <f>IF(ISBLANK(A361),"",VLOOKUP(表1_16[[#This Row],[分项工程名称]],模板!C:G,3,FALSE))</f>
        <v/>
      </c>
      <c r="U361" s="2" t="str">
        <f t="shared" si="63"/>
        <v/>
      </c>
      <c r="V361" s="2" t="str">
        <f t="shared" si="64"/>
        <v/>
      </c>
      <c r="W361" s="11" t="str">
        <f>IF(ISBLANK(A361),"",表1_16[[#This Row],[子项名称]]&amp;表1_16[[#This Row],[标题]]&amp;表1_16[[#This Row],[分项工程代号]])</f>
        <v/>
      </c>
      <c r="X361" s="11" t="str">
        <f>IF(ISBLANK(A361),"",COUNTIF(W:W,表1_16[[#This Row],[子项名称]]&amp;表1_16[[#This Row],[标题]]&amp;表1_16[[#This Row],[分项工程代号]]))</f>
        <v/>
      </c>
      <c r="Y361" s="11" t="str">
        <f>IF(ISBLANK(A361),"",表1_16[[#This Row],[子项名称]]&amp;表1_16[[#This Row],[分项工程代号]]&amp;表1_16[[#This Row],[分项工程名称]])</f>
        <v/>
      </c>
      <c r="Z361" s="11" t="str">
        <f>IF(ISBLANK(A361),"",IF(MATCH(表1_16[[#This Row],[子项名称]]&amp;表1_16[[#This Row],[分项工程代号]]&amp;表1_16[[#This Row],[分项工程名称]],Y:Y,0)=ROW(表1_16[[#This Row],[子项名称]]),TRUE,FALSE))</f>
        <v/>
      </c>
      <c r="AA361" s="11" t="str">
        <f t="shared" si="65"/>
        <v/>
      </c>
      <c r="AB361" s="11" t="str">
        <f>IF(ISBLANK(A361),"",VLOOKUP(表1_16[[#This Row],[分项工程名称]],施工检查记录[#All],2,FALSE))</f>
        <v/>
      </c>
      <c r="AC361" t="str">
        <f t="shared" si="55"/>
        <v>1900年01月00日</v>
      </c>
    </row>
    <row r="362" customHeight="1" spans="1:29">
      <c r="A362" s="5"/>
      <c r="B362" s="5"/>
      <c r="D362" s="5"/>
      <c r="E362" s="5"/>
      <c r="G362" s="85"/>
      <c r="J362" s="5"/>
      <c r="K362" s="11" t="str">
        <f>IF(ISBLANK(A362),"",VLOOKUP("S8"&amp;表1_16[[#This Row],[分项工程代号]]&amp;表1_16[[#This Row],[分项工程名称]],模板!D:F,3,FALSE))</f>
        <v/>
      </c>
      <c r="L362" s="2" t="str">
        <f>IF(ISBLANK(A362),"",表1_16[[#This Row],[编号]]&amp;TEXT(表1_16[[#This Row],[序号]],"000"))</f>
        <v/>
      </c>
      <c r="M362" s="11" t="str">
        <f t="shared" si="56"/>
        <v/>
      </c>
      <c r="N362" s="11" t="str">
        <f t="shared" si="57"/>
        <v/>
      </c>
      <c r="O362" s="11" t="str">
        <f t="shared" si="58"/>
        <v/>
      </c>
      <c r="P362" s="2" t="str">
        <f t="shared" si="59"/>
        <v/>
      </c>
      <c r="Q362" s="2" t="str">
        <f t="shared" si="60"/>
        <v/>
      </c>
      <c r="R362" s="2" t="str">
        <f t="shared" si="61"/>
        <v/>
      </c>
      <c r="S362" s="11" t="str">
        <f t="shared" si="62"/>
        <v/>
      </c>
      <c r="T362" s="11" t="str">
        <f>IF(ISBLANK(A362),"",VLOOKUP(表1_16[[#This Row],[分项工程名称]],模板!C:G,3,FALSE))</f>
        <v/>
      </c>
      <c r="U362" s="2" t="str">
        <f t="shared" si="63"/>
        <v/>
      </c>
      <c r="V362" s="2" t="str">
        <f t="shared" si="64"/>
        <v/>
      </c>
      <c r="W362" s="11" t="str">
        <f>IF(ISBLANK(A362),"",表1_16[[#This Row],[子项名称]]&amp;表1_16[[#This Row],[标题]]&amp;表1_16[[#This Row],[分项工程代号]])</f>
        <v/>
      </c>
      <c r="X362" s="11" t="str">
        <f>IF(ISBLANK(A362),"",COUNTIF(W:W,表1_16[[#This Row],[子项名称]]&amp;表1_16[[#This Row],[标题]]&amp;表1_16[[#This Row],[分项工程代号]]))</f>
        <v/>
      </c>
      <c r="Y362" s="11" t="str">
        <f>IF(ISBLANK(A362),"",表1_16[[#This Row],[子项名称]]&amp;表1_16[[#This Row],[分项工程代号]]&amp;表1_16[[#This Row],[分项工程名称]])</f>
        <v/>
      </c>
      <c r="Z362" s="11" t="str">
        <f>IF(ISBLANK(A362),"",IF(MATCH(表1_16[[#This Row],[子项名称]]&amp;表1_16[[#This Row],[分项工程代号]]&amp;表1_16[[#This Row],[分项工程名称]],Y:Y,0)=ROW(表1_16[[#This Row],[子项名称]]),TRUE,FALSE))</f>
        <v/>
      </c>
      <c r="AA362" s="11" t="str">
        <f t="shared" si="65"/>
        <v/>
      </c>
      <c r="AB362" s="11" t="str">
        <f>IF(ISBLANK(A362),"",VLOOKUP(表1_16[[#This Row],[分项工程名称]],施工检查记录[#All],2,FALSE))</f>
        <v/>
      </c>
      <c r="AC362" t="str">
        <f t="shared" si="55"/>
        <v>1900年01月00日</v>
      </c>
    </row>
    <row r="363" customHeight="1" spans="1:29">
      <c r="A363" s="5"/>
      <c r="B363" s="5"/>
      <c r="D363" s="5"/>
      <c r="E363" s="5"/>
      <c r="G363" s="85"/>
      <c r="J363" s="5"/>
      <c r="K363" s="11" t="str">
        <f>IF(ISBLANK(A363),"",VLOOKUP("S8"&amp;表1_16[[#This Row],[分项工程代号]]&amp;表1_16[[#This Row],[分项工程名称]],模板!D:F,3,FALSE))</f>
        <v/>
      </c>
      <c r="L363" s="2" t="str">
        <f>IF(ISBLANK(A363),"",表1_16[[#This Row],[编号]]&amp;TEXT(表1_16[[#This Row],[序号]],"000"))</f>
        <v/>
      </c>
      <c r="M363" s="11" t="str">
        <f t="shared" si="56"/>
        <v/>
      </c>
      <c r="N363" s="11" t="str">
        <f t="shared" si="57"/>
        <v/>
      </c>
      <c r="O363" s="11" t="str">
        <f t="shared" si="58"/>
        <v/>
      </c>
      <c r="P363" s="2" t="str">
        <f t="shared" si="59"/>
        <v/>
      </c>
      <c r="Q363" s="2" t="str">
        <f t="shared" si="60"/>
        <v/>
      </c>
      <c r="R363" s="2" t="str">
        <f t="shared" si="61"/>
        <v/>
      </c>
      <c r="S363" s="11" t="str">
        <f t="shared" si="62"/>
        <v/>
      </c>
      <c r="T363" s="11" t="str">
        <f>IF(ISBLANK(A363),"",VLOOKUP(表1_16[[#This Row],[分项工程名称]],模板!C:G,3,FALSE))</f>
        <v/>
      </c>
      <c r="U363" s="2" t="str">
        <f t="shared" si="63"/>
        <v/>
      </c>
      <c r="V363" s="2" t="str">
        <f t="shared" si="64"/>
        <v/>
      </c>
      <c r="W363" s="11" t="str">
        <f>IF(ISBLANK(A363),"",表1_16[[#This Row],[子项名称]]&amp;表1_16[[#This Row],[标题]]&amp;表1_16[[#This Row],[分项工程代号]])</f>
        <v/>
      </c>
      <c r="X363" s="11" t="str">
        <f>IF(ISBLANK(A363),"",COUNTIF(W:W,表1_16[[#This Row],[子项名称]]&amp;表1_16[[#This Row],[标题]]&amp;表1_16[[#This Row],[分项工程代号]]))</f>
        <v/>
      </c>
      <c r="Y363" s="11" t="str">
        <f>IF(ISBLANK(A363),"",表1_16[[#This Row],[子项名称]]&amp;表1_16[[#This Row],[分项工程代号]]&amp;表1_16[[#This Row],[分项工程名称]])</f>
        <v/>
      </c>
      <c r="Z363" s="11" t="str">
        <f>IF(ISBLANK(A363),"",IF(MATCH(表1_16[[#This Row],[子项名称]]&amp;表1_16[[#This Row],[分项工程代号]]&amp;表1_16[[#This Row],[分项工程名称]],Y:Y,0)=ROW(表1_16[[#This Row],[子项名称]]),TRUE,FALSE))</f>
        <v/>
      </c>
      <c r="AA363" s="11" t="str">
        <f t="shared" si="65"/>
        <v/>
      </c>
      <c r="AB363" s="11" t="str">
        <f>IF(ISBLANK(A363),"",VLOOKUP(表1_16[[#This Row],[分项工程名称]],施工检查记录[#All],2,FALSE))</f>
        <v/>
      </c>
      <c r="AC363" t="str">
        <f t="shared" si="55"/>
        <v>1900年01月00日</v>
      </c>
    </row>
    <row r="364" customHeight="1" spans="1:29">
      <c r="A364" s="5"/>
      <c r="B364" s="5"/>
      <c r="D364" s="5"/>
      <c r="E364" s="5"/>
      <c r="G364" s="85"/>
      <c r="J364" s="5"/>
      <c r="K364" s="11" t="str">
        <f>IF(ISBLANK(A364),"",VLOOKUP("S8"&amp;表1_16[[#This Row],[分项工程代号]]&amp;表1_16[[#This Row],[分项工程名称]],模板!D:F,3,FALSE))</f>
        <v/>
      </c>
      <c r="L364" s="2" t="str">
        <f>IF(ISBLANK(A364),"",表1_16[[#This Row],[编号]]&amp;TEXT(表1_16[[#This Row],[序号]],"000"))</f>
        <v/>
      </c>
      <c r="M364" s="11" t="str">
        <f t="shared" si="56"/>
        <v/>
      </c>
      <c r="N364" s="11" t="str">
        <f t="shared" si="57"/>
        <v/>
      </c>
      <c r="O364" s="11" t="str">
        <f t="shared" si="58"/>
        <v/>
      </c>
      <c r="P364" s="2" t="str">
        <f t="shared" si="59"/>
        <v/>
      </c>
      <c r="Q364" s="2" t="str">
        <f t="shared" si="60"/>
        <v/>
      </c>
      <c r="R364" s="2" t="str">
        <f t="shared" si="61"/>
        <v/>
      </c>
      <c r="S364" s="11" t="str">
        <f t="shared" si="62"/>
        <v/>
      </c>
      <c r="T364" s="11" t="str">
        <f>IF(ISBLANK(A364),"",VLOOKUP(表1_16[[#This Row],[分项工程名称]],模板!C:G,3,FALSE))</f>
        <v/>
      </c>
      <c r="U364" s="2" t="str">
        <f t="shared" si="63"/>
        <v/>
      </c>
      <c r="V364" s="2" t="str">
        <f t="shared" si="64"/>
        <v/>
      </c>
      <c r="W364" s="11" t="str">
        <f>IF(ISBLANK(A364),"",表1_16[[#This Row],[子项名称]]&amp;表1_16[[#This Row],[标题]]&amp;表1_16[[#This Row],[分项工程代号]])</f>
        <v/>
      </c>
      <c r="X364" s="11" t="str">
        <f>IF(ISBLANK(A364),"",COUNTIF(W:W,表1_16[[#This Row],[子项名称]]&amp;表1_16[[#This Row],[标题]]&amp;表1_16[[#This Row],[分项工程代号]]))</f>
        <v/>
      </c>
      <c r="Y364" s="11" t="str">
        <f>IF(ISBLANK(A364),"",表1_16[[#This Row],[子项名称]]&amp;表1_16[[#This Row],[分项工程代号]]&amp;表1_16[[#This Row],[分项工程名称]])</f>
        <v/>
      </c>
      <c r="Z364" s="11" t="str">
        <f>IF(ISBLANK(A364),"",IF(MATCH(表1_16[[#This Row],[子项名称]]&amp;表1_16[[#This Row],[分项工程代号]]&amp;表1_16[[#This Row],[分项工程名称]],Y:Y,0)=ROW(表1_16[[#This Row],[子项名称]]),TRUE,FALSE))</f>
        <v/>
      </c>
      <c r="AA364" s="11" t="str">
        <f t="shared" si="65"/>
        <v/>
      </c>
      <c r="AB364" s="11" t="str">
        <f>IF(ISBLANK(A364),"",VLOOKUP(表1_16[[#This Row],[分项工程名称]],施工检查记录[#All],2,FALSE))</f>
        <v/>
      </c>
      <c r="AC364" t="str">
        <f t="shared" si="55"/>
        <v>1900年01月00日</v>
      </c>
    </row>
    <row r="365" customHeight="1" spans="1:29">
      <c r="A365" s="5"/>
      <c r="B365" s="5"/>
      <c r="D365" s="5"/>
      <c r="E365" s="5"/>
      <c r="G365" s="85"/>
      <c r="J365" s="5"/>
      <c r="K365" s="11" t="str">
        <f>IF(ISBLANK(A365),"",VLOOKUP("S8"&amp;表1_16[[#This Row],[分项工程代号]]&amp;表1_16[[#This Row],[分项工程名称]],模板!D:F,3,FALSE))</f>
        <v/>
      </c>
      <c r="L365" s="2" t="str">
        <f>IF(ISBLANK(A365),"",表1_16[[#This Row],[编号]]&amp;TEXT(表1_16[[#This Row],[序号]],"000"))</f>
        <v/>
      </c>
      <c r="M365" s="11" t="str">
        <f t="shared" si="56"/>
        <v/>
      </c>
      <c r="N365" s="11" t="str">
        <f t="shared" si="57"/>
        <v/>
      </c>
      <c r="O365" s="11" t="str">
        <f t="shared" si="58"/>
        <v/>
      </c>
      <c r="P365" s="2" t="str">
        <f t="shared" si="59"/>
        <v/>
      </c>
      <c r="Q365" s="2" t="str">
        <f t="shared" si="60"/>
        <v/>
      </c>
      <c r="R365" s="2" t="str">
        <f t="shared" si="61"/>
        <v/>
      </c>
      <c r="S365" s="11" t="str">
        <f t="shared" si="62"/>
        <v/>
      </c>
      <c r="T365" s="11" t="str">
        <f>IF(ISBLANK(A365),"",VLOOKUP(表1_16[[#This Row],[分项工程名称]],模板!C:G,3,FALSE))</f>
        <v/>
      </c>
      <c r="U365" s="2" t="str">
        <f t="shared" si="63"/>
        <v/>
      </c>
      <c r="V365" s="2" t="str">
        <f t="shared" si="64"/>
        <v/>
      </c>
      <c r="W365" s="11" t="str">
        <f>IF(ISBLANK(A365),"",表1_16[[#This Row],[子项名称]]&amp;表1_16[[#This Row],[标题]]&amp;表1_16[[#This Row],[分项工程代号]])</f>
        <v/>
      </c>
      <c r="X365" s="11" t="str">
        <f>IF(ISBLANK(A365),"",COUNTIF(W:W,表1_16[[#This Row],[子项名称]]&amp;表1_16[[#This Row],[标题]]&amp;表1_16[[#This Row],[分项工程代号]]))</f>
        <v/>
      </c>
      <c r="Y365" s="11" t="str">
        <f>IF(ISBLANK(A365),"",表1_16[[#This Row],[子项名称]]&amp;表1_16[[#This Row],[分项工程代号]]&amp;表1_16[[#This Row],[分项工程名称]])</f>
        <v/>
      </c>
      <c r="Z365" s="11" t="str">
        <f>IF(ISBLANK(A365),"",IF(MATCH(表1_16[[#This Row],[子项名称]]&amp;表1_16[[#This Row],[分项工程代号]]&amp;表1_16[[#This Row],[分项工程名称]],Y:Y,0)=ROW(表1_16[[#This Row],[子项名称]]),TRUE,FALSE))</f>
        <v/>
      </c>
      <c r="AA365" s="11" t="str">
        <f t="shared" si="65"/>
        <v/>
      </c>
      <c r="AB365" s="11" t="str">
        <f>IF(ISBLANK(A365),"",VLOOKUP(表1_16[[#This Row],[分项工程名称]],施工检查记录[#All],2,FALSE))</f>
        <v/>
      </c>
      <c r="AC365" t="str">
        <f t="shared" si="55"/>
        <v>1900年01月00日</v>
      </c>
    </row>
    <row r="366" customHeight="1" spans="1:29">
      <c r="A366" s="5"/>
      <c r="B366" s="5"/>
      <c r="D366" s="5"/>
      <c r="E366" s="5"/>
      <c r="G366" s="85"/>
      <c r="J366" s="5"/>
      <c r="K366" s="11" t="str">
        <f>IF(ISBLANK(A366),"",VLOOKUP("S8"&amp;表1_16[[#This Row],[分项工程代号]]&amp;表1_16[[#This Row],[分项工程名称]],模板!D:F,3,FALSE))</f>
        <v/>
      </c>
      <c r="L366" s="2" t="str">
        <f>IF(ISBLANK(A366),"",表1_16[[#This Row],[编号]]&amp;TEXT(表1_16[[#This Row],[序号]],"000"))</f>
        <v/>
      </c>
      <c r="M366" s="11" t="str">
        <f t="shared" si="56"/>
        <v/>
      </c>
      <c r="N366" s="11" t="str">
        <f t="shared" si="57"/>
        <v/>
      </c>
      <c r="O366" s="11" t="str">
        <f t="shared" si="58"/>
        <v/>
      </c>
      <c r="P366" s="2" t="str">
        <f t="shared" si="59"/>
        <v/>
      </c>
      <c r="Q366" s="2" t="str">
        <f t="shared" si="60"/>
        <v/>
      </c>
      <c r="R366" s="2" t="str">
        <f t="shared" si="61"/>
        <v/>
      </c>
      <c r="S366" s="11" t="str">
        <f t="shared" si="62"/>
        <v/>
      </c>
      <c r="T366" s="11" t="str">
        <f>IF(ISBLANK(A366),"",VLOOKUP(表1_16[[#This Row],[分项工程名称]],模板!C:G,3,FALSE))</f>
        <v/>
      </c>
      <c r="U366" s="2" t="str">
        <f t="shared" si="63"/>
        <v/>
      </c>
      <c r="V366" s="2" t="str">
        <f t="shared" si="64"/>
        <v/>
      </c>
      <c r="W366" s="11" t="str">
        <f>IF(ISBLANK(A366),"",表1_16[[#This Row],[子项名称]]&amp;表1_16[[#This Row],[标题]]&amp;表1_16[[#This Row],[分项工程代号]])</f>
        <v/>
      </c>
      <c r="X366" s="11" t="str">
        <f>IF(ISBLANK(A366),"",COUNTIF(W:W,表1_16[[#This Row],[子项名称]]&amp;表1_16[[#This Row],[标题]]&amp;表1_16[[#This Row],[分项工程代号]]))</f>
        <v/>
      </c>
      <c r="Y366" s="11" t="str">
        <f>IF(ISBLANK(A366),"",表1_16[[#This Row],[子项名称]]&amp;表1_16[[#This Row],[分项工程代号]]&amp;表1_16[[#This Row],[分项工程名称]])</f>
        <v/>
      </c>
      <c r="Z366" s="11" t="str">
        <f>IF(ISBLANK(A366),"",IF(MATCH(表1_16[[#This Row],[子项名称]]&amp;表1_16[[#This Row],[分项工程代号]]&amp;表1_16[[#This Row],[分项工程名称]],Y:Y,0)=ROW(表1_16[[#This Row],[子项名称]]),TRUE,FALSE))</f>
        <v/>
      </c>
      <c r="AA366" s="11" t="str">
        <f t="shared" si="65"/>
        <v/>
      </c>
      <c r="AB366" s="11" t="str">
        <f>IF(ISBLANK(A366),"",VLOOKUP(表1_16[[#This Row],[分项工程名称]],施工检查记录[#All],2,FALSE))</f>
        <v/>
      </c>
      <c r="AC366" t="str">
        <f t="shared" si="55"/>
        <v>1900年01月00日</v>
      </c>
    </row>
    <row r="367" customHeight="1" spans="1:29">
      <c r="A367" s="5"/>
      <c r="B367" s="5"/>
      <c r="D367" s="5"/>
      <c r="E367" s="5"/>
      <c r="G367" s="85"/>
      <c r="J367" s="5"/>
      <c r="K367" s="11" t="str">
        <f>IF(ISBLANK(A367),"",VLOOKUP("S8"&amp;表1_16[[#This Row],[分项工程代号]]&amp;表1_16[[#This Row],[分项工程名称]],模板!D:F,3,FALSE))</f>
        <v/>
      </c>
      <c r="L367" s="2" t="str">
        <f>IF(ISBLANK(A367),"",表1_16[[#This Row],[编号]]&amp;TEXT(表1_16[[#This Row],[序号]],"000"))</f>
        <v/>
      </c>
      <c r="M367" s="11" t="str">
        <f t="shared" si="56"/>
        <v/>
      </c>
      <c r="N367" s="11" t="str">
        <f t="shared" si="57"/>
        <v/>
      </c>
      <c r="O367" s="11" t="str">
        <f t="shared" si="58"/>
        <v/>
      </c>
      <c r="P367" s="2" t="str">
        <f t="shared" si="59"/>
        <v/>
      </c>
      <c r="Q367" s="2" t="str">
        <f t="shared" si="60"/>
        <v/>
      </c>
      <c r="R367" s="2" t="str">
        <f t="shared" si="61"/>
        <v/>
      </c>
      <c r="S367" s="11" t="str">
        <f t="shared" si="62"/>
        <v/>
      </c>
      <c r="T367" s="11" t="str">
        <f>IF(ISBLANK(A367),"",VLOOKUP(表1_16[[#This Row],[分项工程名称]],模板!C:G,3,FALSE))</f>
        <v/>
      </c>
      <c r="U367" s="2" t="str">
        <f t="shared" si="63"/>
        <v/>
      </c>
      <c r="V367" s="2" t="str">
        <f t="shared" si="64"/>
        <v/>
      </c>
      <c r="W367" s="11" t="str">
        <f>IF(ISBLANK(A367),"",表1_16[[#This Row],[子项名称]]&amp;表1_16[[#This Row],[标题]]&amp;表1_16[[#This Row],[分项工程代号]])</f>
        <v/>
      </c>
      <c r="X367" s="11" t="str">
        <f>IF(ISBLANK(A367),"",COUNTIF(W:W,表1_16[[#This Row],[子项名称]]&amp;表1_16[[#This Row],[标题]]&amp;表1_16[[#This Row],[分项工程代号]]))</f>
        <v/>
      </c>
      <c r="Y367" s="11" t="str">
        <f>IF(ISBLANK(A367),"",表1_16[[#This Row],[子项名称]]&amp;表1_16[[#This Row],[分项工程代号]]&amp;表1_16[[#This Row],[分项工程名称]])</f>
        <v/>
      </c>
      <c r="Z367" s="11" t="str">
        <f>IF(ISBLANK(A367),"",IF(MATCH(表1_16[[#This Row],[子项名称]]&amp;表1_16[[#This Row],[分项工程代号]]&amp;表1_16[[#This Row],[分项工程名称]],Y:Y,0)=ROW(表1_16[[#This Row],[子项名称]]),TRUE,FALSE))</f>
        <v/>
      </c>
      <c r="AA367" s="11" t="str">
        <f t="shared" si="65"/>
        <v/>
      </c>
      <c r="AB367" s="11" t="str">
        <f>IF(ISBLANK(A367),"",VLOOKUP(表1_16[[#This Row],[分项工程名称]],施工检查记录[#All],2,FALSE))</f>
        <v/>
      </c>
      <c r="AC367" t="str">
        <f t="shared" si="55"/>
        <v>1900年01月00日</v>
      </c>
    </row>
    <row r="368" customHeight="1" spans="1:29">
      <c r="A368" s="5"/>
      <c r="B368" s="5"/>
      <c r="D368" s="5"/>
      <c r="E368" s="5"/>
      <c r="G368" s="85"/>
      <c r="J368" s="5"/>
      <c r="K368" s="11" t="str">
        <f>IF(ISBLANK(A368),"",VLOOKUP("S8"&amp;表1_16[[#This Row],[分项工程代号]]&amp;表1_16[[#This Row],[分项工程名称]],模板!D:F,3,FALSE))</f>
        <v/>
      </c>
      <c r="L368" s="2" t="str">
        <f>IF(ISBLANK(A368),"",表1_16[[#This Row],[编号]]&amp;TEXT(表1_16[[#This Row],[序号]],"000"))</f>
        <v/>
      </c>
      <c r="M368" s="11" t="str">
        <f t="shared" si="56"/>
        <v/>
      </c>
      <c r="N368" s="11" t="str">
        <f t="shared" si="57"/>
        <v/>
      </c>
      <c r="O368" s="11" t="str">
        <f t="shared" si="58"/>
        <v/>
      </c>
      <c r="P368" s="2" t="str">
        <f t="shared" si="59"/>
        <v/>
      </c>
      <c r="Q368" s="2" t="str">
        <f t="shared" si="60"/>
        <v/>
      </c>
      <c r="R368" s="2" t="str">
        <f t="shared" si="61"/>
        <v/>
      </c>
      <c r="S368" s="11" t="str">
        <f t="shared" si="62"/>
        <v/>
      </c>
      <c r="T368" s="11" t="str">
        <f>IF(ISBLANK(A368),"",VLOOKUP(表1_16[[#This Row],[分项工程名称]],模板!C:G,3,FALSE))</f>
        <v/>
      </c>
      <c r="U368" s="2" t="str">
        <f t="shared" si="63"/>
        <v/>
      </c>
      <c r="V368" s="2" t="str">
        <f t="shared" si="64"/>
        <v/>
      </c>
      <c r="W368" s="11" t="str">
        <f>IF(ISBLANK(A368),"",表1_16[[#This Row],[子项名称]]&amp;表1_16[[#This Row],[标题]]&amp;表1_16[[#This Row],[分项工程代号]])</f>
        <v/>
      </c>
      <c r="X368" s="11" t="str">
        <f>IF(ISBLANK(A368),"",COUNTIF(W:W,表1_16[[#This Row],[子项名称]]&amp;表1_16[[#This Row],[标题]]&amp;表1_16[[#This Row],[分项工程代号]]))</f>
        <v/>
      </c>
      <c r="Y368" s="11" t="str">
        <f>IF(ISBLANK(A368),"",表1_16[[#This Row],[子项名称]]&amp;表1_16[[#This Row],[分项工程代号]]&amp;表1_16[[#This Row],[分项工程名称]])</f>
        <v/>
      </c>
      <c r="Z368" s="11" t="str">
        <f>IF(ISBLANK(A368),"",IF(MATCH(表1_16[[#This Row],[子项名称]]&amp;表1_16[[#This Row],[分项工程代号]]&amp;表1_16[[#This Row],[分项工程名称]],Y:Y,0)=ROW(表1_16[[#This Row],[子项名称]]),TRUE,FALSE))</f>
        <v/>
      </c>
      <c r="AA368" s="11" t="str">
        <f t="shared" si="65"/>
        <v/>
      </c>
      <c r="AB368" s="11" t="str">
        <f>IF(ISBLANK(A368),"",VLOOKUP(表1_16[[#This Row],[分项工程名称]],施工检查记录[#All],2,FALSE))</f>
        <v/>
      </c>
      <c r="AC368" t="str">
        <f t="shared" si="55"/>
        <v>1900年01月00日</v>
      </c>
    </row>
    <row r="369" customHeight="1" spans="1:29">
      <c r="A369" s="5"/>
      <c r="B369" s="5"/>
      <c r="C369" s="5"/>
      <c r="D369" s="5"/>
      <c r="E369" s="5"/>
      <c r="F369" s="5"/>
      <c r="G369" s="85"/>
      <c r="J369" s="5"/>
      <c r="K369" s="11" t="str">
        <f>IF(ISBLANK(A369),"",VLOOKUP("S8"&amp;表1_16[[#This Row],[分项工程代号]]&amp;表1_16[[#This Row],[分项工程名称]],模板!D:F,3,FALSE))</f>
        <v/>
      </c>
      <c r="L369" s="2" t="str">
        <f>IF(ISBLANK(A369),"",表1_16[[#This Row],[编号]]&amp;TEXT(表1_16[[#This Row],[序号]],"000"))</f>
        <v/>
      </c>
      <c r="M369" s="11" t="str">
        <f t="shared" si="56"/>
        <v/>
      </c>
      <c r="N369" s="11" t="str">
        <f t="shared" si="57"/>
        <v/>
      </c>
      <c r="O369" s="11" t="str">
        <f t="shared" si="58"/>
        <v/>
      </c>
      <c r="P369" s="2" t="str">
        <f t="shared" si="59"/>
        <v/>
      </c>
      <c r="Q369" s="2" t="str">
        <f t="shared" si="60"/>
        <v/>
      </c>
      <c r="R369" s="2" t="str">
        <f t="shared" si="61"/>
        <v/>
      </c>
      <c r="S369" s="11" t="str">
        <f t="shared" si="62"/>
        <v/>
      </c>
      <c r="T369" s="11" t="str">
        <f>IF(ISBLANK(A369),"",VLOOKUP(表1_16[[#This Row],[分项工程名称]],模板!C:G,3,FALSE))</f>
        <v/>
      </c>
      <c r="U369" s="2" t="str">
        <f t="shared" si="63"/>
        <v/>
      </c>
      <c r="V369" s="2" t="str">
        <f t="shared" si="64"/>
        <v/>
      </c>
      <c r="W369" s="11" t="str">
        <f>IF(ISBLANK(A369),"",表1_16[[#This Row],[子项名称]]&amp;表1_16[[#This Row],[标题]]&amp;表1_16[[#This Row],[分项工程代号]])</f>
        <v/>
      </c>
      <c r="X369" s="11" t="str">
        <f>IF(ISBLANK(A369),"",COUNTIF(W:W,表1_16[[#This Row],[子项名称]]&amp;表1_16[[#This Row],[标题]]&amp;表1_16[[#This Row],[分项工程代号]]))</f>
        <v/>
      </c>
      <c r="Y369" s="11" t="str">
        <f>IF(ISBLANK(A369),"",表1_16[[#This Row],[子项名称]]&amp;表1_16[[#This Row],[分项工程代号]]&amp;表1_16[[#This Row],[分项工程名称]])</f>
        <v/>
      </c>
      <c r="Z369" s="11" t="str">
        <f>IF(ISBLANK(A369),"",IF(MATCH(表1_16[[#This Row],[子项名称]]&amp;表1_16[[#This Row],[分项工程代号]]&amp;表1_16[[#This Row],[分项工程名称]],Y:Y,0)=ROW(表1_16[[#This Row],[子项名称]]),TRUE,FALSE))</f>
        <v/>
      </c>
      <c r="AA369" s="11" t="str">
        <f t="shared" si="65"/>
        <v/>
      </c>
      <c r="AB369" s="11" t="str">
        <f>IF(ISBLANK(A369),"",VLOOKUP(表1_16[[#This Row],[分项工程名称]],施工检查记录[#All],2,FALSE))</f>
        <v/>
      </c>
      <c r="AC369" t="str">
        <f t="shared" si="55"/>
        <v>1900年01月00日</v>
      </c>
    </row>
    <row r="370" customHeight="1" spans="1:29">
      <c r="A370" s="5"/>
      <c r="B370" s="5"/>
      <c r="D370" s="5"/>
      <c r="E370" s="5"/>
      <c r="F370" s="5"/>
      <c r="G370" s="85"/>
      <c r="J370" s="5"/>
      <c r="K370" s="11" t="str">
        <f>IF(ISBLANK(A370),"",VLOOKUP("S8"&amp;表1_16[[#This Row],[分项工程代号]]&amp;表1_16[[#This Row],[分项工程名称]],模板!D:F,3,FALSE))</f>
        <v/>
      </c>
      <c r="L370" s="2" t="str">
        <f>IF(ISBLANK(A370),"",表1_16[[#This Row],[编号]]&amp;TEXT(表1_16[[#This Row],[序号]],"000"))</f>
        <v/>
      </c>
      <c r="M370" s="11" t="str">
        <f t="shared" si="56"/>
        <v/>
      </c>
      <c r="N370" s="11" t="str">
        <f t="shared" si="57"/>
        <v/>
      </c>
      <c r="O370" s="11" t="str">
        <f t="shared" si="58"/>
        <v/>
      </c>
      <c r="P370" s="2" t="str">
        <f t="shared" si="59"/>
        <v/>
      </c>
      <c r="Q370" s="2" t="str">
        <f t="shared" si="60"/>
        <v/>
      </c>
      <c r="R370" s="2" t="str">
        <f t="shared" si="61"/>
        <v/>
      </c>
      <c r="S370" s="11" t="str">
        <f t="shared" si="62"/>
        <v/>
      </c>
      <c r="T370" s="11" t="str">
        <f>IF(ISBLANK(A370),"",VLOOKUP(表1_16[[#This Row],[分项工程名称]],模板!C:G,3,FALSE))</f>
        <v/>
      </c>
      <c r="U370" s="2" t="str">
        <f t="shared" si="63"/>
        <v/>
      </c>
      <c r="V370" s="2" t="str">
        <f t="shared" si="64"/>
        <v/>
      </c>
      <c r="W370" s="11" t="str">
        <f>IF(ISBLANK(A370),"",表1_16[[#This Row],[子项名称]]&amp;表1_16[[#This Row],[标题]]&amp;表1_16[[#This Row],[分项工程代号]])</f>
        <v/>
      </c>
      <c r="X370" s="11" t="str">
        <f>IF(ISBLANK(A370),"",COUNTIF(W:W,表1_16[[#This Row],[子项名称]]&amp;表1_16[[#This Row],[标题]]&amp;表1_16[[#This Row],[分项工程代号]]))</f>
        <v/>
      </c>
      <c r="Y370" s="11" t="str">
        <f>IF(ISBLANK(A370),"",表1_16[[#This Row],[子项名称]]&amp;表1_16[[#This Row],[分项工程代号]]&amp;表1_16[[#This Row],[分项工程名称]])</f>
        <v/>
      </c>
      <c r="Z370" s="11" t="str">
        <f>IF(ISBLANK(A370),"",IF(MATCH(表1_16[[#This Row],[子项名称]]&amp;表1_16[[#This Row],[分项工程代号]]&amp;表1_16[[#This Row],[分项工程名称]],Y:Y,0)=ROW(表1_16[[#This Row],[子项名称]]),TRUE,FALSE))</f>
        <v/>
      </c>
      <c r="AA370" s="11" t="str">
        <f t="shared" si="65"/>
        <v/>
      </c>
      <c r="AB370" s="11" t="str">
        <f>IF(ISBLANK(A370),"",VLOOKUP(表1_16[[#This Row],[分项工程名称]],施工检查记录[#All],2,FALSE))</f>
        <v/>
      </c>
      <c r="AC370" t="str">
        <f t="shared" si="55"/>
        <v>1900年01月00日</v>
      </c>
    </row>
    <row r="371" customHeight="1" spans="1:29">
      <c r="A371" s="5"/>
      <c r="B371" s="5"/>
      <c r="D371" s="5"/>
      <c r="E371" s="5"/>
      <c r="F371" s="5"/>
      <c r="G371" s="85"/>
      <c r="J371" s="5"/>
      <c r="K371" s="11" t="str">
        <f>IF(ISBLANK(A371),"",VLOOKUP("S8"&amp;表1_16[[#This Row],[分项工程代号]]&amp;表1_16[[#This Row],[分项工程名称]],模板!D:F,3,FALSE))</f>
        <v/>
      </c>
      <c r="L371" s="2" t="str">
        <f>IF(ISBLANK(A371),"",表1_16[[#This Row],[编号]]&amp;TEXT(表1_16[[#This Row],[序号]],"000"))</f>
        <v/>
      </c>
      <c r="M371" s="11" t="str">
        <f t="shared" si="56"/>
        <v/>
      </c>
      <c r="N371" s="11" t="str">
        <f t="shared" si="57"/>
        <v/>
      </c>
      <c r="O371" s="11" t="str">
        <f t="shared" si="58"/>
        <v/>
      </c>
      <c r="P371" s="2" t="str">
        <f t="shared" si="59"/>
        <v/>
      </c>
      <c r="Q371" s="2" t="str">
        <f t="shared" si="60"/>
        <v/>
      </c>
      <c r="R371" s="2" t="str">
        <f t="shared" si="61"/>
        <v/>
      </c>
      <c r="S371" s="11" t="str">
        <f t="shared" si="62"/>
        <v/>
      </c>
      <c r="T371" s="11" t="str">
        <f>IF(ISBLANK(A371),"",VLOOKUP(表1_16[[#This Row],[分项工程名称]],模板!C:G,3,FALSE))</f>
        <v/>
      </c>
      <c r="U371" s="2" t="str">
        <f t="shared" si="63"/>
        <v/>
      </c>
      <c r="V371" s="2" t="str">
        <f t="shared" si="64"/>
        <v/>
      </c>
      <c r="W371" s="11" t="str">
        <f>IF(ISBLANK(A371),"",表1_16[[#This Row],[子项名称]]&amp;表1_16[[#This Row],[标题]]&amp;表1_16[[#This Row],[分项工程代号]])</f>
        <v/>
      </c>
      <c r="X371" s="11" t="str">
        <f>IF(ISBLANK(A371),"",COUNTIF(W:W,表1_16[[#This Row],[子项名称]]&amp;表1_16[[#This Row],[标题]]&amp;表1_16[[#This Row],[分项工程代号]]))</f>
        <v/>
      </c>
      <c r="Y371" s="11" t="str">
        <f>IF(ISBLANK(A371),"",表1_16[[#This Row],[子项名称]]&amp;表1_16[[#This Row],[分项工程代号]]&amp;表1_16[[#This Row],[分项工程名称]])</f>
        <v/>
      </c>
      <c r="Z371" s="11" t="str">
        <f>IF(ISBLANK(A371),"",IF(MATCH(表1_16[[#This Row],[子项名称]]&amp;表1_16[[#This Row],[分项工程代号]]&amp;表1_16[[#This Row],[分项工程名称]],Y:Y,0)=ROW(表1_16[[#This Row],[子项名称]]),TRUE,FALSE))</f>
        <v/>
      </c>
      <c r="AA371" s="11" t="str">
        <f t="shared" si="65"/>
        <v/>
      </c>
      <c r="AB371" s="11" t="str">
        <f>IF(ISBLANK(A371),"",VLOOKUP(表1_16[[#This Row],[分项工程名称]],施工检查记录[#All],2,FALSE))</f>
        <v/>
      </c>
      <c r="AC371" t="str">
        <f t="shared" si="55"/>
        <v>1900年01月00日</v>
      </c>
    </row>
    <row r="372" customHeight="1" spans="1:29">
      <c r="A372" s="5"/>
      <c r="B372" s="5"/>
      <c r="D372" s="5"/>
      <c r="E372" s="5"/>
      <c r="F372" s="5"/>
      <c r="G372" s="85"/>
      <c r="J372" s="5"/>
      <c r="K372" s="11" t="str">
        <f>IF(ISBLANK(A372),"",VLOOKUP("S8"&amp;表1_16[[#This Row],[分项工程代号]]&amp;表1_16[[#This Row],[分项工程名称]],模板!D:F,3,FALSE))</f>
        <v/>
      </c>
      <c r="L372" s="2" t="str">
        <f>IF(ISBLANK(A372),"",表1_16[[#This Row],[编号]]&amp;TEXT(表1_16[[#This Row],[序号]],"000"))</f>
        <v/>
      </c>
      <c r="M372" s="11" t="str">
        <f t="shared" si="56"/>
        <v/>
      </c>
      <c r="N372" s="11" t="str">
        <f t="shared" si="57"/>
        <v/>
      </c>
      <c r="O372" s="11" t="str">
        <f t="shared" si="58"/>
        <v/>
      </c>
      <c r="P372" s="2" t="str">
        <f t="shared" si="59"/>
        <v/>
      </c>
      <c r="Q372" s="2" t="str">
        <f t="shared" si="60"/>
        <v/>
      </c>
      <c r="R372" s="2" t="str">
        <f t="shared" si="61"/>
        <v/>
      </c>
      <c r="S372" s="11" t="str">
        <f t="shared" si="62"/>
        <v/>
      </c>
      <c r="T372" s="11" t="str">
        <f>IF(ISBLANK(A372),"",VLOOKUP(表1_16[[#This Row],[分项工程名称]],模板!C:G,3,FALSE))</f>
        <v/>
      </c>
      <c r="U372" s="2" t="str">
        <f t="shared" si="63"/>
        <v/>
      </c>
      <c r="V372" s="2" t="str">
        <f t="shared" si="64"/>
        <v/>
      </c>
      <c r="W372" s="11" t="str">
        <f>IF(ISBLANK(A372),"",表1_16[[#This Row],[子项名称]]&amp;表1_16[[#This Row],[标题]]&amp;表1_16[[#This Row],[分项工程代号]])</f>
        <v/>
      </c>
      <c r="X372" s="11" t="str">
        <f>IF(ISBLANK(A372),"",COUNTIF(W:W,表1_16[[#This Row],[子项名称]]&amp;表1_16[[#This Row],[标题]]&amp;表1_16[[#This Row],[分项工程代号]]))</f>
        <v/>
      </c>
      <c r="Y372" s="11" t="str">
        <f>IF(ISBLANK(A372),"",表1_16[[#This Row],[子项名称]]&amp;表1_16[[#This Row],[分项工程代号]]&amp;表1_16[[#This Row],[分项工程名称]])</f>
        <v/>
      </c>
      <c r="Z372" s="11" t="str">
        <f>IF(ISBLANK(A372),"",IF(MATCH(表1_16[[#This Row],[子项名称]]&amp;表1_16[[#This Row],[分项工程代号]]&amp;表1_16[[#This Row],[分项工程名称]],Y:Y,0)=ROW(表1_16[[#This Row],[子项名称]]),TRUE,FALSE))</f>
        <v/>
      </c>
      <c r="AA372" s="11" t="str">
        <f t="shared" si="65"/>
        <v/>
      </c>
      <c r="AB372" s="11" t="str">
        <f>IF(ISBLANK(A372),"",VLOOKUP(表1_16[[#This Row],[分项工程名称]],施工检查记录[#All],2,FALSE))</f>
        <v/>
      </c>
      <c r="AC372" t="str">
        <f t="shared" si="55"/>
        <v>1900年01月00日</v>
      </c>
    </row>
    <row r="373" customHeight="1" spans="1:29">
      <c r="A373" s="5"/>
      <c r="B373" s="5"/>
      <c r="D373" s="5"/>
      <c r="E373" s="5"/>
      <c r="F373" s="5"/>
      <c r="G373" s="85"/>
      <c r="J373" s="5"/>
      <c r="K373" s="11" t="str">
        <f>IF(ISBLANK(A373),"",VLOOKUP("S8"&amp;表1_16[[#This Row],[分项工程代号]]&amp;表1_16[[#This Row],[分项工程名称]],模板!D:F,3,FALSE))</f>
        <v/>
      </c>
      <c r="L373" s="2" t="str">
        <f>IF(ISBLANK(A373),"",表1_16[[#This Row],[编号]]&amp;TEXT(表1_16[[#This Row],[序号]],"000"))</f>
        <v/>
      </c>
      <c r="M373" s="11" t="str">
        <f t="shared" si="56"/>
        <v/>
      </c>
      <c r="N373" s="11" t="str">
        <f t="shared" si="57"/>
        <v/>
      </c>
      <c r="O373" s="11" t="str">
        <f t="shared" si="58"/>
        <v/>
      </c>
      <c r="P373" s="2" t="str">
        <f t="shared" si="59"/>
        <v/>
      </c>
      <c r="Q373" s="2" t="str">
        <f t="shared" si="60"/>
        <v/>
      </c>
      <c r="R373" s="2" t="str">
        <f t="shared" si="61"/>
        <v/>
      </c>
      <c r="S373" s="11" t="str">
        <f t="shared" si="62"/>
        <v/>
      </c>
      <c r="T373" s="11" t="str">
        <f>IF(ISBLANK(A373),"",VLOOKUP(表1_16[[#This Row],[分项工程名称]],模板!C:G,3,FALSE))</f>
        <v/>
      </c>
      <c r="U373" s="2" t="str">
        <f t="shared" si="63"/>
        <v/>
      </c>
      <c r="V373" s="2" t="str">
        <f t="shared" si="64"/>
        <v/>
      </c>
      <c r="W373" s="11" t="str">
        <f>IF(ISBLANK(A373),"",表1_16[[#This Row],[子项名称]]&amp;表1_16[[#This Row],[标题]]&amp;表1_16[[#This Row],[分项工程代号]])</f>
        <v/>
      </c>
      <c r="X373" s="11" t="str">
        <f>IF(ISBLANK(A373),"",COUNTIF(W:W,表1_16[[#This Row],[子项名称]]&amp;表1_16[[#This Row],[标题]]&amp;表1_16[[#This Row],[分项工程代号]]))</f>
        <v/>
      </c>
      <c r="Y373" s="11" t="str">
        <f>IF(ISBLANK(A373),"",表1_16[[#This Row],[子项名称]]&amp;表1_16[[#This Row],[分项工程代号]]&amp;表1_16[[#This Row],[分项工程名称]])</f>
        <v/>
      </c>
      <c r="Z373" s="11" t="str">
        <f>IF(ISBLANK(A373),"",IF(MATCH(表1_16[[#This Row],[子项名称]]&amp;表1_16[[#This Row],[分项工程代号]]&amp;表1_16[[#This Row],[分项工程名称]],Y:Y,0)=ROW(表1_16[[#This Row],[子项名称]]),TRUE,FALSE))</f>
        <v/>
      </c>
      <c r="AA373" s="11" t="str">
        <f t="shared" si="65"/>
        <v/>
      </c>
      <c r="AB373" s="11" t="str">
        <f>IF(ISBLANK(A373),"",VLOOKUP(表1_16[[#This Row],[分项工程名称]],施工检查记录[#All],2,FALSE))</f>
        <v/>
      </c>
      <c r="AC373" t="str">
        <f t="shared" si="55"/>
        <v>1900年01月00日</v>
      </c>
    </row>
    <row r="374" customHeight="1" spans="1:29">
      <c r="A374" s="5"/>
      <c r="B374" s="5"/>
      <c r="D374" s="5"/>
      <c r="E374" s="5"/>
      <c r="F374" s="5"/>
      <c r="G374" s="85"/>
      <c r="J374" s="5"/>
      <c r="K374" s="11" t="str">
        <f>IF(ISBLANK(A374),"",VLOOKUP("S8"&amp;表1_16[[#This Row],[分项工程代号]]&amp;表1_16[[#This Row],[分项工程名称]],模板!D:F,3,FALSE))</f>
        <v/>
      </c>
      <c r="L374" s="2" t="str">
        <f>IF(ISBLANK(A374),"",表1_16[[#This Row],[编号]]&amp;TEXT(表1_16[[#This Row],[序号]],"000"))</f>
        <v/>
      </c>
      <c r="M374" s="11" t="str">
        <f t="shared" si="56"/>
        <v/>
      </c>
      <c r="N374" s="11" t="str">
        <f t="shared" si="57"/>
        <v/>
      </c>
      <c r="O374" s="11" t="str">
        <f t="shared" si="58"/>
        <v/>
      </c>
      <c r="P374" s="2" t="str">
        <f t="shared" si="59"/>
        <v/>
      </c>
      <c r="Q374" s="2" t="str">
        <f t="shared" si="60"/>
        <v/>
      </c>
      <c r="R374" s="2" t="str">
        <f t="shared" si="61"/>
        <v/>
      </c>
      <c r="S374" s="11" t="str">
        <f t="shared" si="62"/>
        <v/>
      </c>
      <c r="T374" s="11" t="str">
        <f>IF(ISBLANK(A374),"",VLOOKUP(表1_16[[#This Row],[分项工程名称]],模板!C:G,3,FALSE))</f>
        <v/>
      </c>
      <c r="U374" s="2" t="str">
        <f t="shared" si="63"/>
        <v/>
      </c>
      <c r="V374" s="2" t="str">
        <f t="shared" si="64"/>
        <v/>
      </c>
      <c r="W374" s="11" t="str">
        <f>IF(ISBLANK(A374),"",表1_16[[#This Row],[子项名称]]&amp;表1_16[[#This Row],[标题]]&amp;表1_16[[#This Row],[分项工程代号]])</f>
        <v/>
      </c>
      <c r="X374" s="11" t="str">
        <f>IF(ISBLANK(A374),"",COUNTIF(W:W,表1_16[[#This Row],[子项名称]]&amp;表1_16[[#This Row],[标题]]&amp;表1_16[[#This Row],[分项工程代号]]))</f>
        <v/>
      </c>
      <c r="Y374" s="11" t="str">
        <f>IF(ISBLANK(A374),"",表1_16[[#This Row],[子项名称]]&amp;表1_16[[#This Row],[分项工程代号]]&amp;表1_16[[#This Row],[分项工程名称]])</f>
        <v/>
      </c>
      <c r="Z374" s="11" t="str">
        <f>IF(ISBLANK(A374),"",IF(MATCH(表1_16[[#This Row],[子项名称]]&amp;表1_16[[#This Row],[分项工程代号]]&amp;表1_16[[#This Row],[分项工程名称]],Y:Y,0)=ROW(表1_16[[#This Row],[子项名称]]),TRUE,FALSE))</f>
        <v/>
      </c>
      <c r="AA374" s="11" t="str">
        <f t="shared" si="65"/>
        <v/>
      </c>
      <c r="AB374" s="11" t="str">
        <f>IF(ISBLANK(A374),"",VLOOKUP(表1_16[[#This Row],[分项工程名称]],施工检查记录[#All],2,FALSE))</f>
        <v/>
      </c>
      <c r="AC374" t="str">
        <f t="shared" si="55"/>
        <v>1900年01月00日</v>
      </c>
    </row>
    <row r="375" customHeight="1" spans="1:29">
      <c r="A375" s="5"/>
      <c r="B375" s="5"/>
      <c r="D375" s="5"/>
      <c r="E375" s="5"/>
      <c r="F375" s="5"/>
      <c r="G375" s="85"/>
      <c r="J375" s="5"/>
      <c r="K375" s="11" t="str">
        <f>IF(ISBLANK(A375),"",VLOOKUP("S8"&amp;表1_16[[#This Row],[分项工程代号]]&amp;表1_16[[#This Row],[分项工程名称]],模板!D:F,3,FALSE))</f>
        <v/>
      </c>
      <c r="L375" s="2" t="str">
        <f>IF(ISBLANK(A375),"",表1_16[[#This Row],[编号]]&amp;TEXT(表1_16[[#This Row],[序号]],"000"))</f>
        <v/>
      </c>
      <c r="M375" s="11" t="str">
        <f t="shared" si="56"/>
        <v/>
      </c>
      <c r="N375" s="11" t="str">
        <f t="shared" si="57"/>
        <v/>
      </c>
      <c r="O375" s="11" t="str">
        <f t="shared" si="58"/>
        <v/>
      </c>
      <c r="P375" s="2" t="str">
        <f t="shared" si="59"/>
        <v/>
      </c>
      <c r="Q375" s="2" t="str">
        <f t="shared" si="60"/>
        <v/>
      </c>
      <c r="R375" s="2" t="str">
        <f t="shared" si="61"/>
        <v/>
      </c>
      <c r="S375" s="11" t="str">
        <f t="shared" si="62"/>
        <v/>
      </c>
      <c r="T375" s="11" t="str">
        <f>IF(ISBLANK(A375),"",VLOOKUP(表1_16[[#This Row],[分项工程名称]],模板!C:G,3,FALSE))</f>
        <v/>
      </c>
      <c r="U375" s="2" t="str">
        <f t="shared" si="63"/>
        <v/>
      </c>
      <c r="V375" s="2" t="str">
        <f t="shared" si="64"/>
        <v/>
      </c>
      <c r="W375" s="11" t="str">
        <f>IF(ISBLANK(A375),"",表1_16[[#This Row],[子项名称]]&amp;表1_16[[#This Row],[标题]]&amp;表1_16[[#This Row],[分项工程代号]])</f>
        <v/>
      </c>
      <c r="X375" s="11" t="str">
        <f>IF(ISBLANK(A375),"",COUNTIF(W:W,表1_16[[#This Row],[子项名称]]&amp;表1_16[[#This Row],[标题]]&amp;表1_16[[#This Row],[分项工程代号]]))</f>
        <v/>
      </c>
      <c r="Y375" s="11" t="str">
        <f>IF(ISBLANK(A375),"",表1_16[[#This Row],[子项名称]]&amp;表1_16[[#This Row],[分项工程代号]]&amp;表1_16[[#This Row],[分项工程名称]])</f>
        <v/>
      </c>
      <c r="Z375" s="11" t="str">
        <f>IF(ISBLANK(A375),"",IF(MATCH(表1_16[[#This Row],[子项名称]]&amp;表1_16[[#This Row],[分项工程代号]]&amp;表1_16[[#This Row],[分项工程名称]],Y:Y,0)=ROW(表1_16[[#This Row],[子项名称]]),TRUE,FALSE))</f>
        <v/>
      </c>
      <c r="AA375" s="11" t="str">
        <f t="shared" si="65"/>
        <v/>
      </c>
      <c r="AB375" s="11" t="str">
        <f>IF(ISBLANK(A375),"",VLOOKUP(表1_16[[#This Row],[分项工程名称]],施工检查记录[#All],2,FALSE))</f>
        <v/>
      </c>
      <c r="AC375" t="str">
        <f t="shared" si="55"/>
        <v>1900年01月00日</v>
      </c>
    </row>
    <row r="376" customHeight="1" spans="1:29">
      <c r="A376" s="5"/>
      <c r="B376" s="5"/>
      <c r="D376" s="5"/>
      <c r="E376" s="5"/>
      <c r="F376" s="5"/>
      <c r="G376" s="85"/>
      <c r="J376" s="5"/>
      <c r="K376" s="11" t="str">
        <f>IF(ISBLANK(A376),"",VLOOKUP("S8"&amp;表1_16[[#This Row],[分项工程代号]]&amp;表1_16[[#This Row],[分项工程名称]],模板!D:F,3,FALSE))</f>
        <v/>
      </c>
      <c r="L376" s="2" t="str">
        <f>IF(ISBLANK(A376),"",表1_16[[#This Row],[编号]]&amp;TEXT(表1_16[[#This Row],[序号]],"000"))</f>
        <v/>
      </c>
      <c r="M376" s="11" t="str">
        <f t="shared" si="56"/>
        <v/>
      </c>
      <c r="N376" s="11" t="str">
        <f t="shared" si="57"/>
        <v/>
      </c>
      <c r="O376" s="11" t="str">
        <f t="shared" si="58"/>
        <v/>
      </c>
      <c r="P376" s="2" t="str">
        <f t="shared" si="59"/>
        <v/>
      </c>
      <c r="Q376" s="2" t="str">
        <f t="shared" si="60"/>
        <v/>
      </c>
      <c r="R376" s="2" t="str">
        <f t="shared" si="61"/>
        <v/>
      </c>
      <c r="S376" s="11" t="str">
        <f t="shared" si="62"/>
        <v/>
      </c>
      <c r="T376" s="11" t="str">
        <f>IF(ISBLANK(A376),"",VLOOKUP(表1_16[[#This Row],[分项工程名称]],模板!C:G,3,FALSE))</f>
        <v/>
      </c>
      <c r="U376" s="2" t="str">
        <f t="shared" si="63"/>
        <v/>
      </c>
      <c r="V376" s="2" t="str">
        <f t="shared" si="64"/>
        <v/>
      </c>
      <c r="W376" s="11" t="str">
        <f>IF(ISBLANK(A376),"",表1_16[[#This Row],[子项名称]]&amp;表1_16[[#This Row],[标题]]&amp;表1_16[[#This Row],[分项工程代号]])</f>
        <v/>
      </c>
      <c r="X376" s="11" t="str">
        <f>IF(ISBLANK(A376),"",COUNTIF(W:W,表1_16[[#This Row],[子项名称]]&amp;表1_16[[#This Row],[标题]]&amp;表1_16[[#This Row],[分项工程代号]]))</f>
        <v/>
      </c>
      <c r="Y376" s="11" t="str">
        <f>IF(ISBLANK(A376),"",表1_16[[#This Row],[子项名称]]&amp;表1_16[[#This Row],[分项工程代号]]&amp;表1_16[[#This Row],[分项工程名称]])</f>
        <v/>
      </c>
      <c r="Z376" s="11" t="str">
        <f>IF(ISBLANK(A376),"",IF(MATCH(表1_16[[#This Row],[子项名称]]&amp;表1_16[[#This Row],[分项工程代号]]&amp;表1_16[[#This Row],[分项工程名称]],Y:Y,0)=ROW(表1_16[[#This Row],[子项名称]]),TRUE,FALSE))</f>
        <v/>
      </c>
      <c r="AA376" s="11" t="str">
        <f t="shared" si="65"/>
        <v/>
      </c>
      <c r="AB376" s="11" t="str">
        <f>IF(ISBLANK(A376),"",VLOOKUP(表1_16[[#This Row],[分项工程名称]],施工检查记录[#All],2,FALSE))</f>
        <v/>
      </c>
      <c r="AC376" t="str">
        <f t="shared" si="55"/>
        <v>1900年01月00日</v>
      </c>
    </row>
    <row r="377" customHeight="1" spans="1:29">
      <c r="A377" s="5"/>
      <c r="B377" s="5"/>
      <c r="D377" s="5"/>
      <c r="E377" s="5"/>
      <c r="F377" s="5"/>
      <c r="G377" s="85"/>
      <c r="J377" s="5"/>
      <c r="K377" s="11" t="str">
        <f>IF(ISBLANK(A377),"",VLOOKUP("S8"&amp;表1_16[[#This Row],[分项工程代号]]&amp;表1_16[[#This Row],[分项工程名称]],模板!D:F,3,FALSE))</f>
        <v/>
      </c>
      <c r="L377" s="2" t="str">
        <f>IF(ISBLANK(A377),"",表1_16[[#This Row],[编号]]&amp;TEXT(表1_16[[#This Row],[序号]],"000"))</f>
        <v/>
      </c>
      <c r="M377" s="11" t="str">
        <f t="shared" si="56"/>
        <v/>
      </c>
      <c r="N377" s="11" t="str">
        <f t="shared" si="57"/>
        <v/>
      </c>
      <c r="O377" s="11" t="str">
        <f t="shared" si="58"/>
        <v/>
      </c>
      <c r="P377" s="2" t="str">
        <f t="shared" si="59"/>
        <v/>
      </c>
      <c r="Q377" s="2" t="str">
        <f t="shared" si="60"/>
        <v/>
      </c>
      <c r="R377" s="2" t="str">
        <f t="shared" si="61"/>
        <v/>
      </c>
      <c r="S377" s="11" t="str">
        <f t="shared" si="62"/>
        <v/>
      </c>
      <c r="T377" s="11" t="str">
        <f>IF(ISBLANK(A377),"",VLOOKUP(表1_16[[#This Row],[分项工程名称]],模板!C:G,3,FALSE))</f>
        <v/>
      </c>
      <c r="U377" s="2" t="str">
        <f t="shared" si="63"/>
        <v/>
      </c>
      <c r="V377" s="2" t="str">
        <f t="shared" si="64"/>
        <v/>
      </c>
      <c r="W377" s="11" t="str">
        <f>IF(ISBLANK(A377),"",表1_16[[#This Row],[子项名称]]&amp;表1_16[[#This Row],[标题]]&amp;表1_16[[#This Row],[分项工程代号]])</f>
        <v/>
      </c>
      <c r="X377" s="11" t="str">
        <f>IF(ISBLANK(A377),"",COUNTIF(W:W,表1_16[[#This Row],[子项名称]]&amp;表1_16[[#This Row],[标题]]&amp;表1_16[[#This Row],[分项工程代号]]))</f>
        <v/>
      </c>
      <c r="Y377" s="11" t="str">
        <f>IF(ISBLANK(A377),"",表1_16[[#This Row],[子项名称]]&amp;表1_16[[#This Row],[分项工程代号]]&amp;表1_16[[#This Row],[分项工程名称]])</f>
        <v/>
      </c>
      <c r="Z377" s="11" t="str">
        <f>IF(ISBLANK(A377),"",IF(MATCH(表1_16[[#This Row],[子项名称]]&amp;表1_16[[#This Row],[分项工程代号]]&amp;表1_16[[#This Row],[分项工程名称]],Y:Y,0)=ROW(表1_16[[#This Row],[子项名称]]),TRUE,FALSE))</f>
        <v/>
      </c>
      <c r="AA377" s="11" t="str">
        <f t="shared" si="65"/>
        <v/>
      </c>
      <c r="AB377" s="11" t="str">
        <f>IF(ISBLANK(A377),"",VLOOKUP(表1_16[[#This Row],[分项工程名称]],施工检查记录[#All],2,FALSE))</f>
        <v/>
      </c>
      <c r="AC377" t="str">
        <f t="shared" si="55"/>
        <v>1900年01月00日</v>
      </c>
    </row>
    <row r="378" customHeight="1" spans="1:29">
      <c r="A378" s="5"/>
      <c r="B378" s="5"/>
      <c r="D378" s="5"/>
      <c r="E378" s="5"/>
      <c r="F378" s="5"/>
      <c r="G378" s="85"/>
      <c r="J378" s="5"/>
      <c r="K378" s="11" t="str">
        <f>IF(ISBLANK(A378),"",VLOOKUP("S8"&amp;表1_16[[#This Row],[分项工程代号]]&amp;表1_16[[#This Row],[分项工程名称]],模板!D:F,3,FALSE))</f>
        <v/>
      </c>
      <c r="L378" s="2" t="str">
        <f>IF(ISBLANK(A378),"",表1_16[[#This Row],[编号]]&amp;TEXT(表1_16[[#This Row],[序号]],"000"))</f>
        <v/>
      </c>
      <c r="M378" s="11" t="str">
        <f t="shared" si="56"/>
        <v/>
      </c>
      <c r="N378" s="11" t="str">
        <f t="shared" si="57"/>
        <v/>
      </c>
      <c r="O378" s="11" t="str">
        <f t="shared" si="58"/>
        <v/>
      </c>
      <c r="P378" s="2" t="str">
        <f t="shared" si="59"/>
        <v/>
      </c>
      <c r="Q378" s="2" t="str">
        <f t="shared" si="60"/>
        <v/>
      </c>
      <c r="R378" s="2" t="str">
        <f t="shared" si="61"/>
        <v/>
      </c>
      <c r="S378" s="11" t="str">
        <f t="shared" si="62"/>
        <v/>
      </c>
      <c r="T378" s="11" t="str">
        <f>IF(ISBLANK(A378),"",VLOOKUP(表1_16[[#This Row],[分项工程名称]],模板!C:G,3,FALSE))</f>
        <v/>
      </c>
      <c r="U378" s="2" t="str">
        <f t="shared" si="63"/>
        <v/>
      </c>
      <c r="V378" s="2" t="str">
        <f t="shared" si="64"/>
        <v/>
      </c>
      <c r="W378" s="11" t="str">
        <f>IF(ISBLANK(A378),"",表1_16[[#This Row],[子项名称]]&amp;表1_16[[#This Row],[标题]]&amp;表1_16[[#This Row],[分项工程代号]])</f>
        <v/>
      </c>
      <c r="X378" s="11" t="str">
        <f>IF(ISBLANK(A378),"",COUNTIF(W:W,表1_16[[#This Row],[子项名称]]&amp;表1_16[[#This Row],[标题]]&amp;表1_16[[#This Row],[分项工程代号]]))</f>
        <v/>
      </c>
      <c r="Y378" s="11" t="str">
        <f>IF(ISBLANK(A378),"",表1_16[[#This Row],[子项名称]]&amp;表1_16[[#This Row],[分项工程代号]]&amp;表1_16[[#This Row],[分项工程名称]])</f>
        <v/>
      </c>
      <c r="Z378" s="11" t="str">
        <f>IF(ISBLANK(A378),"",IF(MATCH(表1_16[[#This Row],[子项名称]]&amp;表1_16[[#This Row],[分项工程代号]]&amp;表1_16[[#This Row],[分项工程名称]],Y:Y,0)=ROW(表1_16[[#This Row],[子项名称]]),TRUE,FALSE))</f>
        <v/>
      </c>
      <c r="AA378" s="11" t="str">
        <f t="shared" si="65"/>
        <v/>
      </c>
      <c r="AB378" s="11" t="str">
        <f>IF(ISBLANK(A378),"",VLOOKUP(表1_16[[#This Row],[分项工程名称]],施工检查记录[#All],2,FALSE))</f>
        <v/>
      </c>
      <c r="AC378" t="str">
        <f t="shared" si="55"/>
        <v>1900年01月00日</v>
      </c>
    </row>
    <row r="379" customHeight="1" spans="1:29">
      <c r="A379" s="5"/>
      <c r="B379" s="5"/>
      <c r="D379" s="5"/>
      <c r="E379" s="5"/>
      <c r="F379" s="5"/>
      <c r="G379" s="85"/>
      <c r="J379" s="5"/>
      <c r="K379" s="11" t="str">
        <f>IF(ISBLANK(A379),"",VLOOKUP("S8"&amp;表1_16[[#This Row],[分项工程代号]]&amp;表1_16[[#This Row],[分项工程名称]],模板!D:F,3,FALSE))</f>
        <v/>
      </c>
      <c r="L379" s="2" t="str">
        <f>IF(ISBLANK(A379),"",表1_16[[#This Row],[编号]]&amp;TEXT(表1_16[[#This Row],[序号]],"000"))</f>
        <v/>
      </c>
      <c r="M379" s="11" t="str">
        <f t="shared" si="56"/>
        <v/>
      </c>
      <c r="N379" s="11" t="str">
        <f t="shared" si="57"/>
        <v/>
      </c>
      <c r="O379" s="11" t="str">
        <f t="shared" si="58"/>
        <v/>
      </c>
      <c r="P379" s="2" t="str">
        <f t="shared" si="59"/>
        <v/>
      </c>
      <c r="Q379" s="2" t="str">
        <f t="shared" si="60"/>
        <v/>
      </c>
      <c r="R379" s="2" t="str">
        <f t="shared" si="61"/>
        <v/>
      </c>
      <c r="S379" s="11" t="str">
        <f t="shared" si="62"/>
        <v/>
      </c>
      <c r="T379" s="11" t="str">
        <f>IF(ISBLANK(A379),"",VLOOKUP(表1_16[[#This Row],[分项工程名称]],模板!C:G,3,FALSE))</f>
        <v/>
      </c>
      <c r="U379" s="2" t="str">
        <f t="shared" si="63"/>
        <v/>
      </c>
      <c r="V379" s="2" t="str">
        <f t="shared" si="64"/>
        <v/>
      </c>
      <c r="W379" s="11" t="str">
        <f>IF(ISBLANK(A379),"",表1_16[[#This Row],[子项名称]]&amp;表1_16[[#This Row],[标题]]&amp;表1_16[[#This Row],[分项工程代号]])</f>
        <v/>
      </c>
      <c r="X379" s="11" t="str">
        <f>IF(ISBLANK(A379),"",COUNTIF(W:W,表1_16[[#This Row],[子项名称]]&amp;表1_16[[#This Row],[标题]]&amp;表1_16[[#This Row],[分项工程代号]]))</f>
        <v/>
      </c>
      <c r="Y379" s="11" t="str">
        <f>IF(ISBLANK(A379),"",表1_16[[#This Row],[子项名称]]&amp;表1_16[[#This Row],[分项工程代号]]&amp;表1_16[[#This Row],[分项工程名称]])</f>
        <v/>
      </c>
      <c r="Z379" s="11" t="str">
        <f>IF(ISBLANK(A379),"",IF(MATCH(表1_16[[#This Row],[子项名称]]&amp;表1_16[[#This Row],[分项工程代号]]&amp;表1_16[[#This Row],[分项工程名称]],Y:Y,0)=ROW(表1_16[[#This Row],[子项名称]]),TRUE,FALSE))</f>
        <v/>
      </c>
      <c r="AA379" s="11" t="str">
        <f t="shared" si="65"/>
        <v/>
      </c>
      <c r="AB379" s="11" t="str">
        <f>IF(ISBLANK(A379),"",VLOOKUP(表1_16[[#This Row],[分项工程名称]],施工检查记录[#All],2,FALSE))</f>
        <v/>
      </c>
      <c r="AC379" t="str">
        <f t="shared" si="55"/>
        <v>1900年01月00日</v>
      </c>
    </row>
    <row r="380" customHeight="1" spans="1:29">
      <c r="A380" s="5"/>
      <c r="B380" s="5"/>
      <c r="D380" s="5"/>
      <c r="E380" s="5"/>
      <c r="F380" s="5"/>
      <c r="G380" s="85"/>
      <c r="J380" s="5"/>
      <c r="K380" s="11" t="str">
        <f>IF(ISBLANK(A380),"",VLOOKUP("S8"&amp;表1_16[[#This Row],[分项工程代号]]&amp;表1_16[[#This Row],[分项工程名称]],模板!D:F,3,FALSE))</f>
        <v/>
      </c>
      <c r="L380" s="2" t="str">
        <f>IF(ISBLANK(A380),"",表1_16[[#This Row],[编号]]&amp;TEXT(表1_16[[#This Row],[序号]],"000"))</f>
        <v/>
      </c>
      <c r="M380" s="11" t="str">
        <f t="shared" si="56"/>
        <v/>
      </c>
      <c r="N380" s="11" t="str">
        <f t="shared" si="57"/>
        <v/>
      </c>
      <c r="O380" s="11" t="str">
        <f t="shared" si="58"/>
        <v/>
      </c>
      <c r="P380" s="2" t="str">
        <f t="shared" si="59"/>
        <v/>
      </c>
      <c r="Q380" s="2" t="str">
        <f t="shared" si="60"/>
        <v/>
      </c>
      <c r="R380" s="2" t="str">
        <f t="shared" si="61"/>
        <v/>
      </c>
      <c r="S380" s="11" t="str">
        <f t="shared" si="62"/>
        <v/>
      </c>
      <c r="T380" s="11" t="str">
        <f>IF(ISBLANK(A380),"",VLOOKUP(表1_16[[#This Row],[分项工程名称]],模板!C:G,3,FALSE))</f>
        <v/>
      </c>
      <c r="U380" s="2" t="str">
        <f t="shared" si="63"/>
        <v/>
      </c>
      <c r="V380" s="2" t="str">
        <f t="shared" si="64"/>
        <v/>
      </c>
      <c r="W380" s="11" t="str">
        <f>IF(ISBLANK(A380),"",表1_16[[#This Row],[子项名称]]&amp;表1_16[[#This Row],[标题]]&amp;表1_16[[#This Row],[分项工程代号]])</f>
        <v/>
      </c>
      <c r="X380" s="11" t="str">
        <f>IF(ISBLANK(A380),"",COUNTIF(W:W,表1_16[[#This Row],[子项名称]]&amp;表1_16[[#This Row],[标题]]&amp;表1_16[[#This Row],[分项工程代号]]))</f>
        <v/>
      </c>
      <c r="Y380" s="11" t="str">
        <f>IF(ISBLANK(A380),"",表1_16[[#This Row],[子项名称]]&amp;表1_16[[#This Row],[分项工程代号]]&amp;表1_16[[#This Row],[分项工程名称]])</f>
        <v/>
      </c>
      <c r="Z380" s="11" t="str">
        <f>IF(ISBLANK(A380),"",IF(MATCH(表1_16[[#This Row],[子项名称]]&amp;表1_16[[#This Row],[分项工程代号]]&amp;表1_16[[#This Row],[分项工程名称]],Y:Y,0)=ROW(表1_16[[#This Row],[子项名称]]),TRUE,FALSE))</f>
        <v/>
      </c>
      <c r="AA380" s="11" t="str">
        <f t="shared" si="65"/>
        <v/>
      </c>
      <c r="AB380" s="11" t="str">
        <f>IF(ISBLANK(A380),"",VLOOKUP(表1_16[[#This Row],[分项工程名称]],施工检查记录[#All],2,FALSE))</f>
        <v/>
      </c>
      <c r="AC380" t="str">
        <f t="shared" si="55"/>
        <v>1900年01月00日</v>
      </c>
    </row>
    <row r="381" customHeight="1" spans="1:29">
      <c r="A381" s="5"/>
      <c r="B381" s="5"/>
      <c r="D381" s="5"/>
      <c r="E381" s="5"/>
      <c r="F381" s="5"/>
      <c r="G381" s="85"/>
      <c r="J381" s="5"/>
      <c r="K381" s="11" t="str">
        <f>IF(ISBLANK(A381),"",VLOOKUP("S8"&amp;表1_16[[#This Row],[分项工程代号]]&amp;表1_16[[#This Row],[分项工程名称]],模板!D:F,3,FALSE))</f>
        <v/>
      </c>
      <c r="L381" s="2" t="str">
        <f>IF(ISBLANK(A381),"",表1_16[[#This Row],[编号]]&amp;TEXT(表1_16[[#This Row],[序号]],"000"))</f>
        <v/>
      </c>
      <c r="M381" s="11" t="str">
        <f t="shared" si="56"/>
        <v/>
      </c>
      <c r="N381" s="11" t="str">
        <f t="shared" si="57"/>
        <v/>
      </c>
      <c r="O381" s="11" t="str">
        <f t="shared" si="58"/>
        <v/>
      </c>
      <c r="P381" s="2" t="str">
        <f t="shared" si="59"/>
        <v/>
      </c>
      <c r="Q381" s="2" t="str">
        <f t="shared" si="60"/>
        <v/>
      </c>
      <c r="R381" s="2" t="str">
        <f t="shared" si="61"/>
        <v/>
      </c>
      <c r="S381" s="11" t="str">
        <f t="shared" si="62"/>
        <v/>
      </c>
      <c r="T381" s="11" t="str">
        <f>IF(ISBLANK(A381),"",VLOOKUP(表1_16[[#This Row],[分项工程名称]],模板!C:G,3,FALSE))</f>
        <v/>
      </c>
      <c r="U381" s="2" t="str">
        <f t="shared" si="63"/>
        <v/>
      </c>
      <c r="V381" s="2" t="str">
        <f t="shared" si="64"/>
        <v/>
      </c>
      <c r="W381" s="11" t="str">
        <f>IF(ISBLANK(A381),"",表1_16[[#This Row],[子项名称]]&amp;表1_16[[#This Row],[标题]]&amp;表1_16[[#This Row],[分项工程代号]])</f>
        <v/>
      </c>
      <c r="X381" s="11" t="str">
        <f>IF(ISBLANK(A381),"",COUNTIF(W:W,表1_16[[#This Row],[子项名称]]&amp;表1_16[[#This Row],[标题]]&amp;表1_16[[#This Row],[分项工程代号]]))</f>
        <v/>
      </c>
      <c r="Y381" s="11" t="str">
        <f>IF(ISBLANK(A381),"",表1_16[[#This Row],[子项名称]]&amp;表1_16[[#This Row],[分项工程代号]]&amp;表1_16[[#This Row],[分项工程名称]])</f>
        <v/>
      </c>
      <c r="Z381" s="11" t="str">
        <f>IF(ISBLANK(A381),"",IF(MATCH(表1_16[[#This Row],[子项名称]]&amp;表1_16[[#This Row],[分项工程代号]]&amp;表1_16[[#This Row],[分项工程名称]],Y:Y,0)=ROW(表1_16[[#This Row],[子项名称]]),TRUE,FALSE))</f>
        <v/>
      </c>
      <c r="AA381" s="11" t="str">
        <f t="shared" si="65"/>
        <v/>
      </c>
      <c r="AB381" s="11" t="str">
        <f>IF(ISBLANK(A381),"",VLOOKUP(表1_16[[#This Row],[分项工程名称]],施工检查记录[#All],2,FALSE))</f>
        <v/>
      </c>
      <c r="AC381" t="str">
        <f t="shared" si="55"/>
        <v>1900年01月00日</v>
      </c>
    </row>
    <row r="382" customHeight="1" spans="1:29">
      <c r="A382" s="5"/>
      <c r="B382" s="5"/>
      <c r="D382" s="5"/>
      <c r="E382" s="5"/>
      <c r="F382" s="5"/>
      <c r="G382" s="85"/>
      <c r="J382" s="5"/>
      <c r="K382" s="11" t="str">
        <f>IF(ISBLANK(A382),"",VLOOKUP("S8"&amp;表1_16[[#This Row],[分项工程代号]]&amp;表1_16[[#This Row],[分项工程名称]],模板!D:F,3,FALSE))</f>
        <v/>
      </c>
      <c r="L382" s="2" t="str">
        <f>IF(ISBLANK(A382),"",表1_16[[#This Row],[编号]]&amp;TEXT(表1_16[[#This Row],[序号]],"000"))</f>
        <v/>
      </c>
      <c r="M382" s="11" t="str">
        <f t="shared" si="56"/>
        <v/>
      </c>
      <c r="N382" s="11" t="str">
        <f t="shared" si="57"/>
        <v/>
      </c>
      <c r="O382" s="11" t="str">
        <f t="shared" si="58"/>
        <v/>
      </c>
      <c r="P382" s="2" t="str">
        <f t="shared" si="59"/>
        <v/>
      </c>
      <c r="Q382" s="2" t="str">
        <f t="shared" si="60"/>
        <v/>
      </c>
      <c r="R382" s="2" t="str">
        <f t="shared" si="61"/>
        <v/>
      </c>
      <c r="S382" s="11" t="str">
        <f t="shared" si="62"/>
        <v/>
      </c>
      <c r="T382" s="11" t="str">
        <f>IF(ISBLANK(A382),"",VLOOKUP(表1_16[[#This Row],[分项工程名称]],模板!C:G,3,FALSE))</f>
        <v/>
      </c>
      <c r="U382" s="2" t="str">
        <f t="shared" si="63"/>
        <v/>
      </c>
      <c r="V382" s="2" t="str">
        <f t="shared" si="64"/>
        <v/>
      </c>
      <c r="W382" s="11" t="str">
        <f>IF(ISBLANK(A382),"",表1_16[[#This Row],[子项名称]]&amp;表1_16[[#This Row],[标题]]&amp;表1_16[[#This Row],[分项工程代号]])</f>
        <v/>
      </c>
      <c r="X382" s="11" t="str">
        <f>IF(ISBLANK(A382),"",COUNTIF(W:W,表1_16[[#This Row],[子项名称]]&amp;表1_16[[#This Row],[标题]]&amp;表1_16[[#This Row],[分项工程代号]]))</f>
        <v/>
      </c>
      <c r="Y382" s="11" t="str">
        <f>IF(ISBLANK(A382),"",表1_16[[#This Row],[子项名称]]&amp;表1_16[[#This Row],[分项工程代号]]&amp;表1_16[[#This Row],[分项工程名称]])</f>
        <v/>
      </c>
      <c r="Z382" s="11" t="str">
        <f>IF(ISBLANK(A382),"",IF(MATCH(表1_16[[#This Row],[子项名称]]&amp;表1_16[[#This Row],[分项工程代号]]&amp;表1_16[[#This Row],[分项工程名称]],Y:Y,0)=ROW(表1_16[[#This Row],[子项名称]]),TRUE,FALSE))</f>
        <v/>
      </c>
      <c r="AA382" s="11" t="str">
        <f t="shared" si="65"/>
        <v/>
      </c>
      <c r="AB382" s="11" t="str">
        <f>IF(ISBLANK(A382),"",VLOOKUP(表1_16[[#This Row],[分项工程名称]],施工检查记录[#All],2,FALSE))</f>
        <v/>
      </c>
      <c r="AC382" t="str">
        <f t="shared" si="55"/>
        <v>1900年01月00日</v>
      </c>
    </row>
    <row r="383" customHeight="1" spans="1:29">
      <c r="A383" s="5"/>
      <c r="B383" s="5"/>
      <c r="D383" s="5"/>
      <c r="E383" s="5"/>
      <c r="F383" s="5"/>
      <c r="G383" s="85"/>
      <c r="J383" s="5"/>
      <c r="K383" s="11" t="str">
        <f>IF(ISBLANK(A383),"",VLOOKUP("S8"&amp;表1_16[[#This Row],[分项工程代号]]&amp;表1_16[[#This Row],[分项工程名称]],模板!D:F,3,FALSE))</f>
        <v/>
      </c>
      <c r="L383" s="2" t="str">
        <f>IF(ISBLANK(A383),"",表1_16[[#This Row],[编号]]&amp;TEXT(表1_16[[#This Row],[序号]],"000"))</f>
        <v/>
      </c>
      <c r="M383" s="11" t="str">
        <f t="shared" si="56"/>
        <v/>
      </c>
      <c r="N383" s="11" t="str">
        <f t="shared" si="57"/>
        <v/>
      </c>
      <c r="O383" s="11" t="str">
        <f t="shared" si="58"/>
        <v/>
      </c>
      <c r="P383" s="2" t="str">
        <f t="shared" si="59"/>
        <v/>
      </c>
      <c r="Q383" s="2" t="str">
        <f t="shared" si="60"/>
        <v/>
      </c>
      <c r="R383" s="2" t="str">
        <f t="shared" si="61"/>
        <v/>
      </c>
      <c r="S383" s="11" t="str">
        <f t="shared" si="62"/>
        <v/>
      </c>
      <c r="T383" s="11" t="str">
        <f>IF(ISBLANK(A383),"",VLOOKUP(表1_16[[#This Row],[分项工程名称]],模板!C:G,3,FALSE))</f>
        <v/>
      </c>
      <c r="U383" s="2" t="str">
        <f t="shared" si="63"/>
        <v/>
      </c>
      <c r="V383" s="2" t="str">
        <f t="shared" si="64"/>
        <v/>
      </c>
      <c r="W383" s="11" t="str">
        <f>IF(ISBLANK(A383),"",表1_16[[#This Row],[子项名称]]&amp;表1_16[[#This Row],[标题]]&amp;表1_16[[#This Row],[分项工程代号]])</f>
        <v/>
      </c>
      <c r="X383" s="11" t="str">
        <f>IF(ISBLANK(A383),"",COUNTIF(W:W,表1_16[[#This Row],[子项名称]]&amp;表1_16[[#This Row],[标题]]&amp;表1_16[[#This Row],[分项工程代号]]))</f>
        <v/>
      </c>
      <c r="Y383" s="11" t="str">
        <f>IF(ISBLANK(A383),"",表1_16[[#This Row],[子项名称]]&amp;表1_16[[#This Row],[分项工程代号]]&amp;表1_16[[#This Row],[分项工程名称]])</f>
        <v/>
      </c>
      <c r="Z383" s="11" t="str">
        <f>IF(ISBLANK(A383),"",IF(MATCH(表1_16[[#This Row],[子项名称]]&amp;表1_16[[#This Row],[分项工程代号]]&amp;表1_16[[#This Row],[分项工程名称]],Y:Y,0)=ROW(表1_16[[#This Row],[子项名称]]),TRUE,FALSE))</f>
        <v/>
      </c>
      <c r="AA383" s="11" t="str">
        <f t="shared" si="65"/>
        <v/>
      </c>
      <c r="AB383" s="11" t="str">
        <f>IF(ISBLANK(A383),"",VLOOKUP(表1_16[[#This Row],[分项工程名称]],施工检查记录[#All],2,FALSE))</f>
        <v/>
      </c>
      <c r="AC383" t="str">
        <f t="shared" si="55"/>
        <v>1900年01月00日</v>
      </c>
    </row>
    <row r="384" customHeight="1" spans="1:29">
      <c r="A384" s="5"/>
      <c r="B384" s="5"/>
      <c r="D384" s="5"/>
      <c r="E384" s="5"/>
      <c r="F384" s="5"/>
      <c r="G384" s="85"/>
      <c r="J384" s="5"/>
      <c r="K384" s="11" t="str">
        <f>IF(ISBLANK(A384),"",VLOOKUP("S8"&amp;表1_16[[#This Row],[分项工程代号]]&amp;表1_16[[#This Row],[分项工程名称]],模板!D:F,3,FALSE))</f>
        <v/>
      </c>
      <c r="L384" s="2" t="str">
        <f>IF(ISBLANK(A384),"",表1_16[[#This Row],[编号]]&amp;TEXT(表1_16[[#This Row],[序号]],"000"))</f>
        <v/>
      </c>
      <c r="M384" s="11" t="str">
        <f t="shared" si="56"/>
        <v/>
      </c>
      <c r="N384" s="11" t="str">
        <f t="shared" si="57"/>
        <v/>
      </c>
      <c r="O384" s="11" t="str">
        <f t="shared" si="58"/>
        <v/>
      </c>
      <c r="P384" s="2" t="str">
        <f t="shared" si="59"/>
        <v/>
      </c>
      <c r="Q384" s="2" t="str">
        <f t="shared" si="60"/>
        <v/>
      </c>
      <c r="R384" s="2" t="str">
        <f t="shared" si="61"/>
        <v/>
      </c>
      <c r="S384" s="11" t="str">
        <f t="shared" si="62"/>
        <v/>
      </c>
      <c r="T384" s="11" t="str">
        <f>IF(ISBLANK(A384),"",VLOOKUP(表1_16[[#This Row],[分项工程名称]],模板!C:G,3,FALSE))</f>
        <v/>
      </c>
      <c r="U384" s="2" t="str">
        <f t="shared" si="63"/>
        <v/>
      </c>
      <c r="V384" s="2" t="str">
        <f t="shared" si="64"/>
        <v/>
      </c>
      <c r="W384" s="11" t="str">
        <f>IF(ISBLANK(A384),"",表1_16[[#This Row],[子项名称]]&amp;表1_16[[#This Row],[标题]]&amp;表1_16[[#This Row],[分项工程代号]])</f>
        <v/>
      </c>
      <c r="X384" s="11" t="str">
        <f>IF(ISBLANK(A384),"",COUNTIF(W:W,表1_16[[#This Row],[子项名称]]&amp;表1_16[[#This Row],[标题]]&amp;表1_16[[#This Row],[分项工程代号]]))</f>
        <v/>
      </c>
      <c r="Y384" s="11" t="str">
        <f>IF(ISBLANK(A384),"",表1_16[[#This Row],[子项名称]]&amp;表1_16[[#This Row],[分项工程代号]]&amp;表1_16[[#This Row],[分项工程名称]])</f>
        <v/>
      </c>
      <c r="Z384" s="11" t="str">
        <f>IF(ISBLANK(A384),"",IF(MATCH(表1_16[[#This Row],[子项名称]]&amp;表1_16[[#This Row],[分项工程代号]]&amp;表1_16[[#This Row],[分项工程名称]],Y:Y,0)=ROW(表1_16[[#This Row],[子项名称]]),TRUE,FALSE))</f>
        <v/>
      </c>
      <c r="AA384" s="11" t="str">
        <f t="shared" si="65"/>
        <v/>
      </c>
      <c r="AB384" s="11" t="str">
        <f>IF(ISBLANK(A384),"",VLOOKUP(表1_16[[#This Row],[分项工程名称]],施工检查记录[#All],2,FALSE))</f>
        <v/>
      </c>
      <c r="AC384" t="str">
        <f t="shared" si="55"/>
        <v>1900年01月00日</v>
      </c>
    </row>
    <row r="385" customHeight="1" spans="1:29">
      <c r="A385" s="5"/>
      <c r="B385" s="5"/>
      <c r="D385" s="5"/>
      <c r="E385" s="5"/>
      <c r="F385" s="5"/>
      <c r="G385" s="85"/>
      <c r="J385" s="5"/>
      <c r="K385" s="11" t="str">
        <f>IF(ISBLANK(A385),"",VLOOKUP("S8"&amp;表1_16[[#This Row],[分项工程代号]]&amp;表1_16[[#This Row],[分项工程名称]],模板!D:F,3,FALSE))</f>
        <v/>
      </c>
      <c r="L385" s="2" t="str">
        <f>IF(ISBLANK(A385),"",表1_16[[#This Row],[编号]]&amp;TEXT(表1_16[[#This Row],[序号]],"000"))</f>
        <v/>
      </c>
      <c r="M385" s="11" t="str">
        <f t="shared" si="56"/>
        <v/>
      </c>
      <c r="N385" s="11" t="str">
        <f t="shared" si="57"/>
        <v/>
      </c>
      <c r="O385" s="11" t="str">
        <f t="shared" si="58"/>
        <v/>
      </c>
      <c r="P385" s="2" t="str">
        <f t="shared" si="59"/>
        <v/>
      </c>
      <c r="Q385" s="2" t="str">
        <f t="shared" si="60"/>
        <v/>
      </c>
      <c r="R385" s="2" t="str">
        <f t="shared" si="61"/>
        <v/>
      </c>
      <c r="S385" s="11" t="str">
        <f t="shared" si="62"/>
        <v/>
      </c>
      <c r="T385" s="11" t="str">
        <f>IF(ISBLANK(A385),"",VLOOKUP(表1_16[[#This Row],[分项工程名称]],模板!C:G,3,FALSE))</f>
        <v/>
      </c>
      <c r="U385" s="2" t="str">
        <f t="shared" si="63"/>
        <v/>
      </c>
      <c r="V385" s="2" t="str">
        <f t="shared" si="64"/>
        <v/>
      </c>
      <c r="W385" s="11" t="str">
        <f>IF(ISBLANK(A385),"",表1_16[[#This Row],[子项名称]]&amp;表1_16[[#This Row],[标题]]&amp;表1_16[[#This Row],[分项工程代号]])</f>
        <v/>
      </c>
      <c r="X385" s="11" t="str">
        <f>IF(ISBLANK(A385),"",COUNTIF(W:W,表1_16[[#This Row],[子项名称]]&amp;表1_16[[#This Row],[标题]]&amp;表1_16[[#This Row],[分项工程代号]]))</f>
        <v/>
      </c>
      <c r="Y385" s="11" t="str">
        <f>IF(ISBLANK(A385),"",表1_16[[#This Row],[子项名称]]&amp;表1_16[[#This Row],[分项工程代号]]&amp;表1_16[[#This Row],[分项工程名称]])</f>
        <v/>
      </c>
      <c r="Z385" s="11" t="str">
        <f>IF(ISBLANK(A385),"",IF(MATCH(表1_16[[#This Row],[子项名称]]&amp;表1_16[[#This Row],[分项工程代号]]&amp;表1_16[[#This Row],[分项工程名称]],Y:Y,0)=ROW(表1_16[[#This Row],[子项名称]]),TRUE,FALSE))</f>
        <v/>
      </c>
      <c r="AA385" s="11" t="str">
        <f t="shared" si="65"/>
        <v/>
      </c>
      <c r="AB385" s="11" t="str">
        <f>IF(ISBLANK(A385),"",VLOOKUP(表1_16[[#This Row],[分项工程名称]],施工检查记录[#All],2,FALSE))</f>
        <v/>
      </c>
      <c r="AC385" t="str">
        <f t="shared" si="55"/>
        <v>1900年01月00日</v>
      </c>
    </row>
    <row r="386" customHeight="1" spans="1:29">
      <c r="A386" s="5"/>
      <c r="B386" s="5"/>
      <c r="D386" s="5"/>
      <c r="E386" s="5"/>
      <c r="F386" s="5"/>
      <c r="G386" s="85"/>
      <c r="J386" s="5"/>
      <c r="K386" s="11" t="str">
        <f>IF(ISBLANK(A386),"",VLOOKUP("S8"&amp;表1_16[[#This Row],[分项工程代号]]&amp;表1_16[[#This Row],[分项工程名称]],模板!D:F,3,FALSE))</f>
        <v/>
      </c>
      <c r="L386" s="2" t="str">
        <f>IF(ISBLANK(A386),"",表1_16[[#This Row],[编号]]&amp;TEXT(表1_16[[#This Row],[序号]],"000"))</f>
        <v/>
      </c>
      <c r="M386" s="11" t="str">
        <f t="shared" si="56"/>
        <v/>
      </c>
      <c r="N386" s="11" t="str">
        <f t="shared" si="57"/>
        <v/>
      </c>
      <c r="O386" s="11" t="str">
        <f t="shared" si="58"/>
        <v/>
      </c>
      <c r="P386" s="2" t="str">
        <f t="shared" si="59"/>
        <v/>
      </c>
      <c r="Q386" s="2" t="str">
        <f t="shared" si="60"/>
        <v/>
      </c>
      <c r="R386" s="2" t="str">
        <f t="shared" si="61"/>
        <v/>
      </c>
      <c r="S386" s="11" t="str">
        <f t="shared" si="62"/>
        <v/>
      </c>
      <c r="T386" s="11" t="str">
        <f>IF(ISBLANK(A386),"",VLOOKUP(表1_16[[#This Row],[分项工程名称]],模板!C:G,3,FALSE))</f>
        <v/>
      </c>
      <c r="U386" s="2" t="str">
        <f t="shared" si="63"/>
        <v/>
      </c>
      <c r="V386" s="2" t="str">
        <f t="shared" si="64"/>
        <v/>
      </c>
      <c r="W386" s="11" t="str">
        <f>IF(ISBLANK(A386),"",表1_16[[#This Row],[子项名称]]&amp;表1_16[[#This Row],[标题]]&amp;表1_16[[#This Row],[分项工程代号]])</f>
        <v/>
      </c>
      <c r="X386" s="11" t="str">
        <f>IF(ISBLANK(A386),"",COUNTIF(W:W,表1_16[[#This Row],[子项名称]]&amp;表1_16[[#This Row],[标题]]&amp;表1_16[[#This Row],[分项工程代号]]))</f>
        <v/>
      </c>
      <c r="Y386" s="11" t="str">
        <f>IF(ISBLANK(A386),"",表1_16[[#This Row],[子项名称]]&amp;表1_16[[#This Row],[分项工程代号]]&amp;表1_16[[#This Row],[分项工程名称]])</f>
        <v/>
      </c>
      <c r="Z386" s="11" t="str">
        <f>IF(ISBLANK(A386),"",IF(MATCH(表1_16[[#This Row],[子项名称]]&amp;表1_16[[#This Row],[分项工程代号]]&amp;表1_16[[#This Row],[分项工程名称]],Y:Y,0)=ROW(表1_16[[#This Row],[子项名称]]),TRUE,FALSE))</f>
        <v/>
      </c>
      <c r="AA386" s="11" t="str">
        <f t="shared" si="65"/>
        <v/>
      </c>
      <c r="AB386" s="11" t="str">
        <f>IF(ISBLANK(A386),"",VLOOKUP(表1_16[[#This Row],[分项工程名称]],施工检查记录[#All],2,FALSE))</f>
        <v/>
      </c>
      <c r="AC386" t="str">
        <f t="shared" ref="AC386:AC427" si="66">TEXT($G386,"yyyy年mm月dd日")</f>
        <v>1900年01月00日</v>
      </c>
    </row>
    <row r="387" customHeight="1" spans="1:29">
      <c r="A387" s="5"/>
      <c r="B387" s="5"/>
      <c r="D387" s="5"/>
      <c r="E387" s="5"/>
      <c r="F387" s="5"/>
      <c r="G387" s="85"/>
      <c r="J387" s="5"/>
      <c r="K387" s="11" t="str">
        <f>IF(ISBLANK(A387),"",VLOOKUP("S8"&amp;表1_16[[#This Row],[分项工程代号]]&amp;表1_16[[#This Row],[分项工程名称]],模板!D:F,3,FALSE))</f>
        <v/>
      </c>
      <c r="L387" s="2" t="str">
        <f>IF(ISBLANK(A387),"",表1_16[[#This Row],[编号]]&amp;TEXT(表1_16[[#This Row],[序号]],"000"))</f>
        <v/>
      </c>
      <c r="M387" s="11" t="str">
        <f t="shared" ref="M387:M450" si="67">IF(ISBLANK(A387),"","北方工程刚果（金）有限公司")</f>
        <v/>
      </c>
      <c r="N387" s="11" t="str">
        <f t="shared" ref="N387:N450" si="68">IF(ISBLANK(A387),"","李云松")</f>
        <v/>
      </c>
      <c r="O387" s="11" t="str">
        <f t="shared" ref="O387:O450" si="69">IF(ISBLANK(A387),"","黄必银")</f>
        <v/>
      </c>
      <c r="P387" s="2" t="str">
        <f t="shared" ref="P387:P450" si="70">IF(ISBLANK(A387),"","WUHUANG CONSTRUCTION ET COMMERCE RDC SAS")</f>
        <v/>
      </c>
      <c r="Q387" s="2" t="str">
        <f t="shared" ref="Q387:Q450" si="71">IF(ISBLANK(A387),"","陈陆")</f>
        <v/>
      </c>
      <c r="R387" s="2" t="str">
        <f t="shared" ref="R387:R450" si="72">IF(ISBLANK(A387),"","冯翰鹏")</f>
        <v/>
      </c>
      <c r="S387" s="11" t="str">
        <f t="shared" ref="S387:S450" si="73">IF(ISBLANK(A387),"","鑫诚建设监理咨询有限公司")</f>
        <v/>
      </c>
      <c r="T387" s="11" t="str">
        <f>IF(ISBLANK(A387),"",VLOOKUP(表1_16[[#This Row],[分项工程名称]],模板!C:G,3,FALSE))</f>
        <v/>
      </c>
      <c r="U387" s="2" t="str">
        <f t="shared" ref="U387:U450" si="74">IF(ISBLANK(A387),"","刚果（金）庞比铜钴矿项目")</f>
        <v/>
      </c>
      <c r="V387" s="2" t="str">
        <f t="shared" ref="V387:V450" si="75">IF(ISBLANK(A387),"",_xlfn.CONCAT(U387,"   ",A387))</f>
        <v/>
      </c>
      <c r="W387" s="11" t="str">
        <f>IF(ISBLANK(A387),"",表1_16[[#This Row],[子项名称]]&amp;表1_16[[#This Row],[标题]]&amp;表1_16[[#This Row],[分项工程代号]])</f>
        <v/>
      </c>
      <c r="X387" s="11" t="str">
        <f>IF(ISBLANK(A387),"",COUNTIF(W:W,表1_16[[#This Row],[子项名称]]&amp;表1_16[[#This Row],[标题]]&amp;表1_16[[#This Row],[分项工程代号]]))</f>
        <v/>
      </c>
      <c r="Y387" s="11" t="str">
        <f>IF(ISBLANK(A387),"",表1_16[[#This Row],[子项名称]]&amp;表1_16[[#This Row],[分项工程代号]]&amp;表1_16[[#This Row],[分项工程名称]])</f>
        <v/>
      </c>
      <c r="Z387" s="11" t="str">
        <f>IF(ISBLANK(A387),"",IF(MATCH(表1_16[[#This Row],[子项名称]]&amp;表1_16[[#This Row],[分项工程代号]]&amp;表1_16[[#This Row],[分项工程名称]],Y:Y,0)=ROW(表1_16[[#This Row],[子项名称]]),TRUE,FALSE))</f>
        <v/>
      </c>
      <c r="AA387" s="11" t="str">
        <f t="shared" ref="AA387:AA450" si="76">IF(ISBLANK(A387),"",_xlfn.CONCAT("GB 50339-2003《智能建筑施工及验收规范》"))</f>
        <v/>
      </c>
      <c r="AB387" s="11" t="str">
        <f>IF(ISBLANK(A387),"",VLOOKUP(表1_16[[#This Row],[分项工程名称]],施工检查记录[#All],2,FALSE))</f>
        <v/>
      </c>
      <c r="AC387" t="str">
        <f t="shared" si="66"/>
        <v>1900年01月00日</v>
      </c>
    </row>
    <row r="388" customHeight="1" spans="1:29">
      <c r="A388" s="5"/>
      <c r="B388" s="5"/>
      <c r="D388" s="5"/>
      <c r="E388" s="5"/>
      <c r="F388" s="5"/>
      <c r="G388" s="85"/>
      <c r="J388" s="5"/>
      <c r="K388" s="11" t="str">
        <f>IF(ISBLANK(A388),"",VLOOKUP("S8"&amp;表1_16[[#This Row],[分项工程代号]]&amp;表1_16[[#This Row],[分项工程名称]],模板!D:F,3,FALSE))</f>
        <v/>
      </c>
      <c r="L388" s="2" t="str">
        <f>IF(ISBLANK(A388),"",表1_16[[#This Row],[编号]]&amp;TEXT(表1_16[[#This Row],[序号]],"000"))</f>
        <v/>
      </c>
      <c r="M388" s="11" t="str">
        <f t="shared" si="67"/>
        <v/>
      </c>
      <c r="N388" s="11" t="str">
        <f t="shared" si="68"/>
        <v/>
      </c>
      <c r="O388" s="11" t="str">
        <f t="shared" si="69"/>
        <v/>
      </c>
      <c r="P388" s="2" t="str">
        <f t="shared" si="70"/>
        <v/>
      </c>
      <c r="Q388" s="2" t="str">
        <f t="shared" si="71"/>
        <v/>
      </c>
      <c r="R388" s="2" t="str">
        <f t="shared" si="72"/>
        <v/>
      </c>
      <c r="S388" s="11" t="str">
        <f t="shared" si="73"/>
        <v/>
      </c>
      <c r="T388" s="11" t="str">
        <f>IF(ISBLANK(A388),"",VLOOKUP(表1_16[[#This Row],[分项工程名称]],模板!C:G,3,FALSE))</f>
        <v/>
      </c>
      <c r="U388" s="2" t="str">
        <f t="shared" si="74"/>
        <v/>
      </c>
      <c r="V388" s="2" t="str">
        <f t="shared" si="75"/>
        <v/>
      </c>
      <c r="W388" s="11" t="str">
        <f>IF(ISBLANK(A388),"",表1_16[[#This Row],[子项名称]]&amp;表1_16[[#This Row],[标题]]&amp;表1_16[[#This Row],[分项工程代号]])</f>
        <v/>
      </c>
      <c r="X388" s="11" t="str">
        <f>IF(ISBLANK(A388),"",COUNTIF(W:W,表1_16[[#This Row],[子项名称]]&amp;表1_16[[#This Row],[标题]]&amp;表1_16[[#This Row],[分项工程代号]]))</f>
        <v/>
      </c>
      <c r="Y388" s="11" t="str">
        <f>IF(ISBLANK(A388),"",表1_16[[#This Row],[子项名称]]&amp;表1_16[[#This Row],[分项工程代号]]&amp;表1_16[[#This Row],[分项工程名称]])</f>
        <v/>
      </c>
      <c r="Z388" s="11" t="str">
        <f>IF(ISBLANK(A388),"",IF(MATCH(表1_16[[#This Row],[子项名称]]&amp;表1_16[[#This Row],[分项工程代号]]&amp;表1_16[[#This Row],[分项工程名称]],Y:Y,0)=ROW(表1_16[[#This Row],[子项名称]]),TRUE,FALSE))</f>
        <v/>
      </c>
      <c r="AA388" s="11" t="str">
        <f t="shared" si="76"/>
        <v/>
      </c>
      <c r="AB388" s="11" t="str">
        <f>IF(ISBLANK(A388),"",VLOOKUP(表1_16[[#This Row],[分项工程名称]],施工检查记录[#All],2,FALSE))</f>
        <v/>
      </c>
      <c r="AC388" t="str">
        <f t="shared" si="66"/>
        <v>1900年01月00日</v>
      </c>
    </row>
    <row r="389" customHeight="1" spans="1:29">
      <c r="A389" s="5"/>
      <c r="B389" s="5"/>
      <c r="D389" s="5"/>
      <c r="E389" s="5"/>
      <c r="F389" s="5"/>
      <c r="G389" s="85"/>
      <c r="J389" s="5"/>
      <c r="K389" s="11" t="str">
        <f>IF(ISBLANK(A389),"",VLOOKUP("S8"&amp;表1_16[[#This Row],[分项工程代号]]&amp;表1_16[[#This Row],[分项工程名称]],模板!D:F,3,FALSE))</f>
        <v/>
      </c>
      <c r="L389" s="2" t="str">
        <f>IF(ISBLANK(A389),"",表1_16[[#This Row],[编号]]&amp;TEXT(表1_16[[#This Row],[序号]],"000"))</f>
        <v/>
      </c>
      <c r="M389" s="11" t="str">
        <f t="shared" si="67"/>
        <v/>
      </c>
      <c r="N389" s="11" t="str">
        <f t="shared" si="68"/>
        <v/>
      </c>
      <c r="O389" s="11" t="str">
        <f t="shared" si="69"/>
        <v/>
      </c>
      <c r="P389" s="2" t="str">
        <f t="shared" si="70"/>
        <v/>
      </c>
      <c r="Q389" s="2" t="str">
        <f t="shared" si="71"/>
        <v/>
      </c>
      <c r="R389" s="2" t="str">
        <f t="shared" si="72"/>
        <v/>
      </c>
      <c r="S389" s="11" t="str">
        <f t="shared" si="73"/>
        <v/>
      </c>
      <c r="T389" s="11" t="str">
        <f>IF(ISBLANK(A389),"",VLOOKUP(表1_16[[#This Row],[分项工程名称]],模板!C:G,3,FALSE))</f>
        <v/>
      </c>
      <c r="U389" s="2" t="str">
        <f t="shared" si="74"/>
        <v/>
      </c>
      <c r="V389" s="2" t="str">
        <f t="shared" si="75"/>
        <v/>
      </c>
      <c r="W389" s="11" t="str">
        <f>IF(ISBLANK(A389),"",表1_16[[#This Row],[子项名称]]&amp;表1_16[[#This Row],[标题]]&amp;表1_16[[#This Row],[分项工程代号]])</f>
        <v/>
      </c>
      <c r="X389" s="11" t="str">
        <f>IF(ISBLANK(A389),"",COUNTIF(W:W,表1_16[[#This Row],[子项名称]]&amp;表1_16[[#This Row],[标题]]&amp;表1_16[[#This Row],[分项工程代号]]))</f>
        <v/>
      </c>
      <c r="Y389" s="11" t="str">
        <f>IF(ISBLANK(A389),"",表1_16[[#This Row],[子项名称]]&amp;表1_16[[#This Row],[分项工程代号]]&amp;表1_16[[#This Row],[分项工程名称]])</f>
        <v/>
      </c>
      <c r="Z389" s="11" t="str">
        <f>IF(ISBLANK(A389),"",IF(MATCH(表1_16[[#This Row],[子项名称]]&amp;表1_16[[#This Row],[分项工程代号]]&amp;表1_16[[#This Row],[分项工程名称]],Y:Y,0)=ROW(表1_16[[#This Row],[子项名称]]),TRUE,FALSE))</f>
        <v/>
      </c>
      <c r="AA389" s="11" t="str">
        <f t="shared" si="76"/>
        <v/>
      </c>
      <c r="AB389" s="11" t="str">
        <f>IF(ISBLANK(A389),"",VLOOKUP(表1_16[[#This Row],[分项工程名称]],施工检查记录[#All],2,FALSE))</f>
        <v/>
      </c>
      <c r="AC389" t="str">
        <f t="shared" si="66"/>
        <v>1900年01月00日</v>
      </c>
    </row>
    <row r="390" customHeight="1" spans="1:29">
      <c r="A390" s="5"/>
      <c r="B390" s="5"/>
      <c r="D390" s="5"/>
      <c r="E390" s="5"/>
      <c r="F390" s="5"/>
      <c r="G390" s="85"/>
      <c r="J390" s="5"/>
      <c r="K390" s="11" t="str">
        <f>IF(ISBLANK(A390),"",VLOOKUP("S8"&amp;表1_16[[#This Row],[分项工程代号]]&amp;表1_16[[#This Row],[分项工程名称]],模板!D:F,3,FALSE))</f>
        <v/>
      </c>
      <c r="L390" s="2" t="str">
        <f>IF(ISBLANK(A390),"",表1_16[[#This Row],[编号]]&amp;TEXT(表1_16[[#This Row],[序号]],"000"))</f>
        <v/>
      </c>
      <c r="M390" s="11" t="str">
        <f t="shared" si="67"/>
        <v/>
      </c>
      <c r="N390" s="11" t="str">
        <f t="shared" si="68"/>
        <v/>
      </c>
      <c r="O390" s="11" t="str">
        <f t="shared" si="69"/>
        <v/>
      </c>
      <c r="P390" s="2" t="str">
        <f t="shared" si="70"/>
        <v/>
      </c>
      <c r="Q390" s="2" t="str">
        <f t="shared" si="71"/>
        <v/>
      </c>
      <c r="R390" s="2" t="str">
        <f t="shared" si="72"/>
        <v/>
      </c>
      <c r="S390" s="11" t="str">
        <f t="shared" si="73"/>
        <v/>
      </c>
      <c r="T390" s="11" t="str">
        <f>IF(ISBLANK(A390),"",VLOOKUP(表1_16[[#This Row],[分项工程名称]],模板!C:G,3,FALSE))</f>
        <v/>
      </c>
      <c r="U390" s="2" t="str">
        <f t="shared" si="74"/>
        <v/>
      </c>
      <c r="V390" s="2" t="str">
        <f t="shared" si="75"/>
        <v/>
      </c>
      <c r="W390" s="11" t="str">
        <f>IF(ISBLANK(A390),"",表1_16[[#This Row],[子项名称]]&amp;表1_16[[#This Row],[标题]]&amp;表1_16[[#This Row],[分项工程代号]])</f>
        <v/>
      </c>
      <c r="X390" s="11" t="str">
        <f>IF(ISBLANK(A390),"",COUNTIF(W:W,表1_16[[#This Row],[子项名称]]&amp;表1_16[[#This Row],[标题]]&amp;表1_16[[#This Row],[分项工程代号]]))</f>
        <v/>
      </c>
      <c r="Y390" s="11" t="str">
        <f>IF(ISBLANK(A390),"",表1_16[[#This Row],[子项名称]]&amp;表1_16[[#This Row],[分项工程代号]]&amp;表1_16[[#This Row],[分项工程名称]])</f>
        <v/>
      </c>
      <c r="Z390" s="11" t="str">
        <f>IF(ISBLANK(A390),"",IF(MATCH(表1_16[[#This Row],[子项名称]]&amp;表1_16[[#This Row],[分项工程代号]]&amp;表1_16[[#This Row],[分项工程名称]],Y:Y,0)=ROW(表1_16[[#This Row],[子项名称]]),TRUE,FALSE))</f>
        <v/>
      </c>
      <c r="AA390" s="11" t="str">
        <f t="shared" si="76"/>
        <v/>
      </c>
      <c r="AB390" s="11" t="str">
        <f>IF(ISBLANK(A390),"",VLOOKUP(表1_16[[#This Row],[分项工程名称]],施工检查记录[#All],2,FALSE))</f>
        <v/>
      </c>
      <c r="AC390" t="str">
        <f t="shared" si="66"/>
        <v>1900年01月00日</v>
      </c>
    </row>
    <row r="391" customHeight="1" spans="1:29">
      <c r="A391" s="5"/>
      <c r="B391" s="5"/>
      <c r="D391" s="5"/>
      <c r="E391" s="5"/>
      <c r="F391" s="5"/>
      <c r="G391" s="85"/>
      <c r="J391" s="5"/>
      <c r="K391" s="11" t="str">
        <f>IF(ISBLANK(A391),"",VLOOKUP("S8"&amp;表1_16[[#This Row],[分项工程代号]]&amp;表1_16[[#This Row],[分项工程名称]],模板!D:F,3,FALSE))</f>
        <v/>
      </c>
      <c r="L391" s="2" t="str">
        <f>IF(ISBLANK(A391),"",表1_16[[#This Row],[编号]]&amp;TEXT(表1_16[[#This Row],[序号]],"000"))</f>
        <v/>
      </c>
      <c r="M391" s="11" t="str">
        <f t="shared" si="67"/>
        <v/>
      </c>
      <c r="N391" s="11" t="str">
        <f t="shared" si="68"/>
        <v/>
      </c>
      <c r="O391" s="11" t="str">
        <f t="shared" si="69"/>
        <v/>
      </c>
      <c r="P391" s="2" t="str">
        <f t="shared" si="70"/>
        <v/>
      </c>
      <c r="Q391" s="2" t="str">
        <f t="shared" si="71"/>
        <v/>
      </c>
      <c r="R391" s="2" t="str">
        <f t="shared" si="72"/>
        <v/>
      </c>
      <c r="S391" s="11" t="str">
        <f t="shared" si="73"/>
        <v/>
      </c>
      <c r="T391" s="11" t="str">
        <f>IF(ISBLANK(A391),"",VLOOKUP(表1_16[[#This Row],[分项工程名称]],模板!C:G,3,FALSE))</f>
        <v/>
      </c>
      <c r="U391" s="2" t="str">
        <f t="shared" si="74"/>
        <v/>
      </c>
      <c r="V391" s="2" t="str">
        <f t="shared" si="75"/>
        <v/>
      </c>
      <c r="W391" s="11" t="str">
        <f>IF(ISBLANK(A391),"",表1_16[[#This Row],[子项名称]]&amp;表1_16[[#This Row],[标题]]&amp;表1_16[[#This Row],[分项工程代号]])</f>
        <v/>
      </c>
      <c r="X391" s="11" t="str">
        <f>IF(ISBLANK(A391),"",COUNTIF(W:W,表1_16[[#This Row],[子项名称]]&amp;表1_16[[#This Row],[标题]]&amp;表1_16[[#This Row],[分项工程代号]]))</f>
        <v/>
      </c>
      <c r="Y391" s="11" t="str">
        <f>IF(ISBLANK(A391),"",表1_16[[#This Row],[子项名称]]&amp;表1_16[[#This Row],[分项工程代号]]&amp;表1_16[[#This Row],[分项工程名称]])</f>
        <v/>
      </c>
      <c r="Z391" s="11" t="str">
        <f>IF(ISBLANK(A391),"",IF(MATCH(表1_16[[#This Row],[子项名称]]&amp;表1_16[[#This Row],[分项工程代号]]&amp;表1_16[[#This Row],[分项工程名称]],Y:Y,0)=ROW(表1_16[[#This Row],[子项名称]]),TRUE,FALSE))</f>
        <v/>
      </c>
      <c r="AA391" s="11" t="str">
        <f t="shared" si="76"/>
        <v/>
      </c>
      <c r="AB391" s="11" t="str">
        <f>IF(ISBLANK(A391),"",VLOOKUP(表1_16[[#This Row],[分项工程名称]],施工检查记录[#All],2,FALSE))</f>
        <v/>
      </c>
      <c r="AC391" t="str">
        <f t="shared" si="66"/>
        <v>1900年01月00日</v>
      </c>
    </row>
    <row r="392" customHeight="1" spans="1:29">
      <c r="A392" s="5"/>
      <c r="B392" s="5"/>
      <c r="D392" s="5"/>
      <c r="E392" s="5"/>
      <c r="F392" s="5"/>
      <c r="G392" s="85"/>
      <c r="J392" s="5"/>
      <c r="K392" s="11" t="str">
        <f>IF(ISBLANK(A392),"",VLOOKUP("S8"&amp;表1_16[[#This Row],[分项工程代号]]&amp;表1_16[[#This Row],[分项工程名称]],模板!D:F,3,FALSE))</f>
        <v/>
      </c>
      <c r="L392" s="2" t="str">
        <f>IF(ISBLANK(A392),"",表1_16[[#This Row],[编号]]&amp;TEXT(表1_16[[#This Row],[序号]],"000"))</f>
        <v/>
      </c>
      <c r="M392" s="11" t="str">
        <f t="shared" si="67"/>
        <v/>
      </c>
      <c r="N392" s="11" t="str">
        <f t="shared" si="68"/>
        <v/>
      </c>
      <c r="O392" s="11" t="str">
        <f t="shared" si="69"/>
        <v/>
      </c>
      <c r="P392" s="2" t="str">
        <f t="shared" si="70"/>
        <v/>
      </c>
      <c r="Q392" s="2" t="str">
        <f t="shared" si="71"/>
        <v/>
      </c>
      <c r="R392" s="2" t="str">
        <f t="shared" si="72"/>
        <v/>
      </c>
      <c r="S392" s="11" t="str">
        <f t="shared" si="73"/>
        <v/>
      </c>
      <c r="T392" s="11" t="str">
        <f>IF(ISBLANK(A392),"",VLOOKUP(表1_16[[#This Row],[分项工程名称]],模板!C:G,3,FALSE))</f>
        <v/>
      </c>
      <c r="U392" s="2" t="str">
        <f t="shared" si="74"/>
        <v/>
      </c>
      <c r="V392" s="2" t="str">
        <f t="shared" si="75"/>
        <v/>
      </c>
      <c r="W392" s="11" t="str">
        <f>IF(ISBLANK(A392),"",表1_16[[#This Row],[子项名称]]&amp;表1_16[[#This Row],[标题]]&amp;表1_16[[#This Row],[分项工程代号]])</f>
        <v/>
      </c>
      <c r="X392" s="11" t="str">
        <f>IF(ISBLANK(A392),"",COUNTIF(W:W,表1_16[[#This Row],[子项名称]]&amp;表1_16[[#This Row],[标题]]&amp;表1_16[[#This Row],[分项工程代号]]))</f>
        <v/>
      </c>
      <c r="Y392" s="11" t="str">
        <f>IF(ISBLANK(A392),"",表1_16[[#This Row],[子项名称]]&amp;表1_16[[#This Row],[分项工程代号]]&amp;表1_16[[#This Row],[分项工程名称]])</f>
        <v/>
      </c>
      <c r="Z392" s="11" t="str">
        <f>IF(ISBLANK(A392),"",IF(MATCH(表1_16[[#This Row],[子项名称]]&amp;表1_16[[#This Row],[分项工程代号]]&amp;表1_16[[#This Row],[分项工程名称]],Y:Y,0)=ROW(表1_16[[#This Row],[子项名称]]),TRUE,FALSE))</f>
        <v/>
      </c>
      <c r="AA392" s="11" t="str">
        <f t="shared" si="76"/>
        <v/>
      </c>
      <c r="AB392" s="11" t="str">
        <f>IF(ISBLANK(A392),"",VLOOKUP(表1_16[[#This Row],[分项工程名称]],施工检查记录[#All],2,FALSE))</f>
        <v/>
      </c>
      <c r="AC392" t="str">
        <f t="shared" si="66"/>
        <v>1900年01月00日</v>
      </c>
    </row>
    <row r="393" customHeight="1" spans="1:29">
      <c r="A393" s="5"/>
      <c r="B393" s="5"/>
      <c r="D393" s="5"/>
      <c r="E393" s="5"/>
      <c r="F393" s="5"/>
      <c r="G393" s="85"/>
      <c r="J393" s="5"/>
      <c r="K393" s="11" t="str">
        <f>IF(ISBLANK(A393),"",VLOOKUP("S8"&amp;表1_16[[#This Row],[分项工程代号]]&amp;表1_16[[#This Row],[分项工程名称]],模板!D:F,3,FALSE))</f>
        <v/>
      </c>
      <c r="L393" s="2" t="str">
        <f>IF(ISBLANK(A393),"",表1_16[[#This Row],[编号]]&amp;TEXT(表1_16[[#This Row],[序号]],"000"))</f>
        <v/>
      </c>
      <c r="M393" s="11" t="str">
        <f t="shared" si="67"/>
        <v/>
      </c>
      <c r="N393" s="11" t="str">
        <f t="shared" si="68"/>
        <v/>
      </c>
      <c r="O393" s="11" t="str">
        <f t="shared" si="69"/>
        <v/>
      </c>
      <c r="P393" s="2" t="str">
        <f t="shared" si="70"/>
        <v/>
      </c>
      <c r="Q393" s="2" t="str">
        <f t="shared" si="71"/>
        <v/>
      </c>
      <c r="R393" s="2" t="str">
        <f t="shared" si="72"/>
        <v/>
      </c>
      <c r="S393" s="11" t="str">
        <f t="shared" si="73"/>
        <v/>
      </c>
      <c r="T393" s="11" t="str">
        <f>IF(ISBLANK(A393),"",VLOOKUP(表1_16[[#This Row],[分项工程名称]],模板!C:G,3,FALSE))</f>
        <v/>
      </c>
      <c r="U393" s="2" t="str">
        <f t="shared" si="74"/>
        <v/>
      </c>
      <c r="V393" s="2" t="str">
        <f t="shared" si="75"/>
        <v/>
      </c>
      <c r="W393" s="11" t="str">
        <f>IF(ISBLANK(A393),"",表1_16[[#This Row],[子项名称]]&amp;表1_16[[#This Row],[标题]]&amp;表1_16[[#This Row],[分项工程代号]])</f>
        <v/>
      </c>
      <c r="X393" s="11" t="str">
        <f>IF(ISBLANK(A393),"",COUNTIF(W:W,表1_16[[#This Row],[子项名称]]&amp;表1_16[[#This Row],[标题]]&amp;表1_16[[#This Row],[分项工程代号]]))</f>
        <v/>
      </c>
      <c r="Y393" s="11" t="str">
        <f>IF(ISBLANK(A393),"",表1_16[[#This Row],[子项名称]]&amp;表1_16[[#This Row],[分项工程代号]]&amp;表1_16[[#This Row],[分项工程名称]])</f>
        <v/>
      </c>
      <c r="Z393" s="11" t="str">
        <f>IF(ISBLANK(A393),"",IF(MATCH(表1_16[[#This Row],[子项名称]]&amp;表1_16[[#This Row],[分项工程代号]]&amp;表1_16[[#This Row],[分项工程名称]],Y:Y,0)=ROW(表1_16[[#This Row],[子项名称]]),TRUE,FALSE))</f>
        <v/>
      </c>
      <c r="AA393" s="11" t="str">
        <f t="shared" si="76"/>
        <v/>
      </c>
      <c r="AB393" s="11" t="str">
        <f>IF(ISBLANK(A393),"",VLOOKUP(表1_16[[#This Row],[分项工程名称]],施工检查记录[#All],2,FALSE))</f>
        <v/>
      </c>
      <c r="AC393" t="str">
        <f t="shared" si="66"/>
        <v>1900年01月00日</v>
      </c>
    </row>
    <row r="394" customHeight="1" spans="1:29">
      <c r="A394" s="5"/>
      <c r="B394" s="5"/>
      <c r="D394" s="5"/>
      <c r="E394" s="5"/>
      <c r="F394" s="5"/>
      <c r="G394" s="85"/>
      <c r="J394" s="5"/>
      <c r="K394" s="11" t="str">
        <f>IF(ISBLANK(A394),"",VLOOKUP("S8"&amp;表1_16[[#This Row],[分项工程代号]]&amp;表1_16[[#This Row],[分项工程名称]],模板!D:F,3,FALSE))</f>
        <v/>
      </c>
      <c r="L394" s="2" t="str">
        <f>IF(ISBLANK(A394),"",表1_16[[#This Row],[编号]]&amp;TEXT(表1_16[[#This Row],[序号]],"000"))</f>
        <v/>
      </c>
      <c r="M394" s="11" t="str">
        <f t="shared" si="67"/>
        <v/>
      </c>
      <c r="N394" s="11" t="str">
        <f t="shared" si="68"/>
        <v/>
      </c>
      <c r="O394" s="11" t="str">
        <f t="shared" si="69"/>
        <v/>
      </c>
      <c r="P394" s="2" t="str">
        <f t="shared" si="70"/>
        <v/>
      </c>
      <c r="Q394" s="2" t="str">
        <f t="shared" si="71"/>
        <v/>
      </c>
      <c r="R394" s="2" t="str">
        <f t="shared" si="72"/>
        <v/>
      </c>
      <c r="S394" s="11" t="str">
        <f t="shared" si="73"/>
        <v/>
      </c>
      <c r="T394" s="11" t="str">
        <f>IF(ISBLANK(A394),"",VLOOKUP(表1_16[[#This Row],[分项工程名称]],模板!C:G,3,FALSE))</f>
        <v/>
      </c>
      <c r="U394" s="2" t="str">
        <f t="shared" si="74"/>
        <v/>
      </c>
      <c r="V394" s="2" t="str">
        <f t="shared" si="75"/>
        <v/>
      </c>
      <c r="W394" s="11" t="str">
        <f>IF(ISBLANK(A394),"",表1_16[[#This Row],[子项名称]]&amp;表1_16[[#This Row],[标题]]&amp;表1_16[[#This Row],[分项工程代号]])</f>
        <v/>
      </c>
      <c r="X394" s="11" t="str">
        <f>IF(ISBLANK(A394),"",COUNTIF(W:W,表1_16[[#This Row],[子项名称]]&amp;表1_16[[#This Row],[标题]]&amp;表1_16[[#This Row],[分项工程代号]]))</f>
        <v/>
      </c>
      <c r="Y394" s="11" t="str">
        <f>IF(ISBLANK(A394),"",表1_16[[#This Row],[子项名称]]&amp;表1_16[[#This Row],[分项工程代号]]&amp;表1_16[[#This Row],[分项工程名称]])</f>
        <v/>
      </c>
      <c r="Z394" s="11" t="str">
        <f>IF(ISBLANK(A394),"",IF(MATCH(表1_16[[#This Row],[子项名称]]&amp;表1_16[[#This Row],[分项工程代号]]&amp;表1_16[[#This Row],[分项工程名称]],Y:Y,0)=ROW(表1_16[[#This Row],[子项名称]]),TRUE,FALSE))</f>
        <v/>
      </c>
      <c r="AA394" s="11" t="str">
        <f t="shared" si="76"/>
        <v/>
      </c>
      <c r="AB394" s="11" t="str">
        <f>IF(ISBLANK(A394),"",VLOOKUP(表1_16[[#This Row],[分项工程名称]],施工检查记录[#All],2,FALSE))</f>
        <v/>
      </c>
      <c r="AC394" t="str">
        <f t="shared" si="66"/>
        <v>1900年01月00日</v>
      </c>
    </row>
    <row r="395" customHeight="1" spans="1:29">
      <c r="A395" s="5"/>
      <c r="B395" s="5"/>
      <c r="D395" s="5"/>
      <c r="E395" s="5"/>
      <c r="F395" s="5"/>
      <c r="G395" s="85"/>
      <c r="J395" s="5"/>
      <c r="K395" s="11" t="str">
        <f>IF(ISBLANK(A395),"",VLOOKUP("S8"&amp;表1_16[[#This Row],[分项工程代号]]&amp;表1_16[[#This Row],[分项工程名称]],模板!D:F,3,FALSE))</f>
        <v/>
      </c>
      <c r="L395" s="2" t="str">
        <f>IF(ISBLANK(A395),"",表1_16[[#This Row],[编号]]&amp;TEXT(表1_16[[#This Row],[序号]],"000"))</f>
        <v/>
      </c>
      <c r="M395" s="11" t="str">
        <f t="shared" si="67"/>
        <v/>
      </c>
      <c r="N395" s="11" t="str">
        <f t="shared" si="68"/>
        <v/>
      </c>
      <c r="O395" s="11" t="str">
        <f t="shared" si="69"/>
        <v/>
      </c>
      <c r="P395" s="2" t="str">
        <f t="shared" si="70"/>
        <v/>
      </c>
      <c r="Q395" s="2" t="str">
        <f t="shared" si="71"/>
        <v/>
      </c>
      <c r="R395" s="2" t="str">
        <f t="shared" si="72"/>
        <v/>
      </c>
      <c r="S395" s="11" t="str">
        <f t="shared" si="73"/>
        <v/>
      </c>
      <c r="T395" s="11" t="str">
        <f>IF(ISBLANK(A395),"",VLOOKUP(表1_16[[#This Row],[分项工程名称]],模板!C:G,3,FALSE))</f>
        <v/>
      </c>
      <c r="U395" s="2" t="str">
        <f t="shared" si="74"/>
        <v/>
      </c>
      <c r="V395" s="2" t="str">
        <f t="shared" si="75"/>
        <v/>
      </c>
      <c r="W395" s="11" t="str">
        <f>IF(ISBLANK(A395),"",表1_16[[#This Row],[子项名称]]&amp;表1_16[[#This Row],[标题]]&amp;表1_16[[#This Row],[分项工程代号]])</f>
        <v/>
      </c>
      <c r="X395" s="11" t="str">
        <f>IF(ISBLANK(A395),"",COUNTIF(W:W,表1_16[[#This Row],[子项名称]]&amp;表1_16[[#This Row],[标题]]&amp;表1_16[[#This Row],[分项工程代号]]))</f>
        <v/>
      </c>
      <c r="Y395" s="11" t="str">
        <f>IF(ISBLANK(A395),"",表1_16[[#This Row],[子项名称]]&amp;表1_16[[#This Row],[分项工程代号]]&amp;表1_16[[#This Row],[分项工程名称]])</f>
        <v/>
      </c>
      <c r="Z395" s="11" t="str">
        <f>IF(ISBLANK(A395),"",IF(MATCH(表1_16[[#This Row],[子项名称]]&amp;表1_16[[#This Row],[分项工程代号]]&amp;表1_16[[#This Row],[分项工程名称]],Y:Y,0)=ROW(表1_16[[#This Row],[子项名称]]),TRUE,FALSE))</f>
        <v/>
      </c>
      <c r="AA395" s="11" t="str">
        <f t="shared" si="76"/>
        <v/>
      </c>
      <c r="AB395" s="11" t="str">
        <f>IF(ISBLANK(A395),"",VLOOKUP(表1_16[[#This Row],[分项工程名称]],施工检查记录[#All],2,FALSE))</f>
        <v/>
      </c>
      <c r="AC395" t="str">
        <f t="shared" si="66"/>
        <v>1900年01月00日</v>
      </c>
    </row>
    <row r="396" customHeight="1" spans="1:29">
      <c r="A396" s="5"/>
      <c r="B396" s="5"/>
      <c r="D396" s="5"/>
      <c r="E396" s="5"/>
      <c r="F396" s="5"/>
      <c r="G396" s="85"/>
      <c r="J396" s="5"/>
      <c r="K396" s="11" t="str">
        <f>IF(ISBLANK(A396),"",VLOOKUP("S8"&amp;表1_16[[#This Row],[分项工程代号]]&amp;表1_16[[#This Row],[分项工程名称]],模板!D:F,3,FALSE))</f>
        <v/>
      </c>
      <c r="L396" s="2" t="str">
        <f>IF(ISBLANK(A396),"",表1_16[[#This Row],[编号]]&amp;TEXT(表1_16[[#This Row],[序号]],"000"))</f>
        <v/>
      </c>
      <c r="M396" s="11" t="str">
        <f t="shared" si="67"/>
        <v/>
      </c>
      <c r="N396" s="11" t="str">
        <f t="shared" si="68"/>
        <v/>
      </c>
      <c r="O396" s="11" t="str">
        <f t="shared" si="69"/>
        <v/>
      </c>
      <c r="P396" s="2" t="str">
        <f t="shared" si="70"/>
        <v/>
      </c>
      <c r="Q396" s="2" t="str">
        <f t="shared" si="71"/>
        <v/>
      </c>
      <c r="R396" s="2" t="str">
        <f t="shared" si="72"/>
        <v/>
      </c>
      <c r="S396" s="11" t="str">
        <f t="shared" si="73"/>
        <v/>
      </c>
      <c r="T396" s="11" t="str">
        <f>IF(ISBLANK(A396),"",VLOOKUP(表1_16[[#This Row],[分项工程名称]],模板!C:G,3,FALSE))</f>
        <v/>
      </c>
      <c r="U396" s="2" t="str">
        <f t="shared" si="74"/>
        <v/>
      </c>
      <c r="V396" s="2" t="str">
        <f t="shared" si="75"/>
        <v/>
      </c>
      <c r="W396" s="11" t="str">
        <f>IF(ISBLANK(A396),"",表1_16[[#This Row],[子项名称]]&amp;表1_16[[#This Row],[标题]]&amp;表1_16[[#This Row],[分项工程代号]])</f>
        <v/>
      </c>
      <c r="X396" s="11" t="str">
        <f>IF(ISBLANK(A396),"",COUNTIF(W:W,表1_16[[#This Row],[子项名称]]&amp;表1_16[[#This Row],[标题]]&amp;表1_16[[#This Row],[分项工程代号]]))</f>
        <v/>
      </c>
      <c r="Y396" s="11" t="str">
        <f>IF(ISBLANK(A396),"",表1_16[[#This Row],[子项名称]]&amp;表1_16[[#This Row],[分项工程代号]]&amp;表1_16[[#This Row],[分项工程名称]])</f>
        <v/>
      </c>
      <c r="Z396" s="11" t="str">
        <f>IF(ISBLANK(A396),"",IF(MATCH(表1_16[[#This Row],[子项名称]]&amp;表1_16[[#This Row],[分项工程代号]]&amp;表1_16[[#This Row],[分项工程名称]],Y:Y,0)=ROW(表1_16[[#This Row],[子项名称]]),TRUE,FALSE))</f>
        <v/>
      </c>
      <c r="AA396" s="11" t="str">
        <f t="shared" si="76"/>
        <v/>
      </c>
      <c r="AB396" s="11" t="str">
        <f>IF(ISBLANK(A396),"",VLOOKUP(表1_16[[#This Row],[分项工程名称]],施工检查记录[#All],2,FALSE))</f>
        <v/>
      </c>
      <c r="AC396" t="str">
        <f t="shared" si="66"/>
        <v>1900年01月00日</v>
      </c>
    </row>
    <row r="397" customHeight="1" spans="1:29">
      <c r="A397" s="5"/>
      <c r="B397" s="5"/>
      <c r="D397" s="5"/>
      <c r="E397" s="5"/>
      <c r="F397" s="5"/>
      <c r="G397" s="85"/>
      <c r="J397" s="5"/>
      <c r="K397" s="11" t="str">
        <f>IF(ISBLANK(A397),"",VLOOKUP("S8"&amp;表1_16[[#This Row],[分项工程代号]]&amp;表1_16[[#This Row],[分项工程名称]],模板!D:F,3,FALSE))</f>
        <v/>
      </c>
      <c r="L397" s="2" t="str">
        <f>IF(ISBLANK(A397),"",表1_16[[#This Row],[编号]]&amp;TEXT(表1_16[[#This Row],[序号]],"000"))</f>
        <v/>
      </c>
      <c r="M397" s="11" t="str">
        <f t="shared" si="67"/>
        <v/>
      </c>
      <c r="N397" s="11" t="str">
        <f t="shared" si="68"/>
        <v/>
      </c>
      <c r="O397" s="11" t="str">
        <f t="shared" si="69"/>
        <v/>
      </c>
      <c r="P397" s="2" t="str">
        <f t="shared" si="70"/>
        <v/>
      </c>
      <c r="Q397" s="2" t="str">
        <f t="shared" si="71"/>
        <v/>
      </c>
      <c r="R397" s="2" t="str">
        <f t="shared" si="72"/>
        <v/>
      </c>
      <c r="S397" s="11" t="str">
        <f t="shared" si="73"/>
        <v/>
      </c>
      <c r="T397" s="11" t="str">
        <f>IF(ISBLANK(A397),"",VLOOKUP(表1_16[[#This Row],[分项工程名称]],模板!C:G,3,FALSE))</f>
        <v/>
      </c>
      <c r="U397" s="2" t="str">
        <f t="shared" si="74"/>
        <v/>
      </c>
      <c r="V397" s="2" t="str">
        <f t="shared" si="75"/>
        <v/>
      </c>
      <c r="W397" s="11" t="str">
        <f>IF(ISBLANK(A397),"",表1_16[[#This Row],[子项名称]]&amp;表1_16[[#This Row],[标题]]&amp;表1_16[[#This Row],[分项工程代号]])</f>
        <v/>
      </c>
      <c r="X397" s="11" t="str">
        <f>IF(ISBLANK(A397),"",COUNTIF(W:W,表1_16[[#This Row],[子项名称]]&amp;表1_16[[#This Row],[标题]]&amp;表1_16[[#This Row],[分项工程代号]]))</f>
        <v/>
      </c>
      <c r="Y397" s="11" t="str">
        <f>IF(ISBLANK(A397),"",表1_16[[#This Row],[子项名称]]&amp;表1_16[[#This Row],[分项工程代号]]&amp;表1_16[[#This Row],[分项工程名称]])</f>
        <v/>
      </c>
      <c r="Z397" s="11" t="str">
        <f>IF(ISBLANK(A397),"",IF(MATCH(表1_16[[#This Row],[子项名称]]&amp;表1_16[[#This Row],[分项工程代号]]&amp;表1_16[[#This Row],[分项工程名称]],Y:Y,0)=ROW(表1_16[[#This Row],[子项名称]]),TRUE,FALSE))</f>
        <v/>
      </c>
      <c r="AA397" s="11" t="str">
        <f t="shared" si="76"/>
        <v/>
      </c>
      <c r="AB397" s="11" t="str">
        <f>IF(ISBLANK(A397),"",VLOOKUP(表1_16[[#This Row],[分项工程名称]],施工检查记录[#All],2,FALSE))</f>
        <v/>
      </c>
      <c r="AC397" t="str">
        <f t="shared" si="66"/>
        <v>1900年01月00日</v>
      </c>
    </row>
    <row r="398" customHeight="1" spans="1:29">
      <c r="A398" s="5"/>
      <c r="B398" s="5"/>
      <c r="D398" s="5"/>
      <c r="E398" s="5"/>
      <c r="F398" s="5"/>
      <c r="G398" s="85"/>
      <c r="J398" s="5"/>
      <c r="K398" s="11" t="str">
        <f>IF(ISBLANK(A398),"",VLOOKUP("S8"&amp;表1_16[[#This Row],[分项工程代号]]&amp;表1_16[[#This Row],[分项工程名称]],模板!D:F,3,FALSE))</f>
        <v/>
      </c>
      <c r="L398" s="2" t="str">
        <f>IF(ISBLANK(A398),"",表1_16[[#This Row],[编号]]&amp;TEXT(表1_16[[#This Row],[序号]],"000"))</f>
        <v/>
      </c>
      <c r="M398" s="11" t="str">
        <f t="shared" si="67"/>
        <v/>
      </c>
      <c r="N398" s="11" t="str">
        <f t="shared" si="68"/>
        <v/>
      </c>
      <c r="O398" s="11" t="str">
        <f t="shared" si="69"/>
        <v/>
      </c>
      <c r="P398" s="2" t="str">
        <f t="shared" si="70"/>
        <v/>
      </c>
      <c r="Q398" s="2" t="str">
        <f t="shared" si="71"/>
        <v/>
      </c>
      <c r="R398" s="2" t="str">
        <f t="shared" si="72"/>
        <v/>
      </c>
      <c r="S398" s="11" t="str">
        <f t="shared" si="73"/>
        <v/>
      </c>
      <c r="T398" s="11" t="str">
        <f>IF(ISBLANK(A398),"",VLOOKUP(表1_16[[#This Row],[分项工程名称]],模板!C:G,3,FALSE))</f>
        <v/>
      </c>
      <c r="U398" s="2" t="str">
        <f t="shared" si="74"/>
        <v/>
      </c>
      <c r="V398" s="2" t="str">
        <f t="shared" si="75"/>
        <v/>
      </c>
      <c r="W398" s="11" t="str">
        <f>IF(ISBLANK(A398),"",表1_16[[#This Row],[子项名称]]&amp;表1_16[[#This Row],[标题]]&amp;表1_16[[#This Row],[分项工程代号]])</f>
        <v/>
      </c>
      <c r="X398" s="11" t="str">
        <f>IF(ISBLANK(A398),"",COUNTIF(W:W,表1_16[[#This Row],[子项名称]]&amp;表1_16[[#This Row],[标题]]&amp;表1_16[[#This Row],[分项工程代号]]))</f>
        <v/>
      </c>
      <c r="Y398" s="11" t="str">
        <f>IF(ISBLANK(A398),"",表1_16[[#This Row],[子项名称]]&amp;表1_16[[#This Row],[分项工程代号]]&amp;表1_16[[#This Row],[分项工程名称]])</f>
        <v/>
      </c>
      <c r="Z398" s="11" t="str">
        <f>IF(ISBLANK(A398),"",IF(MATCH(表1_16[[#This Row],[子项名称]]&amp;表1_16[[#This Row],[分项工程代号]]&amp;表1_16[[#This Row],[分项工程名称]],Y:Y,0)=ROW(表1_16[[#This Row],[子项名称]]),TRUE,FALSE))</f>
        <v/>
      </c>
      <c r="AA398" s="11" t="str">
        <f t="shared" si="76"/>
        <v/>
      </c>
      <c r="AB398" s="11" t="str">
        <f>IF(ISBLANK(A398),"",VLOOKUP(表1_16[[#This Row],[分项工程名称]],施工检查记录[#All],2,FALSE))</f>
        <v/>
      </c>
      <c r="AC398" t="str">
        <f t="shared" si="66"/>
        <v>1900年01月00日</v>
      </c>
    </row>
    <row r="399" customHeight="1" spans="1:29">
      <c r="A399" s="5"/>
      <c r="B399" s="5"/>
      <c r="D399" s="5"/>
      <c r="E399" s="5"/>
      <c r="F399" s="5"/>
      <c r="G399" s="85"/>
      <c r="J399" s="5"/>
      <c r="K399" s="11" t="str">
        <f>IF(ISBLANK(A399),"",VLOOKUP("S8"&amp;表1_16[[#This Row],[分项工程代号]]&amp;表1_16[[#This Row],[分项工程名称]],模板!D:F,3,FALSE))</f>
        <v/>
      </c>
      <c r="L399" s="2" t="str">
        <f>IF(ISBLANK(A399),"",表1_16[[#This Row],[编号]]&amp;TEXT(表1_16[[#This Row],[序号]],"000"))</f>
        <v/>
      </c>
      <c r="M399" s="11" t="str">
        <f t="shared" si="67"/>
        <v/>
      </c>
      <c r="N399" s="11" t="str">
        <f t="shared" si="68"/>
        <v/>
      </c>
      <c r="O399" s="11" t="str">
        <f t="shared" si="69"/>
        <v/>
      </c>
      <c r="P399" s="2" t="str">
        <f t="shared" si="70"/>
        <v/>
      </c>
      <c r="Q399" s="2" t="str">
        <f t="shared" si="71"/>
        <v/>
      </c>
      <c r="R399" s="2" t="str">
        <f t="shared" si="72"/>
        <v/>
      </c>
      <c r="S399" s="11" t="str">
        <f t="shared" si="73"/>
        <v/>
      </c>
      <c r="T399" s="11" t="str">
        <f>IF(ISBLANK(A399),"",VLOOKUP(表1_16[[#This Row],[分项工程名称]],模板!C:G,3,FALSE))</f>
        <v/>
      </c>
      <c r="U399" s="2" t="str">
        <f t="shared" si="74"/>
        <v/>
      </c>
      <c r="V399" s="2" t="str">
        <f t="shared" si="75"/>
        <v/>
      </c>
      <c r="W399" s="11" t="str">
        <f>IF(ISBLANK(A399),"",表1_16[[#This Row],[子项名称]]&amp;表1_16[[#This Row],[标题]]&amp;表1_16[[#This Row],[分项工程代号]])</f>
        <v/>
      </c>
      <c r="X399" s="11" t="str">
        <f>IF(ISBLANK(A399),"",COUNTIF(W:W,表1_16[[#This Row],[子项名称]]&amp;表1_16[[#This Row],[标题]]&amp;表1_16[[#This Row],[分项工程代号]]))</f>
        <v/>
      </c>
      <c r="Y399" s="11" t="str">
        <f>IF(ISBLANK(A399),"",表1_16[[#This Row],[子项名称]]&amp;表1_16[[#This Row],[分项工程代号]]&amp;表1_16[[#This Row],[分项工程名称]])</f>
        <v/>
      </c>
      <c r="Z399" s="11" t="str">
        <f>IF(ISBLANK(A399),"",IF(MATCH(表1_16[[#This Row],[子项名称]]&amp;表1_16[[#This Row],[分项工程代号]]&amp;表1_16[[#This Row],[分项工程名称]],Y:Y,0)=ROW(表1_16[[#This Row],[子项名称]]),TRUE,FALSE))</f>
        <v/>
      </c>
      <c r="AA399" s="11" t="str">
        <f t="shared" si="76"/>
        <v/>
      </c>
      <c r="AB399" s="11" t="str">
        <f>IF(ISBLANK(A399),"",VLOOKUP(表1_16[[#This Row],[分项工程名称]],施工检查记录[#All],2,FALSE))</f>
        <v/>
      </c>
      <c r="AC399" t="str">
        <f t="shared" si="66"/>
        <v>1900年01月00日</v>
      </c>
    </row>
    <row r="400" customHeight="1" spans="1:29">
      <c r="A400" s="5"/>
      <c r="B400" s="5"/>
      <c r="D400" s="5"/>
      <c r="E400" s="5"/>
      <c r="F400" s="5"/>
      <c r="G400" s="85"/>
      <c r="J400" s="5"/>
      <c r="K400" s="11" t="str">
        <f>IF(ISBLANK(A400),"",VLOOKUP("S8"&amp;表1_16[[#This Row],[分项工程代号]]&amp;表1_16[[#This Row],[分项工程名称]],模板!D:F,3,FALSE))</f>
        <v/>
      </c>
      <c r="L400" s="2" t="str">
        <f>IF(ISBLANK(A400),"",表1_16[[#This Row],[编号]]&amp;TEXT(表1_16[[#This Row],[序号]],"000"))</f>
        <v/>
      </c>
      <c r="M400" s="11" t="str">
        <f t="shared" si="67"/>
        <v/>
      </c>
      <c r="N400" s="11" t="str">
        <f t="shared" si="68"/>
        <v/>
      </c>
      <c r="O400" s="11" t="str">
        <f t="shared" si="69"/>
        <v/>
      </c>
      <c r="P400" s="2" t="str">
        <f t="shared" si="70"/>
        <v/>
      </c>
      <c r="Q400" s="2" t="str">
        <f t="shared" si="71"/>
        <v/>
      </c>
      <c r="R400" s="2" t="str">
        <f t="shared" si="72"/>
        <v/>
      </c>
      <c r="S400" s="11" t="str">
        <f t="shared" si="73"/>
        <v/>
      </c>
      <c r="T400" s="11" t="str">
        <f>IF(ISBLANK(A400),"",VLOOKUP(表1_16[[#This Row],[分项工程名称]],模板!C:G,3,FALSE))</f>
        <v/>
      </c>
      <c r="U400" s="2" t="str">
        <f t="shared" si="74"/>
        <v/>
      </c>
      <c r="V400" s="2" t="str">
        <f t="shared" si="75"/>
        <v/>
      </c>
      <c r="W400" s="11" t="str">
        <f>IF(ISBLANK(A400),"",表1_16[[#This Row],[子项名称]]&amp;表1_16[[#This Row],[标题]]&amp;表1_16[[#This Row],[分项工程代号]])</f>
        <v/>
      </c>
      <c r="X400" s="11" t="str">
        <f>IF(ISBLANK(A400),"",COUNTIF(W:W,表1_16[[#This Row],[子项名称]]&amp;表1_16[[#This Row],[标题]]&amp;表1_16[[#This Row],[分项工程代号]]))</f>
        <v/>
      </c>
      <c r="Y400" s="11" t="str">
        <f>IF(ISBLANK(A400),"",表1_16[[#This Row],[子项名称]]&amp;表1_16[[#This Row],[分项工程代号]]&amp;表1_16[[#This Row],[分项工程名称]])</f>
        <v/>
      </c>
      <c r="Z400" s="11" t="str">
        <f>IF(ISBLANK(A400),"",IF(MATCH(表1_16[[#This Row],[子项名称]]&amp;表1_16[[#This Row],[分项工程代号]]&amp;表1_16[[#This Row],[分项工程名称]],Y:Y,0)=ROW(表1_16[[#This Row],[子项名称]]),TRUE,FALSE))</f>
        <v/>
      </c>
      <c r="AA400" s="11" t="str">
        <f t="shared" si="76"/>
        <v/>
      </c>
      <c r="AB400" s="11" t="str">
        <f>IF(ISBLANK(A400),"",VLOOKUP(表1_16[[#This Row],[分项工程名称]],施工检查记录[#All],2,FALSE))</f>
        <v/>
      </c>
      <c r="AC400" t="str">
        <f t="shared" si="66"/>
        <v>1900年01月00日</v>
      </c>
    </row>
    <row r="401" customHeight="1" spans="1:29">
      <c r="A401" s="5"/>
      <c r="B401" s="5"/>
      <c r="D401" s="5"/>
      <c r="E401" s="5"/>
      <c r="F401" s="5"/>
      <c r="G401" s="85"/>
      <c r="J401" s="5"/>
      <c r="K401" s="11" t="str">
        <f>IF(ISBLANK(A401),"",VLOOKUP("S8"&amp;表1_16[[#This Row],[分项工程代号]]&amp;表1_16[[#This Row],[分项工程名称]],模板!D:F,3,FALSE))</f>
        <v/>
      </c>
      <c r="L401" s="2" t="str">
        <f>IF(ISBLANK(A401),"",表1_16[[#This Row],[编号]]&amp;TEXT(表1_16[[#This Row],[序号]],"000"))</f>
        <v/>
      </c>
      <c r="M401" s="11" t="str">
        <f t="shared" si="67"/>
        <v/>
      </c>
      <c r="N401" s="11" t="str">
        <f t="shared" si="68"/>
        <v/>
      </c>
      <c r="O401" s="11" t="str">
        <f t="shared" si="69"/>
        <v/>
      </c>
      <c r="P401" s="2" t="str">
        <f t="shared" si="70"/>
        <v/>
      </c>
      <c r="Q401" s="2" t="str">
        <f t="shared" si="71"/>
        <v/>
      </c>
      <c r="R401" s="2" t="str">
        <f t="shared" si="72"/>
        <v/>
      </c>
      <c r="S401" s="11" t="str">
        <f t="shared" si="73"/>
        <v/>
      </c>
      <c r="T401" s="11" t="str">
        <f>IF(ISBLANK(A401),"",VLOOKUP(表1_16[[#This Row],[分项工程名称]],模板!C:G,3,FALSE))</f>
        <v/>
      </c>
      <c r="U401" s="2" t="str">
        <f t="shared" si="74"/>
        <v/>
      </c>
      <c r="V401" s="2" t="str">
        <f t="shared" si="75"/>
        <v/>
      </c>
      <c r="W401" s="11" t="str">
        <f>IF(ISBLANK(A401),"",表1_16[[#This Row],[子项名称]]&amp;表1_16[[#This Row],[标题]]&amp;表1_16[[#This Row],[分项工程代号]])</f>
        <v/>
      </c>
      <c r="X401" s="11" t="str">
        <f>IF(ISBLANK(A401),"",COUNTIF(W:W,表1_16[[#This Row],[子项名称]]&amp;表1_16[[#This Row],[标题]]&amp;表1_16[[#This Row],[分项工程代号]]))</f>
        <v/>
      </c>
      <c r="Y401" s="11" t="str">
        <f>IF(ISBLANK(A401),"",表1_16[[#This Row],[子项名称]]&amp;表1_16[[#This Row],[分项工程代号]]&amp;表1_16[[#This Row],[分项工程名称]])</f>
        <v/>
      </c>
      <c r="Z401" s="11" t="str">
        <f>IF(ISBLANK(A401),"",IF(MATCH(表1_16[[#This Row],[子项名称]]&amp;表1_16[[#This Row],[分项工程代号]]&amp;表1_16[[#This Row],[分项工程名称]],Y:Y,0)=ROW(表1_16[[#This Row],[子项名称]]),TRUE,FALSE))</f>
        <v/>
      </c>
      <c r="AA401" s="11" t="str">
        <f t="shared" si="76"/>
        <v/>
      </c>
      <c r="AB401" s="11" t="str">
        <f>IF(ISBLANK(A401),"",VLOOKUP(表1_16[[#This Row],[分项工程名称]],施工检查记录[#All],2,FALSE))</f>
        <v/>
      </c>
      <c r="AC401" t="str">
        <f t="shared" si="66"/>
        <v>1900年01月00日</v>
      </c>
    </row>
    <row r="402" customHeight="1" spans="1:29">
      <c r="A402" s="5"/>
      <c r="B402" s="5"/>
      <c r="D402" s="5"/>
      <c r="E402" s="5"/>
      <c r="F402" s="5"/>
      <c r="G402" s="85"/>
      <c r="J402" s="5"/>
      <c r="K402" s="11" t="str">
        <f>IF(ISBLANK(A402),"",VLOOKUP("S8"&amp;表1_16[[#This Row],[分项工程代号]]&amp;表1_16[[#This Row],[分项工程名称]],模板!D:F,3,FALSE))</f>
        <v/>
      </c>
      <c r="L402" s="2" t="str">
        <f>IF(ISBLANK(A402),"",表1_16[[#This Row],[编号]]&amp;TEXT(表1_16[[#This Row],[序号]],"000"))</f>
        <v/>
      </c>
      <c r="M402" s="11" t="str">
        <f t="shared" si="67"/>
        <v/>
      </c>
      <c r="N402" s="11" t="str">
        <f t="shared" si="68"/>
        <v/>
      </c>
      <c r="O402" s="11" t="str">
        <f t="shared" si="69"/>
        <v/>
      </c>
      <c r="P402" s="2" t="str">
        <f t="shared" si="70"/>
        <v/>
      </c>
      <c r="Q402" s="2" t="str">
        <f t="shared" si="71"/>
        <v/>
      </c>
      <c r="R402" s="2" t="str">
        <f t="shared" si="72"/>
        <v/>
      </c>
      <c r="S402" s="11" t="str">
        <f t="shared" si="73"/>
        <v/>
      </c>
      <c r="T402" s="11" t="str">
        <f>IF(ISBLANK(A402),"",VLOOKUP(表1_16[[#This Row],[分项工程名称]],模板!C:G,3,FALSE))</f>
        <v/>
      </c>
      <c r="U402" s="2" t="str">
        <f t="shared" si="74"/>
        <v/>
      </c>
      <c r="V402" s="2" t="str">
        <f t="shared" si="75"/>
        <v/>
      </c>
      <c r="W402" s="11" t="str">
        <f>IF(ISBLANK(A402),"",表1_16[[#This Row],[子项名称]]&amp;表1_16[[#This Row],[标题]]&amp;表1_16[[#This Row],[分项工程代号]])</f>
        <v/>
      </c>
      <c r="X402" s="11" t="str">
        <f>IF(ISBLANK(A402),"",COUNTIF(W:W,表1_16[[#This Row],[子项名称]]&amp;表1_16[[#This Row],[标题]]&amp;表1_16[[#This Row],[分项工程代号]]))</f>
        <v/>
      </c>
      <c r="Y402" s="11" t="str">
        <f>IF(ISBLANK(A402),"",表1_16[[#This Row],[子项名称]]&amp;表1_16[[#This Row],[分项工程代号]]&amp;表1_16[[#This Row],[分项工程名称]])</f>
        <v/>
      </c>
      <c r="Z402" s="11" t="str">
        <f>IF(ISBLANK(A402),"",IF(MATCH(表1_16[[#This Row],[子项名称]]&amp;表1_16[[#This Row],[分项工程代号]]&amp;表1_16[[#This Row],[分项工程名称]],Y:Y,0)=ROW(表1_16[[#This Row],[子项名称]]),TRUE,FALSE))</f>
        <v/>
      </c>
      <c r="AA402" s="11" t="str">
        <f t="shared" si="76"/>
        <v/>
      </c>
      <c r="AB402" s="11" t="str">
        <f>IF(ISBLANK(A402),"",VLOOKUP(表1_16[[#This Row],[分项工程名称]],施工检查记录[#All],2,FALSE))</f>
        <v/>
      </c>
      <c r="AC402" t="str">
        <f t="shared" si="66"/>
        <v>1900年01月00日</v>
      </c>
    </row>
    <row r="403" customHeight="1" spans="1:29">
      <c r="A403" s="5"/>
      <c r="B403" s="5"/>
      <c r="D403" s="5"/>
      <c r="E403" s="5"/>
      <c r="F403" s="5"/>
      <c r="G403" s="85"/>
      <c r="J403" s="5"/>
      <c r="K403" s="11" t="str">
        <f>IF(ISBLANK(A403),"",VLOOKUP("S8"&amp;表1_16[[#This Row],[分项工程代号]]&amp;表1_16[[#This Row],[分项工程名称]],模板!D:F,3,FALSE))</f>
        <v/>
      </c>
      <c r="L403" s="2" t="str">
        <f>IF(ISBLANK(A403),"",表1_16[[#This Row],[编号]]&amp;TEXT(表1_16[[#This Row],[序号]],"000"))</f>
        <v/>
      </c>
      <c r="M403" s="11" t="str">
        <f t="shared" si="67"/>
        <v/>
      </c>
      <c r="N403" s="11" t="str">
        <f t="shared" si="68"/>
        <v/>
      </c>
      <c r="O403" s="11" t="str">
        <f t="shared" si="69"/>
        <v/>
      </c>
      <c r="P403" s="2" t="str">
        <f t="shared" si="70"/>
        <v/>
      </c>
      <c r="Q403" s="2" t="str">
        <f t="shared" si="71"/>
        <v/>
      </c>
      <c r="R403" s="2" t="str">
        <f t="shared" si="72"/>
        <v/>
      </c>
      <c r="S403" s="11" t="str">
        <f t="shared" si="73"/>
        <v/>
      </c>
      <c r="T403" s="11" t="str">
        <f>IF(ISBLANK(A403),"",VLOOKUP(表1_16[[#This Row],[分项工程名称]],模板!C:G,3,FALSE))</f>
        <v/>
      </c>
      <c r="U403" s="2" t="str">
        <f t="shared" si="74"/>
        <v/>
      </c>
      <c r="V403" s="2" t="str">
        <f t="shared" si="75"/>
        <v/>
      </c>
      <c r="W403" s="11" t="str">
        <f>IF(ISBLANK(A403),"",表1_16[[#This Row],[子项名称]]&amp;表1_16[[#This Row],[标题]]&amp;表1_16[[#This Row],[分项工程代号]])</f>
        <v/>
      </c>
      <c r="X403" s="11" t="str">
        <f>IF(ISBLANK(A403),"",COUNTIF(W:W,表1_16[[#This Row],[子项名称]]&amp;表1_16[[#This Row],[标题]]&amp;表1_16[[#This Row],[分项工程代号]]))</f>
        <v/>
      </c>
      <c r="Y403" s="11" t="str">
        <f>IF(ISBLANK(A403),"",表1_16[[#This Row],[子项名称]]&amp;表1_16[[#This Row],[分项工程代号]]&amp;表1_16[[#This Row],[分项工程名称]])</f>
        <v/>
      </c>
      <c r="Z403" s="11" t="str">
        <f>IF(ISBLANK(A403),"",IF(MATCH(表1_16[[#This Row],[子项名称]]&amp;表1_16[[#This Row],[分项工程代号]]&amp;表1_16[[#This Row],[分项工程名称]],Y:Y,0)=ROW(表1_16[[#This Row],[子项名称]]),TRUE,FALSE))</f>
        <v/>
      </c>
      <c r="AA403" s="11" t="str">
        <f t="shared" si="76"/>
        <v/>
      </c>
      <c r="AB403" s="11" t="str">
        <f>IF(ISBLANK(A403),"",VLOOKUP(表1_16[[#This Row],[分项工程名称]],施工检查记录[#All],2,FALSE))</f>
        <v/>
      </c>
      <c r="AC403" t="str">
        <f t="shared" si="66"/>
        <v>1900年01月00日</v>
      </c>
    </row>
    <row r="404" customHeight="1" spans="1:29">
      <c r="A404" s="5"/>
      <c r="B404" s="5"/>
      <c r="D404" s="5"/>
      <c r="E404" s="5"/>
      <c r="F404" s="5"/>
      <c r="G404" s="85"/>
      <c r="J404" s="5"/>
      <c r="K404" s="11" t="str">
        <f>IF(ISBLANK(A404),"",VLOOKUP("S8"&amp;表1_16[[#This Row],[分项工程代号]]&amp;表1_16[[#This Row],[分项工程名称]],模板!D:F,3,FALSE))</f>
        <v/>
      </c>
      <c r="L404" s="2" t="str">
        <f>IF(ISBLANK(A404),"",表1_16[[#This Row],[编号]]&amp;TEXT(表1_16[[#This Row],[序号]],"000"))</f>
        <v/>
      </c>
      <c r="M404" s="11" t="str">
        <f t="shared" si="67"/>
        <v/>
      </c>
      <c r="N404" s="11" t="str">
        <f t="shared" si="68"/>
        <v/>
      </c>
      <c r="O404" s="11" t="str">
        <f t="shared" si="69"/>
        <v/>
      </c>
      <c r="P404" s="2" t="str">
        <f t="shared" si="70"/>
        <v/>
      </c>
      <c r="Q404" s="2" t="str">
        <f t="shared" si="71"/>
        <v/>
      </c>
      <c r="R404" s="2" t="str">
        <f t="shared" si="72"/>
        <v/>
      </c>
      <c r="S404" s="11" t="str">
        <f t="shared" si="73"/>
        <v/>
      </c>
      <c r="T404" s="11" t="str">
        <f>IF(ISBLANK(A404),"",VLOOKUP(表1_16[[#This Row],[分项工程名称]],模板!C:G,3,FALSE))</f>
        <v/>
      </c>
      <c r="U404" s="2" t="str">
        <f t="shared" si="74"/>
        <v/>
      </c>
      <c r="V404" s="2" t="str">
        <f t="shared" si="75"/>
        <v/>
      </c>
      <c r="W404" s="11" t="str">
        <f>IF(ISBLANK(A404),"",表1_16[[#This Row],[子项名称]]&amp;表1_16[[#This Row],[标题]]&amp;表1_16[[#This Row],[分项工程代号]])</f>
        <v/>
      </c>
      <c r="X404" s="11" t="str">
        <f>IF(ISBLANK(A404),"",COUNTIF(W:W,表1_16[[#This Row],[子项名称]]&amp;表1_16[[#This Row],[标题]]&amp;表1_16[[#This Row],[分项工程代号]]))</f>
        <v/>
      </c>
      <c r="Y404" s="11" t="str">
        <f>IF(ISBLANK(A404),"",表1_16[[#This Row],[子项名称]]&amp;表1_16[[#This Row],[分项工程代号]]&amp;表1_16[[#This Row],[分项工程名称]])</f>
        <v/>
      </c>
      <c r="Z404" s="11" t="str">
        <f>IF(ISBLANK(A404),"",IF(MATCH(表1_16[[#This Row],[子项名称]]&amp;表1_16[[#This Row],[分项工程代号]]&amp;表1_16[[#This Row],[分项工程名称]],Y:Y,0)=ROW(表1_16[[#This Row],[子项名称]]),TRUE,FALSE))</f>
        <v/>
      </c>
      <c r="AA404" s="11" t="str">
        <f t="shared" si="76"/>
        <v/>
      </c>
      <c r="AB404" s="11" t="str">
        <f>IF(ISBLANK(A404),"",VLOOKUP(表1_16[[#This Row],[分项工程名称]],施工检查记录[#All],2,FALSE))</f>
        <v/>
      </c>
      <c r="AC404" t="str">
        <f t="shared" si="66"/>
        <v>1900年01月00日</v>
      </c>
    </row>
    <row r="405" customHeight="1" spans="1:29">
      <c r="A405" s="5"/>
      <c r="B405" s="5"/>
      <c r="D405" s="5"/>
      <c r="E405" s="5"/>
      <c r="F405" s="5"/>
      <c r="G405" s="85"/>
      <c r="I405" s="5"/>
      <c r="J405" s="5"/>
      <c r="K405" s="11" t="str">
        <f>IF(ISBLANK(A405),"",VLOOKUP("S8"&amp;表1_16[[#This Row],[分项工程代号]]&amp;表1_16[[#This Row],[分项工程名称]],模板!D:F,3,FALSE))</f>
        <v/>
      </c>
      <c r="L405" s="2" t="str">
        <f>IF(ISBLANK(A405),"",表1_16[[#This Row],[编号]]&amp;TEXT(表1_16[[#This Row],[序号]],"000"))</f>
        <v/>
      </c>
      <c r="M405" s="11" t="str">
        <f t="shared" si="67"/>
        <v/>
      </c>
      <c r="N405" s="11" t="str">
        <f t="shared" si="68"/>
        <v/>
      </c>
      <c r="O405" s="11" t="str">
        <f t="shared" si="69"/>
        <v/>
      </c>
      <c r="P405" s="2" t="str">
        <f t="shared" si="70"/>
        <v/>
      </c>
      <c r="Q405" s="2" t="str">
        <f t="shared" si="71"/>
        <v/>
      </c>
      <c r="R405" s="2" t="str">
        <f t="shared" si="72"/>
        <v/>
      </c>
      <c r="S405" s="11" t="str">
        <f t="shared" si="73"/>
        <v/>
      </c>
      <c r="T405" s="11" t="str">
        <f>IF(ISBLANK(A405),"",VLOOKUP(表1_16[[#This Row],[分项工程名称]],模板!C:G,3,FALSE))</f>
        <v/>
      </c>
      <c r="U405" s="2" t="str">
        <f t="shared" si="74"/>
        <v/>
      </c>
      <c r="V405" s="2" t="str">
        <f t="shared" si="75"/>
        <v/>
      </c>
      <c r="W405" s="11" t="str">
        <f>IF(ISBLANK(A405),"",表1_16[[#This Row],[子项名称]]&amp;表1_16[[#This Row],[标题]]&amp;表1_16[[#This Row],[分项工程代号]])</f>
        <v/>
      </c>
      <c r="X405" s="11" t="str">
        <f>IF(ISBLANK(A405),"",COUNTIF(W:W,表1_16[[#This Row],[子项名称]]&amp;表1_16[[#This Row],[标题]]&amp;表1_16[[#This Row],[分项工程代号]]))</f>
        <v/>
      </c>
      <c r="Y405" s="11" t="str">
        <f>IF(ISBLANK(A405),"",表1_16[[#This Row],[子项名称]]&amp;表1_16[[#This Row],[分项工程代号]]&amp;表1_16[[#This Row],[分项工程名称]])</f>
        <v/>
      </c>
      <c r="Z405" s="11" t="str">
        <f>IF(ISBLANK(A405),"",IF(MATCH(表1_16[[#This Row],[子项名称]]&amp;表1_16[[#This Row],[分项工程代号]]&amp;表1_16[[#This Row],[分项工程名称]],Y:Y,0)=ROW(表1_16[[#This Row],[子项名称]]),TRUE,FALSE))</f>
        <v/>
      </c>
      <c r="AA405" s="11" t="str">
        <f t="shared" si="76"/>
        <v/>
      </c>
      <c r="AB405" s="11" t="str">
        <f>IF(ISBLANK(A405),"",VLOOKUP(表1_16[[#This Row],[分项工程名称]],施工检查记录[#All],2,FALSE))</f>
        <v/>
      </c>
      <c r="AC405" t="str">
        <f t="shared" si="66"/>
        <v>1900年01月00日</v>
      </c>
    </row>
    <row r="406" customHeight="1" spans="1:29">
      <c r="A406" s="5"/>
      <c r="B406" s="5"/>
      <c r="D406" s="5"/>
      <c r="E406" s="5"/>
      <c r="F406" s="5"/>
      <c r="G406" s="85"/>
      <c r="I406" s="5"/>
      <c r="J406" s="5"/>
      <c r="K406" s="11" t="str">
        <f>IF(ISBLANK(A406),"",VLOOKUP("S8"&amp;表1_16[[#This Row],[分项工程代号]]&amp;表1_16[[#This Row],[分项工程名称]],模板!D:F,3,FALSE))</f>
        <v/>
      </c>
      <c r="L406" s="2" t="str">
        <f>IF(ISBLANK(A406),"",表1_16[[#This Row],[编号]]&amp;TEXT(表1_16[[#This Row],[序号]],"000"))</f>
        <v/>
      </c>
      <c r="M406" s="11" t="str">
        <f t="shared" si="67"/>
        <v/>
      </c>
      <c r="N406" s="11" t="str">
        <f t="shared" si="68"/>
        <v/>
      </c>
      <c r="O406" s="11" t="str">
        <f t="shared" si="69"/>
        <v/>
      </c>
      <c r="P406" s="2" t="str">
        <f t="shared" si="70"/>
        <v/>
      </c>
      <c r="Q406" s="2" t="str">
        <f t="shared" si="71"/>
        <v/>
      </c>
      <c r="R406" s="2" t="str">
        <f t="shared" si="72"/>
        <v/>
      </c>
      <c r="S406" s="11" t="str">
        <f t="shared" si="73"/>
        <v/>
      </c>
      <c r="T406" s="11" t="str">
        <f>IF(ISBLANK(A406),"",VLOOKUP(表1_16[[#This Row],[分项工程名称]],模板!C:G,3,FALSE))</f>
        <v/>
      </c>
      <c r="U406" s="2" t="str">
        <f t="shared" si="74"/>
        <v/>
      </c>
      <c r="V406" s="2" t="str">
        <f t="shared" si="75"/>
        <v/>
      </c>
      <c r="W406" s="11" t="str">
        <f>IF(ISBLANK(A406),"",表1_16[[#This Row],[子项名称]]&amp;表1_16[[#This Row],[标题]]&amp;表1_16[[#This Row],[分项工程代号]])</f>
        <v/>
      </c>
      <c r="X406" s="11" t="str">
        <f>IF(ISBLANK(A406),"",COUNTIF(W:W,表1_16[[#This Row],[子项名称]]&amp;表1_16[[#This Row],[标题]]&amp;表1_16[[#This Row],[分项工程代号]]))</f>
        <v/>
      </c>
      <c r="Y406" s="11" t="str">
        <f>IF(ISBLANK(A406),"",表1_16[[#This Row],[子项名称]]&amp;表1_16[[#This Row],[分项工程代号]]&amp;表1_16[[#This Row],[分项工程名称]])</f>
        <v/>
      </c>
      <c r="Z406" s="11" t="str">
        <f>IF(ISBLANK(A406),"",IF(MATCH(表1_16[[#This Row],[子项名称]]&amp;表1_16[[#This Row],[分项工程代号]]&amp;表1_16[[#This Row],[分项工程名称]],Y:Y,0)=ROW(表1_16[[#This Row],[子项名称]]),TRUE,FALSE))</f>
        <v/>
      </c>
      <c r="AA406" s="11" t="str">
        <f t="shared" si="76"/>
        <v/>
      </c>
      <c r="AB406" s="11" t="str">
        <f>IF(ISBLANK(A406),"",VLOOKUP(表1_16[[#This Row],[分项工程名称]],施工检查记录[#All],2,FALSE))</f>
        <v/>
      </c>
      <c r="AC406" t="str">
        <f t="shared" si="66"/>
        <v>1900年01月00日</v>
      </c>
    </row>
    <row r="407" customHeight="1" spans="1:29">
      <c r="A407" s="5"/>
      <c r="B407" s="5"/>
      <c r="D407" s="5"/>
      <c r="E407" s="5"/>
      <c r="F407" s="5"/>
      <c r="G407" s="85"/>
      <c r="I407" s="5"/>
      <c r="J407" s="5"/>
      <c r="K407" s="11" t="str">
        <f>IF(ISBLANK(A407),"",VLOOKUP("S8"&amp;表1_16[[#This Row],[分项工程代号]]&amp;表1_16[[#This Row],[分项工程名称]],模板!D:F,3,FALSE))</f>
        <v/>
      </c>
      <c r="L407" s="2" t="str">
        <f>IF(ISBLANK(A407),"",表1_16[[#This Row],[编号]]&amp;TEXT(表1_16[[#This Row],[序号]],"000"))</f>
        <v/>
      </c>
      <c r="M407" s="11" t="str">
        <f t="shared" si="67"/>
        <v/>
      </c>
      <c r="N407" s="11" t="str">
        <f t="shared" si="68"/>
        <v/>
      </c>
      <c r="O407" s="11" t="str">
        <f t="shared" si="69"/>
        <v/>
      </c>
      <c r="P407" s="2" t="str">
        <f t="shared" si="70"/>
        <v/>
      </c>
      <c r="Q407" s="2" t="str">
        <f t="shared" si="71"/>
        <v/>
      </c>
      <c r="R407" s="2" t="str">
        <f t="shared" si="72"/>
        <v/>
      </c>
      <c r="S407" s="11" t="str">
        <f t="shared" si="73"/>
        <v/>
      </c>
      <c r="T407" s="11" t="str">
        <f>IF(ISBLANK(A407),"",VLOOKUP(表1_16[[#This Row],[分项工程名称]],模板!C:G,3,FALSE))</f>
        <v/>
      </c>
      <c r="U407" s="2" t="str">
        <f t="shared" si="74"/>
        <v/>
      </c>
      <c r="V407" s="2" t="str">
        <f t="shared" si="75"/>
        <v/>
      </c>
      <c r="W407" s="11" t="str">
        <f>IF(ISBLANK(A407),"",表1_16[[#This Row],[子项名称]]&amp;表1_16[[#This Row],[标题]]&amp;表1_16[[#This Row],[分项工程代号]])</f>
        <v/>
      </c>
      <c r="X407" s="11" t="str">
        <f>IF(ISBLANK(A407),"",COUNTIF(W:W,表1_16[[#This Row],[子项名称]]&amp;表1_16[[#This Row],[标题]]&amp;表1_16[[#This Row],[分项工程代号]]))</f>
        <v/>
      </c>
      <c r="Y407" s="11" t="str">
        <f>IF(ISBLANK(A407),"",表1_16[[#This Row],[子项名称]]&amp;表1_16[[#This Row],[分项工程代号]]&amp;表1_16[[#This Row],[分项工程名称]])</f>
        <v/>
      </c>
      <c r="Z407" s="11" t="str">
        <f>IF(ISBLANK(A407),"",IF(MATCH(表1_16[[#This Row],[子项名称]]&amp;表1_16[[#This Row],[分项工程代号]]&amp;表1_16[[#This Row],[分项工程名称]],Y:Y,0)=ROW(表1_16[[#This Row],[子项名称]]),TRUE,FALSE))</f>
        <v/>
      </c>
      <c r="AA407" s="11" t="str">
        <f t="shared" si="76"/>
        <v/>
      </c>
      <c r="AB407" s="11" t="str">
        <f>IF(ISBLANK(A407),"",VLOOKUP(表1_16[[#This Row],[分项工程名称]],施工检查记录[#All],2,FALSE))</f>
        <v/>
      </c>
      <c r="AC407" t="str">
        <f t="shared" si="66"/>
        <v>1900年01月00日</v>
      </c>
    </row>
    <row r="408" customHeight="1" spans="1:29">
      <c r="A408" s="5"/>
      <c r="B408" s="5"/>
      <c r="D408" s="5"/>
      <c r="E408" s="5"/>
      <c r="F408" s="5"/>
      <c r="G408" s="85"/>
      <c r="I408" s="5"/>
      <c r="J408" s="5"/>
      <c r="K408" s="11" t="str">
        <f>IF(ISBLANK(A408),"",VLOOKUP("S8"&amp;表1_16[[#This Row],[分项工程代号]]&amp;表1_16[[#This Row],[分项工程名称]],模板!D:F,3,FALSE))</f>
        <v/>
      </c>
      <c r="L408" s="2" t="str">
        <f>IF(ISBLANK(A408),"",表1_16[[#This Row],[编号]]&amp;TEXT(表1_16[[#This Row],[序号]],"000"))</f>
        <v/>
      </c>
      <c r="M408" s="11" t="str">
        <f t="shared" si="67"/>
        <v/>
      </c>
      <c r="N408" s="11" t="str">
        <f t="shared" si="68"/>
        <v/>
      </c>
      <c r="O408" s="11" t="str">
        <f t="shared" si="69"/>
        <v/>
      </c>
      <c r="P408" s="2" t="str">
        <f t="shared" si="70"/>
        <v/>
      </c>
      <c r="Q408" s="2" t="str">
        <f t="shared" si="71"/>
        <v/>
      </c>
      <c r="R408" s="2" t="str">
        <f t="shared" si="72"/>
        <v/>
      </c>
      <c r="S408" s="11" t="str">
        <f t="shared" si="73"/>
        <v/>
      </c>
      <c r="T408" s="11" t="str">
        <f>IF(ISBLANK(A408),"",VLOOKUP(表1_16[[#This Row],[分项工程名称]],模板!C:G,3,FALSE))</f>
        <v/>
      </c>
      <c r="U408" s="2" t="str">
        <f t="shared" si="74"/>
        <v/>
      </c>
      <c r="V408" s="2" t="str">
        <f t="shared" si="75"/>
        <v/>
      </c>
      <c r="W408" s="11" t="str">
        <f>IF(ISBLANK(A408),"",表1_16[[#This Row],[子项名称]]&amp;表1_16[[#This Row],[标题]]&amp;表1_16[[#This Row],[分项工程代号]])</f>
        <v/>
      </c>
      <c r="X408" s="11" t="str">
        <f>IF(ISBLANK(A408),"",COUNTIF(W:W,表1_16[[#This Row],[子项名称]]&amp;表1_16[[#This Row],[标题]]&amp;表1_16[[#This Row],[分项工程代号]]))</f>
        <v/>
      </c>
      <c r="Y408" s="11" t="str">
        <f>IF(ISBLANK(A408),"",表1_16[[#This Row],[子项名称]]&amp;表1_16[[#This Row],[分项工程代号]]&amp;表1_16[[#This Row],[分项工程名称]])</f>
        <v/>
      </c>
      <c r="Z408" s="11" t="str">
        <f>IF(ISBLANK(A408),"",IF(MATCH(表1_16[[#This Row],[子项名称]]&amp;表1_16[[#This Row],[分项工程代号]]&amp;表1_16[[#This Row],[分项工程名称]],Y:Y,0)=ROW(表1_16[[#This Row],[子项名称]]),TRUE,FALSE))</f>
        <v/>
      </c>
      <c r="AA408" s="11" t="str">
        <f t="shared" si="76"/>
        <v/>
      </c>
      <c r="AB408" s="11" t="str">
        <f>IF(ISBLANK(A408),"",VLOOKUP(表1_16[[#This Row],[分项工程名称]],施工检查记录[#All],2,FALSE))</f>
        <v/>
      </c>
      <c r="AC408" t="str">
        <f t="shared" si="66"/>
        <v>1900年01月00日</v>
      </c>
    </row>
    <row r="409" customHeight="1" spans="1:29">
      <c r="A409" s="5"/>
      <c r="B409" s="5"/>
      <c r="D409" s="5"/>
      <c r="E409" s="5"/>
      <c r="F409" s="5"/>
      <c r="G409" s="85"/>
      <c r="I409" s="5"/>
      <c r="J409" s="5"/>
      <c r="K409" s="11" t="str">
        <f>IF(ISBLANK(A409),"",VLOOKUP("S8"&amp;表1_16[[#This Row],[分项工程代号]]&amp;表1_16[[#This Row],[分项工程名称]],模板!D:F,3,FALSE))</f>
        <v/>
      </c>
      <c r="L409" s="2" t="str">
        <f>IF(ISBLANK(A409),"",表1_16[[#This Row],[编号]]&amp;TEXT(表1_16[[#This Row],[序号]],"000"))</f>
        <v/>
      </c>
      <c r="M409" s="11" t="str">
        <f t="shared" si="67"/>
        <v/>
      </c>
      <c r="N409" s="11" t="str">
        <f t="shared" si="68"/>
        <v/>
      </c>
      <c r="O409" s="11" t="str">
        <f t="shared" si="69"/>
        <v/>
      </c>
      <c r="P409" s="2" t="str">
        <f t="shared" si="70"/>
        <v/>
      </c>
      <c r="Q409" s="2" t="str">
        <f t="shared" si="71"/>
        <v/>
      </c>
      <c r="R409" s="2" t="str">
        <f t="shared" si="72"/>
        <v/>
      </c>
      <c r="S409" s="11" t="str">
        <f t="shared" si="73"/>
        <v/>
      </c>
      <c r="T409" s="11" t="str">
        <f>IF(ISBLANK(A409),"",VLOOKUP(表1_16[[#This Row],[分项工程名称]],模板!C:G,3,FALSE))</f>
        <v/>
      </c>
      <c r="U409" s="2" t="str">
        <f t="shared" si="74"/>
        <v/>
      </c>
      <c r="V409" s="2" t="str">
        <f t="shared" si="75"/>
        <v/>
      </c>
      <c r="W409" s="11" t="str">
        <f>IF(ISBLANK(A409),"",表1_16[[#This Row],[子项名称]]&amp;表1_16[[#This Row],[标题]]&amp;表1_16[[#This Row],[分项工程代号]])</f>
        <v/>
      </c>
      <c r="X409" s="11" t="str">
        <f>IF(ISBLANK(A409),"",COUNTIF(W:W,表1_16[[#This Row],[子项名称]]&amp;表1_16[[#This Row],[标题]]&amp;表1_16[[#This Row],[分项工程代号]]))</f>
        <v/>
      </c>
      <c r="Y409" s="11" t="str">
        <f>IF(ISBLANK(A409),"",表1_16[[#This Row],[子项名称]]&amp;表1_16[[#This Row],[分项工程代号]]&amp;表1_16[[#This Row],[分项工程名称]])</f>
        <v/>
      </c>
      <c r="Z409" s="11" t="str">
        <f>IF(ISBLANK(A409),"",IF(MATCH(表1_16[[#This Row],[子项名称]]&amp;表1_16[[#This Row],[分项工程代号]]&amp;表1_16[[#This Row],[分项工程名称]],Y:Y,0)=ROW(表1_16[[#This Row],[子项名称]]),TRUE,FALSE))</f>
        <v/>
      </c>
      <c r="AA409" s="11" t="str">
        <f t="shared" si="76"/>
        <v/>
      </c>
      <c r="AB409" s="11" t="str">
        <f>IF(ISBLANK(A409),"",VLOOKUP(表1_16[[#This Row],[分项工程名称]],施工检查记录[#All],2,FALSE))</f>
        <v/>
      </c>
      <c r="AC409" t="str">
        <f t="shared" si="66"/>
        <v>1900年01月00日</v>
      </c>
    </row>
    <row r="410" customHeight="1" spans="1:29">
      <c r="A410" s="5"/>
      <c r="B410" s="5"/>
      <c r="D410" s="5"/>
      <c r="E410" s="5"/>
      <c r="F410" s="5"/>
      <c r="G410" s="85"/>
      <c r="I410" s="5"/>
      <c r="J410" s="5"/>
      <c r="K410" s="11" t="str">
        <f>IF(ISBLANK(A410),"",VLOOKUP("S8"&amp;表1_16[[#This Row],[分项工程代号]]&amp;表1_16[[#This Row],[分项工程名称]],模板!D:F,3,FALSE))</f>
        <v/>
      </c>
      <c r="L410" s="2" t="str">
        <f>IF(ISBLANK(A410),"",表1_16[[#This Row],[编号]]&amp;TEXT(表1_16[[#This Row],[序号]],"000"))</f>
        <v/>
      </c>
      <c r="M410" s="11" t="str">
        <f t="shared" si="67"/>
        <v/>
      </c>
      <c r="N410" s="11" t="str">
        <f t="shared" si="68"/>
        <v/>
      </c>
      <c r="O410" s="11" t="str">
        <f t="shared" si="69"/>
        <v/>
      </c>
      <c r="P410" s="2" t="str">
        <f t="shared" si="70"/>
        <v/>
      </c>
      <c r="Q410" s="2" t="str">
        <f t="shared" si="71"/>
        <v/>
      </c>
      <c r="R410" s="2" t="str">
        <f t="shared" si="72"/>
        <v/>
      </c>
      <c r="S410" s="11" t="str">
        <f t="shared" si="73"/>
        <v/>
      </c>
      <c r="T410" s="11" t="str">
        <f>IF(ISBLANK(A410),"",VLOOKUP(表1_16[[#This Row],[分项工程名称]],模板!C:G,3,FALSE))</f>
        <v/>
      </c>
      <c r="U410" s="2" t="str">
        <f t="shared" si="74"/>
        <v/>
      </c>
      <c r="V410" s="2" t="str">
        <f t="shared" si="75"/>
        <v/>
      </c>
      <c r="W410" s="11" t="str">
        <f>IF(ISBLANK(A410),"",表1_16[[#This Row],[子项名称]]&amp;表1_16[[#This Row],[标题]]&amp;表1_16[[#This Row],[分项工程代号]])</f>
        <v/>
      </c>
      <c r="X410" s="11" t="str">
        <f>IF(ISBLANK(A410),"",COUNTIF(W:W,表1_16[[#This Row],[子项名称]]&amp;表1_16[[#This Row],[标题]]&amp;表1_16[[#This Row],[分项工程代号]]))</f>
        <v/>
      </c>
      <c r="Y410" s="11" t="str">
        <f>IF(ISBLANK(A410),"",表1_16[[#This Row],[子项名称]]&amp;表1_16[[#This Row],[分项工程代号]]&amp;表1_16[[#This Row],[分项工程名称]])</f>
        <v/>
      </c>
      <c r="Z410" s="11" t="str">
        <f>IF(ISBLANK(A410),"",IF(MATCH(表1_16[[#This Row],[子项名称]]&amp;表1_16[[#This Row],[分项工程代号]]&amp;表1_16[[#This Row],[分项工程名称]],Y:Y,0)=ROW(表1_16[[#This Row],[子项名称]]),TRUE,FALSE))</f>
        <v/>
      </c>
      <c r="AA410" s="11" t="str">
        <f t="shared" si="76"/>
        <v/>
      </c>
      <c r="AB410" s="11" t="str">
        <f>IF(ISBLANK(A410),"",VLOOKUP(表1_16[[#This Row],[分项工程名称]],施工检查记录[#All],2,FALSE))</f>
        <v/>
      </c>
      <c r="AC410" t="str">
        <f t="shared" si="66"/>
        <v>1900年01月00日</v>
      </c>
    </row>
    <row r="411" customHeight="1" spans="1:29">
      <c r="A411" s="5"/>
      <c r="B411" s="5"/>
      <c r="D411" s="5"/>
      <c r="E411" s="5"/>
      <c r="F411" s="5"/>
      <c r="G411" s="85"/>
      <c r="I411" s="5"/>
      <c r="J411" s="5"/>
      <c r="K411" s="11" t="str">
        <f>IF(ISBLANK(A411),"",VLOOKUP("S8"&amp;表1_16[[#This Row],[分项工程代号]]&amp;表1_16[[#This Row],[分项工程名称]],模板!D:F,3,FALSE))</f>
        <v/>
      </c>
      <c r="L411" s="2" t="str">
        <f>IF(ISBLANK(A411),"",表1_16[[#This Row],[编号]]&amp;TEXT(表1_16[[#This Row],[序号]],"000"))</f>
        <v/>
      </c>
      <c r="M411" s="11" t="str">
        <f t="shared" si="67"/>
        <v/>
      </c>
      <c r="N411" s="11" t="str">
        <f t="shared" si="68"/>
        <v/>
      </c>
      <c r="O411" s="11" t="str">
        <f t="shared" si="69"/>
        <v/>
      </c>
      <c r="P411" s="2" t="str">
        <f t="shared" si="70"/>
        <v/>
      </c>
      <c r="Q411" s="2" t="str">
        <f t="shared" si="71"/>
        <v/>
      </c>
      <c r="R411" s="2" t="str">
        <f t="shared" si="72"/>
        <v/>
      </c>
      <c r="S411" s="11" t="str">
        <f t="shared" si="73"/>
        <v/>
      </c>
      <c r="T411" s="11" t="str">
        <f>IF(ISBLANK(A411),"",VLOOKUP(表1_16[[#This Row],[分项工程名称]],模板!C:G,3,FALSE))</f>
        <v/>
      </c>
      <c r="U411" s="2" t="str">
        <f t="shared" si="74"/>
        <v/>
      </c>
      <c r="V411" s="2" t="str">
        <f t="shared" si="75"/>
        <v/>
      </c>
      <c r="W411" s="11" t="str">
        <f>IF(ISBLANK(A411),"",表1_16[[#This Row],[子项名称]]&amp;表1_16[[#This Row],[标题]]&amp;表1_16[[#This Row],[分项工程代号]])</f>
        <v/>
      </c>
      <c r="X411" s="11" t="str">
        <f>IF(ISBLANK(A411),"",COUNTIF(W:W,表1_16[[#This Row],[子项名称]]&amp;表1_16[[#This Row],[标题]]&amp;表1_16[[#This Row],[分项工程代号]]))</f>
        <v/>
      </c>
      <c r="Y411" s="11" t="str">
        <f>IF(ISBLANK(A411),"",表1_16[[#This Row],[子项名称]]&amp;表1_16[[#This Row],[分项工程代号]]&amp;表1_16[[#This Row],[分项工程名称]])</f>
        <v/>
      </c>
      <c r="Z411" s="11" t="str">
        <f>IF(ISBLANK(A411),"",IF(MATCH(表1_16[[#This Row],[子项名称]]&amp;表1_16[[#This Row],[分项工程代号]]&amp;表1_16[[#This Row],[分项工程名称]],Y:Y,0)=ROW(表1_16[[#This Row],[子项名称]]),TRUE,FALSE))</f>
        <v/>
      </c>
      <c r="AA411" s="11" t="str">
        <f t="shared" si="76"/>
        <v/>
      </c>
      <c r="AB411" s="11" t="str">
        <f>IF(ISBLANK(A411),"",VLOOKUP(表1_16[[#This Row],[分项工程名称]],施工检查记录[#All],2,FALSE))</f>
        <v/>
      </c>
      <c r="AC411" t="str">
        <f t="shared" si="66"/>
        <v>1900年01月00日</v>
      </c>
    </row>
    <row r="412" customHeight="1" spans="1:29">
      <c r="A412" s="5"/>
      <c r="B412" s="5"/>
      <c r="D412" s="5"/>
      <c r="E412" s="5"/>
      <c r="F412" s="5"/>
      <c r="G412" s="85"/>
      <c r="I412" s="5"/>
      <c r="J412" s="5"/>
      <c r="K412" s="11" t="str">
        <f>IF(ISBLANK(A412),"",VLOOKUP("S8"&amp;表1_16[[#This Row],[分项工程代号]]&amp;表1_16[[#This Row],[分项工程名称]],模板!D:F,3,FALSE))</f>
        <v/>
      </c>
      <c r="L412" s="2" t="str">
        <f>IF(ISBLANK(A412),"",表1_16[[#This Row],[编号]]&amp;TEXT(表1_16[[#This Row],[序号]],"000"))</f>
        <v/>
      </c>
      <c r="M412" s="11" t="str">
        <f t="shared" si="67"/>
        <v/>
      </c>
      <c r="N412" s="11" t="str">
        <f t="shared" si="68"/>
        <v/>
      </c>
      <c r="O412" s="11" t="str">
        <f t="shared" si="69"/>
        <v/>
      </c>
      <c r="P412" s="2" t="str">
        <f t="shared" si="70"/>
        <v/>
      </c>
      <c r="Q412" s="2" t="str">
        <f t="shared" si="71"/>
        <v/>
      </c>
      <c r="R412" s="2" t="str">
        <f t="shared" si="72"/>
        <v/>
      </c>
      <c r="S412" s="11" t="str">
        <f t="shared" si="73"/>
        <v/>
      </c>
      <c r="T412" s="11" t="str">
        <f>IF(ISBLANK(A412),"",VLOOKUP(表1_16[[#This Row],[分项工程名称]],模板!C:G,3,FALSE))</f>
        <v/>
      </c>
      <c r="U412" s="2" t="str">
        <f t="shared" si="74"/>
        <v/>
      </c>
      <c r="V412" s="2" t="str">
        <f t="shared" si="75"/>
        <v/>
      </c>
      <c r="W412" s="11" t="str">
        <f>IF(ISBLANK(A412),"",表1_16[[#This Row],[子项名称]]&amp;表1_16[[#This Row],[标题]]&amp;表1_16[[#This Row],[分项工程代号]])</f>
        <v/>
      </c>
      <c r="X412" s="11" t="str">
        <f>IF(ISBLANK(A412),"",COUNTIF(W:W,表1_16[[#This Row],[子项名称]]&amp;表1_16[[#This Row],[标题]]&amp;表1_16[[#This Row],[分项工程代号]]))</f>
        <v/>
      </c>
      <c r="Y412" s="11" t="str">
        <f>IF(ISBLANK(A412),"",表1_16[[#This Row],[子项名称]]&amp;表1_16[[#This Row],[分项工程代号]]&amp;表1_16[[#This Row],[分项工程名称]])</f>
        <v/>
      </c>
      <c r="Z412" s="11" t="str">
        <f>IF(ISBLANK(A412),"",IF(MATCH(表1_16[[#This Row],[子项名称]]&amp;表1_16[[#This Row],[分项工程代号]]&amp;表1_16[[#This Row],[分项工程名称]],Y:Y,0)=ROW(表1_16[[#This Row],[子项名称]]),TRUE,FALSE))</f>
        <v/>
      </c>
      <c r="AA412" s="11" t="str">
        <f t="shared" si="76"/>
        <v/>
      </c>
      <c r="AB412" s="11" t="str">
        <f>IF(ISBLANK(A412),"",VLOOKUP(表1_16[[#This Row],[分项工程名称]],施工检查记录[#All],2,FALSE))</f>
        <v/>
      </c>
      <c r="AC412" t="str">
        <f t="shared" si="66"/>
        <v>1900年01月00日</v>
      </c>
    </row>
    <row r="413" customHeight="1" spans="1:29">
      <c r="A413" s="5"/>
      <c r="B413" s="5"/>
      <c r="D413" s="5"/>
      <c r="E413" s="5"/>
      <c r="F413" s="5"/>
      <c r="G413" s="85"/>
      <c r="I413" s="5"/>
      <c r="J413" s="5"/>
      <c r="K413" s="11" t="str">
        <f>IF(ISBLANK(A413),"",VLOOKUP("S8"&amp;表1_16[[#This Row],[分项工程代号]]&amp;表1_16[[#This Row],[分项工程名称]],模板!D:F,3,FALSE))</f>
        <v/>
      </c>
      <c r="L413" s="2" t="str">
        <f>IF(ISBLANK(A413),"",表1_16[[#This Row],[编号]]&amp;TEXT(表1_16[[#This Row],[序号]],"000"))</f>
        <v/>
      </c>
      <c r="M413" s="11" t="str">
        <f t="shared" si="67"/>
        <v/>
      </c>
      <c r="N413" s="11" t="str">
        <f t="shared" si="68"/>
        <v/>
      </c>
      <c r="O413" s="11" t="str">
        <f t="shared" si="69"/>
        <v/>
      </c>
      <c r="P413" s="2" t="str">
        <f t="shared" si="70"/>
        <v/>
      </c>
      <c r="Q413" s="2" t="str">
        <f t="shared" si="71"/>
        <v/>
      </c>
      <c r="R413" s="2" t="str">
        <f t="shared" si="72"/>
        <v/>
      </c>
      <c r="S413" s="11" t="str">
        <f t="shared" si="73"/>
        <v/>
      </c>
      <c r="T413" s="11" t="str">
        <f>IF(ISBLANK(A413),"",VLOOKUP(表1_16[[#This Row],[分项工程名称]],模板!C:G,3,FALSE))</f>
        <v/>
      </c>
      <c r="U413" s="2" t="str">
        <f t="shared" si="74"/>
        <v/>
      </c>
      <c r="V413" s="2" t="str">
        <f t="shared" si="75"/>
        <v/>
      </c>
      <c r="W413" s="11" t="str">
        <f>IF(ISBLANK(A413),"",表1_16[[#This Row],[子项名称]]&amp;表1_16[[#This Row],[标题]]&amp;表1_16[[#This Row],[分项工程代号]])</f>
        <v/>
      </c>
      <c r="X413" s="11" t="str">
        <f>IF(ISBLANK(A413),"",COUNTIF(W:W,表1_16[[#This Row],[子项名称]]&amp;表1_16[[#This Row],[标题]]&amp;表1_16[[#This Row],[分项工程代号]]))</f>
        <v/>
      </c>
      <c r="Y413" s="11" t="str">
        <f>IF(ISBLANK(A413),"",表1_16[[#This Row],[子项名称]]&amp;表1_16[[#This Row],[分项工程代号]]&amp;表1_16[[#This Row],[分项工程名称]])</f>
        <v/>
      </c>
      <c r="Z413" s="11" t="str">
        <f>IF(ISBLANK(A413),"",IF(MATCH(表1_16[[#This Row],[子项名称]]&amp;表1_16[[#This Row],[分项工程代号]]&amp;表1_16[[#This Row],[分项工程名称]],Y:Y,0)=ROW(表1_16[[#This Row],[子项名称]]),TRUE,FALSE))</f>
        <v/>
      </c>
      <c r="AA413" s="11" t="str">
        <f t="shared" si="76"/>
        <v/>
      </c>
      <c r="AB413" s="11" t="str">
        <f>IF(ISBLANK(A413),"",VLOOKUP(表1_16[[#This Row],[分项工程名称]],施工检查记录[#All],2,FALSE))</f>
        <v/>
      </c>
      <c r="AC413" t="str">
        <f t="shared" si="66"/>
        <v>1900年01月00日</v>
      </c>
    </row>
    <row r="414" customHeight="1" spans="1:29">
      <c r="A414" s="5"/>
      <c r="B414" s="5"/>
      <c r="D414" s="5"/>
      <c r="E414" s="5"/>
      <c r="F414" s="5"/>
      <c r="G414" s="85"/>
      <c r="I414" s="5"/>
      <c r="J414" s="5"/>
      <c r="K414" s="11" t="str">
        <f>IF(ISBLANK(A414),"",VLOOKUP("S8"&amp;表1_16[[#This Row],[分项工程代号]]&amp;表1_16[[#This Row],[分项工程名称]],模板!D:F,3,FALSE))</f>
        <v/>
      </c>
      <c r="L414" s="2" t="str">
        <f>IF(ISBLANK(A414),"",表1_16[[#This Row],[编号]]&amp;TEXT(表1_16[[#This Row],[序号]],"000"))</f>
        <v/>
      </c>
      <c r="M414" s="11" t="str">
        <f t="shared" si="67"/>
        <v/>
      </c>
      <c r="N414" s="11" t="str">
        <f t="shared" si="68"/>
        <v/>
      </c>
      <c r="O414" s="11" t="str">
        <f t="shared" si="69"/>
        <v/>
      </c>
      <c r="P414" s="2" t="str">
        <f t="shared" si="70"/>
        <v/>
      </c>
      <c r="Q414" s="2" t="str">
        <f t="shared" si="71"/>
        <v/>
      </c>
      <c r="R414" s="2" t="str">
        <f t="shared" si="72"/>
        <v/>
      </c>
      <c r="S414" s="11" t="str">
        <f t="shared" si="73"/>
        <v/>
      </c>
      <c r="T414" s="11" t="str">
        <f>IF(ISBLANK(A414),"",VLOOKUP(表1_16[[#This Row],[分项工程名称]],模板!C:G,3,FALSE))</f>
        <v/>
      </c>
      <c r="U414" s="2" t="str">
        <f t="shared" si="74"/>
        <v/>
      </c>
      <c r="V414" s="2" t="str">
        <f t="shared" si="75"/>
        <v/>
      </c>
      <c r="W414" s="11" t="str">
        <f>IF(ISBLANK(A414),"",表1_16[[#This Row],[子项名称]]&amp;表1_16[[#This Row],[标题]]&amp;表1_16[[#This Row],[分项工程代号]])</f>
        <v/>
      </c>
      <c r="X414" s="11" t="str">
        <f>IF(ISBLANK(A414),"",COUNTIF(W:W,表1_16[[#This Row],[子项名称]]&amp;表1_16[[#This Row],[标题]]&amp;表1_16[[#This Row],[分项工程代号]]))</f>
        <v/>
      </c>
      <c r="Y414" s="11" t="str">
        <f>IF(ISBLANK(A414),"",表1_16[[#This Row],[子项名称]]&amp;表1_16[[#This Row],[分项工程代号]]&amp;表1_16[[#This Row],[分项工程名称]])</f>
        <v/>
      </c>
      <c r="Z414" s="11" t="str">
        <f>IF(ISBLANK(A414),"",IF(MATCH(表1_16[[#This Row],[子项名称]]&amp;表1_16[[#This Row],[分项工程代号]]&amp;表1_16[[#This Row],[分项工程名称]],Y:Y,0)=ROW(表1_16[[#This Row],[子项名称]]),TRUE,FALSE))</f>
        <v/>
      </c>
      <c r="AA414" s="11" t="str">
        <f t="shared" si="76"/>
        <v/>
      </c>
      <c r="AB414" s="11" t="str">
        <f>IF(ISBLANK(A414),"",VLOOKUP(表1_16[[#This Row],[分项工程名称]],施工检查记录[#All],2,FALSE))</f>
        <v/>
      </c>
      <c r="AC414" t="str">
        <f t="shared" si="66"/>
        <v>1900年01月00日</v>
      </c>
    </row>
    <row r="415" customHeight="1" spans="1:29">
      <c r="A415" s="5"/>
      <c r="B415" s="5"/>
      <c r="D415" s="5"/>
      <c r="E415" s="5"/>
      <c r="F415" s="5"/>
      <c r="G415" s="85"/>
      <c r="I415" s="5"/>
      <c r="J415" s="5"/>
      <c r="K415" s="11" t="str">
        <f>IF(ISBLANK(A415),"",VLOOKUP("S8"&amp;表1_16[[#This Row],[分项工程代号]]&amp;表1_16[[#This Row],[分项工程名称]],模板!D:F,3,FALSE))</f>
        <v/>
      </c>
      <c r="L415" s="2" t="str">
        <f>IF(ISBLANK(A415),"",表1_16[[#This Row],[编号]]&amp;TEXT(表1_16[[#This Row],[序号]],"000"))</f>
        <v/>
      </c>
      <c r="M415" s="11" t="str">
        <f t="shared" si="67"/>
        <v/>
      </c>
      <c r="N415" s="11" t="str">
        <f t="shared" si="68"/>
        <v/>
      </c>
      <c r="O415" s="11" t="str">
        <f t="shared" si="69"/>
        <v/>
      </c>
      <c r="P415" s="2" t="str">
        <f t="shared" si="70"/>
        <v/>
      </c>
      <c r="Q415" s="2" t="str">
        <f t="shared" si="71"/>
        <v/>
      </c>
      <c r="R415" s="2" t="str">
        <f t="shared" si="72"/>
        <v/>
      </c>
      <c r="S415" s="11" t="str">
        <f t="shared" si="73"/>
        <v/>
      </c>
      <c r="T415" s="11" t="str">
        <f>IF(ISBLANK(A415),"",VLOOKUP(表1_16[[#This Row],[分项工程名称]],模板!C:G,3,FALSE))</f>
        <v/>
      </c>
      <c r="U415" s="2" t="str">
        <f t="shared" si="74"/>
        <v/>
      </c>
      <c r="V415" s="2" t="str">
        <f t="shared" si="75"/>
        <v/>
      </c>
      <c r="W415" s="11" t="str">
        <f>IF(ISBLANK(A415),"",表1_16[[#This Row],[子项名称]]&amp;表1_16[[#This Row],[标题]]&amp;表1_16[[#This Row],[分项工程代号]])</f>
        <v/>
      </c>
      <c r="X415" s="11" t="str">
        <f>IF(ISBLANK(A415),"",COUNTIF(W:W,表1_16[[#This Row],[子项名称]]&amp;表1_16[[#This Row],[标题]]&amp;表1_16[[#This Row],[分项工程代号]]))</f>
        <v/>
      </c>
      <c r="Y415" s="11" t="str">
        <f>IF(ISBLANK(A415),"",表1_16[[#This Row],[子项名称]]&amp;表1_16[[#This Row],[分项工程代号]]&amp;表1_16[[#This Row],[分项工程名称]])</f>
        <v/>
      </c>
      <c r="Z415" s="11" t="str">
        <f>IF(ISBLANK(A415),"",IF(MATCH(表1_16[[#This Row],[子项名称]]&amp;表1_16[[#This Row],[分项工程代号]]&amp;表1_16[[#This Row],[分项工程名称]],Y:Y,0)=ROW(表1_16[[#This Row],[子项名称]]),TRUE,FALSE))</f>
        <v/>
      </c>
      <c r="AA415" s="11" t="str">
        <f t="shared" si="76"/>
        <v/>
      </c>
      <c r="AB415" s="11" t="str">
        <f>IF(ISBLANK(A415),"",VLOOKUP(表1_16[[#This Row],[分项工程名称]],施工检查记录[#All],2,FALSE))</f>
        <v/>
      </c>
      <c r="AC415" t="str">
        <f t="shared" si="66"/>
        <v>1900年01月00日</v>
      </c>
    </row>
    <row r="416" customHeight="1" spans="1:29">
      <c r="A416" s="5"/>
      <c r="B416" s="5"/>
      <c r="D416" s="5"/>
      <c r="E416" s="5"/>
      <c r="F416" s="5"/>
      <c r="G416" s="85"/>
      <c r="I416" s="5"/>
      <c r="J416" s="5"/>
      <c r="K416" s="11" t="str">
        <f>IF(ISBLANK(A416),"",VLOOKUP("S8"&amp;表1_16[[#This Row],[分项工程代号]]&amp;表1_16[[#This Row],[分项工程名称]],模板!D:F,3,FALSE))</f>
        <v/>
      </c>
      <c r="L416" s="2" t="str">
        <f>IF(ISBLANK(A416),"",表1_16[[#This Row],[编号]]&amp;TEXT(表1_16[[#This Row],[序号]],"000"))</f>
        <v/>
      </c>
      <c r="M416" s="11" t="str">
        <f t="shared" si="67"/>
        <v/>
      </c>
      <c r="N416" s="11" t="str">
        <f t="shared" si="68"/>
        <v/>
      </c>
      <c r="O416" s="11" t="str">
        <f t="shared" si="69"/>
        <v/>
      </c>
      <c r="P416" s="2" t="str">
        <f t="shared" si="70"/>
        <v/>
      </c>
      <c r="Q416" s="2" t="str">
        <f t="shared" si="71"/>
        <v/>
      </c>
      <c r="R416" s="2" t="str">
        <f t="shared" si="72"/>
        <v/>
      </c>
      <c r="S416" s="11" t="str">
        <f t="shared" si="73"/>
        <v/>
      </c>
      <c r="T416" s="11" t="str">
        <f>IF(ISBLANK(A416),"",VLOOKUP(表1_16[[#This Row],[分项工程名称]],模板!C:G,3,FALSE))</f>
        <v/>
      </c>
      <c r="U416" s="2" t="str">
        <f t="shared" si="74"/>
        <v/>
      </c>
      <c r="V416" s="2" t="str">
        <f t="shared" si="75"/>
        <v/>
      </c>
      <c r="W416" s="11" t="str">
        <f>IF(ISBLANK(A416),"",表1_16[[#This Row],[子项名称]]&amp;表1_16[[#This Row],[标题]]&amp;表1_16[[#This Row],[分项工程代号]])</f>
        <v/>
      </c>
      <c r="X416" s="11" t="str">
        <f>IF(ISBLANK(A416),"",COUNTIF(W:W,表1_16[[#This Row],[子项名称]]&amp;表1_16[[#This Row],[标题]]&amp;表1_16[[#This Row],[分项工程代号]]))</f>
        <v/>
      </c>
      <c r="Y416" s="11" t="str">
        <f>IF(ISBLANK(A416),"",表1_16[[#This Row],[子项名称]]&amp;表1_16[[#This Row],[分项工程代号]]&amp;表1_16[[#This Row],[分项工程名称]])</f>
        <v/>
      </c>
      <c r="Z416" s="11" t="str">
        <f>IF(ISBLANK(A416),"",IF(MATCH(表1_16[[#This Row],[子项名称]]&amp;表1_16[[#This Row],[分项工程代号]]&amp;表1_16[[#This Row],[分项工程名称]],Y:Y,0)=ROW(表1_16[[#This Row],[子项名称]]),TRUE,FALSE))</f>
        <v/>
      </c>
      <c r="AA416" s="11" t="str">
        <f t="shared" si="76"/>
        <v/>
      </c>
      <c r="AB416" s="11" t="str">
        <f>IF(ISBLANK(A416),"",VLOOKUP(表1_16[[#This Row],[分项工程名称]],施工检查记录[#All],2,FALSE))</f>
        <v/>
      </c>
      <c r="AC416" t="str">
        <f t="shared" si="66"/>
        <v>1900年01月00日</v>
      </c>
    </row>
    <row r="417" customHeight="1" spans="1:29">
      <c r="A417" s="5"/>
      <c r="B417" s="5"/>
      <c r="D417" s="5"/>
      <c r="E417" s="5"/>
      <c r="F417" s="5"/>
      <c r="G417" s="85"/>
      <c r="I417" s="5"/>
      <c r="J417" s="5"/>
      <c r="K417" s="11" t="str">
        <f>IF(ISBLANK(A417),"",VLOOKUP("S8"&amp;表1_16[[#This Row],[分项工程代号]]&amp;表1_16[[#This Row],[分项工程名称]],模板!D:F,3,FALSE))</f>
        <v/>
      </c>
      <c r="L417" s="2" t="str">
        <f>IF(ISBLANK(A417),"",表1_16[[#This Row],[编号]]&amp;TEXT(表1_16[[#This Row],[序号]],"000"))</f>
        <v/>
      </c>
      <c r="M417" s="11" t="str">
        <f t="shared" si="67"/>
        <v/>
      </c>
      <c r="N417" s="11" t="str">
        <f t="shared" si="68"/>
        <v/>
      </c>
      <c r="O417" s="11" t="str">
        <f t="shared" si="69"/>
        <v/>
      </c>
      <c r="P417" s="2" t="str">
        <f t="shared" si="70"/>
        <v/>
      </c>
      <c r="Q417" s="2" t="str">
        <f t="shared" si="71"/>
        <v/>
      </c>
      <c r="R417" s="2" t="str">
        <f t="shared" si="72"/>
        <v/>
      </c>
      <c r="S417" s="11" t="str">
        <f t="shared" si="73"/>
        <v/>
      </c>
      <c r="T417" s="11" t="str">
        <f>IF(ISBLANK(A417),"",VLOOKUP(表1_16[[#This Row],[分项工程名称]],模板!C:G,3,FALSE))</f>
        <v/>
      </c>
      <c r="U417" s="2" t="str">
        <f t="shared" si="74"/>
        <v/>
      </c>
      <c r="V417" s="2" t="str">
        <f t="shared" si="75"/>
        <v/>
      </c>
      <c r="W417" s="11" t="str">
        <f>IF(ISBLANK(A417),"",表1_16[[#This Row],[子项名称]]&amp;表1_16[[#This Row],[标题]]&amp;表1_16[[#This Row],[分项工程代号]])</f>
        <v/>
      </c>
      <c r="X417" s="11" t="str">
        <f>IF(ISBLANK(A417),"",COUNTIF(W:W,表1_16[[#This Row],[子项名称]]&amp;表1_16[[#This Row],[标题]]&amp;表1_16[[#This Row],[分项工程代号]]))</f>
        <v/>
      </c>
      <c r="Y417" s="11" t="str">
        <f>IF(ISBLANK(A417),"",表1_16[[#This Row],[子项名称]]&amp;表1_16[[#This Row],[分项工程代号]]&amp;表1_16[[#This Row],[分项工程名称]])</f>
        <v/>
      </c>
      <c r="Z417" s="11" t="str">
        <f>IF(ISBLANK(A417),"",IF(MATCH(表1_16[[#This Row],[子项名称]]&amp;表1_16[[#This Row],[分项工程代号]]&amp;表1_16[[#This Row],[分项工程名称]],Y:Y,0)=ROW(表1_16[[#This Row],[子项名称]]),TRUE,FALSE))</f>
        <v/>
      </c>
      <c r="AA417" s="11" t="str">
        <f t="shared" si="76"/>
        <v/>
      </c>
      <c r="AB417" s="11" t="str">
        <f>IF(ISBLANK(A417),"",VLOOKUP(表1_16[[#This Row],[分项工程名称]],施工检查记录[#All],2,FALSE))</f>
        <v/>
      </c>
      <c r="AC417" t="str">
        <f t="shared" si="66"/>
        <v>1900年01月00日</v>
      </c>
    </row>
    <row r="418" customHeight="1" spans="1:29">
      <c r="A418" s="5"/>
      <c r="B418" s="5"/>
      <c r="D418" s="5"/>
      <c r="E418" s="5"/>
      <c r="F418" s="5"/>
      <c r="G418" s="85"/>
      <c r="I418" s="5"/>
      <c r="J418" s="5"/>
      <c r="K418" s="11" t="str">
        <f>IF(ISBLANK(A418),"",VLOOKUP("S8"&amp;表1_16[[#This Row],[分项工程代号]]&amp;表1_16[[#This Row],[分项工程名称]],模板!D:F,3,FALSE))</f>
        <v/>
      </c>
      <c r="L418" s="2" t="str">
        <f>IF(ISBLANK(A418),"",表1_16[[#This Row],[编号]]&amp;TEXT(表1_16[[#This Row],[序号]],"000"))</f>
        <v/>
      </c>
      <c r="M418" s="11" t="str">
        <f t="shared" si="67"/>
        <v/>
      </c>
      <c r="N418" s="11" t="str">
        <f t="shared" si="68"/>
        <v/>
      </c>
      <c r="O418" s="11" t="str">
        <f t="shared" si="69"/>
        <v/>
      </c>
      <c r="P418" s="2" t="str">
        <f t="shared" si="70"/>
        <v/>
      </c>
      <c r="Q418" s="2" t="str">
        <f t="shared" si="71"/>
        <v/>
      </c>
      <c r="R418" s="2" t="str">
        <f t="shared" si="72"/>
        <v/>
      </c>
      <c r="S418" s="11" t="str">
        <f t="shared" si="73"/>
        <v/>
      </c>
      <c r="T418" s="11" t="str">
        <f>IF(ISBLANK(A418),"",VLOOKUP(表1_16[[#This Row],[分项工程名称]],模板!C:G,3,FALSE))</f>
        <v/>
      </c>
      <c r="U418" s="2" t="str">
        <f t="shared" si="74"/>
        <v/>
      </c>
      <c r="V418" s="2" t="str">
        <f t="shared" si="75"/>
        <v/>
      </c>
      <c r="W418" s="11" t="str">
        <f>IF(ISBLANK(A418),"",表1_16[[#This Row],[子项名称]]&amp;表1_16[[#This Row],[标题]]&amp;表1_16[[#This Row],[分项工程代号]])</f>
        <v/>
      </c>
      <c r="X418" s="11" t="str">
        <f>IF(ISBLANK(A418),"",COUNTIF(W:W,表1_16[[#This Row],[子项名称]]&amp;表1_16[[#This Row],[标题]]&amp;表1_16[[#This Row],[分项工程代号]]))</f>
        <v/>
      </c>
      <c r="Y418" s="11" t="str">
        <f>IF(ISBLANK(A418),"",表1_16[[#This Row],[子项名称]]&amp;表1_16[[#This Row],[分项工程代号]]&amp;表1_16[[#This Row],[分项工程名称]])</f>
        <v/>
      </c>
      <c r="Z418" s="11" t="str">
        <f>IF(ISBLANK(A418),"",IF(MATCH(表1_16[[#This Row],[子项名称]]&amp;表1_16[[#This Row],[分项工程代号]]&amp;表1_16[[#This Row],[分项工程名称]],Y:Y,0)=ROW(表1_16[[#This Row],[子项名称]]),TRUE,FALSE))</f>
        <v/>
      </c>
      <c r="AA418" s="11" t="str">
        <f t="shared" si="76"/>
        <v/>
      </c>
      <c r="AB418" s="11" t="str">
        <f>IF(ISBLANK(A418),"",VLOOKUP(表1_16[[#This Row],[分项工程名称]],施工检查记录[#All],2,FALSE))</f>
        <v/>
      </c>
      <c r="AC418" t="str">
        <f t="shared" si="66"/>
        <v>1900年01月00日</v>
      </c>
    </row>
    <row r="419" customHeight="1" spans="2:29">
      <c r="B419" s="5"/>
      <c r="C419" s="5"/>
      <c r="D419" s="5"/>
      <c r="E419" s="5"/>
      <c r="G419" s="85"/>
      <c r="J419" s="5"/>
      <c r="K419" s="11" t="str">
        <f>IF(ISBLANK(A419),"",VLOOKUP("S8"&amp;表1_16[[#This Row],[分项工程代号]]&amp;表1_16[[#This Row],[分项工程名称]],模板!D:F,3,FALSE))</f>
        <v/>
      </c>
      <c r="L419" s="2" t="str">
        <f>IF(ISBLANK(A419),"",表1_16[[#This Row],[编号]]&amp;TEXT(表1_16[[#This Row],[序号]],"000"))</f>
        <v/>
      </c>
      <c r="M419" s="11" t="str">
        <f t="shared" si="67"/>
        <v/>
      </c>
      <c r="N419" s="11" t="str">
        <f t="shared" si="68"/>
        <v/>
      </c>
      <c r="O419" s="11" t="str">
        <f t="shared" si="69"/>
        <v/>
      </c>
      <c r="P419" s="2" t="str">
        <f t="shared" si="70"/>
        <v/>
      </c>
      <c r="Q419" s="2" t="str">
        <f t="shared" si="71"/>
        <v/>
      </c>
      <c r="R419" s="2" t="str">
        <f t="shared" si="72"/>
        <v/>
      </c>
      <c r="S419" s="11" t="str">
        <f t="shared" si="73"/>
        <v/>
      </c>
      <c r="T419" s="11" t="str">
        <f>IF(ISBLANK(A419),"",VLOOKUP(表1_16[[#This Row],[分项工程名称]],模板!C:G,3,FALSE))</f>
        <v/>
      </c>
      <c r="U419" s="2" t="str">
        <f t="shared" si="74"/>
        <v/>
      </c>
      <c r="V419" s="2" t="str">
        <f t="shared" si="75"/>
        <v/>
      </c>
      <c r="W419" s="11" t="str">
        <f>IF(ISBLANK(A419),"",表1_16[[#This Row],[子项名称]]&amp;表1_16[[#This Row],[标题]]&amp;表1_16[[#This Row],[分项工程代号]])</f>
        <v/>
      </c>
      <c r="X419" s="11" t="str">
        <f>IF(ISBLANK(A419),"",COUNTIF(W:W,表1_16[[#This Row],[子项名称]]&amp;表1_16[[#This Row],[标题]]&amp;表1_16[[#This Row],[分项工程代号]]))</f>
        <v/>
      </c>
      <c r="Y419" s="11" t="str">
        <f>IF(ISBLANK(A419),"",表1_16[[#This Row],[子项名称]]&amp;表1_16[[#This Row],[分项工程代号]]&amp;表1_16[[#This Row],[分项工程名称]])</f>
        <v/>
      </c>
      <c r="Z419" s="11" t="str">
        <f>IF(ISBLANK(A419),"",IF(MATCH(表1_16[[#This Row],[子项名称]]&amp;表1_16[[#This Row],[分项工程代号]]&amp;表1_16[[#This Row],[分项工程名称]],Y:Y,0)=ROW(表1_16[[#This Row],[子项名称]]),TRUE,FALSE))</f>
        <v/>
      </c>
      <c r="AA419" s="11" t="str">
        <f t="shared" si="76"/>
        <v/>
      </c>
      <c r="AB419" s="11" t="str">
        <f>IF(ISBLANK(A419),"",VLOOKUP(表1_16[[#This Row],[分项工程名称]],施工检查记录[#All],2,FALSE))</f>
        <v/>
      </c>
      <c r="AC419" t="str">
        <f t="shared" si="66"/>
        <v>1900年01月00日</v>
      </c>
    </row>
    <row r="420" customHeight="1" spans="2:29">
      <c r="B420" s="5"/>
      <c r="C420" s="5"/>
      <c r="D420" s="5"/>
      <c r="E420" s="5"/>
      <c r="G420" s="85"/>
      <c r="J420" s="5"/>
      <c r="K420" s="11" t="str">
        <f>IF(ISBLANK(A420),"",VLOOKUP("S8"&amp;表1_16[[#This Row],[分项工程代号]]&amp;表1_16[[#This Row],[分项工程名称]],模板!D:F,3,FALSE))</f>
        <v/>
      </c>
      <c r="L420" s="2" t="str">
        <f>IF(ISBLANK(A420),"",表1_16[[#This Row],[编号]]&amp;TEXT(表1_16[[#This Row],[序号]],"000"))</f>
        <v/>
      </c>
      <c r="M420" s="11" t="str">
        <f t="shared" si="67"/>
        <v/>
      </c>
      <c r="N420" s="11" t="str">
        <f t="shared" si="68"/>
        <v/>
      </c>
      <c r="O420" s="11" t="str">
        <f t="shared" si="69"/>
        <v/>
      </c>
      <c r="P420" s="2" t="str">
        <f t="shared" si="70"/>
        <v/>
      </c>
      <c r="Q420" s="2" t="str">
        <f t="shared" si="71"/>
        <v/>
      </c>
      <c r="R420" s="2" t="str">
        <f t="shared" si="72"/>
        <v/>
      </c>
      <c r="S420" s="11" t="str">
        <f t="shared" si="73"/>
        <v/>
      </c>
      <c r="T420" s="11" t="str">
        <f>IF(ISBLANK(A420),"",VLOOKUP(表1_16[[#This Row],[分项工程名称]],模板!C:G,3,FALSE))</f>
        <v/>
      </c>
      <c r="U420" s="2" t="str">
        <f t="shared" si="74"/>
        <v/>
      </c>
      <c r="V420" s="2" t="str">
        <f t="shared" si="75"/>
        <v/>
      </c>
      <c r="W420" s="11" t="str">
        <f>IF(ISBLANK(A420),"",表1_16[[#This Row],[子项名称]]&amp;表1_16[[#This Row],[标题]]&amp;表1_16[[#This Row],[分项工程代号]])</f>
        <v/>
      </c>
      <c r="X420" s="11" t="str">
        <f>IF(ISBLANK(A420),"",COUNTIF(W:W,表1_16[[#This Row],[子项名称]]&amp;表1_16[[#This Row],[标题]]&amp;表1_16[[#This Row],[分项工程代号]]))</f>
        <v/>
      </c>
      <c r="Y420" s="11" t="str">
        <f>IF(ISBLANK(A420),"",表1_16[[#This Row],[子项名称]]&amp;表1_16[[#This Row],[分项工程代号]]&amp;表1_16[[#This Row],[分项工程名称]])</f>
        <v/>
      </c>
      <c r="Z420" s="11" t="str">
        <f>IF(ISBLANK(A420),"",IF(MATCH(表1_16[[#This Row],[子项名称]]&amp;表1_16[[#This Row],[分项工程代号]]&amp;表1_16[[#This Row],[分项工程名称]],Y:Y,0)=ROW(表1_16[[#This Row],[子项名称]]),TRUE,FALSE))</f>
        <v/>
      </c>
      <c r="AA420" s="11" t="str">
        <f t="shared" si="76"/>
        <v/>
      </c>
      <c r="AB420" s="11" t="str">
        <f>IF(ISBLANK(A420),"",VLOOKUP(表1_16[[#This Row],[分项工程名称]],施工检查记录[#All],2,FALSE))</f>
        <v/>
      </c>
      <c r="AC420" t="str">
        <f t="shared" si="66"/>
        <v>1900年01月00日</v>
      </c>
    </row>
    <row r="421" customHeight="1" spans="1:29">
      <c r="A421" s="5"/>
      <c r="B421" s="5"/>
      <c r="C421" s="5"/>
      <c r="D421" s="5"/>
      <c r="E421" s="5"/>
      <c r="G421" s="85"/>
      <c r="H421" s="5"/>
      <c r="J421" s="5"/>
      <c r="K421" s="11" t="str">
        <f>IF(ISBLANK(A421),"",VLOOKUP("S8"&amp;表1_16[[#This Row],[分项工程代号]]&amp;表1_16[[#This Row],[分项工程名称]],模板!D:F,3,FALSE))</f>
        <v/>
      </c>
      <c r="L421" s="2" t="str">
        <f>IF(ISBLANK(A421),"",表1_16[[#This Row],[编号]]&amp;TEXT(表1_16[[#This Row],[序号]],"000"))</f>
        <v/>
      </c>
      <c r="M421" s="11" t="str">
        <f t="shared" si="67"/>
        <v/>
      </c>
      <c r="N421" s="11" t="str">
        <f t="shared" si="68"/>
        <v/>
      </c>
      <c r="O421" s="11" t="str">
        <f t="shared" si="69"/>
        <v/>
      </c>
      <c r="P421" s="2" t="str">
        <f t="shared" si="70"/>
        <v/>
      </c>
      <c r="Q421" s="2" t="str">
        <f t="shared" si="71"/>
        <v/>
      </c>
      <c r="R421" s="2" t="str">
        <f t="shared" si="72"/>
        <v/>
      </c>
      <c r="S421" s="11" t="str">
        <f t="shared" si="73"/>
        <v/>
      </c>
      <c r="T421" s="11" t="str">
        <f>IF(ISBLANK(A421),"",VLOOKUP(表1_16[[#This Row],[分项工程名称]],模板!C:G,3,FALSE))</f>
        <v/>
      </c>
      <c r="U421" s="2" t="str">
        <f t="shared" si="74"/>
        <v/>
      </c>
      <c r="V421" s="2" t="str">
        <f t="shared" si="75"/>
        <v/>
      </c>
      <c r="W421" s="11" t="str">
        <f>IF(ISBLANK(A421),"",表1_16[[#This Row],[子项名称]]&amp;表1_16[[#This Row],[标题]]&amp;表1_16[[#This Row],[分项工程代号]])</f>
        <v/>
      </c>
      <c r="X421" s="11" t="str">
        <f>IF(ISBLANK(A421),"",COUNTIF(W:W,表1_16[[#This Row],[子项名称]]&amp;表1_16[[#This Row],[标题]]&amp;表1_16[[#This Row],[分项工程代号]]))</f>
        <v/>
      </c>
      <c r="Y421" s="11" t="str">
        <f>IF(ISBLANK(A421),"",表1_16[[#This Row],[子项名称]]&amp;表1_16[[#This Row],[分项工程代号]]&amp;表1_16[[#This Row],[分项工程名称]])</f>
        <v/>
      </c>
      <c r="Z421" s="11" t="str">
        <f>IF(ISBLANK(A421),"",IF(MATCH(表1_16[[#This Row],[子项名称]]&amp;表1_16[[#This Row],[分项工程代号]]&amp;表1_16[[#This Row],[分项工程名称]],Y:Y,0)=ROW(表1_16[[#This Row],[子项名称]]),TRUE,FALSE))</f>
        <v/>
      </c>
      <c r="AA421" s="11" t="str">
        <f t="shared" si="76"/>
        <v/>
      </c>
      <c r="AB421" s="11" t="str">
        <f>IF(ISBLANK(A421),"",VLOOKUP(表1_16[[#This Row],[分项工程名称]],施工检查记录[#All],2,FALSE))</f>
        <v/>
      </c>
      <c r="AC421" t="str">
        <f t="shared" si="66"/>
        <v>1900年01月00日</v>
      </c>
    </row>
    <row r="422" customHeight="1" spans="1:29">
      <c r="A422" s="5"/>
      <c r="B422" s="5"/>
      <c r="C422" s="5"/>
      <c r="D422" s="5"/>
      <c r="E422" s="5"/>
      <c r="G422" s="85"/>
      <c r="H422" s="5"/>
      <c r="J422" s="5"/>
      <c r="K422" s="11" t="str">
        <f>IF(ISBLANK(A422),"",VLOOKUP("S8"&amp;表1_16[[#This Row],[分项工程代号]]&amp;表1_16[[#This Row],[分项工程名称]],模板!D:F,3,FALSE))</f>
        <v/>
      </c>
      <c r="L422" s="2" t="str">
        <f>IF(ISBLANK(A422),"",表1_16[[#This Row],[编号]]&amp;TEXT(表1_16[[#This Row],[序号]],"000"))</f>
        <v/>
      </c>
      <c r="M422" s="11" t="str">
        <f t="shared" si="67"/>
        <v/>
      </c>
      <c r="N422" s="11" t="str">
        <f t="shared" si="68"/>
        <v/>
      </c>
      <c r="O422" s="11" t="str">
        <f t="shared" si="69"/>
        <v/>
      </c>
      <c r="P422" s="2" t="str">
        <f t="shared" si="70"/>
        <v/>
      </c>
      <c r="Q422" s="2" t="str">
        <f t="shared" si="71"/>
        <v/>
      </c>
      <c r="R422" s="2" t="str">
        <f t="shared" si="72"/>
        <v/>
      </c>
      <c r="S422" s="11" t="str">
        <f t="shared" si="73"/>
        <v/>
      </c>
      <c r="T422" s="11" t="str">
        <f>IF(ISBLANK(A422),"",VLOOKUP(表1_16[[#This Row],[分项工程名称]],模板!C:G,3,FALSE))</f>
        <v/>
      </c>
      <c r="U422" s="2" t="str">
        <f t="shared" si="74"/>
        <v/>
      </c>
      <c r="V422" s="2" t="str">
        <f t="shared" si="75"/>
        <v/>
      </c>
      <c r="W422" s="11" t="str">
        <f>IF(ISBLANK(A422),"",表1_16[[#This Row],[子项名称]]&amp;表1_16[[#This Row],[标题]]&amp;表1_16[[#This Row],[分项工程代号]])</f>
        <v/>
      </c>
      <c r="X422" s="11" t="str">
        <f>IF(ISBLANK(A422),"",COUNTIF(W:W,表1_16[[#This Row],[子项名称]]&amp;表1_16[[#This Row],[标题]]&amp;表1_16[[#This Row],[分项工程代号]]))</f>
        <v/>
      </c>
      <c r="Y422" s="11" t="str">
        <f>IF(ISBLANK(A422),"",表1_16[[#This Row],[子项名称]]&amp;表1_16[[#This Row],[分项工程代号]]&amp;表1_16[[#This Row],[分项工程名称]])</f>
        <v/>
      </c>
      <c r="Z422" s="11" t="str">
        <f>IF(ISBLANK(A422),"",IF(MATCH(表1_16[[#This Row],[子项名称]]&amp;表1_16[[#This Row],[分项工程代号]]&amp;表1_16[[#This Row],[分项工程名称]],Y:Y,0)=ROW(表1_16[[#This Row],[子项名称]]),TRUE,FALSE))</f>
        <v/>
      </c>
      <c r="AA422" s="11" t="str">
        <f t="shared" si="76"/>
        <v/>
      </c>
      <c r="AB422" s="11" t="str">
        <f>IF(ISBLANK(A422),"",VLOOKUP(表1_16[[#This Row],[分项工程名称]],施工检查记录[#All],2,FALSE))</f>
        <v/>
      </c>
      <c r="AC422" t="str">
        <f t="shared" si="66"/>
        <v>1900年01月00日</v>
      </c>
    </row>
    <row r="423" customHeight="1" spans="1:29">
      <c r="A423" s="5"/>
      <c r="B423" s="5"/>
      <c r="D423" s="5"/>
      <c r="E423" s="5"/>
      <c r="G423" s="85"/>
      <c r="H423" s="5"/>
      <c r="J423" s="5"/>
      <c r="K423" s="11" t="str">
        <f>IF(ISBLANK(A423),"",VLOOKUP("S8"&amp;表1_16[[#This Row],[分项工程代号]]&amp;表1_16[[#This Row],[分项工程名称]],模板!D:F,3,FALSE))</f>
        <v/>
      </c>
      <c r="L423" s="2" t="str">
        <f>IF(ISBLANK(A423),"",表1_16[[#This Row],[编号]]&amp;TEXT(表1_16[[#This Row],[序号]],"000"))</f>
        <v/>
      </c>
      <c r="M423" s="11" t="str">
        <f t="shared" si="67"/>
        <v/>
      </c>
      <c r="N423" s="11" t="str">
        <f t="shared" si="68"/>
        <v/>
      </c>
      <c r="O423" s="11" t="str">
        <f t="shared" si="69"/>
        <v/>
      </c>
      <c r="P423" s="2" t="str">
        <f t="shared" si="70"/>
        <v/>
      </c>
      <c r="Q423" s="2" t="str">
        <f t="shared" si="71"/>
        <v/>
      </c>
      <c r="R423" s="2" t="str">
        <f t="shared" si="72"/>
        <v/>
      </c>
      <c r="S423" s="11" t="str">
        <f t="shared" si="73"/>
        <v/>
      </c>
      <c r="T423" s="11" t="str">
        <f>IF(ISBLANK(A423),"",VLOOKUP(表1_16[[#This Row],[分项工程名称]],模板!C:G,3,FALSE))</f>
        <v/>
      </c>
      <c r="U423" s="2" t="str">
        <f t="shared" si="74"/>
        <v/>
      </c>
      <c r="V423" s="2" t="str">
        <f t="shared" si="75"/>
        <v/>
      </c>
      <c r="W423" s="11" t="str">
        <f>IF(ISBLANK(A423),"",表1_16[[#This Row],[子项名称]]&amp;表1_16[[#This Row],[标题]]&amp;表1_16[[#This Row],[分项工程代号]])</f>
        <v/>
      </c>
      <c r="X423" s="11" t="str">
        <f>IF(ISBLANK(A423),"",COUNTIF(W:W,表1_16[[#This Row],[子项名称]]&amp;表1_16[[#This Row],[标题]]&amp;表1_16[[#This Row],[分项工程代号]]))</f>
        <v/>
      </c>
      <c r="Y423" s="11" t="str">
        <f>IF(ISBLANK(A423),"",表1_16[[#This Row],[子项名称]]&amp;表1_16[[#This Row],[分项工程代号]]&amp;表1_16[[#This Row],[分项工程名称]])</f>
        <v/>
      </c>
      <c r="Z423" s="11" t="str">
        <f>IF(ISBLANK(A423),"",IF(MATCH(表1_16[[#This Row],[子项名称]]&amp;表1_16[[#This Row],[分项工程代号]]&amp;表1_16[[#This Row],[分项工程名称]],Y:Y,0)=ROW(表1_16[[#This Row],[子项名称]]),TRUE,FALSE))</f>
        <v/>
      </c>
      <c r="AA423" s="11" t="str">
        <f t="shared" si="76"/>
        <v/>
      </c>
      <c r="AB423" s="11" t="str">
        <f>IF(ISBLANK(A423),"",VLOOKUP(表1_16[[#This Row],[分项工程名称]],施工检查记录[#All],2,FALSE))</f>
        <v/>
      </c>
      <c r="AC423" t="str">
        <f t="shared" si="66"/>
        <v>1900年01月00日</v>
      </c>
    </row>
    <row r="424" customHeight="1" spans="1:29">
      <c r="A424" s="5"/>
      <c r="B424" s="5"/>
      <c r="D424" s="5"/>
      <c r="E424" s="5"/>
      <c r="G424" s="85"/>
      <c r="H424" s="5"/>
      <c r="J424" s="5"/>
      <c r="K424" s="11" t="str">
        <f>IF(ISBLANK(A424),"",VLOOKUP("S8"&amp;表1_16[[#This Row],[分项工程代号]]&amp;表1_16[[#This Row],[分项工程名称]],模板!D:F,3,FALSE))</f>
        <v/>
      </c>
      <c r="L424" s="2" t="str">
        <f>IF(ISBLANK(A424),"",表1_16[[#This Row],[编号]]&amp;TEXT(表1_16[[#This Row],[序号]],"000"))</f>
        <v/>
      </c>
      <c r="M424" s="11" t="str">
        <f t="shared" si="67"/>
        <v/>
      </c>
      <c r="N424" s="11" t="str">
        <f t="shared" si="68"/>
        <v/>
      </c>
      <c r="O424" s="11" t="str">
        <f t="shared" si="69"/>
        <v/>
      </c>
      <c r="P424" s="2" t="str">
        <f t="shared" si="70"/>
        <v/>
      </c>
      <c r="Q424" s="2" t="str">
        <f t="shared" si="71"/>
        <v/>
      </c>
      <c r="R424" s="2" t="str">
        <f t="shared" si="72"/>
        <v/>
      </c>
      <c r="S424" s="11" t="str">
        <f t="shared" si="73"/>
        <v/>
      </c>
      <c r="T424" s="11" t="str">
        <f>IF(ISBLANK(A424),"",VLOOKUP(表1_16[[#This Row],[分项工程名称]],模板!C:G,3,FALSE))</f>
        <v/>
      </c>
      <c r="U424" s="2" t="str">
        <f t="shared" si="74"/>
        <v/>
      </c>
      <c r="V424" s="2" t="str">
        <f t="shared" si="75"/>
        <v/>
      </c>
      <c r="W424" s="11" t="str">
        <f>IF(ISBLANK(A424),"",表1_16[[#This Row],[子项名称]]&amp;表1_16[[#This Row],[标题]]&amp;表1_16[[#This Row],[分项工程代号]])</f>
        <v/>
      </c>
      <c r="X424" s="11" t="str">
        <f>IF(ISBLANK(A424),"",COUNTIF(W:W,表1_16[[#This Row],[子项名称]]&amp;表1_16[[#This Row],[标题]]&amp;表1_16[[#This Row],[分项工程代号]]))</f>
        <v/>
      </c>
      <c r="Y424" s="11" t="str">
        <f>IF(ISBLANK(A424),"",表1_16[[#This Row],[子项名称]]&amp;表1_16[[#This Row],[分项工程代号]]&amp;表1_16[[#This Row],[分项工程名称]])</f>
        <v/>
      </c>
      <c r="Z424" s="11" t="str">
        <f>IF(ISBLANK(A424),"",IF(MATCH(表1_16[[#This Row],[子项名称]]&amp;表1_16[[#This Row],[分项工程代号]]&amp;表1_16[[#This Row],[分项工程名称]],Y:Y,0)=ROW(表1_16[[#This Row],[子项名称]]),TRUE,FALSE))</f>
        <v/>
      </c>
      <c r="AA424" s="11" t="str">
        <f t="shared" si="76"/>
        <v/>
      </c>
      <c r="AB424" s="11" t="str">
        <f>IF(ISBLANK(A424),"",VLOOKUP(表1_16[[#This Row],[分项工程名称]],施工检查记录[#All],2,FALSE))</f>
        <v/>
      </c>
      <c r="AC424" t="str">
        <f t="shared" si="66"/>
        <v>1900年01月00日</v>
      </c>
    </row>
    <row r="425" customHeight="1" spans="1:29">
      <c r="A425" s="5"/>
      <c r="B425" s="5"/>
      <c r="D425" s="5"/>
      <c r="E425" s="5"/>
      <c r="G425" s="85"/>
      <c r="H425" s="5"/>
      <c r="J425" s="5"/>
      <c r="K425" s="11" t="str">
        <f>IF(ISBLANK(A425),"",VLOOKUP("S8"&amp;表1_16[[#This Row],[分项工程代号]]&amp;表1_16[[#This Row],[分项工程名称]],模板!D:F,3,FALSE))</f>
        <v/>
      </c>
      <c r="L425" s="2" t="str">
        <f>IF(ISBLANK(A425),"",表1_16[[#This Row],[编号]]&amp;TEXT(表1_16[[#This Row],[序号]],"000"))</f>
        <v/>
      </c>
      <c r="M425" s="11" t="str">
        <f t="shared" si="67"/>
        <v/>
      </c>
      <c r="N425" s="11" t="str">
        <f t="shared" si="68"/>
        <v/>
      </c>
      <c r="O425" s="11" t="str">
        <f t="shared" si="69"/>
        <v/>
      </c>
      <c r="P425" s="2" t="str">
        <f t="shared" si="70"/>
        <v/>
      </c>
      <c r="Q425" s="2" t="str">
        <f t="shared" si="71"/>
        <v/>
      </c>
      <c r="R425" s="2" t="str">
        <f t="shared" si="72"/>
        <v/>
      </c>
      <c r="S425" s="11" t="str">
        <f t="shared" si="73"/>
        <v/>
      </c>
      <c r="T425" s="11" t="str">
        <f>IF(ISBLANK(A425),"",VLOOKUP(表1_16[[#This Row],[分项工程名称]],模板!C:G,3,FALSE))</f>
        <v/>
      </c>
      <c r="U425" s="2" t="str">
        <f t="shared" si="74"/>
        <v/>
      </c>
      <c r="V425" s="2" t="str">
        <f t="shared" si="75"/>
        <v/>
      </c>
      <c r="W425" s="11" t="str">
        <f>IF(ISBLANK(A425),"",表1_16[[#This Row],[子项名称]]&amp;表1_16[[#This Row],[标题]]&amp;表1_16[[#This Row],[分项工程代号]])</f>
        <v/>
      </c>
      <c r="X425" s="11" t="str">
        <f>IF(ISBLANK(A425),"",COUNTIF(W:W,表1_16[[#This Row],[子项名称]]&amp;表1_16[[#This Row],[标题]]&amp;表1_16[[#This Row],[分项工程代号]]))</f>
        <v/>
      </c>
      <c r="Y425" s="11" t="str">
        <f>IF(ISBLANK(A425),"",表1_16[[#This Row],[子项名称]]&amp;表1_16[[#This Row],[分项工程代号]]&amp;表1_16[[#This Row],[分项工程名称]])</f>
        <v/>
      </c>
      <c r="Z425" s="11" t="str">
        <f>IF(ISBLANK(A425),"",IF(MATCH(表1_16[[#This Row],[子项名称]]&amp;表1_16[[#This Row],[分项工程代号]]&amp;表1_16[[#This Row],[分项工程名称]],Y:Y,0)=ROW(表1_16[[#This Row],[子项名称]]),TRUE,FALSE))</f>
        <v/>
      </c>
      <c r="AA425" s="11" t="str">
        <f t="shared" si="76"/>
        <v/>
      </c>
      <c r="AB425" s="11" t="str">
        <f>IF(ISBLANK(A425),"",VLOOKUP(表1_16[[#This Row],[分项工程名称]],施工检查记录[#All],2,FALSE))</f>
        <v/>
      </c>
      <c r="AC425" t="str">
        <f t="shared" si="66"/>
        <v>1900年01月00日</v>
      </c>
    </row>
    <row r="426" customHeight="1" spans="1:29">
      <c r="A426" s="5"/>
      <c r="B426" s="5"/>
      <c r="D426" s="5"/>
      <c r="E426" s="5"/>
      <c r="G426" s="85"/>
      <c r="H426" s="5"/>
      <c r="J426" s="5"/>
      <c r="K426" s="11" t="str">
        <f>IF(ISBLANK(A426),"",VLOOKUP("S8"&amp;表1_16[[#This Row],[分项工程代号]]&amp;表1_16[[#This Row],[分项工程名称]],模板!D:F,3,FALSE))</f>
        <v/>
      </c>
      <c r="L426" s="2" t="str">
        <f>IF(ISBLANK(A426),"",表1_16[[#This Row],[编号]]&amp;TEXT(表1_16[[#This Row],[序号]],"000"))</f>
        <v/>
      </c>
      <c r="M426" s="11" t="str">
        <f t="shared" si="67"/>
        <v/>
      </c>
      <c r="N426" s="11" t="str">
        <f t="shared" si="68"/>
        <v/>
      </c>
      <c r="O426" s="11" t="str">
        <f t="shared" si="69"/>
        <v/>
      </c>
      <c r="P426" s="2" t="str">
        <f t="shared" si="70"/>
        <v/>
      </c>
      <c r="Q426" s="2" t="str">
        <f t="shared" si="71"/>
        <v/>
      </c>
      <c r="R426" s="2" t="str">
        <f t="shared" si="72"/>
        <v/>
      </c>
      <c r="S426" s="11" t="str">
        <f t="shared" si="73"/>
        <v/>
      </c>
      <c r="T426" s="11" t="str">
        <f>IF(ISBLANK(A426),"",VLOOKUP(表1_16[[#This Row],[分项工程名称]],模板!C:G,3,FALSE))</f>
        <v/>
      </c>
      <c r="U426" s="2" t="str">
        <f t="shared" si="74"/>
        <v/>
      </c>
      <c r="V426" s="2" t="str">
        <f t="shared" si="75"/>
        <v/>
      </c>
      <c r="W426" s="11" t="str">
        <f>IF(ISBLANK(A426),"",表1_16[[#This Row],[子项名称]]&amp;表1_16[[#This Row],[标题]]&amp;表1_16[[#This Row],[分项工程代号]])</f>
        <v/>
      </c>
      <c r="X426" s="11" t="str">
        <f>IF(ISBLANK(A426),"",COUNTIF(W:W,表1_16[[#This Row],[子项名称]]&amp;表1_16[[#This Row],[标题]]&amp;表1_16[[#This Row],[分项工程代号]]))</f>
        <v/>
      </c>
      <c r="Y426" s="11" t="str">
        <f>IF(ISBLANK(A426),"",表1_16[[#This Row],[子项名称]]&amp;表1_16[[#This Row],[分项工程代号]]&amp;表1_16[[#This Row],[分项工程名称]])</f>
        <v/>
      </c>
      <c r="Z426" s="11" t="str">
        <f>IF(ISBLANK(A426),"",IF(MATCH(表1_16[[#This Row],[子项名称]]&amp;表1_16[[#This Row],[分项工程代号]]&amp;表1_16[[#This Row],[分项工程名称]],Y:Y,0)=ROW(表1_16[[#This Row],[子项名称]]),TRUE,FALSE))</f>
        <v/>
      </c>
      <c r="AA426" s="11" t="str">
        <f t="shared" si="76"/>
        <v/>
      </c>
      <c r="AB426" s="11" t="str">
        <f>IF(ISBLANK(A426),"",VLOOKUP(表1_16[[#This Row],[分项工程名称]],施工检查记录[#All],2,FALSE))</f>
        <v/>
      </c>
      <c r="AC426" t="str">
        <f t="shared" si="66"/>
        <v>1900年01月00日</v>
      </c>
    </row>
    <row r="427" customHeight="1" spans="1:29">
      <c r="A427" s="5"/>
      <c r="B427" s="5"/>
      <c r="D427" s="5"/>
      <c r="E427" s="5"/>
      <c r="G427" s="85"/>
      <c r="H427" s="5"/>
      <c r="J427" s="5"/>
      <c r="K427" s="11" t="str">
        <f>IF(ISBLANK(A427),"",VLOOKUP("S8"&amp;表1_16[[#This Row],[分项工程代号]]&amp;表1_16[[#This Row],[分项工程名称]],模板!D:F,3,FALSE))</f>
        <v/>
      </c>
      <c r="L427" s="2" t="str">
        <f>IF(ISBLANK(A427),"",表1_16[[#This Row],[编号]]&amp;TEXT(表1_16[[#This Row],[序号]],"000"))</f>
        <v/>
      </c>
      <c r="M427" s="11" t="str">
        <f t="shared" si="67"/>
        <v/>
      </c>
      <c r="N427" s="11" t="str">
        <f t="shared" si="68"/>
        <v/>
      </c>
      <c r="O427" s="11" t="str">
        <f t="shared" si="69"/>
        <v/>
      </c>
      <c r="P427" s="2" t="str">
        <f t="shared" si="70"/>
        <v/>
      </c>
      <c r="Q427" s="2" t="str">
        <f t="shared" si="71"/>
        <v/>
      </c>
      <c r="R427" s="2" t="str">
        <f t="shared" si="72"/>
        <v/>
      </c>
      <c r="S427" s="11" t="str">
        <f t="shared" si="73"/>
        <v/>
      </c>
      <c r="T427" s="11" t="str">
        <f>IF(ISBLANK(A427),"",VLOOKUP(表1_16[[#This Row],[分项工程名称]],模板!C:G,3,FALSE))</f>
        <v/>
      </c>
      <c r="U427" s="2" t="str">
        <f t="shared" si="74"/>
        <v/>
      </c>
      <c r="V427" s="2" t="str">
        <f t="shared" si="75"/>
        <v/>
      </c>
      <c r="W427" s="11" t="str">
        <f>IF(ISBLANK(A427),"",表1_16[[#This Row],[子项名称]]&amp;表1_16[[#This Row],[标题]]&amp;表1_16[[#This Row],[分项工程代号]])</f>
        <v/>
      </c>
      <c r="X427" s="11" t="str">
        <f>IF(ISBLANK(A427),"",COUNTIF(W:W,表1_16[[#This Row],[子项名称]]&amp;表1_16[[#This Row],[标题]]&amp;表1_16[[#This Row],[分项工程代号]]))</f>
        <v/>
      </c>
      <c r="Y427" s="11" t="str">
        <f>IF(ISBLANK(A427),"",表1_16[[#This Row],[子项名称]]&amp;表1_16[[#This Row],[分项工程代号]]&amp;表1_16[[#This Row],[分项工程名称]])</f>
        <v/>
      </c>
      <c r="Z427" s="11" t="str">
        <f>IF(ISBLANK(A427),"",IF(MATCH(表1_16[[#This Row],[子项名称]]&amp;表1_16[[#This Row],[分项工程代号]]&amp;表1_16[[#This Row],[分项工程名称]],Y:Y,0)=ROW(表1_16[[#This Row],[子项名称]]),TRUE,FALSE))</f>
        <v/>
      </c>
      <c r="AA427" s="11" t="str">
        <f t="shared" si="76"/>
        <v/>
      </c>
      <c r="AB427" s="11" t="str">
        <f>IF(ISBLANK(A427),"",VLOOKUP(表1_16[[#This Row],[分项工程名称]],施工检查记录[#All],2,FALSE))</f>
        <v/>
      </c>
      <c r="AC427" t="str">
        <f t="shared" si="66"/>
        <v>1900年01月00日</v>
      </c>
    </row>
    <row r="428" customHeight="1" spans="1:29">
      <c r="A428" s="5"/>
      <c r="B428" s="5"/>
      <c r="C428" s="5"/>
      <c r="D428" s="5"/>
      <c r="E428" s="5"/>
      <c r="F428" s="5"/>
      <c r="G428" s="5"/>
      <c r="H428" s="5"/>
      <c r="I428" s="5"/>
      <c r="J428" s="5"/>
      <c r="K428" s="11" t="str">
        <f>IF(ISBLANK(A428),"",VLOOKUP("S8"&amp;表1_16[[#This Row],[分项工程代号]]&amp;表1_16[[#This Row],[分项工程名称]],模板!D:F,3,FALSE))</f>
        <v/>
      </c>
      <c r="L428" s="2" t="str">
        <f>IF(ISBLANK(A428),"",表1_16[[#This Row],[编号]]&amp;TEXT(表1_16[[#This Row],[序号]],"000"))</f>
        <v/>
      </c>
      <c r="M428" s="11" t="str">
        <f t="shared" si="67"/>
        <v/>
      </c>
      <c r="N428" s="11" t="str">
        <f t="shared" si="68"/>
        <v/>
      </c>
      <c r="O428" s="11" t="str">
        <f t="shared" si="69"/>
        <v/>
      </c>
      <c r="P428" s="2" t="str">
        <f t="shared" si="70"/>
        <v/>
      </c>
      <c r="Q428" s="2" t="str">
        <f t="shared" si="71"/>
        <v/>
      </c>
      <c r="R428" s="2" t="str">
        <f t="shared" si="72"/>
        <v/>
      </c>
      <c r="S428" s="11" t="str">
        <f t="shared" si="73"/>
        <v/>
      </c>
      <c r="T428" s="11" t="str">
        <f>IF(ISBLANK(A428),"",VLOOKUP(表1_16[[#This Row],[分项工程名称]],模板!C:G,3,FALSE))</f>
        <v/>
      </c>
      <c r="U428" s="2" t="str">
        <f t="shared" si="74"/>
        <v/>
      </c>
      <c r="V428" s="2" t="str">
        <f t="shared" si="75"/>
        <v/>
      </c>
      <c r="W428" s="11" t="str">
        <f>IF(ISBLANK(A428),"",表1_16[[#This Row],[子项名称]]&amp;表1_16[[#This Row],[标题]]&amp;表1_16[[#This Row],[分项工程代号]])</f>
        <v/>
      </c>
      <c r="X428" s="11" t="str">
        <f>IF(ISBLANK(A428),"",COUNTIF(W:W,表1_16[[#This Row],[子项名称]]&amp;表1_16[[#This Row],[标题]]&amp;表1_16[[#This Row],[分项工程代号]]))</f>
        <v/>
      </c>
      <c r="Y428" s="11" t="str">
        <f>IF(ISBLANK(A428),"",表1_16[[#This Row],[子项名称]]&amp;表1_16[[#This Row],[分项工程代号]]&amp;表1_16[[#This Row],[分项工程名称]])</f>
        <v/>
      </c>
      <c r="Z428" s="11" t="str">
        <f>IF(ISBLANK(A428),"",IF(MATCH(表1_16[[#This Row],[子项名称]]&amp;表1_16[[#This Row],[分项工程代号]]&amp;表1_16[[#This Row],[分项工程名称]],Y:Y,0)=ROW(表1_16[[#This Row],[子项名称]]),TRUE,FALSE))</f>
        <v/>
      </c>
      <c r="AA428" s="11" t="str">
        <f t="shared" si="76"/>
        <v/>
      </c>
      <c r="AB428" s="11" t="str">
        <f>IF(ISBLANK(A428),"",VLOOKUP(表1_16[[#This Row],[分项工程名称]],施工检查记录[#All],2,FALSE))</f>
        <v/>
      </c>
      <c r="AC428" s="5"/>
    </row>
    <row r="429" customHeight="1" spans="1:29">
      <c r="A429" s="5"/>
      <c r="B429" s="5"/>
      <c r="C429" s="5"/>
      <c r="D429" s="5"/>
      <c r="E429" s="5"/>
      <c r="F429" s="5"/>
      <c r="G429" s="5"/>
      <c r="H429" s="5"/>
      <c r="I429" s="5"/>
      <c r="J429" s="5"/>
      <c r="K429" s="11" t="str">
        <f>IF(ISBLANK(A429),"",VLOOKUP("S8"&amp;表1_16[[#This Row],[分项工程代号]]&amp;表1_16[[#This Row],[分项工程名称]],模板!D:F,3,FALSE))</f>
        <v/>
      </c>
      <c r="L429" s="2" t="str">
        <f>IF(ISBLANK(A429),"",表1_16[[#This Row],[编号]]&amp;TEXT(表1_16[[#This Row],[序号]],"000"))</f>
        <v/>
      </c>
      <c r="M429" s="11" t="str">
        <f t="shared" si="67"/>
        <v/>
      </c>
      <c r="N429" s="11" t="str">
        <f t="shared" si="68"/>
        <v/>
      </c>
      <c r="O429" s="11" t="str">
        <f t="shared" si="69"/>
        <v/>
      </c>
      <c r="P429" s="2" t="str">
        <f t="shared" si="70"/>
        <v/>
      </c>
      <c r="Q429" s="2" t="str">
        <f t="shared" si="71"/>
        <v/>
      </c>
      <c r="R429" s="2" t="str">
        <f t="shared" si="72"/>
        <v/>
      </c>
      <c r="S429" s="11" t="str">
        <f t="shared" si="73"/>
        <v/>
      </c>
      <c r="T429" s="11" t="str">
        <f>IF(ISBLANK(A429),"",VLOOKUP(表1_16[[#This Row],[分项工程名称]],模板!C:G,3,FALSE))</f>
        <v/>
      </c>
      <c r="U429" s="2" t="str">
        <f t="shared" si="74"/>
        <v/>
      </c>
      <c r="V429" s="2" t="str">
        <f t="shared" si="75"/>
        <v/>
      </c>
      <c r="W429" s="11" t="str">
        <f>IF(ISBLANK(A429),"",表1_16[[#This Row],[子项名称]]&amp;表1_16[[#This Row],[标题]]&amp;表1_16[[#This Row],[分项工程代号]])</f>
        <v/>
      </c>
      <c r="X429" s="11" t="str">
        <f>IF(ISBLANK(A429),"",COUNTIF(W:W,表1_16[[#This Row],[子项名称]]&amp;表1_16[[#This Row],[标题]]&amp;表1_16[[#This Row],[分项工程代号]]))</f>
        <v/>
      </c>
      <c r="Y429" s="11" t="str">
        <f>IF(ISBLANK(A429),"",表1_16[[#This Row],[子项名称]]&amp;表1_16[[#This Row],[分项工程代号]]&amp;表1_16[[#This Row],[分项工程名称]])</f>
        <v/>
      </c>
      <c r="Z429" s="11" t="str">
        <f>IF(ISBLANK(A429),"",IF(MATCH(表1_16[[#This Row],[子项名称]]&amp;表1_16[[#This Row],[分项工程代号]]&amp;表1_16[[#This Row],[分项工程名称]],Y:Y,0)=ROW(表1_16[[#This Row],[子项名称]]),TRUE,FALSE))</f>
        <v/>
      </c>
      <c r="AA429" s="11" t="str">
        <f t="shared" si="76"/>
        <v/>
      </c>
      <c r="AB429" s="11" t="str">
        <f>IF(ISBLANK(A429),"",VLOOKUP(表1_16[[#This Row],[分项工程名称]],施工检查记录[#All],2,FALSE))</f>
        <v/>
      </c>
      <c r="AC429" s="5"/>
    </row>
    <row r="430" customHeight="1" spans="1:29">
      <c r="A430" s="5"/>
      <c r="B430" s="5"/>
      <c r="C430" s="5"/>
      <c r="D430" s="5"/>
      <c r="E430" s="5"/>
      <c r="F430" s="5"/>
      <c r="G430" s="5"/>
      <c r="H430" s="5"/>
      <c r="I430" s="5"/>
      <c r="J430" s="5"/>
      <c r="K430" s="11" t="str">
        <f>IF(ISBLANK(A430),"",VLOOKUP("S8"&amp;表1_16[[#This Row],[分项工程代号]]&amp;表1_16[[#This Row],[分项工程名称]],模板!D:F,3,FALSE))</f>
        <v/>
      </c>
      <c r="L430" s="2" t="str">
        <f>IF(ISBLANK(A430),"",表1_16[[#This Row],[编号]]&amp;TEXT(表1_16[[#This Row],[序号]],"000"))</f>
        <v/>
      </c>
      <c r="M430" s="11" t="str">
        <f t="shared" si="67"/>
        <v/>
      </c>
      <c r="N430" s="11" t="str">
        <f t="shared" si="68"/>
        <v/>
      </c>
      <c r="O430" s="11" t="str">
        <f t="shared" si="69"/>
        <v/>
      </c>
      <c r="P430" s="2" t="str">
        <f t="shared" si="70"/>
        <v/>
      </c>
      <c r="Q430" s="2" t="str">
        <f t="shared" si="71"/>
        <v/>
      </c>
      <c r="R430" s="2" t="str">
        <f t="shared" si="72"/>
        <v/>
      </c>
      <c r="S430" s="11" t="str">
        <f t="shared" si="73"/>
        <v/>
      </c>
      <c r="T430" s="11" t="str">
        <f>IF(ISBLANK(A430),"",VLOOKUP(表1_16[[#This Row],[分项工程名称]],模板!C:G,3,FALSE))</f>
        <v/>
      </c>
      <c r="U430" s="2" t="str">
        <f t="shared" si="74"/>
        <v/>
      </c>
      <c r="V430" s="2" t="str">
        <f t="shared" si="75"/>
        <v/>
      </c>
      <c r="W430" s="11" t="str">
        <f>IF(ISBLANK(A430),"",表1_16[[#This Row],[子项名称]]&amp;表1_16[[#This Row],[标题]]&amp;表1_16[[#This Row],[分项工程代号]])</f>
        <v/>
      </c>
      <c r="X430" s="11" t="str">
        <f>IF(ISBLANK(A430),"",COUNTIF(W:W,表1_16[[#This Row],[子项名称]]&amp;表1_16[[#This Row],[标题]]&amp;表1_16[[#This Row],[分项工程代号]]))</f>
        <v/>
      </c>
      <c r="Y430" s="11" t="str">
        <f>IF(ISBLANK(A430),"",表1_16[[#This Row],[子项名称]]&amp;表1_16[[#This Row],[分项工程代号]]&amp;表1_16[[#This Row],[分项工程名称]])</f>
        <v/>
      </c>
      <c r="Z430" s="11" t="str">
        <f>IF(ISBLANK(A430),"",IF(MATCH(表1_16[[#This Row],[子项名称]]&amp;表1_16[[#This Row],[分项工程代号]]&amp;表1_16[[#This Row],[分项工程名称]],Y:Y,0)=ROW(表1_16[[#This Row],[子项名称]]),TRUE,FALSE))</f>
        <v/>
      </c>
      <c r="AA430" s="11" t="str">
        <f t="shared" si="76"/>
        <v/>
      </c>
      <c r="AB430" s="11" t="str">
        <f>IF(ISBLANK(A430),"",VLOOKUP(表1_16[[#This Row],[分项工程名称]],施工检查记录[#All],2,FALSE))</f>
        <v/>
      </c>
      <c r="AC430" s="5"/>
    </row>
    <row r="431" customHeight="1" spans="1:29">
      <c r="A431" s="5"/>
      <c r="B431" s="5"/>
      <c r="C431" s="5"/>
      <c r="D431" s="5"/>
      <c r="E431" s="5"/>
      <c r="F431" s="5"/>
      <c r="G431" s="5"/>
      <c r="H431" s="5"/>
      <c r="I431" s="5"/>
      <c r="J431" s="5"/>
      <c r="K431" s="11" t="str">
        <f>IF(ISBLANK(A431),"",VLOOKUP("S8"&amp;表1_16[[#This Row],[分项工程代号]]&amp;表1_16[[#This Row],[分项工程名称]],模板!D:F,3,FALSE))</f>
        <v/>
      </c>
      <c r="L431" s="2" t="str">
        <f>IF(ISBLANK(A431),"",表1_16[[#This Row],[编号]]&amp;TEXT(表1_16[[#This Row],[序号]],"000"))</f>
        <v/>
      </c>
      <c r="M431" s="11" t="str">
        <f t="shared" si="67"/>
        <v/>
      </c>
      <c r="N431" s="11" t="str">
        <f t="shared" si="68"/>
        <v/>
      </c>
      <c r="O431" s="11" t="str">
        <f t="shared" si="69"/>
        <v/>
      </c>
      <c r="P431" s="2" t="str">
        <f t="shared" si="70"/>
        <v/>
      </c>
      <c r="Q431" s="2" t="str">
        <f t="shared" si="71"/>
        <v/>
      </c>
      <c r="R431" s="2" t="str">
        <f t="shared" si="72"/>
        <v/>
      </c>
      <c r="S431" s="11" t="str">
        <f t="shared" si="73"/>
        <v/>
      </c>
      <c r="T431" s="11" t="str">
        <f>IF(ISBLANK(A431),"",VLOOKUP(表1_16[[#This Row],[分项工程名称]],模板!C:G,3,FALSE))</f>
        <v/>
      </c>
      <c r="U431" s="2" t="str">
        <f t="shared" si="74"/>
        <v/>
      </c>
      <c r="V431" s="2" t="str">
        <f t="shared" si="75"/>
        <v/>
      </c>
      <c r="W431" s="11" t="str">
        <f>IF(ISBLANK(A431),"",表1_16[[#This Row],[子项名称]]&amp;表1_16[[#This Row],[标题]]&amp;表1_16[[#This Row],[分项工程代号]])</f>
        <v/>
      </c>
      <c r="X431" s="11" t="str">
        <f>IF(ISBLANK(A431),"",COUNTIF(W:W,表1_16[[#This Row],[子项名称]]&amp;表1_16[[#This Row],[标题]]&amp;表1_16[[#This Row],[分项工程代号]]))</f>
        <v/>
      </c>
      <c r="Y431" s="11" t="str">
        <f>IF(ISBLANK(A431),"",表1_16[[#This Row],[子项名称]]&amp;表1_16[[#This Row],[分项工程代号]]&amp;表1_16[[#This Row],[分项工程名称]])</f>
        <v/>
      </c>
      <c r="Z431" s="11" t="str">
        <f>IF(ISBLANK(A431),"",IF(MATCH(表1_16[[#This Row],[子项名称]]&amp;表1_16[[#This Row],[分项工程代号]]&amp;表1_16[[#This Row],[分项工程名称]],Y:Y,0)=ROW(表1_16[[#This Row],[子项名称]]),TRUE,FALSE))</f>
        <v/>
      </c>
      <c r="AA431" s="11" t="str">
        <f t="shared" si="76"/>
        <v/>
      </c>
      <c r="AB431" s="11" t="str">
        <f>IF(ISBLANK(A431),"",VLOOKUP(表1_16[[#This Row],[分项工程名称]],施工检查记录[#All],2,FALSE))</f>
        <v/>
      </c>
      <c r="AC431" s="5"/>
    </row>
    <row r="432" customHeight="1" spans="1:29">
      <c r="A432" s="5"/>
      <c r="B432" s="5"/>
      <c r="C432" s="5"/>
      <c r="D432" s="5"/>
      <c r="E432" s="5"/>
      <c r="F432" s="5"/>
      <c r="G432" s="5"/>
      <c r="H432" s="5"/>
      <c r="I432" s="5"/>
      <c r="J432" s="5"/>
      <c r="K432" s="11" t="str">
        <f>IF(ISBLANK(A432),"",VLOOKUP("S8"&amp;表1_16[[#This Row],[分项工程代号]]&amp;表1_16[[#This Row],[分项工程名称]],模板!D:F,3,FALSE))</f>
        <v/>
      </c>
      <c r="L432" s="2" t="str">
        <f>IF(ISBLANK(A432),"",表1_16[[#This Row],[编号]]&amp;TEXT(表1_16[[#This Row],[序号]],"000"))</f>
        <v/>
      </c>
      <c r="M432" s="11" t="str">
        <f t="shared" si="67"/>
        <v/>
      </c>
      <c r="N432" s="11" t="str">
        <f t="shared" si="68"/>
        <v/>
      </c>
      <c r="O432" s="11" t="str">
        <f t="shared" si="69"/>
        <v/>
      </c>
      <c r="P432" s="2" t="str">
        <f t="shared" si="70"/>
        <v/>
      </c>
      <c r="Q432" s="2" t="str">
        <f t="shared" si="71"/>
        <v/>
      </c>
      <c r="R432" s="2" t="str">
        <f t="shared" si="72"/>
        <v/>
      </c>
      <c r="S432" s="11" t="str">
        <f t="shared" si="73"/>
        <v/>
      </c>
      <c r="T432" s="11" t="str">
        <f>IF(ISBLANK(A432),"",VLOOKUP(表1_16[[#This Row],[分项工程名称]],模板!C:G,3,FALSE))</f>
        <v/>
      </c>
      <c r="U432" s="2" t="str">
        <f t="shared" si="74"/>
        <v/>
      </c>
      <c r="V432" s="2" t="str">
        <f t="shared" si="75"/>
        <v/>
      </c>
      <c r="W432" s="11" t="str">
        <f>IF(ISBLANK(A432),"",表1_16[[#This Row],[子项名称]]&amp;表1_16[[#This Row],[标题]]&amp;表1_16[[#This Row],[分项工程代号]])</f>
        <v/>
      </c>
      <c r="X432" s="11" t="str">
        <f>IF(ISBLANK(A432),"",COUNTIF(W:W,表1_16[[#This Row],[子项名称]]&amp;表1_16[[#This Row],[标题]]&amp;表1_16[[#This Row],[分项工程代号]]))</f>
        <v/>
      </c>
      <c r="Y432" s="11" t="str">
        <f>IF(ISBLANK(A432),"",表1_16[[#This Row],[子项名称]]&amp;表1_16[[#This Row],[分项工程代号]]&amp;表1_16[[#This Row],[分项工程名称]])</f>
        <v/>
      </c>
      <c r="Z432" s="11" t="str">
        <f>IF(ISBLANK(A432),"",IF(MATCH(表1_16[[#This Row],[子项名称]]&amp;表1_16[[#This Row],[分项工程代号]]&amp;表1_16[[#This Row],[分项工程名称]],Y:Y,0)=ROW(表1_16[[#This Row],[子项名称]]),TRUE,FALSE))</f>
        <v/>
      </c>
      <c r="AA432" s="11" t="str">
        <f t="shared" si="76"/>
        <v/>
      </c>
      <c r="AB432" s="11" t="str">
        <f>IF(ISBLANK(A432),"",VLOOKUP(表1_16[[#This Row],[分项工程名称]],施工检查记录[#All],2,FALSE))</f>
        <v/>
      </c>
      <c r="AC432" s="5"/>
    </row>
    <row r="433" customHeight="1" spans="1:29">
      <c r="A433" s="5"/>
      <c r="B433" s="5"/>
      <c r="C433" s="5"/>
      <c r="D433" s="5"/>
      <c r="E433" s="5"/>
      <c r="F433" s="5"/>
      <c r="G433" s="5"/>
      <c r="H433" s="5"/>
      <c r="I433" s="5"/>
      <c r="J433" s="5"/>
      <c r="K433" s="11" t="str">
        <f>IF(ISBLANK(A433),"",VLOOKUP("S8"&amp;表1_16[[#This Row],[分项工程代号]]&amp;表1_16[[#This Row],[分项工程名称]],模板!D:F,3,FALSE))</f>
        <v/>
      </c>
      <c r="L433" s="2" t="str">
        <f>IF(ISBLANK(A433),"",表1_16[[#This Row],[编号]]&amp;TEXT(表1_16[[#This Row],[序号]],"000"))</f>
        <v/>
      </c>
      <c r="M433" s="11" t="str">
        <f t="shared" si="67"/>
        <v/>
      </c>
      <c r="N433" s="11" t="str">
        <f t="shared" si="68"/>
        <v/>
      </c>
      <c r="O433" s="11" t="str">
        <f t="shared" si="69"/>
        <v/>
      </c>
      <c r="P433" s="2" t="str">
        <f t="shared" si="70"/>
        <v/>
      </c>
      <c r="Q433" s="2" t="str">
        <f t="shared" si="71"/>
        <v/>
      </c>
      <c r="R433" s="2" t="str">
        <f t="shared" si="72"/>
        <v/>
      </c>
      <c r="S433" s="11" t="str">
        <f t="shared" si="73"/>
        <v/>
      </c>
      <c r="T433" s="11" t="str">
        <f>IF(ISBLANK(A433),"",VLOOKUP(表1_16[[#This Row],[分项工程名称]],模板!C:G,3,FALSE))</f>
        <v/>
      </c>
      <c r="U433" s="2" t="str">
        <f t="shared" si="74"/>
        <v/>
      </c>
      <c r="V433" s="2" t="str">
        <f t="shared" si="75"/>
        <v/>
      </c>
      <c r="W433" s="11" t="str">
        <f>IF(ISBLANK(A433),"",表1_16[[#This Row],[子项名称]]&amp;表1_16[[#This Row],[标题]]&amp;表1_16[[#This Row],[分项工程代号]])</f>
        <v/>
      </c>
      <c r="X433" s="11" t="str">
        <f>IF(ISBLANK(A433),"",COUNTIF(W:W,表1_16[[#This Row],[子项名称]]&amp;表1_16[[#This Row],[标题]]&amp;表1_16[[#This Row],[分项工程代号]]))</f>
        <v/>
      </c>
      <c r="Y433" s="11" t="str">
        <f>IF(ISBLANK(A433),"",表1_16[[#This Row],[子项名称]]&amp;表1_16[[#This Row],[分项工程代号]]&amp;表1_16[[#This Row],[分项工程名称]])</f>
        <v/>
      </c>
      <c r="Z433" s="11" t="str">
        <f>IF(ISBLANK(A433),"",IF(MATCH(表1_16[[#This Row],[子项名称]]&amp;表1_16[[#This Row],[分项工程代号]]&amp;表1_16[[#This Row],[分项工程名称]],Y:Y,0)=ROW(表1_16[[#This Row],[子项名称]]),TRUE,FALSE))</f>
        <v/>
      </c>
      <c r="AA433" s="11" t="str">
        <f t="shared" si="76"/>
        <v/>
      </c>
      <c r="AB433" s="11" t="str">
        <f>IF(ISBLANK(A433),"",VLOOKUP(表1_16[[#This Row],[分项工程名称]],施工检查记录[#All],2,FALSE))</f>
        <v/>
      </c>
      <c r="AC433" s="5"/>
    </row>
    <row r="434" customHeight="1" spans="1:29">
      <c r="A434" s="5"/>
      <c r="B434" s="5"/>
      <c r="C434" s="5"/>
      <c r="D434" s="5"/>
      <c r="E434" s="5"/>
      <c r="F434" s="5"/>
      <c r="G434" s="5"/>
      <c r="H434" s="5"/>
      <c r="I434" s="5"/>
      <c r="J434" s="5"/>
      <c r="K434" s="11" t="str">
        <f>IF(ISBLANK(A434),"",VLOOKUP("S8"&amp;表1_16[[#This Row],[分项工程代号]]&amp;表1_16[[#This Row],[分项工程名称]],模板!D:F,3,FALSE))</f>
        <v/>
      </c>
      <c r="L434" s="2" t="str">
        <f>IF(ISBLANK(A434),"",表1_16[[#This Row],[编号]]&amp;TEXT(表1_16[[#This Row],[序号]],"000"))</f>
        <v/>
      </c>
      <c r="M434" s="11" t="str">
        <f t="shared" si="67"/>
        <v/>
      </c>
      <c r="N434" s="11" t="str">
        <f t="shared" si="68"/>
        <v/>
      </c>
      <c r="O434" s="11" t="str">
        <f t="shared" si="69"/>
        <v/>
      </c>
      <c r="P434" s="2" t="str">
        <f t="shared" si="70"/>
        <v/>
      </c>
      <c r="Q434" s="2" t="str">
        <f t="shared" si="71"/>
        <v/>
      </c>
      <c r="R434" s="2" t="str">
        <f t="shared" si="72"/>
        <v/>
      </c>
      <c r="S434" s="11" t="str">
        <f t="shared" si="73"/>
        <v/>
      </c>
      <c r="T434" s="11" t="str">
        <f>IF(ISBLANK(A434),"",VLOOKUP(表1_16[[#This Row],[分项工程名称]],模板!C:G,3,FALSE))</f>
        <v/>
      </c>
      <c r="U434" s="2" t="str">
        <f t="shared" si="74"/>
        <v/>
      </c>
      <c r="V434" s="2" t="str">
        <f t="shared" si="75"/>
        <v/>
      </c>
      <c r="W434" s="11" t="str">
        <f>IF(ISBLANK(A434),"",表1_16[[#This Row],[子项名称]]&amp;表1_16[[#This Row],[标题]]&amp;表1_16[[#This Row],[分项工程代号]])</f>
        <v/>
      </c>
      <c r="X434" s="11" t="str">
        <f>IF(ISBLANK(A434),"",COUNTIF(W:W,表1_16[[#This Row],[子项名称]]&amp;表1_16[[#This Row],[标题]]&amp;表1_16[[#This Row],[分项工程代号]]))</f>
        <v/>
      </c>
      <c r="Y434" s="11" t="str">
        <f>IF(ISBLANK(A434),"",表1_16[[#This Row],[子项名称]]&amp;表1_16[[#This Row],[分项工程代号]]&amp;表1_16[[#This Row],[分项工程名称]])</f>
        <v/>
      </c>
      <c r="Z434" s="11" t="str">
        <f>IF(ISBLANK(A434),"",IF(MATCH(表1_16[[#This Row],[子项名称]]&amp;表1_16[[#This Row],[分项工程代号]]&amp;表1_16[[#This Row],[分项工程名称]],Y:Y,0)=ROW(表1_16[[#This Row],[子项名称]]),TRUE,FALSE))</f>
        <v/>
      </c>
      <c r="AA434" s="11" t="str">
        <f t="shared" si="76"/>
        <v/>
      </c>
      <c r="AB434" s="11" t="str">
        <f>IF(ISBLANK(A434),"",VLOOKUP(表1_16[[#This Row],[分项工程名称]],施工检查记录[#All],2,FALSE))</f>
        <v/>
      </c>
      <c r="AC434" s="5"/>
    </row>
    <row r="435" customHeight="1" spans="1:29">
      <c r="A435" s="5"/>
      <c r="B435" s="5"/>
      <c r="C435" s="5"/>
      <c r="D435" s="5"/>
      <c r="E435" s="5"/>
      <c r="F435" s="5"/>
      <c r="G435" s="5"/>
      <c r="H435" s="5"/>
      <c r="I435" s="5"/>
      <c r="J435" s="5"/>
      <c r="K435" s="11" t="str">
        <f>IF(ISBLANK(A435),"",VLOOKUP("S8"&amp;表1_16[[#This Row],[分项工程代号]]&amp;表1_16[[#This Row],[分项工程名称]],模板!D:F,3,FALSE))</f>
        <v/>
      </c>
      <c r="L435" s="2" t="str">
        <f>IF(ISBLANK(A435),"",表1_16[[#This Row],[编号]]&amp;TEXT(表1_16[[#This Row],[序号]],"000"))</f>
        <v/>
      </c>
      <c r="M435" s="11" t="str">
        <f t="shared" si="67"/>
        <v/>
      </c>
      <c r="N435" s="11" t="str">
        <f t="shared" si="68"/>
        <v/>
      </c>
      <c r="O435" s="11" t="str">
        <f t="shared" si="69"/>
        <v/>
      </c>
      <c r="P435" s="2" t="str">
        <f t="shared" si="70"/>
        <v/>
      </c>
      <c r="Q435" s="2" t="str">
        <f t="shared" si="71"/>
        <v/>
      </c>
      <c r="R435" s="2" t="str">
        <f t="shared" si="72"/>
        <v/>
      </c>
      <c r="S435" s="11" t="str">
        <f t="shared" si="73"/>
        <v/>
      </c>
      <c r="T435" s="11" t="str">
        <f>IF(ISBLANK(A435),"",VLOOKUP(表1_16[[#This Row],[分项工程名称]],模板!C:G,3,FALSE))</f>
        <v/>
      </c>
      <c r="U435" s="2" t="str">
        <f t="shared" si="74"/>
        <v/>
      </c>
      <c r="V435" s="2" t="str">
        <f t="shared" si="75"/>
        <v/>
      </c>
      <c r="W435" s="11" t="str">
        <f>IF(ISBLANK(A435),"",表1_16[[#This Row],[子项名称]]&amp;表1_16[[#This Row],[标题]]&amp;表1_16[[#This Row],[分项工程代号]])</f>
        <v/>
      </c>
      <c r="X435" s="11" t="str">
        <f>IF(ISBLANK(A435),"",COUNTIF(W:W,表1_16[[#This Row],[子项名称]]&amp;表1_16[[#This Row],[标题]]&amp;表1_16[[#This Row],[分项工程代号]]))</f>
        <v/>
      </c>
      <c r="Y435" s="11" t="str">
        <f>IF(ISBLANK(A435),"",表1_16[[#This Row],[子项名称]]&amp;表1_16[[#This Row],[分项工程代号]]&amp;表1_16[[#This Row],[分项工程名称]])</f>
        <v/>
      </c>
      <c r="Z435" s="11" t="str">
        <f>IF(ISBLANK(A435),"",IF(MATCH(表1_16[[#This Row],[子项名称]]&amp;表1_16[[#This Row],[分项工程代号]]&amp;表1_16[[#This Row],[分项工程名称]],Y:Y,0)=ROW(表1_16[[#This Row],[子项名称]]),TRUE,FALSE))</f>
        <v/>
      </c>
      <c r="AA435" s="11" t="str">
        <f t="shared" si="76"/>
        <v/>
      </c>
      <c r="AB435" s="11" t="str">
        <f>IF(ISBLANK(A435),"",VLOOKUP(表1_16[[#This Row],[分项工程名称]],施工检查记录[#All],2,FALSE))</f>
        <v/>
      </c>
      <c r="AC435" s="5"/>
    </row>
    <row r="436" customHeight="1" spans="1:29">
      <c r="A436" s="5"/>
      <c r="B436" s="5"/>
      <c r="C436" s="5"/>
      <c r="D436" s="5"/>
      <c r="E436" s="5"/>
      <c r="F436" s="5"/>
      <c r="G436" s="5"/>
      <c r="H436" s="5"/>
      <c r="I436" s="5"/>
      <c r="J436" s="5"/>
      <c r="K436" s="11" t="str">
        <f>IF(ISBLANK(A436),"",VLOOKUP("S8"&amp;表1_16[[#This Row],[分项工程代号]]&amp;表1_16[[#This Row],[分项工程名称]],模板!D:F,3,FALSE))</f>
        <v/>
      </c>
      <c r="L436" s="2" t="str">
        <f>IF(ISBLANK(A436),"",表1_16[[#This Row],[编号]]&amp;TEXT(表1_16[[#This Row],[序号]],"000"))</f>
        <v/>
      </c>
      <c r="M436" s="11" t="str">
        <f t="shared" si="67"/>
        <v/>
      </c>
      <c r="N436" s="11" t="str">
        <f t="shared" si="68"/>
        <v/>
      </c>
      <c r="O436" s="11" t="str">
        <f t="shared" si="69"/>
        <v/>
      </c>
      <c r="P436" s="2" t="str">
        <f t="shared" si="70"/>
        <v/>
      </c>
      <c r="Q436" s="2" t="str">
        <f t="shared" si="71"/>
        <v/>
      </c>
      <c r="R436" s="2" t="str">
        <f t="shared" si="72"/>
        <v/>
      </c>
      <c r="S436" s="11" t="str">
        <f t="shared" si="73"/>
        <v/>
      </c>
      <c r="T436" s="11" t="str">
        <f>IF(ISBLANK(A436),"",VLOOKUP(表1_16[[#This Row],[分项工程名称]],模板!C:G,3,FALSE))</f>
        <v/>
      </c>
      <c r="U436" s="2" t="str">
        <f t="shared" si="74"/>
        <v/>
      </c>
      <c r="V436" s="2" t="str">
        <f t="shared" si="75"/>
        <v/>
      </c>
      <c r="W436" s="11" t="str">
        <f>IF(ISBLANK(A436),"",表1_16[[#This Row],[子项名称]]&amp;表1_16[[#This Row],[标题]]&amp;表1_16[[#This Row],[分项工程代号]])</f>
        <v/>
      </c>
      <c r="X436" s="11" t="str">
        <f>IF(ISBLANK(A436),"",COUNTIF(W:W,表1_16[[#This Row],[子项名称]]&amp;表1_16[[#This Row],[标题]]&amp;表1_16[[#This Row],[分项工程代号]]))</f>
        <v/>
      </c>
      <c r="Y436" s="11" t="str">
        <f>IF(ISBLANK(A436),"",表1_16[[#This Row],[子项名称]]&amp;表1_16[[#This Row],[分项工程代号]]&amp;表1_16[[#This Row],[分项工程名称]])</f>
        <v/>
      </c>
      <c r="Z436" s="11" t="str">
        <f>IF(ISBLANK(A436),"",IF(MATCH(表1_16[[#This Row],[子项名称]]&amp;表1_16[[#This Row],[分项工程代号]]&amp;表1_16[[#This Row],[分项工程名称]],Y:Y,0)=ROW(表1_16[[#This Row],[子项名称]]),TRUE,FALSE))</f>
        <v/>
      </c>
      <c r="AA436" s="11" t="str">
        <f t="shared" si="76"/>
        <v/>
      </c>
      <c r="AB436" s="11" t="str">
        <f>IF(ISBLANK(A436),"",VLOOKUP(表1_16[[#This Row],[分项工程名称]],施工检查记录[#All],2,FALSE))</f>
        <v/>
      </c>
      <c r="AC436" s="5"/>
    </row>
    <row r="437" customHeight="1" spans="1:29">
      <c r="A437" s="5"/>
      <c r="B437" s="5"/>
      <c r="C437" s="5"/>
      <c r="D437" s="5"/>
      <c r="E437" s="5"/>
      <c r="F437" s="5"/>
      <c r="G437" s="5"/>
      <c r="H437" s="5"/>
      <c r="I437" s="5"/>
      <c r="J437" s="5"/>
      <c r="K437" s="11" t="str">
        <f>IF(ISBLANK(A437),"",VLOOKUP("S8"&amp;表1_16[[#This Row],[分项工程代号]]&amp;表1_16[[#This Row],[分项工程名称]],模板!D:F,3,FALSE))</f>
        <v/>
      </c>
      <c r="L437" s="2" t="str">
        <f>IF(ISBLANK(A437),"",表1_16[[#This Row],[编号]]&amp;TEXT(表1_16[[#This Row],[序号]],"000"))</f>
        <v/>
      </c>
      <c r="M437" s="11" t="str">
        <f t="shared" si="67"/>
        <v/>
      </c>
      <c r="N437" s="11" t="str">
        <f t="shared" si="68"/>
        <v/>
      </c>
      <c r="O437" s="11" t="str">
        <f t="shared" si="69"/>
        <v/>
      </c>
      <c r="P437" s="2" t="str">
        <f t="shared" si="70"/>
        <v/>
      </c>
      <c r="Q437" s="2" t="str">
        <f t="shared" si="71"/>
        <v/>
      </c>
      <c r="R437" s="2" t="str">
        <f t="shared" si="72"/>
        <v/>
      </c>
      <c r="S437" s="11" t="str">
        <f t="shared" si="73"/>
        <v/>
      </c>
      <c r="T437" s="11" t="str">
        <f>IF(ISBLANK(A437),"",VLOOKUP(表1_16[[#This Row],[分项工程名称]],模板!C:G,3,FALSE))</f>
        <v/>
      </c>
      <c r="U437" s="2" t="str">
        <f t="shared" si="74"/>
        <v/>
      </c>
      <c r="V437" s="2" t="str">
        <f t="shared" si="75"/>
        <v/>
      </c>
      <c r="W437" s="11" t="str">
        <f>IF(ISBLANK(A437),"",表1_16[[#This Row],[子项名称]]&amp;表1_16[[#This Row],[标题]]&amp;表1_16[[#This Row],[分项工程代号]])</f>
        <v/>
      </c>
      <c r="X437" s="11" t="str">
        <f>IF(ISBLANK(A437),"",COUNTIF(W:W,表1_16[[#This Row],[子项名称]]&amp;表1_16[[#This Row],[标题]]&amp;表1_16[[#This Row],[分项工程代号]]))</f>
        <v/>
      </c>
      <c r="Y437" s="11" t="str">
        <f>IF(ISBLANK(A437),"",表1_16[[#This Row],[子项名称]]&amp;表1_16[[#This Row],[分项工程代号]]&amp;表1_16[[#This Row],[分项工程名称]])</f>
        <v/>
      </c>
      <c r="Z437" s="11" t="str">
        <f>IF(ISBLANK(A437),"",IF(MATCH(表1_16[[#This Row],[子项名称]]&amp;表1_16[[#This Row],[分项工程代号]]&amp;表1_16[[#This Row],[分项工程名称]],Y:Y,0)=ROW(表1_16[[#This Row],[子项名称]]),TRUE,FALSE))</f>
        <v/>
      </c>
      <c r="AA437" s="11" t="str">
        <f t="shared" si="76"/>
        <v/>
      </c>
      <c r="AB437" s="11" t="str">
        <f>IF(ISBLANK(A437),"",VLOOKUP(表1_16[[#This Row],[分项工程名称]],施工检查记录[#All],2,FALSE))</f>
        <v/>
      </c>
      <c r="AC437" s="5"/>
    </row>
    <row r="438" customHeight="1" spans="1:29">
      <c r="A438" s="5"/>
      <c r="B438" s="5"/>
      <c r="C438" s="5"/>
      <c r="D438" s="5"/>
      <c r="E438" s="5"/>
      <c r="F438" s="5"/>
      <c r="G438" s="5"/>
      <c r="H438" s="5"/>
      <c r="I438" s="5"/>
      <c r="J438" s="5"/>
      <c r="K438" s="11" t="str">
        <f>IF(ISBLANK(A438),"",VLOOKUP("S8"&amp;表1_16[[#This Row],[分项工程代号]]&amp;表1_16[[#This Row],[分项工程名称]],模板!D:F,3,FALSE))</f>
        <v/>
      </c>
      <c r="L438" s="2" t="str">
        <f>IF(ISBLANK(A438),"",表1_16[[#This Row],[编号]]&amp;TEXT(表1_16[[#This Row],[序号]],"000"))</f>
        <v/>
      </c>
      <c r="M438" s="11" t="str">
        <f t="shared" si="67"/>
        <v/>
      </c>
      <c r="N438" s="11" t="str">
        <f t="shared" si="68"/>
        <v/>
      </c>
      <c r="O438" s="11" t="str">
        <f t="shared" si="69"/>
        <v/>
      </c>
      <c r="P438" s="2" t="str">
        <f t="shared" si="70"/>
        <v/>
      </c>
      <c r="Q438" s="2" t="str">
        <f t="shared" si="71"/>
        <v/>
      </c>
      <c r="R438" s="2" t="str">
        <f t="shared" si="72"/>
        <v/>
      </c>
      <c r="S438" s="11" t="str">
        <f t="shared" si="73"/>
        <v/>
      </c>
      <c r="T438" s="11" t="str">
        <f>IF(ISBLANK(A438),"",VLOOKUP(表1_16[[#This Row],[分项工程名称]],模板!C:G,3,FALSE))</f>
        <v/>
      </c>
      <c r="U438" s="2" t="str">
        <f t="shared" si="74"/>
        <v/>
      </c>
      <c r="V438" s="2" t="str">
        <f t="shared" si="75"/>
        <v/>
      </c>
      <c r="W438" s="11" t="str">
        <f>IF(ISBLANK(A438),"",表1_16[[#This Row],[子项名称]]&amp;表1_16[[#This Row],[标题]]&amp;表1_16[[#This Row],[分项工程代号]])</f>
        <v/>
      </c>
      <c r="X438" s="11" t="str">
        <f>IF(ISBLANK(A438),"",COUNTIF(W:W,表1_16[[#This Row],[子项名称]]&amp;表1_16[[#This Row],[标题]]&amp;表1_16[[#This Row],[分项工程代号]]))</f>
        <v/>
      </c>
      <c r="Y438" s="11" t="str">
        <f>IF(ISBLANK(A438),"",表1_16[[#This Row],[子项名称]]&amp;表1_16[[#This Row],[分项工程代号]]&amp;表1_16[[#This Row],[分项工程名称]])</f>
        <v/>
      </c>
      <c r="Z438" s="11" t="str">
        <f>IF(ISBLANK(A438),"",IF(MATCH(表1_16[[#This Row],[子项名称]]&amp;表1_16[[#This Row],[分项工程代号]]&amp;表1_16[[#This Row],[分项工程名称]],Y:Y,0)=ROW(表1_16[[#This Row],[子项名称]]),TRUE,FALSE))</f>
        <v/>
      </c>
      <c r="AA438" s="11" t="str">
        <f t="shared" si="76"/>
        <v/>
      </c>
      <c r="AB438" s="11" t="str">
        <f>IF(ISBLANK(A438),"",VLOOKUP(表1_16[[#This Row],[分项工程名称]],施工检查记录[#All],2,FALSE))</f>
        <v/>
      </c>
      <c r="AC438" s="5"/>
    </row>
    <row r="439" customHeight="1" spans="1:29">
      <c r="A439" s="5"/>
      <c r="B439" s="5"/>
      <c r="C439" s="5"/>
      <c r="D439" s="5"/>
      <c r="E439" s="5"/>
      <c r="F439" s="5"/>
      <c r="G439" s="5"/>
      <c r="H439" s="5"/>
      <c r="I439" s="5"/>
      <c r="J439" s="5"/>
      <c r="K439" s="11" t="str">
        <f>IF(ISBLANK(A439),"",VLOOKUP("S8"&amp;表1_16[[#This Row],[分项工程代号]]&amp;表1_16[[#This Row],[分项工程名称]],模板!D:F,3,FALSE))</f>
        <v/>
      </c>
      <c r="L439" s="2" t="str">
        <f>IF(ISBLANK(A439),"",表1_16[[#This Row],[编号]]&amp;TEXT(表1_16[[#This Row],[序号]],"000"))</f>
        <v/>
      </c>
      <c r="M439" s="11" t="str">
        <f t="shared" si="67"/>
        <v/>
      </c>
      <c r="N439" s="11" t="str">
        <f t="shared" si="68"/>
        <v/>
      </c>
      <c r="O439" s="11" t="str">
        <f t="shared" si="69"/>
        <v/>
      </c>
      <c r="P439" s="2" t="str">
        <f t="shared" si="70"/>
        <v/>
      </c>
      <c r="Q439" s="2" t="str">
        <f t="shared" si="71"/>
        <v/>
      </c>
      <c r="R439" s="2" t="str">
        <f t="shared" si="72"/>
        <v/>
      </c>
      <c r="S439" s="11" t="str">
        <f t="shared" si="73"/>
        <v/>
      </c>
      <c r="T439" s="11" t="str">
        <f>IF(ISBLANK(A439),"",VLOOKUP(表1_16[[#This Row],[分项工程名称]],模板!C:G,3,FALSE))</f>
        <v/>
      </c>
      <c r="U439" s="2" t="str">
        <f t="shared" si="74"/>
        <v/>
      </c>
      <c r="V439" s="2" t="str">
        <f t="shared" si="75"/>
        <v/>
      </c>
      <c r="W439" s="11" t="str">
        <f>IF(ISBLANK(A439),"",表1_16[[#This Row],[子项名称]]&amp;表1_16[[#This Row],[标题]]&amp;表1_16[[#This Row],[分项工程代号]])</f>
        <v/>
      </c>
      <c r="X439" s="11" t="str">
        <f>IF(ISBLANK(A439),"",COUNTIF(W:W,表1_16[[#This Row],[子项名称]]&amp;表1_16[[#This Row],[标题]]&amp;表1_16[[#This Row],[分项工程代号]]))</f>
        <v/>
      </c>
      <c r="Y439" s="11" t="str">
        <f>IF(ISBLANK(A439),"",表1_16[[#This Row],[子项名称]]&amp;表1_16[[#This Row],[分项工程代号]]&amp;表1_16[[#This Row],[分项工程名称]])</f>
        <v/>
      </c>
      <c r="Z439" s="11" t="str">
        <f>IF(ISBLANK(A439),"",IF(MATCH(表1_16[[#This Row],[子项名称]]&amp;表1_16[[#This Row],[分项工程代号]]&amp;表1_16[[#This Row],[分项工程名称]],Y:Y,0)=ROW(表1_16[[#This Row],[子项名称]]),TRUE,FALSE))</f>
        <v/>
      </c>
      <c r="AA439" s="11" t="str">
        <f t="shared" si="76"/>
        <v/>
      </c>
      <c r="AB439" s="11" t="str">
        <f>IF(ISBLANK(A439),"",VLOOKUP(表1_16[[#This Row],[分项工程名称]],施工检查记录[#All],2,FALSE))</f>
        <v/>
      </c>
      <c r="AC439" s="5"/>
    </row>
    <row r="440" customHeight="1" spans="1:29">
      <c r="A440" s="5"/>
      <c r="B440" s="5"/>
      <c r="C440" s="5"/>
      <c r="D440" s="5"/>
      <c r="E440" s="5"/>
      <c r="F440" s="5"/>
      <c r="G440" s="5"/>
      <c r="H440" s="5"/>
      <c r="I440" s="5"/>
      <c r="J440" s="5"/>
      <c r="K440" s="11" t="str">
        <f>IF(ISBLANK(A440),"",VLOOKUP("S8"&amp;表1_16[[#This Row],[分项工程代号]]&amp;表1_16[[#This Row],[分项工程名称]],模板!D:F,3,FALSE))</f>
        <v/>
      </c>
      <c r="L440" s="2" t="str">
        <f>IF(ISBLANK(A440),"",表1_16[[#This Row],[编号]]&amp;TEXT(表1_16[[#This Row],[序号]],"000"))</f>
        <v/>
      </c>
      <c r="M440" s="11" t="str">
        <f t="shared" si="67"/>
        <v/>
      </c>
      <c r="N440" s="11" t="str">
        <f t="shared" si="68"/>
        <v/>
      </c>
      <c r="O440" s="11" t="str">
        <f t="shared" si="69"/>
        <v/>
      </c>
      <c r="P440" s="2" t="str">
        <f t="shared" si="70"/>
        <v/>
      </c>
      <c r="Q440" s="2" t="str">
        <f t="shared" si="71"/>
        <v/>
      </c>
      <c r="R440" s="2" t="str">
        <f t="shared" si="72"/>
        <v/>
      </c>
      <c r="S440" s="11" t="str">
        <f t="shared" si="73"/>
        <v/>
      </c>
      <c r="T440" s="11" t="str">
        <f>IF(ISBLANK(A440),"",VLOOKUP(表1_16[[#This Row],[分项工程名称]],模板!C:G,3,FALSE))</f>
        <v/>
      </c>
      <c r="U440" s="2" t="str">
        <f t="shared" si="74"/>
        <v/>
      </c>
      <c r="V440" s="2" t="str">
        <f t="shared" si="75"/>
        <v/>
      </c>
      <c r="W440" s="11" t="str">
        <f>IF(ISBLANK(A440),"",表1_16[[#This Row],[子项名称]]&amp;表1_16[[#This Row],[标题]]&amp;表1_16[[#This Row],[分项工程代号]])</f>
        <v/>
      </c>
      <c r="X440" s="11" t="str">
        <f>IF(ISBLANK(A440),"",COUNTIF(W:W,表1_16[[#This Row],[子项名称]]&amp;表1_16[[#This Row],[标题]]&amp;表1_16[[#This Row],[分项工程代号]]))</f>
        <v/>
      </c>
      <c r="Y440" s="11" t="str">
        <f>IF(ISBLANK(A440),"",表1_16[[#This Row],[子项名称]]&amp;表1_16[[#This Row],[分项工程代号]]&amp;表1_16[[#This Row],[分项工程名称]])</f>
        <v/>
      </c>
      <c r="Z440" s="11" t="str">
        <f>IF(ISBLANK(A440),"",IF(MATCH(表1_16[[#This Row],[子项名称]]&amp;表1_16[[#This Row],[分项工程代号]]&amp;表1_16[[#This Row],[分项工程名称]],Y:Y,0)=ROW(表1_16[[#This Row],[子项名称]]),TRUE,FALSE))</f>
        <v/>
      </c>
      <c r="AA440" s="11" t="str">
        <f t="shared" si="76"/>
        <v/>
      </c>
      <c r="AB440" s="11" t="str">
        <f>IF(ISBLANK(A440),"",VLOOKUP(表1_16[[#This Row],[分项工程名称]],施工检查记录[#All],2,FALSE))</f>
        <v/>
      </c>
      <c r="AC440" s="5"/>
    </row>
    <row r="441" customHeight="1" spans="1:29">
      <c r="A441" s="5"/>
      <c r="B441" s="5"/>
      <c r="C441" s="5"/>
      <c r="D441" s="5"/>
      <c r="E441" s="5"/>
      <c r="F441" s="5"/>
      <c r="G441" s="5"/>
      <c r="H441" s="5"/>
      <c r="I441" s="5"/>
      <c r="J441" s="5"/>
      <c r="K441" s="11" t="str">
        <f>IF(ISBLANK(A441),"",VLOOKUP("S8"&amp;表1_16[[#This Row],[分项工程代号]]&amp;表1_16[[#This Row],[分项工程名称]],模板!D:F,3,FALSE))</f>
        <v/>
      </c>
      <c r="L441" s="2" t="str">
        <f>IF(ISBLANK(A441),"",表1_16[[#This Row],[编号]]&amp;TEXT(表1_16[[#This Row],[序号]],"000"))</f>
        <v/>
      </c>
      <c r="M441" s="11" t="str">
        <f t="shared" si="67"/>
        <v/>
      </c>
      <c r="N441" s="11" t="str">
        <f t="shared" si="68"/>
        <v/>
      </c>
      <c r="O441" s="11" t="str">
        <f t="shared" si="69"/>
        <v/>
      </c>
      <c r="P441" s="2" t="str">
        <f t="shared" si="70"/>
        <v/>
      </c>
      <c r="Q441" s="2" t="str">
        <f t="shared" si="71"/>
        <v/>
      </c>
      <c r="R441" s="2" t="str">
        <f t="shared" si="72"/>
        <v/>
      </c>
      <c r="S441" s="11" t="str">
        <f t="shared" si="73"/>
        <v/>
      </c>
      <c r="T441" s="11" t="str">
        <f>IF(ISBLANK(A441),"",VLOOKUP(表1_16[[#This Row],[分项工程名称]],模板!C:G,3,FALSE))</f>
        <v/>
      </c>
      <c r="U441" s="2" t="str">
        <f t="shared" si="74"/>
        <v/>
      </c>
      <c r="V441" s="2" t="str">
        <f t="shared" si="75"/>
        <v/>
      </c>
      <c r="W441" s="11" t="str">
        <f>IF(ISBLANK(A441),"",表1_16[[#This Row],[子项名称]]&amp;表1_16[[#This Row],[标题]]&amp;表1_16[[#This Row],[分项工程代号]])</f>
        <v/>
      </c>
      <c r="X441" s="11" t="str">
        <f>IF(ISBLANK(A441),"",COUNTIF(W:W,表1_16[[#This Row],[子项名称]]&amp;表1_16[[#This Row],[标题]]&amp;表1_16[[#This Row],[分项工程代号]]))</f>
        <v/>
      </c>
      <c r="Y441" s="11" t="str">
        <f>IF(ISBLANK(A441),"",表1_16[[#This Row],[子项名称]]&amp;表1_16[[#This Row],[分项工程代号]]&amp;表1_16[[#This Row],[分项工程名称]])</f>
        <v/>
      </c>
      <c r="Z441" s="11" t="str">
        <f>IF(ISBLANK(A441),"",IF(MATCH(表1_16[[#This Row],[子项名称]]&amp;表1_16[[#This Row],[分项工程代号]]&amp;表1_16[[#This Row],[分项工程名称]],Y:Y,0)=ROW(表1_16[[#This Row],[子项名称]]),TRUE,FALSE))</f>
        <v/>
      </c>
      <c r="AA441" s="11" t="str">
        <f t="shared" si="76"/>
        <v/>
      </c>
      <c r="AB441" s="11" t="str">
        <f>IF(ISBLANK(A441),"",VLOOKUP(表1_16[[#This Row],[分项工程名称]],施工检查记录[#All],2,FALSE))</f>
        <v/>
      </c>
      <c r="AC441" s="5"/>
    </row>
    <row r="442" customHeight="1" spans="1:29">
      <c r="A442" s="5"/>
      <c r="B442" s="5"/>
      <c r="C442" s="5"/>
      <c r="D442" s="5"/>
      <c r="E442" s="5"/>
      <c r="F442" s="5"/>
      <c r="G442" s="5"/>
      <c r="H442" s="5"/>
      <c r="I442" s="5"/>
      <c r="J442" s="5"/>
      <c r="K442" s="11" t="str">
        <f>IF(ISBLANK(A442),"",VLOOKUP("S8"&amp;表1_16[[#This Row],[分项工程代号]]&amp;表1_16[[#This Row],[分项工程名称]],模板!D:F,3,FALSE))</f>
        <v/>
      </c>
      <c r="L442" s="2" t="str">
        <f>IF(ISBLANK(A442),"",表1_16[[#This Row],[编号]]&amp;TEXT(表1_16[[#This Row],[序号]],"000"))</f>
        <v/>
      </c>
      <c r="M442" s="11" t="str">
        <f t="shared" si="67"/>
        <v/>
      </c>
      <c r="N442" s="11" t="str">
        <f t="shared" si="68"/>
        <v/>
      </c>
      <c r="O442" s="11" t="str">
        <f t="shared" si="69"/>
        <v/>
      </c>
      <c r="P442" s="2" t="str">
        <f t="shared" si="70"/>
        <v/>
      </c>
      <c r="Q442" s="2" t="str">
        <f t="shared" si="71"/>
        <v/>
      </c>
      <c r="R442" s="2" t="str">
        <f t="shared" si="72"/>
        <v/>
      </c>
      <c r="S442" s="11" t="str">
        <f t="shared" si="73"/>
        <v/>
      </c>
      <c r="T442" s="11" t="str">
        <f>IF(ISBLANK(A442),"",VLOOKUP(表1_16[[#This Row],[分项工程名称]],模板!C:G,3,FALSE))</f>
        <v/>
      </c>
      <c r="U442" s="2" t="str">
        <f t="shared" si="74"/>
        <v/>
      </c>
      <c r="V442" s="2" t="str">
        <f t="shared" si="75"/>
        <v/>
      </c>
      <c r="W442" s="11" t="str">
        <f>IF(ISBLANK(A442),"",表1_16[[#This Row],[子项名称]]&amp;表1_16[[#This Row],[标题]]&amp;表1_16[[#This Row],[分项工程代号]])</f>
        <v/>
      </c>
      <c r="X442" s="11" t="str">
        <f>IF(ISBLANK(A442),"",COUNTIF(W:W,表1_16[[#This Row],[子项名称]]&amp;表1_16[[#This Row],[标题]]&amp;表1_16[[#This Row],[分项工程代号]]))</f>
        <v/>
      </c>
      <c r="Y442" s="11" t="str">
        <f>IF(ISBLANK(A442),"",表1_16[[#This Row],[子项名称]]&amp;表1_16[[#This Row],[分项工程代号]]&amp;表1_16[[#This Row],[分项工程名称]])</f>
        <v/>
      </c>
      <c r="Z442" s="11" t="str">
        <f>IF(ISBLANK(A442),"",IF(MATCH(表1_16[[#This Row],[子项名称]]&amp;表1_16[[#This Row],[分项工程代号]]&amp;表1_16[[#This Row],[分项工程名称]],Y:Y,0)=ROW(表1_16[[#This Row],[子项名称]]),TRUE,FALSE))</f>
        <v/>
      </c>
      <c r="AA442" s="11" t="str">
        <f t="shared" si="76"/>
        <v/>
      </c>
      <c r="AB442" s="11" t="str">
        <f>IF(ISBLANK(A442),"",VLOOKUP(表1_16[[#This Row],[分项工程名称]],施工检查记录[#All],2,FALSE))</f>
        <v/>
      </c>
      <c r="AC442" s="5"/>
    </row>
    <row r="443" customHeight="1" spans="1:29">
      <c r="A443" s="5"/>
      <c r="B443" s="5"/>
      <c r="C443" s="5"/>
      <c r="D443" s="5"/>
      <c r="E443" s="5"/>
      <c r="F443" s="5"/>
      <c r="G443" s="5"/>
      <c r="H443" s="5"/>
      <c r="I443" s="5"/>
      <c r="J443" s="5"/>
      <c r="K443" s="11" t="str">
        <f>IF(ISBLANK(A443),"",VLOOKUP("S8"&amp;表1_16[[#This Row],[分项工程代号]]&amp;表1_16[[#This Row],[分项工程名称]],模板!D:F,3,FALSE))</f>
        <v/>
      </c>
      <c r="L443" s="2" t="str">
        <f>IF(ISBLANK(A443),"",表1_16[[#This Row],[编号]]&amp;TEXT(表1_16[[#This Row],[序号]],"000"))</f>
        <v/>
      </c>
      <c r="M443" s="11" t="str">
        <f t="shared" si="67"/>
        <v/>
      </c>
      <c r="N443" s="11" t="str">
        <f t="shared" si="68"/>
        <v/>
      </c>
      <c r="O443" s="11" t="str">
        <f t="shared" si="69"/>
        <v/>
      </c>
      <c r="P443" s="2" t="str">
        <f t="shared" si="70"/>
        <v/>
      </c>
      <c r="Q443" s="2" t="str">
        <f t="shared" si="71"/>
        <v/>
      </c>
      <c r="R443" s="2" t="str">
        <f t="shared" si="72"/>
        <v/>
      </c>
      <c r="S443" s="11" t="str">
        <f t="shared" si="73"/>
        <v/>
      </c>
      <c r="T443" s="11" t="str">
        <f>IF(ISBLANK(A443),"",VLOOKUP(表1_16[[#This Row],[分项工程名称]],模板!C:G,3,FALSE))</f>
        <v/>
      </c>
      <c r="U443" s="2" t="str">
        <f t="shared" si="74"/>
        <v/>
      </c>
      <c r="V443" s="2" t="str">
        <f t="shared" si="75"/>
        <v/>
      </c>
      <c r="W443" s="11" t="str">
        <f>IF(ISBLANK(A443),"",表1_16[[#This Row],[子项名称]]&amp;表1_16[[#This Row],[标题]]&amp;表1_16[[#This Row],[分项工程代号]])</f>
        <v/>
      </c>
      <c r="X443" s="11" t="str">
        <f>IF(ISBLANK(A443),"",COUNTIF(W:W,表1_16[[#This Row],[子项名称]]&amp;表1_16[[#This Row],[标题]]&amp;表1_16[[#This Row],[分项工程代号]]))</f>
        <v/>
      </c>
      <c r="Y443" s="11" t="str">
        <f>IF(ISBLANK(A443),"",表1_16[[#This Row],[子项名称]]&amp;表1_16[[#This Row],[分项工程代号]]&amp;表1_16[[#This Row],[分项工程名称]])</f>
        <v/>
      </c>
      <c r="Z443" s="11" t="str">
        <f>IF(ISBLANK(A443),"",IF(MATCH(表1_16[[#This Row],[子项名称]]&amp;表1_16[[#This Row],[分项工程代号]]&amp;表1_16[[#This Row],[分项工程名称]],Y:Y,0)=ROW(表1_16[[#This Row],[子项名称]]),TRUE,FALSE))</f>
        <v/>
      </c>
      <c r="AA443" s="11" t="str">
        <f t="shared" si="76"/>
        <v/>
      </c>
      <c r="AB443" s="11" t="str">
        <f>IF(ISBLANK(A443),"",VLOOKUP(表1_16[[#This Row],[分项工程名称]],施工检查记录[#All],2,FALSE))</f>
        <v/>
      </c>
      <c r="AC443" s="5"/>
    </row>
    <row r="444" customHeight="1" spans="1:29">
      <c r="A444" s="5"/>
      <c r="B444" s="5"/>
      <c r="C444" s="5"/>
      <c r="D444" s="5"/>
      <c r="E444" s="5"/>
      <c r="F444" s="5"/>
      <c r="G444" s="5"/>
      <c r="H444" s="5"/>
      <c r="I444" s="5"/>
      <c r="J444" s="5"/>
      <c r="K444" s="11" t="str">
        <f>IF(ISBLANK(A444),"",VLOOKUP("S8"&amp;表1_16[[#This Row],[分项工程代号]]&amp;表1_16[[#This Row],[分项工程名称]],模板!D:F,3,FALSE))</f>
        <v/>
      </c>
      <c r="L444" s="2" t="str">
        <f>IF(ISBLANK(A444),"",表1_16[[#This Row],[编号]]&amp;TEXT(表1_16[[#This Row],[序号]],"000"))</f>
        <v/>
      </c>
      <c r="M444" s="11" t="str">
        <f t="shared" si="67"/>
        <v/>
      </c>
      <c r="N444" s="11" t="str">
        <f t="shared" si="68"/>
        <v/>
      </c>
      <c r="O444" s="11" t="str">
        <f t="shared" si="69"/>
        <v/>
      </c>
      <c r="P444" s="2" t="str">
        <f t="shared" si="70"/>
        <v/>
      </c>
      <c r="Q444" s="2" t="str">
        <f t="shared" si="71"/>
        <v/>
      </c>
      <c r="R444" s="2" t="str">
        <f t="shared" si="72"/>
        <v/>
      </c>
      <c r="S444" s="11" t="str">
        <f t="shared" si="73"/>
        <v/>
      </c>
      <c r="T444" s="11" t="str">
        <f>IF(ISBLANK(A444),"",VLOOKUP(表1_16[[#This Row],[分项工程名称]],模板!C:G,3,FALSE))</f>
        <v/>
      </c>
      <c r="U444" s="2" t="str">
        <f t="shared" si="74"/>
        <v/>
      </c>
      <c r="V444" s="2" t="str">
        <f t="shared" si="75"/>
        <v/>
      </c>
      <c r="W444" s="11" t="str">
        <f>IF(ISBLANK(A444),"",表1_16[[#This Row],[子项名称]]&amp;表1_16[[#This Row],[标题]]&amp;表1_16[[#This Row],[分项工程代号]])</f>
        <v/>
      </c>
      <c r="X444" s="11" t="str">
        <f>IF(ISBLANK(A444),"",COUNTIF(W:W,表1_16[[#This Row],[子项名称]]&amp;表1_16[[#This Row],[标题]]&amp;表1_16[[#This Row],[分项工程代号]]))</f>
        <v/>
      </c>
      <c r="Y444" s="11" t="str">
        <f>IF(ISBLANK(A444),"",表1_16[[#This Row],[子项名称]]&amp;表1_16[[#This Row],[分项工程代号]]&amp;表1_16[[#This Row],[分项工程名称]])</f>
        <v/>
      </c>
      <c r="Z444" s="11" t="str">
        <f>IF(ISBLANK(A444),"",IF(MATCH(表1_16[[#This Row],[子项名称]]&amp;表1_16[[#This Row],[分项工程代号]]&amp;表1_16[[#This Row],[分项工程名称]],Y:Y,0)=ROW(表1_16[[#This Row],[子项名称]]),TRUE,FALSE))</f>
        <v/>
      </c>
      <c r="AA444" s="11" t="str">
        <f t="shared" si="76"/>
        <v/>
      </c>
      <c r="AB444" s="11" t="str">
        <f>IF(ISBLANK(A444),"",VLOOKUP(表1_16[[#This Row],[分项工程名称]],施工检查记录[#All],2,FALSE))</f>
        <v/>
      </c>
      <c r="AC444" s="5"/>
    </row>
    <row r="445" customHeight="1" spans="1:29">
      <c r="A445" s="5"/>
      <c r="B445" s="5"/>
      <c r="C445" s="5"/>
      <c r="D445" s="5"/>
      <c r="E445" s="5"/>
      <c r="F445" s="5"/>
      <c r="G445" s="5"/>
      <c r="H445" s="5"/>
      <c r="I445" s="5"/>
      <c r="J445" s="5"/>
      <c r="K445" s="11" t="str">
        <f>IF(ISBLANK(A445),"",VLOOKUP("S8"&amp;表1_16[[#This Row],[分项工程代号]]&amp;表1_16[[#This Row],[分项工程名称]],模板!D:F,3,FALSE))</f>
        <v/>
      </c>
      <c r="L445" s="2" t="str">
        <f>IF(ISBLANK(A445),"",表1_16[[#This Row],[编号]]&amp;TEXT(表1_16[[#This Row],[序号]],"000"))</f>
        <v/>
      </c>
      <c r="M445" s="11" t="str">
        <f t="shared" si="67"/>
        <v/>
      </c>
      <c r="N445" s="11" t="str">
        <f t="shared" si="68"/>
        <v/>
      </c>
      <c r="O445" s="11" t="str">
        <f t="shared" si="69"/>
        <v/>
      </c>
      <c r="P445" s="2" t="str">
        <f t="shared" si="70"/>
        <v/>
      </c>
      <c r="Q445" s="2" t="str">
        <f t="shared" si="71"/>
        <v/>
      </c>
      <c r="R445" s="2" t="str">
        <f t="shared" si="72"/>
        <v/>
      </c>
      <c r="S445" s="11" t="str">
        <f t="shared" si="73"/>
        <v/>
      </c>
      <c r="T445" s="11" t="str">
        <f>IF(ISBLANK(A445),"",VLOOKUP(表1_16[[#This Row],[分项工程名称]],模板!C:G,3,FALSE))</f>
        <v/>
      </c>
      <c r="U445" s="2" t="str">
        <f t="shared" si="74"/>
        <v/>
      </c>
      <c r="V445" s="2" t="str">
        <f t="shared" si="75"/>
        <v/>
      </c>
      <c r="W445" s="11" t="str">
        <f>IF(ISBLANK(A445),"",表1_16[[#This Row],[子项名称]]&amp;表1_16[[#This Row],[标题]]&amp;表1_16[[#This Row],[分项工程代号]])</f>
        <v/>
      </c>
      <c r="X445" s="11" t="str">
        <f>IF(ISBLANK(A445),"",COUNTIF(W:W,表1_16[[#This Row],[子项名称]]&amp;表1_16[[#This Row],[标题]]&amp;表1_16[[#This Row],[分项工程代号]]))</f>
        <v/>
      </c>
      <c r="Y445" s="11" t="str">
        <f>IF(ISBLANK(A445),"",表1_16[[#This Row],[子项名称]]&amp;表1_16[[#This Row],[分项工程代号]]&amp;表1_16[[#This Row],[分项工程名称]])</f>
        <v/>
      </c>
      <c r="Z445" s="11" t="str">
        <f>IF(ISBLANK(A445),"",IF(MATCH(表1_16[[#This Row],[子项名称]]&amp;表1_16[[#This Row],[分项工程代号]]&amp;表1_16[[#This Row],[分项工程名称]],Y:Y,0)=ROW(表1_16[[#This Row],[子项名称]]),TRUE,FALSE))</f>
        <v/>
      </c>
      <c r="AA445" s="11" t="str">
        <f t="shared" si="76"/>
        <v/>
      </c>
      <c r="AB445" s="11" t="str">
        <f>IF(ISBLANK(A445),"",VLOOKUP(表1_16[[#This Row],[分项工程名称]],施工检查记录[#All],2,FALSE))</f>
        <v/>
      </c>
      <c r="AC445" s="5"/>
    </row>
    <row r="446" customHeight="1" spans="1:29">
      <c r="A446" s="5"/>
      <c r="B446" s="5"/>
      <c r="C446" s="5"/>
      <c r="D446" s="5"/>
      <c r="E446" s="5"/>
      <c r="F446" s="5"/>
      <c r="G446" s="5"/>
      <c r="H446" s="5"/>
      <c r="I446" s="5"/>
      <c r="J446" s="5"/>
      <c r="K446" s="11" t="str">
        <f>IF(ISBLANK(A446),"",VLOOKUP("S8"&amp;表1_16[[#This Row],[分项工程代号]]&amp;表1_16[[#This Row],[分项工程名称]],模板!D:F,3,FALSE))</f>
        <v/>
      </c>
      <c r="L446" s="2" t="str">
        <f>IF(ISBLANK(A446),"",表1_16[[#This Row],[编号]]&amp;TEXT(表1_16[[#This Row],[序号]],"000"))</f>
        <v/>
      </c>
      <c r="M446" s="11" t="str">
        <f t="shared" si="67"/>
        <v/>
      </c>
      <c r="N446" s="11" t="str">
        <f t="shared" si="68"/>
        <v/>
      </c>
      <c r="O446" s="11" t="str">
        <f t="shared" si="69"/>
        <v/>
      </c>
      <c r="P446" s="2" t="str">
        <f t="shared" si="70"/>
        <v/>
      </c>
      <c r="Q446" s="2" t="str">
        <f t="shared" si="71"/>
        <v/>
      </c>
      <c r="R446" s="2" t="str">
        <f t="shared" si="72"/>
        <v/>
      </c>
      <c r="S446" s="11" t="str">
        <f t="shared" si="73"/>
        <v/>
      </c>
      <c r="T446" s="11" t="str">
        <f>IF(ISBLANK(A446),"",VLOOKUP(表1_16[[#This Row],[分项工程名称]],模板!C:G,3,FALSE))</f>
        <v/>
      </c>
      <c r="U446" s="2" t="str">
        <f t="shared" si="74"/>
        <v/>
      </c>
      <c r="V446" s="2" t="str">
        <f t="shared" si="75"/>
        <v/>
      </c>
      <c r="W446" s="11" t="str">
        <f>IF(ISBLANK(A446),"",表1_16[[#This Row],[子项名称]]&amp;表1_16[[#This Row],[标题]]&amp;表1_16[[#This Row],[分项工程代号]])</f>
        <v/>
      </c>
      <c r="X446" s="11" t="str">
        <f>IF(ISBLANK(A446),"",COUNTIF(W:W,表1_16[[#This Row],[子项名称]]&amp;表1_16[[#This Row],[标题]]&amp;表1_16[[#This Row],[分项工程代号]]))</f>
        <v/>
      </c>
      <c r="Y446" s="11" t="str">
        <f>IF(ISBLANK(A446),"",表1_16[[#This Row],[子项名称]]&amp;表1_16[[#This Row],[分项工程代号]]&amp;表1_16[[#This Row],[分项工程名称]])</f>
        <v/>
      </c>
      <c r="Z446" s="11" t="str">
        <f>IF(ISBLANK(A446),"",IF(MATCH(表1_16[[#This Row],[子项名称]]&amp;表1_16[[#This Row],[分项工程代号]]&amp;表1_16[[#This Row],[分项工程名称]],Y:Y,0)=ROW(表1_16[[#This Row],[子项名称]]),TRUE,FALSE))</f>
        <v/>
      </c>
      <c r="AA446" s="11" t="str">
        <f t="shared" si="76"/>
        <v/>
      </c>
      <c r="AB446" s="11" t="str">
        <f>IF(ISBLANK(A446),"",VLOOKUP(表1_16[[#This Row],[分项工程名称]],施工检查记录[#All],2,FALSE))</f>
        <v/>
      </c>
      <c r="AC446" s="5"/>
    </row>
    <row r="447" customHeight="1" spans="1:29">
      <c r="A447" s="5"/>
      <c r="B447" s="5"/>
      <c r="C447" s="5"/>
      <c r="D447" s="5"/>
      <c r="E447" s="5"/>
      <c r="F447" s="5"/>
      <c r="G447" s="5"/>
      <c r="H447" s="5"/>
      <c r="I447" s="5"/>
      <c r="J447" s="5"/>
      <c r="K447" s="11" t="str">
        <f>IF(ISBLANK(A447),"",VLOOKUP("S8"&amp;表1_16[[#This Row],[分项工程代号]]&amp;表1_16[[#This Row],[分项工程名称]],模板!D:F,3,FALSE))</f>
        <v/>
      </c>
      <c r="L447" s="2" t="str">
        <f>IF(ISBLANK(A447),"",表1_16[[#This Row],[编号]]&amp;TEXT(表1_16[[#This Row],[序号]],"000"))</f>
        <v/>
      </c>
      <c r="M447" s="11" t="str">
        <f t="shared" si="67"/>
        <v/>
      </c>
      <c r="N447" s="11" t="str">
        <f t="shared" si="68"/>
        <v/>
      </c>
      <c r="O447" s="11" t="str">
        <f t="shared" si="69"/>
        <v/>
      </c>
      <c r="P447" s="2" t="str">
        <f t="shared" si="70"/>
        <v/>
      </c>
      <c r="Q447" s="2" t="str">
        <f t="shared" si="71"/>
        <v/>
      </c>
      <c r="R447" s="2" t="str">
        <f t="shared" si="72"/>
        <v/>
      </c>
      <c r="S447" s="11" t="str">
        <f t="shared" si="73"/>
        <v/>
      </c>
      <c r="T447" s="11" t="str">
        <f>IF(ISBLANK(A447),"",VLOOKUP(表1_16[[#This Row],[分项工程名称]],模板!C:G,3,FALSE))</f>
        <v/>
      </c>
      <c r="U447" s="2" t="str">
        <f t="shared" si="74"/>
        <v/>
      </c>
      <c r="V447" s="2" t="str">
        <f t="shared" si="75"/>
        <v/>
      </c>
      <c r="W447" s="11" t="str">
        <f>IF(ISBLANK(A447),"",表1_16[[#This Row],[子项名称]]&amp;表1_16[[#This Row],[标题]]&amp;表1_16[[#This Row],[分项工程代号]])</f>
        <v/>
      </c>
      <c r="X447" s="11" t="str">
        <f>IF(ISBLANK(A447),"",COUNTIF(W:W,表1_16[[#This Row],[子项名称]]&amp;表1_16[[#This Row],[标题]]&amp;表1_16[[#This Row],[分项工程代号]]))</f>
        <v/>
      </c>
      <c r="Y447" s="11" t="str">
        <f>IF(ISBLANK(A447),"",表1_16[[#This Row],[子项名称]]&amp;表1_16[[#This Row],[分项工程代号]]&amp;表1_16[[#This Row],[分项工程名称]])</f>
        <v/>
      </c>
      <c r="Z447" s="11" t="str">
        <f>IF(ISBLANK(A447),"",IF(MATCH(表1_16[[#This Row],[子项名称]]&amp;表1_16[[#This Row],[分项工程代号]]&amp;表1_16[[#This Row],[分项工程名称]],Y:Y,0)=ROW(表1_16[[#This Row],[子项名称]]),TRUE,FALSE))</f>
        <v/>
      </c>
      <c r="AA447" s="11" t="str">
        <f t="shared" si="76"/>
        <v/>
      </c>
      <c r="AB447" s="11" t="str">
        <f>IF(ISBLANK(A447),"",VLOOKUP(表1_16[[#This Row],[分项工程名称]],施工检查记录[#All],2,FALSE))</f>
        <v/>
      </c>
      <c r="AC447" s="5"/>
    </row>
    <row r="448" customHeight="1" spans="1:29">
      <c r="A448" s="5"/>
      <c r="B448" s="5"/>
      <c r="C448" s="5"/>
      <c r="D448" s="5"/>
      <c r="E448" s="5"/>
      <c r="F448" s="5"/>
      <c r="G448" s="5"/>
      <c r="H448" s="5"/>
      <c r="I448" s="5"/>
      <c r="J448" s="5"/>
      <c r="K448" s="11" t="str">
        <f>IF(ISBLANK(A448),"",VLOOKUP("S8"&amp;表1_16[[#This Row],[分项工程代号]]&amp;表1_16[[#This Row],[分项工程名称]],模板!D:F,3,FALSE))</f>
        <v/>
      </c>
      <c r="L448" s="2" t="str">
        <f>IF(ISBLANK(A448),"",表1_16[[#This Row],[编号]]&amp;TEXT(表1_16[[#This Row],[序号]],"000"))</f>
        <v/>
      </c>
      <c r="M448" s="11" t="str">
        <f t="shared" si="67"/>
        <v/>
      </c>
      <c r="N448" s="11" t="str">
        <f t="shared" si="68"/>
        <v/>
      </c>
      <c r="O448" s="11" t="str">
        <f t="shared" si="69"/>
        <v/>
      </c>
      <c r="P448" s="2" t="str">
        <f t="shared" si="70"/>
        <v/>
      </c>
      <c r="Q448" s="2" t="str">
        <f t="shared" si="71"/>
        <v/>
      </c>
      <c r="R448" s="2" t="str">
        <f t="shared" si="72"/>
        <v/>
      </c>
      <c r="S448" s="11" t="str">
        <f t="shared" si="73"/>
        <v/>
      </c>
      <c r="T448" s="11" t="str">
        <f>IF(ISBLANK(A448),"",VLOOKUP(表1_16[[#This Row],[分项工程名称]],模板!C:G,3,FALSE))</f>
        <v/>
      </c>
      <c r="U448" s="2" t="str">
        <f t="shared" si="74"/>
        <v/>
      </c>
      <c r="V448" s="2" t="str">
        <f t="shared" si="75"/>
        <v/>
      </c>
      <c r="W448" s="11" t="str">
        <f>IF(ISBLANK(A448),"",表1_16[[#This Row],[子项名称]]&amp;表1_16[[#This Row],[标题]]&amp;表1_16[[#This Row],[分项工程代号]])</f>
        <v/>
      </c>
      <c r="X448" s="11" t="str">
        <f>IF(ISBLANK(A448),"",COUNTIF(W:W,表1_16[[#This Row],[子项名称]]&amp;表1_16[[#This Row],[标题]]&amp;表1_16[[#This Row],[分项工程代号]]))</f>
        <v/>
      </c>
      <c r="Y448" s="11" t="str">
        <f>IF(ISBLANK(A448),"",表1_16[[#This Row],[子项名称]]&amp;表1_16[[#This Row],[分项工程代号]]&amp;表1_16[[#This Row],[分项工程名称]])</f>
        <v/>
      </c>
      <c r="Z448" s="11" t="str">
        <f>IF(ISBLANK(A448),"",IF(MATCH(表1_16[[#This Row],[子项名称]]&amp;表1_16[[#This Row],[分项工程代号]]&amp;表1_16[[#This Row],[分项工程名称]],Y:Y,0)=ROW(表1_16[[#This Row],[子项名称]]),TRUE,FALSE))</f>
        <v/>
      </c>
      <c r="AA448" s="11" t="str">
        <f t="shared" si="76"/>
        <v/>
      </c>
      <c r="AB448" s="11" t="str">
        <f>IF(ISBLANK(A448),"",VLOOKUP(表1_16[[#This Row],[分项工程名称]],施工检查记录[#All],2,FALSE))</f>
        <v/>
      </c>
      <c r="AC448" s="5"/>
    </row>
    <row r="449" customHeight="1" spans="1:29">
      <c r="A449" s="5"/>
      <c r="B449" s="5"/>
      <c r="C449" s="5"/>
      <c r="D449" s="5"/>
      <c r="E449" s="5"/>
      <c r="F449" s="5"/>
      <c r="G449" s="5"/>
      <c r="H449" s="5"/>
      <c r="I449" s="5"/>
      <c r="J449" s="5"/>
      <c r="K449" s="11" t="str">
        <f>IF(ISBLANK(A449),"",VLOOKUP("S8"&amp;表1_16[[#This Row],[分项工程代号]]&amp;表1_16[[#This Row],[分项工程名称]],模板!D:F,3,FALSE))</f>
        <v/>
      </c>
      <c r="L449" s="2" t="str">
        <f>IF(ISBLANK(A449),"",表1_16[[#This Row],[编号]]&amp;TEXT(表1_16[[#This Row],[序号]],"000"))</f>
        <v/>
      </c>
      <c r="M449" s="11" t="str">
        <f t="shared" si="67"/>
        <v/>
      </c>
      <c r="N449" s="11" t="str">
        <f t="shared" si="68"/>
        <v/>
      </c>
      <c r="O449" s="11" t="str">
        <f t="shared" si="69"/>
        <v/>
      </c>
      <c r="P449" s="2" t="str">
        <f t="shared" si="70"/>
        <v/>
      </c>
      <c r="Q449" s="2" t="str">
        <f t="shared" si="71"/>
        <v/>
      </c>
      <c r="R449" s="2" t="str">
        <f t="shared" si="72"/>
        <v/>
      </c>
      <c r="S449" s="11" t="str">
        <f t="shared" si="73"/>
        <v/>
      </c>
      <c r="T449" s="11" t="str">
        <f>IF(ISBLANK(A449),"",VLOOKUP(表1_16[[#This Row],[分项工程名称]],模板!C:G,3,FALSE))</f>
        <v/>
      </c>
      <c r="U449" s="2" t="str">
        <f t="shared" si="74"/>
        <v/>
      </c>
      <c r="V449" s="2" t="str">
        <f t="shared" si="75"/>
        <v/>
      </c>
      <c r="W449" s="11" t="str">
        <f>IF(ISBLANK(A449),"",表1_16[[#This Row],[子项名称]]&amp;表1_16[[#This Row],[标题]]&amp;表1_16[[#This Row],[分项工程代号]])</f>
        <v/>
      </c>
      <c r="X449" s="11" t="str">
        <f>IF(ISBLANK(A449),"",COUNTIF(W:W,表1_16[[#This Row],[子项名称]]&amp;表1_16[[#This Row],[标题]]&amp;表1_16[[#This Row],[分项工程代号]]))</f>
        <v/>
      </c>
      <c r="Y449" s="11" t="str">
        <f>IF(ISBLANK(A449),"",表1_16[[#This Row],[子项名称]]&amp;表1_16[[#This Row],[分项工程代号]]&amp;表1_16[[#This Row],[分项工程名称]])</f>
        <v/>
      </c>
      <c r="Z449" s="11" t="str">
        <f>IF(ISBLANK(A449),"",IF(MATCH(表1_16[[#This Row],[子项名称]]&amp;表1_16[[#This Row],[分项工程代号]]&amp;表1_16[[#This Row],[分项工程名称]],Y:Y,0)=ROW(表1_16[[#This Row],[子项名称]]),TRUE,FALSE))</f>
        <v/>
      </c>
      <c r="AA449" s="11" t="str">
        <f t="shared" si="76"/>
        <v/>
      </c>
      <c r="AB449" s="11" t="str">
        <f>IF(ISBLANK(A449),"",VLOOKUP(表1_16[[#This Row],[分项工程名称]],施工检查记录[#All],2,FALSE))</f>
        <v/>
      </c>
      <c r="AC449" s="5"/>
    </row>
    <row r="450" customHeight="1" spans="1:29">
      <c r="A450" s="5"/>
      <c r="B450" s="5"/>
      <c r="C450" s="5"/>
      <c r="D450" s="5"/>
      <c r="E450" s="5"/>
      <c r="F450" s="5"/>
      <c r="G450" s="5"/>
      <c r="H450" s="5"/>
      <c r="I450" s="5"/>
      <c r="J450" s="5"/>
      <c r="K450" s="11" t="str">
        <f>IF(ISBLANK(A450),"",VLOOKUP("S8"&amp;表1_16[[#This Row],[分项工程代号]]&amp;表1_16[[#This Row],[分项工程名称]],模板!D:F,3,FALSE))</f>
        <v/>
      </c>
      <c r="L450" s="2" t="str">
        <f>IF(ISBLANK(A450),"",表1_16[[#This Row],[编号]]&amp;TEXT(表1_16[[#This Row],[序号]],"000"))</f>
        <v/>
      </c>
      <c r="M450" s="11" t="str">
        <f t="shared" si="67"/>
        <v/>
      </c>
      <c r="N450" s="11" t="str">
        <f t="shared" si="68"/>
        <v/>
      </c>
      <c r="O450" s="11" t="str">
        <f t="shared" si="69"/>
        <v/>
      </c>
      <c r="P450" s="2" t="str">
        <f t="shared" si="70"/>
        <v/>
      </c>
      <c r="Q450" s="2" t="str">
        <f t="shared" si="71"/>
        <v/>
      </c>
      <c r="R450" s="2" t="str">
        <f t="shared" si="72"/>
        <v/>
      </c>
      <c r="S450" s="11" t="str">
        <f t="shared" si="73"/>
        <v/>
      </c>
      <c r="T450" s="11" t="str">
        <f>IF(ISBLANK(A450),"",VLOOKUP(表1_16[[#This Row],[分项工程名称]],模板!C:G,3,FALSE))</f>
        <v/>
      </c>
      <c r="U450" s="2" t="str">
        <f t="shared" si="74"/>
        <v/>
      </c>
      <c r="V450" s="2" t="str">
        <f t="shared" si="75"/>
        <v/>
      </c>
      <c r="W450" s="11" t="str">
        <f>IF(ISBLANK(A450),"",表1_16[[#This Row],[子项名称]]&amp;表1_16[[#This Row],[标题]]&amp;表1_16[[#This Row],[分项工程代号]])</f>
        <v/>
      </c>
      <c r="X450" s="11" t="str">
        <f>IF(ISBLANK(A450),"",COUNTIF(W:W,表1_16[[#This Row],[子项名称]]&amp;表1_16[[#This Row],[标题]]&amp;表1_16[[#This Row],[分项工程代号]]))</f>
        <v/>
      </c>
      <c r="Y450" s="11" t="str">
        <f>IF(ISBLANK(A450),"",表1_16[[#This Row],[子项名称]]&amp;表1_16[[#This Row],[分项工程代号]]&amp;表1_16[[#This Row],[分项工程名称]])</f>
        <v/>
      </c>
      <c r="Z450" s="11" t="str">
        <f>IF(ISBLANK(A450),"",IF(MATCH(表1_16[[#This Row],[子项名称]]&amp;表1_16[[#This Row],[分项工程代号]]&amp;表1_16[[#This Row],[分项工程名称]],Y:Y,0)=ROW(表1_16[[#This Row],[子项名称]]),TRUE,FALSE))</f>
        <v/>
      </c>
      <c r="AA450" s="11" t="str">
        <f t="shared" si="76"/>
        <v/>
      </c>
      <c r="AB450" s="11" t="str">
        <f>IF(ISBLANK(A450),"",VLOOKUP(表1_16[[#This Row],[分项工程名称]],施工检查记录[#All],2,FALSE))</f>
        <v/>
      </c>
      <c r="AC450" s="5"/>
    </row>
    <row r="451" customHeight="1" spans="1:29">
      <c r="A451" s="5"/>
      <c r="B451" s="5"/>
      <c r="C451" s="5"/>
      <c r="D451" s="5"/>
      <c r="E451" s="5"/>
      <c r="F451" s="5"/>
      <c r="G451" s="5"/>
      <c r="H451" s="5"/>
      <c r="I451" s="5"/>
      <c r="J451" s="5"/>
      <c r="K451" s="11" t="str">
        <f>IF(ISBLANK(A451),"",VLOOKUP("S8"&amp;表1_16[[#This Row],[分项工程代号]]&amp;表1_16[[#This Row],[分项工程名称]],模板!D:F,3,FALSE))</f>
        <v/>
      </c>
      <c r="L451" s="2" t="str">
        <f>IF(ISBLANK(A451),"",表1_16[[#This Row],[编号]]&amp;TEXT(表1_16[[#This Row],[序号]],"000"))</f>
        <v/>
      </c>
      <c r="M451" s="11" t="str">
        <f t="shared" ref="M451:M514" si="77">IF(ISBLANK(A451),"","北方工程刚果（金）有限公司")</f>
        <v/>
      </c>
      <c r="N451" s="11" t="str">
        <f t="shared" ref="N451:N514" si="78">IF(ISBLANK(A451),"","李云松")</f>
        <v/>
      </c>
      <c r="O451" s="11" t="str">
        <f t="shared" ref="O451:O514" si="79">IF(ISBLANK(A451),"","黄必银")</f>
        <v/>
      </c>
      <c r="P451" s="2" t="str">
        <f t="shared" ref="P451:P514" si="80">IF(ISBLANK(A451),"","WUHUANG CONSTRUCTION ET COMMERCE RDC SAS")</f>
        <v/>
      </c>
      <c r="Q451" s="2" t="str">
        <f t="shared" ref="Q451:Q514" si="81">IF(ISBLANK(A451),"","陈陆")</f>
        <v/>
      </c>
      <c r="R451" s="2" t="str">
        <f t="shared" ref="R451:R514" si="82">IF(ISBLANK(A451),"","冯翰鹏")</f>
        <v/>
      </c>
      <c r="S451" s="11" t="str">
        <f t="shared" ref="S451:S514" si="83">IF(ISBLANK(A451),"","鑫诚建设监理咨询有限公司")</f>
        <v/>
      </c>
      <c r="T451" s="11" t="str">
        <f>IF(ISBLANK(A451),"",VLOOKUP(表1_16[[#This Row],[分项工程名称]],模板!C:G,3,FALSE))</f>
        <v/>
      </c>
      <c r="U451" s="2" t="str">
        <f t="shared" ref="U451:U514" si="84">IF(ISBLANK(A451),"","刚果（金）庞比铜钴矿项目")</f>
        <v/>
      </c>
      <c r="V451" s="2" t="str">
        <f t="shared" ref="V451:V514" si="85">IF(ISBLANK(A451),"",_xlfn.CONCAT(U451,"   ",A451))</f>
        <v/>
      </c>
      <c r="W451" s="11" t="str">
        <f>IF(ISBLANK(A451),"",表1_16[[#This Row],[子项名称]]&amp;表1_16[[#This Row],[标题]]&amp;表1_16[[#This Row],[分项工程代号]])</f>
        <v/>
      </c>
      <c r="X451" s="11" t="str">
        <f>IF(ISBLANK(A451),"",COUNTIF(W:W,表1_16[[#This Row],[子项名称]]&amp;表1_16[[#This Row],[标题]]&amp;表1_16[[#This Row],[分项工程代号]]))</f>
        <v/>
      </c>
      <c r="Y451" s="11" t="str">
        <f>IF(ISBLANK(A451),"",表1_16[[#This Row],[子项名称]]&amp;表1_16[[#This Row],[分项工程代号]]&amp;表1_16[[#This Row],[分项工程名称]])</f>
        <v/>
      </c>
      <c r="Z451" s="11" t="str">
        <f>IF(ISBLANK(A451),"",IF(MATCH(表1_16[[#This Row],[子项名称]]&amp;表1_16[[#This Row],[分项工程代号]]&amp;表1_16[[#This Row],[分项工程名称]],Y:Y,0)=ROW(表1_16[[#This Row],[子项名称]]),TRUE,FALSE))</f>
        <v/>
      </c>
      <c r="AA451" s="11" t="str">
        <f t="shared" ref="AA451:AA514" si="86">IF(ISBLANK(A451),"",_xlfn.CONCAT("GB 50339-2003《智能建筑施工及验收规范》"))</f>
        <v/>
      </c>
      <c r="AB451" s="11" t="str">
        <f>IF(ISBLANK(A451),"",VLOOKUP(表1_16[[#This Row],[分项工程名称]],施工检查记录[#All],2,FALSE))</f>
        <v/>
      </c>
      <c r="AC451" s="5"/>
    </row>
    <row r="452" customHeight="1" spans="1:29">
      <c r="A452" s="5"/>
      <c r="B452" s="5"/>
      <c r="C452" s="5"/>
      <c r="D452" s="5"/>
      <c r="E452" s="5"/>
      <c r="F452" s="5"/>
      <c r="G452" s="5"/>
      <c r="H452" s="5"/>
      <c r="I452" s="5"/>
      <c r="J452" s="5"/>
      <c r="K452" s="11" t="str">
        <f>IF(ISBLANK(A452),"",VLOOKUP("S8"&amp;表1_16[[#This Row],[分项工程代号]]&amp;表1_16[[#This Row],[分项工程名称]],模板!D:F,3,FALSE))</f>
        <v/>
      </c>
      <c r="L452" s="2" t="str">
        <f>IF(ISBLANK(A452),"",表1_16[[#This Row],[编号]]&amp;TEXT(表1_16[[#This Row],[序号]],"000"))</f>
        <v/>
      </c>
      <c r="M452" s="11" t="str">
        <f t="shared" si="77"/>
        <v/>
      </c>
      <c r="N452" s="11" t="str">
        <f t="shared" si="78"/>
        <v/>
      </c>
      <c r="O452" s="11" t="str">
        <f t="shared" si="79"/>
        <v/>
      </c>
      <c r="P452" s="2" t="str">
        <f t="shared" si="80"/>
        <v/>
      </c>
      <c r="Q452" s="2" t="str">
        <f t="shared" si="81"/>
        <v/>
      </c>
      <c r="R452" s="2" t="str">
        <f t="shared" si="82"/>
        <v/>
      </c>
      <c r="S452" s="11" t="str">
        <f t="shared" si="83"/>
        <v/>
      </c>
      <c r="T452" s="11" t="str">
        <f>IF(ISBLANK(A452),"",VLOOKUP(表1_16[[#This Row],[分项工程名称]],模板!C:G,3,FALSE))</f>
        <v/>
      </c>
      <c r="U452" s="2" t="str">
        <f t="shared" si="84"/>
        <v/>
      </c>
      <c r="V452" s="2" t="str">
        <f t="shared" si="85"/>
        <v/>
      </c>
      <c r="W452" s="11" t="str">
        <f>IF(ISBLANK(A452),"",表1_16[[#This Row],[子项名称]]&amp;表1_16[[#This Row],[标题]]&amp;表1_16[[#This Row],[分项工程代号]])</f>
        <v/>
      </c>
      <c r="X452" s="11" t="str">
        <f>IF(ISBLANK(A452),"",COUNTIF(W:W,表1_16[[#This Row],[子项名称]]&amp;表1_16[[#This Row],[标题]]&amp;表1_16[[#This Row],[分项工程代号]]))</f>
        <v/>
      </c>
      <c r="Y452" s="11" t="str">
        <f>IF(ISBLANK(A452),"",表1_16[[#This Row],[子项名称]]&amp;表1_16[[#This Row],[分项工程代号]]&amp;表1_16[[#This Row],[分项工程名称]])</f>
        <v/>
      </c>
      <c r="Z452" s="11" t="str">
        <f>IF(ISBLANK(A452),"",IF(MATCH(表1_16[[#This Row],[子项名称]]&amp;表1_16[[#This Row],[分项工程代号]]&amp;表1_16[[#This Row],[分项工程名称]],Y:Y,0)=ROW(表1_16[[#This Row],[子项名称]]),TRUE,FALSE))</f>
        <v/>
      </c>
      <c r="AA452" s="11" t="str">
        <f t="shared" si="86"/>
        <v/>
      </c>
      <c r="AB452" s="11" t="str">
        <f>IF(ISBLANK(A452),"",VLOOKUP(表1_16[[#This Row],[分项工程名称]],施工检查记录[#All],2,FALSE))</f>
        <v/>
      </c>
      <c r="AC452" s="5"/>
    </row>
    <row r="453" customHeight="1" spans="1:29">
      <c r="A453" s="5"/>
      <c r="B453" s="5"/>
      <c r="C453" s="5"/>
      <c r="D453" s="5"/>
      <c r="E453" s="5"/>
      <c r="F453" s="5"/>
      <c r="G453" s="5"/>
      <c r="H453" s="5"/>
      <c r="I453" s="5"/>
      <c r="J453" s="5"/>
      <c r="K453" s="11" t="str">
        <f>IF(ISBLANK(A453),"",VLOOKUP("S8"&amp;表1_16[[#This Row],[分项工程代号]]&amp;表1_16[[#This Row],[分项工程名称]],模板!D:F,3,FALSE))</f>
        <v/>
      </c>
      <c r="L453" s="2" t="str">
        <f>IF(ISBLANK(A453),"",表1_16[[#This Row],[编号]]&amp;TEXT(表1_16[[#This Row],[序号]],"000"))</f>
        <v/>
      </c>
      <c r="M453" s="11" t="str">
        <f t="shared" si="77"/>
        <v/>
      </c>
      <c r="N453" s="11" t="str">
        <f t="shared" si="78"/>
        <v/>
      </c>
      <c r="O453" s="11" t="str">
        <f t="shared" si="79"/>
        <v/>
      </c>
      <c r="P453" s="2" t="str">
        <f t="shared" si="80"/>
        <v/>
      </c>
      <c r="Q453" s="2" t="str">
        <f t="shared" si="81"/>
        <v/>
      </c>
      <c r="R453" s="2" t="str">
        <f t="shared" si="82"/>
        <v/>
      </c>
      <c r="S453" s="11" t="str">
        <f t="shared" si="83"/>
        <v/>
      </c>
      <c r="T453" s="11" t="str">
        <f>IF(ISBLANK(A453),"",VLOOKUP(表1_16[[#This Row],[分项工程名称]],模板!C:G,3,FALSE))</f>
        <v/>
      </c>
      <c r="U453" s="2" t="str">
        <f t="shared" si="84"/>
        <v/>
      </c>
      <c r="V453" s="2" t="str">
        <f t="shared" si="85"/>
        <v/>
      </c>
      <c r="W453" s="11" t="str">
        <f>IF(ISBLANK(A453),"",表1_16[[#This Row],[子项名称]]&amp;表1_16[[#This Row],[标题]]&amp;表1_16[[#This Row],[分项工程代号]])</f>
        <v/>
      </c>
      <c r="X453" s="11" t="str">
        <f>IF(ISBLANK(A453),"",COUNTIF(W:W,表1_16[[#This Row],[子项名称]]&amp;表1_16[[#This Row],[标题]]&amp;表1_16[[#This Row],[分项工程代号]]))</f>
        <v/>
      </c>
      <c r="Y453" s="11" t="str">
        <f>IF(ISBLANK(A453),"",表1_16[[#This Row],[子项名称]]&amp;表1_16[[#This Row],[分项工程代号]]&amp;表1_16[[#This Row],[分项工程名称]])</f>
        <v/>
      </c>
      <c r="Z453" s="11" t="str">
        <f>IF(ISBLANK(A453),"",IF(MATCH(表1_16[[#This Row],[子项名称]]&amp;表1_16[[#This Row],[分项工程代号]]&amp;表1_16[[#This Row],[分项工程名称]],Y:Y,0)=ROW(表1_16[[#This Row],[子项名称]]),TRUE,FALSE))</f>
        <v/>
      </c>
      <c r="AA453" s="11" t="str">
        <f t="shared" si="86"/>
        <v/>
      </c>
      <c r="AB453" s="11" t="str">
        <f>IF(ISBLANK(A453),"",VLOOKUP(表1_16[[#This Row],[分项工程名称]],施工检查记录[#All],2,FALSE))</f>
        <v/>
      </c>
      <c r="AC453" s="5"/>
    </row>
    <row r="454" customHeight="1" spans="1:29">
      <c r="A454" s="5"/>
      <c r="B454" s="5"/>
      <c r="C454" s="5"/>
      <c r="D454" s="5"/>
      <c r="E454" s="5"/>
      <c r="F454" s="5"/>
      <c r="G454" s="5"/>
      <c r="H454" s="5"/>
      <c r="I454" s="5"/>
      <c r="J454" s="5"/>
      <c r="K454" s="11" t="str">
        <f>IF(ISBLANK(A454),"",VLOOKUP("S8"&amp;表1_16[[#This Row],[分项工程代号]]&amp;表1_16[[#This Row],[分项工程名称]],模板!D:F,3,FALSE))</f>
        <v/>
      </c>
      <c r="L454" s="2" t="str">
        <f>IF(ISBLANK(A454),"",表1_16[[#This Row],[编号]]&amp;TEXT(表1_16[[#This Row],[序号]],"000"))</f>
        <v/>
      </c>
      <c r="M454" s="11" t="str">
        <f t="shared" si="77"/>
        <v/>
      </c>
      <c r="N454" s="11" t="str">
        <f t="shared" si="78"/>
        <v/>
      </c>
      <c r="O454" s="11" t="str">
        <f t="shared" si="79"/>
        <v/>
      </c>
      <c r="P454" s="2" t="str">
        <f t="shared" si="80"/>
        <v/>
      </c>
      <c r="Q454" s="2" t="str">
        <f t="shared" si="81"/>
        <v/>
      </c>
      <c r="R454" s="2" t="str">
        <f t="shared" si="82"/>
        <v/>
      </c>
      <c r="S454" s="11" t="str">
        <f t="shared" si="83"/>
        <v/>
      </c>
      <c r="T454" s="11" t="str">
        <f>IF(ISBLANK(A454),"",VLOOKUP(表1_16[[#This Row],[分项工程名称]],模板!C:G,3,FALSE))</f>
        <v/>
      </c>
      <c r="U454" s="2" t="str">
        <f t="shared" si="84"/>
        <v/>
      </c>
      <c r="V454" s="2" t="str">
        <f t="shared" si="85"/>
        <v/>
      </c>
      <c r="W454" s="11" t="str">
        <f>IF(ISBLANK(A454),"",表1_16[[#This Row],[子项名称]]&amp;表1_16[[#This Row],[标题]]&amp;表1_16[[#This Row],[分项工程代号]])</f>
        <v/>
      </c>
      <c r="X454" s="11" t="str">
        <f>IF(ISBLANK(A454),"",COUNTIF(W:W,表1_16[[#This Row],[子项名称]]&amp;表1_16[[#This Row],[标题]]&amp;表1_16[[#This Row],[分项工程代号]]))</f>
        <v/>
      </c>
      <c r="Y454" s="11" t="str">
        <f>IF(ISBLANK(A454),"",表1_16[[#This Row],[子项名称]]&amp;表1_16[[#This Row],[分项工程代号]]&amp;表1_16[[#This Row],[分项工程名称]])</f>
        <v/>
      </c>
      <c r="Z454" s="11" t="str">
        <f>IF(ISBLANK(A454),"",IF(MATCH(表1_16[[#This Row],[子项名称]]&amp;表1_16[[#This Row],[分项工程代号]]&amp;表1_16[[#This Row],[分项工程名称]],Y:Y,0)=ROW(表1_16[[#This Row],[子项名称]]),TRUE,FALSE))</f>
        <v/>
      </c>
      <c r="AA454" s="11" t="str">
        <f t="shared" si="86"/>
        <v/>
      </c>
      <c r="AB454" s="11" t="str">
        <f>IF(ISBLANK(A454),"",VLOOKUP(表1_16[[#This Row],[分项工程名称]],施工检查记录[#All],2,FALSE))</f>
        <v/>
      </c>
      <c r="AC454" s="5"/>
    </row>
    <row r="455" customHeight="1" spans="1:29">
      <c r="A455" s="5"/>
      <c r="B455" s="5"/>
      <c r="C455" s="5"/>
      <c r="D455" s="5"/>
      <c r="E455" s="5"/>
      <c r="F455" s="5"/>
      <c r="G455" s="5"/>
      <c r="H455" s="5"/>
      <c r="I455" s="5"/>
      <c r="J455" s="5"/>
      <c r="K455" s="11" t="str">
        <f>IF(ISBLANK(A455),"",VLOOKUP("S8"&amp;表1_16[[#This Row],[分项工程代号]]&amp;表1_16[[#This Row],[分项工程名称]],模板!D:F,3,FALSE))</f>
        <v/>
      </c>
      <c r="L455" s="2" t="str">
        <f>IF(ISBLANK(A455),"",表1_16[[#This Row],[编号]]&amp;TEXT(表1_16[[#This Row],[序号]],"000"))</f>
        <v/>
      </c>
      <c r="M455" s="11" t="str">
        <f t="shared" si="77"/>
        <v/>
      </c>
      <c r="N455" s="11" t="str">
        <f t="shared" si="78"/>
        <v/>
      </c>
      <c r="O455" s="11" t="str">
        <f t="shared" si="79"/>
        <v/>
      </c>
      <c r="P455" s="2" t="str">
        <f t="shared" si="80"/>
        <v/>
      </c>
      <c r="Q455" s="2" t="str">
        <f t="shared" si="81"/>
        <v/>
      </c>
      <c r="R455" s="2" t="str">
        <f t="shared" si="82"/>
        <v/>
      </c>
      <c r="S455" s="11" t="str">
        <f t="shared" si="83"/>
        <v/>
      </c>
      <c r="T455" s="11" t="str">
        <f>IF(ISBLANK(A455),"",VLOOKUP(表1_16[[#This Row],[分项工程名称]],模板!C:G,3,FALSE))</f>
        <v/>
      </c>
      <c r="U455" s="2" t="str">
        <f t="shared" si="84"/>
        <v/>
      </c>
      <c r="V455" s="2" t="str">
        <f t="shared" si="85"/>
        <v/>
      </c>
      <c r="W455" s="11" t="str">
        <f>IF(ISBLANK(A455),"",表1_16[[#This Row],[子项名称]]&amp;表1_16[[#This Row],[标题]]&amp;表1_16[[#This Row],[分项工程代号]])</f>
        <v/>
      </c>
      <c r="X455" s="11" t="str">
        <f>IF(ISBLANK(A455),"",COUNTIF(W:W,表1_16[[#This Row],[子项名称]]&amp;表1_16[[#This Row],[标题]]&amp;表1_16[[#This Row],[分项工程代号]]))</f>
        <v/>
      </c>
      <c r="Y455" s="11" t="str">
        <f>IF(ISBLANK(A455),"",表1_16[[#This Row],[子项名称]]&amp;表1_16[[#This Row],[分项工程代号]]&amp;表1_16[[#This Row],[分项工程名称]])</f>
        <v/>
      </c>
      <c r="Z455" s="11" t="str">
        <f>IF(ISBLANK(A455),"",IF(MATCH(表1_16[[#This Row],[子项名称]]&amp;表1_16[[#This Row],[分项工程代号]]&amp;表1_16[[#This Row],[分项工程名称]],Y:Y,0)=ROW(表1_16[[#This Row],[子项名称]]),TRUE,FALSE))</f>
        <v/>
      </c>
      <c r="AA455" s="11" t="str">
        <f t="shared" si="86"/>
        <v/>
      </c>
      <c r="AB455" s="11" t="str">
        <f>IF(ISBLANK(A455),"",VLOOKUP(表1_16[[#This Row],[分项工程名称]],施工检查记录[#All],2,FALSE))</f>
        <v/>
      </c>
      <c r="AC455" s="5"/>
    </row>
    <row r="456" customHeight="1" spans="1:29">
      <c r="A456" s="5"/>
      <c r="B456" s="5"/>
      <c r="C456" s="5"/>
      <c r="D456" s="5"/>
      <c r="E456" s="5"/>
      <c r="F456" s="5"/>
      <c r="G456" s="5"/>
      <c r="H456" s="5"/>
      <c r="I456" s="5"/>
      <c r="J456" s="5"/>
      <c r="K456" s="11" t="str">
        <f>IF(ISBLANK(A456),"",VLOOKUP("S8"&amp;表1_16[[#This Row],[分项工程代号]]&amp;表1_16[[#This Row],[分项工程名称]],模板!D:F,3,FALSE))</f>
        <v/>
      </c>
      <c r="L456" s="2" t="str">
        <f>IF(ISBLANK(A456),"",表1_16[[#This Row],[编号]]&amp;TEXT(表1_16[[#This Row],[序号]],"000"))</f>
        <v/>
      </c>
      <c r="M456" s="11" t="str">
        <f t="shared" si="77"/>
        <v/>
      </c>
      <c r="N456" s="11" t="str">
        <f t="shared" si="78"/>
        <v/>
      </c>
      <c r="O456" s="11" t="str">
        <f t="shared" si="79"/>
        <v/>
      </c>
      <c r="P456" s="2" t="str">
        <f t="shared" si="80"/>
        <v/>
      </c>
      <c r="Q456" s="2" t="str">
        <f t="shared" si="81"/>
        <v/>
      </c>
      <c r="R456" s="2" t="str">
        <f t="shared" si="82"/>
        <v/>
      </c>
      <c r="S456" s="11" t="str">
        <f t="shared" si="83"/>
        <v/>
      </c>
      <c r="T456" s="11" t="str">
        <f>IF(ISBLANK(A456),"",VLOOKUP(表1_16[[#This Row],[分项工程名称]],模板!C:G,3,FALSE))</f>
        <v/>
      </c>
      <c r="U456" s="2" t="str">
        <f t="shared" si="84"/>
        <v/>
      </c>
      <c r="V456" s="2" t="str">
        <f t="shared" si="85"/>
        <v/>
      </c>
      <c r="W456" s="11" t="str">
        <f>IF(ISBLANK(A456),"",表1_16[[#This Row],[子项名称]]&amp;表1_16[[#This Row],[标题]]&amp;表1_16[[#This Row],[分项工程代号]])</f>
        <v/>
      </c>
      <c r="X456" s="11" t="str">
        <f>IF(ISBLANK(A456),"",COUNTIF(W:W,表1_16[[#This Row],[子项名称]]&amp;表1_16[[#This Row],[标题]]&amp;表1_16[[#This Row],[分项工程代号]]))</f>
        <v/>
      </c>
      <c r="Y456" s="11" t="str">
        <f>IF(ISBLANK(A456),"",表1_16[[#This Row],[子项名称]]&amp;表1_16[[#This Row],[分项工程代号]]&amp;表1_16[[#This Row],[分项工程名称]])</f>
        <v/>
      </c>
      <c r="Z456" s="11" t="str">
        <f>IF(ISBLANK(A456),"",IF(MATCH(表1_16[[#This Row],[子项名称]]&amp;表1_16[[#This Row],[分项工程代号]]&amp;表1_16[[#This Row],[分项工程名称]],Y:Y,0)=ROW(表1_16[[#This Row],[子项名称]]),TRUE,FALSE))</f>
        <v/>
      </c>
      <c r="AA456" s="11" t="str">
        <f t="shared" si="86"/>
        <v/>
      </c>
      <c r="AB456" s="11" t="str">
        <f>IF(ISBLANK(A456),"",VLOOKUP(表1_16[[#This Row],[分项工程名称]],施工检查记录[#All],2,FALSE))</f>
        <v/>
      </c>
      <c r="AC456" s="5"/>
    </row>
    <row r="457" customHeight="1" spans="1:29">
      <c r="A457" s="5"/>
      <c r="B457" s="5"/>
      <c r="C457" s="5"/>
      <c r="D457" s="5"/>
      <c r="E457" s="5"/>
      <c r="F457" s="5"/>
      <c r="G457" s="5"/>
      <c r="H457" s="5"/>
      <c r="I457" s="5"/>
      <c r="J457" s="5"/>
      <c r="K457" s="11" t="str">
        <f>IF(ISBLANK(A457),"",VLOOKUP("S8"&amp;表1_16[[#This Row],[分项工程代号]]&amp;表1_16[[#This Row],[分项工程名称]],模板!D:F,3,FALSE))</f>
        <v/>
      </c>
      <c r="L457" s="2" t="str">
        <f>IF(ISBLANK(A457),"",表1_16[[#This Row],[编号]]&amp;TEXT(表1_16[[#This Row],[序号]],"000"))</f>
        <v/>
      </c>
      <c r="M457" s="11" t="str">
        <f t="shared" si="77"/>
        <v/>
      </c>
      <c r="N457" s="11" t="str">
        <f t="shared" si="78"/>
        <v/>
      </c>
      <c r="O457" s="11" t="str">
        <f t="shared" si="79"/>
        <v/>
      </c>
      <c r="P457" s="2" t="str">
        <f t="shared" si="80"/>
        <v/>
      </c>
      <c r="Q457" s="2" t="str">
        <f t="shared" si="81"/>
        <v/>
      </c>
      <c r="R457" s="2" t="str">
        <f t="shared" si="82"/>
        <v/>
      </c>
      <c r="S457" s="11" t="str">
        <f t="shared" si="83"/>
        <v/>
      </c>
      <c r="T457" s="11" t="str">
        <f>IF(ISBLANK(A457),"",VLOOKUP(表1_16[[#This Row],[分项工程名称]],模板!C:G,3,FALSE))</f>
        <v/>
      </c>
      <c r="U457" s="2" t="str">
        <f t="shared" si="84"/>
        <v/>
      </c>
      <c r="V457" s="2" t="str">
        <f t="shared" si="85"/>
        <v/>
      </c>
      <c r="W457" s="11" t="str">
        <f>IF(ISBLANK(A457),"",表1_16[[#This Row],[子项名称]]&amp;表1_16[[#This Row],[标题]]&amp;表1_16[[#This Row],[分项工程代号]])</f>
        <v/>
      </c>
      <c r="X457" s="11" t="str">
        <f>IF(ISBLANK(A457),"",COUNTIF(W:W,表1_16[[#This Row],[子项名称]]&amp;表1_16[[#This Row],[标题]]&amp;表1_16[[#This Row],[分项工程代号]]))</f>
        <v/>
      </c>
      <c r="Y457" s="11" t="str">
        <f>IF(ISBLANK(A457),"",表1_16[[#This Row],[子项名称]]&amp;表1_16[[#This Row],[分项工程代号]]&amp;表1_16[[#This Row],[分项工程名称]])</f>
        <v/>
      </c>
      <c r="Z457" s="11" t="str">
        <f>IF(ISBLANK(A457),"",IF(MATCH(表1_16[[#This Row],[子项名称]]&amp;表1_16[[#This Row],[分项工程代号]]&amp;表1_16[[#This Row],[分项工程名称]],Y:Y,0)=ROW(表1_16[[#This Row],[子项名称]]),TRUE,FALSE))</f>
        <v/>
      </c>
      <c r="AA457" s="11" t="str">
        <f t="shared" si="86"/>
        <v/>
      </c>
      <c r="AB457" s="11" t="str">
        <f>IF(ISBLANK(A457),"",VLOOKUP(表1_16[[#This Row],[分项工程名称]],施工检查记录[#All],2,FALSE))</f>
        <v/>
      </c>
      <c r="AC457" s="5"/>
    </row>
    <row r="458" customHeight="1" spans="1:29">
      <c r="A458" s="5"/>
      <c r="B458" s="5"/>
      <c r="C458" s="5"/>
      <c r="D458" s="5"/>
      <c r="E458" s="5"/>
      <c r="F458" s="5"/>
      <c r="G458" s="5"/>
      <c r="H458" s="5"/>
      <c r="I458" s="5"/>
      <c r="J458" s="5"/>
      <c r="K458" s="11" t="str">
        <f>IF(ISBLANK(A458),"",VLOOKUP("S8"&amp;表1_16[[#This Row],[分项工程代号]]&amp;表1_16[[#This Row],[分项工程名称]],模板!D:F,3,FALSE))</f>
        <v/>
      </c>
      <c r="L458" s="2" t="str">
        <f>IF(ISBLANK(A458),"",表1_16[[#This Row],[编号]]&amp;TEXT(表1_16[[#This Row],[序号]],"000"))</f>
        <v/>
      </c>
      <c r="M458" s="11" t="str">
        <f t="shared" si="77"/>
        <v/>
      </c>
      <c r="N458" s="11" t="str">
        <f t="shared" si="78"/>
        <v/>
      </c>
      <c r="O458" s="11" t="str">
        <f t="shared" si="79"/>
        <v/>
      </c>
      <c r="P458" s="2" t="str">
        <f t="shared" si="80"/>
        <v/>
      </c>
      <c r="Q458" s="2" t="str">
        <f t="shared" si="81"/>
        <v/>
      </c>
      <c r="R458" s="2" t="str">
        <f t="shared" si="82"/>
        <v/>
      </c>
      <c r="S458" s="11" t="str">
        <f t="shared" si="83"/>
        <v/>
      </c>
      <c r="T458" s="11" t="str">
        <f>IF(ISBLANK(A458),"",VLOOKUP(表1_16[[#This Row],[分项工程名称]],模板!C:G,3,FALSE))</f>
        <v/>
      </c>
      <c r="U458" s="2" t="str">
        <f t="shared" si="84"/>
        <v/>
      </c>
      <c r="V458" s="2" t="str">
        <f t="shared" si="85"/>
        <v/>
      </c>
      <c r="W458" s="11" t="str">
        <f>IF(ISBLANK(A458),"",表1_16[[#This Row],[子项名称]]&amp;表1_16[[#This Row],[标题]]&amp;表1_16[[#This Row],[分项工程代号]])</f>
        <v/>
      </c>
      <c r="X458" s="11" t="str">
        <f>IF(ISBLANK(A458),"",COUNTIF(W:W,表1_16[[#This Row],[子项名称]]&amp;表1_16[[#This Row],[标题]]&amp;表1_16[[#This Row],[分项工程代号]]))</f>
        <v/>
      </c>
      <c r="Y458" s="11" t="str">
        <f>IF(ISBLANK(A458),"",表1_16[[#This Row],[子项名称]]&amp;表1_16[[#This Row],[分项工程代号]]&amp;表1_16[[#This Row],[分项工程名称]])</f>
        <v/>
      </c>
      <c r="Z458" s="11" t="str">
        <f>IF(ISBLANK(A458),"",IF(MATCH(表1_16[[#This Row],[子项名称]]&amp;表1_16[[#This Row],[分项工程代号]]&amp;表1_16[[#This Row],[分项工程名称]],Y:Y,0)=ROW(表1_16[[#This Row],[子项名称]]),TRUE,FALSE))</f>
        <v/>
      </c>
      <c r="AA458" s="11" t="str">
        <f t="shared" si="86"/>
        <v/>
      </c>
      <c r="AB458" s="11" t="str">
        <f>IF(ISBLANK(A458),"",VLOOKUP(表1_16[[#This Row],[分项工程名称]],施工检查记录[#All],2,FALSE))</f>
        <v/>
      </c>
      <c r="AC458" s="5"/>
    </row>
    <row r="459" customHeight="1" spans="1:29">
      <c r="A459" s="5"/>
      <c r="B459" s="5"/>
      <c r="C459" s="5"/>
      <c r="D459" s="5"/>
      <c r="E459" s="5"/>
      <c r="F459" s="5"/>
      <c r="G459" s="5"/>
      <c r="H459" s="5"/>
      <c r="I459" s="5"/>
      <c r="J459" s="5"/>
      <c r="K459" s="11" t="str">
        <f>IF(ISBLANK(A459),"",VLOOKUP("S8"&amp;表1_16[[#This Row],[分项工程代号]]&amp;表1_16[[#This Row],[分项工程名称]],模板!D:F,3,FALSE))</f>
        <v/>
      </c>
      <c r="L459" s="2" t="str">
        <f>IF(ISBLANK(A459),"",表1_16[[#This Row],[编号]]&amp;TEXT(表1_16[[#This Row],[序号]],"000"))</f>
        <v/>
      </c>
      <c r="M459" s="11" t="str">
        <f t="shared" si="77"/>
        <v/>
      </c>
      <c r="N459" s="11" t="str">
        <f t="shared" si="78"/>
        <v/>
      </c>
      <c r="O459" s="11" t="str">
        <f t="shared" si="79"/>
        <v/>
      </c>
      <c r="P459" s="2" t="str">
        <f t="shared" si="80"/>
        <v/>
      </c>
      <c r="Q459" s="2" t="str">
        <f t="shared" si="81"/>
        <v/>
      </c>
      <c r="R459" s="2" t="str">
        <f t="shared" si="82"/>
        <v/>
      </c>
      <c r="S459" s="11" t="str">
        <f t="shared" si="83"/>
        <v/>
      </c>
      <c r="T459" s="11" t="str">
        <f>IF(ISBLANK(A459),"",VLOOKUP(表1_16[[#This Row],[分项工程名称]],模板!C:G,3,FALSE))</f>
        <v/>
      </c>
      <c r="U459" s="2" t="str">
        <f t="shared" si="84"/>
        <v/>
      </c>
      <c r="V459" s="2" t="str">
        <f t="shared" si="85"/>
        <v/>
      </c>
      <c r="W459" s="11" t="str">
        <f>IF(ISBLANK(A459),"",表1_16[[#This Row],[子项名称]]&amp;表1_16[[#This Row],[标题]]&amp;表1_16[[#This Row],[分项工程代号]])</f>
        <v/>
      </c>
      <c r="X459" s="11" t="str">
        <f>IF(ISBLANK(A459),"",COUNTIF(W:W,表1_16[[#This Row],[子项名称]]&amp;表1_16[[#This Row],[标题]]&amp;表1_16[[#This Row],[分项工程代号]]))</f>
        <v/>
      </c>
      <c r="Y459" s="11" t="str">
        <f>IF(ISBLANK(A459),"",表1_16[[#This Row],[子项名称]]&amp;表1_16[[#This Row],[分项工程代号]]&amp;表1_16[[#This Row],[分项工程名称]])</f>
        <v/>
      </c>
      <c r="Z459" s="11" t="str">
        <f>IF(ISBLANK(A459),"",IF(MATCH(表1_16[[#This Row],[子项名称]]&amp;表1_16[[#This Row],[分项工程代号]]&amp;表1_16[[#This Row],[分项工程名称]],Y:Y,0)=ROW(表1_16[[#This Row],[子项名称]]),TRUE,FALSE))</f>
        <v/>
      </c>
      <c r="AA459" s="11" t="str">
        <f t="shared" si="86"/>
        <v/>
      </c>
      <c r="AB459" s="11" t="str">
        <f>IF(ISBLANK(A459),"",VLOOKUP(表1_16[[#This Row],[分项工程名称]],施工检查记录[#All],2,FALSE))</f>
        <v/>
      </c>
      <c r="AC459" s="5"/>
    </row>
    <row r="460" customHeight="1" spans="1:29">
      <c r="A460" s="5"/>
      <c r="B460" s="5"/>
      <c r="C460" s="5"/>
      <c r="D460" s="5"/>
      <c r="E460" s="5"/>
      <c r="F460" s="5"/>
      <c r="G460" s="5"/>
      <c r="H460" s="5"/>
      <c r="I460" s="5"/>
      <c r="J460" s="5"/>
      <c r="K460" s="11" t="str">
        <f>IF(ISBLANK(A460),"",VLOOKUP("S8"&amp;表1_16[[#This Row],[分项工程代号]]&amp;表1_16[[#This Row],[分项工程名称]],模板!D:F,3,FALSE))</f>
        <v/>
      </c>
      <c r="L460" s="2" t="str">
        <f>IF(ISBLANK(A460),"",表1_16[[#This Row],[编号]]&amp;TEXT(表1_16[[#This Row],[序号]],"000"))</f>
        <v/>
      </c>
      <c r="M460" s="11" t="str">
        <f t="shared" si="77"/>
        <v/>
      </c>
      <c r="N460" s="11" t="str">
        <f t="shared" si="78"/>
        <v/>
      </c>
      <c r="O460" s="11" t="str">
        <f t="shared" si="79"/>
        <v/>
      </c>
      <c r="P460" s="2" t="str">
        <f t="shared" si="80"/>
        <v/>
      </c>
      <c r="Q460" s="2" t="str">
        <f t="shared" si="81"/>
        <v/>
      </c>
      <c r="R460" s="2" t="str">
        <f t="shared" si="82"/>
        <v/>
      </c>
      <c r="S460" s="11" t="str">
        <f t="shared" si="83"/>
        <v/>
      </c>
      <c r="T460" s="11" t="str">
        <f>IF(ISBLANK(A460),"",VLOOKUP(表1_16[[#This Row],[分项工程名称]],模板!C:G,3,FALSE))</f>
        <v/>
      </c>
      <c r="U460" s="2" t="str">
        <f t="shared" si="84"/>
        <v/>
      </c>
      <c r="V460" s="2" t="str">
        <f t="shared" si="85"/>
        <v/>
      </c>
      <c r="W460" s="11" t="str">
        <f>IF(ISBLANK(A460),"",表1_16[[#This Row],[子项名称]]&amp;表1_16[[#This Row],[标题]]&amp;表1_16[[#This Row],[分项工程代号]])</f>
        <v/>
      </c>
      <c r="X460" s="11" t="str">
        <f>IF(ISBLANK(A460),"",COUNTIF(W:W,表1_16[[#This Row],[子项名称]]&amp;表1_16[[#This Row],[标题]]&amp;表1_16[[#This Row],[分项工程代号]]))</f>
        <v/>
      </c>
      <c r="Y460" s="11" t="str">
        <f>IF(ISBLANK(A460),"",表1_16[[#This Row],[子项名称]]&amp;表1_16[[#This Row],[分项工程代号]]&amp;表1_16[[#This Row],[分项工程名称]])</f>
        <v/>
      </c>
      <c r="Z460" s="11" t="str">
        <f>IF(ISBLANK(A460),"",IF(MATCH(表1_16[[#This Row],[子项名称]]&amp;表1_16[[#This Row],[分项工程代号]]&amp;表1_16[[#This Row],[分项工程名称]],Y:Y,0)=ROW(表1_16[[#This Row],[子项名称]]),TRUE,FALSE))</f>
        <v/>
      </c>
      <c r="AA460" s="11" t="str">
        <f t="shared" si="86"/>
        <v/>
      </c>
      <c r="AB460" s="11" t="str">
        <f>IF(ISBLANK(A460),"",VLOOKUP(表1_16[[#This Row],[分项工程名称]],施工检查记录[#All],2,FALSE))</f>
        <v/>
      </c>
      <c r="AC460" s="5"/>
    </row>
    <row r="461" customHeight="1" spans="1:29">
      <c r="A461" s="5"/>
      <c r="B461" s="5"/>
      <c r="C461" s="5"/>
      <c r="D461" s="5"/>
      <c r="E461" s="5"/>
      <c r="F461" s="5"/>
      <c r="G461" s="5"/>
      <c r="H461" s="5"/>
      <c r="I461" s="5"/>
      <c r="J461" s="5"/>
      <c r="K461" s="11" t="str">
        <f>IF(ISBLANK(A461),"",VLOOKUP("S8"&amp;表1_16[[#This Row],[分项工程代号]]&amp;表1_16[[#This Row],[分项工程名称]],模板!D:F,3,FALSE))</f>
        <v/>
      </c>
      <c r="L461" s="2" t="str">
        <f>IF(ISBLANK(A461),"",表1_16[[#This Row],[编号]]&amp;TEXT(表1_16[[#This Row],[序号]],"000"))</f>
        <v/>
      </c>
      <c r="M461" s="11" t="str">
        <f t="shared" si="77"/>
        <v/>
      </c>
      <c r="N461" s="11" t="str">
        <f t="shared" si="78"/>
        <v/>
      </c>
      <c r="O461" s="11" t="str">
        <f t="shared" si="79"/>
        <v/>
      </c>
      <c r="P461" s="2" t="str">
        <f t="shared" si="80"/>
        <v/>
      </c>
      <c r="Q461" s="2" t="str">
        <f t="shared" si="81"/>
        <v/>
      </c>
      <c r="R461" s="2" t="str">
        <f t="shared" si="82"/>
        <v/>
      </c>
      <c r="S461" s="11" t="str">
        <f t="shared" si="83"/>
        <v/>
      </c>
      <c r="T461" s="11" t="str">
        <f>IF(ISBLANK(A461),"",VLOOKUP(表1_16[[#This Row],[分项工程名称]],模板!C:G,3,FALSE))</f>
        <v/>
      </c>
      <c r="U461" s="2" t="str">
        <f t="shared" si="84"/>
        <v/>
      </c>
      <c r="V461" s="2" t="str">
        <f t="shared" si="85"/>
        <v/>
      </c>
      <c r="W461" s="11" t="str">
        <f>IF(ISBLANK(A461),"",表1_16[[#This Row],[子项名称]]&amp;表1_16[[#This Row],[标题]]&amp;表1_16[[#This Row],[分项工程代号]])</f>
        <v/>
      </c>
      <c r="X461" s="11" t="str">
        <f>IF(ISBLANK(A461),"",COUNTIF(W:W,表1_16[[#This Row],[子项名称]]&amp;表1_16[[#This Row],[标题]]&amp;表1_16[[#This Row],[分项工程代号]]))</f>
        <v/>
      </c>
      <c r="Y461" s="11" t="str">
        <f>IF(ISBLANK(A461),"",表1_16[[#This Row],[子项名称]]&amp;表1_16[[#This Row],[分项工程代号]]&amp;表1_16[[#This Row],[分项工程名称]])</f>
        <v/>
      </c>
      <c r="Z461" s="11" t="str">
        <f>IF(ISBLANK(A461),"",IF(MATCH(表1_16[[#This Row],[子项名称]]&amp;表1_16[[#This Row],[分项工程代号]]&amp;表1_16[[#This Row],[分项工程名称]],Y:Y,0)=ROW(表1_16[[#This Row],[子项名称]]),TRUE,FALSE))</f>
        <v/>
      </c>
      <c r="AA461" s="11" t="str">
        <f t="shared" si="86"/>
        <v/>
      </c>
      <c r="AB461" s="11" t="str">
        <f>IF(ISBLANK(A461),"",VLOOKUP(表1_16[[#This Row],[分项工程名称]],施工检查记录[#All],2,FALSE))</f>
        <v/>
      </c>
      <c r="AC461" s="5"/>
    </row>
    <row r="462" customHeight="1" spans="1:29">
      <c r="A462" s="5"/>
      <c r="B462" s="5"/>
      <c r="C462" s="5"/>
      <c r="D462" s="5"/>
      <c r="E462" s="5"/>
      <c r="F462" s="5"/>
      <c r="G462" s="5"/>
      <c r="H462" s="5"/>
      <c r="I462" s="5"/>
      <c r="J462" s="5"/>
      <c r="K462" s="11" t="str">
        <f>IF(ISBLANK(A462),"",VLOOKUP("S8"&amp;表1_16[[#This Row],[分项工程代号]]&amp;表1_16[[#This Row],[分项工程名称]],模板!D:F,3,FALSE))</f>
        <v/>
      </c>
      <c r="L462" s="2" t="str">
        <f>IF(ISBLANK(A462),"",表1_16[[#This Row],[编号]]&amp;TEXT(表1_16[[#This Row],[序号]],"000"))</f>
        <v/>
      </c>
      <c r="M462" s="11" t="str">
        <f t="shared" si="77"/>
        <v/>
      </c>
      <c r="N462" s="11" t="str">
        <f t="shared" si="78"/>
        <v/>
      </c>
      <c r="O462" s="11" t="str">
        <f t="shared" si="79"/>
        <v/>
      </c>
      <c r="P462" s="2" t="str">
        <f t="shared" si="80"/>
        <v/>
      </c>
      <c r="Q462" s="2" t="str">
        <f t="shared" si="81"/>
        <v/>
      </c>
      <c r="R462" s="2" t="str">
        <f t="shared" si="82"/>
        <v/>
      </c>
      <c r="S462" s="11" t="str">
        <f t="shared" si="83"/>
        <v/>
      </c>
      <c r="T462" s="11" t="str">
        <f>IF(ISBLANK(A462),"",VLOOKUP(表1_16[[#This Row],[分项工程名称]],模板!C:G,3,FALSE))</f>
        <v/>
      </c>
      <c r="U462" s="2" t="str">
        <f t="shared" si="84"/>
        <v/>
      </c>
      <c r="V462" s="2" t="str">
        <f t="shared" si="85"/>
        <v/>
      </c>
      <c r="W462" s="11" t="str">
        <f>IF(ISBLANK(A462),"",表1_16[[#This Row],[子项名称]]&amp;表1_16[[#This Row],[标题]]&amp;表1_16[[#This Row],[分项工程代号]])</f>
        <v/>
      </c>
      <c r="X462" s="11" t="str">
        <f>IF(ISBLANK(A462),"",COUNTIF(W:W,表1_16[[#This Row],[子项名称]]&amp;表1_16[[#This Row],[标题]]&amp;表1_16[[#This Row],[分项工程代号]]))</f>
        <v/>
      </c>
      <c r="Y462" s="11" t="str">
        <f>IF(ISBLANK(A462),"",表1_16[[#This Row],[子项名称]]&amp;表1_16[[#This Row],[分项工程代号]]&amp;表1_16[[#This Row],[分项工程名称]])</f>
        <v/>
      </c>
      <c r="Z462" s="11" t="str">
        <f>IF(ISBLANK(A462),"",IF(MATCH(表1_16[[#This Row],[子项名称]]&amp;表1_16[[#This Row],[分项工程代号]]&amp;表1_16[[#This Row],[分项工程名称]],Y:Y,0)=ROW(表1_16[[#This Row],[子项名称]]),TRUE,FALSE))</f>
        <v/>
      </c>
      <c r="AA462" s="11" t="str">
        <f t="shared" si="86"/>
        <v/>
      </c>
      <c r="AB462" s="11" t="str">
        <f>IF(ISBLANK(A462),"",VLOOKUP(表1_16[[#This Row],[分项工程名称]],施工检查记录[#All],2,FALSE))</f>
        <v/>
      </c>
      <c r="AC462" s="5"/>
    </row>
    <row r="463" customHeight="1" spans="1:29">
      <c r="A463" s="5"/>
      <c r="B463" s="5"/>
      <c r="C463" s="5"/>
      <c r="D463" s="5"/>
      <c r="E463" s="5"/>
      <c r="F463" s="5"/>
      <c r="G463" s="5"/>
      <c r="H463" s="5"/>
      <c r="I463" s="5"/>
      <c r="J463" s="5"/>
      <c r="K463" s="11" t="str">
        <f>IF(ISBLANK(A463),"",VLOOKUP("S8"&amp;表1_16[[#This Row],[分项工程代号]]&amp;表1_16[[#This Row],[分项工程名称]],模板!D:F,3,FALSE))</f>
        <v/>
      </c>
      <c r="L463" s="2" t="str">
        <f>IF(ISBLANK(A463),"",表1_16[[#This Row],[编号]]&amp;TEXT(表1_16[[#This Row],[序号]],"000"))</f>
        <v/>
      </c>
      <c r="M463" s="11" t="str">
        <f t="shared" si="77"/>
        <v/>
      </c>
      <c r="N463" s="11" t="str">
        <f t="shared" si="78"/>
        <v/>
      </c>
      <c r="O463" s="11" t="str">
        <f t="shared" si="79"/>
        <v/>
      </c>
      <c r="P463" s="2" t="str">
        <f t="shared" si="80"/>
        <v/>
      </c>
      <c r="Q463" s="2" t="str">
        <f t="shared" si="81"/>
        <v/>
      </c>
      <c r="R463" s="2" t="str">
        <f t="shared" si="82"/>
        <v/>
      </c>
      <c r="S463" s="11" t="str">
        <f t="shared" si="83"/>
        <v/>
      </c>
      <c r="T463" s="11" t="str">
        <f>IF(ISBLANK(A463),"",VLOOKUP(表1_16[[#This Row],[分项工程名称]],模板!C:G,3,FALSE))</f>
        <v/>
      </c>
      <c r="U463" s="2" t="str">
        <f t="shared" si="84"/>
        <v/>
      </c>
      <c r="V463" s="2" t="str">
        <f t="shared" si="85"/>
        <v/>
      </c>
      <c r="W463" s="11" t="str">
        <f>IF(ISBLANK(A463),"",表1_16[[#This Row],[子项名称]]&amp;表1_16[[#This Row],[标题]]&amp;表1_16[[#This Row],[分项工程代号]])</f>
        <v/>
      </c>
      <c r="X463" s="11" t="str">
        <f>IF(ISBLANK(A463),"",COUNTIF(W:W,表1_16[[#This Row],[子项名称]]&amp;表1_16[[#This Row],[标题]]&amp;表1_16[[#This Row],[分项工程代号]]))</f>
        <v/>
      </c>
      <c r="Y463" s="11" t="str">
        <f>IF(ISBLANK(A463),"",表1_16[[#This Row],[子项名称]]&amp;表1_16[[#This Row],[分项工程代号]]&amp;表1_16[[#This Row],[分项工程名称]])</f>
        <v/>
      </c>
      <c r="Z463" s="11" t="str">
        <f>IF(ISBLANK(A463),"",IF(MATCH(表1_16[[#This Row],[子项名称]]&amp;表1_16[[#This Row],[分项工程代号]]&amp;表1_16[[#This Row],[分项工程名称]],Y:Y,0)=ROW(表1_16[[#This Row],[子项名称]]),TRUE,FALSE))</f>
        <v/>
      </c>
      <c r="AA463" s="11" t="str">
        <f t="shared" si="86"/>
        <v/>
      </c>
      <c r="AB463" s="11" t="str">
        <f>IF(ISBLANK(A463),"",VLOOKUP(表1_16[[#This Row],[分项工程名称]],施工检查记录[#All],2,FALSE))</f>
        <v/>
      </c>
      <c r="AC463" s="5"/>
    </row>
    <row r="464" customHeight="1" spans="1:29">
      <c r="A464" s="5"/>
      <c r="B464" s="5"/>
      <c r="C464" s="5"/>
      <c r="D464" s="5"/>
      <c r="E464" s="5"/>
      <c r="F464" s="5"/>
      <c r="G464" s="5"/>
      <c r="H464" s="5"/>
      <c r="I464" s="5"/>
      <c r="J464" s="5"/>
      <c r="K464" s="11" t="str">
        <f>IF(ISBLANK(A464),"",VLOOKUP("S8"&amp;表1_16[[#This Row],[分项工程代号]]&amp;表1_16[[#This Row],[分项工程名称]],模板!D:F,3,FALSE))</f>
        <v/>
      </c>
      <c r="L464" s="2" t="str">
        <f>IF(ISBLANK(A464),"",表1_16[[#This Row],[编号]]&amp;TEXT(表1_16[[#This Row],[序号]],"000"))</f>
        <v/>
      </c>
      <c r="M464" s="11" t="str">
        <f t="shared" si="77"/>
        <v/>
      </c>
      <c r="N464" s="11" t="str">
        <f t="shared" si="78"/>
        <v/>
      </c>
      <c r="O464" s="11" t="str">
        <f t="shared" si="79"/>
        <v/>
      </c>
      <c r="P464" s="2" t="str">
        <f t="shared" si="80"/>
        <v/>
      </c>
      <c r="Q464" s="2" t="str">
        <f t="shared" si="81"/>
        <v/>
      </c>
      <c r="R464" s="2" t="str">
        <f t="shared" si="82"/>
        <v/>
      </c>
      <c r="S464" s="11" t="str">
        <f t="shared" si="83"/>
        <v/>
      </c>
      <c r="T464" s="11" t="str">
        <f>IF(ISBLANK(A464),"",VLOOKUP(表1_16[[#This Row],[分项工程名称]],模板!C:G,3,FALSE))</f>
        <v/>
      </c>
      <c r="U464" s="2" t="str">
        <f t="shared" si="84"/>
        <v/>
      </c>
      <c r="V464" s="2" t="str">
        <f t="shared" si="85"/>
        <v/>
      </c>
      <c r="W464" s="11" t="str">
        <f>IF(ISBLANK(A464),"",表1_16[[#This Row],[子项名称]]&amp;表1_16[[#This Row],[标题]]&amp;表1_16[[#This Row],[分项工程代号]])</f>
        <v/>
      </c>
      <c r="X464" s="11" t="str">
        <f>IF(ISBLANK(A464),"",COUNTIF(W:W,表1_16[[#This Row],[子项名称]]&amp;表1_16[[#This Row],[标题]]&amp;表1_16[[#This Row],[分项工程代号]]))</f>
        <v/>
      </c>
      <c r="Y464" s="11" t="str">
        <f>IF(ISBLANK(A464),"",表1_16[[#This Row],[子项名称]]&amp;表1_16[[#This Row],[分项工程代号]]&amp;表1_16[[#This Row],[分项工程名称]])</f>
        <v/>
      </c>
      <c r="Z464" s="11" t="str">
        <f>IF(ISBLANK(A464),"",IF(MATCH(表1_16[[#This Row],[子项名称]]&amp;表1_16[[#This Row],[分项工程代号]]&amp;表1_16[[#This Row],[分项工程名称]],Y:Y,0)=ROW(表1_16[[#This Row],[子项名称]]),TRUE,FALSE))</f>
        <v/>
      </c>
      <c r="AA464" s="11" t="str">
        <f t="shared" si="86"/>
        <v/>
      </c>
      <c r="AB464" s="11" t="str">
        <f>IF(ISBLANK(A464),"",VLOOKUP(表1_16[[#This Row],[分项工程名称]],施工检查记录[#All],2,FALSE))</f>
        <v/>
      </c>
      <c r="AC464" s="5"/>
    </row>
    <row r="465" customHeight="1" spans="1:29">
      <c r="A465" s="5"/>
      <c r="B465" s="5"/>
      <c r="C465" s="5"/>
      <c r="D465" s="5"/>
      <c r="E465" s="5"/>
      <c r="F465" s="5"/>
      <c r="G465" s="5"/>
      <c r="H465" s="5"/>
      <c r="I465" s="5"/>
      <c r="J465" s="5"/>
      <c r="K465" s="11" t="str">
        <f>IF(ISBLANK(A465),"",VLOOKUP("S8"&amp;表1_16[[#This Row],[分项工程代号]]&amp;表1_16[[#This Row],[分项工程名称]],模板!D:F,3,FALSE))</f>
        <v/>
      </c>
      <c r="L465" s="2" t="str">
        <f>IF(ISBLANK(A465),"",表1_16[[#This Row],[编号]]&amp;TEXT(表1_16[[#This Row],[序号]],"000"))</f>
        <v/>
      </c>
      <c r="M465" s="11" t="str">
        <f t="shared" si="77"/>
        <v/>
      </c>
      <c r="N465" s="11" t="str">
        <f t="shared" si="78"/>
        <v/>
      </c>
      <c r="O465" s="11" t="str">
        <f t="shared" si="79"/>
        <v/>
      </c>
      <c r="P465" s="2" t="str">
        <f t="shared" si="80"/>
        <v/>
      </c>
      <c r="Q465" s="2" t="str">
        <f t="shared" si="81"/>
        <v/>
      </c>
      <c r="R465" s="2" t="str">
        <f t="shared" si="82"/>
        <v/>
      </c>
      <c r="S465" s="11" t="str">
        <f t="shared" si="83"/>
        <v/>
      </c>
      <c r="T465" s="11" t="str">
        <f>IF(ISBLANK(A465),"",VLOOKUP(表1_16[[#This Row],[分项工程名称]],模板!C:G,3,FALSE))</f>
        <v/>
      </c>
      <c r="U465" s="2" t="str">
        <f t="shared" si="84"/>
        <v/>
      </c>
      <c r="V465" s="2" t="str">
        <f t="shared" si="85"/>
        <v/>
      </c>
      <c r="W465" s="11" t="str">
        <f>IF(ISBLANK(A465),"",表1_16[[#This Row],[子项名称]]&amp;表1_16[[#This Row],[标题]]&amp;表1_16[[#This Row],[分项工程代号]])</f>
        <v/>
      </c>
      <c r="X465" s="11" t="str">
        <f>IF(ISBLANK(A465),"",COUNTIF(W:W,表1_16[[#This Row],[子项名称]]&amp;表1_16[[#This Row],[标题]]&amp;表1_16[[#This Row],[分项工程代号]]))</f>
        <v/>
      </c>
      <c r="Y465" s="11" t="str">
        <f>IF(ISBLANK(A465),"",表1_16[[#This Row],[子项名称]]&amp;表1_16[[#This Row],[分项工程代号]]&amp;表1_16[[#This Row],[分项工程名称]])</f>
        <v/>
      </c>
      <c r="Z465" s="11" t="str">
        <f>IF(ISBLANK(A465),"",IF(MATCH(表1_16[[#This Row],[子项名称]]&amp;表1_16[[#This Row],[分项工程代号]]&amp;表1_16[[#This Row],[分项工程名称]],Y:Y,0)=ROW(表1_16[[#This Row],[子项名称]]),TRUE,FALSE))</f>
        <v/>
      </c>
      <c r="AA465" s="11" t="str">
        <f t="shared" si="86"/>
        <v/>
      </c>
      <c r="AB465" s="11" t="str">
        <f>IF(ISBLANK(A465),"",VLOOKUP(表1_16[[#This Row],[分项工程名称]],施工检查记录[#All],2,FALSE))</f>
        <v/>
      </c>
      <c r="AC465" s="5"/>
    </row>
    <row r="466" customHeight="1" spans="1:29">
      <c r="A466" s="5"/>
      <c r="B466" s="5"/>
      <c r="C466" s="5"/>
      <c r="D466" s="5"/>
      <c r="E466" s="5"/>
      <c r="F466" s="5"/>
      <c r="G466" s="5"/>
      <c r="H466" s="5"/>
      <c r="I466" s="5"/>
      <c r="J466" s="5"/>
      <c r="K466" s="11" t="str">
        <f>IF(ISBLANK(A466),"",VLOOKUP("S8"&amp;表1_16[[#This Row],[分项工程代号]]&amp;表1_16[[#This Row],[分项工程名称]],模板!D:F,3,FALSE))</f>
        <v/>
      </c>
      <c r="L466" s="2" t="str">
        <f>IF(ISBLANK(A466),"",表1_16[[#This Row],[编号]]&amp;TEXT(表1_16[[#This Row],[序号]],"000"))</f>
        <v/>
      </c>
      <c r="M466" s="11" t="str">
        <f t="shared" si="77"/>
        <v/>
      </c>
      <c r="N466" s="11" t="str">
        <f t="shared" si="78"/>
        <v/>
      </c>
      <c r="O466" s="11" t="str">
        <f t="shared" si="79"/>
        <v/>
      </c>
      <c r="P466" s="2" t="str">
        <f t="shared" si="80"/>
        <v/>
      </c>
      <c r="Q466" s="2" t="str">
        <f t="shared" si="81"/>
        <v/>
      </c>
      <c r="R466" s="2" t="str">
        <f t="shared" si="82"/>
        <v/>
      </c>
      <c r="S466" s="11" t="str">
        <f t="shared" si="83"/>
        <v/>
      </c>
      <c r="T466" s="11" t="str">
        <f>IF(ISBLANK(A466),"",VLOOKUP(表1_16[[#This Row],[分项工程名称]],模板!C:G,3,FALSE))</f>
        <v/>
      </c>
      <c r="U466" s="2" t="str">
        <f t="shared" si="84"/>
        <v/>
      </c>
      <c r="V466" s="2" t="str">
        <f t="shared" si="85"/>
        <v/>
      </c>
      <c r="W466" s="11" t="str">
        <f>IF(ISBLANK(A466),"",表1_16[[#This Row],[子项名称]]&amp;表1_16[[#This Row],[标题]]&amp;表1_16[[#This Row],[分项工程代号]])</f>
        <v/>
      </c>
      <c r="X466" s="11" t="str">
        <f>IF(ISBLANK(A466),"",COUNTIF(W:W,表1_16[[#This Row],[子项名称]]&amp;表1_16[[#This Row],[标题]]&amp;表1_16[[#This Row],[分项工程代号]]))</f>
        <v/>
      </c>
      <c r="Y466" s="11" t="str">
        <f>IF(ISBLANK(A466),"",表1_16[[#This Row],[子项名称]]&amp;表1_16[[#This Row],[分项工程代号]]&amp;表1_16[[#This Row],[分项工程名称]])</f>
        <v/>
      </c>
      <c r="Z466" s="11" t="str">
        <f>IF(ISBLANK(A466),"",IF(MATCH(表1_16[[#This Row],[子项名称]]&amp;表1_16[[#This Row],[分项工程代号]]&amp;表1_16[[#This Row],[分项工程名称]],Y:Y,0)=ROW(表1_16[[#This Row],[子项名称]]),TRUE,FALSE))</f>
        <v/>
      </c>
      <c r="AA466" s="11" t="str">
        <f t="shared" si="86"/>
        <v/>
      </c>
      <c r="AB466" s="11" t="str">
        <f>IF(ISBLANK(A466),"",VLOOKUP(表1_16[[#This Row],[分项工程名称]],施工检查记录[#All],2,FALSE))</f>
        <v/>
      </c>
      <c r="AC466" s="5"/>
    </row>
    <row r="467" customHeight="1" spans="1:29">
      <c r="A467" s="5"/>
      <c r="B467" s="5"/>
      <c r="C467" s="5"/>
      <c r="D467" s="5"/>
      <c r="E467" s="5"/>
      <c r="F467" s="5"/>
      <c r="G467" s="5"/>
      <c r="H467" s="5"/>
      <c r="I467" s="5"/>
      <c r="J467" s="5"/>
      <c r="K467" s="11" t="str">
        <f>IF(ISBLANK(A467),"",VLOOKUP("S8"&amp;表1_16[[#This Row],[分项工程代号]]&amp;表1_16[[#This Row],[分项工程名称]],模板!D:F,3,FALSE))</f>
        <v/>
      </c>
      <c r="L467" s="2" t="str">
        <f>IF(ISBLANK(A467),"",表1_16[[#This Row],[编号]]&amp;TEXT(表1_16[[#This Row],[序号]],"000"))</f>
        <v/>
      </c>
      <c r="M467" s="11" t="str">
        <f t="shared" si="77"/>
        <v/>
      </c>
      <c r="N467" s="11" t="str">
        <f t="shared" si="78"/>
        <v/>
      </c>
      <c r="O467" s="11" t="str">
        <f t="shared" si="79"/>
        <v/>
      </c>
      <c r="P467" s="2" t="str">
        <f t="shared" si="80"/>
        <v/>
      </c>
      <c r="Q467" s="2" t="str">
        <f t="shared" si="81"/>
        <v/>
      </c>
      <c r="R467" s="2" t="str">
        <f t="shared" si="82"/>
        <v/>
      </c>
      <c r="S467" s="11" t="str">
        <f t="shared" si="83"/>
        <v/>
      </c>
      <c r="T467" s="11" t="str">
        <f>IF(ISBLANK(A467),"",VLOOKUP(表1_16[[#This Row],[分项工程名称]],模板!C:G,3,FALSE))</f>
        <v/>
      </c>
      <c r="U467" s="2" t="str">
        <f t="shared" si="84"/>
        <v/>
      </c>
      <c r="V467" s="2" t="str">
        <f t="shared" si="85"/>
        <v/>
      </c>
      <c r="W467" s="11" t="str">
        <f>IF(ISBLANK(A467),"",表1_16[[#This Row],[子项名称]]&amp;表1_16[[#This Row],[标题]]&amp;表1_16[[#This Row],[分项工程代号]])</f>
        <v/>
      </c>
      <c r="X467" s="11" t="str">
        <f>IF(ISBLANK(A467),"",COUNTIF(W:W,表1_16[[#This Row],[子项名称]]&amp;表1_16[[#This Row],[标题]]&amp;表1_16[[#This Row],[分项工程代号]]))</f>
        <v/>
      </c>
      <c r="Y467" s="11" t="str">
        <f>IF(ISBLANK(A467),"",表1_16[[#This Row],[子项名称]]&amp;表1_16[[#This Row],[分项工程代号]]&amp;表1_16[[#This Row],[分项工程名称]])</f>
        <v/>
      </c>
      <c r="Z467" s="11" t="str">
        <f>IF(ISBLANK(A467),"",IF(MATCH(表1_16[[#This Row],[子项名称]]&amp;表1_16[[#This Row],[分项工程代号]]&amp;表1_16[[#This Row],[分项工程名称]],Y:Y,0)=ROW(表1_16[[#This Row],[子项名称]]),TRUE,FALSE))</f>
        <v/>
      </c>
      <c r="AA467" s="11" t="str">
        <f t="shared" si="86"/>
        <v/>
      </c>
      <c r="AB467" s="11" t="str">
        <f>IF(ISBLANK(A467),"",VLOOKUP(表1_16[[#This Row],[分项工程名称]],施工检查记录[#All],2,FALSE))</f>
        <v/>
      </c>
      <c r="AC467" s="5"/>
    </row>
    <row r="468" customHeight="1" spans="1:29">
      <c r="A468" s="5"/>
      <c r="B468" s="5"/>
      <c r="C468" s="5"/>
      <c r="D468" s="5"/>
      <c r="E468" s="5"/>
      <c r="F468" s="5"/>
      <c r="G468" s="5"/>
      <c r="H468" s="5"/>
      <c r="I468" s="5"/>
      <c r="J468" s="5"/>
      <c r="K468" s="11" t="str">
        <f>IF(ISBLANK(A468),"",VLOOKUP("S8"&amp;表1_16[[#This Row],[分项工程代号]]&amp;表1_16[[#This Row],[分项工程名称]],模板!D:F,3,FALSE))</f>
        <v/>
      </c>
      <c r="L468" s="2" t="str">
        <f>IF(ISBLANK(A468),"",表1_16[[#This Row],[编号]]&amp;TEXT(表1_16[[#This Row],[序号]],"000"))</f>
        <v/>
      </c>
      <c r="M468" s="11" t="str">
        <f t="shared" si="77"/>
        <v/>
      </c>
      <c r="N468" s="11" t="str">
        <f t="shared" si="78"/>
        <v/>
      </c>
      <c r="O468" s="11" t="str">
        <f t="shared" si="79"/>
        <v/>
      </c>
      <c r="P468" s="2" t="str">
        <f t="shared" si="80"/>
        <v/>
      </c>
      <c r="Q468" s="2" t="str">
        <f t="shared" si="81"/>
        <v/>
      </c>
      <c r="R468" s="2" t="str">
        <f t="shared" si="82"/>
        <v/>
      </c>
      <c r="S468" s="11" t="str">
        <f t="shared" si="83"/>
        <v/>
      </c>
      <c r="T468" s="11" t="str">
        <f>IF(ISBLANK(A468),"",VLOOKUP(表1_16[[#This Row],[分项工程名称]],模板!C:G,3,FALSE))</f>
        <v/>
      </c>
      <c r="U468" s="2" t="str">
        <f t="shared" si="84"/>
        <v/>
      </c>
      <c r="V468" s="2" t="str">
        <f t="shared" si="85"/>
        <v/>
      </c>
      <c r="W468" s="11" t="str">
        <f>IF(ISBLANK(A468),"",表1_16[[#This Row],[子项名称]]&amp;表1_16[[#This Row],[标题]]&amp;表1_16[[#This Row],[分项工程代号]])</f>
        <v/>
      </c>
      <c r="X468" s="11" t="str">
        <f>IF(ISBLANK(A468),"",COUNTIF(W:W,表1_16[[#This Row],[子项名称]]&amp;表1_16[[#This Row],[标题]]&amp;表1_16[[#This Row],[分项工程代号]]))</f>
        <v/>
      </c>
      <c r="Y468" s="11" t="str">
        <f>IF(ISBLANK(A468),"",表1_16[[#This Row],[子项名称]]&amp;表1_16[[#This Row],[分项工程代号]]&amp;表1_16[[#This Row],[分项工程名称]])</f>
        <v/>
      </c>
      <c r="Z468" s="11" t="str">
        <f>IF(ISBLANK(A468),"",IF(MATCH(表1_16[[#This Row],[子项名称]]&amp;表1_16[[#This Row],[分项工程代号]]&amp;表1_16[[#This Row],[分项工程名称]],Y:Y,0)=ROW(表1_16[[#This Row],[子项名称]]),TRUE,FALSE))</f>
        <v/>
      </c>
      <c r="AA468" s="11" t="str">
        <f t="shared" si="86"/>
        <v/>
      </c>
      <c r="AB468" s="11" t="str">
        <f>IF(ISBLANK(A468),"",VLOOKUP(表1_16[[#This Row],[分项工程名称]],施工检查记录[#All],2,FALSE))</f>
        <v/>
      </c>
      <c r="AC468" s="5"/>
    </row>
    <row r="469" customHeight="1" spans="1:29">
      <c r="A469" s="5"/>
      <c r="B469" s="5"/>
      <c r="C469" s="5"/>
      <c r="D469" s="5"/>
      <c r="E469" s="5"/>
      <c r="F469" s="5"/>
      <c r="G469" s="5"/>
      <c r="H469" s="5"/>
      <c r="I469" s="5"/>
      <c r="J469" s="5"/>
      <c r="K469" s="11" t="str">
        <f>IF(ISBLANK(A469),"",VLOOKUP("S8"&amp;表1_16[[#This Row],[分项工程代号]]&amp;表1_16[[#This Row],[分项工程名称]],模板!D:F,3,FALSE))</f>
        <v/>
      </c>
      <c r="L469" s="2" t="str">
        <f>IF(ISBLANK(A469),"",表1_16[[#This Row],[编号]]&amp;TEXT(表1_16[[#This Row],[序号]],"000"))</f>
        <v/>
      </c>
      <c r="M469" s="11" t="str">
        <f t="shared" si="77"/>
        <v/>
      </c>
      <c r="N469" s="11" t="str">
        <f t="shared" si="78"/>
        <v/>
      </c>
      <c r="O469" s="11" t="str">
        <f t="shared" si="79"/>
        <v/>
      </c>
      <c r="P469" s="2" t="str">
        <f t="shared" si="80"/>
        <v/>
      </c>
      <c r="Q469" s="2" t="str">
        <f t="shared" si="81"/>
        <v/>
      </c>
      <c r="R469" s="2" t="str">
        <f t="shared" si="82"/>
        <v/>
      </c>
      <c r="S469" s="11" t="str">
        <f t="shared" si="83"/>
        <v/>
      </c>
      <c r="T469" s="11" t="str">
        <f>IF(ISBLANK(A469),"",VLOOKUP(表1_16[[#This Row],[分项工程名称]],模板!C:G,3,FALSE))</f>
        <v/>
      </c>
      <c r="U469" s="2" t="str">
        <f t="shared" si="84"/>
        <v/>
      </c>
      <c r="V469" s="2" t="str">
        <f t="shared" si="85"/>
        <v/>
      </c>
      <c r="W469" s="11" t="str">
        <f>IF(ISBLANK(A469),"",表1_16[[#This Row],[子项名称]]&amp;表1_16[[#This Row],[标题]]&amp;表1_16[[#This Row],[分项工程代号]])</f>
        <v/>
      </c>
      <c r="X469" s="11" t="str">
        <f>IF(ISBLANK(A469),"",COUNTIF(W:W,表1_16[[#This Row],[子项名称]]&amp;表1_16[[#This Row],[标题]]&amp;表1_16[[#This Row],[分项工程代号]]))</f>
        <v/>
      </c>
      <c r="Y469" s="11" t="str">
        <f>IF(ISBLANK(A469),"",表1_16[[#This Row],[子项名称]]&amp;表1_16[[#This Row],[分项工程代号]]&amp;表1_16[[#This Row],[分项工程名称]])</f>
        <v/>
      </c>
      <c r="Z469" s="11" t="str">
        <f>IF(ISBLANK(A469),"",IF(MATCH(表1_16[[#This Row],[子项名称]]&amp;表1_16[[#This Row],[分项工程代号]]&amp;表1_16[[#This Row],[分项工程名称]],Y:Y,0)=ROW(表1_16[[#This Row],[子项名称]]),TRUE,FALSE))</f>
        <v/>
      </c>
      <c r="AA469" s="11" t="str">
        <f t="shared" si="86"/>
        <v/>
      </c>
      <c r="AB469" s="11" t="str">
        <f>IF(ISBLANK(A469),"",VLOOKUP(表1_16[[#This Row],[分项工程名称]],施工检查记录[#All],2,FALSE))</f>
        <v/>
      </c>
      <c r="AC469" s="5"/>
    </row>
    <row r="470" customHeight="1" spans="1:29">
      <c r="A470" s="5"/>
      <c r="B470" s="5"/>
      <c r="C470" s="5"/>
      <c r="D470" s="5"/>
      <c r="E470" s="5"/>
      <c r="F470" s="5"/>
      <c r="G470" s="5"/>
      <c r="H470" s="5"/>
      <c r="I470" s="5"/>
      <c r="J470" s="5"/>
      <c r="K470" s="11" t="str">
        <f>IF(ISBLANK(A470),"",VLOOKUP("S8"&amp;表1_16[[#This Row],[分项工程代号]]&amp;表1_16[[#This Row],[分项工程名称]],模板!D:F,3,FALSE))</f>
        <v/>
      </c>
      <c r="L470" s="2" t="str">
        <f>IF(ISBLANK(A470),"",表1_16[[#This Row],[编号]]&amp;TEXT(表1_16[[#This Row],[序号]],"000"))</f>
        <v/>
      </c>
      <c r="M470" s="11" t="str">
        <f t="shared" si="77"/>
        <v/>
      </c>
      <c r="N470" s="11" t="str">
        <f t="shared" si="78"/>
        <v/>
      </c>
      <c r="O470" s="11" t="str">
        <f t="shared" si="79"/>
        <v/>
      </c>
      <c r="P470" s="2" t="str">
        <f t="shared" si="80"/>
        <v/>
      </c>
      <c r="Q470" s="2" t="str">
        <f t="shared" si="81"/>
        <v/>
      </c>
      <c r="R470" s="2" t="str">
        <f t="shared" si="82"/>
        <v/>
      </c>
      <c r="S470" s="11" t="str">
        <f t="shared" si="83"/>
        <v/>
      </c>
      <c r="T470" s="11" t="str">
        <f>IF(ISBLANK(A470),"",VLOOKUP(表1_16[[#This Row],[分项工程名称]],模板!C:G,3,FALSE))</f>
        <v/>
      </c>
      <c r="U470" s="2" t="str">
        <f t="shared" si="84"/>
        <v/>
      </c>
      <c r="V470" s="2" t="str">
        <f t="shared" si="85"/>
        <v/>
      </c>
      <c r="W470" s="11" t="str">
        <f>IF(ISBLANK(A470),"",表1_16[[#This Row],[子项名称]]&amp;表1_16[[#This Row],[标题]]&amp;表1_16[[#This Row],[分项工程代号]])</f>
        <v/>
      </c>
      <c r="X470" s="11" t="str">
        <f>IF(ISBLANK(A470),"",COUNTIF(W:W,表1_16[[#This Row],[子项名称]]&amp;表1_16[[#This Row],[标题]]&amp;表1_16[[#This Row],[分项工程代号]]))</f>
        <v/>
      </c>
      <c r="Y470" s="11" t="str">
        <f>IF(ISBLANK(A470),"",表1_16[[#This Row],[子项名称]]&amp;表1_16[[#This Row],[分项工程代号]]&amp;表1_16[[#This Row],[分项工程名称]])</f>
        <v/>
      </c>
      <c r="Z470" s="11" t="str">
        <f>IF(ISBLANK(A470),"",IF(MATCH(表1_16[[#This Row],[子项名称]]&amp;表1_16[[#This Row],[分项工程代号]]&amp;表1_16[[#This Row],[分项工程名称]],Y:Y,0)=ROW(表1_16[[#This Row],[子项名称]]),TRUE,FALSE))</f>
        <v/>
      </c>
      <c r="AA470" s="11" t="str">
        <f t="shared" si="86"/>
        <v/>
      </c>
      <c r="AB470" s="11" t="str">
        <f>IF(ISBLANK(A470),"",VLOOKUP(表1_16[[#This Row],[分项工程名称]],施工检查记录[#All],2,FALSE))</f>
        <v/>
      </c>
      <c r="AC470" s="5"/>
    </row>
    <row r="471" customHeight="1" spans="1:29">
      <c r="A471" s="5"/>
      <c r="B471" s="5"/>
      <c r="C471" s="5"/>
      <c r="D471" s="5"/>
      <c r="E471" s="5"/>
      <c r="F471" s="5"/>
      <c r="G471" s="5"/>
      <c r="H471" s="5"/>
      <c r="I471" s="5"/>
      <c r="J471" s="5"/>
      <c r="K471" s="11" t="str">
        <f>IF(ISBLANK(A471),"",VLOOKUP("S8"&amp;表1_16[[#This Row],[分项工程代号]]&amp;表1_16[[#This Row],[分项工程名称]],模板!D:F,3,FALSE))</f>
        <v/>
      </c>
      <c r="L471" s="2" t="str">
        <f>IF(ISBLANK(A471),"",表1_16[[#This Row],[编号]]&amp;TEXT(表1_16[[#This Row],[序号]],"000"))</f>
        <v/>
      </c>
      <c r="M471" s="11" t="str">
        <f t="shared" si="77"/>
        <v/>
      </c>
      <c r="N471" s="11" t="str">
        <f t="shared" si="78"/>
        <v/>
      </c>
      <c r="O471" s="11" t="str">
        <f t="shared" si="79"/>
        <v/>
      </c>
      <c r="P471" s="2" t="str">
        <f t="shared" si="80"/>
        <v/>
      </c>
      <c r="Q471" s="2" t="str">
        <f t="shared" si="81"/>
        <v/>
      </c>
      <c r="R471" s="2" t="str">
        <f t="shared" si="82"/>
        <v/>
      </c>
      <c r="S471" s="11" t="str">
        <f t="shared" si="83"/>
        <v/>
      </c>
      <c r="T471" s="11" t="str">
        <f>IF(ISBLANK(A471),"",VLOOKUP(表1_16[[#This Row],[分项工程名称]],模板!C:G,3,FALSE))</f>
        <v/>
      </c>
      <c r="U471" s="2" t="str">
        <f t="shared" si="84"/>
        <v/>
      </c>
      <c r="V471" s="2" t="str">
        <f t="shared" si="85"/>
        <v/>
      </c>
      <c r="W471" s="11" t="str">
        <f>IF(ISBLANK(A471),"",表1_16[[#This Row],[子项名称]]&amp;表1_16[[#This Row],[标题]]&amp;表1_16[[#This Row],[分项工程代号]])</f>
        <v/>
      </c>
      <c r="X471" s="11" t="str">
        <f>IF(ISBLANK(A471),"",COUNTIF(W:W,表1_16[[#This Row],[子项名称]]&amp;表1_16[[#This Row],[标题]]&amp;表1_16[[#This Row],[分项工程代号]]))</f>
        <v/>
      </c>
      <c r="Y471" s="11" t="str">
        <f>IF(ISBLANK(A471),"",表1_16[[#This Row],[子项名称]]&amp;表1_16[[#This Row],[分项工程代号]]&amp;表1_16[[#This Row],[分项工程名称]])</f>
        <v/>
      </c>
      <c r="Z471" s="11" t="str">
        <f>IF(ISBLANK(A471),"",IF(MATCH(表1_16[[#This Row],[子项名称]]&amp;表1_16[[#This Row],[分项工程代号]]&amp;表1_16[[#This Row],[分项工程名称]],Y:Y,0)=ROW(表1_16[[#This Row],[子项名称]]),TRUE,FALSE))</f>
        <v/>
      </c>
      <c r="AA471" s="11" t="str">
        <f t="shared" si="86"/>
        <v/>
      </c>
      <c r="AB471" s="11" t="str">
        <f>IF(ISBLANK(A471),"",VLOOKUP(表1_16[[#This Row],[分项工程名称]],施工检查记录[#All],2,FALSE))</f>
        <v/>
      </c>
      <c r="AC471" s="5"/>
    </row>
    <row r="472" customHeight="1" spans="1:29">
      <c r="A472" s="5"/>
      <c r="B472" s="5"/>
      <c r="C472" s="5"/>
      <c r="D472" s="5"/>
      <c r="E472" s="5"/>
      <c r="F472" s="5"/>
      <c r="G472" s="5"/>
      <c r="H472" s="5"/>
      <c r="I472" s="5"/>
      <c r="J472" s="5"/>
      <c r="K472" s="11" t="str">
        <f>IF(ISBLANK(A472),"",VLOOKUP("S8"&amp;表1_16[[#This Row],[分项工程代号]]&amp;表1_16[[#This Row],[分项工程名称]],模板!D:F,3,FALSE))</f>
        <v/>
      </c>
      <c r="L472" s="2" t="str">
        <f>IF(ISBLANK(A472),"",表1_16[[#This Row],[编号]]&amp;TEXT(表1_16[[#This Row],[序号]],"000"))</f>
        <v/>
      </c>
      <c r="M472" s="11" t="str">
        <f t="shared" si="77"/>
        <v/>
      </c>
      <c r="N472" s="11" t="str">
        <f t="shared" si="78"/>
        <v/>
      </c>
      <c r="O472" s="11" t="str">
        <f t="shared" si="79"/>
        <v/>
      </c>
      <c r="P472" s="2" t="str">
        <f t="shared" si="80"/>
        <v/>
      </c>
      <c r="Q472" s="2" t="str">
        <f t="shared" si="81"/>
        <v/>
      </c>
      <c r="R472" s="2" t="str">
        <f t="shared" si="82"/>
        <v/>
      </c>
      <c r="S472" s="11" t="str">
        <f t="shared" si="83"/>
        <v/>
      </c>
      <c r="T472" s="11" t="str">
        <f>IF(ISBLANK(A472),"",VLOOKUP(表1_16[[#This Row],[分项工程名称]],模板!C:G,3,FALSE))</f>
        <v/>
      </c>
      <c r="U472" s="2" t="str">
        <f t="shared" si="84"/>
        <v/>
      </c>
      <c r="V472" s="2" t="str">
        <f t="shared" si="85"/>
        <v/>
      </c>
      <c r="W472" s="11" t="str">
        <f>IF(ISBLANK(A472),"",表1_16[[#This Row],[子项名称]]&amp;表1_16[[#This Row],[标题]]&amp;表1_16[[#This Row],[分项工程代号]])</f>
        <v/>
      </c>
      <c r="X472" s="11" t="str">
        <f>IF(ISBLANK(A472),"",COUNTIF(W:W,表1_16[[#This Row],[子项名称]]&amp;表1_16[[#This Row],[标题]]&amp;表1_16[[#This Row],[分项工程代号]]))</f>
        <v/>
      </c>
      <c r="Y472" s="11" t="str">
        <f>IF(ISBLANK(A472),"",表1_16[[#This Row],[子项名称]]&amp;表1_16[[#This Row],[分项工程代号]]&amp;表1_16[[#This Row],[分项工程名称]])</f>
        <v/>
      </c>
      <c r="Z472" s="11" t="str">
        <f>IF(ISBLANK(A472),"",IF(MATCH(表1_16[[#This Row],[子项名称]]&amp;表1_16[[#This Row],[分项工程代号]]&amp;表1_16[[#This Row],[分项工程名称]],Y:Y,0)=ROW(表1_16[[#This Row],[子项名称]]),TRUE,FALSE))</f>
        <v/>
      </c>
      <c r="AA472" s="11" t="str">
        <f t="shared" si="86"/>
        <v/>
      </c>
      <c r="AB472" s="11" t="str">
        <f>IF(ISBLANK(A472),"",VLOOKUP(表1_16[[#This Row],[分项工程名称]],施工检查记录[#All],2,FALSE))</f>
        <v/>
      </c>
      <c r="AC472" s="5"/>
    </row>
    <row r="473" customHeight="1" spans="1:29">
      <c r="A473" s="5"/>
      <c r="B473" s="5"/>
      <c r="C473" s="5"/>
      <c r="D473" s="5"/>
      <c r="E473" s="5"/>
      <c r="F473" s="5"/>
      <c r="G473" s="5"/>
      <c r="H473" s="5"/>
      <c r="I473" s="5"/>
      <c r="J473" s="5"/>
      <c r="K473" s="11" t="str">
        <f>IF(ISBLANK(A473),"",VLOOKUP("S8"&amp;表1_16[[#This Row],[分项工程代号]]&amp;表1_16[[#This Row],[分项工程名称]],模板!D:F,3,FALSE))</f>
        <v/>
      </c>
      <c r="L473" s="2" t="str">
        <f>IF(ISBLANK(A473),"",表1_16[[#This Row],[编号]]&amp;TEXT(表1_16[[#This Row],[序号]],"000"))</f>
        <v/>
      </c>
      <c r="M473" s="11" t="str">
        <f t="shared" si="77"/>
        <v/>
      </c>
      <c r="N473" s="11" t="str">
        <f t="shared" si="78"/>
        <v/>
      </c>
      <c r="O473" s="11" t="str">
        <f t="shared" si="79"/>
        <v/>
      </c>
      <c r="P473" s="2" t="str">
        <f t="shared" si="80"/>
        <v/>
      </c>
      <c r="Q473" s="2" t="str">
        <f t="shared" si="81"/>
        <v/>
      </c>
      <c r="R473" s="2" t="str">
        <f t="shared" si="82"/>
        <v/>
      </c>
      <c r="S473" s="11" t="str">
        <f t="shared" si="83"/>
        <v/>
      </c>
      <c r="T473" s="11" t="str">
        <f>IF(ISBLANK(A473),"",VLOOKUP(表1_16[[#This Row],[分项工程名称]],模板!C:G,3,FALSE))</f>
        <v/>
      </c>
      <c r="U473" s="2" t="str">
        <f t="shared" si="84"/>
        <v/>
      </c>
      <c r="V473" s="2" t="str">
        <f t="shared" si="85"/>
        <v/>
      </c>
      <c r="W473" s="11" t="str">
        <f>IF(ISBLANK(A473),"",表1_16[[#This Row],[子项名称]]&amp;表1_16[[#This Row],[标题]]&amp;表1_16[[#This Row],[分项工程代号]])</f>
        <v/>
      </c>
      <c r="X473" s="11" t="str">
        <f>IF(ISBLANK(A473),"",COUNTIF(W:W,表1_16[[#This Row],[子项名称]]&amp;表1_16[[#This Row],[标题]]&amp;表1_16[[#This Row],[分项工程代号]]))</f>
        <v/>
      </c>
      <c r="Y473" s="11" t="str">
        <f>IF(ISBLANK(A473),"",表1_16[[#This Row],[子项名称]]&amp;表1_16[[#This Row],[分项工程代号]]&amp;表1_16[[#This Row],[分项工程名称]])</f>
        <v/>
      </c>
      <c r="Z473" s="11" t="str">
        <f>IF(ISBLANK(A473),"",IF(MATCH(表1_16[[#This Row],[子项名称]]&amp;表1_16[[#This Row],[分项工程代号]]&amp;表1_16[[#This Row],[分项工程名称]],Y:Y,0)=ROW(表1_16[[#This Row],[子项名称]]),TRUE,FALSE))</f>
        <v/>
      </c>
      <c r="AA473" s="11" t="str">
        <f t="shared" si="86"/>
        <v/>
      </c>
      <c r="AB473" s="11" t="str">
        <f>IF(ISBLANK(A473),"",VLOOKUP(表1_16[[#This Row],[分项工程名称]],施工检查记录[#All],2,FALSE))</f>
        <v/>
      </c>
      <c r="AC473" s="5"/>
    </row>
    <row r="474" customHeight="1" spans="1:29">
      <c r="A474" s="5"/>
      <c r="B474" s="5"/>
      <c r="C474" s="5"/>
      <c r="D474" s="5"/>
      <c r="E474" s="5"/>
      <c r="F474" s="5"/>
      <c r="G474" s="5"/>
      <c r="H474" s="5"/>
      <c r="I474" s="5"/>
      <c r="J474" s="5"/>
      <c r="K474" s="11" t="str">
        <f>IF(ISBLANK(A474),"",VLOOKUP("S8"&amp;表1_16[[#This Row],[分项工程代号]]&amp;表1_16[[#This Row],[分项工程名称]],模板!D:F,3,FALSE))</f>
        <v/>
      </c>
      <c r="L474" s="2" t="str">
        <f>IF(ISBLANK(A474),"",表1_16[[#This Row],[编号]]&amp;TEXT(表1_16[[#This Row],[序号]],"000"))</f>
        <v/>
      </c>
      <c r="M474" s="11" t="str">
        <f t="shared" si="77"/>
        <v/>
      </c>
      <c r="N474" s="11" t="str">
        <f t="shared" si="78"/>
        <v/>
      </c>
      <c r="O474" s="11" t="str">
        <f t="shared" si="79"/>
        <v/>
      </c>
      <c r="P474" s="2" t="str">
        <f t="shared" si="80"/>
        <v/>
      </c>
      <c r="Q474" s="2" t="str">
        <f t="shared" si="81"/>
        <v/>
      </c>
      <c r="R474" s="2" t="str">
        <f t="shared" si="82"/>
        <v/>
      </c>
      <c r="S474" s="11" t="str">
        <f t="shared" si="83"/>
        <v/>
      </c>
      <c r="T474" s="11" t="str">
        <f>IF(ISBLANK(A474),"",VLOOKUP(表1_16[[#This Row],[分项工程名称]],模板!C:G,3,FALSE))</f>
        <v/>
      </c>
      <c r="U474" s="2" t="str">
        <f t="shared" si="84"/>
        <v/>
      </c>
      <c r="V474" s="2" t="str">
        <f t="shared" si="85"/>
        <v/>
      </c>
      <c r="W474" s="11" t="str">
        <f>IF(ISBLANK(A474),"",表1_16[[#This Row],[子项名称]]&amp;表1_16[[#This Row],[标题]]&amp;表1_16[[#This Row],[分项工程代号]])</f>
        <v/>
      </c>
      <c r="X474" s="11" t="str">
        <f>IF(ISBLANK(A474),"",COUNTIF(W:W,表1_16[[#This Row],[子项名称]]&amp;表1_16[[#This Row],[标题]]&amp;表1_16[[#This Row],[分项工程代号]]))</f>
        <v/>
      </c>
      <c r="Y474" s="11" t="str">
        <f>IF(ISBLANK(A474),"",表1_16[[#This Row],[子项名称]]&amp;表1_16[[#This Row],[分项工程代号]]&amp;表1_16[[#This Row],[分项工程名称]])</f>
        <v/>
      </c>
      <c r="Z474" s="11" t="str">
        <f>IF(ISBLANK(A474),"",IF(MATCH(表1_16[[#This Row],[子项名称]]&amp;表1_16[[#This Row],[分项工程代号]]&amp;表1_16[[#This Row],[分项工程名称]],Y:Y,0)=ROW(表1_16[[#This Row],[子项名称]]),TRUE,FALSE))</f>
        <v/>
      </c>
      <c r="AA474" s="11" t="str">
        <f t="shared" si="86"/>
        <v/>
      </c>
      <c r="AB474" s="11" t="str">
        <f>IF(ISBLANK(A474),"",VLOOKUP(表1_16[[#This Row],[分项工程名称]],施工检查记录[#All],2,FALSE))</f>
        <v/>
      </c>
      <c r="AC474" s="5"/>
    </row>
    <row r="475" customHeight="1" spans="1:29">
      <c r="A475" s="5"/>
      <c r="B475" s="5"/>
      <c r="C475" s="5"/>
      <c r="D475" s="5"/>
      <c r="E475" s="5"/>
      <c r="F475" s="5"/>
      <c r="G475" s="5"/>
      <c r="H475" s="5"/>
      <c r="I475" s="5"/>
      <c r="J475" s="5"/>
      <c r="K475" s="11" t="str">
        <f>IF(ISBLANK(A475),"",VLOOKUP("S8"&amp;表1_16[[#This Row],[分项工程代号]]&amp;表1_16[[#This Row],[分项工程名称]],模板!D:F,3,FALSE))</f>
        <v/>
      </c>
      <c r="L475" s="2" t="str">
        <f>IF(ISBLANK(A475),"",表1_16[[#This Row],[编号]]&amp;TEXT(表1_16[[#This Row],[序号]],"000"))</f>
        <v/>
      </c>
      <c r="M475" s="11" t="str">
        <f t="shared" si="77"/>
        <v/>
      </c>
      <c r="N475" s="11" t="str">
        <f t="shared" si="78"/>
        <v/>
      </c>
      <c r="O475" s="11" t="str">
        <f t="shared" si="79"/>
        <v/>
      </c>
      <c r="P475" s="2" t="str">
        <f t="shared" si="80"/>
        <v/>
      </c>
      <c r="Q475" s="2" t="str">
        <f t="shared" si="81"/>
        <v/>
      </c>
      <c r="R475" s="2" t="str">
        <f t="shared" si="82"/>
        <v/>
      </c>
      <c r="S475" s="11" t="str">
        <f t="shared" si="83"/>
        <v/>
      </c>
      <c r="T475" s="11" t="str">
        <f>IF(ISBLANK(A475),"",VLOOKUP(表1_16[[#This Row],[分项工程名称]],模板!C:G,3,FALSE))</f>
        <v/>
      </c>
      <c r="U475" s="2" t="str">
        <f t="shared" si="84"/>
        <v/>
      </c>
      <c r="V475" s="2" t="str">
        <f t="shared" si="85"/>
        <v/>
      </c>
      <c r="W475" s="11" t="str">
        <f>IF(ISBLANK(A475),"",表1_16[[#This Row],[子项名称]]&amp;表1_16[[#This Row],[标题]]&amp;表1_16[[#This Row],[分项工程代号]])</f>
        <v/>
      </c>
      <c r="X475" s="11" t="str">
        <f>IF(ISBLANK(A475),"",COUNTIF(W:W,表1_16[[#This Row],[子项名称]]&amp;表1_16[[#This Row],[标题]]&amp;表1_16[[#This Row],[分项工程代号]]))</f>
        <v/>
      </c>
      <c r="Y475" s="11" t="str">
        <f>IF(ISBLANK(A475),"",表1_16[[#This Row],[子项名称]]&amp;表1_16[[#This Row],[分项工程代号]]&amp;表1_16[[#This Row],[分项工程名称]])</f>
        <v/>
      </c>
      <c r="Z475" s="11" t="str">
        <f>IF(ISBLANK(A475),"",IF(MATCH(表1_16[[#This Row],[子项名称]]&amp;表1_16[[#This Row],[分项工程代号]]&amp;表1_16[[#This Row],[分项工程名称]],Y:Y,0)=ROW(表1_16[[#This Row],[子项名称]]),TRUE,FALSE))</f>
        <v/>
      </c>
      <c r="AA475" s="11" t="str">
        <f t="shared" si="86"/>
        <v/>
      </c>
      <c r="AB475" s="11" t="str">
        <f>IF(ISBLANK(A475),"",VLOOKUP(表1_16[[#This Row],[分项工程名称]],施工检查记录[#All],2,FALSE))</f>
        <v/>
      </c>
      <c r="AC475" s="5"/>
    </row>
    <row r="476" customHeight="1" spans="1:29">
      <c r="A476" s="5"/>
      <c r="B476" s="5"/>
      <c r="C476" s="5"/>
      <c r="D476" s="5"/>
      <c r="E476" s="5"/>
      <c r="F476" s="5"/>
      <c r="G476" s="5"/>
      <c r="H476" s="5"/>
      <c r="I476" s="5"/>
      <c r="J476" s="5"/>
      <c r="K476" s="11" t="str">
        <f>IF(ISBLANK(A476),"",VLOOKUP("S8"&amp;表1_16[[#This Row],[分项工程代号]]&amp;表1_16[[#This Row],[分项工程名称]],模板!D:F,3,FALSE))</f>
        <v/>
      </c>
      <c r="L476" s="2" t="str">
        <f>IF(ISBLANK(A476),"",表1_16[[#This Row],[编号]]&amp;TEXT(表1_16[[#This Row],[序号]],"000"))</f>
        <v/>
      </c>
      <c r="M476" s="11" t="str">
        <f t="shared" si="77"/>
        <v/>
      </c>
      <c r="N476" s="11" t="str">
        <f t="shared" si="78"/>
        <v/>
      </c>
      <c r="O476" s="11" t="str">
        <f t="shared" si="79"/>
        <v/>
      </c>
      <c r="P476" s="2" t="str">
        <f t="shared" si="80"/>
        <v/>
      </c>
      <c r="Q476" s="2" t="str">
        <f t="shared" si="81"/>
        <v/>
      </c>
      <c r="R476" s="2" t="str">
        <f t="shared" si="82"/>
        <v/>
      </c>
      <c r="S476" s="11" t="str">
        <f t="shared" si="83"/>
        <v/>
      </c>
      <c r="T476" s="11" t="str">
        <f>IF(ISBLANK(A476),"",VLOOKUP(表1_16[[#This Row],[分项工程名称]],模板!C:G,3,FALSE))</f>
        <v/>
      </c>
      <c r="U476" s="2" t="str">
        <f t="shared" si="84"/>
        <v/>
      </c>
      <c r="V476" s="2" t="str">
        <f t="shared" si="85"/>
        <v/>
      </c>
      <c r="W476" s="11" t="str">
        <f>IF(ISBLANK(A476),"",表1_16[[#This Row],[子项名称]]&amp;表1_16[[#This Row],[标题]]&amp;表1_16[[#This Row],[分项工程代号]])</f>
        <v/>
      </c>
      <c r="X476" s="11" t="str">
        <f>IF(ISBLANK(A476),"",COUNTIF(W:W,表1_16[[#This Row],[子项名称]]&amp;表1_16[[#This Row],[标题]]&amp;表1_16[[#This Row],[分项工程代号]]))</f>
        <v/>
      </c>
      <c r="Y476" s="11" t="str">
        <f>IF(ISBLANK(A476),"",表1_16[[#This Row],[子项名称]]&amp;表1_16[[#This Row],[分项工程代号]]&amp;表1_16[[#This Row],[分项工程名称]])</f>
        <v/>
      </c>
      <c r="Z476" s="11" t="str">
        <f>IF(ISBLANK(A476),"",IF(MATCH(表1_16[[#This Row],[子项名称]]&amp;表1_16[[#This Row],[分项工程代号]]&amp;表1_16[[#This Row],[分项工程名称]],Y:Y,0)=ROW(表1_16[[#This Row],[子项名称]]),TRUE,FALSE))</f>
        <v/>
      </c>
      <c r="AA476" s="11" t="str">
        <f t="shared" si="86"/>
        <v/>
      </c>
      <c r="AB476" s="11" t="str">
        <f>IF(ISBLANK(A476),"",VLOOKUP(表1_16[[#This Row],[分项工程名称]],施工检查记录[#All],2,FALSE))</f>
        <v/>
      </c>
      <c r="AC476" s="5"/>
    </row>
    <row r="477" customHeight="1" spans="1:29">
      <c r="A477" s="5"/>
      <c r="B477" s="5"/>
      <c r="C477" s="5"/>
      <c r="D477" s="5"/>
      <c r="E477" s="5"/>
      <c r="F477" s="5"/>
      <c r="G477" s="5"/>
      <c r="H477" s="5"/>
      <c r="I477" s="5"/>
      <c r="J477" s="5"/>
      <c r="K477" s="11" t="str">
        <f>IF(ISBLANK(A477),"",VLOOKUP("S8"&amp;表1_16[[#This Row],[分项工程代号]]&amp;表1_16[[#This Row],[分项工程名称]],模板!D:F,3,FALSE))</f>
        <v/>
      </c>
      <c r="L477" s="2" t="str">
        <f>IF(ISBLANK(A477),"",表1_16[[#This Row],[编号]]&amp;TEXT(表1_16[[#This Row],[序号]],"000"))</f>
        <v/>
      </c>
      <c r="M477" s="11" t="str">
        <f t="shared" si="77"/>
        <v/>
      </c>
      <c r="N477" s="11" t="str">
        <f t="shared" si="78"/>
        <v/>
      </c>
      <c r="O477" s="11" t="str">
        <f t="shared" si="79"/>
        <v/>
      </c>
      <c r="P477" s="2" t="str">
        <f t="shared" si="80"/>
        <v/>
      </c>
      <c r="Q477" s="2" t="str">
        <f t="shared" si="81"/>
        <v/>
      </c>
      <c r="R477" s="2" t="str">
        <f t="shared" si="82"/>
        <v/>
      </c>
      <c r="S477" s="11" t="str">
        <f t="shared" si="83"/>
        <v/>
      </c>
      <c r="T477" s="11" t="str">
        <f>IF(ISBLANK(A477),"",VLOOKUP(表1_16[[#This Row],[分项工程名称]],模板!C:G,3,FALSE))</f>
        <v/>
      </c>
      <c r="U477" s="2" t="str">
        <f t="shared" si="84"/>
        <v/>
      </c>
      <c r="V477" s="2" t="str">
        <f t="shared" si="85"/>
        <v/>
      </c>
      <c r="W477" s="11" t="str">
        <f>IF(ISBLANK(A477),"",表1_16[[#This Row],[子项名称]]&amp;表1_16[[#This Row],[标题]]&amp;表1_16[[#This Row],[分项工程代号]])</f>
        <v/>
      </c>
      <c r="X477" s="11" t="str">
        <f>IF(ISBLANK(A477),"",COUNTIF(W:W,表1_16[[#This Row],[子项名称]]&amp;表1_16[[#This Row],[标题]]&amp;表1_16[[#This Row],[分项工程代号]]))</f>
        <v/>
      </c>
      <c r="Y477" s="11" t="str">
        <f>IF(ISBLANK(A477),"",表1_16[[#This Row],[子项名称]]&amp;表1_16[[#This Row],[分项工程代号]]&amp;表1_16[[#This Row],[分项工程名称]])</f>
        <v/>
      </c>
      <c r="Z477" s="11" t="str">
        <f>IF(ISBLANK(A477),"",IF(MATCH(表1_16[[#This Row],[子项名称]]&amp;表1_16[[#This Row],[分项工程代号]]&amp;表1_16[[#This Row],[分项工程名称]],Y:Y,0)=ROW(表1_16[[#This Row],[子项名称]]),TRUE,FALSE))</f>
        <v/>
      </c>
      <c r="AA477" s="11" t="str">
        <f t="shared" si="86"/>
        <v/>
      </c>
      <c r="AB477" s="11" t="str">
        <f>IF(ISBLANK(A477),"",VLOOKUP(表1_16[[#This Row],[分项工程名称]],施工检查记录[#All],2,FALSE))</f>
        <v/>
      </c>
      <c r="AC477" s="5"/>
    </row>
    <row r="478" customHeight="1" spans="1:29">
      <c r="A478" s="5"/>
      <c r="B478" s="5"/>
      <c r="C478" s="5"/>
      <c r="D478" s="5"/>
      <c r="E478" s="5"/>
      <c r="F478" s="5"/>
      <c r="G478" s="5"/>
      <c r="H478" s="5"/>
      <c r="I478" s="5"/>
      <c r="J478" s="5"/>
      <c r="K478" s="11" t="str">
        <f>IF(ISBLANK(A478),"",VLOOKUP("S8"&amp;表1_16[[#This Row],[分项工程代号]]&amp;表1_16[[#This Row],[分项工程名称]],模板!D:F,3,FALSE))</f>
        <v/>
      </c>
      <c r="L478" s="2" t="str">
        <f>IF(ISBLANK(A478),"",表1_16[[#This Row],[编号]]&amp;TEXT(表1_16[[#This Row],[序号]],"000"))</f>
        <v/>
      </c>
      <c r="M478" s="11" t="str">
        <f t="shared" si="77"/>
        <v/>
      </c>
      <c r="N478" s="11" t="str">
        <f t="shared" si="78"/>
        <v/>
      </c>
      <c r="O478" s="11" t="str">
        <f t="shared" si="79"/>
        <v/>
      </c>
      <c r="P478" s="2" t="str">
        <f t="shared" si="80"/>
        <v/>
      </c>
      <c r="Q478" s="2" t="str">
        <f t="shared" si="81"/>
        <v/>
      </c>
      <c r="R478" s="2" t="str">
        <f t="shared" si="82"/>
        <v/>
      </c>
      <c r="S478" s="11" t="str">
        <f t="shared" si="83"/>
        <v/>
      </c>
      <c r="T478" s="11" t="str">
        <f>IF(ISBLANK(A478),"",VLOOKUP(表1_16[[#This Row],[分项工程名称]],模板!C:G,3,FALSE))</f>
        <v/>
      </c>
      <c r="U478" s="2" t="str">
        <f t="shared" si="84"/>
        <v/>
      </c>
      <c r="V478" s="2" t="str">
        <f t="shared" si="85"/>
        <v/>
      </c>
      <c r="W478" s="11" t="str">
        <f>IF(ISBLANK(A478),"",表1_16[[#This Row],[子项名称]]&amp;表1_16[[#This Row],[标题]]&amp;表1_16[[#This Row],[分项工程代号]])</f>
        <v/>
      </c>
      <c r="X478" s="11" t="str">
        <f>IF(ISBLANK(A478),"",COUNTIF(W:W,表1_16[[#This Row],[子项名称]]&amp;表1_16[[#This Row],[标题]]&amp;表1_16[[#This Row],[分项工程代号]]))</f>
        <v/>
      </c>
      <c r="Y478" s="11" t="str">
        <f>IF(ISBLANK(A478),"",表1_16[[#This Row],[子项名称]]&amp;表1_16[[#This Row],[分项工程代号]]&amp;表1_16[[#This Row],[分项工程名称]])</f>
        <v/>
      </c>
      <c r="Z478" s="11" t="str">
        <f>IF(ISBLANK(A478),"",IF(MATCH(表1_16[[#This Row],[子项名称]]&amp;表1_16[[#This Row],[分项工程代号]]&amp;表1_16[[#This Row],[分项工程名称]],Y:Y,0)=ROW(表1_16[[#This Row],[子项名称]]),TRUE,FALSE))</f>
        <v/>
      </c>
      <c r="AA478" s="11" t="str">
        <f t="shared" si="86"/>
        <v/>
      </c>
      <c r="AB478" s="11" t="str">
        <f>IF(ISBLANK(A478),"",VLOOKUP(表1_16[[#This Row],[分项工程名称]],施工检查记录[#All],2,FALSE))</f>
        <v/>
      </c>
      <c r="AC478" s="5"/>
    </row>
    <row r="479" customHeight="1" spans="1:29">
      <c r="A479" s="5"/>
      <c r="B479" s="5"/>
      <c r="C479" s="5"/>
      <c r="D479" s="5"/>
      <c r="E479" s="5"/>
      <c r="F479" s="5"/>
      <c r="G479" s="5"/>
      <c r="H479" s="5"/>
      <c r="I479" s="5"/>
      <c r="J479" s="5"/>
      <c r="K479" s="11" t="str">
        <f>IF(ISBLANK(A479),"",VLOOKUP("S8"&amp;表1_16[[#This Row],[分项工程代号]]&amp;表1_16[[#This Row],[分项工程名称]],模板!D:F,3,FALSE))</f>
        <v/>
      </c>
      <c r="L479" s="2" t="str">
        <f>IF(ISBLANK(A479),"",表1_16[[#This Row],[编号]]&amp;TEXT(表1_16[[#This Row],[序号]],"000"))</f>
        <v/>
      </c>
      <c r="M479" s="11" t="str">
        <f t="shared" si="77"/>
        <v/>
      </c>
      <c r="N479" s="11" t="str">
        <f t="shared" si="78"/>
        <v/>
      </c>
      <c r="O479" s="11" t="str">
        <f t="shared" si="79"/>
        <v/>
      </c>
      <c r="P479" s="2" t="str">
        <f t="shared" si="80"/>
        <v/>
      </c>
      <c r="Q479" s="2" t="str">
        <f t="shared" si="81"/>
        <v/>
      </c>
      <c r="R479" s="2" t="str">
        <f t="shared" si="82"/>
        <v/>
      </c>
      <c r="S479" s="11" t="str">
        <f t="shared" si="83"/>
        <v/>
      </c>
      <c r="T479" s="11" t="str">
        <f>IF(ISBLANK(A479),"",VLOOKUP(表1_16[[#This Row],[分项工程名称]],模板!C:G,3,FALSE))</f>
        <v/>
      </c>
      <c r="U479" s="2" t="str">
        <f t="shared" si="84"/>
        <v/>
      </c>
      <c r="V479" s="2" t="str">
        <f t="shared" si="85"/>
        <v/>
      </c>
      <c r="W479" s="11" t="str">
        <f>IF(ISBLANK(A479),"",表1_16[[#This Row],[子项名称]]&amp;表1_16[[#This Row],[标题]]&amp;表1_16[[#This Row],[分项工程代号]])</f>
        <v/>
      </c>
      <c r="X479" s="11" t="str">
        <f>IF(ISBLANK(A479),"",COUNTIF(W:W,表1_16[[#This Row],[子项名称]]&amp;表1_16[[#This Row],[标题]]&amp;表1_16[[#This Row],[分项工程代号]]))</f>
        <v/>
      </c>
      <c r="Y479" s="11" t="str">
        <f>IF(ISBLANK(A479),"",表1_16[[#This Row],[子项名称]]&amp;表1_16[[#This Row],[分项工程代号]]&amp;表1_16[[#This Row],[分项工程名称]])</f>
        <v/>
      </c>
      <c r="Z479" s="11" t="str">
        <f>IF(ISBLANK(A479),"",IF(MATCH(表1_16[[#This Row],[子项名称]]&amp;表1_16[[#This Row],[分项工程代号]]&amp;表1_16[[#This Row],[分项工程名称]],Y:Y,0)=ROW(表1_16[[#This Row],[子项名称]]),TRUE,FALSE))</f>
        <v/>
      </c>
      <c r="AA479" s="11" t="str">
        <f t="shared" si="86"/>
        <v/>
      </c>
      <c r="AB479" s="11" t="str">
        <f>IF(ISBLANK(A479),"",VLOOKUP(表1_16[[#This Row],[分项工程名称]],施工检查记录[#All],2,FALSE))</f>
        <v/>
      </c>
      <c r="AC479" s="5"/>
    </row>
    <row r="480" customHeight="1" spans="1:29">
      <c r="A480" s="5"/>
      <c r="B480" s="5"/>
      <c r="C480" s="5"/>
      <c r="D480" s="5"/>
      <c r="E480" s="5"/>
      <c r="F480" s="5"/>
      <c r="G480" s="5"/>
      <c r="H480" s="5"/>
      <c r="I480" s="5"/>
      <c r="J480" s="5"/>
      <c r="K480" s="11" t="str">
        <f>IF(ISBLANK(A480),"",VLOOKUP("S8"&amp;表1_16[[#This Row],[分项工程代号]]&amp;表1_16[[#This Row],[分项工程名称]],模板!D:F,3,FALSE))</f>
        <v/>
      </c>
      <c r="L480" s="2" t="str">
        <f>IF(ISBLANK(A480),"",表1_16[[#This Row],[编号]]&amp;TEXT(表1_16[[#This Row],[序号]],"000"))</f>
        <v/>
      </c>
      <c r="M480" s="11" t="str">
        <f t="shared" si="77"/>
        <v/>
      </c>
      <c r="N480" s="11" t="str">
        <f t="shared" si="78"/>
        <v/>
      </c>
      <c r="O480" s="11" t="str">
        <f t="shared" si="79"/>
        <v/>
      </c>
      <c r="P480" s="2" t="str">
        <f t="shared" si="80"/>
        <v/>
      </c>
      <c r="Q480" s="2" t="str">
        <f t="shared" si="81"/>
        <v/>
      </c>
      <c r="R480" s="2" t="str">
        <f t="shared" si="82"/>
        <v/>
      </c>
      <c r="S480" s="11" t="str">
        <f t="shared" si="83"/>
        <v/>
      </c>
      <c r="T480" s="11" t="str">
        <f>IF(ISBLANK(A480),"",VLOOKUP(表1_16[[#This Row],[分项工程名称]],模板!C:G,3,FALSE))</f>
        <v/>
      </c>
      <c r="U480" s="2" t="str">
        <f t="shared" si="84"/>
        <v/>
      </c>
      <c r="V480" s="2" t="str">
        <f t="shared" si="85"/>
        <v/>
      </c>
      <c r="W480" s="11" t="str">
        <f>IF(ISBLANK(A480),"",表1_16[[#This Row],[子项名称]]&amp;表1_16[[#This Row],[标题]]&amp;表1_16[[#This Row],[分项工程代号]])</f>
        <v/>
      </c>
      <c r="X480" s="11" t="str">
        <f>IF(ISBLANK(A480),"",COUNTIF(W:W,表1_16[[#This Row],[子项名称]]&amp;表1_16[[#This Row],[标题]]&amp;表1_16[[#This Row],[分项工程代号]]))</f>
        <v/>
      </c>
      <c r="Y480" s="11" t="str">
        <f>IF(ISBLANK(A480),"",表1_16[[#This Row],[子项名称]]&amp;表1_16[[#This Row],[分项工程代号]]&amp;表1_16[[#This Row],[分项工程名称]])</f>
        <v/>
      </c>
      <c r="Z480" s="11" t="str">
        <f>IF(ISBLANK(A480),"",IF(MATCH(表1_16[[#This Row],[子项名称]]&amp;表1_16[[#This Row],[分项工程代号]]&amp;表1_16[[#This Row],[分项工程名称]],Y:Y,0)=ROW(表1_16[[#This Row],[子项名称]]),TRUE,FALSE))</f>
        <v/>
      </c>
      <c r="AA480" s="11" t="str">
        <f t="shared" si="86"/>
        <v/>
      </c>
      <c r="AB480" s="11" t="str">
        <f>IF(ISBLANK(A480),"",VLOOKUP(表1_16[[#This Row],[分项工程名称]],施工检查记录[#All],2,FALSE))</f>
        <v/>
      </c>
      <c r="AC480" s="5"/>
    </row>
    <row r="481" customHeight="1" spans="1:29">
      <c r="A481" s="5"/>
      <c r="B481" s="5"/>
      <c r="C481" s="5"/>
      <c r="D481" s="5"/>
      <c r="E481" s="5"/>
      <c r="F481" s="5"/>
      <c r="G481" s="5"/>
      <c r="H481" s="5"/>
      <c r="I481" s="5"/>
      <c r="J481" s="5"/>
      <c r="K481" s="11" t="str">
        <f>IF(ISBLANK(A481),"",VLOOKUP("S8"&amp;表1_16[[#This Row],[分项工程代号]]&amp;表1_16[[#This Row],[分项工程名称]],模板!D:F,3,FALSE))</f>
        <v/>
      </c>
      <c r="L481" s="2" t="str">
        <f>IF(ISBLANK(A481),"",表1_16[[#This Row],[编号]]&amp;TEXT(表1_16[[#This Row],[序号]],"000"))</f>
        <v/>
      </c>
      <c r="M481" s="11" t="str">
        <f t="shared" si="77"/>
        <v/>
      </c>
      <c r="N481" s="11" t="str">
        <f t="shared" si="78"/>
        <v/>
      </c>
      <c r="O481" s="11" t="str">
        <f t="shared" si="79"/>
        <v/>
      </c>
      <c r="P481" s="2" t="str">
        <f t="shared" si="80"/>
        <v/>
      </c>
      <c r="Q481" s="2" t="str">
        <f t="shared" si="81"/>
        <v/>
      </c>
      <c r="R481" s="2" t="str">
        <f t="shared" si="82"/>
        <v/>
      </c>
      <c r="S481" s="11" t="str">
        <f t="shared" si="83"/>
        <v/>
      </c>
      <c r="T481" s="11" t="str">
        <f>IF(ISBLANK(A481),"",VLOOKUP(表1_16[[#This Row],[分项工程名称]],模板!C:G,3,FALSE))</f>
        <v/>
      </c>
      <c r="U481" s="2" t="str">
        <f t="shared" si="84"/>
        <v/>
      </c>
      <c r="V481" s="2" t="str">
        <f t="shared" si="85"/>
        <v/>
      </c>
      <c r="W481" s="11" t="str">
        <f>IF(ISBLANK(A481),"",表1_16[[#This Row],[子项名称]]&amp;表1_16[[#This Row],[标题]]&amp;表1_16[[#This Row],[分项工程代号]])</f>
        <v/>
      </c>
      <c r="X481" s="11" t="str">
        <f>IF(ISBLANK(A481),"",COUNTIF(W:W,表1_16[[#This Row],[子项名称]]&amp;表1_16[[#This Row],[标题]]&amp;表1_16[[#This Row],[分项工程代号]]))</f>
        <v/>
      </c>
      <c r="Y481" s="11" t="str">
        <f>IF(ISBLANK(A481),"",表1_16[[#This Row],[子项名称]]&amp;表1_16[[#This Row],[分项工程代号]]&amp;表1_16[[#This Row],[分项工程名称]])</f>
        <v/>
      </c>
      <c r="Z481" s="11" t="str">
        <f>IF(ISBLANK(A481),"",IF(MATCH(表1_16[[#This Row],[子项名称]]&amp;表1_16[[#This Row],[分项工程代号]]&amp;表1_16[[#This Row],[分项工程名称]],Y:Y,0)=ROW(表1_16[[#This Row],[子项名称]]),TRUE,FALSE))</f>
        <v/>
      </c>
      <c r="AA481" s="11" t="str">
        <f t="shared" si="86"/>
        <v/>
      </c>
      <c r="AB481" s="11" t="str">
        <f>IF(ISBLANK(A481),"",VLOOKUP(表1_16[[#This Row],[分项工程名称]],施工检查记录[#All],2,FALSE))</f>
        <v/>
      </c>
      <c r="AC481" s="5"/>
    </row>
    <row r="482" customHeight="1" spans="1:29">
      <c r="A482" s="5"/>
      <c r="B482" s="5"/>
      <c r="C482" s="5"/>
      <c r="D482" s="5"/>
      <c r="E482" s="5"/>
      <c r="F482" s="5"/>
      <c r="G482" s="5"/>
      <c r="H482" s="5"/>
      <c r="I482" s="5"/>
      <c r="J482" s="5"/>
      <c r="K482" s="11" t="str">
        <f>IF(ISBLANK(A482),"",VLOOKUP("S8"&amp;表1_16[[#This Row],[分项工程代号]]&amp;表1_16[[#This Row],[分项工程名称]],模板!D:F,3,FALSE))</f>
        <v/>
      </c>
      <c r="L482" s="2" t="str">
        <f>IF(ISBLANK(A482),"",表1_16[[#This Row],[编号]]&amp;TEXT(表1_16[[#This Row],[序号]],"000"))</f>
        <v/>
      </c>
      <c r="M482" s="11" t="str">
        <f t="shared" si="77"/>
        <v/>
      </c>
      <c r="N482" s="11" t="str">
        <f t="shared" si="78"/>
        <v/>
      </c>
      <c r="O482" s="11" t="str">
        <f t="shared" si="79"/>
        <v/>
      </c>
      <c r="P482" s="2" t="str">
        <f t="shared" si="80"/>
        <v/>
      </c>
      <c r="Q482" s="2" t="str">
        <f t="shared" si="81"/>
        <v/>
      </c>
      <c r="R482" s="2" t="str">
        <f t="shared" si="82"/>
        <v/>
      </c>
      <c r="S482" s="11" t="str">
        <f t="shared" si="83"/>
        <v/>
      </c>
      <c r="T482" s="11" t="str">
        <f>IF(ISBLANK(A482),"",VLOOKUP(表1_16[[#This Row],[分项工程名称]],模板!C:G,3,FALSE))</f>
        <v/>
      </c>
      <c r="U482" s="2" t="str">
        <f t="shared" si="84"/>
        <v/>
      </c>
      <c r="V482" s="2" t="str">
        <f t="shared" si="85"/>
        <v/>
      </c>
      <c r="W482" s="11" t="str">
        <f>IF(ISBLANK(A482),"",表1_16[[#This Row],[子项名称]]&amp;表1_16[[#This Row],[标题]]&amp;表1_16[[#This Row],[分项工程代号]])</f>
        <v/>
      </c>
      <c r="X482" s="11" t="str">
        <f>IF(ISBLANK(A482),"",COUNTIF(W:W,表1_16[[#This Row],[子项名称]]&amp;表1_16[[#This Row],[标题]]&amp;表1_16[[#This Row],[分项工程代号]]))</f>
        <v/>
      </c>
      <c r="Y482" s="11" t="str">
        <f>IF(ISBLANK(A482),"",表1_16[[#This Row],[子项名称]]&amp;表1_16[[#This Row],[分项工程代号]]&amp;表1_16[[#This Row],[分项工程名称]])</f>
        <v/>
      </c>
      <c r="Z482" s="11" t="str">
        <f>IF(ISBLANK(A482),"",IF(MATCH(表1_16[[#This Row],[子项名称]]&amp;表1_16[[#This Row],[分项工程代号]]&amp;表1_16[[#This Row],[分项工程名称]],Y:Y,0)=ROW(表1_16[[#This Row],[子项名称]]),TRUE,FALSE))</f>
        <v/>
      </c>
      <c r="AA482" s="11" t="str">
        <f t="shared" si="86"/>
        <v/>
      </c>
      <c r="AB482" s="11" t="str">
        <f>IF(ISBLANK(A482),"",VLOOKUP(表1_16[[#This Row],[分项工程名称]],施工检查记录[#All],2,FALSE))</f>
        <v/>
      </c>
      <c r="AC482" s="5"/>
    </row>
    <row r="483" customHeight="1" spans="1:29">
      <c r="A483" s="5"/>
      <c r="B483" s="5"/>
      <c r="C483" s="5"/>
      <c r="D483" s="5"/>
      <c r="E483" s="5"/>
      <c r="F483" s="5"/>
      <c r="G483" s="5"/>
      <c r="H483" s="5"/>
      <c r="I483" s="5"/>
      <c r="J483" s="5"/>
      <c r="K483" s="11" t="str">
        <f>IF(ISBLANK(A483),"",VLOOKUP("S8"&amp;表1_16[[#This Row],[分项工程代号]]&amp;表1_16[[#This Row],[分项工程名称]],模板!D:F,3,FALSE))</f>
        <v/>
      </c>
      <c r="L483" s="2" t="str">
        <f>IF(ISBLANK(A483),"",表1_16[[#This Row],[编号]]&amp;TEXT(表1_16[[#This Row],[序号]],"000"))</f>
        <v/>
      </c>
      <c r="M483" s="11" t="str">
        <f t="shared" si="77"/>
        <v/>
      </c>
      <c r="N483" s="11" t="str">
        <f t="shared" si="78"/>
        <v/>
      </c>
      <c r="O483" s="11" t="str">
        <f t="shared" si="79"/>
        <v/>
      </c>
      <c r="P483" s="2" t="str">
        <f t="shared" si="80"/>
        <v/>
      </c>
      <c r="Q483" s="2" t="str">
        <f t="shared" si="81"/>
        <v/>
      </c>
      <c r="R483" s="2" t="str">
        <f t="shared" si="82"/>
        <v/>
      </c>
      <c r="S483" s="11" t="str">
        <f t="shared" si="83"/>
        <v/>
      </c>
      <c r="T483" s="11" t="str">
        <f>IF(ISBLANK(A483),"",VLOOKUP(表1_16[[#This Row],[分项工程名称]],模板!C:G,3,FALSE))</f>
        <v/>
      </c>
      <c r="U483" s="2" t="str">
        <f t="shared" si="84"/>
        <v/>
      </c>
      <c r="V483" s="2" t="str">
        <f t="shared" si="85"/>
        <v/>
      </c>
      <c r="W483" s="11" t="str">
        <f>IF(ISBLANK(A483),"",表1_16[[#This Row],[子项名称]]&amp;表1_16[[#This Row],[标题]]&amp;表1_16[[#This Row],[分项工程代号]])</f>
        <v/>
      </c>
      <c r="X483" s="11" t="str">
        <f>IF(ISBLANK(A483),"",COUNTIF(W:W,表1_16[[#This Row],[子项名称]]&amp;表1_16[[#This Row],[标题]]&amp;表1_16[[#This Row],[分项工程代号]]))</f>
        <v/>
      </c>
      <c r="Y483" s="11" t="str">
        <f>IF(ISBLANK(A483),"",表1_16[[#This Row],[子项名称]]&amp;表1_16[[#This Row],[分项工程代号]]&amp;表1_16[[#This Row],[分项工程名称]])</f>
        <v/>
      </c>
      <c r="Z483" s="11" t="str">
        <f>IF(ISBLANK(A483),"",IF(MATCH(表1_16[[#This Row],[子项名称]]&amp;表1_16[[#This Row],[分项工程代号]]&amp;表1_16[[#This Row],[分项工程名称]],Y:Y,0)=ROW(表1_16[[#This Row],[子项名称]]),TRUE,FALSE))</f>
        <v/>
      </c>
      <c r="AA483" s="11" t="str">
        <f t="shared" si="86"/>
        <v/>
      </c>
      <c r="AB483" s="11" t="str">
        <f>IF(ISBLANK(A483),"",VLOOKUP(表1_16[[#This Row],[分项工程名称]],施工检查记录[#All],2,FALSE))</f>
        <v/>
      </c>
      <c r="AC483" s="5"/>
    </row>
    <row r="484" customHeight="1" spans="1:29">
      <c r="A484" s="5"/>
      <c r="B484" s="5"/>
      <c r="C484" s="5"/>
      <c r="D484" s="5"/>
      <c r="E484" s="5"/>
      <c r="F484" s="5"/>
      <c r="G484" s="5"/>
      <c r="H484" s="5"/>
      <c r="I484" s="5"/>
      <c r="J484" s="5"/>
      <c r="K484" s="11" t="str">
        <f>IF(ISBLANK(A484),"",VLOOKUP("S8"&amp;表1_16[[#This Row],[分项工程代号]]&amp;表1_16[[#This Row],[分项工程名称]],模板!D:F,3,FALSE))</f>
        <v/>
      </c>
      <c r="L484" s="2" t="str">
        <f>IF(ISBLANK(A484),"",表1_16[[#This Row],[编号]]&amp;TEXT(表1_16[[#This Row],[序号]],"000"))</f>
        <v/>
      </c>
      <c r="M484" s="11" t="str">
        <f t="shared" si="77"/>
        <v/>
      </c>
      <c r="N484" s="11" t="str">
        <f t="shared" si="78"/>
        <v/>
      </c>
      <c r="O484" s="11" t="str">
        <f t="shared" si="79"/>
        <v/>
      </c>
      <c r="P484" s="2" t="str">
        <f t="shared" si="80"/>
        <v/>
      </c>
      <c r="Q484" s="2" t="str">
        <f t="shared" si="81"/>
        <v/>
      </c>
      <c r="R484" s="2" t="str">
        <f t="shared" si="82"/>
        <v/>
      </c>
      <c r="S484" s="11" t="str">
        <f t="shared" si="83"/>
        <v/>
      </c>
      <c r="T484" s="11" t="str">
        <f>IF(ISBLANK(A484),"",VLOOKUP(表1_16[[#This Row],[分项工程名称]],模板!C:G,3,FALSE))</f>
        <v/>
      </c>
      <c r="U484" s="2" t="str">
        <f t="shared" si="84"/>
        <v/>
      </c>
      <c r="V484" s="2" t="str">
        <f t="shared" si="85"/>
        <v/>
      </c>
      <c r="W484" s="11" t="str">
        <f>IF(ISBLANK(A484),"",表1_16[[#This Row],[子项名称]]&amp;表1_16[[#This Row],[标题]]&amp;表1_16[[#This Row],[分项工程代号]])</f>
        <v/>
      </c>
      <c r="X484" s="11" t="str">
        <f>IF(ISBLANK(A484),"",COUNTIF(W:W,表1_16[[#This Row],[子项名称]]&amp;表1_16[[#This Row],[标题]]&amp;表1_16[[#This Row],[分项工程代号]]))</f>
        <v/>
      </c>
      <c r="Y484" s="11" t="str">
        <f>IF(ISBLANK(A484),"",表1_16[[#This Row],[子项名称]]&amp;表1_16[[#This Row],[分项工程代号]]&amp;表1_16[[#This Row],[分项工程名称]])</f>
        <v/>
      </c>
      <c r="Z484" s="11" t="str">
        <f>IF(ISBLANK(A484),"",IF(MATCH(表1_16[[#This Row],[子项名称]]&amp;表1_16[[#This Row],[分项工程代号]]&amp;表1_16[[#This Row],[分项工程名称]],Y:Y,0)=ROW(表1_16[[#This Row],[子项名称]]),TRUE,FALSE))</f>
        <v/>
      </c>
      <c r="AA484" s="11" t="str">
        <f t="shared" si="86"/>
        <v/>
      </c>
      <c r="AB484" s="11" t="str">
        <f>IF(ISBLANK(A484),"",VLOOKUP(表1_16[[#This Row],[分项工程名称]],施工检查记录[#All],2,FALSE))</f>
        <v/>
      </c>
      <c r="AC484" s="5"/>
    </row>
    <row r="485" customHeight="1" spans="1:29">
      <c r="A485" s="5"/>
      <c r="B485" s="5"/>
      <c r="C485" s="5"/>
      <c r="D485" s="5"/>
      <c r="E485" s="5"/>
      <c r="F485" s="5"/>
      <c r="G485" s="5"/>
      <c r="H485" s="5"/>
      <c r="I485" s="5"/>
      <c r="J485" s="5"/>
      <c r="K485" s="11" t="str">
        <f>IF(ISBLANK(A485),"",VLOOKUP("S8"&amp;表1_16[[#This Row],[分项工程代号]]&amp;表1_16[[#This Row],[分项工程名称]],模板!D:F,3,FALSE))</f>
        <v/>
      </c>
      <c r="L485" s="2" t="str">
        <f>IF(ISBLANK(A485),"",表1_16[[#This Row],[编号]]&amp;TEXT(表1_16[[#This Row],[序号]],"000"))</f>
        <v/>
      </c>
      <c r="M485" s="11" t="str">
        <f t="shared" si="77"/>
        <v/>
      </c>
      <c r="N485" s="11" t="str">
        <f t="shared" si="78"/>
        <v/>
      </c>
      <c r="O485" s="11" t="str">
        <f t="shared" si="79"/>
        <v/>
      </c>
      <c r="P485" s="2" t="str">
        <f t="shared" si="80"/>
        <v/>
      </c>
      <c r="Q485" s="2" t="str">
        <f t="shared" si="81"/>
        <v/>
      </c>
      <c r="R485" s="2" t="str">
        <f t="shared" si="82"/>
        <v/>
      </c>
      <c r="S485" s="11" t="str">
        <f t="shared" si="83"/>
        <v/>
      </c>
      <c r="T485" s="11" t="str">
        <f>IF(ISBLANK(A485),"",VLOOKUP(表1_16[[#This Row],[分项工程名称]],模板!C:G,3,FALSE))</f>
        <v/>
      </c>
      <c r="U485" s="2" t="str">
        <f t="shared" si="84"/>
        <v/>
      </c>
      <c r="V485" s="2" t="str">
        <f t="shared" si="85"/>
        <v/>
      </c>
      <c r="W485" s="11" t="str">
        <f>IF(ISBLANK(A485),"",表1_16[[#This Row],[子项名称]]&amp;表1_16[[#This Row],[标题]]&amp;表1_16[[#This Row],[分项工程代号]])</f>
        <v/>
      </c>
      <c r="X485" s="11" t="str">
        <f>IF(ISBLANK(A485),"",COUNTIF(W:W,表1_16[[#This Row],[子项名称]]&amp;表1_16[[#This Row],[标题]]&amp;表1_16[[#This Row],[分项工程代号]]))</f>
        <v/>
      </c>
      <c r="Y485" s="11" t="str">
        <f>IF(ISBLANK(A485),"",表1_16[[#This Row],[子项名称]]&amp;表1_16[[#This Row],[分项工程代号]]&amp;表1_16[[#This Row],[分项工程名称]])</f>
        <v/>
      </c>
      <c r="Z485" s="11" t="str">
        <f>IF(ISBLANK(A485),"",IF(MATCH(表1_16[[#This Row],[子项名称]]&amp;表1_16[[#This Row],[分项工程代号]]&amp;表1_16[[#This Row],[分项工程名称]],Y:Y,0)=ROW(表1_16[[#This Row],[子项名称]]),TRUE,FALSE))</f>
        <v/>
      </c>
      <c r="AA485" s="11" t="str">
        <f t="shared" si="86"/>
        <v/>
      </c>
      <c r="AB485" s="11" t="str">
        <f>IF(ISBLANK(A485),"",VLOOKUP(表1_16[[#This Row],[分项工程名称]],施工检查记录[#All],2,FALSE))</f>
        <v/>
      </c>
      <c r="AC485" s="5"/>
    </row>
    <row r="486" customHeight="1" spans="1:29">
      <c r="A486" s="5"/>
      <c r="B486" s="5"/>
      <c r="C486" s="5"/>
      <c r="D486" s="5"/>
      <c r="E486" s="5"/>
      <c r="F486" s="5"/>
      <c r="G486" s="5"/>
      <c r="H486" s="5"/>
      <c r="I486" s="5"/>
      <c r="J486" s="5"/>
      <c r="K486" s="11" t="str">
        <f>IF(ISBLANK(A486),"",VLOOKUP("S8"&amp;表1_16[[#This Row],[分项工程代号]]&amp;表1_16[[#This Row],[分项工程名称]],模板!D:F,3,FALSE))</f>
        <v/>
      </c>
      <c r="L486" s="2" t="str">
        <f>IF(ISBLANK(A486),"",表1_16[[#This Row],[编号]]&amp;TEXT(表1_16[[#This Row],[序号]],"000"))</f>
        <v/>
      </c>
      <c r="M486" s="11" t="str">
        <f t="shared" si="77"/>
        <v/>
      </c>
      <c r="N486" s="11" t="str">
        <f t="shared" si="78"/>
        <v/>
      </c>
      <c r="O486" s="11" t="str">
        <f t="shared" si="79"/>
        <v/>
      </c>
      <c r="P486" s="2" t="str">
        <f t="shared" si="80"/>
        <v/>
      </c>
      <c r="Q486" s="2" t="str">
        <f t="shared" si="81"/>
        <v/>
      </c>
      <c r="R486" s="2" t="str">
        <f t="shared" si="82"/>
        <v/>
      </c>
      <c r="S486" s="11" t="str">
        <f t="shared" si="83"/>
        <v/>
      </c>
      <c r="T486" s="11" t="str">
        <f>IF(ISBLANK(A486),"",VLOOKUP(表1_16[[#This Row],[分项工程名称]],模板!C:G,3,FALSE))</f>
        <v/>
      </c>
      <c r="U486" s="2" t="str">
        <f t="shared" si="84"/>
        <v/>
      </c>
      <c r="V486" s="2" t="str">
        <f t="shared" si="85"/>
        <v/>
      </c>
      <c r="W486" s="11" t="str">
        <f>IF(ISBLANK(A486),"",表1_16[[#This Row],[子项名称]]&amp;表1_16[[#This Row],[标题]]&amp;表1_16[[#This Row],[分项工程代号]])</f>
        <v/>
      </c>
      <c r="X486" s="11" t="str">
        <f>IF(ISBLANK(A486),"",COUNTIF(W:W,表1_16[[#This Row],[子项名称]]&amp;表1_16[[#This Row],[标题]]&amp;表1_16[[#This Row],[分项工程代号]]))</f>
        <v/>
      </c>
      <c r="Y486" s="11" t="str">
        <f>IF(ISBLANK(A486),"",表1_16[[#This Row],[子项名称]]&amp;表1_16[[#This Row],[分项工程代号]]&amp;表1_16[[#This Row],[分项工程名称]])</f>
        <v/>
      </c>
      <c r="Z486" s="11" t="str">
        <f>IF(ISBLANK(A486),"",IF(MATCH(表1_16[[#This Row],[子项名称]]&amp;表1_16[[#This Row],[分项工程代号]]&amp;表1_16[[#This Row],[分项工程名称]],Y:Y,0)=ROW(表1_16[[#This Row],[子项名称]]),TRUE,FALSE))</f>
        <v/>
      </c>
      <c r="AA486" s="11" t="str">
        <f t="shared" si="86"/>
        <v/>
      </c>
      <c r="AB486" s="11" t="str">
        <f>IF(ISBLANK(A486),"",VLOOKUP(表1_16[[#This Row],[分项工程名称]],施工检查记录[#All],2,FALSE))</f>
        <v/>
      </c>
      <c r="AC486" s="5"/>
    </row>
    <row r="487" customHeight="1" spans="1:29">
      <c r="A487" s="5"/>
      <c r="B487" s="5"/>
      <c r="C487" s="5"/>
      <c r="D487" s="5"/>
      <c r="E487" s="5"/>
      <c r="F487" s="5"/>
      <c r="G487" s="5"/>
      <c r="H487" s="5"/>
      <c r="I487" s="5"/>
      <c r="J487" s="5"/>
      <c r="K487" s="11" t="str">
        <f>IF(ISBLANK(A487),"",VLOOKUP("S8"&amp;表1_16[[#This Row],[分项工程代号]]&amp;表1_16[[#This Row],[分项工程名称]],模板!D:F,3,FALSE))</f>
        <v/>
      </c>
      <c r="L487" s="2" t="str">
        <f>IF(ISBLANK(A487),"",表1_16[[#This Row],[编号]]&amp;TEXT(表1_16[[#This Row],[序号]],"000"))</f>
        <v/>
      </c>
      <c r="M487" s="11" t="str">
        <f t="shared" si="77"/>
        <v/>
      </c>
      <c r="N487" s="11" t="str">
        <f t="shared" si="78"/>
        <v/>
      </c>
      <c r="O487" s="11" t="str">
        <f t="shared" si="79"/>
        <v/>
      </c>
      <c r="P487" s="2" t="str">
        <f t="shared" si="80"/>
        <v/>
      </c>
      <c r="Q487" s="2" t="str">
        <f t="shared" si="81"/>
        <v/>
      </c>
      <c r="R487" s="2" t="str">
        <f t="shared" si="82"/>
        <v/>
      </c>
      <c r="S487" s="11" t="str">
        <f t="shared" si="83"/>
        <v/>
      </c>
      <c r="T487" s="11" t="str">
        <f>IF(ISBLANK(A487),"",VLOOKUP(表1_16[[#This Row],[分项工程名称]],模板!C:G,3,FALSE))</f>
        <v/>
      </c>
      <c r="U487" s="2" t="str">
        <f t="shared" si="84"/>
        <v/>
      </c>
      <c r="V487" s="2" t="str">
        <f t="shared" si="85"/>
        <v/>
      </c>
      <c r="W487" s="11" t="str">
        <f>IF(ISBLANK(A487),"",表1_16[[#This Row],[子项名称]]&amp;表1_16[[#This Row],[标题]]&amp;表1_16[[#This Row],[分项工程代号]])</f>
        <v/>
      </c>
      <c r="X487" s="11" t="str">
        <f>IF(ISBLANK(A487),"",COUNTIF(W:W,表1_16[[#This Row],[子项名称]]&amp;表1_16[[#This Row],[标题]]&amp;表1_16[[#This Row],[分项工程代号]]))</f>
        <v/>
      </c>
      <c r="Y487" s="11" t="str">
        <f>IF(ISBLANK(A487),"",表1_16[[#This Row],[子项名称]]&amp;表1_16[[#This Row],[分项工程代号]]&amp;表1_16[[#This Row],[分项工程名称]])</f>
        <v/>
      </c>
      <c r="Z487" s="11" t="str">
        <f>IF(ISBLANK(A487),"",IF(MATCH(表1_16[[#This Row],[子项名称]]&amp;表1_16[[#This Row],[分项工程代号]]&amp;表1_16[[#This Row],[分项工程名称]],Y:Y,0)=ROW(表1_16[[#This Row],[子项名称]]),TRUE,FALSE))</f>
        <v/>
      </c>
      <c r="AA487" s="11" t="str">
        <f t="shared" si="86"/>
        <v/>
      </c>
      <c r="AB487" s="11" t="str">
        <f>IF(ISBLANK(A487),"",VLOOKUP(表1_16[[#This Row],[分项工程名称]],施工检查记录[#All],2,FALSE))</f>
        <v/>
      </c>
      <c r="AC487" s="5"/>
    </row>
    <row r="488" customHeight="1" spans="1:29">
      <c r="A488" s="5"/>
      <c r="B488" s="5"/>
      <c r="C488" s="5"/>
      <c r="D488" s="5"/>
      <c r="E488" s="5"/>
      <c r="F488" s="5"/>
      <c r="G488" s="5"/>
      <c r="H488" s="5"/>
      <c r="I488" s="5"/>
      <c r="J488" s="5"/>
      <c r="K488" s="11" t="str">
        <f>IF(ISBLANK(A488),"",VLOOKUP("S8"&amp;表1_16[[#This Row],[分项工程代号]]&amp;表1_16[[#This Row],[分项工程名称]],模板!D:F,3,FALSE))</f>
        <v/>
      </c>
      <c r="L488" s="2" t="str">
        <f>IF(ISBLANK(A488),"",表1_16[[#This Row],[编号]]&amp;TEXT(表1_16[[#This Row],[序号]],"000"))</f>
        <v/>
      </c>
      <c r="M488" s="11" t="str">
        <f t="shared" si="77"/>
        <v/>
      </c>
      <c r="N488" s="11" t="str">
        <f t="shared" si="78"/>
        <v/>
      </c>
      <c r="O488" s="11" t="str">
        <f t="shared" si="79"/>
        <v/>
      </c>
      <c r="P488" s="2" t="str">
        <f t="shared" si="80"/>
        <v/>
      </c>
      <c r="Q488" s="2" t="str">
        <f t="shared" si="81"/>
        <v/>
      </c>
      <c r="R488" s="2" t="str">
        <f t="shared" si="82"/>
        <v/>
      </c>
      <c r="S488" s="11" t="str">
        <f t="shared" si="83"/>
        <v/>
      </c>
      <c r="T488" s="11" t="str">
        <f>IF(ISBLANK(A488),"",VLOOKUP(表1_16[[#This Row],[分项工程名称]],模板!C:G,3,FALSE))</f>
        <v/>
      </c>
      <c r="U488" s="2" t="str">
        <f t="shared" si="84"/>
        <v/>
      </c>
      <c r="V488" s="2" t="str">
        <f t="shared" si="85"/>
        <v/>
      </c>
      <c r="W488" s="11" t="str">
        <f>IF(ISBLANK(A488),"",表1_16[[#This Row],[子项名称]]&amp;表1_16[[#This Row],[标题]]&amp;表1_16[[#This Row],[分项工程代号]])</f>
        <v/>
      </c>
      <c r="X488" s="11" t="str">
        <f>IF(ISBLANK(A488),"",COUNTIF(W:W,表1_16[[#This Row],[子项名称]]&amp;表1_16[[#This Row],[标题]]&amp;表1_16[[#This Row],[分项工程代号]]))</f>
        <v/>
      </c>
      <c r="Y488" s="11" t="str">
        <f>IF(ISBLANK(A488),"",表1_16[[#This Row],[子项名称]]&amp;表1_16[[#This Row],[分项工程代号]]&amp;表1_16[[#This Row],[分项工程名称]])</f>
        <v/>
      </c>
      <c r="Z488" s="11" t="str">
        <f>IF(ISBLANK(A488),"",IF(MATCH(表1_16[[#This Row],[子项名称]]&amp;表1_16[[#This Row],[分项工程代号]]&amp;表1_16[[#This Row],[分项工程名称]],Y:Y,0)=ROW(表1_16[[#This Row],[子项名称]]),TRUE,FALSE))</f>
        <v/>
      </c>
      <c r="AA488" s="11" t="str">
        <f t="shared" si="86"/>
        <v/>
      </c>
      <c r="AB488" s="11" t="str">
        <f>IF(ISBLANK(A488),"",VLOOKUP(表1_16[[#This Row],[分项工程名称]],施工检查记录[#All],2,FALSE))</f>
        <v/>
      </c>
      <c r="AC488" s="5"/>
    </row>
    <row r="489" customHeight="1" spans="1:29">
      <c r="A489" s="5"/>
      <c r="B489" s="5"/>
      <c r="C489" s="5"/>
      <c r="D489" s="5"/>
      <c r="E489" s="5"/>
      <c r="F489" s="5"/>
      <c r="G489" s="5"/>
      <c r="H489" s="5"/>
      <c r="I489" s="5"/>
      <c r="J489" s="5"/>
      <c r="K489" s="11" t="str">
        <f>IF(ISBLANK(A489),"",VLOOKUP("S8"&amp;表1_16[[#This Row],[分项工程代号]]&amp;表1_16[[#This Row],[分项工程名称]],模板!D:F,3,FALSE))</f>
        <v/>
      </c>
      <c r="L489" s="2" t="str">
        <f>IF(ISBLANK(A489),"",表1_16[[#This Row],[编号]]&amp;TEXT(表1_16[[#This Row],[序号]],"000"))</f>
        <v/>
      </c>
      <c r="M489" s="11" t="str">
        <f t="shared" si="77"/>
        <v/>
      </c>
      <c r="N489" s="11" t="str">
        <f t="shared" si="78"/>
        <v/>
      </c>
      <c r="O489" s="11" t="str">
        <f t="shared" si="79"/>
        <v/>
      </c>
      <c r="P489" s="2" t="str">
        <f t="shared" si="80"/>
        <v/>
      </c>
      <c r="Q489" s="2" t="str">
        <f t="shared" si="81"/>
        <v/>
      </c>
      <c r="R489" s="2" t="str">
        <f t="shared" si="82"/>
        <v/>
      </c>
      <c r="S489" s="11" t="str">
        <f t="shared" si="83"/>
        <v/>
      </c>
      <c r="T489" s="11" t="str">
        <f>IF(ISBLANK(A489),"",VLOOKUP(表1_16[[#This Row],[分项工程名称]],模板!C:G,3,FALSE))</f>
        <v/>
      </c>
      <c r="U489" s="2" t="str">
        <f t="shared" si="84"/>
        <v/>
      </c>
      <c r="V489" s="2" t="str">
        <f t="shared" si="85"/>
        <v/>
      </c>
      <c r="W489" s="11" t="str">
        <f>IF(ISBLANK(A489),"",表1_16[[#This Row],[子项名称]]&amp;表1_16[[#This Row],[标题]]&amp;表1_16[[#This Row],[分项工程代号]])</f>
        <v/>
      </c>
      <c r="X489" s="11" t="str">
        <f>IF(ISBLANK(A489),"",COUNTIF(W:W,表1_16[[#This Row],[子项名称]]&amp;表1_16[[#This Row],[标题]]&amp;表1_16[[#This Row],[分项工程代号]]))</f>
        <v/>
      </c>
      <c r="Y489" s="11" t="str">
        <f>IF(ISBLANK(A489),"",表1_16[[#This Row],[子项名称]]&amp;表1_16[[#This Row],[分项工程代号]]&amp;表1_16[[#This Row],[分项工程名称]])</f>
        <v/>
      </c>
      <c r="Z489" s="11" t="str">
        <f>IF(ISBLANK(A489),"",IF(MATCH(表1_16[[#This Row],[子项名称]]&amp;表1_16[[#This Row],[分项工程代号]]&amp;表1_16[[#This Row],[分项工程名称]],Y:Y,0)=ROW(表1_16[[#This Row],[子项名称]]),TRUE,FALSE))</f>
        <v/>
      </c>
      <c r="AA489" s="11" t="str">
        <f t="shared" si="86"/>
        <v/>
      </c>
      <c r="AB489" s="11" t="str">
        <f>IF(ISBLANK(A489),"",VLOOKUP(表1_16[[#This Row],[分项工程名称]],施工检查记录[#All],2,FALSE))</f>
        <v/>
      </c>
      <c r="AC489" s="5"/>
    </row>
    <row r="490" customHeight="1" spans="1:29">
      <c r="A490" s="5"/>
      <c r="B490" s="5"/>
      <c r="C490" s="5"/>
      <c r="D490" s="5"/>
      <c r="E490" s="5"/>
      <c r="F490" s="5"/>
      <c r="G490" s="5"/>
      <c r="H490" s="5"/>
      <c r="I490" s="5"/>
      <c r="J490" s="5"/>
      <c r="K490" s="11" t="str">
        <f>IF(ISBLANK(A490),"",VLOOKUP("S8"&amp;表1_16[[#This Row],[分项工程代号]]&amp;表1_16[[#This Row],[分项工程名称]],模板!D:F,3,FALSE))</f>
        <v/>
      </c>
      <c r="L490" s="2" t="str">
        <f>IF(ISBLANK(A490),"",表1_16[[#This Row],[编号]]&amp;TEXT(表1_16[[#This Row],[序号]],"000"))</f>
        <v/>
      </c>
      <c r="M490" s="11" t="str">
        <f t="shared" si="77"/>
        <v/>
      </c>
      <c r="N490" s="11" t="str">
        <f t="shared" si="78"/>
        <v/>
      </c>
      <c r="O490" s="11" t="str">
        <f t="shared" si="79"/>
        <v/>
      </c>
      <c r="P490" s="2" t="str">
        <f t="shared" si="80"/>
        <v/>
      </c>
      <c r="Q490" s="2" t="str">
        <f t="shared" si="81"/>
        <v/>
      </c>
      <c r="R490" s="2" t="str">
        <f t="shared" si="82"/>
        <v/>
      </c>
      <c r="S490" s="11" t="str">
        <f t="shared" si="83"/>
        <v/>
      </c>
      <c r="T490" s="11" t="str">
        <f>IF(ISBLANK(A490),"",VLOOKUP(表1_16[[#This Row],[分项工程名称]],模板!C:G,3,FALSE))</f>
        <v/>
      </c>
      <c r="U490" s="2" t="str">
        <f t="shared" si="84"/>
        <v/>
      </c>
      <c r="V490" s="2" t="str">
        <f t="shared" si="85"/>
        <v/>
      </c>
      <c r="W490" s="11" t="str">
        <f>IF(ISBLANK(A490),"",表1_16[[#This Row],[子项名称]]&amp;表1_16[[#This Row],[标题]]&amp;表1_16[[#This Row],[分项工程代号]])</f>
        <v/>
      </c>
      <c r="X490" s="11" t="str">
        <f>IF(ISBLANK(A490),"",COUNTIF(W:W,表1_16[[#This Row],[子项名称]]&amp;表1_16[[#This Row],[标题]]&amp;表1_16[[#This Row],[分项工程代号]]))</f>
        <v/>
      </c>
      <c r="Y490" s="11" t="str">
        <f>IF(ISBLANK(A490),"",表1_16[[#This Row],[子项名称]]&amp;表1_16[[#This Row],[分项工程代号]]&amp;表1_16[[#This Row],[分项工程名称]])</f>
        <v/>
      </c>
      <c r="Z490" s="11" t="str">
        <f>IF(ISBLANK(A490),"",IF(MATCH(表1_16[[#This Row],[子项名称]]&amp;表1_16[[#This Row],[分项工程代号]]&amp;表1_16[[#This Row],[分项工程名称]],Y:Y,0)=ROW(表1_16[[#This Row],[子项名称]]),TRUE,FALSE))</f>
        <v/>
      </c>
      <c r="AA490" s="11" t="str">
        <f t="shared" si="86"/>
        <v/>
      </c>
      <c r="AB490" s="11" t="str">
        <f>IF(ISBLANK(A490),"",VLOOKUP(表1_16[[#This Row],[分项工程名称]],施工检查记录[#All],2,FALSE))</f>
        <v/>
      </c>
      <c r="AC490" s="5"/>
    </row>
    <row r="491" customHeight="1" spans="1:29">
      <c r="A491" s="5"/>
      <c r="B491" s="5"/>
      <c r="C491" s="5"/>
      <c r="D491" s="5"/>
      <c r="E491" s="5"/>
      <c r="F491" s="5"/>
      <c r="G491" s="5"/>
      <c r="H491" s="5"/>
      <c r="I491" s="5"/>
      <c r="J491" s="5"/>
      <c r="K491" s="11" t="str">
        <f>IF(ISBLANK(A491),"",VLOOKUP("S8"&amp;表1_16[[#This Row],[分项工程代号]]&amp;表1_16[[#This Row],[分项工程名称]],模板!D:F,3,FALSE))</f>
        <v/>
      </c>
      <c r="L491" s="2" t="str">
        <f>IF(ISBLANK(A491),"",表1_16[[#This Row],[编号]]&amp;TEXT(表1_16[[#This Row],[序号]],"000"))</f>
        <v/>
      </c>
      <c r="M491" s="11" t="str">
        <f t="shared" si="77"/>
        <v/>
      </c>
      <c r="N491" s="11" t="str">
        <f t="shared" si="78"/>
        <v/>
      </c>
      <c r="O491" s="11" t="str">
        <f t="shared" si="79"/>
        <v/>
      </c>
      <c r="P491" s="2" t="str">
        <f t="shared" si="80"/>
        <v/>
      </c>
      <c r="Q491" s="2" t="str">
        <f t="shared" si="81"/>
        <v/>
      </c>
      <c r="R491" s="2" t="str">
        <f t="shared" si="82"/>
        <v/>
      </c>
      <c r="S491" s="11" t="str">
        <f t="shared" si="83"/>
        <v/>
      </c>
      <c r="T491" s="11" t="str">
        <f>IF(ISBLANK(A491),"",VLOOKUP(表1_16[[#This Row],[分项工程名称]],模板!C:G,3,FALSE))</f>
        <v/>
      </c>
      <c r="U491" s="2" t="str">
        <f t="shared" si="84"/>
        <v/>
      </c>
      <c r="V491" s="2" t="str">
        <f t="shared" si="85"/>
        <v/>
      </c>
      <c r="W491" s="11" t="str">
        <f>IF(ISBLANK(A491),"",表1_16[[#This Row],[子项名称]]&amp;表1_16[[#This Row],[标题]]&amp;表1_16[[#This Row],[分项工程代号]])</f>
        <v/>
      </c>
      <c r="X491" s="11" t="str">
        <f>IF(ISBLANK(A491),"",COUNTIF(W:W,表1_16[[#This Row],[子项名称]]&amp;表1_16[[#This Row],[标题]]&amp;表1_16[[#This Row],[分项工程代号]]))</f>
        <v/>
      </c>
      <c r="Y491" s="11" t="str">
        <f>IF(ISBLANK(A491),"",表1_16[[#This Row],[子项名称]]&amp;表1_16[[#This Row],[分项工程代号]]&amp;表1_16[[#This Row],[分项工程名称]])</f>
        <v/>
      </c>
      <c r="Z491" s="11" t="str">
        <f>IF(ISBLANK(A491),"",IF(MATCH(表1_16[[#This Row],[子项名称]]&amp;表1_16[[#This Row],[分项工程代号]]&amp;表1_16[[#This Row],[分项工程名称]],Y:Y,0)=ROW(表1_16[[#This Row],[子项名称]]),TRUE,FALSE))</f>
        <v/>
      </c>
      <c r="AA491" s="11" t="str">
        <f t="shared" si="86"/>
        <v/>
      </c>
      <c r="AB491" s="11" t="str">
        <f>IF(ISBLANK(A491),"",VLOOKUP(表1_16[[#This Row],[分项工程名称]],施工检查记录[#All],2,FALSE))</f>
        <v/>
      </c>
      <c r="AC491" s="5"/>
    </row>
    <row r="492" customHeight="1" spans="1:29">
      <c r="A492" s="5"/>
      <c r="B492" s="5"/>
      <c r="C492" s="5"/>
      <c r="D492" s="5"/>
      <c r="E492" s="5"/>
      <c r="F492" s="5"/>
      <c r="G492" s="5"/>
      <c r="H492" s="5"/>
      <c r="I492" s="5"/>
      <c r="J492" s="5"/>
      <c r="K492" s="11" t="str">
        <f>IF(ISBLANK(A492),"",VLOOKUP("S8"&amp;表1_16[[#This Row],[分项工程代号]]&amp;表1_16[[#This Row],[分项工程名称]],模板!D:F,3,FALSE))</f>
        <v/>
      </c>
      <c r="L492" s="2" t="str">
        <f>IF(ISBLANK(A492),"",表1_16[[#This Row],[编号]]&amp;TEXT(表1_16[[#This Row],[序号]],"000"))</f>
        <v/>
      </c>
      <c r="M492" s="11" t="str">
        <f t="shared" si="77"/>
        <v/>
      </c>
      <c r="N492" s="11" t="str">
        <f t="shared" si="78"/>
        <v/>
      </c>
      <c r="O492" s="11" t="str">
        <f t="shared" si="79"/>
        <v/>
      </c>
      <c r="P492" s="2" t="str">
        <f t="shared" si="80"/>
        <v/>
      </c>
      <c r="Q492" s="2" t="str">
        <f t="shared" si="81"/>
        <v/>
      </c>
      <c r="R492" s="2" t="str">
        <f t="shared" si="82"/>
        <v/>
      </c>
      <c r="S492" s="11" t="str">
        <f t="shared" si="83"/>
        <v/>
      </c>
      <c r="T492" s="11" t="str">
        <f>IF(ISBLANK(A492),"",VLOOKUP(表1_16[[#This Row],[分项工程名称]],模板!C:G,3,FALSE))</f>
        <v/>
      </c>
      <c r="U492" s="2" t="str">
        <f t="shared" si="84"/>
        <v/>
      </c>
      <c r="V492" s="2" t="str">
        <f t="shared" si="85"/>
        <v/>
      </c>
      <c r="W492" s="11" t="str">
        <f>IF(ISBLANK(A492),"",表1_16[[#This Row],[子项名称]]&amp;表1_16[[#This Row],[标题]]&amp;表1_16[[#This Row],[分项工程代号]])</f>
        <v/>
      </c>
      <c r="X492" s="11" t="str">
        <f>IF(ISBLANK(A492),"",COUNTIF(W:W,表1_16[[#This Row],[子项名称]]&amp;表1_16[[#This Row],[标题]]&amp;表1_16[[#This Row],[分项工程代号]]))</f>
        <v/>
      </c>
      <c r="Y492" s="11" t="str">
        <f>IF(ISBLANK(A492),"",表1_16[[#This Row],[子项名称]]&amp;表1_16[[#This Row],[分项工程代号]]&amp;表1_16[[#This Row],[分项工程名称]])</f>
        <v/>
      </c>
      <c r="Z492" s="11" t="str">
        <f>IF(ISBLANK(A492),"",IF(MATCH(表1_16[[#This Row],[子项名称]]&amp;表1_16[[#This Row],[分项工程代号]]&amp;表1_16[[#This Row],[分项工程名称]],Y:Y,0)=ROW(表1_16[[#This Row],[子项名称]]),TRUE,FALSE))</f>
        <v/>
      </c>
      <c r="AA492" s="11" t="str">
        <f t="shared" si="86"/>
        <v/>
      </c>
      <c r="AB492" s="11" t="str">
        <f>IF(ISBLANK(A492),"",VLOOKUP(表1_16[[#This Row],[分项工程名称]],施工检查记录[#All],2,FALSE))</f>
        <v/>
      </c>
      <c r="AC492" s="5"/>
    </row>
    <row r="493" customHeight="1" spans="1:29">
      <c r="A493" s="5"/>
      <c r="B493" s="5"/>
      <c r="C493" s="5"/>
      <c r="D493" s="5"/>
      <c r="E493" s="5"/>
      <c r="F493" s="5"/>
      <c r="G493" s="5"/>
      <c r="H493" s="5"/>
      <c r="I493" s="5"/>
      <c r="J493" s="5"/>
      <c r="K493" s="11" t="str">
        <f>IF(ISBLANK(A493),"",VLOOKUP("S8"&amp;表1_16[[#This Row],[分项工程代号]]&amp;表1_16[[#This Row],[分项工程名称]],模板!D:F,3,FALSE))</f>
        <v/>
      </c>
      <c r="L493" s="2" t="str">
        <f>IF(ISBLANK(A493),"",表1_16[[#This Row],[编号]]&amp;TEXT(表1_16[[#This Row],[序号]],"000"))</f>
        <v/>
      </c>
      <c r="M493" s="11" t="str">
        <f t="shared" si="77"/>
        <v/>
      </c>
      <c r="N493" s="11" t="str">
        <f t="shared" si="78"/>
        <v/>
      </c>
      <c r="O493" s="11" t="str">
        <f t="shared" si="79"/>
        <v/>
      </c>
      <c r="P493" s="2" t="str">
        <f t="shared" si="80"/>
        <v/>
      </c>
      <c r="Q493" s="2" t="str">
        <f t="shared" si="81"/>
        <v/>
      </c>
      <c r="R493" s="2" t="str">
        <f t="shared" si="82"/>
        <v/>
      </c>
      <c r="S493" s="11" t="str">
        <f t="shared" si="83"/>
        <v/>
      </c>
      <c r="T493" s="11" t="str">
        <f>IF(ISBLANK(A493),"",VLOOKUP(表1_16[[#This Row],[分项工程名称]],模板!C:G,3,FALSE))</f>
        <v/>
      </c>
      <c r="U493" s="2" t="str">
        <f t="shared" si="84"/>
        <v/>
      </c>
      <c r="V493" s="2" t="str">
        <f t="shared" si="85"/>
        <v/>
      </c>
      <c r="W493" s="11" t="str">
        <f>IF(ISBLANK(A493),"",表1_16[[#This Row],[子项名称]]&amp;表1_16[[#This Row],[标题]]&amp;表1_16[[#This Row],[分项工程代号]])</f>
        <v/>
      </c>
      <c r="X493" s="11" t="str">
        <f>IF(ISBLANK(A493),"",COUNTIF(W:W,表1_16[[#This Row],[子项名称]]&amp;表1_16[[#This Row],[标题]]&amp;表1_16[[#This Row],[分项工程代号]]))</f>
        <v/>
      </c>
      <c r="Y493" s="11" t="str">
        <f>IF(ISBLANK(A493),"",表1_16[[#This Row],[子项名称]]&amp;表1_16[[#This Row],[分项工程代号]]&amp;表1_16[[#This Row],[分项工程名称]])</f>
        <v/>
      </c>
      <c r="Z493" s="11" t="str">
        <f>IF(ISBLANK(A493),"",IF(MATCH(表1_16[[#This Row],[子项名称]]&amp;表1_16[[#This Row],[分项工程代号]]&amp;表1_16[[#This Row],[分项工程名称]],Y:Y,0)=ROW(表1_16[[#This Row],[子项名称]]),TRUE,FALSE))</f>
        <v/>
      </c>
      <c r="AA493" s="11" t="str">
        <f t="shared" si="86"/>
        <v/>
      </c>
      <c r="AB493" s="11" t="str">
        <f>IF(ISBLANK(A493),"",VLOOKUP(表1_16[[#This Row],[分项工程名称]],施工检查记录[#All],2,FALSE))</f>
        <v/>
      </c>
      <c r="AC493" s="5"/>
    </row>
    <row r="494" customHeight="1" spans="1:29">
      <c r="A494" s="5"/>
      <c r="B494" s="5"/>
      <c r="C494" s="5"/>
      <c r="D494" s="5"/>
      <c r="E494" s="5"/>
      <c r="F494" s="5"/>
      <c r="G494" s="5"/>
      <c r="H494" s="5"/>
      <c r="I494" s="5"/>
      <c r="J494" s="5"/>
      <c r="K494" s="11" t="str">
        <f>IF(ISBLANK(A494),"",VLOOKUP("S8"&amp;表1_16[[#This Row],[分项工程代号]]&amp;表1_16[[#This Row],[分项工程名称]],模板!D:F,3,FALSE))</f>
        <v/>
      </c>
      <c r="L494" s="2" t="str">
        <f>IF(ISBLANK(A494),"",表1_16[[#This Row],[编号]]&amp;TEXT(表1_16[[#This Row],[序号]],"000"))</f>
        <v/>
      </c>
      <c r="M494" s="11" t="str">
        <f t="shared" si="77"/>
        <v/>
      </c>
      <c r="N494" s="11" t="str">
        <f t="shared" si="78"/>
        <v/>
      </c>
      <c r="O494" s="11" t="str">
        <f t="shared" si="79"/>
        <v/>
      </c>
      <c r="P494" s="2" t="str">
        <f t="shared" si="80"/>
        <v/>
      </c>
      <c r="Q494" s="2" t="str">
        <f t="shared" si="81"/>
        <v/>
      </c>
      <c r="R494" s="2" t="str">
        <f t="shared" si="82"/>
        <v/>
      </c>
      <c r="S494" s="11" t="str">
        <f t="shared" si="83"/>
        <v/>
      </c>
      <c r="T494" s="11" t="str">
        <f>IF(ISBLANK(A494),"",VLOOKUP(表1_16[[#This Row],[分项工程名称]],模板!C:G,3,FALSE))</f>
        <v/>
      </c>
      <c r="U494" s="2" t="str">
        <f t="shared" si="84"/>
        <v/>
      </c>
      <c r="V494" s="2" t="str">
        <f t="shared" si="85"/>
        <v/>
      </c>
      <c r="W494" s="11" t="str">
        <f>IF(ISBLANK(A494),"",表1_16[[#This Row],[子项名称]]&amp;表1_16[[#This Row],[标题]]&amp;表1_16[[#This Row],[分项工程代号]])</f>
        <v/>
      </c>
      <c r="X494" s="11" t="str">
        <f>IF(ISBLANK(A494),"",COUNTIF(W:W,表1_16[[#This Row],[子项名称]]&amp;表1_16[[#This Row],[标题]]&amp;表1_16[[#This Row],[分项工程代号]]))</f>
        <v/>
      </c>
      <c r="Y494" s="11" t="str">
        <f>IF(ISBLANK(A494),"",表1_16[[#This Row],[子项名称]]&amp;表1_16[[#This Row],[分项工程代号]]&amp;表1_16[[#This Row],[分项工程名称]])</f>
        <v/>
      </c>
      <c r="Z494" s="11" t="str">
        <f>IF(ISBLANK(A494),"",IF(MATCH(表1_16[[#This Row],[子项名称]]&amp;表1_16[[#This Row],[分项工程代号]]&amp;表1_16[[#This Row],[分项工程名称]],Y:Y,0)=ROW(表1_16[[#This Row],[子项名称]]),TRUE,FALSE))</f>
        <v/>
      </c>
      <c r="AA494" s="11" t="str">
        <f t="shared" si="86"/>
        <v/>
      </c>
      <c r="AB494" s="11" t="str">
        <f>IF(ISBLANK(A494),"",VLOOKUP(表1_16[[#This Row],[分项工程名称]],施工检查记录[#All],2,FALSE))</f>
        <v/>
      </c>
      <c r="AC494" s="5"/>
    </row>
    <row r="495" customHeight="1" spans="1:29">
      <c r="A495" s="5"/>
      <c r="B495" s="5"/>
      <c r="C495" s="5"/>
      <c r="D495" s="5"/>
      <c r="E495" s="5"/>
      <c r="F495" s="5"/>
      <c r="G495" s="5"/>
      <c r="H495" s="5"/>
      <c r="I495" s="5"/>
      <c r="J495" s="5"/>
      <c r="K495" s="11" t="str">
        <f>IF(ISBLANK(A495),"",VLOOKUP("S8"&amp;表1_16[[#This Row],[分项工程代号]]&amp;表1_16[[#This Row],[分项工程名称]],模板!D:F,3,FALSE))</f>
        <v/>
      </c>
      <c r="L495" s="2" t="str">
        <f>IF(ISBLANK(A495),"",表1_16[[#This Row],[编号]]&amp;TEXT(表1_16[[#This Row],[序号]],"000"))</f>
        <v/>
      </c>
      <c r="M495" s="11" t="str">
        <f t="shared" si="77"/>
        <v/>
      </c>
      <c r="N495" s="11" t="str">
        <f t="shared" si="78"/>
        <v/>
      </c>
      <c r="O495" s="11" t="str">
        <f t="shared" si="79"/>
        <v/>
      </c>
      <c r="P495" s="2" t="str">
        <f t="shared" si="80"/>
        <v/>
      </c>
      <c r="Q495" s="2" t="str">
        <f t="shared" si="81"/>
        <v/>
      </c>
      <c r="R495" s="2" t="str">
        <f t="shared" si="82"/>
        <v/>
      </c>
      <c r="S495" s="11" t="str">
        <f t="shared" si="83"/>
        <v/>
      </c>
      <c r="T495" s="11" t="str">
        <f>IF(ISBLANK(A495),"",VLOOKUP(表1_16[[#This Row],[分项工程名称]],模板!C:G,3,FALSE))</f>
        <v/>
      </c>
      <c r="U495" s="2" t="str">
        <f t="shared" si="84"/>
        <v/>
      </c>
      <c r="V495" s="2" t="str">
        <f t="shared" si="85"/>
        <v/>
      </c>
      <c r="W495" s="11" t="str">
        <f>IF(ISBLANK(A495),"",表1_16[[#This Row],[子项名称]]&amp;表1_16[[#This Row],[标题]]&amp;表1_16[[#This Row],[分项工程代号]])</f>
        <v/>
      </c>
      <c r="X495" s="11" t="str">
        <f>IF(ISBLANK(A495),"",COUNTIF(W:W,表1_16[[#This Row],[子项名称]]&amp;表1_16[[#This Row],[标题]]&amp;表1_16[[#This Row],[分项工程代号]]))</f>
        <v/>
      </c>
      <c r="Y495" s="11" t="str">
        <f>IF(ISBLANK(A495),"",表1_16[[#This Row],[子项名称]]&amp;表1_16[[#This Row],[分项工程代号]]&amp;表1_16[[#This Row],[分项工程名称]])</f>
        <v/>
      </c>
      <c r="Z495" s="11" t="str">
        <f>IF(ISBLANK(A495),"",IF(MATCH(表1_16[[#This Row],[子项名称]]&amp;表1_16[[#This Row],[分项工程代号]]&amp;表1_16[[#This Row],[分项工程名称]],Y:Y,0)=ROW(表1_16[[#This Row],[子项名称]]),TRUE,FALSE))</f>
        <v/>
      </c>
      <c r="AA495" s="11" t="str">
        <f t="shared" si="86"/>
        <v/>
      </c>
      <c r="AB495" s="11" t="str">
        <f>IF(ISBLANK(A495),"",VLOOKUP(表1_16[[#This Row],[分项工程名称]],施工检查记录[#All],2,FALSE))</f>
        <v/>
      </c>
      <c r="AC495" s="5"/>
    </row>
    <row r="496" customHeight="1" spans="1:29">
      <c r="A496" s="5"/>
      <c r="B496" s="5"/>
      <c r="C496" s="5"/>
      <c r="D496" s="5"/>
      <c r="E496" s="5"/>
      <c r="F496" s="5"/>
      <c r="G496" s="5"/>
      <c r="H496" s="5"/>
      <c r="I496" s="5"/>
      <c r="J496" s="5"/>
      <c r="K496" s="11" t="str">
        <f>IF(ISBLANK(A496),"",VLOOKUP("S8"&amp;表1_16[[#This Row],[分项工程代号]]&amp;表1_16[[#This Row],[分项工程名称]],模板!D:F,3,FALSE))</f>
        <v/>
      </c>
      <c r="L496" s="2" t="str">
        <f>IF(ISBLANK(A496),"",表1_16[[#This Row],[编号]]&amp;TEXT(表1_16[[#This Row],[序号]],"000"))</f>
        <v/>
      </c>
      <c r="M496" s="11" t="str">
        <f t="shared" si="77"/>
        <v/>
      </c>
      <c r="N496" s="11" t="str">
        <f t="shared" si="78"/>
        <v/>
      </c>
      <c r="O496" s="11" t="str">
        <f t="shared" si="79"/>
        <v/>
      </c>
      <c r="P496" s="2" t="str">
        <f t="shared" si="80"/>
        <v/>
      </c>
      <c r="Q496" s="2" t="str">
        <f t="shared" si="81"/>
        <v/>
      </c>
      <c r="R496" s="2" t="str">
        <f t="shared" si="82"/>
        <v/>
      </c>
      <c r="S496" s="11" t="str">
        <f t="shared" si="83"/>
        <v/>
      </c>
      <c r="T496" s="11" t="str">
        <f>IF(ISBLANK(A496),"",VLOOKUP(表1_16[[#This Row],[分项工程名称]],模板!C:G,3,FALSE))</f>
        <v/>
      </c>
      <c r="U496" s="2" t="str">
        <f t="shared" si="84"/>
        <v/>
      </c>
      <c r="V496" s="2" t="str">
        <f t="shared" si="85"/>
        <v/>
      </c>
      <c r="W496" s="11" t="str">
        <f>IF(ISBLANK(A496),"",表1_16[[#This Row],[子项名称]]&amp;表1_16[[#This Row],[标题]]&amp;表1_16[[#This Row],[分项工程代号]])</f>
        <v/>
      </c>
      <c r="X496" s="11" t="str">
        <f>IF(ISBLANK(A496),"",COUNTIF(W:W,表1_16[[#This Row],[子项名称]]&amp;表1_16[[#This Row],[标题]]&amp;表1_16[[#This Row],[分项工程代号]]))</f>
        <v/>
      </c>
      <c r="Y496" s="11" t="str">
        <f>IF(ISBLANK(A496),"",表1_16[[#This Row],[子项名称]]&amp;表1_16[[#This Row],[分项工程代号]]&amp;表1_16[[#This Row],[分项工程名称]])</f>
        <v/>
      </c>
      <c r="Z496" s="11" t="str">
        <f>IF(ISBLANK(A496),"",IF(MATCH(表1_16[[#This Row],[子项名称]]&amp;表1_16[[#This Row],[分项工程代号]]&amp;表1_16[[#This Row],[分项工程名称]],Y:Y,0)=ROW(表1_16[[#This Row],[子项名称]]),TRUE,FALSE))</f>
        <v/>
      </c>
      <c r="AA496" s="11" t="str">
        <f t="shared" si="86"/>
        <v/>
      </c>
      <c r="AB496" s="11" t="str">
        <f>IF(ISBLANK(A496),"",VLOOKUP(表1_16[[#This Row],[分项工程名称]],施工检查记录[#All],2,FALSE))</f>
        <v/>
      </c>
      <c r="AC496" s="5"/>
    </row>
    <row r="497" customHeight="1" spans="1:29">
      <c r="A497" s="5"/>
      <c r="B497" s="5"/>
      <c r="C497" s="5"/>
      <c r="D497" s="5"/>
      <c r="E497" s="5"/>
      <c r="F497" s="5"/>
      <c r="G497" s="5"/>
      <c r="H497" s="5"/>
      <c r="I497" s="5"/>
      <c r="J497" s="5"/>
      <c r="K497" s="11" t="str">
        <f>IF(ISBLANK(A497),"",VLOOKUP("S8"&amp;表1_16[[#This Row],[分项工程代号]]&amp;表1_16[[#This Row],[分项工程名称]],模板!D:F,3,FALSE))</f>
        <v/>
      </c>
      <c r="L497" s="2" t="str">
        <f>IF(ISBLANK(A497),"",表1_16[[#This Row],[编号]]&amp;TEXT(表1_16[[#This Row],[序号]],"000"))</f>
        <v/>
      </c>
      <c r="M497" s="11" t="str">
        <f t="shared" si="77"/>
        <v/>
      </c>
      <c r="N497" s="11" t="str">
        <f t="shared" si="78"/>
        <v/>
      </c>
      <c r="O497" s="11" t="str">
        <f t="shared" si="79"/>
        <v/>
      </c>
      <c r="P497" s="2" t="str">
        <f t="shared" si="80"/>
        <v/>
      </c>
      <c r="Q497" s="2" t="str">
        <f t="shared" si="81"/>
        <v/>
      </c>
      <c r="R497" s="2" t="str">
        <f t="shared" si="82"/>
        <v/>
      </c>
      <c r="S497" s="11" t="str">
        <f t="shared" si="83"/>
        <v/>
      </c>
      <c r="T497" s="11" t="str">
        <f>IF(ISBLANK(A497),"",VLOOKUP(表1_16[[#This Row],[分项工程名称]],模板!C:G,3,FALSE))</f>
        <v/>
      </c>
      <c r="U497" s="2" t="str">
        <f t="shared" si="84"/>
        <v/>
      </c>
      <c r="V497" s="2" t="str">
        <f t="shared" si="85"/>
        <v/>
      </c>
      <c r="W497" s="11" t="str">
        <f>IF(ISBLANK(A497),"",表1_16[[#This Row],[子项名称]]&amp;表1_16[[#This Row],[标题]]&amp;表1_16[[#This Row],[分项工程代号]])</f>
        <v/>
      </c>
      <c r="X497" s="11" t="str">
        <f>IF(ISBLANK(A497),"",COUNTIF(W:W,表1_16[[#This Row],[子项名称]]&amp;表1_16[[#This Row],[标题]]&amp;表1_16[[#This Row],[分项工程代号]]))</f>
        <v/>
      </c>
      <c r="Y497" s="11" t="str">
        <f>IF(ISBLANK(A497),"",表1_16[[#This Row],[子项名称]]&amp;表1_16[[#This Row],[分项工程代号]]&amp;表1_16[[#This Row],[分项工程名称]])</f>
        <v/>
      </c>
      <c r="Z497" s="11" t="str">
        <f>IF(ISBLANK(A497),"",IF(MATCH(表1_16[[#This Row],[子项名称]]&amp;表1_16[[#This Row],[分项工程代号]]&amp;表1_16[[#This Row],[分项工程名称]],Y:Y,0)=ROW(表1_16[[#This Row],[子项名称]]),TRUE,FALSE))</f>
        <v/>
      </c>
      <c r="AA497" s="11" t="str">
        <f t="shared" si="86"/>
        <v/>
      </c>
      <c r="AB497" s="11" t="str">
        <f>IF(ISBLANK(A497),"",VLOOKUP(表1_16[[#This Row],[分项工程名称]],施工检查记录[#All],2,FALSE))</f>
        <v/>
      </c>
      <c r="AC497" s="5"/>
    </row>
    <row r="498" customHeight="1" spans="1:29">
      <c r="A498" s="5"/>
      <c r="B498" s="5"/>
      <c r="C498" s="5"/>
      <c r="D498" s="5"/>
      <c r="E498" s="5"/>
      <c r="F498" s="5"/>
      <c r="G498" s="5"/>
      <c r="H498" s="5"/>
      <c r="I498" s="5"/>
      <c r="J498" s="5"/>
      <c r="K498" s="11" t="str">
        <f>IF(ISBLANK(A498),"",VLOOKUP("S8"&amp;表1_16[[#This Row],[分项工程代号]]&amp;表1_16[[#This Row],[分项工程名称]],模板!D:F,3,FALSE))</f>
        <v/>
      </c>
      <c r="L498" s="2" t="str">
        <f>IF(ISBLANK(A498),"",表1_16[[#This Row],[编号]]&amp;TEXT(表1_16[[#This Row],[序号]],"000"))</f>
        <v/>
      </c>
      <c r="M498" s="11" t="str">
        <f t="shared" si="77"/>
        <v/>
      </c>
      <c r="N498" s="11" t="str">
        <f t="shared" si="78"/>
        <v/>
      </c>
      <c r="O498" s="11" t="str">
        <f t="shared" si="79"/>
        <v/>
      </c>
      <c r="P498" s="2" t="str">
        <f t="shared" si="80"/>
        <v/>
      </c>
      <c r="Q498" s="2" t="str">
        <f t="shared" si="81"/>
        <v/>
      </c>
      <c r="R498" s="2" t="str">
        <f t="shared" si="82"/>
        <v/>
      </c>
      <c r="S498" s="11" t="str">
        <f t="shared" si="83"/>
        <v/>
      </c>
      <c r="T498" s="11" t="str">
        <f>IF(ISBLANK(A498),"",VLOOKUP(表1_16[[#This Row],[分项工程名称]],模板!C:G,3,FALSE))</f>
        <v/>
      </c>
      <c r="U498" s="2" t="str">
        <f t="shared" si="84"/>
        <v/>
      </c>
      <c r="V498" s="2" t="str">
        <f t="shared" si="85"/>
        <v/>
      </c>
      <c r="W498" s="11" t="str">
        <f>IF(ISBLANK(A498),"",表1_16[[#This Row],[子项名称]]&amp;表1_16[[#This Row],[标题]]&amp;表1_16[[#This Row],[分项工程代号]])</f>
        <v/>
      </c>
      <c r="X498" s="11" t="str">
        <f>IF(ISBLANK(A498),"",COUNTIF(W:W,表1_16[[#This Row],[子项名称]]&amp;表1_16[[#This Row],[标题]]&amp;表1_16[[#This Row],[分项工程代号]]))</f>
        <v/>
      </c>
      <c r="Y498" s="11" t="str">
        <f>IF(ISBLANK(A498),"",表1_16[[#This Row],[子项名称]]&amp;表1_16[[#This Row],[分项工程代号]]&amp;表1_16[[#This Row],[分项工程名称]])</f>
        <v/>
      </c>
      <c r="Z498" s="11" t="str">
        <f>IF(ISBLANK(A498),"",IF(MATCH(表1_16[[#This Row],[子项名称]]&amp;表1_16[[#This Row],[分项工程代号]]&amp;表1_16[[#This Row],[分项工程名称]],Y:Y,0)=ROW(表1_16[[#This Row],[子项名称]]),TRUE,FALSE))</f>
        <v/>
      </c>
      <c r="AA498" s="11" t="str">
        <f t="shared" si="86"/>
        <v/>
      </c>
      <c r="AB498" s="11" t="str">
        <f>IF(ISBLANK(A498),"",VLOOKUP(表1_16[[#This Row],[分项工程名称]],施工检查记录[#All],2,FALSE))</f>
        <v/>
      </c>
      <c r="AC498" s="5"/>
    </row>
    <row r="499" customHeight="1" spans="1:29">
      <c r="A499" s="5"/>
      <c r="B499" s="5"/>
      <c r="C499" s="5"/>
      <c r="D499" s="5"/>
      <c r="E499" s="5"/>
      <c r="F499" s="5"/>
      <c r="G499" s="5"/>
      <c r="H499" s="5"/>
      <c r="I499" s="5"/>
      <c r="J499" s="5"/>
      <c r="K499" s="11" t="str">
        <f>IF(ISBLANK(A499),"",VLOOKUP("S8"&amp;表1_16[[#This Row],[分项工程代号]]&amp;表1_16[[#This Row],[分项工程名称]],模板!D:F,3,FALSE))</f>
        <v/>
      </c>
      <c r="L499" s="2" t="str">
        <f>IF(ISBLANK(A499),"",表1_16[[#This Row],[编号]]&amp;TEXT(表1_16[[#This Row],[序号]],"000"))</f>
        <v/>
      </c>
      <c r="M499" s="11" t="str">
        <f t="shared" si="77"/>
        <v/>
      </c>
      <c r="N499" s="11" t="str">
        <f t="shared" si="78"/>
        <v/>
      </c>
      <c r="O499" s="11" t="str">
        <f t="shared" si="79"/>
        <v/>
      </c>
      <c r="P499" s="2" t="str">
        <f t="shared" si="80"/>
        <v/>
      </c>
      <c r="Q499" s="2" t="str">
        <f t="shared" si="81"/>
        <v/>
      </c>
      <c r="R499" s="2" t="str">
        <f t="shared" si="82"/>
        <v/>
      </c>
      <c r="S499" s="11" t="str">
        <f t="shared" si="83"/>
        <v/>
      </c>
      <c r="T499" s="11" t="str">
        <f>IF(ISBLANK(A499),"",VLOOKUP(表1_16[[#This Row],[分项工程名称]],模板!C:G,3,FALSE))</f>
        <v/>
      </c>
      <c r="U499" s="2" t="str">
        <f t="shared" si="84"/>
        <v/>
      </c>
      <c r="V499" s="2" t="str">
        <f t="shared" si="85"/>
        <v/>
      </c>
      <c r="W499" s="11" t="str">
        <f>IF(ISBLANK(A499),"",表1_16[[#This Row],[子项名称]]&amp;表1_16[[#This Row],[标题]]&amp;表1_16[[#This Row],[分项工程代号]])</f>
        <v/>
      </c>
      <c r="X499" s="11" t="str">
        <f>IF(ISBLANK(A499),"",COUNTIF(W:W,表1_16[[#This Row],[子项名称]]&amp;表1_16[[#This Row],[标题]]&amp;表1_16[[#This Row],[分项工程代号]]))</f>
        <v/>
      </c>
      <c r="Y499" s="11" t="str">
        <f>IF(ISBLANK(A499),"",表1_16[[#This Row],[子项名称]]&amp;表1_16[[#This Row],[分项工程代号]]&amp;表1_16[[#This Row],[分项工程名称]])</f>
        <v/>
      </c>
      <c r="Z499" s="11" t="str">
        <f>IF(ISBLANK(A499),"",IF(MATCH(表1_16[[#This Row],[子项名称]]&amp;表1_16[[#This Row],[分项工程代号]]&amp;表1_16[[#This Row],[分项工程名称]],Y:Y,0)=ROW(表1_16[[#This Row],[子项名称]]),TRUE,FALSE))</f>
        <v/>
      </c>
      <c r="AA499" s="11" t="str">
        <f t="shared" si="86"/>
        <v/>
      </c>
      <c r="AB499" s="11" t="str">
        <f>IF(ISBLANK(A499),"",VLOOKUP(表1_16[[#This Row],[分项工程名称]],施工检查记录[#All],2,FALSE))</f>
        <v/>
      </c>
      <c r="AC499" s="5"/>
    </row>
    <row r="500" customHeight="1" spans="1:29">
      <c r="A500" s="5"/>
      <c r="B500" s="5"/>
      <c r="C500" s="5"/>
      <c r="D500" s="5"/>
      <c r="E500" s="5"/>
      <c r="F500" s="5"/>
      <c r="G500" s="5"/>
      <c r="H500" s="5"/>
      <c r="I500" s="5"/>
      <c r="J500" s="5"/>
      <c r="K500" s="11" t="str">
        <f>IF(ISBLANK(A500),"",VLOOKUP("S8"&amp;表1_16[[#This Row],[分项工程代号]]&amp;表1_16[[#This Row],[分项工程名称]],模板!D:F,3,FALSE))</f>
        <v/>
      </c>
      <c r="L500" s="2" t="str">
        <f>IF(ISBLANK(A500),"",表1_16[[#This Row],[编号]]&amp;TEXT(表1_16[[#This Row],[序号]],"000"))</f>
        <v/>
      </c>
      <c r="M500" s="11" t="str">
        <f t="shared" si="77"/>
        <v/>
      </c>
      <c r="N500" s="11" t="str">
        <f t="shared" si="78"/>
        <v/>
      </c>
      <c r="O500" s="11" t="str">
        <f t="shared" si="79"/>
        <v/>
      </c>
      <c r="P500" s="2" t="str">
        <f t="shared" si="80"/>
        <v/>
      </c>
      <c r="Q500" s="2" t="str">
        <f t="shared" si="81"/>
        <v/>
      </c>
      <c r="R500" s="2" t="str">
        <f t="shared" si="82"/>
        <v/>
      </c>
      <c r="S500" s="11" t="str">
        <f t="shared" si="83"/>
        <v/>
      </c>
      <c r="T500" s="11" t="str">
        <f>IF(ISBLANK(A500),"",VLOOKUP(表1_16[[#This Row],[分项工程名称]],模板!C:G,3,FALSE))</f>
        <v/>
      </c>
      <c r="U500" s="2" t="str">
        <f t="shared" si="84"/>
        <v/>
      </c>
      <c r="V500" s="2" t="str">
        <f t="shared" si="85"/>
        <v/>
      </c>
      <c r="W500" s="11" t="str">
        <f>IF(ISBLANK(A500),"",表1_16[[#This Row],[子项名称]]&amp;表1_16[[#This Row],[标题]]&amp;表1_16[[#This Row],[分项工程代号]])</f>
        <v/>
      </c>
      <c r="X500" s="11" t="str">
        <f>IF(ISBLANK(A500),"",COUNTIF(W:W,表1_16[[#This Row],[子项名称]]&amp;表1_16[[#This Row],[标题]]&amp;表1_16[[#This Row],[分项工程代号]]))</f>
        <v/>
      </c>
      <c r="Y500" s="11" t="str">
        <f>IF(ISBLANK(A500),"",表1_16[[#This Row],[子项名称]]&amp;表1_16[[#This Row],[分项工程代号]]&amp;表1_16[[#This Row],[分项工程名称]])</f>
        <v/>
      </c>
      <c r="Z500" s="11" t="str">
        <f>IF(ISBLANK(A500),"",IF(MATCH(表1_16[[#This Row],[子项名称]]&amp;表1_16[[#This Row],[分项工程代号]]&amp;表1_16[[#This Row],[分项工程名称]],Y:Y,0)=ROW(表1_16[[#This Row],[子项名称]]),TRUE,FALSE))</f>
        <v/>
      </c>
      <c r="AA500" s="11" t="str">
        <f t="shared" si="86"/>
        <v/>
      </c>
      <c r="AB500" s="11" t="str">
        <f>IF(ISBLANK(A500),"",VLOOKUP(表1_16[[#This Row],[分项工程名称]],施工检查记录[#All],2,FALSE))</f>
        <v/>
      </c>
      <c r="AC500" s="5"/>
    </row>
    <row r="501" customHeight="1" spans="1:29">
      <c r="A501" s="5"/>
      <c r="B501" s="5"/>
      <c r="C501" s="5"/>
      <c r="D501" s="5"/>
      <c r="E501" s="5"/>
      <c r="F501" s="5"/>
      <c r="G501" s="5"/>
      <c r="H501" s="5"/>
      <c r="I501" s="5"/>
      <c r="J501" s="5"/>
      <c r="K501" s="11" t="str">
        <f>IF(ISBLANK(A501),"",VLOOKUP("S8"&amp;表1_16[[#This Row],[分项工程代号]]&amp;表1_16[[#This Row],[分项工程名称]],模板!D:F,3,FALSE))</f>
        <v/>
      </c>
      <c r="L501" s="2" t="str">
        <f>IF(ISBLANK(A501),"",表1_16[[#This Row],[编号]]&amp;TEXT(表1_16[[#This Row],[序号]],"000"))</f>
        <v/>
      </c>
      <c r="M501" s="11" t="str">
        <f t="shared" si="77"/>
        <v/>
      </c>
      <c r="N501" s="11" t="str">
        <f t="shared" si="78"/>
        <v/>
      </c>
      <c r="O501" s="11" t="str">
        <f t="shared" si="79"/>
        <v/>
      </c>
      <c r="P501" s="2" t="str">
        <f t="shared" si="80"/>
        <v/>
      </c>
      <c r="Q501" s="2" t="str">
        <f t="shared" si="81"/>
        <v/>
      </c>
      <c r="R501" s="2" t="str">
        <f t="shared" si="82"/>
        <v/>
      </c>
      <c r="S501" s="11" t="str">
        <f t="shared" si="83"/>
        <v/>
      </c>
      <c r="T501" s="11" t="str">
        <f>IF(ISBLANK(A501),"",VLOOKUP(表1_16[[#This Row],[分项工程名称]],模板!C:G,3,FALSE))</f>
        <v/>
      </c>
      <c r="U501" s="2" t="str">
        <f t="shared" si="84"/>
        <v/>
      </c>
      <c r="V501" s="2" t="str">
        <f t="shared" si="85"/>
        <v/>
      </c>
      <c r="W501" s="11" t="str">
        <f>IF(ISBLANK(A501),"",表1_16[[#This Row],[子项名称]]&amp;表1_16[[#This Row],[标题]]&amp;表1_16[[#This Row],[分项工程代号]])</f>
        <v/>
      </c>
      <c r="X501" s="11" t="str">
        <f>IF(ISBLANK(A501),"",COUNTIF(W:W,表1_16[[#This Row],[子项名称]]&amp;表1_16[[#This Row],[标题]]&amp;表1_16[[#This Row],[分项工程代号]]))</f>
        <v/>
      </c>
      <c r="Y501" s="11" t="str">
        <f>IF(ISBLANK(A501),"",表1_16[[#This Row],[子项名称]]&amp;表1_16[[#This Row],[分项工程代号]]&amp;表1_16[[#This Row],[分项工程名称]])</f>
        <v/>
      </c>
      <c r="Z501" s="11" t="str">
        <f>IF(ISBLANK(A501),"",IF(MATCH(表1_16[[#This Row],[子项名称]]&amp;表1_16[[#This Row],[分项工程代号]]&amp;表1_16[[#This Row],[分项工程名称]],Y:Y,0)=ROW(表1_16[[#This Row],[子项名称]]),TRUE,FALSE))</f>
        <v/>
      </c>
      <c r="AA501" s="11" t="str">
        <f t="shared" si="86"/>
        <v/>
      </c>
      <c r="AB501" s="11" t="str">
        <f>IF(ISBLANK(A501),"",VLOOKUP(表1_16[[#This Row],[分项工程名称]],施工检查记录[#All],2,FALSE))</f>
        <v/>
      </c>
      <c r="AC501" s="5"/>
    </row>
    <row r="502" customHeight="1" spans="1:29">
      <c r="A502" s="5"/>
      <c r="B502" s="5"/>
      <c r="C502" s="5"/>
      <c r="D502" s="5"/>
      <c r="E502" s="5"/>
      <c r="F502" s="5"/>
      <c r="G502" s="5"/>
      <c r="H502" s="5"/>
      <c r="I502" s="5"/>
      <c r="J502" s="5"/>
      <c r="K502" s="11" t="str">
        <f>IF(ISBLANK(A502),"",VLOOKUP("S8"&amp;表1_16[[#This Row],[分项工程代号]]&amp;表1_16[[#This Row],[分项工程名称]],模板!D:F,3,FALSE))</f>
        <v/>
      </c>
      <c r="L502" s="2" t="str">
        <f>IF(ISBLANK(A502),"",表1_16[[#This Row],[编号]]&amp;TEXT(表1_16[[#This Row],[序号]],"000"))</f>
        <v/>
      </c>
      <c r="M502" s="11" t="str">
        <f t="shared" si="77"/>
        <v/>
      </c>
      <c r="N502" s="11" t="str">
        <f t="shared" si="78"/>
        <v/>
      </c>
      <c r="O502" s="11" t="str">
        <f t="shared" si="79"/>
        <v/>
      </c>
      <c r="P502" s="2" t="str">
        <f t="shared" si="80"/>
        <v/>
      </c>
      <c r="Q502" s="2" t="str">
        <f t="shared" si="81"/>
        <v/>
      </c>
      <c r="R502" s="2" t="str">
        <f t="shared" si="82"/>
        <v/>
      </c>
      <c r="S502" s="11" t="str">
        <f t="shared" si="83"/>
        <v/>
      </c>
      <c r="T502" s="11" t="str">
        <f>IF(ISBLANK(A502),"",VLOOKUP(表1_16[[#This Row],[分项工程名称]],模板!C:G,3,FALSE))</f>
        <v/>
      </c>
      <c r="U502" s="2" t="str">
        <f t="shared" si="84"/>
        <v/>
      </c>
      <c r="V502" s="2" t="str">
        <f t="shared" si="85"/>
        <v/>
      </c>
      <c r="W502" s="11" t="str">
        <f>IF(ISBLANK(A502),"",表1_16[[#This Row],[子项名称]]&amp;表1_16[[#This Row],[标题]]&amp;表1_16[[#This Row],[分项工程代号]])</f>
        <v/>
      </c>
      <c r="X502" s="11" t="str">
        <f>IF(ISBLANK(A502),"",COUNTIF(W:W,表1_16[[#This Row],[子项名称]]&amp;表1_16[[#This Row],[标题]]&amp;表1_16[[#This Row],[分项工程代号]]))</f>
        <v/>
      </c>
      <c r="Y502" s="11" t="str">
        <f>IF(ISBLANK(A502),"",表1_16[[#This Row],[子项名称]]&amp;表1_16[[#This Row],[分项工程代号]]&amp;表1_16[[#This Row],[分项工程名称]])</f>
        <v/>
      </c>
      <c r="Z502" s="11" t="str">
        <f>IF(ISBLANK(A502),"",IF(MATCH(表1_16[[#This Row],[子项名称]]&amp;表1_16[[#This Row],[分项工程代号]]&amp;表1_16[[#This Row],[分项工程名称]],Y:Y,0)=ROW(表1_16[[#This Row],[子项名称]]),TRUE,FALSE))</f>
        <v/>
      </c>
      <c r="AA502" s="11" t="str">
        <f t="shared" si="86"/>
        <v/>
      </c>
      <c r="AB502" s="11" t="str">
        <f>IF(ISBLANK(A502),"",VLOOKUP(表1_16[[#This Row],[分项工程名称]],施工检查记录[#All],2,FALSE))</f>
        <v/>
      </c>
      <c r="AC502" s="5"/>
    </row>
    <row r="503" customHeight="1" spans="1:29">
      <c r="A503" s="5"/>
      <c r="B503" s="5"/>
      <c r="C503" s="5"/>
      <c r="D503" s="5"/>
      <c r="E503" s="5"/>
      <c r="F503" s="5"/>
      <c r="G503" s="5"/>
      <c r="H503" s="5"/>
      <c r="I503" s="5"/>
      <c r="J503" s="5"/>
      <c r="K503" s="11" t="str">
        <f>IF(ISBLANK(A503),"",VLOOKUP("S8"&amp;表1_16[[#This Row],[分项工程代号]]&amp;表1_16[[#This Row],[分项工程名称]],模板!D:F,3,FALSE))</f>
        <v/>
      </c>
      <c r="L503" s="2" t="str">
        <f>IF(ISBLANK(A503),"",表1_16[[#This Row],[编号]]&amp;TEXT(表1_16[[#This Row],[序号]],"000"))</f>
        <v/>
      </c>
      <c r="M503" s="11" t="str">
        <f t="shared" si="77"/>
        <v/>
      </c>
      <c r="N503" s="11" t="str">
        <f t="shared" si="78"/>
        <v/>
      </c>
      <c r="O503" s="11" t="str">
        <f t="shared" si="79"/>
        <v/>
      </c>
      <c r="P503" s="2" t="str">
        <f t="shared" si="80"/>
        <v/>
      </c>
      <c r="Q503" s="2" t="str">
        <f t="shared" si="81"/>
        <v/>
      </c>
      <c r="R503" s="2" t="str">
        <f t="shared" si="82"/>
        <v/>
      </c>
      <c r="S503" s="11" t="str">
        <f t="shared" si="83"/>
        <v/>
      </c>
      <c r="T503" s="11" t="str">
        <f>IF(ISBLANK(A503),"",VLOOKUP(表1_16[[#This Row],[分项工程名称]],模板!C:G,3,FALSE))</f>
        <v/>
      </c>
      <c r="U503" s="2" t="str">
        <f t="shared" si="84"/>
        <v/>
      </c>
      <c r="V503" s="2" t="str">
        <f t="shared" si="85"/>
        <v/>
      </c>
      <c r="W503" s="11" t="str">
        <f>IF(ISBLANK(A503),"",表1_16[[#This Row],[子项名称]]&amp;表1_16[[#This Row],[标题]]&amp;表1_16[[#This Row],[分项工程代号]])</f>
        <v/>
      </c>
      <c r="X503" s="11" t="str">
        <f>IF(ISBLANK(A503),"",COUNTIF(W:W,表1_16[[#This Row],[子项名称]]&amp;表1_16[[#This Row],[标题]]&amp;表1_16[[#This Row],[分项工程代号]]))</f>
        <v/>
      </c>
      <c r="Y503" s="11" t="str">
        <f>IF(ISBLANK(A503),"",表1_16[[#This Row],[子项名称]]&amp;表1_16[[#This Row],[分项工程代号]]&amp;表1_16[[#This Row],[分项工程名称]])</f>
        <v/>
      </c>
      <c r="Z503" s="11" t="str">
        <f>IF(ISBLANK(A503),"",IF(MATCH(表1_16[[#This Row],[子项名称]]&amp;表1_16[[#This Row],[分项工程代号]]&amp;表1_16[[#This Row],[分项工程名称]],Y:Y,0)=ROW(表1_16[[#This Row],[子项名称]]),TRUE,FALSE))</f>
        <v/>
      </c>
      <c r="AA503" s="11" t="str">
        <f t="shared" si="86"/>
        <v/>
      </c>
      <c r="AB503" s="11" t="str">
        <f>IF(ISBLANK(A503),"",VLOOKUP(表1_16[[#This Row],[分项工程名称]],施工检查记录[#All],2,FALSE))</f>
        <v/>
      </c>
      <c r="AC503" s="5"/>
    </row>
    <row r="504" customHeight="1" spans="1:29">
      <c r="A504" s="5"/>
      <c r="B504" s="5"/>
      <c r="C504" s="5"/>
      <c r="D504" s="5"/>
      <c r="E504" s="5"/>
      <c r="F504" s="5"/>
      <c r="G504" s="5"/>
      <c r="H504" s="5"/>
      <c r="I504" s="5"/>
      <c r="J504" s="5"/>
      <c r="K504" s="11" t="str">
        <f>IF(ISBLANK(A504),"",VLOOKUP("S8"&amp;表1_16[[#This Row],[分项工程代号]]&amp;表1_16[[#This Row],[分项工程名称]],模板!D:F,3,FALSE))</f>
        <v/>
      </c>
      <c r="L504" s="2" t="str">
        <f>IF(ISBLANK(A504),"",表1_16[[#This Row],[编号]]&amp;TEXT(表1_16[[#This Row],[序号]],"000"))</f>
        <v/>
      </c>
      <c r="M504" s="11" t="str">
        <f t="shared" si="77"/>
        <v/>
      </c>
      <c r="N504" s="11" t="str">
        <f t="shared" si="78"/>
        <v/>
      </c>
      <c r="O504" s="11" t="str">
        <f t="shared" si="79"/>
        <v/>
      </c>
      <c r="P504" s="2" t="str">
        <f t="shared" si="80"/>
        <v/>
      </c>
      <c r="Q504" s="2" t="str">
        <f t="shared" si="81"/>
        <v/>
      </c>
      <c r="R504" s="2" t="str">
        <f t="shared" si="82"/>
        <v/>
      </c>
      <c r="S504" s="11" t="str">
        <f t="shared" si="83"/>
        <v/>
      </c>
      <c r="T504" s="11" t="str">
        <f>IF(ISBLANK(A504),"",VLOOKUP(表1_16[[#This Row],[分项工程名称]],模板!C:G,3,FALSE))</f>
        <v/>
      </c>
      <c r="U504" s="2" t="str">
        <f t="shared" si="84"/>
        <v/>
      </c>
      <c r="V504" s="2" t="str">
        <f t="shared" si="85"/>
        <v/>
      </c>
      <c r="W504" s="11" t="str">
        <f>IF(ISBLANK(A504),"",表1_16[[#This Row],[子项名称]]&amp;表1_16[[#This Row],[标题]]&amp;表1_16[[#This Row],[分项工程代号]])</f>
        <v/>
      </c>
      <c r="X504" s="11" t="str">
        <f>IF(ISBLANK(A504),"",COUNTIF(W:W,表1_16[[#This Row],[子项名称]]&amp;表1_16[[#This Row],[标题]]&amp;表1_16[[#This Row],[分项工程代号]]))</f>
        <v/>
      </c>
      <c r="Y504" s="11" t="str">
        <f>IF(ISBLANK(A504),"",表1_16[[#This Row],[子项名称]]&amp;表1_16[[#This Row],[分项工程代号]]&amp;表1_16[[#This Row],[分项工程名称]])</f>
        <v/>
      </c>
      <c r="Z504" s="11" t="str">
        <f>IF(ISBLANK(A504),"",IF(MATCH(表1_16[[#This Row],[子项名称]]&amp;表1_16[[#This Row],[分项工程代号]]&amp;表1_16[[#This Row],[分项工程名称]],Y:Y,0)=ROW(表1_16[[#This Row],[子项名称]]),TRUE,FALSE))</f>
        <v/>
      </c>
      <c r="AA504" s="11" t="str">
        <f t="shared" si="86"/>
        <v/>
      </c>
      <c r="AB504" s="11" t="str">
        <f>IF(ISBLANK(A504),"",VLOOKUP(表1_16[[#This Row],[分项工程名称]],施工检查记录[#All],2,FALSE))</f>
        <v/>
      </c>
      <c r="AC504" s="5"/>
    </row>
    <row r="505" customHeight="1" spans="1:29">
      <c r="A505" s="5"/>
      <c r="B505" s="5"/>
      <c r="C505" s="5"/>
      <c r="D505" s="5"/>
      <c r="E505" s="5"/>
      <c r="F505" s="5"/>
      <c r="G505" s="5"/>
      <c r="H505" s="5"/>
      <c r="I505" s="5"/>
      <c r="J505" s="5"/>
      <c r="K505" s="11" t="str">
        <f>IF(ISBLANK(A505),"",VLOOKUP("S8"&amp;表1_16[[#This Row],[分项工程代号]]&amp;表1_16[[#This Row],[分项工程名称]],模板!D:F,3,FALSE))</f>
        <v/>
      </c>
      <c r="L505" s="2" t="str">
        <f>IF(ISBLANK(A505),"",表1_16[[#This Row],[编号]]&amp;TEXT(表1_16[[#This Row],[序号]],"000"))</f>
        <v/>
      </c>
      <c r="M505" s="11" t="str">
        <f t="shared" si="77"/>
        <v/>
      </c>
      <c r="N505" s="11" t="str">
        <f t="shared" si="78"/>
        <v/>
      </c>
      <c r="O505" s="11" t="str">
        <f t="shared" si="79"/>
        <v/>
      </c>
      <c r="P505" s="2" t="str">
        <f t="shared" si="80"/>
        <v/>
      </c>
      <c r="Q505" s="2" t="str">
        <f t="shared" si="81"/>
        <v/>
      </c>
      <c r="R505" s="2" t="str">
        <f t="shared" si="82"/>
        <v/>
      </c>
      <c r="S505" s="11" t="str">
        <f t="shared" si="83"/>
        <v/>
      </c>
      <c r="T505" s="11" t="str">
        <f>IF(ISBLANK(A505),"",VLOOKUP(表1_16[[#This Row],[分项工程名称]],模板!C:G,3,FALSE))</f>
        <v/>
      </c>
      <c r="U505" s="2" t="str">
        <f t="shared" si="84"/>
        <v/>
      </c>
      <c r="V505" s="2" t="str">
        <f t="shared" si="85"/>
        <v/>
      </c>
      <c r="W505" s="11" t="str">
        <f>IF(ISBLANK(A505),"",表1_16[[#This Row],[子项名称]]&amp;表1_16[[#This Row],[标题]]&amp;表1_16[[#This Row],[分项工程代号]])</f>
        <v/>
      </c>
      <c r="X505" s="11" t="str">
        <f>IF(ISBLANK(A505),"",COUNTIF(W:W,表1_16[[#This Row],[子项名称]]&amp;表1_16[[#This Row],[标题]]&amp;表1_16[[#This Row],[分项工程代号]]))</f>
        <v/>
      </c>
      <c r="Y505" s="11" t="str">
        <f>IF(ISBLANK(A505),"",表1_16[[#This Row],[子项名称]]&amp;表1_16[[#This Row],[分项工程代号]]&amp;表1_16[[#This Row],[分项工程名称]])</f>
        <v/>
      </c>
      <c r="Z505" s="11" t="str">
        <f>IF(ISBLANK(A505),"",IF(MATCH(表1_16[[#This Row],[子项名称]]&amp;表1_16[[#This Row],[分项工程代号]]&amp;表1_16[[#This Row],[分项工程名称]],Y:Y,0)=ROW(表1_16[[#This Row],[子项名称]]),TRUE,FALSE))</f>
        <v/>
      </c>
      <c r="AA505" s="11" t="str">
        <f t="shared" si="86"/>
        <v/>
      </c>
      <c r="AB505" s="11" t="str">
        <f>IF(ISBLANK(A505),"",VLOOKUP(表1_16[[#This Row],[分项工程名称]],施工检查记录[#All],2,FALSE))</f>
        <v/>
      </c>
      <c r="AC505" s="5"/>
    </row>
    <row r="506" customHeight="1" spans="1:29">
      <c r="A506" s="5"/>
      <c r="B506" s="5"/>
      <c r="C506" s="5"/>
      <c r="D506" s="5"/>
      <c r="E506" s="5"/>
      <c r="F506" s="5"/>
      <c r="G506" s="5"/>
      <c r="H506" s="5"/>
      <c r="I506" s="5"/>
      <c r="J506" s="5"/>
      <c r="K506" s="11" t="str">
        <f>IF(ISBLANK(A506),"",VLOOKUP("S8"&amp;表1_16[[#This Row],[分项工程代号]]&amp;表1_16[[#This Row],[分项工程名称]],模板!D:F,3,FALSE))</f>
        <v/>
      </c>
      <c r="L506" s="2" t="str">
        <f>IF(ISBLANK(A506),"",表1_16[[#This Row],[编号]]&amp;TEXT(表1_16[[#This Row],[序号]],"000"))</f>
        <v/>
      </c>
      <c r="M506" s="11" t="str">
        <f t="shared" si="77"/>
        <v/>
      </c>
      <c r="N506" s="11" t="str">
        <f t="shared" si="78"/>
        <v/>
      </c>
      <c r="O506" s="11" t="str">
        <f t="shared" si="79"/>
        <v/>
      </c>
      <c r="P506" s="2" t="str">
        <f t="shared" si="80"/>
        <v/>
      </c>
      <c r="Q506" s="2" t="str">
        <f t="shared" si="81"/>
        <v/>
      </c>
      <c r="R506" s="2" t="str">
        <f t="shared" si="82"/>
        <v/>
      </c>
      <c r="S506" s="11" t="str">
        <f t="shared" si="83"/>
        <v/>
      </c>
      <c r="T506" s="11" t="str">
        <f>IF(ISBLANK(A506),"",VLOOKUP(表1_16[[#This Row],[分项工程名称]],模板!C:G,3,FALSE))</f>
        <v/>
      </c>
      <c r="U506" s="2" t="str">
        <f t="shared" si="84"/>
        <v/>
      </c>
      <c r="V506" s="2" t="str">
        <f t="shared" si="85"/>
        <v/>
      </c>
      <c r="W506" s="11" t="str">
        <f>IF(ISBLANK(A506),"",表1_16[[#This Row],[子项名称]]&amp;表1_16[[#This Row],[标题]]&amp;表1_16[[#This Row],[分项工程代号]])</f>
        <v/>
      </c>
      <c r="X506" s="11" t="str">
        <f>IF(ISBLANK(A506),"",COUNTIF(W:W,表1_16[[#This Row],[子项名称]]&amp;表1_16[[#This Row],[标题]]&amp;表1_16[[#This Row],[分项工程代号]]))</f>
        <v/>
      </c>
      <c r="Y506" s="11" t="str">
        <f>IF(ISBLANK(A506),"",表1_16[[#This Row],[子项名称]]&amp;表1_16[[#This Row],[分项工程代号]]&amp;表1_16[[#This Row],[分项工程名称]])</f>
        <v/>
      </c>
      <c r="Z506" s="11" t="str">
        <f>IF(ISBLANK(A506),"",IF(MATCH(表1_16[[#This Row],[子项名称]]&amp;表1_16[[#This Row],[分项工程代号]]&amp;表1_16[[#This Row],[分项工程名称]],Y:Y,0)=ROW(表1_16[[#This Row],[子项名称]]),TRUE,FALSE))</f>
        <v/>
      </c>
      <c r="AA506" s="11" t="str">
        <f t="shared" si="86"/>
        <v/>
      </c>
      <c r="AB506" s="11" t="str">
        <f>IF(ISBLANK(A506),"",VLOOKUP(表1_16[[#This Row],[分项工程名称]],施工检查记录[#All],2,FALSE))</f>
        <v/>
      </c>
      <c r="AC506" s="5"/>
    </row>
    <row r="507" customHeight="1" spans="1:29">
      <c r="A507" s="5"/>
      <c r="B507" s="5"/>
      <c r="C507" s="5"/>
      <c r="D507" s="5"/>
      <c r="E507" s="5"/>
      <c r="F507" s="5"/>
      <c r="G507" s="5"/>
      <c r="H507" s="5"/>
      <c r="I507" s="5"/>
      <c r="J507" s="5"/>
      <c r="K507" s="11" t="str">
        <f>IF(ISBLANK(A507),"",VLOOKUP("S8"&amp;表1_16[[#This Row],[分项工程代号]]&amp;表1_16[[#This Row],[分项工程名称]],模板!D:F,3,FALSE))</f>
        <v/>
      </c>
      <c r="L507" s="2" t="str">
        <f>IF(ISBLANK(A507),"",表1_16[[#This Row],[编号]]&amp;TEXT(表1_16[[#This Row],[序号]],"000"))</f>
        <v/>
      </c>
      <c r="M507" s="11" t="str">
        <f t="shared" si="77"/>
        <v/>
      </c>
      <c r="N507" s="11" t="str">
        <f t="shared" si="78"/>
        <v/>
      </c>
      <c r="O507" s="11" t="str">
        <f t="shared" si="79"/>
        <v/>
      </c>
      <c r="P507" s="2" t="str">
        <f t="shared" si="80"/>
        <v/>
      </c>
      <c r="Q507" s="2" t="str">
        <f t="shared" si="81"/>
        <v/>
      </c>
      <c r="R507" s="2" t="str">
        <f t="shared" si="82"/>
        <v/>
      </c>
      <c r="S507" s="11" t="str">
        <f t="shared" si="83"/>
        <v/>
      </c>
      <c r="T507" s="11" t="str">
        <f>IF(ISBLANK(A507),"",VLOOKUP(表1_16[[#This Row],[分项工程名称]],模板!C:G,3,FALSE))</f>
        <v/>
      </c>
      <c r="U507" s="2" t="str">
        <f t="shared" si="84"/>
        <v/>
      </c>
      <c r="V507" s="2" t="str">
        <f t="shared" si="85"/>
        <v/>
      </c>
      <c r="W507" s="11" t="str">
        <f>IF(ISBLANK(A507),"",表1_16[[#This Row],[子项名称]]&amp;表1_16[[#This Row],[标题]]&amp;表1_16[[#This Row],[分项工程代号]])</f>
        <v/>
      </c>
      <c r="X507" s="11" t="str">
        <f>IF(ISBLANK(A507),"",COUNTIF(W:W,表1_16[[#This Row],[子项名称]]&amp;表1_16[[#This Row],[标题]]&amp;表1_16[[#This Row],[分项工程代号]]))</f>
        <v/>
      </c>
      <c r="Y507" s="11" t="str">
        <f>IF(ISBLANK(A507),"",表1_16[[#This Row],[子项名称]]&amp;表1_16[[#This Row],[分项工程代号]]&amp;表1_16[[#This Row],[分项工程名称]])</f>
        <v/>
      </c>
      <c r="Z507" s="11" t="str">
        <f>IF(ISBLANK(A507),"",IF(MATCH(表1_16[[#This Row],[子项名称]]&amp;表1_16[[#This Row],[分项工程代号]]&amp;表1_16[[#This Row],[分项工程名称]],Y:Y,0)=ROW(表1_16[[#This Row],[子项名称]]),TRUE,FALSE))</f>
        <v/>
      </c>
      <c r="AA507" s="11" t="str">
        <f t="shared" si="86"/>
        <v/>
      </c>
      <c r="AB507" s="11" t="str">
        <f>IF(ISBLANK(A507),"",VLOOKUP(表1_16[[#This Row],[分项工程名称]],施工检查记录[#All],2,FALSE))</f>
        <v/>
      </c>
      <c r="AC507" s="5"/>
    </row>
    <row r="508" customHeight="1" spans="1:29">
      <c r="A508" s="5"/>
      <c r="B508" s="5"/>
      <c r="C508" s="5"/>
      <c r="D508" s="5"/>
      <c r="E508" s="5"/>
      <c r="F508" s="5"/>
      <c r="G508" s="5"/>
      <c r="H508" s="5"/>
      <c r="I508" s="5"/>
      <c r="J508" s="5"/>
      <c r="K508" s="11" t="str">
        <f>IF(ISBLANK(A508),"",VLOOKUP("S8"&amp;表1_16[[#This Row],[分项工程代号]]&amp;表1_16[[#This Row],[分项工程名称]],模板!D:F,3,FALSE))</f>
        <v/>
      </c>
      <c r="L508" s="2" t="str">
        <f>IF(ISBLANK(A508),"",表1_16[[#This Row],[编号]]&amp;TEXT(表1_16[[#This Row],[序号]],"000"))</f>
        <v/>
      </c>
      <c r="M508" s="11" t="str">
        <f t="shared" si="77"/>
        <v/>
      </c>
      <c r="N508" s="11" t="str">
        <f t="shared" si="78"/>
        <v/>
      </c>
      <c r="O508" s="11" t="str">
        <f t="shared" si="79"/>
        <v/>
      </c>
      <c r="P508" s="2" t="str">
        <f t="shared" si="80"/>
        <v/>
      </c>
      <c r="Q508" s="2" t="str">
        <f t="shared" si="81"/>
        <v/>
      </c>
      <c r="R508" s="2" t="str">
        <f t="shared" si="82"/>
        <v/>
      </c>
      <c r="S508" s="11" t="str">
        <f t="shared" si="83"/>
        <v/>
      </c>
      <c r="T508" s="11" t="str">
        <f>IF(ISBLANK(A508),"",VLOOKUP(表1_16[[#This Row],[分项工程名称]],模板!C:G,3,FALSE))</f>
        <v/>
      </c>
      <c r="U508" s="2" t="str">
        <f t="shared" si="84"/>
        <v/>
      </c>
      <c r="V508" s="2" t="str">
        <f t="shared" si="85"/>
        <v/>
      </c>
      <c r="W508" s="11" t="str">
        <f>IF(ISBLANK(A508),"",表1_16[[#This Row],[子项名称]]&amp;表1_16[[#This Row],[标题]]&amp;表1_16[[#This Row],[分项工程代号]])</f>
        <v/>
      </c>
      <c r="X508" s="11" t="str">
        <f>IF(ISBLANK(A508),"",COUNTIF(W:W,表1_16[[#This Row],[子项名称]]&amp;表1_16[[#This Row],[标题]]&amp;表1_16[[#This Row],[分项工程代号]]))</f>
        <v/>
      </c>
      <c r="Y508" s="11" t="str">
        <f>IF(ISBLANK(A508),"",表1_16[[#This Row],[子项名称]]&amp;表1_16[[#This Row],[分项工程代号]]&amp;表1_16[[#This Row],[分项工程名称]])</f>
        <v/>
      </c>
      <c r="Z508" s="11" t="str">
        <f>IF(ISBLANK(A508),"",IF(MATCH(表1_16[[#This Row],[子项名称]]&amp;表1_16[[#This Row],[分项工程代号]]&amp;表1_16[[#This Row],[分项工程名称]],Y:Y,0)=ROW(表1_16[[#This Row],[子项名称]]),TRUE,FALSE))</f>
        <v/>
      </c>
      <c r="AA508" s="11" t="str">
        <f t="shared" si="86"/>
        <v/>
      </c>
      <c r="AB508" s="11" t="str">
        <f>IF(ISBLANK(A508),"",VLOOKUP(表1_16[[#This Row],[分项工程名称]],施工检查记录[#All],2,FALSE))</f>
        <v/>
      </c>
      <c r="AC508" s="5"/>
    </row>
    <row r="509" customHeight="1" spans="1:29">
      <c r="A509" s="5"/>
      <c r="B509" s="5"/>
      <c r="C509" s="5"/>
      <c r="D509" s="5"/>
      <c r="E509" s="5"/>
      <c r="F509" s="5"/>
      <c r="G509" s="5"/>
      <c r="H509" s="5"/>
      <c r="I509" s="5"/>
      <c r="J509" s="5"/>
      <c r="K509" s="11" t="str">
        <f>IF(ISBLANK(A509),"",VLOOKUP("S8"&amp;表1_16[[#This Row],[分项工程代号]]&amp;表1_16[[#This Row],[分项工程名称]],模板!D:F,3,FALSE))</f>
        <v/>
      </c>
      <c r="L509" s="2" t="str">
        <f>IF(ISBLANK(A509),"",表1_16[[#This Row],[编号]]&amp;TEXT(表1_16[[#This Row],[序号]],"000"))</f>
        <v/>
      </c>
      <c r="M509" s="11" t="str">
        <f t="shared" si="77"/>
        <v/>
      </c>
      <c r="N509" s="11" t="str">
        <f t="shared" si="78"/>
        <v/>
      </c>
      <c r="O509" s="11" t="str">
        <f t="shared" si="79"/>
        <v/>
      </c>
      <c r="P509" s="2" t="str">
        <f t="shared" si="80"/>
        <v/>
      </c>
      <c r="Q509" s="2" t="str">
        <f t="shared" si="81"/>
        <v/>
      </c>
      <c r="R509" s="2" t="str">
        <f t="shared" si="82"/>
        <v/>
      </c>
      <c r="S509" s="11" t="str">
        <f t="shared" si="83"/>
        <v/>
      </c>
      <c r="T509" s="11" t="str">
        <f>IF(ISBLANK(A509),"",VLOOKUP(表1_16[[#This Row],[分项工程名称]],模板!C:G,3,FALSE))</f>
        <v/>
      </c>
      <c r="U509" s="2" t="str">
        <f t="shared" si="84"/>
        <v/>
      </c>
      <c r="V509" s="2" t="str">
        <f t="shared" si="85"/>
        <v/>
      </c>
      <c r="W509" s="11" t="str">
        <f>IF(ISBLANK(A509),"",表1_16[[#This Row],[子项名称]]&amp;表1_16[[#This Row],[标题]]&amp;表1_16[[#This Row],[分项工程代号]])</f>
        <v/>
      </c>
      <c r="X509" s="11" t="str">
        <f>IF(ISBLANK(A509),"",COUNTIF(W:W,表1_16[[#This Row],[子项名称]]&amp;表1_16[[#This Row],[标题]]&amp;表1_16[[#This Row],[分项工程代号]]))</f>
        <v/>
      </c>
      <c r="Y509" s="11" t="str">
        <f>IF(ISBLANK(A509),"",表1_16[[#This Row],[子项名称]]&amp;表1_16[[#This Row],[分项工程代号]]&amp;表1_16[[#This Row],[分项工程名称]])</f>
        <v/>
      </c>
      <c r="Z509" s="11" t="str">
        <f>IF(ISBLANK(A509),"",IF(MATCH(表1_16[[#This Row],[子项名称]]&amp;表1_16[[#This Row],[分项工程代号]]&amp;表1_16[[#This Row],[分项工程名称]],Y:Y,0)=ROW(表1_16[[#This Row],[子项名称]]),TRUE,FALSE))</f>
        <v/>
      </c>
      <c r="AA509" s="11" t="str">
        <f t="shared" si="86"/>
        <v/>
      </c>
      <c r="AB509" s="11" t="str">
        <f>IF(ISBLANK(A509),"",VLOOKUP(表1_16[[#This Row],[分项工程名称]],施工检查记录[#All],2,FALSE))</f>
        <v/>
      </c>
      <c r="AC509" s="5"/>
    </row>
    <row r="510" customHeight="1" spans="1:29">
      <c r="A510" s="5"/>
      <c r="B510" s="5"/>
      <c r="C510" s="5"/>
      <c r="D510" s="5"/>
      <c r="E510" s="5"/>
      <c r="F510" s="5"/>
      <c r="G510" s="5"/>
      <c r="H510" s="5"/>
      <c r="I510" s="5"/>
      <c r="J510" s="5"/>
      <c r="K510" s="11" t="str">
        <f>IF(ISBLANK(A510),"",VLOOKUP("S8"&amp;表1_16[[#This Row],[分项工程代号]]&amp;表1_16[[#This Row],[分项工程名称]],模板!D:F,3,FALSE))</f>
        <v/>
      </c>
      <c r="L510" s="2" t="str">
        <f>IF(ISBLANK(A510),"",表1_16[[#This Row],[编号]]&amp;TEXT(表1_16[[#This Row],[序号]],"000"))</f>
        <v/>
      </c>
      <c r="M510" s="11" t="str">
        <f t="shared" si="77"/>
        <v/>
      </c>
      <c r="N510" s="11" t="str">
        <f t="shared" si="78"/>
        <v/>
      </c>
      <c r="O510" s="11" t="str">
        <f t="shared" si="79"/>
        <v/>
      </c>
      <c r="P510" s="2" t="str">
        <f t="shared" si="80"/>
        <v/>
      </c>
      <c r="Q510" s="2" t="str">
        <f t="shared" si="81"/>
        <v/>
      </c>
      <c r="R510" s="2" t="str">
        <f t="shared" si="82"/>
        <v/>
      </c>
      <c r="S510" s="11" t="str">
        <f t="shared" si="83"/>
        <v/>
      </c>
      <c r="T510" s="11" t="str">
        <f>IF(ISBLANK(A510),"",VLOOKUP(表1_16[[#This Row],[分项工程名称]],模板!C:G,3,FALSE))</f>
        <v/>
      </c>
      <c r="U510" s="2" t="str">
        <f t="shared" si="84"/>
        <v/>
      </c>
      <c r="V510" s="2" t="str">
        <f t="shared" si="85"/>
        <v/>
      </c>
      <c r="W510" s="11" t="str">
        <f>IF(ISBLANK(A510),"",表1_16[[#This Row],[子项名称]]&amp;表1_16[[#This Row],[标题]]&amp;表1_16[[#This Row],[分项工程代号]])</f>
        <v/>
      </c>
      <c r="X510" s="11" t="str">
        <f>IF(ISBLANK(A510),"",COUNTIF(W:W,表1_16[[#This Row],[子项名称]]&amp;表1_16[[#This Row],[标题]]&amp;表1_16[[#This Row],[分项工程代号]]))</f>
        <v/>
      </c>
      <c r="Y510" s="11" t="str">
        <f>IF(ISBLANK(A510),"",表1_16[[#This Row],[子项名称]]&amp;表1_16[[#This Row],[分项工程代号]]&amp;表1_16[[#This Row],[分项工程名称]])</f>
        <v/>
      </c>
      <c r="Z510" s="11" t="str">
        <f>IF(ISBLANK(A510),"",IF(MATCH(表1_16[[#This Row],[子项名称]]&amp;表1_16[[#This Row],[分项工程代号]]&amp;表1_16[[#This Row],[分项工程名称]],Y:Y,0)=ROW(表1_16[[#This Row],[子项名称]]),TRUE,FALSE))</f>
        <v/>
      </c>
      <c r="AA510" s="11" t="str">
        <f t="shared" si="86"/>
        <v/>
      </c>
      <c r="AB510" s="11" t="str">
        <f>IF(ISBLANK(A510),"",VLOOKUP(表1_16[[#This Row],[分项工程名称]],施工检查记录[#All],2,FALSE))</f>
        <v/>
      </c>
      <c r="AC510" s="5"/>
    </row>
    <row r="511" customHeight="1" spans="1:29">
      <c r="A511" s="5"/>
      <c r="B511" s="5"/>
      <c r="C511" s="5"/>
      <c r="D511" s="5"/>
      <c r="E511" s="5"/>
      <c r="F511" s="5"/>
      <c r="G511" s="5"/>
      <c r="H511" s="5"/>
      <c r="I511" s="5"/>
      <c r="J511" s="5"/>
      <c r="K511" s="11" t="str">
        <f>IF(ISBLANK(A511),"",VLOOKUP("S8"&amp;表1_16[[#This Row],[分项工程代号]]&amp;表1_16[[#This Row],[分项工程名称]],模板!D:F,3,FALSE))</f>
        <v/>
      </c>
      <c r="L511" s="2" t="str">
        <f>IF(ISBLANK(A511),"",表1_16[[#This Row],[编号]]&amp;TEXT(表1_16[[#This Row],[序号]],"000"))</f>
        <v/>
      </c>
      <c r="M511" s="11" t="str">
        <f t="shared" si="77"/>
        <v/>
      </c>
      <c r="N511" s="11" t="str">
        <f t="shared" si="78"/>
        <v/>
      </c>
      <c r="O511" s="11" t="str">
        <f t="shared" si="79"/>
        <v/>
      </c>
      <c r="P511" s="2" t="str">
        <f t="shared" si="80"/>
        <v/>
      </c>
      <c r="Q511" s="2" t="str">
        <f t="shared" si="81"/>
        <v/>
      </c>
      <c r="R511" s="2" t="str">
        <f t="shared" si="82"/>
        <v/>
      </c>
      <c r="S511" s="11" t="str">
        <f t="shared" si="83"/>
        <v/>
      </c>
      <c r="T511" s="11" t="str">
        <f>IF(ISBLANK(A511),"",VLOOKUP(表1_16[[#This Row],[分项工程名称]],模板!C:G,3,FALSE))</f>
        <v/>
      </c>
      <c r="U511" s="2" t="str">
        <f t="shared" si="84"/>
        <v/>
      </c>
      <c r="V511" s="2" t="str">
        <f t="shared" si="85"/>
        <v/>
      </c>
      <c r="W511" s="11" t="str">
        <f>IF(ISBLANK(A511),"",表1_16[[#This Row],[子项名称]]&amp;表1_16[[#This Row],[标题]]&amp;表1_16[[#This Row],[分项工程代号]])</f>
        <v/>
      </c>
      <c r="X511" s="11" t="str">
        <f>IF(ISBLANK(A511),"",COUNTIF(W:W,表1_16[[#This Row],[子项名称]]&amp;表1_16[[#This Row],[标题]]&amp;表1_16[[#This Row],[分项工程代号]]))</f>
        <v/>
      </c>
      <c r="Y511" s="11" t="str">
        <f>IF(ISBLANK(A511),"",表1_16[[#This Row],[子项名称]]&amp;表1_16[[#This Row],[分项工程代号]]&amp;表1_16[[#This Row],[分项工程名称]])</f>
        <v/>
      </c>
      <c r="Z511" s="11" t="str">
        <f>IF(ISBLANK(A511),"",IF(MATCH(表1_16[[#This Row],[子项名称]]&amp;表1_16[[#This Row],[分项工程代号]]&amp;表1_16[[#This Row],[分项工程名称]],Y:Y,0)=ROW(表1_16[[#This Row],[子项名称]]),TRUE,FALSE))</f>
        <v/>
      </c>
      <c r="AA511" s="11" t="str">
        <f t="shared" si="86"/>
        <v/>
      </c>
      <c r="AB511" s="11" t="str">
        <f>IF(ISBLANK(A511),"",VLOOKUP(表1_16[[#This Row],[分项工程名称]],施工检查记录[#All],2,FALSE))</f>
        <v/>
      </c>
      <c r="AC511" s="5"/>
    </row>
    <row r="512" customHeight="1" spans="1:29">
      <c r="A512" s="5"/>
      <c r="B512" s="5"/>
      <c r="C512" s="5"/>
      <c r="D512" s="5"/>
      <c r="E512" s="5"/>
      <c r="F512" s="5"/>
      <c r="G512" s="5"/>
      <c r="H512" s="5"/>
      <c r="I512" s="5"/>
      <c r="J512" s="5"/>
      <c r="K512" s="11" t="str">
        <f>IF(ISBLANK(A512),"",VLOOKUP("S8"&amp;表1_16[[#This Row],[分项工程代号]]&amp;表1_16[[#This Row],[分项工程名称]],模板!D:F,3,FALSE))</f>
        <v/>
      </c>
      <c r="L512" s="2" t="str">
        <f>IF(ISBLANK(A512),"",表1_16[[#This Row],[编号]]&amp;TEXT(表1_16[[#This Row],[序号]],"000"))</f>
        <v/>
      </c>
      <c r="M512" s="11" t="str">
        <f t="shared" si="77"/>
        <v/>
      </c>
      <c r="N512" s="11" t="str">
        <f t="shared" si="78"/>
        <v/>
      </c>
      <c r="O512" s="11" t="str">
        <f t="shared" si="79"/>
        <v/>
      </c>
      <c r="P512" s="2" t="str">
        <f t="shared" si="80"/>
        <v/>
      </c>
      <c r="Q512" s="2" t="str">
        <f t="shared" si="81"/>
        <v/>
      </c>
      <c r="R512" s="2" t="str">
        <f t="shared" si="82"/>
        <v/>
      </c>
      <c r="S512" s="11" t="str">
        <f t="shared" si="83"/>
        <v/>
      </c>
      <c r="T512" s="11" t="str">
        <f>IF(ISBLANK(A512),"",VLOOKUP(表1_16[[#This Row],[分项工程名称]],模板!C:G,3,FALSE))</f>
        <v/>
      </c>
      <c r="U512" s="2" t="str">
        <f t="shared" si="84"/>
        <v/>
      </c>
      <c r="V512" s="2" t="str">
        <f t="shared" si="85"/>
        <v/>
      </c>
      <c r="W512" s="11" t="str">
        <f>IF(ISBLANK(A512),"",表1_16[[#This Row],[子项名称]]&amp;表1_16[[#This Row],[标题]]&amp;表1_16[[#This Row],[分项工程代号]])</f>
        <v/>
      </c>
      <c r="X512" s="11" t="str">
        <f>IF(ISBLANK(A512),"",COUNTIF(W:W,表1_16[[#This Row],[子项名称]]&amp;表1_16[[#This Row],[标题]]&amp;表1_16[[#This Row],[分项工程代号]]))</f>
        <v/>
      </c>
      <c r="Y512" s="11" t="str">
        <f>IF(ISBLANK(A512),"",表1_16[[#This Row],[子项名称]]&amp;表1_16[[#This Row],[分项工程代号]]&amp;表1_16[[#This Row],[分项工程名称]])</f>
        <v/>
      </c>
      <c r="Z512" s="11" t="str">
        <f>IF(ISBLANK(A512),"",IF(MATCH(表1_16[[#This Row],[子项名称]]&amp;表1_16[[#This Row],[分项工程代号]]&amp;表1_16[[#This Row],[分项工程名称]],Y:Y,0)=ROW(表1_16[[#This Row],[子项名称]]),TRUE,FALSE))</f>
        <v/>
      </c>
      <c r="AA512" s="11" t="str">
        <f t="shared" si="86"/>
        <v/>
      </c>
      <c r="AB512" s="11" t="str">
        <f>IF(ISBLANK(A512),"",VLOOKUP(表1_16[[#This Row],[分项工程名称]],施工检查记录[#All],2,FALSE))</f>
        <v/>
      </c>
      <c r="AC512" s="5"/>
    </row>
    <row r="513" customHeight="1" spans="1:29">
      <c r="A513" s="5"/>
      <c r="B513" s="5"/>
      <c r="C513" s="5"/>
      <c r="D513" s="5"/>
      <c r="E513" s="5"/>
      <c r="F513" s="5"/>
      <c r="G513" s="5"/>
      <c r="H513" s="5"/>
      <c r="I513" s="5"/>
      <c r="J513" s="5"/>
      <c r="K513" s="11" t="str">
        <f>IF(ISBLANK(A513),"",VLOOKUP("S8"&amp;表1_16[[#This Row],[分项工程代号]]&amp;表1_16[[#This Row],[分项工程名称]],模板!D:F,3,FALSE))</f>
        <v/>
      </c>
      <c r="L513" s="2" t="str">
        <f>IF(ISBLANK(A513),"",表1_16[[#This Row],[编号]]&amp;TEXT(表1_16[[#This Row],[序号]],"000"))</f>
        <v/>
      </c>
      <c r="M513" s="11" t="str">
        <f t="shared" si="77"/>
        <v/>
      </c>
      <c r="N513" s="11" t="str">
        <f t="shared" si="78"/>
        <v/>
      </c>
      <c r="O513" s="11" t="str">
        <f t="shared" si="79"/>
        <v/>
      </c>
      <c r="P513" s="2" t="str">
        <f t="shared" si="80"/>
        <v/>
      </c>
      <c r="Q513" s="2" t="str">
        <f t="shared" si="81"/>
        <v/>
      </c>
      <c r="R513" s="2" t="str">
        <f t="shared" si="82"/>
        <v/>
      </c>
      <c r="S513" s="11" t="str">
        <f t="shared" si="83"/>
        <v/>
      </c>
      <c r="T513" s="11" t="str">
        <f>IF(ISBLANK(A513),"",VLOOKUP(表1_16[[#This Row],[分项工程名称]],模板!C:G,3,FALSE))</f>
        <v/>
      </c>
      <c r="U513" s="2" t="str">
        <f t="shared" si="84"/>
        <v/>
      </c>
      <c r="V513" s="2" t="str">
        <f t="shared" si="85"/>
        <v/>
      </c>
      <c r="W513" s="11" t="str">
        <f>IF(ISBLANK(A513),"",表1_16[[#This Row],[子项名称]]&amp;表1_16[[#This Row],[标题]]&amp;表1_16[[#This Row],[分项工程代号]])</f>
        <v/>
      </c>
      <c r="X513" s="11" t="str">
        <f>IF(ISBLANK(A513),"",COUNTIF(W:W,表1_16[[#This Row],[子项名称]]&amp;表1_16[[#This Row],[标题]]&amp;表1_16[[#This Row],[分项工程代号]]))</f>
        <v/>
      </c>
      <c r="Y513" s="11" t="str">
        <f>IF(ISBLANK(A513),"",表1_16[[#This Row],[子项名称]]&amp;表1_16[[#This Row],[分项工程代号]]&amp;表1_16[[#This Row],[分项工程名称]])</f>
        <v/>
      </c>
      <c r="Z513" s="11" t="str">
        <f>IF(ISBLANK(A513),"",IF(MATCH(表1_16[[#This Row],[子项名称]]&amp;表1_16[[#This Row],[分项工程代号]]&amp;表1_16[[#This Row],[分项工程名称]],Y:Y,0)=ROW(表1_16[[#This Row],[子项名称]]),TRUE,FALSE))</f>
        <v/>
      </c>
      <c r="AA513" s="11" t="str">
        <f t="shared" si="86"/>
        <v/>
      </c>
      <c r="AB513" s="11" t="str">
        <f>IF(ISBLANK(A513),"",VLOOKUP(表1_16[[#This Row],[分项工程名称]],施工检查记录[#All],2,FALSE))</f>
        <v/>
      </c>
      <c r="AC513" s="5"/>
    </row>
    <row r="514" customHeight="1" spans="1:29">
      <c r="A514" s="5"/>
      <c r="B514" s="5"/>
      <c r="C514" s="5"/>
      <c r="D514" s="5"/>
      <c r="E514" s="5"/>
      <c r="F514" s="5"/>
      <c r="G514" s="5"/>
      <c r="H514" s="5"/>
      <c r="I514" s="5"/>
      <c r="J514" s="5"/>
      <c r="K514" s="11" t="str">
        <f>IF(ISBLANK(A514),"",VLOOKUP("S8"&amp;表1_16[[#This Row],[分项工程代号]]&amp;表1_16[[#This Row],[分项工程名称]],模板!D:F,3,FALSE))</f>
        <v/>
      </c>
      <c r="L514" s="2" t="str">
        <f>IF(ISBLANK(A514),"",表1_16[[#This Row],[编号]]&amp;TEXT(表1_16[[#This Row],[序号]],"000"))</f>
        <v/>
      </c>
      <c r="M514" s="11" t="str">
        <f t="shared" si="77"/>
        <v/>
      </c>
      <c r="N514" s="11" t="str">
        <f t="shared" si="78"/>
        <v/>
      </c>
      <c r="O514" s="11" t="str">
        <f t="shared" si="79"/>
        <v/>
      </c>
      <c r="P514" s="2" t="str">
        <f t="shared" si="80"/>
        <v/>
      </c>
      <c r="Q514" s="2" t="str">
        <f t="shared" si="81"/>
        <v/>
      </c>
      <c r="R514" s="2" t="str">
        <f t="shared" si="82"/>
        <v/>
      </c>
      <c r="S514" s="11" t="str">
        <f t="shared" si="83"/>
        <v/>
      </c>
      <c r="T514" s="11" t="str">
        <f>IF(ISBLANK(A514),"",VLOOKUP(表1_16[[#This Row],[分项工程名称]],模板!C:G,3,FALSE))</f>
        <v/>
      </c>
      <c r="U514" s="2" t="str">
        <f t="shared" si="84"/>
        <v/>
      </c>
      <c r="V514" s="2" t="str">
        <f t="shared" si="85"/>
        <v/>
      </c>
      <c r="W514" s="11" t="str">
        <f>IF(ISBLANK(A514),"",表1_16[[#This Row],[子项名称]]&amp;表1_16[[#This Row],[标题]]&amp;表1_16[[#This Row],[分项工程代号]])</f>
        <v/>
      </c>
      <c r="X514" s="11" t="str">
        <f>IF(ISBLANK(A514),"",COUNTIF(W:W,表1_16[[#This Row],[子项名称]]&amp;表1_16[[#This Row],[标题]]&amp;表1_16[[#This Row],[分项工程代号]]))</f>
        <v/>
      </c>
      <c r="Y514" s="11" t="str">
        <f>IF(ISBLANK(A514),"",表1_16[[#This Row],[子项名称]]&amp;表1_16[[#This Row],[分项工程代号]]&amp;表1_16[[#This Row],[分项工程名称]])</f>
        <v/>
      </c>
      <c r="Z514" s="11" t="str">
        <f>IF(ISBLANK(A514),"",IF(MATCH(表1_16[[#This Row],[子项名称]]&amp;表1_16[[#This Row],[分项工程代号]]&amp;表1_16[[#This Row],[分项工程名称]],Y:Y,0)=ROW(表1_16[[#This Row],[子项名称]]),TRUE,FALSE))</f>
        <v/>
      </c>
      <c r="AA514" s="11" t="str">
        <f t="shared" si="86"/>
        <v/>
      </c>
      <c r="AB514" s="11" t="str">
        <f>IF(ISBLANK(A514),"",VLOOKUP(表1_16[[#This Row],[分项工程名称]],施工检查记录[#All],2,FALSE))</f>
        <v/>
      </c>
      <c r="AC514" s="5"/>
    </row>
    <row r="515" customHeight="1" spans="1:29">
      <c r="A515" s="5"/>
      <c r="B515" s="5"/>
      <c r="C515" s="5"/>
      <c r="D515" s="5"/>
      <c r="E515" s="5"/>
      <c r="F515" s="5"/>
      <c r="G515" s="5"/>
      <c r="H515" s="5"/>
      <c r="I515" s="5"/>
      <c r="J515" s="5"/>
      <c r="K515" s="11" t="str">
        <f>IF(ISBLANK(A515),"",VLOOKUP("S8"&amp;表1_16[[#This Row],[分项工程代号]]&amp;表1_16[[#This Row],[分项工程名称]],模板!D:F,3,FALSE))</f>
        <v/>
      </c>
      <c r="L515" s="2" t="str">
        <f>IF(ISBLANK(A515),"",表1_16[[#This Row],[编号]]&amp;TEXT(表1_16[[#This Row],[序号]],"000"))</f>
        <v/>
      </c>
      <c r="M515" s="11" t="str">
        <f t="shared" ref="M515:M578" si="87">IF(ISBLANK(A515),"","北方工程刚果（金）有限公司")</f>
        <v/>
      </c>
      <c r="N515" s="11" t="str">
        <f t="shared" ref="N515:N578" si="88">IF(ISBLANK(A515),"","李云松")</f>
        <v/>
      </c>
      <c r="O515" s="11" t="str">
        <f t="shared" ref="O515:O578" si="89">IF(ISBLANK(A515),"","黄必银")</f>
        <v/>
      </c>
      <c r="P515" s="2" t="str">
        <f t="shared" ref="P515:P578" si="90">IF(ISBLANK(A515),"","WUHUANG CONSTRUCTION ET COMMERCE RDC SAS")</f>
        <v/>
      </c>
      <c r="Q515" s="2" t="str">
        <f t="shared" ref="Q515:Q578" si="91">IF(ISBLANK(A515),"","陈陆")</f>
        <v/>
      </c>
      <c r="R515" s="2" t="str">
        <f t="shared" ref="R515:R578" si="92">IF(ISBLANK(A515),"","冯翰鹏")</f>
        <v/>
      </c>
      <c r="S515" s="11" t="str">
        <f t="shared" ref="S515:S578" si="93">IF(ISBLANK(A515),"","鑫诚建设监理咨询有限公司")</f>
        <v/>
      </c>
      <c r="T515" s="11" t="str">
        <f>IF(ISBLANK(A515),"",VLOOKUP(表1_16[[#This Row],[分项工程名称]],模板!C:G,3,FALSE))</f>
        <v/>
      </c>
      <c r="U515" s="2" t="str">
        <f t="shared" ref="U515:U578" si="94">IF(ISBLANK(A515),"","刚果（金）庞比铜钴矿项目")</f>
        <v/>
      </c>
      <c r="V515" s="2" t="str">
        <f t="shared" ref="V515:V578" si="95">IF(ISBLANK(A515),"",_xlfn.CONCAT(U515,"   ",A515))</f>
        <v/>
      </c>
      <c r="W515" s="11" t="str">
        <f>IF(ISBLANK(A515),"",表1_16[[#This Row],[子项名称]]&amp;表1_16[[#This Row],[标题]]&amp;表1_16[[#This Row],[分项工程代号]])</f>
        <v/>
      </c>
      <c r="X515" s="11" t="str">
        <f>IF(ISBLANK(A515),"",COUNTIF(W:W,表1_16[[#This Row],[子项名称]]&amp;表1_16[[#This Row],[标题]]&amp;表1_16[[#This Row],[分项工程代号]]))</f>
        <v/>
      </c>
      <c r="Y515" s="11" t="str">
        <f>IF(ISBLANK(A515),"",表1_16[[#This Row],[子项名称]]&amp;表1_16[[#This Row],[分项工程代号]]&amp;表1_16[[#This Row],[分项工程名称]])</f>
        <v/>
      </c>
      <c r="Z515" s="11" t="str">
        <f>IF(ISBLANK(A515),"",IF(MATCH(表1_16[[#This Row],[子项名称]]&amp;表1_16[[#This Row],[分项工程代号]]&amp;表1_16[[#This Row],[分项工程名称]],Y:Y,0)=ROW(表1_16[[#This Row],[子项名称]]),TRUE,FALSE))</f>
        <v/>
      </c>
      <c r="AA515" s="11" t="str">
        <f t="shared" ref="AA515:AA578" si="96">IF(ISBLANK(A515),"",_xlfn.CONCAT("GB 50339-2003《智能建筑施工及验收规范》"))</f>
        <v/>
      </c>
      <c r="AB515" s="11" t="str">
        <f>IF(ISBLANK(A515),"",VLOOKUP(表1_16[[#This Row],[分项工程名称]],施工检查记录[#All],2,FALSE))</f>
        <v/>
      </c>
      <c r="AC515" s="5"/>
    </row>
    <row r="516" customHeight="1" spans="1:29">
      <c r="A516" s="5"/>
      <c r="B516" s="5"/>
      <c r="C516" s="5"/>
      <c r="D516" s="5"/>
      <c r="E516" s="5"/>
      <c r="F516" s="5"/>
      <c r="G516" s="5"/>
      <c r="H516" s="5"/>
      <c r="I516" s="5"/>
      <c r="J516" s="5"/>
      <c r="K516" s="11" t="str">
        <f>IF(ISBLANK(A516),"",VLOOKUP("S8"&amp;表1_16[[#This Row],[分项工程代号]]&amp;表1_16[[#This Row],[分项工程名称]],模板!D:F,3,FALSE))</f>
        <v/>
      </c>
      <c r="L516" s="2" t="str">
        <f>IF(ISBLANK(A516),"",表1_16[[#This Row],[编号]]&amp;TEXT(表1_16[[#This Row],[序号]],"000"))</f>
        <v/>
      </c>
      <c r="M516" s="11" t="str">
        <f t="shared" si="87"/>
        <v/>
      </c>
      <c r="N516" s="11" t="str">
        <f t="shared" si="88"/>
        <v/>
      </c>
      <c r="O516" s="11" t="str">
        <f t="shared" si="89"/>
        <v/>
      </c>
      <c r="P516" s="2" t="str">
        <f t="shared" si="90"/>
        <v/>
      </c>
      <c r="Q516" s="2" t="str">
        <f t="shared" si="91"/>
        <v/>
      </c>
      <c r="R516" s="2" t="str">
        <f t="shared" si="92"/>
        <v/>
      </c>
      <c r="S516" s="11" t="str">
        <f t="shared" si="93"/>
        <v/>
      </c>
      <c r="T516" s="11" t="str">
        <f>IF(ISBLANK(A516),"",VLOOKUP(表1_16[[#This Row],[分项工程名称]],模板!C:G,3,FALSE))</f>
        <v/>
      </c>
      <c r="U516" s="2" t="str">
        <f t="shared" si="94"/>
        <v/>
      </c>
      <c r="V516" s="2" t="str">
        <f t="shared" si="95"/>
        <v/>
      </c>
      <c r="W516" s="11" t="str">
        <f>IF(ISBLANK(A516),"",表1_16[[#This Row],[子项名称]]&amp;表1_16[[#This Row],[标题]]&amp;表1_16[[#This Row],[分项工程代号]])</f>
        <v/>
      </c>
      <c r="X516" s="11" t="str">
        <f>IF(ISBLANK(A516),"",COUNTIF(W:W,表1_16[[#This Row],[子项名称]]&amp;表1_16[[#This Row],[标题]]&amp;表1_16[[#This Row],[分项工程代号]]))</f>
        <v/>
      </c>
      <c r="Y516" s="11" t="str">
        <f>IF(ISBLANK(A516),"",表1_16[[#This Row],[子项名称]]&amp;表1_16[[#This Row],[分项工程代号]]&amp;表1_16[[#This Row],[分项工程名称]])</f>
        <v/>
      </c>
      <c r="Z516" s="11" t="str">
        <f>IF(ISBLANK(A516),"",IF(MATCH(表1_16[[#This Row],[子项名称]]&amp;表1_16[[#This Row],[分项工程代号]]&amp;表1_16[[#This Row],[分项工程名称]],Y:Y,0)=ROW(表1_16[[#This Row],[子项名称]]),TRUE,FALSE))</f>
        <v/>
      </c>
      <c r="AA516" s="11" t="str">
        <f t="shared" si="96"/>
        <v/>
      </c>
      <c r="AB516" s="11" t="str">
        <f>IF(ISBLANK(A516),"",VLOOKUP(表1_16[[#This Row],[分项工程名称]],施工检查记录[#All],2,FALSE))</f>
        <v/>
      </c>
      <c r="AC516" s="5"/>
    </row>
    <row r="517" customHeight="1" spans="1:29">
      <c r="A517" s="5"/>
      <c r="B517" s="5"/>
      <c r="C517" s="5"/>
      <c r="D517" s="5"/>
      <c r="E517" s="5"/>
      <c r="F517" s="5"/>
      <c r="G517" s="5"/>
      <c r="H517" s="5"/>
      <c r="I517" s="5"/>
      <c r="J517" s="5"/>
      <c r="K517" s="11" t="str">
        <f>IF(ISBLANK(A517),"",VLOOKUP("S8"&amp;表1_16[[#This Row],[分项工程代号]]&amp;表1_16[[#This Row],[分项工程名称]],模板!D:F,3,FALSE))</f>
        <v/>
      </c>
      <c r="L517" s="2" t="str">
        <f>IF(ISBLANK(A517),"",表1_16[[#This Row],[编号]]&amp;TEXT(表1_16[[#This Row],[序号]],"000"))</f>
        <v/>
      </c>
      <c r="M517" s="11" t="str">
        <f t="shared" si="87"/>
        <v/>
      </c>
      <c r="N517" s="11" t="str">
        <f t="shared" si="88"/>
        <v/>
      </c>
      <c r="O517" s="11" t="str">
        <f t="shared" si="89"/>
        <v/>
      </c>
      <c r="P517" s="2" t="str">
        <f t="shared" si="90"/>
        <v/>
      </c>
      <c r="Q517" s="2" t="str">
        <f t="shared" si="91"/>
        <v/>
      </c>
      <c r="R517" s="2" t="str">
        <f t="shared" si="92"/>
        <v/>
      </c>
      <c r="S517" s="11" t="str">
        <f t="shared" si="93"/>
        <v/>
      </c>
      <c r="T517" s="11" t="str">
        <f>IF(ISBLANK(A517),"",VLOOKUP(表1_16[[#This Row],[分项工程名称]],模板!C:G,3,FALSE))</f>
        <v/>
      </c>
      <c r="U517" s="2" t="str">
        <f t="shared" si="94"/>
        <v/>
      </c>
      <c r="V517" s="2" t="str">
        <f t="shared" si="95"/>
        <v/>
      </c>
      <c r="W517" s="11" t="str">
        <f>IF(ISBLANK(A517),"",表1_16[[#This Row],[子项名称]]&amp;表1_16[[#This Row],[标题]]&amp;表1_16[[#This Row],[分项工程代号]])</f>
        <v/>
      </c>
      <c r="X517" s="11" t="str">
        <f>IF(ISBLANK(A517),"",COUNTIF(W:W,表1_16[[#This Row],[子项名称]]&amp;表1_16[[#This Row],[标题]]&amp;表1_16[[#This Row],[分项工程代号]]))</f>
        <v/>
      </c>
      <c r="Y517" s="11" t="str">
        <f>IF(ISBLANK(A517),"",表1_16[[#This Row],[子项名称]]&amp;表1_16[[#This Row],[分项工程代号]]&amp;表1_16[[#This Row],[分项工程名称]])</f>
        <v/>
      </c>
      <c r="Z517" s="11" t="str">
        <f>IF(ISBLANK(A517),"",IF(MATCH(表1_16[[#This Row],[子项名称]]&amp;表1_16[[#This Row],[分项工程代号]]&amp;表1_16[[#This Row],[分项工程名称]],Y:Y,0)=ROW(表1_16[[#This Row],[子项名称]]),TRUE,FALSE))</f>
        <v/>
      </c>
      <c r="AA517" s="11" t="str">
        <f t="shared" si="96"/>
        <v/>
      </c>
      <c r="AB517" s="11" t="str">
        <f>IF(ISBLANK(A517),"",VLOOKUP(表1_16[[#This Row],[分项工程名称]],施工检查记录[#All],2,FALSE))</f>
        <v/>
      </c>
      <c r="AC517" s="5"/>
    </row>
    <row r="518" customHeight="1" spans="1:29">
      <c r="A518" s="5"/>
      <c r="B518" s="5"/>
      <c r="C518" s="5"/>
      <c r="D518" s="5"/>
      <c r="E518" s="5"/>
      <c r="F518" s="5"/>
      <c r="G518" s="5"/>
      <c r="H518" s="5"/>
      <c r="I518" s="5"/>
      <c r="J518" s="5"/>
      <c r="K518" s="11" t="str">
        <f>IF(ISBLANK(A518),"",VLOOKUP("S8"&amp;表1_16[[#This Row],[分项工程代号]]&amp;表1_16[[#This Row],[分项工程名称]],模板!D:F,3,FALSE))</f>
        <v/>
      </c>
      <c r="L518" s="2" t="str">
        <f>IF(ISBLANK(A518),"",表1_16[[#This Row],[编号]]&amp;TEXT(表1_16[[#This Row],[序号]],"000"))</f>
        <v/>
      </c>
      <c r="M518" s="11" t="str">
        <f t="shared" si="87"/>
        <v/>
      </c>
      <c r="N518" s="11" t="str">
        <f t="shared" si="88"/>
        <v/>
      </c>
      <c r="O518" s="11" t="str">
        <f t="shared" si="89"/>
        <v/>
      </c>
      <c r="P518" s="2" t="str">
        <f t="shared" si="90"/>
        <v/>
      </c>
      <c r="Q518" s="2" t="str">
        <f t="shared" si="91"/>
        <v/>
      </c>
      <c r="R518" s="2" t="str">
        <f t="shared" si="92"/>
        <v/>
      </c>
      <c r="S518" s="11" t="str">
        <f t="shared" si="93"/>
        <v/>
      </c>
      <c r="T518" s="11" t="str">
        <f>IF(ISBLANK(A518),"",VLOOKUP(表1_16[[#This Row],[分项工程名称]],模板!C:G,3,FALSE))</f>
        <v/>
      </c>
      <c r="U518" s="2" t="str">
        <f t="shared" si="94"/>
        <v/>
      </c>
      <c r="V518" s="2" t="str">
        <f t="shared" si="95"/>
        <v/>
      </c>
      <c r="W518" s="11" t="str">
        <f>IF(ISBLANK(A518),"",表1_16[[#This Row],[子项名称]]&amp;表1_16[[#This Row],[标题]]&amp;表1_16[[#This Row],[分项工程代号]])</f>
        <v/>
      </c>
      <c r="X518" s="11" t="str">
        <f>IF(ISBLANK(A518),"",COUNTIF(W:W,表1_16[[#This Row],[子项名称]]&amp;表1_16[[#This Row],[标题]]&amp;表1_16[[#This Row],[分项工程代号]]))</f>
        <v/>
      </c>
      <c r="Y518" s="11" t="str">
        <f>IF(ISBLANK(A518),"",表1_16[[#This Row],[子项名称]]&amp;表1_16[[#This Row],[分项工程代号]]&amp;表1_16[[#This Row],[分项工程名称]])</f>
        <v/>
      </c>
      <c r="Z518" s="11" t="str">
        <f>IF(ISBLANK(A518),"",IF(MATCH(表1_16[[#This Row],[子项名称]]&amp;表1_16[[#This Row],[分项工程代号]]&amp;表1_16[[#This Row],[分项工程名称]],Y:Y,0)=ROW(表1_16[[#This Row],[子项名称]]),TRUE,FALSE))</f>
        <v/>
      </c>
      <c r="AA518" s="11" t="str">
        <f t="shared" si="96"/>
        <v/>
      </c>
      <c r="AB518" s="11" t="str">
        <f>IF(ISBLANK(A518),"",VLOOKUP(表1_16[[#This Row],[分项工程名称]],施工检查记录[#All],2,FALSE))</f>
        <v/>
      </c>
      <c r="AC518" s="5"/>
    </row>
    <row r="519" customHeight="1" spans="1:29">
      <c r="A519" s="5"/>
      <c r="B519" s="5"/>
      <c r="C519" s="5"/>
      <c r="D519" s="5"/>
      <c r="E519" s="5"/>
      <c r="F519" s="5"/>
      <c r="G519" s="5"/>
      <c r="H519" s="5"/>
      <c r="I519" s="5"/>
      <c r="J519" s="5"/>
      <c r="K519" s="11" t="str">
        <f>IF(ISBLANK(A519),"",VLOOKUP("S8"&amp;表1_16[[#This Row],[分项工程代号]]&amp;表1_16[[#This Row],[分项工程名称]],模板!D:F,3,FALSE))</f>
        <v/>
      </c>
      <c r="L519" s="2" t="str">
        <f>IF(ISBLANK(A519),"",表1_16[[#This Row],[编号]]&amp;TEXT(表1_16[[#This Row],[序号]],"000"))</f>
        <v/>
      </c>
      <c r="M519" s="11" t="str">
        <f t="shared" si="87"/>
        <v/>
      </c>
      <c r="N519" s="11" t="str">
        <f t="shared" si="88"/>
        <v/>
      </c>
      <c r="O519" s="11" t="str">
        <f t="shared" si="89"/>
        <v/>
      </c>
      <c r="P519" s="2" t="str">
        <f t="shared" si="90"/>
        <v/>
      </c>
      <c r="Q519" s="2" t="str">
        <f t="shared" si="91"/>
        <v/>
      </c>
      <c r="R519" s="2" t="str">
        <f t="shared" si="92"/>
        <v/>
      </c>
      <c r="S519" s="11" t="str">
        <f t="shared" si="93"/>
        <v/>
      </c>
      <c r="T519" s="11" t="str">
        <f>IF(ISBLANK(A519),"",VLOOKUP(表1_16[[#This Row],[分项工程名称]],模板!C:G,3,FALSE))</f>
        <v/>
      </c>
      <c r="U519" s="2" t="str">
        <f t="shared" si="94"/>
        <v/>
      </c>
      <c r="V519" s="2" t="str">
        <f t="shared" si="95"/>
        <v/>
      </c>
      <c r="W519" s="11" t="str">
        <f>IF(ISBLANK(A519),"",表1_16[[#This Row],[子项名称]]&amp;表1_16[[#This Row],[标题]]&amp;表1_16[[#This Row],[分项工程代号]])</f>
        <v/>
      </c>
      <c r="X519" s="11" t="str">
        <f>IF(ISBLANK(A519),"",COUNTIF(W:W,表1_16[[#This Row],[子项名称]]&amp;表1_16[[#This Row],[标题]]&amp;表1_16[[#This Row],[分项工程代号]]))</f>
        <v/>
      </c>
      <c r="Y519" s="11" t="str">
        <f>IF(ISBLANK(A519),"",表1_16[[#This Row],[子项名称]]&amp;表1_16[[#This Row],[分项工程代号]]&amp;表1_16[[#This Row],[分项工程名称]])</f>
        <v/>
      </c>
      <c r="Z519" s="11" t="str">
        <f>IF(ISBLANK(A519),"",IF(MATCH(表1_16[[#This Row],[子项名称]]&amp;表1_16[[#This Row],[分项工程代号]]&amp;表1_16[[#This Row],[分项工程名称]],Y:Y,0)=ROW(表1_16[[#This Row],[子项名称]]),TRUE,FALSE))</f>
        <v/>
      </c>
      <c r="AA519" s="11" t="str">
        <f t="shared" si="96"/>
        <v/>
      </c>
      <c r="AB519" s="11" t="str">
        <f>IF(ISBLANK(A519),"",VLOOKUP(表1_16[[#This Row],[分项工程名称]],施工检查记录[#All],2,FALSE))</f>
        <v/>
      </c>
      <c r="AC519" s="5"/>
    </row>
    <row r="520" customHeight="1" spans="1:29">
      <c r="A520" s="5"/>
      <c r="B520" s="5"/>
      <c r="C520" s="5"/>
      <c r="D520" s="5"/>
      <c r="E520" s="5"/>
      <c r="F520" s="5"/>
      <c r="G520" s="5"/>
      <c r="H520" s="5"/>
      <c r="I520" s="5"/>
      <c r="J520" s="5"/>
      <c r="K520" s="11" t="str">
        <f>IF(ISBLANK(A520),"",VLOOKUP("S8"&amp;表1_16[[#This Row],[分项工程代号]]&amp;表1_16[[#This Row],[分项工程名称]],模板!D:F,3,FALSE))</f>
        <v/>
      </c>
      <c r="L520" s="2" t="str">
        <f>IF(ISBLANK(A520),"",表1_16[[#This Row],[编号]]&amp;TEXT(表1_16[[#This Row],[序号]],"000"))</f>
        <v/>
      </c>
      <c r="M520" s="11" t="str">
        <f t="shared" si="87"/>
        <v/>
      </c>
      <c r="N520" s="11" t="str">
        <f t="shared" si="88"/>
        <v/>
      </c>
      <c r="O520" s="11" t="str">
        <f t="shared" si="89"/>
        <v/>
      </c>
      <c r="P520" s="2" t="str">
        <f t="shared" si="90"/>
        <v/>
      </c>
      <c r="Q520" s="2" t="str">
        <f t="shared" si="91"/>
        <v/>
      </c>
      <c r="R520" s="2" t="str">
        <f t="shared" si="92"/>
        <v/>
      </c>
      <c r="S520" s="11" t="str">
        <f t="shared" si="93"/>
        <v/>
      </c>
      <c r="T520" s="11" t="str">
        <f>IF(ISBLANK(A520),"",VLOOKUP(表1_16[[#This Row],[分项工程名称]],模板!C:G,3,FALSE))</f>
        <v/>
      </c>
      <c r="U520" s="2" t="str">
        <f t="shared" si="94"/>
        <v/>
      </c>
      <c r="V520" s="2" t="str">
        <f t="shared" si="95"/>
        <v/>
      </c>
      <c r="W520" s="11" t="str">
        <f>IF(ISBLANK(A520),"",表1_16[[#This Row],[子项名称]]&amp;表1_16[[#This Row],[标题]]&amp;表1_16[[#This Row],[分项工程代号]])</f>
        <v/>
      </c>
      <c r="X520" s="11" t="str">
        <f>IF(ISBLANK(A520),"",COUNTIF(W:W,表1_16[[#This Row],[子项名称]]&amp;表1_16[[#This Row],[标题]]&amp;表1_16[[#This Row],[分项工程代号]]))</f>
        <v/>
      </c>
      <c r="Y520" s="11" t="str">
        <f>IF(ISBLANK(A520),"",表1_16[[#This Row],[子项名称]]&amp;表1_16[[#This Row],[分项工程代号]]&amp;表1_16[[#This Row],[分项工程名称]])</f>
        <v/>
      </c>
      <c r="Z520" s="11" t="str">
        <f>IF(ISBLANK(A520),"",IF(MATCH(表1_16[[#This Row],[子项名称]]&amp;表1_16[[#This Row],[分项工程代号]]&amp;表1_16[[#This Row],[分项工程名称]],Y:Y,0)=ROW(表1_16[[#This Row],[子项名称]]),TRUE,FALSE))</f>
        <v/>
      </c>
      <c r="AA520" s="11" t="str">
        <f t="shared" si="96"/>
        <v/>
      </c>
      <c r="AB520" s="11" t="str">
        <f>IF(ISBLANK(A520),"",VLOOKUP(表1_16[[#This Row],[分项工程名称]],施工检查记录[#All],2,FALSE))</f>
        <v/>
      </c>
      <c r="AC520" s="5"/>
    </row>
    <row r="521" customHeight="1" spans="1:29">
      <c r="A521" s="5"/>
      <c r="B521" s="5"/>
      <c r="C521" s="5"/>
      <c r="D521" s="5"/>
      <c r="E521" s="5"/>
      <c r="F521" s="5"/>
      <c r="G521" s="5"/>
      <c r="H521" s="5"/>
      <c r="I521" s="5"/>
      <c r="J521" s="5"/>
      <c r="K521" s="11" t="str">
        <f>IF(ISBLANK(A521),"",VLOOKUP("S8"&amp;表1_16[[#This Row],[分项工程代号]]&amp;表1_16[[#This Row],[分项工程名称]],模板!D:F,3,FALSE))</f>
        <v/>
      </c>
      <c r="L521" s="2" t="str">
        <f>IF(ISBLANK(A521),"",表1_16[[#This Row],[编号]]&amp;TEXT(表1_16[[#This Row],[序号]],"000"))</f>
        <v/>
      </c>
      <c r="M521" s="11" t="str">
        <f t="shared" si="87"/>
        <v/>
      </c>
      <c r="N521" s="11" t="str">
        <f t="shared" si="88"/>
        <v/>
      </c>
      <c r="O521" s="11" t="str">
        <f t="shared" si="89"/>
        <v/>
      </c>
      <c r="P521" s="2" t="str">
        <f t="shared" si="90"/>
        <v/>
      </c>
      <c r="Q521" s="2" t="str">
        <f t="shared" si="91"/>
        <v/>
      </c>
      <c r="R521" s="2" t="str">
        <f t="shared" si="92"/>
        <v/>
      </c>
      <c r="S521" s="11" t="str">
        <f t="shared" si="93"/>
        <v/>
      </c>
      <c r="T521" s="11" t="str">
        <f>IF(ISBLANK(A521),"",VLOOKUP(表1_16[[#This Row],[分项工程名称]],模板!C:G,3,FALSE))</f>
        <v/>
      </c>
      <c r="U521" s="2" t="str">
        <f t="shared" si="94"/>
        <v/>
      </c>
      <c r="V521" s="2" t="str">
        <f t="shared" si="95"/>
        <v/>
      </c>
      <c r="W521" s="11" t="str">
        <f>IF(ISBLANK(A521),"",表1_16[[#This Row],[子项名称]]&amp;表1_16[[#This Row],[标题]]&amp;表1_16[[#This Row],[分项工程代号]])</f>
        <v/>
      </c>
      <c r="X521" s="11" t="str">
        <f>IF(ISBLANK(A521),"",COUNTIF(W:W,表1_16[[#This Row],[子项名称]]&amp;表1_16[[#This Row],[标题]]&amp;表1_16[[#This Row],[分项工程代号]]))</f>
        <v/>
      </c>
      <c r="Y521" s="11" t="str">
        <f>IF(ISBLANK(A521),"",表1_16[[#This Row],[子项名称]]&amp;表1_16[[#This Row],[分项工程代号]]&amp;表1_16[[#This Row],[分项工程名称]])</f>
        <v/>
      </c>
      <c r="Z521" s="11" t="str">
        <f>IF(ISBLANK(A521),"",IF(MATCH(表1_16[[#This Row],[子项名称]]&amp;表1_16[[#This Row],[分项工程代号]]&amp;表1_16[[#This Row],[分项工程名称]],Y:Y,0)=ROW(表1_16[[#This Row],[子项名称]]),TRUE,FALSE))</f>
        <v/>
      </c>
      <c r="AA521" s="11" t="str">
        <f t="shared" si="96"/>
        <v/>
      </c>
      <c r="AB521" s="11" t="str">
        <f>IF(ISBLANK(A521),"",VLOOKUP(表1_16[[#This Row],[分项工程名称]],施工检查记录[#All],2,FALSE))</f>
        <v/>
      </c>
      <c r="AC521" s="5"/>
    </row>
    <row r="522" customHeight="1" spans="1:29">
      <c r="A522" s="5"/>
      <c r="B522" s="5"/>
      <c r="C522" s="5"/>
      <c r="D522" s="5"/>
      <c r="E522" s="5"/>
      <c r="F522" s="5"/>
      <c r="G522" s="5"/>
      <c r="H522" s="5"/>
      <c r="I522" s="5"/>
      <c r="J522" s="5"/>
      <c r="K522" s="11" t="str">
        <f>IF(ISBLANK(A522),"",VLOOKUP("S8"&amp;表1_16[[#This Row],[分项工程代号]]&amp;表1_16[[#This Row],[分项工程名称]],模板!D:F,3,FALSE))</f>
        <v/>
      </c>
      <c r="L522" s="2" t="str">
        <f>IF(ISBLANK(A522),"",表1_16[[#This Row],[编号]]&amp;TEXT(表1_16[[#This Row],[序号]],"000"))</f>
        <v/>
      </c>
      <c r="M522" s="11" t="str">
        <f t="shared" si="87"/>
        <v/>
      </c>
      <c r="N522" s="11" t="str">
        <f t="shared" si="88"/>
        <v/>
      </c>
      <c r="O522" s="11" t="str">
        <f t="shared" si="89"/>
        <v/>
      </c>
      <c r="P522" s="2" t="str">
        <f t="shared" si="90"/>
        <v/>
      </c>
      <c r="Q522" s="2" t="str">
        <f t="shared" si="91"/>
        <v/>
      </c>
      <c r="R522" s="2" t="str">
        <f t="shared" si="92"/>
        <v/>
      </c>
      <c r="S522" s="11" t="str">
        <f t="shared" si="93"/>
        <v/>
      </c>
      <c r="T522" s="11" t="str">
        <f>IF(ISBLANK(A522),"",VLOOKUP(表1_16[[#This Row],[分项工程名称]],模板!C:G,3,FALSE))</f>
        <v/>
      </c>
      <c r="U522" s="2" t="str">
        <f t="shared" si="94"/>
        <v/>
      </c>
      <c r="V522" s="2" t="str">
        <f t="shared" si="95"/>
        <v/>
      </c>
      <c r="W522" s="11" t="str">
        <f>IF(ISBLANK(A522),"",表1_16[[#This Row],[子项名称]]&amp;表1_16[[#This Row],[标题]]&amp;表1_16[[#This Row],[分项工程代号]])</f>
        <v/>
      </c>
      <c r="X522" s="11" t="str">
        <f>IF(ISBLANK(A522),"",COUNTIF(W:W,表1_16[[#This Row],[子项名称]]&amp;表1_16[[#This Row],[标题]]&amp;表1_16[[#This Row],[分项工程代号]]))</f>
        <v/>
      </c>
      <c r="Y522" s="11" t="str">
        <f>IF(ISBLANK(A522),"",表1_16[[#This Row],[子项名称]]&amp;表1_16[[#This Row],[分项工程代号]]&amp;表1_16[[#This Row],[分项工程名称]])</f>
        <v/>
      </c>
      <c r="Z522" s="11" t="str">
        <f>IF(ISBLANK(A522),"",IF(MATCH(表1_16[[#This Row],[子项名称]]&amp;表1_16[[#This Row],[分项工程代号]]&amp;表1_16[[#This Row],[分项工程名称]],Y:Y,0)=ROW(表1_16[[#This Row],[子项名称]]),TRUE,FALSE))</f>
        <v/>
      </c>
      <c r="AA522" s="11" t="str">
        <f t="shared" si="96"/>
        <v/>
      </c>
      <c r="AB522" s="11" t="str">
        <f>IF(ISBLANK(A522),"",VLOOKUP(表1_16[[#This Row],[分项工程名称]],施工检查记录[#All],2,FALSE))</f>
        <v/>
      </c>
      <c r="AC522" s="5"/>
    </row>
    <row r="523" customHeight="1" spans="1:29">
      <c r="A523" s="5"/>
      <c r="B523" s="5"/>
      <c r="C523" s="5"/>
      <c r="D523" s="5"/>
      <c r="E523" s="5"/>
      <c r="F523" s="5"/>
      <c r="G523" s="5"/>
      <c r="H523" s="5"/>
      <c r="I523" s="5"/>
      <c r="J523" s="5"/>
      <c r="K523" s="11" t="str">
        <f>IF(ISBLANK(A523),"",VLOOKUP("S8"&amp;表1_16[[#This Row],[分项工程代号]]&amp;表1_16[[#This Row],[分项工程名称]],模板!D:F,3,FALSE))</f>
        <v/>
      </c>
      <c r="L523" s="2" t="str">
        <f>IF(ISBLANK(A523),"",表1_16[[#This Row],[编号]]&amp;TEXT(表1_16[[#This Row],[序号]],"000"))</f>
        <v/>
      </c>
      <c r="M523" s="11" t="str">
        <f t="shared" si="87"/>
        <v/>
      </c>
      <c r="N523" s="11" t="str">
        <f t="shared" si="88"/>
        <v/>
      </c>
      <c r="O523" s="11" t="str">
        <f t="shared" si="89"/>
        <v/>
      </c>
      <c r="P523" s="2" t="str">
        <f t="shared" si="90"/>
        <v/>
      </c>
      <c r="Q523" s="2" t="str">
        <f t="shared" si="91"/>
        <v/>
      </c>
      <c r="R523" s="2" t="str">
        <f t="shared" si="92"/>
        <v/>
      </c>
      <c r="S523" s="11" t="str">
        <f t="shared" si="93"/>
        <v/>
      </c>
      <c r="T523" s="11" t="str">
        <f>IF(ISBLANK(A523),"",VLOOKUP(表1_16[[#This Row],[分项工程名称]],模板!C:G,3,FALSE))</f>
        <v/>
      </c>
      <c r="U523" s="2" t="str">
        <f t="shared" si="94"/>
        <v/>
      </c>
      <c r="V523" s="2" t="str">
        <f t="shared" si="95"/>
        <v/>
      </c>
      <c r="W523" s="11" t="str">
        <f>IF(ISBLANK(A523),"",表1_16[[#This Row],[子项名称]]&amp;表1_16[[#This Row],[标题]]&amp;表1_16[[#This Row],[分项工程代号]])</f>
        <v/>
      </c>
      <c r="X523" s="11" t="str">
        <f>IF(ISBLANK(A523),"",COUNTIF(W:W,表1_16[[#This Row],[子项名称]]&amp;表1_16[[#This Row],[标题]]&amp;表1_16[[#This Row],[分项工程代号]]))</f>
        <v/>
      </c>
      <c r="Y523" s="11" t="str">
        <f>IF(ISBLANK(A523),"",表1_16[[#This Row],[子项名称]]&amp;表1_16[[#This Row],[分项工程代号]]&amp;表1_16[[#This Row],[分项工程名称]])</f>
        <v/>
      </c>
      <c r="Z523" s="11" t="str">
        <f>IF(ISBLANK(A523),"",IF(MATCH(表1_16[[#This Row],[子项名称]]&amp;表1_16[[#This Row],[分项工程代号]]&amp;表1_16[[#This Row],[分项工程名称]],Y:Y,0)=ROW(表1_16[[#This Row],[子项名称]]),TRUE,FALSE))</f>
        <v/>
      </c>
      <c r="AA523" s="11" t="str">
        <f t="shared" si="96"/>
        <v/>
      </c>
      <c r="AB523" s="11" t="str">
        <f>IF(ISBLANK(A523),"",VLOOKUP(表1_16[[#This Row],[分项工程名称]],施工检查记录[#All],2,FALSE))</f>
        <v/>
      </c>
      <c r="AC523" s="5"/>
    </row>
    <row r="524" customHeight="1" spans="1:29">
      <c r="A524" s="5"/>
      <c r="B524" s="5"/>
      <c r="C524" s="5"/>
      <c r="D524" s="5"/>
      <c r="E524" s="5"/>
      <c r="F524" s="5"/>
      <c r="G524" s="5"/>
      <c r="H524" s="5"/>
      <c r="I524" s="5"/>
      <c r="J524" s="5"/>
      <c r="K524" s="11" t="str">
        <f>IF(ISBLANK(A524),"",VLOOKUP("S8"&amp;表1_16[[#This Row],[分项工程代号]]&amp;表1_16[[#This Row],[分项工程名称]],模板!D:F,3,FALSE))</f>
        <v/>
      </c>
      <c r="L524" s="2" t="str">
        <f>IF(ISBLANK(A524),"",表1_16[[#This Row],[编号]]&amp;TEXT(表1_16[[#This Row],[序号]],"000"))</f>
        <v/>
      </c>
      <c r="M524" s="11" t="str">
        <f t="shared" si="87"/>
        <v/>
      </c>
      <c r="N524" s="11" t="str">
        <f t="shared" si="88"/>
        <v/>
      </c>
      <c r="O524" s="11" t="str">
        <f t="shared" si="89"/>
        <v/>
      </c>
      <c r="P524" s="2" t="str">
        <f t="shared" si="90"/>
        <v/>
      </c>
      <c r="Q524" s="2" t="str">
        <f t="shared" si="91"/>
        <v/>
      </c>
      <c r="R524" s="2" t="str">
        <f t="shared" si="92"/>
        <v/>
      </c>
      <c r="S524" s="11" t="str">
        <f t="shared" si="93"/>
        <v/>
      </c>
      <c r="T524" s="11" t="str">
        <f>IF(ISBLANK(A524),"",VLOOKUP(表1_16[[#This Row],[分项工程名称]],模板!C:G,3,FALSE))</f>
        <v/>
      </c>
      <c r="U524" s="2" t="str">
        <f t="shared" si="94"/>
        <v/>
      </c>
      <c r="V524" s="2" t="str">
        <f t="shared" si="95"/>
        <v/>
      </c>
      <c r="W524" s="11" t="str">
        <f>IF(ISBLANK(A524),"",表1_16[[#This Row],[子项名称]]&amp;表1_16[[#This Row],[标题]]&amp;表1_16[[#This Row],[分项工程代号]])</f>
        <v/>
      </c>
      <c r="X524" s="11" t="str">
        <f>IF(ISBLANK(A524),"",COUNTIF(W:W,表1_16[[#This Row],[子项名称]]&amp;表1_16[[#This Row],[标题]]&amp;表1_16[[#This Row],[分项工程代号]]))</f>
        <v/>
      </c>
      <c r="Y524" s="11" t="str">
        <f>IF(ISBLANK(A524),"",表1_16[[#This Row],[子项名称]]&amp;表1_16[[#This Row],[分项工程代号]]&amp;表1_16[[#This Row],[分项工程名称]])</f>
        <v/>
      </c>
      <c r="Z524" s="11" t="str">
        <f>IF(ISBLANK(A524),"",IF(MATCH(表1_16[[#This Row],[子项名称]]&amp;表1_16[[#This Row],[分项工程代号]]&amp;表1_16[[#This Row],[分项工程名称]],Y:Y,0)=ROW(表1_16[[#This Row],[子项名称]]),TRUE,FALSE))</f>
        <v/>
      </c>
      <c r="AA524" s="11" t="str">
        <f t="shared" si="96"/>
        <v/>
      </c>
      <c r="AB524" s="11" t="str">
        <f>IF(ISBLANK(A524),"",VLOOKUP(表1_16[[#This Row],[分项工程名称]],施工检查记录[#All],2,FALSE))</f>
        <v/>
      </c>
      <c r="AC524" s="5"/>
    </row>
    <row r="525" customHeight="1" spans="1:29">
      <c r="A525" s="5"/>
      <c r="B525" s="5"/>
      <c r="C525" s="5"/>
      <c r="D525" s="5"/>
      <c r="E525" s="5"/>
      <c r="F525" s="5"/>
      <c r="G525" s="5"/>
      <c r="H525" s="5"/>
      <c r="I525" s="5"/>
      <c r="J525" s="5"/>
      <c r="K525" s="11" t="str">
        <f>IF(ISBLANK(A525),"",VLOOKUP("S8"&amp;表1_16[[#This Row],[分项工程代号]]&amp;表1_16[[#This Row],[分项工程名称]],模板!D:F,3,FALSE))</f>
        <v/>
      </c>
      <c r="L525" s="2" t="str">
        <f>IF(ISBLANK(A525),"",表1_16[[#This Row],[编号]]&amp;TEXT(表1_16[[#This Row],[序号]],"000"))</f>
        <v/>
      </c>
      <c r="M525" s="11" t="str">
        <f t="shared" si="87"/>
        <v/>
      </c>
      <c r="N525" s="11" t="str">
        <f t="shared" si="88"/>
        <v/>
      </c>
      <c r="O525" s="11" t="str">
        <f t="shared" si="89"/>
        <v/>
      </c>
      <c r="P525" s="2" t="str">
        <f t="shared" si="90"/>
        <v/>
      </c>
      <c r="Q525" s="2" t="str">
        <f t="shared" si="91"/>
        <v/>
      </c>
      <c r="R525" s="2" t="str">
        <f t="shared" si="92"/>
        <v/>
      </c>
      <c r="S525" s="11" t="str">
        <f t="shared" si="93"/>
        <v/>
      </c>
      <c r="T525" s="11" t="str">
        <f>IF(ISBLANK(A525),"",VLOOKUP(表1_16[[#This Row],[分项工程名称]],模板!C:G,3,FALSE))</f>
        <v/>
      </c>
      <c r="U525" s="2" t="str">
        <f t="shared" si="94"/>
        <v/>
      </c>
      <c r="V525" s="2" t="str">
        <f t="shared" si="95"/>
        <v/>
      </c>
      <c r="W525" s="11" t="str">
        <f>IF(ISBLANK(A525),"",表1_16[[#This Row],[子项名称]]&amp;表1_16[[#This Row],[标题]]&amp;表1_16[[#This Row],[分项工程代号]])</f>
        <v/>
      </c>
      <c r="X525" s="11" t="str">
        <f>IF(ISBLANK(A525),"",COUNTIF(W:W,表1_16[[#This Row],[子项名称]]&amp;表1_16[[#This Row],[标题]]&amp;表1_16[[#This Row],[分项工程代号]]))</f>
        <v/>
      </c>
      <c r="Y525" s="11" t="str">
        <f>IF(ISBLANK(A525),"",表1_16[[#This Row],[子项名称]]&amp;表1_16[[#This Row],[分项工程代号]]&amp;表1_16[[#This Row],[分项工程名称]])</f>
        <v/>
      </c>
      <c r="Z525" s="11" t="str">
        <f>IF(ISBLANK(A525),"",IF(MATCH(表1_16[[#This Row],[子项名称]]&amp;表1_16[[#This Row],[分项工程代号]]&amp;表1_16[[#This Row],[分项工程名称]],Y:Y,0)=ROW(表1_16[[#This Row],[子项名称]]),TRUE,FALSE))</f>
        <v/>
      </c>
      <c r="AA525" s="11" t="str">
        <f t="shared" si="96"/>
        <v/>
      </c>
      <c r="AB525" s="11" t="str">
        <f>IF(ISBLANK(A525),"",VLOOKUP(表1_16[[#This Row],[分项工程名称]],施工检查记录[#All],2,FALSE))</f>
        <v/>
      </c>
      <c r="AC525" s="5"/>
    </row>
    <row r="526" customHeight="1" spans="1:29">
      <c r="A526" s="5"/>
      <c r="B526" s="5"/>
      <c r="C526" s="5"/>
      <c r="D526" s="5"/>
      <c r="E526" s="5"/>
      <c r="F526" s="5"/>
      <c r="G526" s="5"/>
      <c r="H526" s="5"/>
      <c r="I526" s="5"/>
      <c r="J526" s="5"/>
      <c r="K526" s="11" t="str">
        <f>IF(ISBLANK(A526),"",VLOOKUP("S8"&amp;表1_16[[#This Row],[分项工程代号]]&amp;表1_16[[#This Row],[分项工程名称]],模板!D:F,3,FALSE))</f>
        <v/>
      </c>
      <c r="L526" s="2" t="str">
        <f>IF(ISBLANK(A526),"",表1_16[[#This Row],[编号]]&amp;TEXT(表1_16[[#This Row],[序号]],"000"))</f>
        <v/>
      </c>
      <c r="M526" s="11" t="str">
        <f t="shared" si="87"/>
        <v/>
      </c>
      <c r="N526" s="11" t="str">
        <f t="shared" si="88"/>
        <v/>
      </c>
      <c r="O526" s="11" t="str">
        <f t="shared" si="89"/>
        <v/>
      </c>
      <c r="P526" s="2" t="str">
        <f t="shared" si="90"/>
        <v/>
      </c>
      <c r="Q526" s="2" t="str">
        <f t="shared" si="91"/>
        <v/>
      </c>
      <c r="R526" s="2" t="str">
        <f t="shared" si="92"/>
        <v/>
      </c>
      <c r="S526" s="11" t="str">
        <f t="shared" si="93"/>
        <v/>
      </c>
      <c r="T526" s="11" t="str">
        <f>IF(ISBLANK(A526),"",VLOOKUP(表1_16[[#This Row],[分项工程名称]],模板!C:G,3,FALSE))</f>
        <v/>
      </c>
      <c r="U526" s="2" t="str">
        <f t="shared" si="94"/>
        <v/>
      </c>
      <c r="V526" s="2" t="str">
        <f t="shared" si="95"/>
        <v/>
      </c>
      <c r="W526" s="11" t="str">
        <f>IF(ISBLANK(A526),"",表1_16[[#This Row],[子项名称]]&amp;表1_16[[#This Row],[标题]]&amp;表1_16[[#This Row],[分项工程代号]])</f>
        <v/>
      </c>
      <c r="X526" s="11" t="str">
        <f>IF(ISBLANK(A526),"",COUNTIF(W:W,表1_16[[#This Row],[子项名称]]&amp;表1_16[[#This Row],[标题]]&amp;表1_16[[#This Row],[分项工程代号]]))</f>
        <v/>
      </c>
      <c r="Y526" s="11" t="str">
        <f>IF(ISBLANK(A526),"",表1_16[[#This Row],[子项名称]]&amp;表1_16[[#This Row],[分项工程代号]]&amp;表1_16[[#This Row],[分项工程名称]])</f>
        <v/>
      </c>
      <c r="Z526" s="11" t="str">
        <f>IF(ISBLANK(A526),"",IF(MATCH(表1_16[[#This Row],[子项名称]]&amp;表1_16[[#This Row],[分项工程代号]]&amp;表1_16[[#This Row],[分项工程名称]],Y:Y,0)=ROW(表1_16[[#This Row],[子项名称]]),TRUE,FALSE))</f>
        <v/>
      </c>
      <c r="AA526" s="11" t="str">
        <f t="shared" si="96"/>
        <v/>
      </c>
      <c r="AB526" s="11" t="str">
        <f>IF(ISBLANK(A526),"",VLOOKUP(表1_16[[#This Row],[分项工程名称]],施工检查记录[#All],2,FALSE))</f>
        <v/>
      </c>
      <c r="AC526" s="5"/>
    </row>
    <row r="527" customHeight="1" spans="1:29">
      <c r="A527" s="5"/>
      <c r="B527" s="5"/>
      <c r="C527" s="5"/>
      <c r="D527" s="5"/>
      <c r="E527" s="5"/>
      <c r="F527" s="5"/>
      <c r="G527" s="5"/>
      <c r="H527" s="5"/>
      <c r="I527" s="5"/>
      <c r="J527" s="5"/>
      <c r="K527" s="11" t="str">
        <f>IF(ISBLANK(A527),"",VLOOKUP("S8"&amp;表1_16[[#This Row],[分项工程代号]]&amp;表1_16[[#This Row],[分项工程名称]],模板!D:F,3,FALSE))</f>
        <v/>
      </c>
      <c r="L527" s="2" t="str">
        <f>IF(ISBLANK(A527),"",表1_16[[#This Row],[编号]]&amp;TEXT(表1_16[[#This Row],[序号]],"000"))</f>
        <v/>
      </c>
      <c r="M527" s="11" t="str">
        <f t="shared" si="87"/>
        <v/>
      </c>
      <c r="N527" s="11" t="str">
        <f t="shared" si="88"/>
        <v/>
      </c>
      <c r="O527" s="11" t="str">
        <f t="shared" si="89"/>
        <v/>
      </c>
      <c r="P527" s="2" t="str">
        <f t="shared" si="90"/>
        <v/>
      </c>
      <c r="Q527" s="2" t="str">
        <f t="shared" si="91"/>
        <v/>
      </c>
      <c r="R527" s="2" t="str">
        <f t="shared" si="92"/>
        <v/>
      </c>
      <c r="S527" s="11" t="str">
        <f t="shared" si="93"/>
        <v/>
      </c>
      <c r="T527" s="11" t="str">
        <f>IF(ISBLANK(A527),"",VLOOKUP(表1_16[[#This Row],[分项工程名称]],模板!C:G,3,FALSE))</f>
        <v/>
      </c>
      <c r="U527" s="2" t="str">
        <f t="shared" si="94"/>
        <v/>
      </c>
      <c r="V527" s="2" t="str">
        <f t="shared" si="95"/>
        <v/>
      </c>
      <c r="W527" s="11" t="str">
        <f>IF(ISBLANK(A527),"",表1_16[[#This Row],[子项名称]]&amp;表1_16[[#This Row],[标题]]&amp;表1_16[[#This Row],[分项工程代号]])</f>
        <v/>
      </c>
      <c r="X527" s="11" t="str">
        <f>IF(ISBLANK(A527),"",COUNTIF(W:W,表1_16[[#This Row],[子项名称]]&amp;表1_16[[#This Row],[标题]]&amp;表1_16[[#This Row],[分项工程代号]]))</f>
        <v/>
      </c>
      <c r="Y527" s="11" t="str">
        <f>IF(ISBLANK(A527),"",表1_16[[#This Row],[子项名称]]&amp;表1_16[[#This Row],[分项工程代号]]&amp;表1_16[[#This Row],[分项工程名称]])</f>
        <v/>
      </c>
      <c r="Z527" s="11" t="str">
        <f>IF(ISBLANK(A527),"",IF(MATCH(表1_16[[#This Row],[子项名称]]&amp;表1_16[[#This Row],[分项工程代号]]&amp;表1_16[[#This Row],[分项工程名称]],Y:Y,0)=ROW(表1_16[[#This Row],[子项名称]]),TRUE,FALSE))</f>
        <v/>
      </c>
      <c r="AA527" s="11" t="str">
        <f t="shared" si="96"/>
        <v/>
      </c>
      <c r="AB527" s="11" t="str">
        <f>IF(ISBLANK(A527),"",VLOOKUP(表1_16[[#This Row],[分项工程名称]],施工检查记录[#All],2,FALSE))</f>
        <v/>
      </c>
      <c r="AC527" s="5"/>
    </row>
    <row r="528" customHeight="1" spans="1:29">
      <c r="A528" s="5"/>
      <c r="B528" s="5"/>
      <c r="C528" s="5"/>
      <c r="D528" s="5"/>
      <c r="E528" s="5"/>
      <c r="F528" s="5"/>
      <c r="G528" s="5"/>
      <c r="H528" s="5"/>
      <c r="I528" s="5"/>
      <c r="J528" s="5"/>
      <c r="K528" s="11" t="str">
        <f>IF(ISBLANK(A528),"",VLOOKUP("S8"&amp;表1_16[[#This Row],[分项工程代号]]&amp;表1_16[[#This Row],[分项工程名称]],模板!D:F,3,FALSE))</f>
        <v/>
      </c>
      <c r="L528" s="2" t="str">
        <f>IF(ISBLANK(A528),"",表1_16[[#This Row],[编号]]&amp;TEXT(表1_16[[#This Row],[序号]],"000"))</f>
        <v/>
      </c>
      <c r="M528" s="11" t="str">
        <f t="shared" si="87"/>
        <v/>
      </c>
      <c r="N528" s="11" t="str">
        <f t="shared" si="88"/>
        <v/>
      </c>
      <c r="O528" s="11" t="str">
        <f t="shared" si="89"/>
        <v/>
      </c>
      <c r="P528" s="2" t="str">
        <f t="shared" si="90"/>
        <v/>
      </c>
      <c r="Q528" s="2" t="str">
        <f t="shared" si="91"/>
        <v/>
      </c>
      <c r="R528" s="2" t="str">
        <f t="shared" si="92"/>
        <v/>
      </c>
      <c r="S528" s="11" t="str">
        <f t="shared" si="93"/>
        <v/>
      </c>
      <c r="T528" s="11" t="str">
        <f>IF(ISBLANK(A528),"",VLOOKUP(表1_16[[#This Row],[分项工程名称]],模板!C:G,3,FALSE))</f>
        <v/>
      </c>
      <c r="U528" s="2" t="str">
        <f t="shared" si="94"/>
        <v/>
      </c>
      <c r="V528" s="2" t="str">
        <f t="shared" si="95"/>
        <v/>
      </c>
      <c r="W528" s="11" t="str">
        <f>IF(ISBLANK(A528),"",表1_16[[#This Row],[子项名称]]&amp;表1_16[[#This Row],[标题]]&amp;表1_16[[#This Row],[分项工程代号]])</f>
        <v/>
      </c>
      <c r="X528" s="11" t="str">
        <f>IF(ISBLANK(A528),"",COUNTIF(W:W,表1_16[[#This Row],[子项名称]]&amp;表1_16[[#This Row],[标题]]&amp;表1_16[[#This Row],[分项工程代号]]))</f>
        <v/>
      </c>
      <c r="Y528" s="11" t="str">
        <f>IF(ISBLANK(A528),"",表1_16[[#This Row],[子项名称]]&amp;表1_16[[#This Row],[分项工程代号]]&amp;表1_16[[#This Row],[分项工程名称]])</f>
        <v/>
      </c>
      <c r="Z528" s="11" t="str">
        <f>IF(ISBLANK(A528),"",IF(MATCH(表1_16[[#This Row],[子项名称]]&amp;表1_16[[#This Row],[分项工程代号]]&amp;表1_16[[#This Row],[分项工程名称]],Y:Y,0)=ROW(表1_16[[#This Row],[子项名称]]),TRUE,FALSE))</f>
        <v/>
      </c>
      <c r="AA528" s="11" t="str">
        <f t="shared" si="96"/>
        <v/>
      </c>
      <c r="AB528" s="11" t="str">
        <f>IF(ISBLANK(A528),"",VLOOKUP(表1_16[[#This Row],[分项工程名称]],施工检查记录[#All],2,FALSE))</f>
        <v/>
      </c>
      <c r="AC528" s="5"/>
    </row>
    <row r="529" customHeight="1" spans="1:29">
      <c r="A529" s="5"/>
      <c r="B529" s="5"/>
      <c r="C529" s="5"/>
      <c r="D529" s="5"/>
      <c r="E529" s="5"/>
      <c r="F529" s="5"/>
      <c r="G529" s="5"/>
      <c r="H529" s="5"/>
      <c r="I529" s="5"/>
      <c r="J529" s="5"/>
      <c r="K529" s="11" t="str">
        <f>IF(ISBLANK(A529),"",VLOOKUP("S8"&amp;表1_16[[#This Row],[分项工程代号]]&amp;表1_16[[#This Row],[分项工程名称]],模板!D:F,3,FALSE))</f>
        <v/>
      </c>
      <c r="L529" s="2" t="str">
        <f>IF(ISBLANK(A529),"",表1_16[[#This Row],[编号]]&amp;TEXT(表1_16[[#This Row],[序号]],"000"))</f>
        <v/>
      </c>
      <c r="M529" s="11" t="str">
        <f t="shared" si="87"/>
        <v/>
      </c>
      <c r="N529" s="11" t="str">
        <f t="shared" si="88"/>
        <v/>
      </c>
      <c r="O529" s="11" t="str">
        <f t="shared" si="89"/>
        <v/>
      </c>
      <c r="P529" s="2" t="str">
        <f t="shared" si="90"/>
        <v/>
      </c>
      <c r="Q529" s="2" t="str">
        <f t="shared" si="91"/>
        <v/>
      </c>
      <c r="R529" s="2" t="str">
        <f t="shared" si="92"/>
        <v/>
      </c>
      <c r="S529" s="11" t="str">
        <f t="shared" si="93"/>
        <v/>
      </c>
      <c r="T529" s="11" t="str">
        <f>IF(ISBLANK(A529),"",VLOOKUP(表1_16[[#This Row],[分项工程名称]],模板!C:G,3,FALSE))</f>
        <v/>
      </c>
      <c r="U529" s="2" t="str">
        <f t="shared" si="94"/>
        <v/>
      </c>
      <c r="V529" s="2" t="str">
        <f t="shared" si="95"/>
        <v/>
      </c>
      <c r="W529" s="11" t="str">
        <f>IF(ISBLANK(A529),"",表1_16[[#This Row],[子项名称]]&amp;表1_16[[#This Row],[标题]]&amp;表1_16[[#This Row],[分项工程代号]])</f>
        <v/>
      </c>
      <c r="X529" s="11" t="str">
        <f>IF(ISBLANK(A529),"",COUNTIF(W:W,表1_16[[#This Row],[子项名称]]&amp;表1_16[[#This Row],[标题]]&amp;表1_16[[#This Row],[分项工程代号]]))</f>
        <v/>
      </c>
      <c r="Y529" s="11" t="str">
        <f>IF(ISBLANK(A529),"",表1_16[[#This Row],[子项名称]]&amp;表1_16[[#This Row],[分项工程代号]]&amp;表1_16[[#This Row],[分项工程名称]])</f>
        <v/>
      </c>
      <c r="Z529" s="11" t="str">
        <f>IF(ISBLANK(A529),"",IF(MATCH(表1_16[[#This Row],[子项名称]]&amp;表1_16[[#This Row],[分项工程代号]]&amp;表1_16[[#This Row],[分项工程名称]],Y:Y,0)=ROW(表1_16[[#This Row],[子项名称]]),TRUE,FALSE))</f>
        <v/>
      </c>
      <c r="AA529" s="11" t="str">
        <f t="shared" si="96"/>
        <v/>
      </c>
      <c r="AB529" s="11" t="str">
        <f>IF(ISBLANK(A529),"",VLOOKUP(表1_16[[#This Row],[分项工程名称]],施工检查记录[#All],2,FALSE))</f>
        <v/>
      </c>
      <c r="AC529" s="5"/>
    </row>
    <row r="530" customHeight="1" spans="1:29">
      <c r="A530" s="5"/>
      <c r="B530" s="5"/>
      <c r="C530" s="5"/>
      <c r="D530" s="5"/>
      <c r="E530" s="5"/>
      <c r="F530" s="5"/>
      <c r="G530" s="5"/>
      <c r="H530" s="5"/>
      <c r="I530" s="5"/>
      <c r="J530" s="5"/>
      <c r="K530" s="11" t="str">
        <f>IF(ISBLANK(A530),"",VLOOKUP("S8"&amp;表1_16[[#This Row],[分项工程代号]]&amp;表1_16[[#This Row],[分项工程名称]],模板!D:F,3,FALSE))</f>
        <v/>
      </c>
      <c r="L530" s="2" t="str">
        <f>IF(ISBLANK(A530),"",表1_16[[#This Row],[编号]]&amp;TEXT(表1_16[[#This Row],[序号]],"000"))</f>
        <v/>
      </c>
      <c r="M530" s="11" t="str">
        <f t="shared" si="87"/>
        <v/>
      </c>
      <c r="N530" s="11" t="str">
        <f t="shared" si="88"/>
        <v/>
      </c>
      <c r="O530" s="11" t="str">
        <f t="shared" si="89"/>
        <v/>
      </c>
      <c r="P530" s="2" t="str">
        <f t="shared" si="90"/>
        <v/>
      </c>
      <c r="Q530" s="2" t="str">
        <f t="shared" si="91"/>
        <v/>
      </c>
      <c r="R530" s="2" t="str">
        <f t="shared" si="92"/>
        <v/>
      </c>
      <c r="S530" s="11" t="str">
        <f t="shared" si="93"/>
        <v/>
      </c>
      <c r="T530" s="11" t="str">
        <f>IF(ISBLANK(A530),"",VLOOKUP(表1_16[[#This Row],[分项工程名称]],模板!C:G,3,FALSE))</f>
        <v/>
      </c>
      <c r="U530" s="2" t="str">
        <f t="shared" si="94"/>
        <v/>
      </c>
      <c r="V530" s="2" t="str">
        <f t="shared" si="95"/>
        <v/>
      </c>
      <c r="W530" s="11" t="str">
        <f>IF(ISBLANK(A530),"",表1_16[[#This Row],[子项名称]]&amp;表1_16[[#This Row],[标题]]&amp;表1_16[[#This Row],[分项工程代号]])</f>
        <v/>
      </c>
      <c r="X530" s="11" t="str">
        <f>IF(ISBLANK(A530),"",COUNTIF(W:W,表1_16[[#This Row],[子项名称]]&amp;表1_16[[#This Row],[标题]]&amp;表1_16[[#This Row],[分项工程代号]]))</f>
        <v/>
      </c>
      <c r="Y530" s="11" t="str">
        <f>IF(ISBLANK(A530),"",表1_16[[#This Row],[子项名称]]&amp;表1_16[[#This Row],[分项工程代号]]&amp;表1_16[[#This Row],[分项工程名称]])</f>
        <v/>
      </c>
      <c r="Z530" s="11" t="str">
        <f>IF(ISBLANK(A530),"",IF(MATCH(表1_16[[#This Row],[子项名称]]&amp;表1_16[[#This Row],[分项工程代号]]&amp;表1_16[[#This Row],[分项工程名称]],Y:Y,0)=ROW(表1_16[[#This Row],[子项名称]]),TRUE,FALSE))</f>
        <v/>
      </c>
      <c r="AA530" s="11" t="str">
        <f t="shared" si="96"/>
        <v/>
      </c>
      <c r="AB530" s="11" t="str">
        <f>IF(ISBLANK(A530),"",VLOOKUP(表1_16[[#This Row],[分项工程名称]],施工检查记录[#All],2,FALSE))</f>
        <v/>
      </c>
      <c r="AC530" s="5"/>
    </row>
    <row r="531" customHeight="1" spans="1:29">
      <c r="A531" s="5"/>
      <c r="B531" s="5"/>
      <c r="C531" s="5"/>
      <c r="D531" s="5"/>
      <c r="E531" s="5"/>
      <c r="F531" s="5"/>
      <c r="G531" s="5"/>
      <c r="H531" s="5"/>
      <c r="I531" s="5"/>
      <c r="J531" s="5"/>
      <c r="K531" s="11" t="str">
        <f>IF(ISBLANK(A531),"",VLOOKUP("S8"&amp;表1_16[[#This Row],[分项工程代号]]&amp;表1_16[[#This Row],[分项工程名称]],模板!D:F,3,FALSE))</f>
        <v/>
      </c>
      <c r="L531" s="2" t="str">
        <f>IF(ISBLANK(A531),"",表1_16[[#This Row],[编号]]&amp;TEXT(表1_16[[#This Row],[序号]],"000"))</f>
        <v/>
      </c>
      <c r="M531" s="11" t="str">
        <f t="shared" si="87"/>
        <v/>
      </c>
      <c r="N531" s="11" t="str">
        <f t="shared" si="88"/>
        <v/>
      </c>
      <c r="O531" s="11" t="str">
        <f t="shared" si="89"/>
        <v/>
      </c>
      <c r="P531" s="2" t="str">
        <f t="shared" si="90"/>
        <v/>
      </c>
      <c r="Q531" s="2" t="str">
        <f t="shared" si="91"/>
        <v/>
      </c>
      <c r="R531" s="2" t="str">
        <f t="shared" si="92"/>
        <v/>
      </c>
      <c r="S531" s="11" t="str">
        <f t="shared" si="93"/>
        <v/>
      </c>
      <c r="T531" s="11" t="str">
        <f>IF(ISBLANK(A531),"",VLOOKUP(表1_16[[#This Row],[分项工程名称]],模板!C:G,3,FALSE))</f>
        <v/>
      </c>
      <c r="U531" s="2" t="str">
        <f t="shared" si="94"/>
        <v/>
      </c>
      <c r="V531" s="2" t="str">
        <f t="shared" si="95"/>
        <v/>
      </c>
      <c r="W531" s="11" t="str">
        <f>IF(ISBLANK(A531),"",表1_16[[#This Row],[子项名称]]&amp;表1_16[[#This Row],[标题]]&amp;表1_16[[#This Row],[分项工程代号]])</f>
        <v/>
      </c>
      <c r="X531" s="11" t="str">
        <f>IF(ISBLANK(A531),"",COUNTIF(W:W,表1_16[[#This Row],[子项名称]]&amp;表1_16[[#This Row],[标题]]&amp;表1_16[[#This Row],[分项工程代号]]))</f>
        <v/>
      </c>
      <c r="Y531" s="11" t="str">
        <f>IF(ISBLANK(A531),"",表1_16[[#This Row],[子项名称]]&amp;表1_16[[#This Row],[分项工程代号]]&amp;表1_16[[#This Row],[分项工程名称]])</f>
        <v/>
      </c>
      <c r="Z531" s="11" t="str">
        <f>IF(ISBLANK(A531),"",IF(MATCH(表1_16[[#This Row],[子项名称]]&amp;表1_16[[#This Row],[分项工程代号]]&amp;表1_16[[#This Row],[分项工程名称]],Y:Y,0)=ROW(表1_16[[#This Row],[子项名称]]),TRUE,FALSE))</f>
        <v/>
      </c>
      <c r="AA531" s="11" t="str">
        <f t="shared" si="96"/>
        <v/>
      </c>
      <c r="AB531" s="11" t="str">
        <f>IF(ISBLANK(A531),"",VLOOKUP(表1_16[[#This Row],[分项工程名称]],施工检查记录[#All],2,FALSE))</f>
        <v/>
      </c>
      <c r="AC531" s="5"/>
    </row>
    <row r="532" customHeight="1" spans="1:29">
      <c r="A532" s="5"/>
      <c r="B532" s="5"/>
      <c r="C532" s="5"/>
      <c r="D532" s="5"/>
      <c r="E532" s="5"/>
      <c r="F532" s="5"/>
      <c r="G532" s="5"/>
      <c r="H532" s="5"/>
      <c r="I532" s="5"/>
      <c r="J532" s="5"/>
      <c r="K532" s="11" t="str">
        <f>IF(ISBLANK(A532),"",VLOOKUP("S8"&amp;表1_16[[#This Row],[分项工程代号]]&amp;表1_16[[#This Row],[分项工程名称]],模板!D:F,3,FALSE))</f>
        <v/>
      </c>
      <c r="L532" s="2" t="str">
        <f>IF(ISBLANK(A532),"",表1_16[[#This Row],[编号]]&amp;TEXT(表1_16[[#This Row],[序号]],"000"))</f>
        <v/>
      </c>
      <c r="M532" s="11" t="str">
        <f t="shared" si="87"/>
        <v/>
      </c>
      <c r="N532" s="11" t="str">
        <f t="shared" si="88"/>
        <v/>
      </c>
      <c r="O532" s="11" t="str">
        <f t="shared" si="89"/>
        <v/>
      </c>
      <c r="P532" s="2" t="str">
        <f t="shared" si="90"/>
        <v/>
      </c>
      <c r="Q532" s="2" t="str">
        <f t="shared" si="91"/>
        <v/>
      </c>
      <c r="R532" s="2" t="str">
        <f t="shared" si="92"/>
        <v/>
      </c>
      <c r="S532" s="11" t="str">
        <f t="shared" si="93"/>
        <v/>
      </c>
      <c r="T532" s="11" t="str">
        <f>IF(ISBLANK(A532),"",VLOOKUP(表1_16[[#This Row],[分项工程名称]],模板!C:G,3,FALSE))</f>
        <v/>
      </c>
      <c r="U532" s="2" t="str">
        <f t="shared" si="94"/>
        <v/>
      </c>
      <c r="V532" s="2" t="str">
        <f t="shared" si="95"/>
        <v/>
      </c>
      <c r="W532" s="11" t="str">
        <f>IF(ISBLANK(A532),"",表1_16[[#This Row],[子项名称]]&amp;表1_16[[#This Row],[标题]]&amp;表1_16[[#This Row],[分项工程代号]])</f>
        <v/>
      </c>
      <c r="X532" s="11" t="str">
        <f>IF(ISBLANK(A532),"",COUNTIF(W:W,表1_16[[#This Row],[子项名称]]&amp;表1_16[[#This Row],[标题]]&amp;表1_16[[#This Row],[分项工程代号]]))</f>
        <v/>
      </c>
      <c r="Y532" s="11" t="str">
        <f>IF(ISBLANK(A532),"",表1_16[[#This Row],[子项名称]]&amp;表1_16[[#This Row],[分项工程代号]]&amp;表1_16[[#This Row],[分项工程名称]])</f>
        <v/>
      </c>
      <c r="Z532" s="11" t="str">
        <f>IF(ISBLANK(A532),"",IF(MATCH(表1_16[[#This Row],[子项名称]]&amp;表1_16[[#This Row],[分项工程代号]]&amp;表1_16[[#This Row],[分项工程名称]],Y:Y,0)=ROW(表1_16[[#This Row],[子项名称]]),TRUE,FALSE))</f>
        <v/>
      </c>
      <c r="AA532" s="11" t="str">
        <f t="shared" si="96"/>
        <v/>
      </c>
      <c r="AB532" s="11" t="str">
        <f>IF(ISBLANK(A532),"",VLOOKUP(表1_16[[#This Row],[分项工程名称]],施工检查记录[#All],2,FALSE))</f>
        <v/>
      </c>
      <c r="AC532" s="5"/>
    </row>
    <row r="533" customHeight="1" spans="1:29">
      <c r="A533" s="5"/>
      <c r="B533" s="5"/>
      <c r="C533" s="5"/>
      <c r="D533" s="5"/>
      <c r="E533" s="5"/>
      <c r="F533" s="5"/>
      <c r="G533" s="5"/>
      <c r="H533" s="5"/>
      <c r="I533" s="5"/>
      <c r="J533" s="5"/>
      <c r="K533" s="11" t="str">
        <f>IF(ISBLANK(A533),"",VLOOKUP("S8"&amp;表1_16[[#This Row],[分项工程代号]]&amp;表1_16[[#This Row],[分项工程名称]],模板!D:F,3,FALSE))</f>
        <v/>
      </c>
      <c r="L533" s="2" t="str">
        <f>IF(ISBLANK(A533),"",表1_16[[#This Row],[编号]]&amp;TEXT(表1_16[[#This Row],[序号]],"000"))</f>
        <v/>
      </c>
      <c r="M533" s="11" t="str">
        <f t="shared" si="87"/>
        <v/>
      </c>
      <c r="N533" s="11" t="str">
        <f t="shared" si="88"/>
        <v/>
      </c>
      <c r="O533" s="11" t="str">
        <f t="shared" si="89"/>
        <v/>
      </c>
      <c r="P533" s="2" t="str">
        <f t="shared" si="90"/>
        <v/>
      </c>
      <c r="Q533" s="2" t="str">
        <f t="shared" si="91"/>
        <v/>
      </c>
      <c r="R533" s="2" t="str">
        <f t="shared" si="92"/>
        <v/>
      </c>
      <c r="S533" s="11" t="str">
        <f t="shared" si="93"/>
        <v/>
      </c>
      <c r="T533" s="11" t="str">
        <f>IF(ISBLANK(A533),"",VLOOKUP(表1_16[[#This Row],[分项工程名称]],模板!C:G,3,FALSE))</f>
        <v/>
      </c>
      <c r="U533" s="2" t="str">
        <f t="shared" si="94"/>
        <v/>
      </c>
      <c r="V533" s="2" t="str">
        <f t="shared" si="95"/>
        <v/>
      </c>
      <c r="W533" s="11" t="str">
        <f>IF(ISBLANK(A533),"",表1_16[[#This Row],[子项名称]]&amp;表1_16[[#This Row],[标题]]&amp;表1_16[[#This Row],[分项工程代号]])</f>
        <v/>
      </c>
      <c r="X533" s="11" t="str">
        <f>IF(ISBLANK(A533),"",COUNTIF(W:W,表1_16[[#This Row],[子项名称]]&amp;表1_16[[#This Row],[标题]]&amp;表1_16[[#This Row],[分项工程代号]]))</f>
        <v/>
      </c>
      <c r="Y533" s="11" t="str">
        <f>IF(ISBLANK(A533),"",表1_16[[#This Row],[子项名称]]&amp;表1_16[[#This Row],[分项工程代号]]&amp;表1_16[[#This Row],[分项工程名称]])</f>
        <v/>
      </c>
      <c r="Z533" s="11" t="str">
        <f>IF(ISBLANK(A533),"",IF(MATCH(表1_16[[#This Row],[子项名称]]&amp;表1_16[[#This Row],[分项工程代号]]&amp;表1_16[[#This Row],[分项工程名称]],Y:Y,0)=ROW(表1_16[[#This Row],[子项名称]]),TRUE,FALSE))</f>
        <v/>
      </c>
      <c r="AA533" s="11" t="str">
        <f t="shared" si="96"/>
        <v/>
      </c>
      <c r="AB533" s="11" t="str">
        <f>IF(ISBLANK(A533),"",VLOOKUP(表1_16[[#This Row],[分项工程名称]],施工检查记录[#All],2,FALSE))</f>
        <v/>
      </c>
      <c r="AC533" s="5"/>
    </row>
    <row r="534" customHeight="1" spans="1:29">
      <c r="A534" s="5"/>
      <c r="B534" s="5"/>
      <c r="C534" s="5"/>
      <c r="D534" s="5"/>
      <c r="E534" s="5"/>
      <c r="F534" s="5"/>
      <c r="G534" s="5"/>
      <c r="H534" s="5"/>
      <c r="I534" s="5"/>
      <c r="J534" s="5"/>
      <c r="K534" s="11" t="str">
        <f>IF(ISBLANK(A534),"",VLOOKUP("S8"&amp;表1_16[[#This Row],[分项工程代号]]&amp;表1_16[[#This Row],[分项工程名称]],模板!D:F,3,FALSE))</f>
        <v/>
      </c>
      <c r="L534" s="2" t="str">
        <f>IF(ISBLANK(A534),"",表1_16[[#This Row],[编号]]&amp;TEXT(表1_16[[#This Row],[序号]],"000"))</f>
        <v/>
      </c>
      <c r="M534" s="11" t="str">
        <f t="shared" si="87"/>
        <v/>
      </c>
      <c r="N534" s="11" t="str">
        <f t="shared" si="88"/>
        <v/>
      </c>
      <c r="O534" s="11" t="str">
        <f t="shared" si="89"/>
        <v/>
      </c>
      <c r="P534" s="2" t="str">
        <f t="shared" si="90"/>
        <v/>
      </c>
      <c r="Q534" s="2" t="str">
        <f t="shared" si="91"/>
        <v/>
      </c>
      <c r="R534" s="2" t="str">
        <f t="shared" si="92"/>
        <v/>
      </c>
      <c r="S534" s="11" t="str">
        <f t="shared" si="93"/>
        <v/>
      </c>
      <c r="T534" s="11" t="str">
        <f>IF(ISBLANK(A534),"",VLOOKUP(表1_16[[#This Row],[分项工程名称]],模板!C:G,3,FALSE))</f>
        <v/>
      </c>
      <c r="U534" s="2" t="str">
        <f t="shared" si="94"/>
        <v/>
      </c>
      <c r="V534" s="2" t="str">
        <f t="shared" si="95"/>
        <v/>
      </c>
      <c r="W534" s="11" t="str">
        <f>IF(ISBLANK(A534),"",表1_16[[#This Row],[子项名称]]&amp;表1_16[[#This Row],[标题]]&amp;表1_16[[#This Row],[分项工程代号]])</f>
        <v/>
      </c>
      <c r="X534" s="11" t="str">
        <f>IF(ISBLANK(A534),"",COUNTIF(W:W,表1_16[[#This Row],[子项名称]]&amp;表1_16[[#This Row],[标题]]&amp;表1_16[[#This Row],[分项工程代号]]))</f>
        <v/>
      </c>
      <c r="Y534" s="11" t="str">
        <f>IF(ISBLANK(A534),"",表1_16[[#This Row],[子项名称]]&amp;表1_16[[#This Row],[分项工程代号]]&amp;表1_16[[#This Row],[分项工程名称]])</f>
        <v/>
      </c>
      <c r="Z534" s="11" t="str">
        <f>IF(ISBLANK(A534),"",IF(MATCH(表1_16[[#This Row],[子项名称]]&amp;表1_16[[#This Row],[分项工程代号]]&amp;表1_16[[#This Row],[分项工程名称]],Y:Y,0)=ROW(表1_16[[#This Row],[子项名称]]),TRUE,FALSE))</f>
        <v/>
      </c>
      <c r="AA534" s="11" t="str">
        <f t="shared" si="96"/>
        <v/>
      </c>
      <c r="AB534" s="11" t="str">
        <f>IF(ISBLANK(A534),"",VLOOKUP(表1_16[[#This Row],[分项工程名称]],施工检查记录[#All],2,FALSE))</f>
        <v/>
      </c>
      <c r="AC534" s="5"/>
    </row>
    <row r="535" customHeight="1" spans="1:29">
      <c r="A535" s="5"/>
      <c r="B535" s="5"/>
      <c r="C535" s="5"/>
      <c r="D535" s="5"/>
      <c r="E535" s="5"/>
      <c r="F535" s="5"/>
      <c r="G535" s="5"/>
      <c r="H535" s="5"/>
      <c r="I535" s="5"/>
      <c r="J535" s="5"/>
      <c r="K535" s="11" t="str">
        <f>IF(ISBLANK(A535),"",VLOOKUP("S8"&amp;表1_16[[#This Row],[分项工程代号]]&amp;表1_16[[#This Row],[分项工程名称]],模板!D:F,3,FALSE))</f>
        <v/>
      </c>
      <c r="L535" s="2" t="str">
        <f>IF(ISBLANK(A535),"",表1_16[[#This Row],[编号]]&amp;TEXT(表1_16[[#This Row],[序号]],"000"))</f>
        <v/>
      </c>
      <c r="M535" s="11" t="str">
        <f t="shared" si="87"/>
        <v/>
      </c>
      <c r="N535" s="11" t="str">
        <f t="shared" si="88"/>
        <v/>
      </c>
      <c r="O535" s="11" t="str">
        <f t="shared" si="89"/>
        <v/>
      </c>
      <c r="P535" s="2" t="str">
        <f t="shared" si="90"/>
        <v/>
      </c>
      <c r="Q535" s="2" t="str">
        <f t="shared" si="91"/>
        <v/>
      </c>
      <c r="R535" s="2" t="str">
        <f t="shared" si="92"/>
        <v/>
      </c>
      <c r="S535" s="11" t="str">
        <f t="shared" si="93"/>
        <v/>
      </c>
      <c r="T535" s="11" t="str">
        <f>IF(ISBLANK(A535),"",VLOOKUP(表1_16[[#This Row],[分项工程名称]],模板!C:G,3,FALSE))</f>
        <v/>
      </c>
      <c r="U535" s="2" t="str">
        <f t="shared" si="94"/>
        <v/>
      </c>
      <c r="V535" s="2" t="str">
        <f t="shared" si="95"/>
        <v/>
      </c>
      <c r="W535" s="11" t="str">
        <f>IF(ISBLANK(A535),"",表1_16[[#This Row],[子项名称]]&amp;表1_16[[#This Row],[标题]]&amp;表1_16[[#This Row],[分项工程代号]])</f>
        <v/>
      </c>
      <c r="X535" s="11" t="str">
        <f>IF(ISBLANK(A535),"",COUNTIF(W:W,表1_16[[#This Row],[子项名称]]&amp;表1_16[[#This Row],[标题]]&amp;表1_16[[#This Row],[分项工程代号]]))</f>
        <v/>
      </c>
      <c r="Y535" s="11" t="str">
        <f>IF(ISBLANK(A535),"",表1_16[[#This Row],[子项名称]]&amp;表1_16[[#This Row],[分项工程代号]]&amp;表1_16[[#This Row],[分项工程名称]])</f>
        <v/>
      </c>
      <c r="Z535" s="11" t="str">
        <f>IF(ISBLANK(A535),"",IF(MATCH(表1_16[[#This Row],[子项名称]]&amp;表1_16[[#This Row],[分项工程代号]]&amp;表1_16[[#This Row],[分项工程名称]],Y:Y,0)=ROW(表1_16[[#This Row],[子项名称]]),TRUE,FALSE))</f>
        <v/>
      </c>
      <c r="AA535" s="11" t="str">
        <f t="shared" si="96"/>
        <v/>
      </c>
      <c r="AB535" s="11" t="str">
        <f>IF(ISBLANK(A535),"",VLOOKUP(表1_16[[#This Row],[分项工程名称]],施工检查记录[#All],2,FALSE))</f>
        <v/>
      </c>
      <c r="AC535" s="5"/>
    </row>
    <row r="536" customHeight="1" spans="1:29">
      <c r="A536" s="5"/>
      <c r="B536" s="5"/>
      <c r="C536" s="5"/>
      <c r="D536" s="5"/>
      <c r="E536" s="5"/>
      <c r="F536" s="5"/>
      <c r="G536" s="5"/>
      <c r="H536" s="5"/>
      <c r="I536" s="5"/>
      <c r="J536" s="5"/>
      <c r="K536" s="11" t="str">
        <f>IF(ISBLANK(A536),"",VLOOKUP("S8"&amp;表1_16[[#This Row],[分项工程代号]]&amp;表1_16[[#This Row],[分项工程名称]],模板!D:F,3,FALSE))</f>
        <v/>
      </c>
      <c r="L536" s="2" t="str">
        <f>IF(ISBLANK(A536),"",表1_16[[#This Row],[编号]]&amp;TEXT(表1_16[[#This Row],[序号]],"000"))</f>
        <v/>
      </c>
      <c r="M536" s="11" t="str">
        <f t="shared" si="87"/>
        <v/>
      </c>
      <c r="N536" s="11" t="str">
        <f t="shared" si="88"/>
        <v/>
      </c>
      <c r="O536" s="11" t="str">
        <f t="shared" si="89"/>
        <v/>
      </c>
      <c r="P536" s="2" t="str">
        <f t="shared" si="90"/>
        <v/>
      </c>
      <c r="Q536" s="2" t="str">
        <f t="shared" si="91"/>
        <v/>
      </c>
      <c r="R536" s="2" t="str">
        <f t="shared" si="92"/>
        <v/>
      </c>
      <c r="S536" s="11" t="str">
        <f t="shared" si="93"/>
        <v/>
      </c>
      <c r="T536" s="11" t="str">
        <f>IF(ISBLANK(A536),"",VLOOKUP(表1_16[[#This Row],[分项工程名称]],模板!C:G,3,FALSE))</f>
        <v/>
      </c>
      <c r="U536" s="2" t="str">
        <f t="shared" si="94"/>
        <v/>
      </c>
      <c r="V536" s="2" t="str">
        <f t="shared" si="95"/>
        <v/>
      </c>
      <c r="W536" s="11" t="str">
        <f>IF(ISBLANK(A536),"",表1_16[[#This Row],[子项名称]]&amp;表1_16[[#This Row],[标题]]&amp;表1_16[[#This Row],[分项工程代号]])</f>
        <v/>
      </c>
      <c r="X536" s="11" t="str">
        <f>IF(ISBLANK(A536),"",COUNTIF(W:W,表1_16[[#This Row],[子项名称]]&amp;表1_16[[#This Row],[标题]]&amp;表1_16[[#This Row],[分项工程代号]]))</f>
        <v/>
      </c>
      <c r="Y536" s="11" t="str">
        <f>IF(ISBLANK(A536),"",表1_16[[#This Row],[子项名称]]&amp;表1_16[[#This Row],[分项工程代号]]&amp;表1_16[[#This Row],[分项工程名称]])</f>
        <v/>
      </c>
      <c r="Z536" s="11" t="str">
        <f>IF(ISBLANK(A536),"",IF(MATCH(表1_16[[#This Row],[子项名称]]&amp;表1_16[[#This Row],[分项工程代号]]&amp;表1_16[[#This Row],[分项工程名称]],Y:Y,0)=ROW(表1_16[[#This Row],[子项名称]]),TRUE,FALSE))</f>
        <v/>
      </c>
      <c r="AA536" s="11" t="str">
        <f t="shared" si="96"/>
        <v/>
      </c>
      <c r="AB536" s="11" t="str">
        <f>IF(ISBLANK(A536),"",VLOOKUP(表1_16[[#This Row],[分项工程名称]],施工检查记录[#All],2,FALSE))</f>
        <v/>
      </c>
      <c r="AC536" s="5"/>
    </row>
    <row r="537" customHeight="1" spans="1:29">
      <c r="A537" s="5"/>
      <c r="B537" s="5"/>
      <c r="C537" s="5"/>
      <c r="D537" s="5"/>
      <c r="E537" s="5"/>
      <c r="F537" s="5"/>
      <c r="G537" s="5"/>
      <c r="H537" s="5"/>
      <c r="I537" s="5"/>
      <c r="J537" s="5"/>
      <c r="K537" s="11" t="str">
        <f>IF(ISBLANK(A537),"",VLOOKUP("S8"&amp;表1_16[[#This Row],[分项工程代号]]&amp;表1_16[[#This Row],[分项工程名称]],模板!D:F,3,FALSE))</f>
        <v/>
      </c>
      <c r="L537" s="2" t="str">
        <f>IF(ISBLANK(A537),"",表1_16[[#This Row],[编号]]&amp;TEXT(表1_16[[#This Row],[序号]],"000"))</f>
        <v/>
      </c>
      <c r="M537" s="11" t="str">
        <f t="shared" si="87"/>
        <v/>
      </c>
      <c r="N537" s="11" t="str">
        <f t="shared" si="88"/>
        <v/>
      </c>
      <c r="O537" s="11" t="str">
        <f t="shared" si="89"/>
        <v/>
      </c>
      <c r="P537" s="2" t="str">
        <f t="shared" si="90"/>
        <v/>
      </c>
      <c r="Q537" s="2" t="str">
        <f t="shared" si="91"/>
        <v/>
      </c>
      <c r="R537" s="2" t="str">
        <f t="shared" si="92"/>
        <v/>
      </c>
      <c r="S537" s="11" t="str">
        <f t="shared" si="93"/>
        <v/>
      </c>
      <c r="T537" s="11" t="str">
        <f>IF(ISBLANK(A537),"",VLOOKUP(表1_16[[#This Row],[分项工程名称]],模板!C:G,3,FALSE))</f>
        <v/>
      </c>
      <c r="U537" s="2" t="str">
        <f t="shared" si="94"/>
        <v/>
      </c>
      <c r="V537" s="2" t="str">
        <f t="shared" si="95"/>
        <v/>
      </c>
      <c r="W537" s="11" t="str">
        <f>IF(ISBLANK(A537),"",表1_16[[#This Row],[子项名称]]&amp;表1_16[[#This Row],[标题]]&amp;表1_16[[#This Row],[分项工程代号]])</f>
        <v/>
      </c>
      <c r="X537" s="11" t="str">
        <f>IF(ISBLANK(A537),"",COUNTIF(W:W,表1_16[[#This Row],[子项名称]]&amp;表1_16[[#This Row],[标题]]&amp;表1_16[[#This Row],[分项工程代号]]))</f>
        <v/>
      </c>
      <c r="Y537" s="11" t="str">
        <f>IF(ISBLANK(A537),"",表1_16[[#This Row],[子项名称]]&amp;表1_16[[#This Row],[分项工程代号]]&amp;表1_16[[#This Row],[分项工程名称]])</f>
        <v/>
      </c>
      <c r="Z537" s="11" t="str">
        <f>IF(ISBLANK(A537),"",IF(MATCH(表1_16[[#This Row],[子项名称]]&amp;表1_16[[#This Row],[分项工程代号]]&amp;表1_16[[#This Row],[分项工程名称]],Y:Y,0)=ROW(表1_16[[#This Row],[子项名称]]),TRUE,FALSE))</f>
        <v/>
      </c>
      <c r="AA537" s="11" t="str">
        <f t="shared" si="96"/>
        <v/>
      </c>
      <c r="AB537" s="11" t="str">
        <f>IF(ISBLANK(A537),"",VLOOKUP(表1_16[[#This Row],[分项工程名称]],施工检查记录[#All],2,FALSE))</f>
        <v/>
      </c>
      <c r="AC537" s="5"/>
    </row>
    <row r="538" customHeight="1" spans="1:29">
      <c r="A538" s="5"/>
      <c r="B538" s="5"/>
      <c r="C538" s="5"/>
      <c r="D538" s="5"/>
      <c r="E538" s="5"/>
      <c r="F538" s="5"/>
      <c r="G538" s="5"/>
      <c r="H538" s="5"/>
      <c r="I538" s="5"/>
      <c r="J538" s="5"/>
      <c r="K538" s="11" t="str">
        <f>IF(ISBLANK(A538),"",VLOOKUP("S8"&amp;表1_16[[#This Row],[分项工程代号]]&amp;表1_16[[#This Row],[分项工程名称]],模板!D:F,3,FALSE))</f>
        <v/>
      </c>
      <c r="L538" s="2" t="str">
        <f>IF(ISBLANK(A538),"",表1_16[[#This Row],[编号]]&amp;TEXT(表1_16[[#This Row],[序号]],"000"))</f>
        <v/>
      </c>
      <c r="M538" s="11" t="str">
        <f t="shared" si="87"/>
        <v/>
      </c>
      <c r="N538" s="11" t="str">
        <f t="shared" si="88"/>
        <v/>
      </c>
      <c r="O538" s="11" t="str">
        <f t="shared" si="89"/>
        <v/>
      </c>
      <c r="P538" s="2" t="str">
        <f t="shared" si="90"/>
        <v/>
      </c>
      <c r="Q538" s="2" t="str">
        <f t="shared" si="91"/>
        <v/>
      </c>
      <c r="R538" s="2" t="str">
        <f t="shared" si="92"/>
        <v/>
      </c>
      <c r="S538" s="11" t="str">
        <f t="shared" si="93"/>
        <v/>
      </c>
      <c r="T538" s="11" t="str">
        <f>IF(ISBLANK(A538),"",VLOOKUP(表1_16[[#This Row],[分项工程名称]],模板!C:G,3,FALSE))</f>
        <v/>
      </c>
      <c r="U538" s="2" t="str">
        <f t="shared" si="94"/>
        <v/>
      </c>
      <c r="V538" s="2" t="str">
        <f t="shared" si="95"/>
        <v/>
      </c>
      <c r="W538" s="11" t="str">
        <f>IF(ISBLANK(A538),"",表1_16[[#This Row],[子项名称]]&amp;表1_16[[#This Row],[标题]]&amp;表1_16[[#This Row],[分项工程代号]])</f>
        <v/>
      </c>
      <c r="X538" s="11" t="str">
        <f>IF(ISBLANK(A538),"",COUNTIF(W:W,表1_16[[#This Row],[子项名称]]&amp;表1_16[[#This Row],[标题]]&amp;表1_16[[#This Row],[分项工程代号]]))</f>
        <v/>
      </c>
      <c r="Y538" s="11" t="str">
        <f>IF(ISBLANK(A538),"",表1_16[[#This Row],[子项名称]]&amp;表1_16[[#This Row],[分项工程代号]]&amp;表1_16[[#This Row],[分项工程名称]])</f>
        <v/>
      </c>
      <c r="Z538" s="11" t="str">
        <f>IF(ISBLANK(A538),"",IF(MATCH(表1_16[[#This Row],[子项名称]]&amp;表1_16[[#This Row],[分项工程代号]]&amp;表1_16[[#This Row],[分项工程名称]],Y:Y,0)=ROW(表1_16[[#This Row],[子项名称]]),TRUE,FALSE))</f>
        <v/>
      </c>
      <c r="AA538" s="11" t="str">
        <f t="shared" si="96"/>
        <v/>
      </c>
      <c r="AB538" s="11" t="str">
        <f>IF(ISBLANK(A538),"",VLOOKUP(表1_16[[#This Row],[分项工程名称]],施工检查记录[#All],2,FALSE))</f>
        <v/>
      </c>
      <c r="AC538" s="5"/>
    </row>
    <row r="539" customHeight="1" spans="1:29">
      <c r="A539" s="5"/>
      <c r="B539" s="5"/>
      <c r="C539" s="5"/>
      <c r="D539" s="5"/>
      <c r="E539" s="5"/>
      <c r="F539" s="5"/>
      <c r="G539" s="5"/>
      <c r="H539" s="5"/>
      <c r="I539" s="5"/>
      <c r="J539" s="5"/>
      <c r="K539" s="11" t="str">
        <f>IF(ISBLANK(A539),"",VLOOKUP("S8"&amp;表1_16[[#This Row],[分项工程代号]]&amp;表1_16[[#This Row],[分项工程名称]],模板!D:F,3,FALSE))</f>
        <v/>
      </c>
      <c r="L539" s="2" t="str">
        <f>IF(ISBLANK(A539),"",表1_16[[#This Row],[编号]]&amp;TEXT(表1_16[[#This Row],[序号]],"000"))</f>
        <v/>
      </c>
      <c r="M539" s="11" t="str">
        <f t="shared" si="87"/>
        <v/>
      </c>
      <c r="N539" s="11" t="str">
        <f t="shared" si="88"/>
        <v/>
      </c>
      <c r="O539" s="11" t="str">
        <f t="shared" si="89"/>
        <v/>
      </c>
      <c r="P539" s="2" t="str">
        <f t="shared" si="90"/>
        <v/>
      </c>
      <c r="Q539" s="2" t="str">
        <f t="shared" si="91"/>
        <v/>
      </c>
      <c r="R539" s="2" t="str">
        <f t="shared" si="92"/>
        <v/>
      </c>
      <c r="S539" s="11" t="str">
        <f t="shared" si="93"/>
        <v/>
      </c>
      <c r="T539" s="11" t="str">
        <f>IF(ISBLANK(A539),"",VLOOKUP(表1_16[[#This Row],[分项工程名称]],模板!C:G,3,FALSE))</f>
        <v/>
      </c>
      <c r="U539" s="2" t="str">
        <f t="shared" si="94"/>
        <v/>
      </c>
      <c r="V539" s="2" t="str">
        <f t="shared" si="95"/>
        <v/>
      </c>
      <c r="W539" s="11" t="str">
        <f>IF(ISBLANK(A539),"",表1_16[[#This Row],[子项名称]]&amp;表1_16[[#This Row],[标题]]&amp;表1_16[[#This Row],[分项工程代号]])</f>
        <v/>
      </c>
      <c r="X539" s="11" t="str">
        <f>IF(ISBLANK(A539),"",COUNTIF(W:W,表1_16[[#This Row],[子项名称]]&amp;表1_16[[#This Row],[标题]]&amp;表1_16[[#This Row],[分项工程代号]]))</f>
        <v/>
      </c>
      <c r="Y539" s="11" t="str">
        <f>IF(ISBLANK(A539),"",表1_16[[#This Row],[子项名称]]&amp;表1_16[[#This Row],[分项工程代号]]&amp;表1_16[[#This Row],[分项工程名称]])</f>
        <v/>
      </c>
      <c r="Z539" s="11" t="str">
        <f>IF(ISBLANK(A539),"",IF(MATCH(表1_16[[#This Row],[子项名称]]&amp;表1_16[[#This Row],[分项工程代号]]&amp;表1_16[[#This Row],[分项工程名称]],Y:Y,0)=ROW(表1_16[[#This Row],[子项名称]]),TRUE,FALSE))</f>
        <v/>
      </c>
      <c r="AA539" s="11" t="str">
        <f t="shared" si="96"/>
        <v/>
      </c>
      <c r="AB539" s="11" t="str">
        <f>IF(ISBLANK(A539),"",VLOOKUP(表1_16[[#This Row],[分项工程名称]],施工检查记录[#All],2,FALSE))</f>
        <v/>
      </c>
      <c r="AC539" s="5"/>
    </row>
    <row r="540" customHeight="1" spans="1:29">
      <c r="A540" s="5"/>
      <c r="B540" s="5"/>
      <c r="C540" s="5"/>
      <c r="D540" s="5"/>
      <c r="E540" s="5"/>
      <c r="F540" s="5"/>
      <c r="G540" s="5"/>
      <c r="H540" s="5"/>
      <c r="I540" s="5"/>
      <c r="J540" s="5"/>
      <c r="K540" s="11" t="str">
        <f>IF(ISBLANK(A540),"",VLOOKUP("S8"&amp;表1_16[[#This Row],[分项工程代号]]&amp;表1_16[[#This Row],[分项工程名称]],模板!D:F,3,FALSE))</f>
        <v/>
      </c>
      <c r="L540" s="2" t="str">
        <f>IF(ISBLANK(A540),"",表1_16[[#This Row],[编号]]&amp;TEXT(表1_16[[#This Row],[序号]],"000"))</f>
        <v/>
      </c>
      <c r="M540" s="11" t="str">
        <f t="shared" si="87"/>
        <v/>
      </c>
      <c r="N540" s="11" t="str">
        <f t="shared" si="88"/>
        <v/>
      </c>
      <c r="O540" s="11" t="str">
        <f t="shared" si="89"/>
        <v/>
      </c>
      <c r="P540" s="2" t="str">
        <f t="shared" si="90"/>
        <v/>
      </c>
      <c r="Q540" s="2" t="str">
        <f t="shared" si="91"/>
        <v/>
      </c>
      <c r="R540" s="2" t="str">
        <f t="shared" si="92"/>
        <v/>
      </c>
      <c r="S540" s="11" t="str">
        <f t="shared" si="93"/>
        <v/>
      </c>
      <c r="T540" s="11" t="str">
        <f>IF(ISBLANK(A540),"",VLOOKUP(表1_16[[#This Row],[分项工程名称]],模板!C:G,3,FALSE))</f>
        <v/>
      </c>
      <c r="U540" s="2" t="str">
        <f t="shared" si="94"/>
        <v/>
      </c>
      <c r="V540" s="2" t="str">
        <f t="shared" si="95"/>
        <v/>
      </c>
      <c r="W540" s="11" t="str">
        <f>IF(ISBLANK(A540),"",表1_16[[#This Row],[子项名称]]&amp;表1_16[[#This Row],[标题]]&amp;表1_16[[#This Row],[分项工程代号]])</f>
        <v/>
      </c>
      <c r="X540" s="11" t="str">
        <f>IF(ISBLANK(A540),"",COUNTIF(W:W,表1_16[[#This Row],[子项名称]]&amp;表1_16[[#This Row],[标题]]&amp;表1_16[[#This Row],[分项工程代号]]))</f>
        <v/>
      </c>
      <c r="Y540" s="11" t="str">
        <f>IF(ISBLANK(A540),"",表1_16[[#This Row],[子项名称]]&amp;表1_16[[#This Row],[分项工程代号]]&amp;表1_16[[#This Row],[分项工程名称]])</f>
        <v/>
      </c>
      <c r="Z540" s="11" t="str">
        <f>IF(ISBLANK(A540),"",IF(MATCH(表1_16[[#This Row],[子项名称]]&amp;表1_16[[#This Row],[分项工程代号]]&amp;表1_16[[#This Row],[分项工程名称]],Y:Y,0)=ROW(表1_16[[#This Row],[子项名称]]),TRUE,FALSE))</f>
        <v/>
      </c>
      <c r="AA540" s="11" t="str">
        <f t="shared" si="96"/>
        <v/>
      </c>
      <c r="AB540" s="11" t="str">
        <f>IF(ISBLANK(A540),"",VLOOKUP(表1_16[[#This Row],[分项工程名称]],施工检查记录[#All],2,FALSE))</f>
        <v/>
      </c>
      <c r="AC540" s="5"/>
    </row>
    <row r="541" customHeight="1" spans="1:29">
      <c r="A541" s="5"/>
      <c r="B541" s="5"/>
      <c r="C541" s="5"/>
      <c r="D541" s="5"/>
      <c r="E541" s="5"/>
      <c r="F541" s="5"/>
      <c r="G541" s="5"/>
      <c r="H541" s="5"/>
      <c r="I541" s="5"/>
      <c r="J541" s="5"/>
      <c r="K541" s="11" t="str">
        <f>IF(ISBLANK(A541),"",VLOOKUP("S8"&amp;表1_16[[#This Row],[分项工程代号]]&amp;表1_16[[#This Row],[分项工程名称]],模板!D:F,3,FALSE))</f>
        <v/>
      </c>
      <c r="L541" s="2" t="str">
        <f>IF(ISBLANK(A541),"",表1_16[[#This Row],[编号]]&amp;TEXT(表1_16[[#This Row],[序号]],"000"))</f>
        <v/>
      </c>
      <c r="M541" s="11" t="str">
        <f t="shared" si="87"/>
        <v/>
      </c>
      <c r="N541" s="11" t="str">
        <f t="shared" si="88"/>
        <v/>
      </c>
      <c r="O541" s="11" t="str">
        <f t="shared" si="89"/>
        <v/>
      </c>
      <c r="P541" s="2" t="str">
        <f t="shared" si="90"/>
        <v/>
      </c>
      <c r="Q541" s="2" t="str">
        <f t="shared" si="91"/>
        <v/>
      </c>
      <c r="R541" s="2" t="str">
        <f t="shared" si="92"/>
        <v/>
      </c>
      <c r="S541" s="11" t="str">
        <f t="shared" si="93"/>
        <v/>
      </c>
      <c r="T541" s="11" t="str">
        <f>IF(ISBLANK(A541),"",VLOOKUP(表1_16[[#This Row],[分项工程名称]],模板!C:G,3,FALSE))</f>
        <v/>
      </c>
      <c r="U541" s="2" t="str">
        <f t="shared" si="94"/>
        <v/>
      </c>
      <c r="V541" s="2" t="str">
        <f t="shared" si="95"/>
        <v/>
      </c>
      <c r="W541" s="11" t="str">
        <f>IF(ISBLANK(A541),"",表1_16[[#This Row],[子项名称]]&amp;表1_16[[#This Row],[标题]]&amp;表1_16[[#This Row],[分项工程代号]])</f>
        <v/>
      </c>
      <c r="X541" s="11" t="str">
        <f>IF(ISBLANK(A541),"",COUNTIF(W:W,表1_16[[#This Row],[子项名称]]&amp;表1_16[[#This Row],[标题]]&amp;表1_16[[#This Row],[分项工程代号]]))</f>
        <v/>
      </c>
      <c r="Y541" s="11" t="str">
        <f>IF(ISBLANK(A541),"",表1_16[[#This Row],[子项名称]]&amp;表1_16[[#This Row],[分项工程代号]]&amp;表1_16[[#This Row],[分项工程名称]])</f>
        <v/>
      </c>
      <c r="Z541" s="11" t="str">
        <f>IF(ISBLANK(A541),"",IF(MATCH(表1_16[[#This Row],[子项名称]]&amp;表1_16[[#This Row],[分项工程代号]]&amp;表1_16[[#This Row],[分项工程名称]],Y:Y,0)=ROW(表1_16[[#This Row],[子项名称]]),TRUE,FALSE))</f>
        <v/>
      </c>
      <c r="AA541" s="11" t="str">
        <f t="shared" si="96"/>
        <v/>
      </c>
      <c r="AB541" s="11" t="str">
        <f>IF(ISBLANK(A541),"",VLOOKUP(表1_16[[#This Row],[分项工程名称]],施工检查记录[#All],2,FALSE))</f>
        <v/>
      </c>
      <c r="AC541" s="5"/>
    </row>
    <row r="542" customHeight="1" spans="1:29">
      <c r="A542" s="5"/>
      <c r="B542" s="5"/>
      <c r="C542" s="5"/>
      <c r="D542" s="5"/>
      <c r="E542" s="5"/>
      <c r="F542" s="5"/>
      <c r="G542" s="5"/>
      <c r="H542" s="5"/>
      <c r="I542" s="5"/>
      <c r="J542" s="5"/>
      <c r="K542" s="11" t="str">
        <f>IF(ISBLANK(A542),"",VLOOKUP("S8"&amp;表1_16[[#This Row],[分项工程代号]]&amp;表1_16[[#This Row],[分项工程名称]],模板!D:F,3,FALSE))</f>
        <v/>
      </c>
      <c r="L542" s="2" t="str">
        <f>IF(ISBLANK(A542),"",表1_16[[#This Row],[编号]]&amp;TEXT(表1_16[[#This Row],[序号]],"000"))</f>
        <v/>
      </c>
      <c r="M542" s="11" t="str">
        <f t="shared" si="87"/>
        <v/>
      </c>
      <c r="N542" s="11" t="str">
        <f t="shared" si="88"/>
        <v/>
      </c>
      <c r="O542" s="11" t="str">
        <f t="shared" si="89"/>
        <v/>
      </c>
      <c r="P542" s="2" t="str">
        <f t="shared" si="90"/>
        <v/>
      </c>
      <c r="Q542" s="2" t="str">
        <f t="shared" si="91"/>
        <v/>
      </c>
      <c r="R542" s="2" t="str">
        <f t="shared" si="92"/>
        <v/>
      </c>
      <c r="S542" s="11" t="str">
        <f t="shared" si="93"/>
        <v/>
      </c>
      <c r="T542" s="11" t="str">
        <f>IF(ISBLANK(A542),"",VLOOKUP(表1_16[[#This Row],[分项工程名称]],模板!C:G,3,FALSE))</f>
        <v/>
      </c>
      <c r="U542" s="2" t="str">
        <f t="shared" si="94"/>
        <v/>
      </c>
      <c r="V542" s="2" t="str">
        <f t="shared" si="95"/>
        <v/>
      </c>
      <c r="W542" s="11" t="str">
        <f>IF(ISBLANK(A542),"",表1_16[[#This Row],[子项名称]]&amp;表1_16[[#This Row],[标题]]&amp;表1_16[[#This Row],[分项工程代号]])</f>
        <v/>
      </c>
      <c r="X542" s="11" t="str">
        <f>IF(ISBLANK(A542),"",COUNTIF(W:W,表1_16[[#This Row],[子项名称]]&amp;表1_16[[#This Row],[标题]]&amp;表1_16[[#This Row],[分项工程代号]]))</f>
        <v/>
      </c>
      <c r="Y542" s="11" t="str">
        <f>IF(ISBLANK(A542),"",表1_16[[#This Row],[子项名称]]&amp;表1_16[[#This Row],[分项工程代号]]&amp;表1_16[[#This Row],[分项工程名称]])</f>
        <v/>
      </c>
      <c r="Z542" s="11" t="str">
        <f>IF(ISBLANK(A542),"",IF(MATCH(表1_16[[#This Row],[子项名称]]&amp;表1_16[[#This Row],[分项工程代号]]&amp;表1_16[[#This Row],[分项工程名称]],Y:Y,0)=ROW(表1_16[[#This Row],[子项名称]]),TRUE,FALSE))</f>
        <v/>
      </c>
      <c r="AA542" s="11" t="str">
        <f t="shared" si="96"/>
        <v/>
      </c>
      <c r="AB542" s="11" t="str">
        <f>IF(ISBLANK(A542),"",VLOOKUP(表1_16[[#This Row],[分项工程名称]],施工检查记录[#All],2,FALSE))</f>
        <v/>
      </c>
      <c r="AC542" s="5"/>
    </row>
    <row r="543" customHeight="1" spans="1:29">
      <c r="A543" s="5"/>
      <c r="B543" s="5"/>
      <c r="C543" s="5"/>
      <c r="D543" s="5"/>
      <c r="E543" s="5"/>
      <c r="F543" s="5"/>
      <c r="G543" s="5"/>
      <c r="H543" s="5"/>
      <c r="I543" s="5"/>
      <c r="J543" s="5"/>
      <c r="K543" s="11" t="str">
        <f>IF(ISBLANK(A543),"",VLOOKUP("S8"&amp;表1_16[[#This Row],[分项工程代号]]&amp;表1_16[[#This Row],[分项工程名称]],模板!D:F,3,FALSE))</f>
        <v/>
      </c>
      <c r="L543" s="2" t="str">
        <f>IF(ISBLANK(A543),"",表1_16[[#This Row],[编号]]&amp;TEXT(表1_16[[#This Row],[序号]],"000"))</f>
        <v/>
      </c>
      <c r="M543" s="11" t="str">
        <f t="shared" si="87"/>
        <v/>
      </c>
      <c r="N543" s="11" t="str">
        <f t="shared" si="88"/>
        <v/>
      </c>
      <c r="O543" s="11" t="str">
        <f t="shared" si="89"/>
        <v/>
      </c>
      <c r="P543" s="2" t="str">
        <f t="shared" si="90"/>
        <v/>
      </c>
      <c r="Q543" s="2" t="str">
        <f t="shared" si="91"/>
        <v/>
      </c>
      <c r="R543" s="2" t="str">
        <f t="shared" si="92"/>
        <v/>
      </c>
      <c r="S543" s="11" t="str">
        <f t="shared" si="93"/>
        <v/>
      </c>
      <c r="T543" s="11" t="str">
        <f>IF(ISBLANK(A543),"",VLOOKUP(表1_16[[#This Row],[分项工程名称]],模板!C:G,3,FALSE))</f>
        <v/>
      </c>
      <c r="U543" s="2" t="str">
        <f t="shared" si="94"/>
        <v/>
      </c>
      <c r="V543" s="2" t="str">
        <f t="shared" si="95"/>
        <v/>
      </c>
      <c r="W543" s="11" t="str">
        <f>IF(ISBLANK(A543),"",表1_16[[#This Row],[子项名称]]&amp;表1_16[[#This Row],[标题]]&amp;表1_16[[#This Row],[分项工程代号]])</f>
        <v/>
      </c>
      <c r="X543" s="11" t="str">
        <f>IF(ISBLANK(A543),"",COUNTIF(W:W,表1_16[[#This Row],[子项名称]]&amp;表1_16[[#This Row],[标题]]&amp;表1_16[[#This Row],[分项工程代号]]))</f>
        <v/>
      </c>
      <c r="Y543" s="11" t="str">
        <f>IF(ISBLANK(A543),"",表1_16[[#This Row],[子项名称]]&amp;表1_16[[#This Row],[分项工程代号]]&amp;表1_16[[#This Row],[分项工程名称]])</f>
        <v/>
      </c>
      <c r="Z543" s="11" t="str">
        <f>IF(ISBLANK(A543),"",IF(MATCH(表1_16[[#This Row],[子项名称]]&amp;表1_16[[#This Row],[分项工程代号]]&amp;表1_16[[#This Row],[分项工程名称]],Y:Y,0)=ROW(表1_16[[#This Row],[子项名称]]),TRUE,FALSE))</f>
        <v/>
      </c>
      <c r="AA543" s="11" t="str">
        <f t="shared" si="96"/>
        <v/>
      </c>
      <c r="AB543" s="11" t="str">
        <f>IF(ISBLANK(A543),"",VLOOKUP(表1_16[[#This Row],[分项工程名称]],施工检查记录[#All],2,FALSE))</f>
        <v/>
      </c>
      <c r="AC543" s="5"/>
    </row>
    <row r="544" customHeight="1" spans="1:29">
      <c r="A544" s="5"/>
      <c r="B544" s="5"/>
      <c r="C544" s="5"/>
      <c r="D544" s="5"/>
      <c r="E544" s="5"/>
      <c r="F544" s="5"/>
      <c r="G544" s="5"/>
      <c r="H544" s="5"/>
      <c r="I544" s="5"/>
      <c r="J544" s="5"/>
      <c r="K544" s="11" t="str">
        <f>IF(ISBLANK(A544),"",VLOOKUP("S8"&amp;表1_16[[#This Row],[分项工程代号]]&amp;表1_16[[#This Row],[分项工程名称]],模板!D:F,3,FALSE))</f>
        <v/>
      </c>
      <c r="L544" s="2" t="str">
        <f>IF(ISBLANK(A544),"",表1_16[[#This Row],[编号]]&amp;TEXT(表1_16[[#This Row],[序号]],"000"))</f>
        <v/>
      </c>
      <c r="M544" s="11" t="str">
        <f t="shared" si="87"/>
        <v/>
      </c>
      <c r="N544" s="11" t="str">
        <f t="shared" si="88"/>
        <v/>
      </c>
      <c r="O544" s="11" t="str">
        <f t="shared" si="89"/>
        <v/>
      </c>
      <c r="P544" s="2" t="str">
        <f t="shared" si="90"/>
        <v/>
      </c>
      <c r="Q544" s="2" t="str">
        <f t="shared" si="91"/>
        <v/>
      </c>
      <c r="R544" s="2" t="str">
        <f t="shared" si="92"/>
        <v/>
      </c>
      <c r="S544" s="11" t="str">
        <f t="shared" si="93"/>
        <v/>
      </c>
      <c r="T544" s="11" t="str">
        <f>IF(ISBLANK(A544),"",VLOOKUP(表1_16[[#This Row],[分项工程名称]],模板!C:G,3,FALSE))</f>
        <v/>
      </c>
      <c r="U544" s="2" t="str">
        <f t="shared" si="94"/>
        <v/>
      </c>
      <c r="V544" s="2" t="str">
        <f t="shared" si="95"/>
        <v/>
      </c>
      <c r="W544" s="11" t="str">
        <f>IF(ISBLANK(A544),"",表1_16[[#This Row],[子项名称]]&amp;表1_16[[#This Row],[标题]]&amp;表1_16[[#This Row],[分项工程代号]])</f>
        <v/>
      </c>
      <c r="X544" s="11" t="str">
        <f>IF(ISBLANK(A544),"",COUNTIF(W:W,表1_16[[#This Row],[子项名称]]&amp;表1_16[[#This Row],[标题]]&amp;表1_16[[#This Row],[分项工程代号]]))</f>
        <v/>
      </c>
      <c r="Y544" s="11" t="str">
        <f>IF(ISBLANK(A544),"",表1_16[[#This Row],[子项名称]]&amp;表1_16[[#This Row],[分项工程代号]]&amp;表1_16[[#This Row],[分项工程名称]])</f>
        <v/>
      </c>
      <c r="Z544" s="11" t="str">
        <f>IF(ISBLANK(A544),"",IF(MATCH(表1_16[[#This Row],[子项名称]]&amp;表1_16[[#This Row],[分项工程代号]]&amp;表1_16[[#This Row],[分项工程名称]],Y:Y,0)=ROW(表1_16[[#This Row],[子项名称]]),TRUE,FALSE))</f>
        <v/>
      </c>
      <c r="AA544" s="11" t="str">
        <f t="shared" si="96"/>
        <v/>
      </c>
      <c r="AB544" s="11" t="str">
        <f>IF(ISBLANK(A544),"",VLOOKUP(表1_16[[#This Row],[分项工程名称]],施工检查记录[#All],2,FALSE))</f>
        <v/>
      </c>
      <c r="AC544" s="5"/>
    </row>
    <row r="545" customHeight="1" spans="1:29">
      <c r="A545" s="5"/>
      <c r="B545" s="5"/>
      <c r="C545" s="5"/>
      <c r="D545" s="5"/>
      <c r="E545" s="5"/>
      <c r="F545" s="5"/>
      <c r="G545" s="5"/>
      <c r="H545" s="5"/>
      <c r="I545" s="5"/>
      <c r="J545" s="5"/>
      <c r="K545" s="11" t="str">
        <f>IF(ISBLANK(A545),"",VLOOKUP("S8"&amp;表1_16[[#This Row],[分项工程代号]]&amp;表1_16[[#This Row],[分项工程名称]],模板!D:F,3,FALSE))</f>
        <v/>
      </c>
      <c r="L545" s="2" t="str">
        <f>IF(ISBLANK(A545),"",表1_16[[#This Row],[编号]]&amp;TEXT(表1_16[[#This Row],[序号]],"000"))</f>
        <v/>
      </c>
      <c r="M545" s="11" t="str">
        <f t="shared" si="87"/>
        <v/>
      </c>
      <c r="N545" s="11" t="str">
        <f t="shared" si="88"/>
        <v/>
      </c>
      <c r="O545" s="11" t="str">
        <f t="shared" si="89"/>
        <v/>
      </c>
      <c r="P545" s="2" t="str">
        <f t="shared" si="90"/>
        <v/>
      </c>
      <c r="Q545" s="2" t="str">
        <f t="shared" si="91"/>
        <v/>
      </c>
      <c r="R545" s="2" t="str">
        <f t="shared" si="92"/>
        <v/>
      </c>
      <c r="S545" s="11" t="str">
        <f t="shared" si="93"/>
        <v/>
      </c>
      <c r="T545" s="11" t="str">
        <f>IF(ISBLANK(A545),"",VLOOKUP(表1_16[[#This Row],[分项工程名称]],模板!C:G,3,FALSE))</f>
        <v/>
      </c>
      <c r="U545" s="2" t="str">
        <f t="shared" si="94"/>
        <v/>
      </c>
      <c r="V545" s="2" t="str">
        <f t="shared" si="95"/>
        <v/>
      </c>
      <c r="W545" s="11" t="str">
        <f>IF(ISBLANK(A545),"",表1_16[[#This Row],[子项名称]]&amp;表1_16[[#This Row],[标题]]&amp;表1_16[[#This Row],[分项工程代号]])</f>
        <v/>
      </c>
      <c r="X545" s="11" t="str">
        <f>IF(ISBLANK(A545),"",COUNTIF(W:W,表1_16[[#This Row],[子项名称]]&amp;表1_16[[#This Row],[标题]]&amp;表1_16[[#This Row],[分项工程代号]]))</f>
        <v/>
      </c>
      <c r="Y545" s="11" t="str">
        <f>IF(ISBLANK(A545),"",表1_16[[#This Row],[子项名称]]&amp;表1_16[[#This Row],[分项工程代号]]&amp;表1_16[[#This Row],[分项工程名称]])</f>
        <v/>
      </c>
      <c r="Z545" s="11" t="str">
        <f>IF(ISBLANK(A545),"",IF(MATCH(表1_16[[#This Row],[子项名称]]&amp;表1_16[[#This Row],[分项工程代号]]&amp;表1_16[[#This Row],[分项工程名称]],Y:Y,0)=ROW(表1_16[[#This Row],[子项名称]]),TRUE,FALSE))</f>
        <v/>
      </c>
      <c r="AA545" s="11" t="str">
        <f t="shared" si="96"/>
        <v/>
      </c>
      <c r="AB545" s="11" t="str">
        <f>IF(ISBLANK(A545),"",VLOOKUP(表1_16[[#This Row],[分项工程名称]],施工检查记录[#All],2,FALSE))</f>
        <v/>
      </c>
      <c r="AC545" s="5"/>
    </row>
    <row r="546" customHeight="1" spans="1:29">
      <c r="A546" s="5"/>
      <c r="B546" s="5"/>
      <c r="C546" s="5"/>
      <c r="D546" s="5"/>
      <c r="E546" s="5"/>
      <c r="F546" s="5"/>
      <c r="G546" s="5"/>
      <c r="H546" s="5"/>
      <c r="I546" s="5"/>
      <c r="J546" s="5"/>
      <c r="K546" s="11" t="str">
        <f>IF(ISBLANK(A546),"",VLOOKUP("S8"&amp;表1_16[[#This Row],[分项工程代号]]&amp;表1_16[[#This Row],[分项工程名称]],模板!D:F,3,FALSE))</f>
        <v/>
      </c>
      <c r="L546" s="2" t="str">
        <f>IF(ISBLANK(A546),"",表1_16[[#This Row],[编号]]&amp;TEXT(表1_16[[#This Row],[序号]],"000"))</f>
        <v/>
      </c>
      <c r="M546" s="11" t="str">
        <f t="shared" si="87"/>
        <v/>
      </c>
      <c r="N546" s="11" t="str">
        <f t="shared" si="88"/>
        <v/>
      </c>
      <c r="O546" s="11" t="str">
        <f t="shared" si="89"/>
        <v/>
      </c>
      <c r="P546" s="2" t="str">
        <f t="shared" si="90"/>
        <v/>
      </c>
      <c r="Q546" s="2" t="str">
        <f t="shared" si="91"/>
        <v/>
      </c>
      <c r="R546" s="2" t="str">
        <f t="shared" si="92"/>
        <v/>
      </c>
      <c r="S546" s="11" t="str">
        <f t="shared" si="93"/>
        <v/>
      </c>
      <c r="T546" s="11" t="str">
        <f>IF(ISBLANK(A546),"",VLOOKUP(表1_16[[#This Row],[分项工程名称]],模板!C:G,3,FALSE))</f>
        <v/>
      </c>
      <c r="U546" s="2" t="str">
        <f t="shared" si="94"/>
        <v/>
      </c>
      <c r="V546" s="2" t="str">
        <f t="shared" si="95"/>
        <v/>
      </c>
      <c r="W546" s="11" t="str">
        <f>IF(ISBLANK(A546),"",表1_16[[#This Row],[子项名称]]&amp;表1_16[[#This Row],[标题]]&amp;表1_16[[#This Row],[分项工程代号]])</f>
        <v/>
      </c>
      <c r="X546" s="11" t="str">
        <f>IF(ISBLANK(A546),"",COUNTIF(W:W,表1_16[[#This Row],[子项名称]]&amp;表1_16[[#This Row],[标题]]&amp;表1_16[[#This Row],[分项工程代号]]))</f>
        <v/>
      </c>
      <c r="Y546" s="11" t="str">
        <f>IF(ISBLANK(A546),"",表1_16[[#This Row],[子项名称]]&amp;表1_16[[#This Row],[分项工程代号]]&amp;表1_16[[#This Row],[分项工程名称]])</f>
        <v/>
      </c>
      <c r="Z546" s="11" t="str">
        <f>IF(ISBLANK(A546),"",IF(MATCH(表1_16[[#This Row],[子项名称]]&amp;表1_16[[#This Row],[分项工程代号]]&amp;表1_16[[#This Row],[分项工程名称]],Y:Y,0)=ROW(表1_16[[#This Row],[子项名称]]),TRUE,FALSE))</f>
        <v/>
      </c>
      <c r="AA546" s="11" t="str">
        <f t="shared" si="96"/>
        <v/>
      </c>
      <c r="AB546" s="11" t="str">
        <f>IF(ISBLANK(A546),"",VLOOKUP(表1_16[[#This Row],[分项工程名称]],施工检查记录[#All],2,FALSE))</f>
        <v/>
      </c>
      <c r="AC546" s="5"/>
    </row>
    <row r="547" customHeight="1" spans="1:29">
      <c r="A547" s="5"/>
      <c r="B547" s="5"/>
      <c r="C547" s="5"/>
      <c r="D547" s="5"/>
      <c r="E547" s="5"/>
      <c r="F547" s="5"/>
      <c r="G547" s="5"/>
      <c r="H547" s="5"/>
      <c r="I547" s="5"/>
      <c r="J547" s="5"/>
      <c r="K547" s="11" t="str">
        <f>IF(ISBLANK(A547),"",VLOOKUP("S8"&amp;表1_16[[#This Row],[分项工程代号]]&amp;表1_16[[#This Row],[分项工程名称]],模板!D:F,3,FALSE))</f>
        <v/>
      </c>
      <c r="L547" s="2" t="str">
        <f>IF(ISBLANK(A547),"",表1_16[[#This Row],[编号]]&amp;TEXT(表1_16[[#This Row],[序号]],"000"))</f>
        <v/>
      </c>
      <c r="M547" s="11" t="str">
        <f t="shared" si="87"/>
        <v/>
      </c>
      <c r="N547" s="11" t="str">
        <f t="shared" si="88"/>
        <v/>
      </c>
      <c r="O547" s="11" t="str">
        <f t="shared" si="89"/>
        <v/>
      </c>
      <c r="P547" s="2" t="str">
        <f t="shared" si="90"/>
        <v/>
      </c>
      <c r="Q547" s="2" t="str">
        <f t="shared" si="91"/>
        <v/>
      </c>
      <c r="R547" s="2" t="str">
        <f t="shared" si="92"/>
        <v/>
      </c>
      <c r="S547" s="11" t="str">
        <f t="shared" si="93"/>
        <v/>
      </c>
      <c r="T547" s="11" t="str">
        <f>IF(ISBLANK(A547),"",VLOOKUP(表1_16[[#This Row],[分项工程名称]],模板!C:G,3,FALSE))</f>
        <v/>
      </c>
      <c r="U547" s="2" t="str">
        <f t="shared" si="94"/>
        <v/>
      </c>
      <c r="V547" s="2" t="str">
        <f t="shared" si="95"/>
        <v/>
      </c>
      <c r="W547" s="11" t="str">
        <f>IF(ISBLANK(A547),"",表1_16[[#This Row],[子项名称]]&amp;表1_16[[#This Row],[标题]]&amp;表1_16[[#This Row],[分项工程代号]])</f>
        <v/>
      </c>
      <c r="X547" s="11" t="str">
        <f>IF(ISBLANK(A547),"",COUNTIF(W:W,表1_16[[#This Row],[子项名称]]&amp;表1_16[[#This Row],[标题]]&amp;表1_16[[#This Row],[分项工程代号]]))</f>
        <v/>
      </c>
      <c r="Y547" s="11" t="str">
        <f>IF(ISBLANK(A547),"",表1_16[[#This Row],[子项名称]]&amp;表1_16[[#This Row],[分项工程代号]]&amp;表1_16[[#This Row],[分项工程名称]])</f>
        <v/>
      </c>
      <c r="Z547" s="11" t="str">
        <f>IF(ISBLANK(A547),"",IF(MATCH(表1_16[[#This Row],[子项名称]]&amp;表1_16[[#This Row],[分项工程代号]]&amp;表1_16[[#This Row],[分项工程名称]],Y:Y,0)=ROW(表1_16[[#This Row],[子项名称]]),TRUE,FALSE))</f>
        <v/>
      </c>
      <c r="AA547" s="11" t="str">
        <f t="shared" si="96"/>
        <v/>
      </c>
      <c r="AB547" s="11" t="str">
        <f>IF(ISBLANK(A547),"",VLOOKUP(表1_16[[#This Row],[分项工程名称]],施工检查记录[#All],2,FALSE))</f>
        <v/>
      </c>
      <c r="AC547" s="5"/>
    </row>
    <row r="548" customHeight="1" spans="1:29">
      <c r="A548" s="5"/>
      <c r="B548" s="5"/>
      <c r="C548" s="5"/>
      <c r="D548" s="5"/>
      <c r="E548" s="5"/>
      <c r="F548" s="5"/>
      <c r="G548" s="5"/>
      <c r="H548" s="5"/>
      <c r="I548" s="5"/>
      <c r="J548" s="5"/>
      <c r="K548" s="11" t="str">
        <f>IF(ISBLANK(A548),"",VLOOKUP("S8"&amp;表1_16[[#This Row],[分项工程代号]]&amp;表1_16[[#This Row],[分项工程名称]],模板!D:F,3,FALSE))</f>
        <v/>
      </c>
      <c r="L548" s="2" t="str">
        <f>IF(ISBLANK(A548),"",表1_16[[#This Row],[编号]]&amp;TEXT(表1_16[[#This Row],[序号]],"000"))</f>
        <v/>
      </c>
      <c r="M548" s="11" t="str">
        <f t="shared" si="87"/>
        <v/>
      </c>
      <c r="N548" s="11" t="str">
        <f t="shared" si="88"/>
        <v/>
      </c>
      <c r="O548" s="11" t="str">
        <f t="shared" si="89"/>
        <v/>
      </c>
      <c r="P548" s="2" t="str">
        <f t="shared" si="90"/>
        <v/>
      </c>
      <c r="Q548" s="2" t="str">
        <f t="shared" si="91"/>
        <v/>
      </c>
      <c r="R548" s="2" t="str">
        <f t="shared" si="92"/>
        <v/>
      </c>
      <c r="S548" s="11" t="str">
        <f t="shared" si="93"/>
        <v/>
      </c>
      <c r="T548" s="11" t="str">
        <f>IF(ISBLANK(A548),"",VLOOKUP(表1_16[[#This Row],[分项工程名称]],模板!C:G,3,FALSE))</f>
        <v/>
      </c>
      <c r="U548" s="2" t="str">
        <f t="shared" si="94"/>
        <v/>
      </c>
      <c r="V548" s="2" t="str">
        <f t="shared" si="95"/>
        <v/>
      </c>
      <c r="W548" s="11" t="str">
        <f>IF(ISBLANK(A548),"",表1_16[[#This Row],[子项名称]]&amp;表1_16[[#This Row],[标题]]&amp;表1_16[[#This Row],[分项工程代号]])</f>
        <v/>
      </c>
      <c r="X548" s="11" t="str">
        <f>IF(ISBLANK(A548),"",COUNTIF(W:W,表1_16[[#This Row],[子项名称]]&amp;表1_16[[#This Row],[标题]]&amp;表1_16[[#This Row],[分项工程代号]]))</f>
        <v/>
      </c>
      <c r="Y548" s="11" t="str">
        <f>IF(ISBLANK(A548),"",表1_16[[#This Row],[子项名称]]&amp;表1_16[[#This Row],[分项工程代号]]&amp;表1_16[[#This Row],[分项工程名称]])</f>
        <v/>
      </c>
      <c r="Z548" s="11" t="str">
        <f>IF(ISBLANK(A548),"",IF(MATCH(表1_16[[#This Row],[子项名称]]&amp;表1_16[[#This Row],[分项工程代号]]&amp;表1_16[[#This Row],[分项工程名称]],Y:Y,0)=ROW(表1_16[[#This Row],[子项名称]]),TRUE,FALSE))</f>
        <v/>
      </c>
      <c r="AA548" s="11" t="str">
        <f t="shared" si="96"/>
        <v/>
      </c>
      <c r="AB548" s="11" t="str">
        <f>IF(ISBLANK(A548),"",VLOOKUP(表1_16[[#This Row],[分项工程名称]],施工检查记录[#All],2,FALSE))</f>
        <v/>
      </c>
      <c r="AC548" s="5"/>
    </row>
    <row r="549" customHeight="1" spans="1:29">
      <c r="A549" s="5"/>
      <c r="B549" s="5"/>
      <c r="C549" s="5"/>
      <c r="D549" s="5"/>
      <c r="E549" s="5"/>
      <c r="F549" s="5"/>
      <c r="G549" s="5"/>
      <c r="H549" s="5"/>
      <c r="I549" s="5"/>
      <c r="J549" s="5"/>
      <c r="K549" s="11" t="str">
        <f>IF(ISBLANK(A549),"",VLOOKUP("S8"&amp;表1_16[[#This Row],[分项工程代号]]&amp;表1_16[[#This Row],[分项工程名称]],模板!D:F,3,FALSE))</f>
        <v/>
      </c>
      <c r="L549" s="2" t="str">
        <f>IF(ISBLANK(A549),"",表1_16[[#This Row],[编号]]&amp;TEXT(表1_16[[#This Row],[序号]],"000"))</f>
        <v/>
      </c>
      <c r="M549" s="11" t="str">
        <f t="shared" si="87"/>
        <v/>
      </c>
      <c r="N549" s="11" t="str">
        <f t="shared" si="88"/>
        <v/>
      </c>
      <c r="O549" s="11" t="str">
        <f t="shared" si="89"/>
        <v/>
      </c>
      <c r="P549" s="2" t="str">
        <f t="shared" si="90"/>
        <v/>
      </c>
      <c r="Q549" s="2" t="str">
        <f t="shared" si="91"/>
        <v/>
      </c>
      <c r="R549" s="2" t="str">
        <f t="shared" si="92"/>
        <v/>
      </c>
      <c r="S549" s="11" t="str">
        <f t="shared" si="93"/>
        <v/>
      </c>
      <c r="T549" s="11" t="str">
        <f>IF(ISBLANK(A549),"",VLOOKUP(表1_16[[#This Row],[分项工程名称]],模板!C:G,3,FALSE))</f>
        <v/>
      </c>
      <c r="U549" s="2" t="str">
        <f t="shared" si="94"/>
        <v/>
      </c>
      <c r="V549" s="2" t="str">
        <f t="shared" si="95"/>
        <v/>
      </c>
      <c r="W549" s="11" t="str">
        <f>IF(ISBLANK(A549),"",表1_16[[#This Row],[子项名称]]&amp;表1_16[[#This Row],[标题]]&amp;表1_16[[#This Row],[分项工程代号]])</f>
        <v/>
      </c>
      <c r="X549" s="11" t="str">
        <f>IF(ISBLANK(A549),"",COUNTIF(W:W,表1_16[[#This Row],[子项名称]]&amp;表1_16[[#This Row],[标题]]&amp;表1_16[[#This Row],[分项工程代号]]))</f>
        <v/>
      </c>
      <c r="Y549" s="11" t="str">
        <f>IF(ISBLANK(A549),"",表1_16[[#This Row],[子项名称]]&amp;表1_16[[#This Row],[分项工程代号]]&amp;表1_16[[#This Row],[分项工程名称]])</f>
        <v/>
      </c>
      <c r="Z549" s="11" t="str">
        <f>IF(ISBLANK(A549),"",IF(MATCH(表1_16[[#This Row],[子项名称]]&amp;表1_16[[#This Row],[分项工程代号]]&amp;表1_16[[#This Row],[分项工程名称]],Y:Y,0)=ROW(表1_16[[#This Row],[子项名称]]),TRUE,FALSE))</f>
        <v/>
      </c>
      <c r="AA549" s="11" t="str">
        <f t="shared" si="96"/>
        <v/>
      </c>
      <c r="AB549" s="11" t="str">
        <f>IF(ISBLANK(A549),"",VLOOKUP(表1_16[[#This Row],[分项工程名称]],施工检查记录[#All],2,FALSE))</f>
        <v/>
      </c>
      <c r="AC549" s="5"/>
    </row>
    <row r="550" customHeight="1" spans="1:29">
      <c r="A550" s="5"/>
      <c r="B550" s="5"/>
      <c r="C550" s="5"/>
      <c r="D550" s="5"/>
      <c r="E550" s="5"/>
      <c r="F550" s="5"/>
      <c r="G550" s="5"/>
      <c r="H550" s="5"/>
      <c r="I550" s="5"/>
      <c r="J550" s="5"/>
      <c r="K550" s="11" t="str">
        <f>IF(ISBLANK(A550),"",VLOOKUP("S8"&amp;表1_16[[#This Row],[分项工程代号]]&amp;表1_16[[#This Row],[分项工程名称]],模板!D:F,3,FALSE))</f>
        <v/>
      </c>
      <c r="L550" s="2" t="str">
        <f>IF(ISBLANK(A550),"",表1_16[[#This Row],[编号]]&amp;TEXT(表1_16[[#This Row],[序号]],"000"))</f>
        <v/>
      </c>
      <c r="M550" s="11" t="str">
        <f t="shared" si="87"/>
        <v/>
      </c>
      <c r="N550" s="11" t="str">
        <f t="shared" si="88"/>
        <v/>
      </c>
      <c r="O550" s="11" t="str">
        <f t="shared" si="89"/>
        <v/>
      </c>
      <c r="P550" s="2" t="str">
        <f t="shared" si="90"/>
        <v/>
      </c>
      <c r="Q550" s="2" t="str">
        <f t="shared" si="91"/>
        <v/>
      </c>
      <c r="R550" s="2" t="str">
        <f t="shared" si="92"/>
        <v/>
      </c>
      <c r="S550" s="11" t="str">
        <f t="shared" si="93"/>
        <v/>
      </c>
      <c r="T550" s="11" t="str">
        <f>IF(ISBLANK(A550),"",VLOOKUP(表1_16[[#This Row],[分项工程名称]],模板!C:G,3,FALSE))</f>
        <v/>
      </c>
      <c r="U550" s="2" t="str">
        <f t="shared" si="94"/>
        <v/>
      </c>
      <c r="V550" s="2" t="str">
        <f t="shared" si="95"/>
        <v/>
      </c>
      <c r="W550" s="11" t="str">
        <f>IF(ISBLANK(A550),"",表1_16[[#This Row],[子项名称]]&amp;表1_16[[#This Row],[标题]]&amp;表1_16[[#This Row],[分项工程代号]])</f>
        <v/>
      </c>
      <c r="X550" s="11" t="str">
        <f>IF(ISBLANK(A550),"",COUNTIF(W:W,表1_16[[#This Row],[子项名称]]&amp;表1_16[[#This Row],[标题]]&amp;表1_16[[#This Row],[分项工程代号]]))</f>
        <v/>
      </c>
      <c r="Y550" s="11" t="str">
        <f>IF(ISBLANK(A550),"",表1_16[[#This Row],[子项名称]]&amp;表1_16[[#This Row],[分项工程代号]]&amp;表1_16[[#This Row],[分项工程名称]])</f>
        <v/>
      </c>
      <c r="Z550" s="11" t="str">
        <f>IF(ISBLANK(A550),"",IF(MATCH(表1_16[[#This Row],[子项名称]]&amp;表1_16[[#This Row],[分项工程代号]]&amp;表1_16[[#This Row],[分项工程名称]],Y:Y,0)=ROW(表1_16[[#This Row],[子项名称]]),TRUE,FALSE))</f>
        <v/>
      </c>
      <c r="AA550" s="11" t="str">
        <f t="shared" si="96"/>
        <v/>
      </c>
      <c r="AB550" s="11" t="str">
        <f>IF(ISBLANK(A550),"",VLOOKUP(表1_16[[#This Row],[分项工程名称]],施工检查记录[#All],2,FALSE))</f>
        <v/>
      </c>
      <c r="AC550" s="5"/>
    </row>
    <row r="551" customHeight="1" spans="1:29">
      <c r="A551" s="5"/>
      <c r="B551" s="5"/>
      <c r="C551" s="5"/>
      <c r="D551" s="5"/>
      <c r="E551" s="5"/>
      <c r="F551" s="5"/>
      <c r="G551" s="5"/>
      <c r="H551" s="5"/>
      <c r="I551" s="5"/>
      <c r="J551" s="5"/>
      <c r="K551" s="11" t="str">
        <f>IF(ISBLANK(A551),"",VLOOKUP("S8"&amp;表1_16[[#This Row],[分项工程代号]]&amp;表1_16[[#This Row],[分项工程名称]],模板!D:F,3,FALSE))</f>
        <v/>
      </c>
      <c r="L551" s="2" t="str">
        <f>IF(ISBLANK(A551),"",表1_16[[#This Row],[编号]]&amp;TEXT(表1_16[[#This Row],[序号]],"000"))</f>
        <v/>
      </c>
      <c r="M551" s="11" t="str">
        <f t="shared" si="87"/>
        <v/>
      </c>
      <c r="N551" s="11" t="str">
        <f t="shared" si="88"/>
        <v/>
      </c>
      <c r="O551" s="11" t="str">
        <f t="shared" si="89"/>
        <v/>
      </c>
      <c r="P551" s="2" t="str">
        <f t="shared" si="90"/>
        <v/>
      </c>
      <c r="Q551" s="2" t="str">
        <f t="shared" si="91"/>
        <v/>
      </c>
      <c r="R551" s="2" t="str">
        <f t="shared" si="92"/>
        <v/>
      </c>
      <c r="S551" s="11" t="str">
        <f t="shared" si="93"/>
        <v/>
      </c>
      <c r="T551" s="11" t="str">
        <f>IF(ISBLANK(A551),"",VLOOKUP(表1_16[[#This Row],[分项工程名称]],模板!C:G,3,FALSE))</f>
        <v/>
      </c>
      <c r="U551" s="2" t="str">
        <f t="shared" si="94"/>
        <v/>
      </c>
      <c r="V551" s="2" t="str">
        <f t="shared" si="95"/>
        <v/>
      </c>
      <c r="W551" s="11" t="str">
        <f>IF(ISBLANK(A551),"",表1_16[[#This Row],[子项名称]]&amp;表1_16[[#This Row],[标题]]&amp;表1_16[[#This Row],[分项工程代号]])</f>
        <v/>
      </c>
      <c r="X551" s="11" t="str">
        <f>IF(ISBLANK(A551),"",COUNTIF(W:W,表1_16[[#This Row],[子项名称]]&amp;表1_16[[#This Row],[标题]]&amp;表1_16[[#This Row],[分项工程代号]]))</f>
        <v/>
      </c>
      <c r="Y551" s="11" t="str">
        <f>IF(ISBLANK(A551),"",表1_16[[#This Row],[子项名称]]&amp;表1_16[[#This Row],[分项工程代号]]&amp;表1_16[[#This Row],[分项工程名称]])</f>
        <v/>
      </c>
      <c r="Z551" s="11" t="str">
        <f>IF(ISBLANK(A551),"",IF(MATCH(表1_16[[#This Row],[子项名称]]&amp;表1_16[[#This Row],[分项工程代号]]&amp;表1_16[[#This Row],[分项工程名称]],Y:Y,0)=ROW(表1_16[[#This Row],[子项名称]]),TRUE,FALSE))</f>
        <v/>
      </c>
      <c r="AA551" s="11" t="str">
        <f t="shared" si="96"/>
        <v/>
      </c>
      <c r="AB551" s="11" t="str">
        <f>IF(ISBLANK(A551),"",VLOOKUP(表1_16[[#This Row],[分项工程名称]],施工检查记录[#All],2,FALSE))</f>
        <v/>
      </c>
      <c r="AC551" s="5"/>
    </row>
    <row r="552" customHeight="1" spans="1:29">
      <c r="A552" s="5"/>
      <c r="B552" s="5"/>
      <c r="C552" s="5"/>
      <c r="D552" s="5"/>
      <c r="E552" s="5"/>
      <c r="F552" s="5"/>
      <c r="G552" s="5"/>
      <c r="H552" s="5"/>
      <c r="I552" s="5"/>
      <c r="J552" s="5"/>
      <c r="K552" s="11" t="str">
        <f>IF(ISBLANK(A552),"",VLOOKUP("S8"&amp;表1_16[[#This Row],[分项工程代号]]&amp;表1_16[[#This Row],[分项工程名称]],模板!D:F,3,FALSE))</f>
        <v/>
      </c>
      <c r="L552" s="2" t="str">
        <f>IF(ISBLANK(A552),"",表1_16[[#This Row],[编号]]&amp;TEXT(表1_16[[#This Row],[序号]],"000"))</f>
        <v/>
      </c>
      <c r="M552" s="11" t="str">
        <f t="shared" si="87"/>
        <v/>
      </c>
      <c r="N552" s="11" t="str">
        <f t="shared" si="88"/>
        <v/>
      </c>
      <c r="O552" s="11" t="str">
        <f t="shared" si="89"/>
        <v/>
      </c>
      <c r="P552" s="2" t="str">
        <f t="shared" si="90"/>
        <v/>
      </c>
      <c r="Q552" s="2" t="str">
        <f t="shared" si="91"/>
        <v/>
      </c>
      <c r="R552" s="2" t="str">
        <f t="shared" si="92"/>
        <v/>
      </c>
      <c r="S552" s="11" t="str">
        <f t="shared" si="93"/>
        <v/>
      </c>
      <c r="T552" s="11" t="str">
        <f>IF(ISBLANK(A552),"",VLOOKUP(表1_16[[#This Row],[分项工程名称]],模板!C:G,3,FALSE))</f>
        <v/>
      </c>
      <c r="U552" s="2" t="str">
        <f t="shared" si="94"/>
        <v/>
      </c>
      <c r="V552" s="2" t="str">
        <f t="shared" si="95"/>
        <v/>
      </c>
      <c r="W552" s="11" t="str">
        <f>IF(ISBLANK(A552),"",表1_16[[#This Row],[子项名称]]&amp;表1_16[[#This Row],[标题]]&amp;表1_16[[#This Row],[分项工程代号]])</f>
        <v/>
      </c>
      <c r="X552" s="11" t="str">
        <f>IF(ISBLANK(A552),"",COUNTIF(W:W,表1_16[[#This Row],[子项名称]]&amp;表1_16[[#This Row],[标题]]&amp;表1_16[[#This Row],[分项工程代号]]))</f>
        <v/>
      </c>
      <c r="Y552" s="11" t="str">
        <f>IF(ISBLANK(A552),"",表1_16[[#This Row],[子项名称]]&amp;表1_16[[#This Row],[分项工程代号]]&amp;表1_16[[#This Row],[分项工程名称]])</f>
        <v/>
      </c>
      <c r="Z552" s="11" t="str">
        <f>IF(ISBLANK(A552),"",IF(MATCH(表1_16[[#This Row],[子项名称]]&amp;表1_16[[#This Row],[分项工程代号]]&amp;表1_16[[#This Row],[分项工程名称]],Y:Y,0)=ROW(表1_16[[#This Row],[子项名称]]),TRUE,FALSE))</f>
        <v/>
      </c>
      <c r="AA552" s="11" t="str">
        <f t="shared" si="96"/>
        <v/>
      </c>
      <c r="AB552" s="11" t="str">
        <f>IF(ISBLANK(A552),"",VLOOKUP(表1_16[[#This Row],[分项工程名称]],施工检查记录[#All],2,FALSE))</f>
        <v/>
      </c>
      <c r="AC552" s="5"/>
    </row>
    <row r="553" customHeight="1" spans="1:29">
      <c r="A553" s="5"/>
      <c r="B553" s="5"/>
      <c r="C553" s="5"/>
      <c r="D553" s="5"/>
      <c r="E553" s="5"/>
      <c r="F553" s="5"/>
      <c r="G553" s="5"/>
      <c r="H553" s="5"/>
      <c r="I553" s="5"/>
      <c r="J553" s="5"/>
      <c r="K553" s="11" t="str">
        <f>IF(ISBLANK(A553),"",VLOOKUP("S8"&amp;表1_16[[#This Row],[分项工程代号]]&amp;表1_16[[#This Row],[分项工程名称]],模板!D:F,3,FALSE))</f>
        <v/>
      </c>
      <c r="L553" s="2" t="str">
        <f>IF(ISBLANK(A553),"",表1_16[[#This Row],[编号]]&amp;TEXT(表1_16[[#This Row],[序号]],"000"))</f>
        <v/>
      </c>
      <c r="M553" s="11" t="str">
        <f t="shared" si="87"/>
        <v/>
      </c>
      <c r="N553" s="11" t="str">
        <f t="shared" si="88"/>
        <v/>
      </c>
      <c r="O553" s="11" t="str">
        <f t="shared" si="89"/>
        <v/>
      </c>
      <c r="P553" s="2" t="str">
        <f t="shared" si="90"/>
        <v/>
      </c>
      <c r="Q553" s="2" t="str">
        <f t="shared" si="91"/>
        <v/>
      </c>
      <c r="R553" s="2" t="str">
        <f t="shared" si="92"/>
        <v/>
      </c>
      <c r="S553" s="11" t="str">
        <f t="shared" si="93"/>
        <v/>
      </c>
      <c r="T553" s="11" t="str">
        <f>IF(ISBLANK(A553),"",VLOOKUP(表1_16[[#This Row],[分项工程名称]],模板!C:G,3,FALSE))</f>
        <v/>
      </c>
      <c r="U553" s="2" t="str">
        <f t="shared" si="94"/>
        <v/>
      </c>
      <c r="V553" s="2" t="str">
        <f t="shared" si="95"/>
        <v/>
      </c>
      <c r="W553" s="11" t="str">
        <f>IF(ISBLANK(A553),"",表1_16[[#This Row],[子项名称]]&amp;表1_16[[#This Row],[标题]]&amp;表1_16[[#This Row],[分项工程代号]])</f>
        <v/>
      </c>
      <c r="X553" s="11" t="str">
        <f>IF(ISBLANK(A553),"",COUNTIF(W:W,表1_16[[#This Row],[子项名称]]&amp;表1_16[[#This Row],[标题]]&amp;表1_16[[#This Row],[分项工程代号]]))</f>
        <v/>
      </c>
      <c r="Y553" s="11" t="str">
        <f>IF(ISBLANK(A553),"",表1_16[[#This Row],[子项名称]]&amp;表1_16[[#This Row],[分项工程代号]]&amp;表1_16[[#This Row],[分项工程名称]])</f>
        <v/>
      </c>
      <c r="Z553" s="11" t="str">
        <f>IF(ISBLANK(A553),"",IF(MATCH(表1_16[[#This Row],[子项名称]]&amp;表1_16[[#This Row],[分项工程代号]]&amp;表1_16[[#This Row],[分项工程名称]],Y:Y,0)=ROW(表1_16[[#This Row],[子项名称]]),TRUE,FALSE))</f>
        <v/>
      </c>
      <c r="AA553" s="11" t="str">
        <f t="shared" si="96"/>
        <v/>
      </c>
      <c r="AB553" s="11" t="str">
        <f>IF(ISBLANK(A553),"",VLOOKUP(表1_16[[#This Row],[分项工程名称]],施工检查记录[#All],2,FALSE))</f>
        <v/>
      </c>
      <c r="AC553" s="5"/>
    </row>
    <row r="554" customHeight="1" spans="1:29">
      <c r="A554" s="5"/>
      <c r="B554" s="5"/>
      <c r="C554" s="5"/>
      <c r="D554" s="5"/>
      <c r="E554" s="5"/>
      <c r="F554" s="5"/>
      <c r="G554" s="5"/>
      <c r="H554" s="5"/>
      <c r="I554" s="5"/>
      <c r="J554" s="5"/>
      <c r="K554" s="11" t="str">
        <f>IF(ISBLANK(A554),"",VLOOKUP("S8"&amp;表1_16[[#This Row],[分项工程代号]]&amp;表1_16[[#This Row],[分项工程名称]],模板!D:F,3,FALSE))</f>
        <v/>
      </c>
      <c r="L554" s="2" t="str">
        <f>IF(ISBLANK(A554),"",表1_16[[#This Row],[编号]]&amp;TEXT(表1_16[[#This Row],[序号]],"000"))</f>
        <v/>
      </c>
      <c r="M554" s="11" t="str">
        <f t="shared" si="87"/>
        <v/>
      </c>
      <c r="N554" s="11" t="str">
        <f t="shared" si="88"/>
        <v/>
      </c>
      <c r="O554" s="11" t="str">
        <f t="shared" si="89"/>
        <v/>
      </c>
      <c r="P554" s="2" t="str">
        <f t="shared" si="90"/>
        <v/>
      </c>
      <c r="Q554" s="2" t="str">
        <f t="shared" si="91"/>
        <v/>
      </c>
      <c r="R554" s="2" t="str">
        <f t="shared" si="92"/>
        <v/>
      </c>
      <c r="S554" s="11" t="str">
        <f t="shared" si="93"/>
        <v/>
      </c>
      <c r="T554" s="11" t="str">
        <f>IF(ISBLANK(A554),"",VLOOKUP(表1_16[[#This Row],[分项工程名称]],模板!C:G,3,FALSE))</f>
        <v/>
      </c>
      <c r="U554" s="2" t="str">
        <f t="shared" si="94"/>
        <v/>
      </c>
      <c r="V554" s="2" t="str">
        <f t="shared" si="95"/>
        <v/>
      </c>
      <c r="W554" s="11" t="str">
        <f>IF(ISBLANK(A554),"",表1_16[[#This Row],[子项名称]]&amp;表1_16[[#This Row],[标题]]&amp;表1_16[[#This Row],[分项工程代号]])</f>
        <v/>
      </c>
      <c r="X554" s="11" t="str">
        <f>IF(ISBLANK(A554),"",COUNTIF(W:W,表1_16[[#This Row],[子项名称]]&amp;表1_16[[#This Row],[标题]]&amp;表1_16[[#This Row],[分项工程代号]]))</f>
        <v/>
      </c>
      <c r="Y554" s="11" t="str">
        <f>IF(ISBLANK(A554),"",表1_16[[#This Row],[子项名称]]&amp;表1_16[[#This Row],[分项工程代号]]&amp;表1_16[[#This Row],[分项工程名称]])</f>
        <v/>
      </c>
      <c r="Z554" s="11" t="str">
        <f>IF(ISBLANK(A554),"",IF(MATCH(表1_16[[#This Row],[子项名称]]&amp;表1_16[[#This Row],[分项工程代号]]&amp;表1_16[[#This Row],[分项工程名称]],Y:Y,0)=ROW(表1_16[[#This Row],[子项名称]]),TRUE,FALSE))</f>
        <v/>
      </c>
      <c r="AA554" s="11" t="str">
        <f t="shared" si="96"/>
        <v/>
      </c>
      <c r="AB554" s="11" t="str">
        <f>IF(ISBLANK(A554),"",VLOOKUP(表1_16[[#This Row],[分项工程名称]],施工检查记录[#All],2,FALSE))</f>
        <v/>
      </c>
      <c r="AC554" s="5"/>
    </row>
    <row r="555" customHeight="1" spans="1:29">
      <c r="A555" s="5"/>
      <c r="B555" s="5"/>
      <c r="C555" s="5"/>
      <c r="D555" s="5"/>
      <c r="E555" s="5"/>
      <c r="F555" s="5"/>
      <c r="G555" s="5"/>
      <c r="H555" s="5"/>
      <c r="I555" s="5"/>
      <c r="J555" s="5"/>
      <c r="K555" s="11" t="str">
        <f>IF(ISBLANK(A555),"",VLOOKUP("S8"&amp;表1_16[[#This Row],[分项工程代号]]&amp;表1_16[[#This Row],[分项工程名称]],模板!D:F,3,FALSE))</f>
        <v/>
      </c>
      <c r="L555" s="2" t="str">
        <f>IF(ISBLANK(A555),"",表1_16[[#This Row],[编号]]&amp;TEXT(表1_16[[#This Row],[序号]],"000"))</f>
        <v/>
      </c>
      <c r="M555" s="11" t="str">
        <f t="shared" si="87"/>
        <v/>
      </c>
      <c r="N555" s="11" t="str">
        <f t="shared" si="88"/>
        <v/>
      </c>
      <c r="O555" s="11" t="str">
        <f t="shared" si="89"/>
        <v/>
      </c>
      <c r="P555" s="2" t="str">
        <f t="shared" si="90"/>
        <v/>
      </c>
      <c r="Q555" s="2" t="str">
        <f t="shared" si="91"/>
        <v/>
      </c>
      <c r="R555" s="2" t="str">
        <f t="shared" si="92"/>
        <v/>
      </c>
      <c r="S555" s="11" t="str">
        <f t="shared" si="93"/>
        <v/>
      </c>
      <c r="T555" s="11" t="str">
        <f>IF(ISBLANK(A555),"",VLOOKUP(表1_16[[#This Row],[分项工程名称]],模板!C:G,3,FALSE))</f>
        <v/>
      </c>
      <c r="U555" s="2" t="str">
        <f t="shared" si="94"/>
        <v/>
      </c>
      <c r="V555" s="2" t="str">
        <f t="shared" si="95"/>
        <v/>
      </c>
      <c r="W555" s="11" t="str">
        <f>IF(ISBLANK(A555),"",表1_16[[#This Row],[子项名称]]&amp;表1_16[[#This Row],[标题]]&amp;表1_16[[#This Row],[分项工程代号]])</f>
        <v/>
      </c>
      <c r="X555" s="11" t="str">
        <f>IF(ISBLANK(A555),"",COUNTIF(W:W,表1_16[[#This Row],[子项名称]]&amp;表1_16[[#This Row],[标题]]&amp;表1_16[[#This Row],[分项工程代号]]))</f>
        <v/>
      </c>
      <c r="Y555" s="11" t="str">
        <f>IF(ISBLANK(A555),"",表1_16[[#This Row],[子项名称]]&amp;表1_16[[#This Row],[分项工程代号]]&amp;表1_16[[#This Row],[分项工程名称]])</f>
        <v/>
      </c>
      <c r="Z555" s="11" t="str">
        <f>IF(ISBLANK(A555),"",IF(MATCH(表1_16[[#This Row],[子项名称]]&amp;表1_16[[#This Row],[分项工程代号]]&amp;表1_16[[#This Row],[分项工程名称]],Y:Y,0)=ROW(表1_16[[#This Row],[子项名称]]),TRUE,FALSE))</f>
        <v/>
      </c>
      <c r="AA555" s="11" t="str">
        <f t="shared" si="96"/>
        <v/>
      </c>
      <c r="AB555" s="11" t="str">
        <f>IF(ISBLANK(A555),"",VLOOKUP(表1_16[[#This Row],[分项工程名称]],施工检查记录[#All],2,FALSE))</f>
        <v/>
      </c>
      <c r="AC555" s="5"/>
    </row>
    <row r="556" customHeight="1" spans="1:29">
      <c r="A556" s="5"/>
      <c r="B556" s="5"/>
      <c r="C556" s="5"/>
      <c r="D556" s="5"/>
      <c r="E556" s="5"/>
      <c r="F556" s="5"/>
      <c r="G556" s="5"/>
      <c r="H556" s="5"/>
      <c r="I556" s="5"/>
      <c r="J556" s="5"/>
      <c r="K556" s="11" t="str">
        <f>IF(ISBLANK(A556),"",VLOOKUP("S8"&amp;表1_16[[#This Row],[分项工程代号]]&amp;表1_16[[#This Row],[分项工程名称]],模板!D:F,3,FALSE))</f>
        <v/>
      </c>
      <c r="L556" s="2" t="str">
        <f>IF(ISBLANK(A556),"",表1_16[[#This Row],[编号]]&amp;TEXT(表1_16[[#This Row],[序号]],"000"))</f>
        <v/>
      </c>
      <c r="M556" s="11" t="str">
        <f t="shared" si="87"/>
        <v/>
      </c>
      <c r="N556" s="11" t="str">
        <f t="shared" si="88"/>
        <v/>
      </c>
      <c r="O556" s="11" t="str">
        <f t="shared" si="89"/>
        <v/>
      </c>
      <c r="P556" s="2" t="str">
        <f t="shared" si="90"/>
        <v/>
      </c>
      <c r="Q556" s="2" t="str">
        <f t="shared" si="91"/>
        <v/>
      </c>
      <c r="R556" s="2" t="str">
        <f t="shared" si="92"/>
        <v/>
      </c>
      <c r="S556" s="11" t="str">
        <f t="shared" si="93"/>
        <v/>
      </c>
      <c r="T556" s="11" t="str">
        <f>IF(ISBLANK(A556),"",VLOOKUP(表1_16[[#This Row],[分项工程名称]],模板!C:G,3,FALSE))</f>
        <v/>
      </c>
      <c r="U556" s="2" t="str">
        <f t="shared" si="94"/>
        <v/>
      </c>
      <c r="V556" s="2" t="str">
        <f t="shared" si="95"/>
        <v/>
      </c>
      <c r="W556" s="11" t="str">
        <f>IF(ISBLANK(A556),"",表1_16[[#This Row],[子项名称]]&amp;表1_16[[#This Row],[标题]]&amp;表1_16[[#This Row],[分项工程代号]])</f>
        <v/>
      </c>
      <c r="X556" s="11" t="str">
        <f>IF(ISBLANK(A556),"",COUNTIF(W:W,表1_16[[#This Row],[子项名称]]&amp;表1_16[[#This Row],[标题]]&amp;表1_16[[#This Row],[分项工程代号]]))</f>
        <v/>
      </c>
      <c r="Y556" s="11" t="str">
        <f>IF(ISBLANK(A556),"",表1_16[[#This Row],[子项名称]]&amp;表1_16[[#This Row],[分项工程代号]]&amp;表1_16[[#This Row],[分项工程名称]])</f>
        <v/>
      </c>
      <c r="Z556" s="11" t="str">
        <f>IF(ISBLANK(A556),"",IF(MATCH(表1_16[[#This Row],[子项名称]]&amp;表1_16[[#This Row],[分项工程代号]]&amp;表1_16[[#This Row],[分项工程名称]],Y:Y,0)=ROW(表1_16[[#This Row],[子项名称]]),TRUE,FALSE))</f>
        <v/>
      </c>
      <c r="AA556" s="11" t="str">
        <f t="shared" si="96"/>
        <v/>
      </c>
      <c r="AB556" s="11" t="str">
        <f>IF(ISBLANK(A556),"",VLOOKUP(表1_16[[#This Row],[分项工程名称]],施工检查记录[#All],2,FALSE))</f>
        <v/>
      </c>
      <c r="AC556" s="5"/>
    </row>
    <row r="557" customHeight="1" spans="1:29">
      <c r="A557" s="5"/>
      <c r="B557" s="5"/>
      <c r="C557" s="5"/>
      <c r="D557" s="5"/>
      <c r="E557" s="5"/>
      <c r="F557" s="5"/>
      <c r="G557" s="5"/>
      <c r="H557" s="5"/>
      <c r="I557" s="5"/>
      <c r="J557" s="5"/>
      <c r="K557" s="11" t="str">
        <f>IF(ISBLANK(A557),"",VLOOKUP("S8"&amp;表1_16[[#This Row],[分项工程代号]]&amp;表1_16[[#This Row],[分项工程名称]],模板!D:F,3,FALSE))</f>
        <v/>
      </c>
      <c r="L557" s="2" t="str">
        <f>IF(ISBLANK(A557),"",表1_16[[#This Row],[编号]]&amp;TEXT(表1_16[[#This Row],[序号]],"000"))</f>
        <v/>
      </c>
      <c r="M557" s="11" t="str">
        <f t="shared" si="87"/>
        <v/>
      </c>
      <c r="N557" s="11" t="str">
        <f t="shared" si="88"/>
        <v/>
      </c>
      <c r="O557" s="11" t="str">
        <f t="shared" si="89"/>
        <v/>
      </c>
      <c r="P557" s="2" t="str">
        <f t="shared" si="90"/>
        <v/>
      </c>
      <c r="Q557" s="2" t="str">
        <f t="shared" si="91"/>
        <v/>
      </c>
      <c r="R557" s="2" t="str">
        <f t="shared" si="92"/>
        <v/>
      </c>
      <c r="S557" s="11" t="str">
        <f t="shared" si="93"/>
        <v/>
      </c>
      <c r="T557" s="11" t="str">
        <f>IF(ISBLANK(A557),"",VLOOKUP(表1_16[[#This Row],[分项工程名称]],模板!C:G,3,FALSE))</f>
        <v/>
      </c>
      <c r="U557" s="2" t="str">
        <f t="shared" si="94"/>
        <v/>
      </c>
      <c r="V557" s="2" t="str">
        <f t="shared" si="95"/>
        <v/>
      </c>
      <c r="W557" s="11" t="str">
        <f>IF(ISBLANK(A557),"",表1_16[[#This Row],[子项名称]]&amp;表1_16[[#This Row],[标题]]&amp;表1_16[[#This Row],[分项工程代号]])</f>
        <v/>
      </c>
      <c r="X557" s="11" t="str">
        <f>IF(ISBLANK(A557),"",COUNTIF(W:W,表1_16[[#This Row],[子项名称]]&amp;表1_16[[#This Row],[标题]]&amp;表1_16[[#This Row],[分项工程代号]]))</f>
        <v/>
      </c>
      <c r="Y557" s="11" t="str">
        <f>IF(ISBLANK(A557),"",表1_16[[#This Row],[子项名称]]&amp;表1_16[[#This Row],[分项工程代号]]&amp;表1_16[[#This Row],[分项工程名称]])</f>
        <v/>
      </c>
      <c r="Z557" s="11" t="str">
        <f>IF(ISBLANK(A557),"",IF(MATCH(表1_16[[#This Row],[子项名称]]&amp;表1_16[[#This Row],[分项工程代号]]&amp;表1_16[[#This Row],[分项工程名称]],Y:Y,0)=ROW(表1_16[[#This Row],[子项名称]]),TRUE,FALSE))</f>
        <v/>
      </c>
      <c r="AA557" s="11" t="str">
        <f t="shared" si="96"/>
        <v/>
      </c>
      <c r="AB557" s="11" t="str">
        <f>IF(ISBLANK(A557),"",VLOOKUP(表1_16[[#This Row],[分项工程名称]],施工检查记录[#All],2,FALSE))</f>
        <v/>
      </c>
      <c r="AC557" s="5"/>
    </row>
    <row r="558" customHeight="1" spans="1:29">
      <c r="A558" s="5"/>
      <c r="B558" s="5"/>
      <c r="C558" s="5"/>
      <c r="D558" s="5"/>
      <c r="E558" s="5"/>
      <c r="F558" s="5"/>
      <c r="G558" s="5"/>
      <c r="H558" s="5"/>
      <c r="I558" s="5"/>
      <c r="J558" s="5"/>
      <c r="K558" s="11" t="str">
        <f>IF(ISBLANK(A558),"",VLOOKUP("S8"&amp;表1_16[[#This Row],[分项工程代号]]&amp;表1_16[[#This Row],[分项工程名称]],模板!D:F,3,FALSE))</f>
        <v/>
      </c>
      <c r="L558" s="2" t="str">
        <f>IF(ISBLANK(A558),"",表1_16[[#This Row],[编号]]&amp;TEXT(表1_16[[#This Row],[序号]],"000"))</f>
        <v/>
      </c>
      <c r="M558" s="11" t="str">
        <f t="shared" si="87"/>
        <v/>
      </c>
      <c r="N558" s="11" t="str">
        <f t="shared" si="88"/>
        <v/>
      </c>
      <c r="O558" s="11" t="str">
        <f t="shared" si="89"/>
        <v/>
      </c>
      <c r="P558" s="2" t="str">
        <f t="shared" si="90"/>
        <v/>
      </c>
      <c r="Q558" s="2" t="str">
        <f t="shared" si="91"/>
        <v/>
      </c>
      <c r="R558" s="2" t="str">
        <f t="shared" si="92"/>
        <v/>
      </c>
      <c r="S558" s="11" t="str">
        <f t="shared" si="93"/>
        <v/>
      </c>
      <c r="T558" s="11" t="str">
        <f>IF(ISBLANK(A558),"",VLOOKUP(表1_16[[#This Row],[分项工程名称]],模板!C:G,3,FALSE))</f>
        <v/>
      </c>
      <c r="U558" s="2" t="str">
        <f t="shared" si="94"/>
        <v/>
      </c>
      <c r="V558" s="2" t="str">
        <f t="shared" si="95"/>
        <v/>
      </c>
      <c r="W558" s="11" t="str">
        <f>IF(ISBLANK(A558),"",表1_16[[#This Row],[子项名称]]&amp;表1_16[[#This Row],[标题]]&amp;表1_16[[#This Row],[分项工程代号]])</f>
        <v/>
      </c>
      <c r="X558" s="11" t="str">
        <f>IF(ISBLANK(A558),"",COUNTIF(W:W,表1_16[[#This Row],[子项名称]]&amp;表1_16[[#This Row],[标题]]&amp;表1_16[[#This Row],[分项工程代号]]))</f>
        <v/>
      </c>
      <c r="Y558" s="11" t="str">
        <f>IF(ISBLANK(A558),"",表1_16[[#This Row],[子项名称]]&amp;表1_16[[#This Row],[分项工程代号]]&amp;表1_16[[#This Row],[分项工程名称]])</f>
        <v/>
      </c>
      <c r="Z558" s="11" t="str">
        <f>IF(ISBLANK(A558),"",IF(MATCH(表1_16[[#This Row],[子项名称]]&amp;表1_16[[#This Row],[分项工程代号]]&amp;表1_16[[#This Row],[分项工程名称]],Y:Y,0)=ROW(表1_16[[#This Row],[子项名称]]),TRUE,FALSE))</f>
        <v/>
      </c>
      <c r="AA558" s="11" t="str">
        <f t="shared" si="96"/>
        <v/>
      </c>
      <c r="AB558" s="11" t="str">
        <f>IF(ISBLANK(A558),"",VLOOKUP(表1_16[[#This Row],[分项工程名称]],施工检查记录[#All],2,FALSE))</f>
        <v/>
      </c>
      <c r="AC558" s="5"/>
    </row>
    <row r="559" customHeight="1" spans="1:29">
      <c r="A559" s="5"/>
      <c r="B559" s="5"/>
      <c r="C559" s="5"/>
      <c r="D559" s="5"/>
      <c r="E559" s="5"/>
      <c r="F559" s="5"/>
      <c r="G559" s="5"/>
      <c r="H559" s="5"/>
      <c r="I559" s="5"/>
      <c r="J559" s="5"/>
      <c r="K559" s="11" t="str">
        <f>IF(ISBLANK(A559),"",VLOOKUP("S8"&amp;表1_16[[#This Row],[分项工程代号]]&amp;表1_16[[#This Row],[分项工程名称]],模板!D:F,3,FALSE))</f>
        <v/>
      </c>
      <c r="L559" s="2" t="str">
        <f>IF(ISBLANK(A559),"",表1_16[[#This Row],[编号]]&amp;TEXT(表1_16[[#This Row],[序号]],"000"))</f>
        <v/>
      </c>
      <c r="M559" s="11" t="str">
        <f t="shared" si="87"/>
        <v/>
      </c>
      <c r="N559" s="11" t="str">
        <f t="shared" si="88"/>
        <v/>
      </c>
      <c r="O559" s="11" t="str">
        <f t="shared" si="89"/>
        <v/>
      </c>
      <c r="P559" s="2" t="str">
        <f t="shared" si="90"/>
        <v/>
      </c>
      <c r="Q559" s="2" t="str">
        <f t="shared" si="91"/>
        <v/>
      </c>
      <c r="R559" s="2" t="str">
        <f t="shared" si="92"/>
        <v/>
      </c>
      <c r="S559" s="11" t="str">
        <f t="shared" si="93"/>
        <v/>
      </c>
      <c r="T559" s="11" t="str">
        <f>IF(ISBLANK(A559),"",VLOOKUP(表1_16[[#This Row],[分项工程名称]],模板!C:G,3,FALSE))</f>
        <v/>
      </c>
      <c r="U559" s="2" t="str">
        <f t="shared" si="94"/>
        <v/>
      </c>
      <c r="V559" s="2" t="str">
        <f t="shared" si="95"/>
        <v/>
      </c>
      <c r="W559" s="11" t="str">
        <f>IF(ISBLANK(A559),"",表1_16[[#This Row],[子项名称]]&amp;表1_16[[#This Row],[标题]]&amp;表1_16[[#This Row],[分项工程代号]])</f>
        <v/>
      </c>
      <c r="X559" s="11" t="str">
        <f>IF(ISBLANK(A559),"",COUNTIF(W:W,表1_16[[#This Row],[子项名称]]&amp;表1_16[[#This Row],[标题]]&amp;表1_16[[#This Row],[分项工程代号]]))</f>
        <v/>
      </c>
      <c r="Y559" s="11" t="str">
        <f>IF(ISBLANK(A559),"",表1_16[[#This Row],[子项名称]]&amp;表1_16[[#This Row],[分项工程代号]]&amp;表1_16[[#This Row],[分项工程名称]])</f>
        <v/>
      </c>
      <c r="Z559" s="11" t="str">
        <f>IF(ISBLANK(A559),"",IF(MATCH(表1_16[[#This Row],[子项名称]]&amp;表1_16[[#This Row],[分项工程代号]]&amp;表1_16[[#This Row],[分项工程名称]],Y:Y,0)=ROW(表1_16[[#This Row],[子项名称]]),TRUE,FALSE))</f>
        <v/>
      </c>
      <c r="AA559" s="11" t="str">
        <f t="shared" si="96"/>
        <v/>
      </c>
      <c r="AB559" s="11" t="str">
        <f>IF(ISBLANK(A559),"",VLOOKUP(表1_16[[#This Row],[分项工程名称]],施工检查记录[#All],2,FALSE))</f>
        <v/>
      </c>
      <c r="AC559" s="5"/>
    </row>
    <row r="560" customHeight="1" spans="1:29">
      <c r="A560" s="5"/>
      <c r="B560" s="5"/>
      <c r="C560" s="5"/>
      <c r="D560" s="5"/>
      <c r="E560" s="5"/>
      <c r="F560" s="5"/>
      <c r="G560" s="5"/>
      <c r="H560" s="5"/>
      <c r="I560" s="5"/>
      <c r="J560" s="5"/>
      <c r="K560" s="11" t="str">
        <f>IF(ISBLANK(A560),"",VLOOKUP("S8"&amp;表1_16[[#This Row],[分项工程代号]]&amp;表1_16[[#This Row],[分项工程名称]],模板!D:F,3,FALSE))</f>
        <v/>
      </c>
      <c r="L560" s="2" t="str">
        <f>IF(ISBLANK(A560),"",表1_16[[#This Row],[编号]]&amp;TEXT(表1_16[[#This Row],[序号]],"000"))</f>
        <v/>
      </c>
      <c r="M560" s="11" t="str">
        <f t="shared" si="87"/>
        <v/>
      </c>
      <c r="N560" s="11" t="str">
        <f t="shared" si="88"/>
        <v/>
      </c>
      <c r="O560" s="11" t="str">
        <f t="shared" si="89"/>
        <v/>
      </c>
      <c r="P560" s="2" t="str">
        <f t="shared" si="90"/>
        <v/>
      </c>
      <c r="Q560" s="2" t="str">
        <f t="shared" si="91"/>
        <v/>
      </c>
      <c r="R560" s="2" t="str">
        <f t="shared" si="92"/>
        <v/>
      </c>
      <c r="S560" s="11" t="str">
        <f t="shared" si="93"/>
        <v/>
      </c>
      <c r="T560" s="11" t="str">
        <f>IF(ISBLANK(A560),"",VLOOKUP(表1_16[[#This Row],[分项工程名称]],模板!C:G,3,FALSE))</f>
        <v/>
      </c>
      <c r="U560" s="2" t="str">
        <f t="shared" si="94"/>
        <v/>
      </c>
      <c r="V560" s="2" t="str">
        <f t="shared" si="95"/>
        <v/>
      </c>
      <c r="W560" s="11" t="str">
        <f>IF(ISBLANK(A560),"",表1_16[[#This Row],[子项名称]]&amp;表1_16[[#This Row],[标题]]&amp;表1_16[[#This Row],[分项工程代号]])</f>
        <v/>
      </c>
      <c r="X560" s="11" t="str">
        <f>IF(ISBLANK(A560),"",COUNTIF(W:W,表1_16[[#This Row],[子项名称]]&amp;表1_16[[#This Row],[标题]]&amp;表1_16[[#This Row],[分项工程代号]]))</f>
        <v/>
      </c>
      <c r="Y560" s="11" t="str">
        <f>IF(ISBLANK(A560),"",表1_16[[#This Row],[子项名称]]&amp;表1_16[[#This Row],[分项工程代号]]&amp;表1_16[[#This Row],[分项工程名称]])</f>
        <v/>
      </c>
      <c r="Z560" s="11" t="str">
        <f>IF(ISBLANK(A560),"",IF(MATCH(表1_16[[#This Row],[子项名称]]&amp;表1_16[[#This Row],[分项工程代号]]&amp;表1_16[[#This Row],[分项工程名称]],Y:Y,0)=ROW(表1_16[[#This Row],[子项名称]]),TRUE,FALSE))</f>
        <v/>
      </c>
      <c r="AA560" s="11" t="str">
        <f t="shared" si="96"/>
        <v/>
      </c>
      <c r="AB560" s="11" t="str">
        <f>IF(ISBLANK(A560),"",VLOOKUP(表1_16[[#This Row],[分项工程名称]],施工检查记录[#All],2,FALSE))</f>
        <v/>
      </c>
      <c r="AC560" s="5"/>
    </row>
    <row r="561" customHeight="1" spans="1:29">
      <c r="A561" s="5"/>
      <c r="B561" s="5"/>
      <c r="C561" s="5"/>
      <c r="D561" s="5"/>
      <c r="E561" s="5"/>
      <c r="F561" s="5"/>
      <c r="G561" s="5"/>
      <c r="H561" s="5"/>
      <c r="I561" s="5"/>
      <c r="J561" s="5"/>
      <c r="K561" s="11" t="str">
        <f>IF(ISBLANK(A561),"",VLOOKUP("S8"&amp;表1_16[[#This Row],[分项工程代号]]&amp;表1_16[[#This Row],[分项工程名称]],模板!D:F,3,FALSE))</f>
        <v/>
      </c>
      <c r="L561" s="2" t="str">
        <f>IF(ISBLANK(A561),"",表1_16[[#This Row],[编号]]&amp;TEXT(表1_16[[#This Row],[序号]],"000"))</f>
        <v/>
      </c>
      <c r="M561" s="11" t="str">
        <f t="shared" si="87"/>
        <v/>
      </c>
      <c r="N561" s="11" t="str">
        <f t="shared" si="88"/>
        <v/>
      </c>
      <c r="O561" s="11" t="str">
        <f t="shared" si="89"/>
        <v/>
      </c>
      <c r="P561" s="2" t="str">
        <f t="shared" si="90"/>
        <v/>
      </c>
      <c r="Q561" s="2" t="str">
        <f t="shared" si="91"/>
        <v/>
      </c>
      <c r="R561" s="2" t="str">
        <f t="shared" si="92"/>
        <v/>
      </c>
      <c r="S561" s="11" t="str">
        <f t="shared" si="93"/>
        <v/>
      </c>
      <c r="T561" s="11" t="str">
        <f>IF(ISBLANK(A561),"",VLOOKUP(表1_16[[#This Row],[分项工程名称]],模板!C:G,3,FALSE))</f>
        <v/>
      </c>
      <c r="U561" s="2" t="str">
        <f t="shared" si="94"/>
        <v/>
      </c>
      <c r="V561" s="2" t="str">
        <f t="shared" si="95"/>
        <v/>
      </c>
      <c r="W561" s="11" t="str">
        <f>IF(ISBLANK(A561),"",表1_16[[#This Row],[子项名称]]&amp;表1_16[[#This Row],[标题]]&amp;表1_16[[#This Row],[分项工程代号]])</f>
        <v/>
      </c>
      <c r="X561" s="11" t="str">
        <f>IF(ISBLANK(A561),"",COUNTIF(W:W,表1_16[[#This Row],[子项名称]]&amp;表1_16[[#This Row],[标题]]&amp;表1_16[[#This Row],[分项工程代号]]))</f>
        <v/>
      </c>
      <c r="Y561" s="11" t="str">
        <f>IF(ISBLANK(A561),"",表1_16[[#This Row],[子项名称]]&amp;表1_16[[#This Row],[分项工程代号]]&amp;表1_16[[#This Row],[分项工程名称]])</f>
        <v/>
      </c>
      <c r="Z561" s="11" t="str">
        <f>IF(ISBLANK(A561),"",IF(MATCH(表1_16[[#This Row],[子项名称]]&amp;表1_16[[#This Row],[分项工程代号]]&amp;表1_16[[#This Row],[分项工程名称]],Y:Y,0)=ROW(表1_16[[#This Row],[子项名称]]),TRUE,FALSE))</f>
        <v/>
      </c>
      <c r="AA561" s="11" t="str">
        <f t="shared" si="96"/>
        <v/>
      </c>
      <c r="AB561" s="11" t="str">
        <f>IF(ISBLANK(A561),"",VLOOKUP(表1_16[[#This Row],[分项工程名称]],施工检查记录[#All],2,FALSE))</f>
        <v/>
      </c>
      <c r="AC561" s="5"/>
    </row>
    <row r="562" customHeight="1" spans="1:29">
      <c r="A562" s="5"/>
      <c r="B562" s="5"/>
      <c r="C562" s="5"/>
      <c r="D562" s="5"/>
      <c r="E562" s="5"/>
      <c r="F562" s="5"/>
      <c r="G562" s="5"/>
      <c r="H562" s="5"/>
      <c r="I562" s="5"/>
      <c r="J562" s="5"/>
      <c r="K562" s="11" t="str">
        <f>IF(ISBLANK(A562),"",VLOOKUP("S8"&amp;表1_16[[#This Row],[分项工程代号]]&amp;表1_16[[#This Row],[分项工程名称]],模板!D:F,3,FALSE))</f>
        <v/>
      </c>
      <c r="L562" s="2" t="str">
        <f>IF(ISBLANK(A562),"",表1_16[[#This Row],[编号]]&amp;TEXT(表1_16[[#This Row],[序号]],"000"))</f>
        <v/>
      </c>
      <c r="M562" s="11" t="str">
        <f t="shared" si="87"/>
        <v/>
      </c>
      <c r="N562" s="11" t="str">
        <f t="shared" si="88"/>
        <v/>
      </c>
      <c r="O562" s="11" t="str">
        <f t="shared" si="89"/>
        <v/>
      </c>
      <c r="P562" s="2" t="str">
        <f t="shared" si="90"/>
        <v/>
      </c>
      <c r="Q562" s="2" t="str">
        <f t="shared" si="91"/>
        <v/>
      </c>
      <c r="R562" s="2" t="str">
        <f t="shared" si="92"/>
        <v/>
      </c>
      <c r="S562" s="11" t="str">
        <f t="shared" si="93"/>
        <v/>
      </c>
      <c r="T562" s="11" t="str">
        <f>IF(ISBLANK(A562),"",VLOOKUP(表1_16[[#This Row],[分项工程名称]],模板!C:G,3,FALSE))</f>
        <v/>
      </c>
      <c r="U562" s="2" t="str">
        <f t="shared" si="94"/>
        <v/>
      </c>
      <c r="V562" s="2" t="str">
        <f t="shared" si="95"/>
        <v/>
      </c>
      <c r="W562" s="11" t="str">
        <f>IF(ISBLANK(A562),"",表1_16[[#This Row],[子项名称]]&amp;表1_16[[#This Row],[标题]]&amp;表1_16[[#This Row],[分项工程代号]])</f>
        <v/>
      </c>
      <c r="X562" s="11" t="str">
        <f>IF(ISBLANK(A562),"",COUNTIF(W:W,表1_16[[#This Row],[子项名称]]&amp;表1_16[[#This Row],[标题]]&amp;表1_16[[#This Row],[分项工程代号]]))</f>
        <v/>
      </c>
      <c r="Y562" s="11" t="str">
        <f>IF(ISBLANK(A562),"",表1_16[[#This Row],[子项名称]]&amp;表1_16[[#This Row],[分项工程代号]]&amp;表1_16[[#This Row],[分项工程名称]])</f>
        <v/>
      </c>
      <c r="Z562" s="11" t="str">
        <f>IF(ISBLANK(A562),"",IF(MATCH(表1_16[[#This Row],[子项名称]]&amp;表1_16[[#This Row],[分项工程代号]]&amp;表1_16[[#This Row],[分项工程名称]],Y:Y,0)=ROW(表1_16[[#This Row],[子项名称]]),TRUE,FALSE))</f>
        <v/>
      </c>
      <c r="AA562" s="11" t="str">
        <f t="shared" si="96"/>
        <v/>
      </c>
      <c r="AB562" s="11" t="str">
        <f>IF(ISBLANK(A562),"",VLOOKUP(表1_16[[#This Row],[分项工程名称]],施工检查记录[#All],2,FALSE))</f>
        <v/>
      </c>
      <c r="AC562" s="5"/>
    </row>
    <row r="563" customHeight="1" spans="1:29">
      <c r="A563" s="5"/>
      <c r="B563" s="5"/>
      <c r="C563" s="5"/>
      <c r="D563" s="5"/>
      <c r="E563" s="5"/>
      <c r="F563" s="5"/>
      <c r="G563" s="5"/>
      <c r="H563" s="5"/>
      <c r="I563" s="5"/>
      <c r="J563" s="5"/>
      <c r="K563" s="11" t="str">
        <f>IF(ISBLANK(A563),"",VLOOKUP("S8"&amp;表1_16[[#This Row],[分项工程代号]]&amp;表1_16[[#This Row],[分项工程名称]],模板!D:F,3,FALSE))</f>
        <v/>
      </c>
      <c r="L563" s="2" t="str">
        <f>IF(ISBLANK(A563),"",表1_16[[#This Row],[编号]]&amp;TEXT(表1_16[[#This Row],[序号]],"000"))</f>
        <v/>
      </c>
      <c r="M563" s="11" t="str">
        <f t="shared" si="87"/>
        <v/>
      </c>
      <c r="N563" s="11" t="str">
        <f t="shared" si="88"/>
        <v/>
      </c>
      <c r="O563" s="11" t="str">
        <f t="shared" si="89"/>
        <v/>
      </c>
      <c r="P563" s="2" t="str">
        <f t="shared" si="90"/>
        <v/>
      </c>
      <c r="Q563" s="2" t="str">
        <f t="shared" si="91"/>
        <v/>
      </c>
      <c r="R563" s="2" t="str">
        <f t="shared" si="92"/>
        <v/>
      </c>
      <c r="S563" s="11" t="str">
        <f t="shared" si="93"/>
        <v/>
      </c>
      <c r="T563" s="11" t="str">
        <f>IF(ISBLANK(A563),"",VLOOKUP(表1_16[[#This Row],[分项工程名称]],模板!C:G,3,FALSE))</f>
        <v/>
      </c>
      <c r="U563" s="2" t="str">
        <f t="shared" si="94"/>
        <v/>
      </c>
      <c r="V563" s="2" t="str">
        <f t="shared" si="95"/>
        <v/>
      </c>
      <c r="W563" s="11" t="str">
        <f>IF(ISBLANK(A563),"",表1_16[[#This Row],[子项名称]]&amp;表1_16[[#This Row],[标题]]&amp;表1_16[[#This Row],[分项工程代号]])</f>
        <v/>
      </c>
      <c r="X563" s="11" t="str">
        <f>IF(ISBLANK(A563),"",COUNTIF(W:W,表1_16[[#This Row],[子项名称]]&amp;表1_16[[#This Row],[标题]]&amp;表1_16[[#This Row],[分项工程代号]]))</f>
        <v/>
      </c>
      <c r="Y563" s="11" t="str">
        <f>IF(ISBLANK(A563),"",表1_16[[#This Row],[子项名称]]&amp;表1_16[[#This Row],[分项工程代号]]&amp;表1_16[[#This Row],[分项工程名称]])</f>
        <v/>
      </c>
      <c r="Z563" s="11" t="str">
        <f>IF(ISBLANK(A563),"",IF(MATCH(表1_16[[#This Row],[子项名称]]&amp;表1_16[[#This Row],[分项工程代号]]&amp;表1_16[[#This Row],[分项工程名称]],Y:Y,0)=ROW(表1_16[[#This Row],[子项名称]]),TRUE,FALSE))</f>
        <v/>
      </c>
      <c r="AA563" s="11" t="str">
        <f t="shared" si="96"/>
        <v/>
      </c>
      <c r="AB563" s="11" t="str">
        <f>IF(ISBLANK(A563),"",VLOOKUP(表1_16[[#This Row],[分项工程名称]],施工检查记录[#All],2,FALSE))</f>
        <v/>
      </c>
      <c r="AC563" s="5"/>
    </row>
    <row r="564" customHeight="1" spans="1:29">
      <c r="A564" s="5"/>
      <c r="B564" s="5"/>
      <c r="C564" s="5"/>
      <c r="D564" s="5"/>
      <c r="E564" s="5"/>
      <c r="F564" s="5"/>
      <c r="G564" s="5"/>
      <c r="H564" s="5"/>
      <c r="I564" s="5"/>
      <c r="J564" s="5"/>
      <c r="K564" s="11" t="str">
        <f>IF(ISBLANK(A564),"",VLOOKUP("S8"&amp;表1_16[[#This Row],[分项工程代号]]&amp;表1_16[[#This Row],[分项工程名称]],模板!D:F,3,FALSE))</f>
        <v/>
      </c>
      <c r="L564" s="2" t="str">
        <f>IF(ISBLANK(A564),"",表1_16[[#This Row],[编号]]&amp;TEXT(表1_16[[#This Row],[序号]],"000"))</f>
        <v/>
      </c>
      <c r="M564" s="11" t="str">
        <f t="shared" si="87"/>
        <v/>
      </c>
      <c r="N564" s="11" t="str">
        <f t="shared" si="88"/>
        <v/>
      </c>
      <c r="O564" s="11" t="str">
        <f t="shared" si="89"/>
        <v/>
      </c>
      <c r="P564" s="2" t="str">
        <f t="shared" si="90"/>
        <v/>
      </c>
      <c r="Q564" s="2" t="str">
        <f t="shared" si="91"/>
        <v/>
      </c>
      <c r="R564" s="2" t="str">
        <f t="shared" si="92"/>
        <v/>
      </c>
      <c r="S564" s="11" t="str">
        <f t="shared" si="93"/>
        <v/>
      </c>
      <c r="T564" s="11" t="str">
        <f>IF(ISBLANK(A564),"",VLOOKUP(表1_16[[#This Row],[分项工程名称]],模板!C:G,3,FALSE))</f>
        <v/>
      </c>
      <c r="U564" s="2" t="str">
        <f t="shared" si="94"/>
        <v/>
      </c>
      <c r="V564" s="2" t="str">
        <f t="shared" si="95"/>
        <v/>
      </c>
      <c r="W564" s="11" t="str">
        <f>IF(ISBLANK(A564),"",表1_16[[#This Row],[子项名称]]&amp;表1_16[[#This Row],[标题]]&amp;表1_16[[#This Row],[分项工程代号]])</f>
        <v/>
      </c>
      <c r="X564" s="11" t="str">
        <f>IF(ISBLANK(A564),"",COUNTIF(W:W,表1_16[[#This Row],[子项名称]]&amp;表1_16[[#This Row],[标题]]&amp;表1_16[[#This Row],[分项工程代号]]))</f>
        <v/>
      </c>
      <c r="Y564" s="11" t="str">
        <f>IF(ISBLANK(A564),"",表1_16[[#This Row],[子项名称]]&amp;表1_16[[#This Row],[分项工程代号]]&amp;表1_16[[#This Row],[分项工程名称]])</f>
        <v/>
      </c>
      <c r="Z564" s="11" t="str">
        <f>IF(ISBLANK(A564),"",IF(MATCH(表1_16[[#This Row],[子项名称]]&amp;表1_16[[#This Row],[分项工程代号]]&amp;表1_16[[#This Row],[分项工程名称]],Y:Y,0)=ROW(表1_16[[#This Row],[子项名称]]),TRUE,FALSE))</f>
        <v/>
      </c>
      <c r="AA564" s="11" t="str">
        <f t="shared" si="96"/>
        <v/>
      </c>
      <c r="AB564" s="11" t="str">
        <f>IF(ISBLANK(A564),"",VLOOKUP(表1_16[[#This Row],[分项工程名称]],施工检查记录[#All],2,FALSE))</f>
        <v/>
      </c>
      <c r="AC564" s="5"/>
    </row>
    <row r="565" customHeight="1" spans="1:29">
      <c r="A565" s="5"/>
      <c r="B565" s="5"/>
      <c r="C565" s="5"/>
      <c r="D565" s="5"/>
      <c r="E565" s="5"/>
      <c r="F565" s="5"/>
      <c r="G565" s="5"/>
      <c r="H565" s="5"/>
      <c r="I565" s="5"/>
      <c r="J565" s="5"/>
      <c r="K565" s="11" t="str">
        <f>IF(ISBLANK(A565),"",VLOOKUP("S8"&amp;表1_16[[#This Row],[分项工程代号]]&amp;表1_16[[#This Row],[分项工程名称]],模板!D:F,3,FALSE))</f>
        <v/>
      </c>
      <c r="L565" s="2" t="str">
        <f>IF(ISBLANK(A565),"",表1_16[[#This Row],[编号]]&amp;TEXT(表1_16[[#This Row],[序号]],"000"))</f>
        <v/>
      </c>
      <c r="M565" s="11" t="str">
        <f t="shared" si="87"/>
        <v/>
      </c>
      <c r="N565" s="11" t="str">
        <f t="shared" si="88"/>
        <v/>
      </c>
      <c r="O565" s="11" t="str">
        <f t="shared" si="89"/>
        <v/>
      </c>
      <c r="P565" s="2" t="str">
        <f t="shared" si="90"/>
        <v/>
      </c>
      <c r="Q565" s="2" t="str">
        <f t="shared" si="91"/>
        <v/>
      </c>
      <c r="R565" s="2" t="str">
        <f t="shared" si="92"/>
        <v/>
      </c>
      <c r="S565" s="11" t="str">
        <f t="shared" si="93"/>
        <v/>
      </c>
      <c r="T565" s="11" t="str">
        <f>IF(ISBLANK(A565),"",VLOOKUP(表1_16[[#This Row],[分项工程名称]],模板!C:G,3,FALSE))</f>
        <v/>
      </c>
      <c r="U565" s="2" t="str">
        <f t="shared" si="94"/>
        <v/>
      </c>
      <c r="V565" s="2" t="str">
        <f t="shared" si="95"/>
        <v/>
      </c>
      <c r="W565" s="11" t="str">
        <f>IF(ISBLANK(A565),"",表1_16[[#This Row],[子项名称]]&amp;表1_16[[#This Row],[标题]]&amp;表1_16[[#This Row],[分项工程代号]])</f>
        <v/>
      </c>
      <c r="X565" s="11" t="str">
        <f>IF(ISBLANK(A565),"",COUNTIF(W:W,表1_16[[#This Row],[子项名称]]&amp;表1_16[[#This Row],[标题]]&amp;表1_16[[#This Row],[分项工程代号]]))</f>
        <v/>
      </c>
      <c r="Y565" s="11" t="str">
        <f>IF(ISBLANK(A565),"",表1_16[[#This Row],[子项名称]]&amp;表1_16[[#This Row],[分项工程代号]]&amp;表1_16[[#This Row],[分项工程名称]])</f>
        <v/>
      </c>
      <c r="Z565" s="11" t="str">
        <f>IF(ISBLANK(A565),"",IF(MATCH(表1_16[[#This Row],[子项名称]]&amp;表1_16[[#This Row],[分项工程代号]]&amp;表1_16[[#This Row],[分项工程名称]],Y:Y,0)=ROW(表1_16[[#This Row],[子项名称]]),TRUE,FALSE))</f>
        <v/>
      </c>
      <c r="AA565" s="11" t="str">
        <f t="shared" si="96"/>
        <v/>
      </c>
      <c r="AB565" s="11" t="str">
        <f>IF(ISBLANK(A565),"",VLOOKUP(表1_16[[#This Row],[分项工程名称]],施工检查记录[#All],2,FALSE))</f>
        <v/>
      </c>
      <c r="AC565" s="5"/>
    </row>
    <row r="566" customHeight="1" spans="1:29">
      <c r="A566" s="5"/>
      <c r="B566" s="5"/>
      <c r="C566" s="5"/>
      <c r="D566" s="5"/>
      <c r="E566" s="5"/>
      <c r="F566" s="5"/>
      <c r="G566" s="5"/>
      <c r="H566" s="5"/>
      <c r="I566" s="5"/>
      <c r="J566" s="5"/>
      <c r="K566" s="11" t="str">
        <f>IF(ISBLANK(A566),"",VLOOKUP("S8"&amp;表1_16[[#This Row],[分项工程代号]]&amp;表1_16[[#This Row],[分项工程名称]],模板!D:F,3,FALSE))</f>
        <v/>
      </c>
      <c r="L566" s="2" t="str">
        <f>IF(ISBLANK(A566),"",表1_16[[#This Row],[编号]]&amp;TEXT(表1_16[[#This Row],[序号]],"000"))</f>
        <v/>
      </c>
      <c r="M566" s="11" t="str">
        <f t="shared" si="87"/>
        <v/>
      </c>
      <c r="N566" s="11" t="str">
        <f t="shared" si="88"/>
        <v/>
      </c>
      <c r="O566" s="11" t="str">
        <f t="shared" si="89"/>
        <v/>
      </c>
      <c r="P566" s="2" t="str">
        <f t="shared" si="90"/>
        <v/>
      </c>
      <c r="Q566" s="2" t="str">
        <f t="shared" si="91"/>
        <v/>
      </c>
      <c r="R566" s="2" t="str">
        <f t="shared" si="92"/>
        <v/>
      </c>
      <c r="S566" s="11" t="str">
        <f t="shared" si="93"/>
        <v/>
      </c>
      <c r="T566" s="11" t="str">
        <f>IF(ISBLANK(A566),"",VLOOKUP(表1_16[[#This Row],[分项工程名称]],模板!C:G,3,FALSE))</f>
        <v/>
      </c>
      <c r="U566" s="2" t="str">
        <f t="shared" si="94"/>
        <v/>
      </c>
      <c r="V566" s="2" t="str">
        <f t="shared" si="95"/>
        <v/>
      </c>
      <c r="W566" s="11" t="str">
        <f>IF(ISBLANK(A566),"",表1_16[[#This Row],[子项名称]]&amp;表1_16[[#This Row],[标题]]&amp;表1_16[[#This Row],[分项工程代号]])</f>
        <v/>
      </c>
      <c r="X566" s="11" t="str">
        <f>IF(ISBLANK(A566),"",COUNTIF(W:W,表1_16[[#This Row],[子项名称]]&amp;表1_16[[#This Row],[标题]]&amp;表1_16[[#This Row],[分项工程代号]]))</f>
        <v/>
      </c>
      <c r="Y566" s="11" t="str">
        <f>IF(ISBLANK(A566),"",表1_16[[#This Row],[子项名称]]&amp;表1_16[[#This Row],[分项工程代号]]&amp;表1_16[[#This Row],[分项工程名称]])</f>
        <v/>
      </c>
      <c r="Z566" s="11" t="str">
        <f>IF(ISBLANK(A566),"",IF(MATCH(表1_16[[#This Row],[子项名称]]&amp;表1_16[[#This Row],[分项工程代号]]&amp;表1_16[[#This Row],[分项工程名称]],Y:Y,0)=ROW(表1_16[[#This Row],[子项名称]]),TRUE,FALSE))</f>
        <v/>
      </c>
      <c r="AA566" s="11" t="str">
        <f t="shared" si="96"/>
        <v/>
      </c>
      <c r="AB566" s="11" t="str">
        <f>IF(ISBLANK(A566),"",VLOOKUP(表1_16[[#This Row],[分项工程名称]],施工检查记录[#All],2,FALSE))</f>
        <v/>
      </c>
      <c r="AC566" s="5"/>
    </row>
    <row r="567" customHeight="1" spans="1:29">
      <c r="A567" s="5"/>
      <c r="B567" s="5"/>
      <c r="C567" s="5"/>
      <c r="D567" s="5"/>
      <c r="E567" s="5"/>
      <c r="F567" s="5"/>
      <c r="G567" s="5"/>
      <c r="H567" s="5"/>
      <c r="I567" s="5"/>
      <c r="J567" s="5"/>
      <c r="K567" s="11" t="str">
        <f>IF(ISBLANK(A567),"",VLOOKUP("S8"&amp;表1_16[[#This Row],[分项工程代号]]&amp;表1_16[[#This Row],[分项工程名称]],模板!D:F,3,FALSE))</f>
        <v/>
      </c>
      <c r="L567" s="2" t="str">
        <f>IF(ISBLANK(A567),"",表1_16[[#This Row],[编号]]&amp;TEXT(表1_16[[#This Row],[序号]],"000"))</f>
        <v/>
      </c>
      <c r="M567" s="11" t="str">
        <f t="shared" si="87"/>
        <v/>
      </c>
      <c r="N567" s="11" t="str">
        <f t="shared" si="88"/>
        <v/>
      </c>
      <c r="O567" s="11" t="str">
        <f t="shared" si="89"/>
        <v/>
      </c>
      <c r="P567" s="2" t="str">
        <f t="shared" si="90"/>
        <v/>
      </c>
      <c r="Q567" s="2" t="str">
        <f t="shared" si="91"/>
        <v/>
      </c>
      <c r="R567" s="2" t="str">
        <f t="shared" si="92"/>
        <v/>
      </c>
      <c r="S567" s="11" t="str">
        <f t="shared" si="93"/>
        <v/>
      </c>
      <c r="T567" s="11" t="str">
        <f>IF(ISBLANK(A567),"",VLOOKUP(表1_16[[#This Row],[分项工程名称]],模板!C:G,3,FALSE))</f>
        <v/>
      </c>
      <c r="U567" s="2" t="str">
        <f t="shared" si="94"/>
        <v/>
      </c>
      <c r="V567" s="2" t="str">
        <f t="shared" si="95"/>
        <v/>
      </c>
      <c r="W567" s="11" t="str">
        <f>IF(ISBLANK(A567),"",表1_16[[#This Row],[子项名称]]&amp;表1_16[[#This Row],[标题]]&amp;表1_16[[#This Row],[分项工程代号]])</f>
        <v/>
      </c>
      <c r="X567" s="11" t="str">
        <f>IF(ISBLANK(A567),"",COUNTIF(W:W,表1_16[[#This Row],[子项名称]]&amp;表1_16[[#This Row],[标题]]&amp;表1_16[[#This Row],[分项工程代号]]))</f>
        <v/>
      </c>
      <c r="Y567" s="11" t="str">
        <f>IF(ISBLANK(A567),"",表1_16[[#This Row],[子项名称]]&amp;表1_16[[#This Row],[分项工程代号]]&amp;表1_16[[#This Row],[分项工程名称]])</f>
        <v/>
      </c>
      <c r="Z567" s="11" t="str">
        <f>IF(ISBLANK(A567),"",IF(MATCH(表1_16[[#This Row],[子项名称]]&amp;表1_16[[#This Row],[分项工程代号]]&amp;表1_16[[#This Row],[分项工程名称]],Y:Y,0)=ROW(表1_16[[#This Row],[子项名称]]),TRUE,FALSE))</f>
        <v/>
      </c>
      <c r="AA567" s="11" t="str">
        <f t="shared" si="96"/>
        <v/>
      </c>
      <c r="AB567" s="11" t="str">
        <f>IF(ISBLANK(A567),"",VLOOKUP(表1_16[[#This Row],[分项工程名称]],施工检查记录[#All],2,FALSE))</f>
        <v/>
      </c>
      <c r="AC567" s="5"/>
    </row>
    <row r="568" customHeight="1" spans="1:29">
      <c r="A568" s="5"/>
      <c r="B568" s="5"/>
      <c r="C568" s="5"/>
      <c r="D568" s="5"/>
      <c r="E568" s="5"/>
      <c r="F568" s="5"/>
      <c r="G568" s="5"/>
      <c r="H568" s="5"/>
      <c r="I568" s="5"/>
      <c r="J568" s="5"/>
      <c r="K568" s="11" t="str">
        <f>IF(ISBLANK(A568),"",VLOOKUP("S8"&amp;表1_16[[#This Row],[分项工程代号]]&amp;表1_16[[#This Row],[分项工程名称]],模板!D:F,3,FALSE))</f>
        <v/>
      </c>
      <c r="L568" s="2" t="str">
        <f>IF(ISBLANK(A568),"",表1_16[[#This Row],[编号]]&amp;TEXT(表1_16[[#This Row],[序号]],"000"))</f>
        <v/>
      </c>
      <c r="M568" s="11" t="str">
        <f t="shared" si="87"/>
        <v/>
      </c>
      <c r="N568" s="11" t="str">
        <f t="shared" si="88"/>
        <v/>
      </c>
      <c r="O568" s="11" t="str">
        <f t="shared" si="89"/>
        <v/>
      </c>
      <c r="P568" s="2" t="str">
        <f t="shared" si="90"/>
        <v/>
      </c>
      <c r="Q568" s="2" t="str">
        <f t="shared" si="91"/>
        <v/>
      </c>
      <c r="R568" s="2" t="str">
        <f t="shared" si="92"/>
        <v/>
      </c>
      <c r="S568" s="11" t="str">
        <f t="shared" si="93"/>
        <v/>
      </c>
      <c r="T568" s="11" t="str">
        <f>IF(ISBLANK(A568),"",VLOOKUP(表1_16[[#This Row],[分项工程名称]],模板!C:G,3,FALSE))</f>
        <v/>
      </c>
      <c r="U568" s="2" t="str">
        <f t="shared" si="94"/>
        <v/>
      </c>
      <c r="V568" s="2" t="str">
        <f t="shared" si="95"/>
        <v/>
      </c>
      <c r="W568" s="11" t="str">
        <f>IF(ISBLANK(A568),"",表1_16[[#This Row],[子项名称]]&amp;表1_16[[#This Row],[标题]]&amp;表1_16[[#This Row],[分项工程代号]])</f>
        <v/>
      </c>
      <c r="X568" s="11" t="str">
        <f>IF(ISBLANK(A568),"",COUNTIF(W:W,表1_16[[#This Row],[子项名称]]&amp;表1_16[[#This Row],[标题]]&amp;表1_16[[#This Row],[分项工程代号]]))</f>
        <v/>
      </c>
      <c r="Y568" s="11" t="str">
        <f>IF(ISBLANK(A568),"",表1_16[[#This Row],[子项名称]]&amp;表1_16[[#This Row],[分项工程代号]]&amp;表1_16[[#This Row],[分项工程名称]])</f>
        <v/>
      </c>
      <c r="Z568" s="11" t="str">
        <f>IF(ISBLANK(A568),"",IF(MATCH(表1_16[[#This Row],[子项名称]]&amp;表1_16[[#This Row],[分项工程代号]]&amp;表1_16[[#This Row],[分项工程名称]],Y:Y,0)=ROW(表1_16[[#This Row],[子项名称]]),TRUE,FALSE))</f>
        <v/>
      </c>
      <c r="AA568" s="11" t="str">
        <f t="shared" si="96"/>
        <v/>
      </c>
      <c r="AB568" s="11" t="str">
        <f>IF(ISBLANK(A568),"",VLOOKUP(表1_16[[#This Row],[分项工程名称]],施工检查记录[#All],2,FALSE))</f>
        <v/>
      </c>
      <c r="AC568" s="5"/>
    </row>
    <row r="569" customHeight="1" spans="1:29">
      <c r="A569" s="5"/>
      <c r="B569" s="5"/>
      <c r="C569" s="5"/>
      <c r="D569" s="5"/>
      <c r="E569" s="5"/>
      <c r="F569" s="5"/>
      <c r="G569" s="5"/>
      <c r="H569" s="5"/>
      <c r="I569" s="5"/>
      <c r="J569" s="5"/>
      <c r="K569" s="11" t="str">
        <f>IF(ISBLANK(A569),"",VLOOKUP("S8"&amp;表1_16[[#This Row],[分项工程代号]]&amp;表1_16[[#This Row],[分项工程名称]],模板!D:F,3,FALSE))</f>
        <v/>
      </c>
      <c r="L569" s="2" t="str">
        <f>IF(ISBLANK(A569),"",表1_16[[#This Row],[编号]]&amp;TEXT(表1_16[[#This Row],[序号]],"000"))</f>
        <v/>
      </c>
      <c r="M569" s="11" t="str">
        <f t="shared" si="87"/>
        <v/>
      </c>
      <c r="N569" s="11" t="str">
        <f t="shared" si="88"/>
        <v/>
      </c>
      <c r="O569" s="11" t="str">
        <f t="shared" si="89"/>
        <v/>
      </c>
      <c r="P569" s="2" t="str">
        <f t="shared" si="90"/>
        <v/>
      </c>
      <c r="Q569" s="2" t="str">
        <f t="shared" si="91"/>
        <v/>
      </c>
      <c r="R569" s="2" t="str">
        <f t="shared" si="92"/>
        <v/>
      </c>
      <c r="S569" s="11" t="str">
        <f t="shared" si="93"/>
        <v/>
      </c>
      <c r="T569" s="11" t="str">
        <f>IF(ISBLANK(A569),"",VLOOKUP(表1_16[[#This Row],[分项工程名称]],模板!C:G,3,FALSE))</f>
        <v/>
      </c>
      <c r="U569" s="2" t="str">
        <f t="shared" si="94"/>
        <v/>
      </c>
      <c r="V569" s="2" t="str">
        <f t="shared" si="95"/>
        <v/>
      </c>
      <c r="W569" s="11" t="str">
        <f>IF(ISBLANK(A569),"",表1_16[[#This Row],[子项名称]]&amp;表1_16[[#This Row],[标题]]&amp;表1_16[[#This Row],[分项工程代号]])</f>
        <v/>
      </c>
      <c r="X569" s="11" t="str">
        <f>IF(ISBLANK(A569),"",COUNTIF(W:W,表1_16[[#This Row],[子项名称]]&amp;表1_16[[#This Row],[标题]]&amp;表1_16[[#This Row],[分项工程代号]]))</f>
        <v/>
      </c>
      <c r="Y569" s="11" t="str">
        <f>IF(ISBLANK(A569),"",表1_16[[#This Row],[子项名称]]&amp;表1_16[[#This Row],[分项工程代号]]&amp;表1_16[[#This Row],[分项工程名称]])</f>
        <v/>
      </c>
      <c r="Z569" s="11" t="str">
        <f>IF(ISBLANK(A569),"",IF(MATCH(表1_16[[#This Row],[子项名称]]&amp;表1_16[[#This Row],[分项工程代号]]&amp;表1_16[[#This Row],[分项工程名称]],Y:Y,0)=ROW(表1_16[[#This Row],[子项名称]]),TRUE,FALSE))</f>
        <v/>
      </c>
      <c r="AA569" s="11" t="str">
        <f t="shared" si="96"/>
        <v/>
      </c>
      <c r="AB569" s="11" t="str">
        <f>IF(ISBLANK(A569),"",VLOOKUP(表1_16[[#This Row],[分项工程名称]],施工检查记录[#All],2,FALSE))</f>
        <v/>
      </c>
      <c r="AC569" s="5"/>
    </row>
    <row r="570" customHeight="1" spans="1:29">
      <c r="A570" s="5"/>
      <c r="B570" s="5"/>
      <c r="C570" s="5"/>
      <c r="D570" s="5"/>
      <c r="E570" s="5"/>
      <c r="F570" s="5"/>
      <c r="G570" s="5"/>
      <c r="H570" s="5"/>
      <c r="I570" s="5"/>
      <c r="J570" s="5"/>
      <c r="K570" s="11" t="str">
        <f>IF(ISBLANK(A570),"",VLOOKUP("S8"&amp;表1_16[[#This Row],[分项工程代号]]&amp;表1_16[[#This Row],[分项工程名称]],模板!D:F,3,FALSE))</f>
        <v/>
      </c>
      <c r="L570" s="2" t="str">
        <f>IF(ISBLANK(A570),"",表1_16[[#This Row],[编号]]&amp;TEXT(表1_16[[#This Row],[序号]],"000"))</f>
        <v/>
      </c>
      <c r="M570" s="11" t="str">
        <f t="shared" si="87"/>
        <v/>
      </c>
      <c r="N570" s="11" t="str">
        <f t="shared" si="88"/>
        <v/>
      </c>
      <c r="O570" s="11" t="str">
        <f t="shared" si="89"/>
        <v/>
      </c>
      <c r="P570" s="2" t="str">
        <f t="shared" si="90"/>
        <v/>
      </c>
      <c r="Q570" s="2" t="str">
        <f t="shared" si="91"/>
        <v/>
      </c>
      <c r="R570" s="2" t="str">
        <f t="shared" si="92"/>
        <v/>
      </c>
      <c r="S570" s="11" t="str">
        <f t="shared" si="93"/>
        <v/>
      </c>
      <c r="T570" s="11" t="str">
        <f>IF(ISBLANK(A570),"",VLOOKUP(表1_16[[#This Row],[分项工程名称]],模板!C:G,3,FALSE))</f>
        <v/>
      </c>
      <c r="U570" s="2" t="str">
        <f t="shared" si="94"/>
        <v/>
      </c>
      <c r="V570" s="2" t="str">
        <f t="shared" si="95"/>
        <v/>
      </c>
      <c r="W570" s="11" t="str">
        <f>IF(ISBLANK(A570),"",表1_16[[#This Row],[子项名称]]&amp;表1_16[[#This Row],[标题]]&amp;表1_16[[#This Row],[分项工程代号]])</f>
        <v/>
      </c>
      <c r="X570" s="11" t="str">
        <f>IF(ISBLANK(A570),"",COUNTIF(W:W,表1_16[[#This Row],[子项名称]]&amp;表1_16[[#This Row],[标题]]&amp;表1_16[[#This Row],[分项工程代号]]))</f>
        <v/>
      </c>
      <c r="Y570" s="11" t="str">
        <f>IF(ISBLANK(A570),"",表1_16[[#This Row],[子项名称]]&amp;表1_16[[#This Row],[分项工程代号]]&amp;表1_16[[#This Row],[分项工程名称]])</f>
        <v/>
      </c>
      <c r="Z570" s="11" t="str">
        <f>IF(ISBLANK(A570),"",IF(MATCH(表1_16[[#This Row],[子项名称]]&amp;表1_16[[#This Row],[分项工程代号]]&amp;表1_16[[#This Row],[分项工程名称]],Y:Y,0)=ROW(表1_16[[#This Row],[子项名称]]),TRUE,FALSE))</f>
        <v/>
      </c>
      <c r="AA570" s="11" t="str">
        <f t="shared" si="96"/>
        <v/>
      </c>
      <c r="AB570" s="11" t="str">
        <f>IF(ISBLANK(A570),"",VLOOKUP(表1_16[[#This Row],[分项工程名称]],施工检查记录[#All],2,FALSE))</f>
        <v/>
      </c>
      <c r="AC570" s="5"/>
    </row>
    <row r="571" customHeight="1" spans="1:29">
      <c r="A571" s="5"/>
      <c r="B571" s="5"/>
      <c r="C571" s="5"/>
      <c r="D571" s="5"/>
      <c r="E571" s="5"/>
      <c r="F571" s="5"/>
      <c r="G571" s="5"/>
      <c r="H571" s="5"/>
      <c r="I571" s="5"/>
      <c r="J571" s="5"/>
      <c r="K571" s="11" t="str">
        <f>IF(ISBLANK(A571),"",VLOOKUP("S8"&amp;表1_16[[#This Row],[分项工程代号]]&amp;表1_16[[#This Row],[分项工程名称]],模板!D:F,3,FALSE))</f>
        <v/>
      </c>
      <c r="L571" s="2" t="str">
        <f>IF(ISBLANK(A571),"",表1_16[[#This Row],[编号]]&amp;TEXT(表1_16[[#This Row],[序号]],"000"))</f>
        <v/>
      </c>
      <c r="M571" s="11" t="str">
        <f t="shared" si="87"/>
        <v/>
      </c>
      <c r="N571" s="11" t="str">
        <f t="shared" si="88"/>
        <v/>
      </c>
      <c r="O571" s="11" t="str">
        <f t="shared" si="89"/>
        <v/>
      </c>
      <c r="P571" s="2" t="str">
        <f t="shared" si="90"/>
        <v/>
      </c>
      <c r="Q571" s="2" t="str">
        <f t="shared" si="91"/>
        <v/>
      </c>
      <c r="R571" s="2" t="str">
        <f t="shared" si="92"/>
        <v/>
      </c>
      <c r="S571" s="11" t="str">
        <f t="shared" si="93"/>
        <v/>
      </c>
      <c r="T571" s="11" t="str">
        <f>IF(ISBLANK(A571),"",VLOOKUP(表1_16[[#This Row],[分项工程名称]],模板!C:G,3,FALSE))</f>
        <v/>
      </c>
      <c r="U571" s="2" t="str">
        <f t="shared" si="94"/>
        <v/>
      </c>
      <c r="V571" s="2" t="str">
        <f t="shared" si="95"/>
        <v/>
      </c>
      <c r="W571" s="11" t="str">
        <f>IF(ISBLANK(A571),"",表1_16[[#This Row],[子项名称]]&amp;表1_16[[#This Row],[标题]]&amp;表1_16[[#This Row],[分项工程代号]])</f>
        <v/>
      </c>
      <c r="X571" s="11" t="str">
        <f>IF(ISBLANK(A571),"",COUNTIF(W:W,表1_16[[#This Row],[子项名称]]&amp;表1_16[[#This Row],[标题]]&amp;表1_16[[#This Row],[分项工程代号]]))</f>
        <v/>
      </c>
      <c r="Y571" s="11" t="str">
        <f>IF(ISBLANK(A571),"",表1_16[[#This Row],[子项名称]]&amp;表1_16[[#This Row],[分项工程代号]]&amp;表1_16[[#This Row],[分项工程名称]])</f>
        <v/>
      </c>
      <c r="Z571" s="11" t="str">
        <f>IF(ISBLANK(A571),"",IF(MATCH(表1_16[[#This Row],[子项名称]]&amp;表1_16[[#This Row],[分项工程代号]]&amp;表1_16[[#This Row],[分项工程名称]],Y:Y,0)=ROW(表1_16[[#This Row],[子项名称]]),TRUE,FALSE))</f>
        <v/>
      </c>
      <c r="AA571" s="11" t="str">
        <f t="shared" si="96"/>
        <v/>
      </c>
      <c r="AB571" s="11" t="str">
        <f>IF(ISBLANK(A571),"",VLOOKUP(表1_16[[#This Row],[分项工程名称]],施工检查记录[#All],2,FALSE))</f>
        <v/>
      </c>
      <c r="AC571" s="5"/>
    </row>
    <row r="572" customHeight="1" spans="1:29">
      <c r="A572" s="5"/>
      <c r="B572" s="5"/>
      <c r="C572" s="5"/>
      <c r="D572" s="5"/>
      <c r="E572" s="5"/>
      <c r="F572" s="5"/>
      <c r="G572" s="5"/>
      <c r="H572" s="5"/>
      <c r="I572" s="5"/>
      <c r="J572" s="5"/>
      <c r="K572" s="11" t="str">
        <f>IF(ISBLANK(A572),"",VLOOKUP("S8"&amp;表1_16[[#This Row],[分项工程代号]]&amp;表1_16[[#This Row],[分项工程名称]],模板!D:F,3,FALSE))</f>
        <v/>
      </c>
      <c r="L572" s="2" t="str">
        <f>IF(ISBLANK(A572),"",表1_16[[#This Row],[编号]]&amp;TEXT(表1_16[[#This Row],[序号]],"000"))</f>
        <v/>
      </c>
      <c r="M572" s="11" t="str">
        <f t="shared" si="87"/>
        <v/>
      </c>
      <c r="N572" s="11" t="str">
        <f t="shared" si="88"/>
        <v/>
      </c>
      <c r="O572" s="11" t="str">
        <f t="shared" si="89"/>
        <v/>
      </c>
      <c r="P572" s="2" t="str">
        <f t="shared" si="90"/>
        <v/>
      </c>
      <c r="Q572" s="2" t="str">
        <f t="shared" si="91"/>
        <v/>
      </c>
      <c r="R572" s="2" t="str">
        <f t="shared" si="92"/>
        <v/>
      </c>
      <c r="S572" s="11" t="str">
        <f t="shared" si="93"/>
        <v/>
      </c>
      <c r="T572" s="11" t="str">
        <f>IF(ISBLANK(A572),"",VLOOKUP(表1_16[[#This Row],[分项工程名称]],模板!C:G,3,FALSE))</f>
        <v/>
      </c>
      <c r="U572" s="2" t="str">
        <f t="shared" si="94"/>
        <v/>
      </c>
      <c r="V572" s="2" t="str">
        <f t="shared" si="95"/>
        <v/>
      </c>
      <c r="W572" s="11" t="str">
        <f>IF(ISBLANK(A572),"",表1_16[[#This Row],[子项名称]]&amp;表1_16[[#This Row],[标题]]&amp;表1_16[[#This Row],[分项工程代号]])</f>
        <v/>
      </c>
      <c r="X572" s="11" t="str">
        <f>IF(ISBLANK(A572),"",COUNTIF(W:W,表1_16[[#This Row],[子项名称]]&amp;表1_16[[#This Row],[标题]]&amp;表1_16[[#This Row],[分项工程代号]]))</f>
        <v/>
      </c>
      <c r="Y572" s="11" t="str">
        <f>IF(ISBLANK(A572),"",表1_16[[#This Row],[子项名称]]&amp;表1_16[[#This Row],[分项工程代号]]&amp;表1_16[[#This Row],[分项工程名称]])</f>
        <v/>
      </c>
      <c r="Z572" s="11" t="str">
        <f>IF(ISBLANK(A572),"",IF(MATCH(表1_16[[#This Row],[子项名称]]&amp;表1_16[[#This Row],[分项工程代号]]&amp;表1_16[[#This Row],[分项工程名称]],Y:Y,0)=ROW(表1_16[[#This Row],[子项名称]]),TRUE,FALSE))</f>
        <v/>
      </c>
      <c r="AA572" s="11" t="str">
        <f t="shared" si="96"/>
        <v/>
      </c>
      <c r="AB572" s="11" t="str">
        <f>IF(ISBLANK(A572),"",VLOOKUP(表1_16[[#This Row],[分项工程名称]],施工检查记录[#All],2,FALSE))</f>
        <v/>
      </c>
      <c r="AC572" s="5"/>
    </row>
    <row r="573" customHeight="1" spans="1:29">
      <c r="A573" s="5"/>
      <c r="B573" s="5"/>
      <c r="C573" s="5"/>
      <c r="D573" s="5"/>
      <c r="E573" s="5"/>
      <c r="F573" s="5"/>
      <c r="G573" s="5"/>
      <c r="H573" s="5"/>
      <c r="I573" s="5"/>
      <c r="J573" s="5"/>
      <c r="K573" s="11" t="str">
        <f>IF(ISBLANK(A573),"",VLOOKUP("S8"&amp;表1_16[[#This Row],[分项工程代号]]&amp;表1_16[[#This Row],[分项工程名称]],模板!D:F,3,FALSE))</f>
        <v/>
      </c>
      <c r="L573" s="2" t="str">
        <f>IF(ISBLANK(A573),"",表1_16[[#This Row],[编号]]&amp;TEXT(表1_16[[#This Row],[序号]],"000"))</f>
        <v/>
      </c>
      <c r="M573" s="11" t="str">
        <f t="shared" si="87"/>
        <v/>
      </c>
      <c r="N573" s="11" t="str">
        <f t="shared" si="88"/>
        <v/>
      </c>
      <c r="O573" s="11" t="str">
        <f t="shared" si="89"/>
        <v/>
      </c>
      <c r="P573" s="2" t="str">
        <f t="shared" si="90"/>
        <v/>
      </c>
      <c r="Q573" s="2" t="str">
        <f t="shared" si="91"/>
        <v/>
      </c>
      <c r="R573" s="2" t="str">
        <f t="shared" si="92"/>
        <v/>
      </c>
      <c r="S573" s="11" t="str">
        <f t="shared" si="93"/>
        <v/>
      </c>
      <c r="T573" s="11" t="str">
        <f>IF(ISBLANK(A573),"",VLOOKUP(表1_16[[#This Row],[分项工程名称]],模板!C:G,3,FALSE))</f>
        <v/>
      </c>
      <c r="U573" s="2" t="str">
        <f t="shared" si="94"/>
        <v/>
      </c>
      <c r="V573" s="2" t="str">
        <f t="shared" si="95"/>
        <v/>
      </c>
      <c r="W573" s="11" t="str">
        <f>IF(ISBLANK(A573),"",表1_16[[#This Row],[子项名称]]&amp;表1_16[[#This Row],[标题]]&amp;表1_16[[#This Row],[分项工程代号]])</f>
        <v/>
      </c>
      <c r="X573" s="11" t="str">
        <f>IF(ISBLANK(A573),"",COUNTIF(W:W,表1_16[[#This Row],[子项名称]]&amp;表1_16[[#This Row],[标题]]&amp;表1_16[[#This Row],[分项工程代号]]))</f>
        <v/>
      </c>
      <c r="Y573" s="11" t="str">
        <f>IF(ISBLANK(A573),"",表1_16[[#This Row],[子项名称]]&amp;表1_16[[#This Row],[分项工程代号]]&amp;表1_16[[#This Row],[分项工程名称]])</f>
        <v/>
      </c>
      <c r="Z573" s="11" t="str">
        <f>IF(ISBLANK(A573),"",IF(MATCH(表1_16[[#This Row],[子项名称]]&amp;表1_16[[#This Row],[分项工程代号]]&amp;表1_16[[#This Row],[分项工程名称]],Y:Y,0)=ROW(表1_16[[#This Row],[子项名称]]),TRUE,FALSE))</f>
        <v/>
      </c>
      <c r="AA573" s="11" t="str">
        <f t="shared" si="96"/>
        <v/>
      </c>
      <c r="AB573" s="11" t="str">
        <f>IF(ISBLANK(A573),"",VLOOKUP(表1_16[[#This Row],[分项工程名称]],施工检查记录[#All],2,FALSE))</f>
        <v/>
      </c>
      <c r="AC573" s="5"/>
    </row>
    <row r="574" customHeight="1" spans="1:29">
      <c r="A574" s="5"/>
      <c r="B574" s="5"/>
      <c r="C574" s="5"/>
      <c r="D574" s="5"/>
      <c r="E574" s="5"/>
      <c r="F574" s="5"/>
      <c r="G574" s="5"/>
      <c r="H574" s="5"/>
      <c r="I574" s="5"/>
      <c r="J574" s="5"/>
      <c r="K574" s="11" t="str">
        <f>IF(ISBLANK(A574),"",VLOOKUP("S8"&amp;表1_16[[#This Row],[分项工程代号]]&amp;表1_16[[#This Row],[分项工程名称]],模板!D:F,3,FALSE))</f>
        <v/>
      </c>
      <c r="L574" s="2" t="str">
        <f>IF(ISBLANK(A574),"",表1_16[[#This Row],[编号]]&amp;TEXT(表1_16[[#This Row],[序号]],"000"))</f>
        <v/>
      </c>
      <c r="M574" s="11" t="str">
        <f t="shared" si="87"/>
        <v/>
      </c>
      <c r="N574" s="11" t="str">
        <f t="shared" si="88"/>
        <v/>
      </c>
      <c r="O574" s="11" t="str">
        <f t="shared" si="89"/>
        <v/>
      </c>
      <c r="P574" s="2" t="str">
        <f t="shared" si="90"/>
        <v/>
      </c>
      <c r="Q574" s="2" t="str">
        <f t="shared" si="91"/>
        <v/>
      </c>
      <c r="R574" s="2" t="str">
        <f t="shared" si="92"/>
        <v/>
      </c>
      <c r="S574" s="11" t="str">
        <f t="shared" si="93"/>
        <v/>
      </c>
      <c r="T574" s="11" t="str">
        <f>IF(ISBLANK(A574),"",VLOOKUP(表1_16[[#This Row],[分项工程名称]],模板!C:G,3,FALSE))</f>
        <v/>
      </c>
      <c r="U574" s="2" t="str">
        <f t="shared" si="94"/>
        <v/>
      </c>
      <c r="V574" s="2" t="str">
        <f t="shared" si="95"/>
        <v/>
      </c>
      <c r="W574" s="11" t="str">
        <f>IF(ISBLANK(A574),"",表1_16[[#This Row],[子项名称]]&amp;表1_16[[#This Row],[标题]]&amp;表1_16[[#This Row],[分项工程代号]])</f>
        <v/>
      </c>
      <c r="X574" s="11" t="str">
        <f>IF(ISBLANK(A574),"",COUNTIF(W:W,表1_16[[#This Row],[子项名称]]&amp;表1_16[[#This Row],[标题]]&amp;表1_16[[#This Row],[分项工程代号]]))</f>
        <v/>
      </c>
      <c r="Y574" s="11" t="str">
        <f>IF(ISBLANK(A574),"",表1_16[[#This Row],[子项名称]]&amp;表1_16[[#This Row],[分项工程代号]]&amp;表1_16[[#This Row],[分项工程名称]])</f>
        <v/>
      </c>
      <c r="Z574" s="11" t="str">
        <f>IF(ISBLANK(A574),"",IF(MATCH(表1_16[[#This Row],[子项名称]]&amp;表1_16[[#This Row],[分项工程代号]]&amp;表1_16[[#This Row],[分项工程名称]],Y:Y,0)=ROW(表1_16[[#This Row],[子项名称]]),TRUE,FALSE))</f>
        <v/>
      </c>
      <c r="AA574" s="11" t="str">
        <f t="shared" si="96"/>
        <v/>
      </c>
      <c r="AB574" s="11" t="str">
        <f>IF(ISBLANK(A574),"",VLOOKUP(表1_16[[#This Row],[分项工程名称]],施工检查记录[#All],2,FALSE))</f>
        <v/>
      </c>
      <c r="AC574" s="5"/>
    </row>
    <row r="575" customHeight="1" spans="1:29">
      <c r="A575" s="5"/>
      <c r="B575" s="5"/>
      <c r="C575" s="5"/>
      <c r="D575" s="5"/>
      <c r="E575" s="5"/>
      <c r="F575" s="5"/>
      <c r="G575" s="5"/>
      <c r="H575" s="5"/>
      <c r="I575" s="5"/>
      <c r="J575" s="5"/>
      <c r="K575" s="11" t="str">
        <f>IF(ISBLANK(A575),"",VLOOKUP("S8"&amp;表1_16[[#This Row],[分项工程代号]]&amp;表1_16[[#This Row],[分项工程名称]],模板!D:F,3,FALSE))</f>
        <v/>
      </c>
      <c r="L575" s="2" t="str">
        <f>IF(ISBLANK(A575),"",表1_16[[#This Row],[编号]]&amp;TEXT(表1_16[[#This Row],[序号]],"000"))</f>
        <v/>
      </c>
      <c r="M575" s="11" t="str">
        <f t="shared" si="87"/>
        <v/>
      </c>
      <c r="N575" s="11" t="str">
        <f t="shared" si="88"/>
        <v/>
      </c>
      <c r="O575" s="11" t="str">
        <f t="shared" si="89"/>
        <v/>
      </c>
      <c r="P575" s="2" t="str">
        <f t="shared" si="90"/>
        <v/>
      </c>
      <c r="Q575" s="2" t="str">
        <f t="shared" si="91"/>
        <v/>
      </c>
      <c r="R575" s="2" t="str">
        <f t="shared" si="92"/>
        <v/>
      </c>
      <c r="S575" s="11" t="str">
        <f t="shared" si="93"/>
        <v/>
      </c>
      <c r="T575" s="11" t="str">
        <f>IF(ISBLANK(A575),"",VLOOKUP(表1_16[[#This Row],[分项工程名称]],模板!C:G,3,FALSE))</f>
        <v/>
      </c>
      <c r="U575" s="2" t="str">
        <f t="shared" si="94"/>
        <v/>
      </c>
      <c r="V575" s="2" t="str">
        <f t="shared" si="95"/>
        <v/>
      </c>
      <c r="W575" s="11" t="str">
        <f>IF(ISBLANK(A575),"",表1_16[[#This Row],[子项名称]]&amp;表1_16[[#This Row],[标题]]&amp;表1_16[[#This Row],[分项工程代号]])</f>
        <v/>
      </c>
      <c r="X575" s="11" t="str">
        <f>IF(ISBLANK(A575),"",COUNTIF(W:W,表1_16[[#This Row],[子项名称]]&amp;表1_16[[#This Row],[标题]]&amp;表1_16[[#This Row],[分项工程代号]]))</f>
        <v/>
      </c>
      <c r="Y575" s="11" t="str">
        <f>IF(ISBLANK(A575),"",表1_16[[#This Row],[子项名称]]&amp;表1_16[[#This Row],[分项工程代号]]&amp;表1_16[[#This Row],[分项工程名称]])</f>
        <v/>
      </c>
      <c r="Z575" s="11" t="str">
        <f>IF(ISBLANK(A575),"",IF(MATCH(表1_16[[#This Row],[子项名称]]&amp;表1_16[[#This Row],[分项工程代号]]&amp;表1_16[[#This Row],[分项工程名称]],Y:Y,0)=ROW(表1_16[[#This Row],[子项名称]]),TRUE,FALSE))</f>
        <v/>
      </c>
      <c r="AA575" s="11" t="str">
        <f t="shared" si="96"/>
        <v/>
      </c>
      <c r="AB575" s="11" t="str">
        <f>IF(ISBLANK(A575),"",VLOOKUP(表1_16[[#This Row],[分项工程名称]],施工检查记录[#All],2,FALSE))</f>
        <v/>
      </c>
      <c r="AC575" s="5"/>
    </row>
    <row r="576" customHeight="1" spans="1:29">
      <c r="A576" s="5"/>
      <c r="B576" s="5"/>
      <c r="C576" s="5"/>
      <c r="D576" s="5"/>
      <c r="E576" s="5"/>
      <c r="F576" s="5"/>
      <c r="G576" s="5"/>
      <c r="H576" s="5"/>
      <c r="I576" s="5"/>
      <c r="J576" s="5"/>
      <c r="K576" s="11" t="str">
        <f>IF(ISBLANK(A576),"",VLOOKUP("S8"&amp;表1_16[[#This Row],[分项工程代号]]&amp;表1_16[[#This Row],[分项工程名称]],模板!D:F,3,FALSE))</f>
        <v/>
      </c>
      <c r="L576" s="2" t="str">
        <f>IF(ISBLANK(A576),"",表1_16[[#This Row],[编号]]&amp;TEXT(表1_16[[#This Row],[序号]],"000"))</f>
        <v/>
      </c>
      <c r="M576" s="11" t="str">
        <f t="shared" si="87"/>
        <v/>
      </c>
      <c r="N576" s="11" t="str">
        <f t="shared" si="88"/>
        <v/>
      </c>
      <c r="O576" s="11" t="str">
        <f t="shared" si="89"/>
        <v/>
      </c>
      <c r="P576" s="2" t="str">
        <f t="shared" si="90"/>
        <v/>
      </c>
      <c r="Q576" s="2" t="str">
        <f t="shared" si="91"/>
        <v/>
      </c>
      <c r="R576" s="2" t="str">
        <f t="shared" si="92"/>
        <v/>
      </c>
      <c r="S576" s="11" t="str">
        <f t="shared" si="93"/>
        <v/>
      </c>
      <c r="T576" s="11" t="str">
        <f>IF(ISBLANK(A576),"",VLOOKUP(表1_16[[#This Row],[分项工程名称]],模板!C:G,3,FALSE))</f>
        <v/>
      </c>
      <c r="U576" s="2" t="str">
        <f t="shared" si="94"/>
        <v/>
      </c>
      <c r="V576" s="2" t="str">
        <f t="shared" si="95"/>
        <v/>
      </c>
      <c r="W576" s="11" t="str">
        <f>IF(ISBLANK(A576),"",表1_16[[#This Row],[子项名称]]&amp;表1_16[[#This Row],[标题]]&amp;表1_16[[#This Row],[分项工程代号]])</f>
        <v/>
      </c>
      <c r="X576" s="11" t="str">
        <f>IF(ISBLANK(A576),"",COUNTIF(W:W,表1_16[[#This Row],[子项名称]]&amp;表1_16[[#This Row],[标题]]&amp;表1_16[[#This Row],[分项工程代号]]))</f>
        <v/>
      </c>
      <c r="Y576" s="11" t="str">
        <f>IF(ISBLANK(A576),"",表1_16[[#This Row],[子项名称]]&amp;表1_16[[#This Row],[分项工程代号]]&amp;表1_16[[#This Row],[分项工程名称]])</f>
        <v/>
      </c>
      <c r="Z576" s="11" t="str">
        <f>IF(ISBLANK(A576),"",IF(MATCH(表1_16[[#This Row],[子项名称]]&amp;表1_16[[#This Row],[分项工程代号]]&amp;表1_16[[#This Row],[分项工程名称]],Y:Y,0)=ROW(表1_16[[#This Row],[子项名称]]),TRUE,FALSE))</f>
        <v/>
      </c>
      <c r="AA576" s="11" t="str">
        <f t="shared" si="96"/>
        <v/>
      </c>
      <c r="AB576" s="11" t="str">
        <f>IF(ISBLANK(A576),"",VLOOKUP(表1_16[[#This Row],[分项工程名称]],施工检查记录[#All],2,FALSE))</f>
        <v/>
      </c>
      <c r="AC576" s="5"/>
    </row>
    <row r="577" customHeight="1" spans="1:29">
      <c r="A577" s="5"/>
      <c r="B577" s="5"/>
      <c r="C577" s="5"/>
      <c r="D577" s="5"/>
      <c r="E577" s="5"/>
      <c r="F577" s="5"/>
      <c r="G577" s="5"/>
      <c r="H577" s="5"/>
      <c r="I577" s="5"/>
      <c r="J577" s="5"/>
      <c r="K577" s="11" t="str">
        <f>IF(ISBLANK(A577),"",VLOOKUP("S8"&amp;表1_16[[#This Row],[分项工程代号]]&amp;表1_16[[#This Row],[分项工程名称]],模板!D:F,3,FALSE))</f>
        <v/>
      </c>
      <c r="L577" s="2" t="str">
        <f>IF(ISBLANK(A577),"",表1_16[[#This Row],[编号]]&amp;TEXT(表1_16[[#This Row],[序号]],"000"))</f>
        <v/>
      </c>
      <c r="M577" s="11" t="str">
        <f t="shared" si="87"/>
        <v/>
      </c>
      <c r="N577" s="11" t="str">
        <f t="shared" si="88"/>
        <v/>
      </c>
      <c r="O577" s="11" t="str">
        <f t="shared" si="89"/>
        <v/>
      </c>
      <c r="P577" s="2" t="str">
        <f t="shared" si="90"/>
        <v/>
      </c>
      <c r="Q577" s="2" t="str">
        <f t="shared" si="91"/>
        <v/>
      </c>
      <c r="R577" s="2" t="str">
        <f t="shared" si="92"/>
        <v/>
      </c>
      <c r="S577" s="11" t="str">
        <f t="shared" si="93"/>
        <v/>
      </c>
      <c r="T577" s="11" t="str">
        <f>IF(ISBLANK(A577),"",VLOOKUP(表1_16[[#This Row],[分项工程名称]],模板!C:G,3,FALSE))</f>
        <v/>
      </c>
      <c r="U577" s="2" t="str">
        <f t="shared" si="94"/>
        <v/>
      </c>
      <c r="V577" s="2" t="str">
        <f t="shared" si="95"/>
        <v/>
      </c>
      <c r="W577" s="11" t="str">
        <f>IF(ISBLANK(A577),"",表1_16[[#This Row],[子项名称]]&amp;表1_16[[#This Row],[标题]]&amp;表1_16[[#This Row],[分项工程代号]])</f>
        <v/>
      </c>
      <c r="X577" s="11" t="str">
        <f>IF(ISBLANK(A577),"",COUNTIF(W:W,表1_16[[#This Row],[子项名称]]&amp;表1_16[[#This Row],[标题]]&amp;表1_16[[#This Row],[分项工程代号]]))</f>
        <v/>
      </c>
      <c r="Y577" s="11" t="str">
        <f>IF(ISBLANK(A577),"",表1_16[[#This Row],[子项名称]]&amp;表1_16[[#This Row],[分项工程代号]]&amp;表1_16[[#This Row],[分项工程名称]])</f>
        <v/>
      </c>
      <c r="Z577" s="11" t="str">
        <f>IF(ISBLANK(A577),"",IF(MATCH(表1_16[[#This Row],[子项名称]]&amp;表1_16[[#This Row],[分项工程代号]]&amp;表1_16[[#This Row],[分项工程名称]],Y:Y,0)=ROW(表1_16[[#This Row],[子项名称]]),TRUE,FALSE))</f>
        <v/>
      </c>
      <c r="AA577" s="11" t="str">
        <f t="shared" si="96"/>
        <v/>
      </c>
      <c r="AB577" s="11" t="str">
        <f>IF(ISBLANK(A577),"",VLOOKUP(表1_16[[#This Row],[分项工程名称]],施工检查记录[#All],2,FALSE))</f>
        <v/>
      </c>
      <c r="AC577" s="5"/>
    </row>
    <row r="578" customHeight="1" spans="1:29">
      <c r="A578" s="5"/>
      <c r="B578" s="5"/>
      <c r="C578" s="5"/>
      <c r="D578" s="5"/>
      <c r="E578" s="5"/>
      <c r="F578" s="5"/>
      <c r="G578" s="5"/>
      <c r="H578" s="5"/>
      <c r="I578" s="5"/>
      <c r="J578" s="5"/>
      <c r="K578" s="11" t="str">
        <f>IF(ISBLANK(A578),"",VLOOKUP("S8"&amp;表1_16[[#This Row],[分项工程代号]]&amp;表1_16[[#This Row],[分项工程名称]],模板!D:F,3,FALSE))</f>
        <v/>
      </c>
      <c r="L578" s="2" t="str">
        <f>IF(ISBLANK(A578),"",表1_16[[#This Row],[编号]]&amp;TEXT(表1_16[[#This Row],[序号]],"000"))</f>
        <v/>
      </c>
      <c r="M578" s="11" t="str">
        <f t="shared" si="87"/>
        <v/>
      </c>
      <c r="N578" s="11" t="str">
        <f t="shared" si="88"/>
        <v/>
      </c>
      <c r="O578" s="11" t="str">
        <f t="shared" si="89"/>
        <v/>
      </c>
      <c r="P578" s="2" t="str">
        <f t="shared" si="90"/>
        <v/>
      </c>
      <c r="Q578" s="2" t="str">
        <f t="shared" si="91"/>
        <v/>
      </c>
      <c r="R578" s="2" t="str">
        <f t="shared" si="92"/>
        <v/>
      </c>
      <c r="S578" s="11" t="str">
        <f t="shared" si="93"/>
        <v/>
      </c>
      <c r="T578" s="11" t="str">
        <f>IF(ISBLANK(A578),"",VLOOKUP(表1_16[[#This Row],[分项工程名称]],模板!C:G,3,FALSE))</f>
        <v/>
      </c>
      <c r="U578" s="2" t="str">
        <f t="shared" si="94"/>
        <v/>
      </c>
      <c r="V578" s="2" t="str">
        <f t="shared" si="95"/>
        <v/>
      </c>
      <c r="W578" s="11" t="str">
        <f>IF(ISBLANK(A578),"",表1_16[[#This Row],[子项名称]]&amp;表1_16[[#This Row],[标题]]&amp;表1_16[[#This Row],[分项工程代号]])</f>
        <v/>
      </c>
      <c r="X578" s="11" t="str">
        <f>IF(ISBLANK(A578),"",COUNTIF(W:W,表1_16[[#This Row],[子项名称]]&amp;表1_16[[#This Row],[标题]]&amp;表1_16[[#This Row],[分项工程代号]]))</f>
        <v/>
      </c>
      <c r="Y578" s="11" t="str">
        <f>IF(ISBLANK(A578),"",表1_16[[#This Row],[子项名称]]&amp;表1_16[[#This Row],[分项工程代号]]&amp;表1_16[[#This Row],[分项工程名称]])</f>
        <v/>
      </c>
      <c r="Z578" s="11" t="str">
        <f>IF(ISBLANK(A578),"",IF(MATCH(表1_16[[#This Row],[子项名称]]&amp;表1_16[[#This Row],[分项工程代号]]&amp;表1_16[[#This Row],[分项工程名称]],Y:Y,0)=ROW(表1_16[[#This Row],[子项名称]]),TRUE,FALSE))</f>
        <v/>
      </c>
      <c r="AA578" s="11" t="str">
        <f t="shared" si="96"/>
        <v/>
      </c>
      <c r="AB578" s="11" t="str">
        <f>IF(ISBLANK(A578),"",VLOOKUP(表1_16[[#This Row],[分项工程名称]],施工检查记录[#All],2,FALSE))</f>
        <v/>
      </c>
      <c r="AC578" s="5"/>
    </row>
    <row r="579" customHeight="1" spans="1:29">
      <c r="A579" s="5"/>
      <c r="B579" s="5"/>
      <c r="C579" s="5"/>
      <c r="D579" s="5"/>
      <c r="E579" s="5"/>
      <c r="F579" s="5"/>
      <c r="G579" s="5"/>
      <c r="H579" s="5"/>
      <c r="I579" s="5"/>
      <c r="J579" s="5"/>
      <c r="K579" s="11" t="str">
        <f>IF(ISBLANK(A579),"",VLOOKUP("S8"&amp;表1_16[[#This Row],[分项工程代号]]&amp;表1_16[[#This Row],[分项工程名称]],模板!D:F,3,FALSE))</f>
        <v/>
      </c>
      <c r="L579" s="2" t="str">
        <f>IF(ISBLANK(A579),"",表1_16[[#This Row],[编号]]&amp;TEXT(表1_16[[#This Row],[序号]],"000"))</f>
        <v/>
      </c>
      <c r="M579" s="11" t="str">
        <f t="shared" ref="M579:M598" si="97">IF(ISBLANK(A579),"","北方工程刚果（金）有限公司")</f>
        <v/>
      </c>
      <c r="N579" s="11" t="str">
        <f t="shared" ref="N579:N598" si="98">IF(ISBLANK(A579),"","李云松")</f>
        <v/>
      </c>
      <c r="O579" s="11" t="str">
        <f t="shared" ref="O579:O598" si="99">IF(ISBLANK(A579),"","黄必银")</f>
        <v/>
      </c>
      <c r="P579" s="2" t="str">
        <f t="shared" ref="P579:P598" si="100">IF(ISBLANK(A579),"","WUHUANG CONSTRUCTION ET COMMERCE RDC SAS")</f>
        <v/>
      </c>
      <c r="Q579" s="2" t="str">
        <f t="shared" ref="Q579:Q598" si="101">IF(ISBLANK(A579),"","陈陆")</f>
        <v/>
      </c>
      <c r="R579" s="2" t="str">
        <f t="shared" ref="R579:R598" si="102">IF(ISBLANK(A579),"","冯翰鹏")</f>
        <v/>
      </c>
      <c r="S579" s="11" t="str">
        <f t="shared" ref="S579:S598" si="103">IF(ISBLANK(A579),"","鑫诚建设监理咨询有限公司")</f>
        <v/>
      </c>
      <c r="T579" s="11" t="str">
        <f>IF(ISBLANK(A579),"",VLOOKUP(表1_16[[#This Row],[分项工程名称]],模板!C:G,3,FALSE))</f>
        <v/>
      </c>
      <c r="U579" s="2" t="str">
        <f t="shared" ref="U579:U598" si="104">IF(ISBLANK(A579),"","刚果（金）庞比铜钴矿项目")</f>
        <v/>
      </c>
      <c r="V579" s="2" t="str">
        <f t="shared" ref="V579:V598" si="105">IF(ISBLANK(A579),"",_xlfn.CONCAT(U579,"   ",A579))</f>
        <v/>
      </c>
      <c r="W579" s="11" t="str">
        <f>IF(ISBLANK(A579),"",表1_16[[#This Row],[子项名称]]&amp;表1_16[[#This Row],[标题]]&amp;表1_16[[#This Row],[分项工程代号]])</f>
        <v/>
      </c>
      <c r="X579" s="11" t="str">
        <f>IF(ISBLANK(A579),"",COUNTIF(W:W,表1_16[[#This Row],[子项名称]]&amp;表1_16[[#This Row],[标题]]&amp;表1_16[[#This Row],[分项工程代号]]))</f>
        <v/>
      </c>
      <c r="Y579" s="11" t="str">
        <f>IF(ISBLANK(A579),"",表1_16[[#This Row],[子项名称]]&amp;表1_16[[#This Row],[分项工程代号]]&amp;表1_16[[#This Row],[分项工程名称]])</f>
        <v/>
      </c>
      <c r="Z579" s="11" t="str">
        <f>IF(ISBLANK(A579),"",IF(MATCH(表1_16[[#This Row],[子项名称]]&amp;表1_16[[#This Row],[分项工程代号]]&amp;表1_16[[#This Row],[分项工程名称]],Y:Y,0)=ROW(表1_16[[#This Row],[子项名称]]),TRUE,FALSE))</f>
        <v/>
      </c>
      <c r="AA579" s="11" t="str">
        <f t="shared" ref="AA579:AA598" si="106">IF(ISBLANK(A579),"",_xlfn.CONCAT("GB 50339-2003《智能建筑施工及验收规范》"))</f>
        <v/>
      </c>
      <c r="AB579" s="11" t="str">
        <f>IF(ISBLANK(A579),"",VLOOKUP(表1_16[[#This Row],[分项工程名称]],施工检查记录[#All],2,FALSE))</f>
        <v/>
      </c>
      <c r="AC579" s="5"/>
    </row>
    <row r="580" customHeight="1" spans="1:29">
      <c r="A580" s="5"/>
      <c r="B580" s="5"/>
      <c r="C580" s="5"/>
      <c r="D580" s="5"/>
      <c r="E580" s="5"/>
      <c r="F580" s="5"/>
      <c r="G580" s="5"/>
      <c r="H580" s="5"/>
      <c r="I580" s="5"/>
      <c r="J580" s="5"/>
      <c r="K580" s="11" t="str">
        <f>IF(ISBLANK(A580),"",VLOOKUP("S8"&amp;表1_16[[#This Row],[分项工程代号]]&amp;表1_16[[#This Row],[分项工程名称]],模板!D:F,3,FALSE))</f>
        <v/>
      </c>
      <c r="L580" s="2" t="str">
        <f>IF(ISBLANK(A580),"",表1_16[[#This Row],[编号]]&amp;TEXT(表1_16[[#This Row],[序号]],"000"))</f>
        <v/>
      </c>
      <c r="M580" s="11" t="str">
        <f t="shared" si="97"/>
        <v/>
      </c>
      <c r="N580" s="11" t="str">
        <f t="shared" si="98"/>
        <v/>
      </c>
      <c r="O580" s="11" t="str">
        <f t="shared" si="99"/>
        <v/>
      </c>
      <c r="P580" s="2" t="str">
        <f t="shared" si="100"/>
        <v/>
      </c>
      <c r="Q580" s="2" t="str">
        <f t="shared" si="101"/>
        <v/>
      </c>
      <c r="R580" s="2" t="str">
        <f t="shared" si="102"/>
        <v/>
      </c>
      <c r="S580" s="11" t="str">
        <f t="shared" si="103"/>
        <v/>
      </c>
      <c r="T580" s="11" t="str">
        <f>IF(ISBLANK(A580),"",VLOOKUP(表1_16[[#This Row],[分项工程名称]],模板!C:G,3,FALSE))</f>
        <v/>
      </c>
      <c r="U580" s="2" t="str">
        <f t="shared" si="104"/>
        <v/>
      </c>
      <c r="V580" s="2" t="str">
        <f t="shared" si="105"/>
        <v/>
      </c>
      <c r="W580" s="11" t="str">
        <f>IF(ISBLANK(A580),"",表1_16[[#This Row],[子项名称]]&amp;表1_16[[#This Row],[标题]]&amp;表1_16[[#This Row],[分项工程代号]])</f>
        <v/>
      </c>
      <c r="X580" s="11" t="str">
        <f>IF(ISBLANK(A580),"",COUNTIF(W:W,表1_16[[#This Row],[子项名称]]&amp;表1_16[[#This Row],[标题]]&amp;表1_16[[#This Row],[分项工程代号]]))</f>
        <v/>
      </c>
      <c r="Y580" s="11" t="str">
        <f>IF(ISBLANK(A580),"",表1_16[[#This Row],[子项名称]]&amp;表1_16[[#This Row],[分项工程代号]]&amp;表1_16[[#This Row],[分项工程名称]])</f>
        <v/>
      </c>
      <c r="Z580" s="11" t="str">
        <f>IF(ISBLANK(A580),"",IF(MATCH(表1_16[[#This Row],[子项名称]]&amp;表1_16[[#This Row],[分项工程代号]]&amp;表1_16[[#This Row],[分项工程名称]],Y:Y,0)=ROW(表1_16[[#This Row],[子项名称]]),TRUE,FALSE))</f>
        <v/>
      </c>
      <c r="AA580" s="11" t="str">
        <f t="shared" si="106"/>
        <v/>
      </c>
      <c r="AB580" s="11" t="str">
        <f>IF(ISBLANK(A580),"",VLOOKUP(表1_16[[#This Row],[分项工程名称]],施工检查记录[#All],2,FALSE))</f>
        <v/>
      </c>
      <c r="AC580" s="5"/>
    </row>
    <row r="581" customHeight="1" spans="1:29">
      <c r="A581" s="5"/>
      <c r="B581" s="5"/>
      <c r="C581" s="5"/>
      <c r="D581" s="5"/>
      <c r="E581" s="5"/>
      <c r="F581" s="5"/>
      <c r="G581" s="5"/>
      <c r="H581" s="5"/>
      <c r="I581" s="5"/>
      <c r="J581" s="5"/>
      <c r="K581" s="11" t="str">
        <f>IF(ISBLANK(A581),"",VLOOKUP("S8"&amp;表1_16[[#This Row],[分项工程代号]]&amp;表1_16[[#This Row],[分项工程名称]],模板!D:F,3,FALSE))</f>
        <v/>
      </c>
      <c r="L581" s="2" t="str">
        <f>IF(ISBLANK(A581),"",表1_16[[#This Row],[编号]]&amp;TEXT(表1_16[[#This Row],[序号]],"000"))</f>
        <v/>
      </c>
      <c r="M581" s="11" t="str">
        <f t="shared" si="97"/>
        <v/>
      </c>
      <c r="N581" s="11" t="str">
        <f t="shared" si="98"/>
        <v/>
      </c>
      <c r="O581" s="11" t="str">
        <f t="shared" si="99"/>
        <v/>
      </c>
      <c r="P581" s="2" t="str">
        <f t="shared" si="100"/>
        <v/>
      </c>
      <c r="Q581" s="2" t="str">
        <f t="shared" si="101"/>
        <v/>
      </c>
      <c r="R581" s="2" t="str">
        <f t="shared" si="102"/>
        <v/>
      </c>
      <c r="S581" s="11" t="str">
        <f t="shared" si="103"/>
        <v/>
      </c>
      <c r="T581" s="11" t="str">
        <f>IF(ISBLANK(A581),"",VLOOKUP(表1_16[[#This Row],[分项工程名称]],模板!C:G,3,FALSE))</f>
        <v/>
      </c>
      <c r="U581" s="2" t="str">
        <f t="shared" si="104"/>
        <v/>
      </c>
      <c r="V581" s="2" t="str">
        <f t="shared" si="105"/>
        <v/>
      </c>
      <c r="W581" s="11" t="str">
        <f>IF(ISBLANK(A581),"",表1_16[[#This Row],[子项名称]]&amp;表1_16[[#This Row],[标题]]&amp;表1_16[[#This Row],[分项工程代号]])</f>
        <v/>
      </c>
      <c r="X581" s="11" t="str">
        <f>IF(ISBLANK(A581),"",COUNTIF(W:W,表1_16[[#This Row],[子项名称]]&amp;表1_16[[#This Row],[标题]]&amp;表1_16[[#This Row],[分项工程代号]]))</f>
        <v/>
      </c>
      <c r="Y581" s="11" t="str">
        <f>IF(ISBLANK(A581),"",表1_16[[#This Row],[子项名称]]&amp;表1_16[[#This Row],[分项工程代号]]&amp;表1_16[[#This Row],[分项工程名称]])</f>
        <v/>
      </c>
      <c r="Z581" s="11" t="str">
        <f>IF(ISBLANK(A581),"",IF(MATCH(表1_16[[#This Row],[子项名称]]&amp;表1_16[[#This Row],[分项工程代号]]&amp;表1_16[[#This Row],[分项工程名称]],Y:Y,0)=ROW(表1_16[[#This Row],[子项名称]]),TRUE,FALSE))</f>
        <v/>
      </c>
      <c r="AA581" s="11" t="str">
        <f t="shared" si="106"/>
        <v/>
      </c>
      <c r="AB581" s="11" t="str">
        <f>IF(ISBLANK(A581),"",VLOOKUP(表1_16[[#This Row],[分项工程名称]],施工检查记录[#All],2,FALSE))</f>
        <v/>
      </c>
      <c r="AC581" s="5"/>
    </row>
    <row r="582" customHeight="1" spans="1:29">
      <c r="A582" s="5"/>
      <c r="B582" s="5"/>
      <c r="C582" s="5"/>
      <c r="D582" s="5"/>
      <c r="E582" s="5"/>
      <c r="F582" s="5"/>
      <c r="G582" s="5"/>
      <c r="H582" s="5"/>
      <c r="I582" s="5"/>
      <c r="J582" s="5"/>
      <c r="K582" s="11" t="str">
        <f>IF(ISBLANK(A582),"",VLOOKUP("S8"&amp;表1_16[[#This Row],[分项工程代号]]&amp;表1_16[[#This Row],[分项工程名称]],模板!D:F,3,FALSE))</f>
        <v/>
      </c>
      <c r="L582" s="2" t="str">
        <f>IF(ISBLANK(A582),"",表1_16[[#This Row],[编号]]&amp;TEXT(表1_16[[#This Row],[序号]],"000"))</f>
        <v/>
      </c>
      <c r="M582" s="11" t="str">
        <f t="shared" si="97"/>
        <v/>
      </c>
      <c r="N582" s="11" t="str">
        <f t="shared" si="98"/>
        <v/>
      </c>
      <c r="O582" s="11" t="str">
        <f t="shared" si="99"/>
        <v/>
      </c>
      <c r="P582" s="2" t="str">
        <f t="shared" si="100"/>
        <v/>
      </c>
      <c r="Q582" s="2" t="str">
        <f t="shared" si="101"/>
        <v/>
      </c>
      <c r="R582" s="2" t="str">
        <f t="shared" si="102"/>
        <v/>
      </c>
      <c r="S582" s="11" t="str">
        <f t="shared" si="103"/>
        <v/>
      </c>
      <c r="T582" s="11" t="str">
        <f>IF(ISBLANK(A582),"",VLOOKUP(表1_16[[#This Row],[分项工程名称]],模板!C:G,3,FALSE))</f>
        <v/>
      </c>
      <c r="U582" s="2" t="str">
        <f t="shared" si="104"/>
        <v/>
      </c>
      <c r="V582" s="2" t="str">
        <f t="shared" si="105"/>
        <v/>
      </c>
      <c r="W582" s="11" t="str">
        <f>IF(ISBLANK(A582),"",表1_16[[#This Row],[子项名称]]&amp;表1_16[[#This Row],[标题]]&amp;表1_16[[#This Row],[分项工程代号]])</f>
        <v/>
      </c>
      <c r="X582" s="11" t="str">
        <f>IF(ISBLANK(A582),"",COUNTIF(W:W,表1_16[[#This Row],[子项名称]]&amp;表1_16[[#This Row],[标题]]&amp;表1_16[[#This Row],[分项工程代号]]))</f>
        <v/>
      </c>
      <c r="Y582" s="11" t="str">
        <f>IF(ISBLANK(A582),"",表1_16[[#This Row],[子项名称]]&amp;表1_16[[#This Row],[分项工程代号]]&amp;表1_16[[#This Row],[分项工程名称]])</f>
        <v/>
      </c>
      <c r="Z582" s="11" t="str">
        <f>IF(ISBLANK(A582),"",IF(MATCH(表1_16[[#This Row],[子项名称]]&amp;表1_16[[#This Row],[分项工程代号]]&amp;表1_16[[#This Row],[分项工程名称]],Y:Y,0)=ROW(表1_16[[#This Row],[子项名称]]),TRUE,FALSE))</f>
        <v/>
      </c>
      <c r="AA582" s="11" t="str">
        <f t="shared" si="106"/>
        <v/>
      </c>
      <c r="AB582" s="11" t="str">
        <f>IF(ISBLANK(A582),"",VLOOKUP(表1_16[[#This Row],[分项工程名称]],施工检查记录[#All],2,FALSE))</f>
        <v/>
      </c>
      <c r="AC582" s="5"/>
    </row>
    <row r="583" customHeight="1" spans="1:29">
      <c r="A583" s="5"/>
      <c r="B583" s="5"/>
      <c r="C583" s="5"/>
      <c r="D583" s="5"/>
      <c r="E583" s="5"/>
      <c r="F583" s="5"/>
      <c r="G583" s="5"/>
      <c r="H583" s="5"/>
      <c r="I583" s="5"/>
      <c r="J583" s="5"/>
      <c r="K583" s="11" t="str">
        <f>IF(ISBLANK(A583),"",VLOOKUP("S8"&amp;表1_16[[#This Row],[分项工程代号]]&amp;表1_16[[#This Row],[分项工程名称]],模板!D:F,3,FALSE))</f>
        <v/>
      </c>
      <c r="L583" s="2" t="str">
        <f>IF(ISBLANK(A583),"",表1_16[[#This Row],[编号]]&amp;TEXT(表1_16[[#This Row],[序号]],"000"))</f>
        <v/>
      </c>
      <c r="M583" s="11" t="str">
        <f t="shared" si="97"/>
        <v/>
      </c>
      <c r="N583" s="11" t="str">
        <f t="shared" si="98"/>
        <v/>
      </c>
      <c r="O583" s="11" t="str">
        <f t="shared" si="99"/>
        <v/>
      </c>
      <c r="P583" s="2" t="str">
        <f t="shared" si="100"/>
        <v/>
      </c>
      <c r="Q583" s="2" t="str">
        <f t="shared" si="101"/>
        <v/>
      </c>
      <c r="R583" s="2" t="str">
        <f t="shared" si="102"/>
        <v/>
      </c>
      <c r="S583" s="11" t="str">
        <f t="shared" si="103"/>
        <v/>
      </c>
      <c r="T583" s="11" t="str">
        <f>IF(ISBLANK(A583),"",VLOOKUP(表1_16[[#This Row],[分项工程名称]],模板!C:G,3,FALSE))</f>
        <v/>
      </c>
      <c r="U583" s="2" t="str">
        <f t="shared" si="104"/>
        <v/>
      </c>
      <c r="V583" s="2" t="str">
        <f t="shared" si="105"/>
        <v/>
      </c>
      <c r="W583" s="11" t="str">
        <f>IF(ISBLANK(A583),"",表1_16[[#This Row],[子项名称]]&amp;表1_16[[#This Row],[标题]]&amp;表1_16[[#This Row],[分项工程代号]])</f>
        <v/>
      </c>
      <c r="X583" s="11" t="str">
        <f>IF(ISBLANK(A583),"",COUNTIF(W:W,表1_16[[#This Row],[子项名称]]&amp;表1_16[[#This Row],[标题]]&amp;表1_16[[#This Row],[分项工程代号]]))</f>
        <v/>
      </c>
      <c r="Y583" s="11" t="str">
        <f>IF(ISBLANK(A583),"",表1_16[[#This Row],[子项名称]]&amp;表1_16[[#This Row],[分项工程代号]]&amp;表1_16[[#This Row],[分项工程名称]])</f>
        <v/>
      </c>
      <c r="Z583" s="11" t="str">
        <f>IF(ISBLANK(A583),"",IF(MATCH(表1_16[[#This Row],[子项名称]]&amp;表1_16[[#This Row],[分项工程代号]]&amp;表1_16[[#This Row],[分项工程名称]],Y:Y,0)=ROW(表1_16[[#This Row],[子项名称]]),TRUE,FALSE))</f>
        <v/>
      </c>
      <c r="AA583" s="11" t="str">
        <f t="shared" si="106"/>
        <v/>
      </c>
      <c r="AB583" s="11" t="str">
        <f>IF(ISBLANK(A583),"",VLOOKUP(表1_16[[#This Row],[分项工程名称]],施工检查记录[#All],2,FALSE))</f>
        <v/>
      </c>
      <c r="AC583" s="5"/>
    </row>
    <row r="584" customHeight="1" spans="1:29">
      <c r="A584" s="5"/>
      <c r="B584" s="5"/>
      <c r="C584" s="5"/>
      <c r="D584" s="5"/>
      <c r="E584" s="5"/>
      <c r="F584" s="5"/>
      <c r="G584" s="5"/>
      <c r="H584" s="5"/>
      <c r="I584" s="5"/>
      <c r="J584" s="5"/>
      <c r="K584" s="11" t="str">
        <f>IF(ISBLANK(A584),"",VLOOKUP("S8"&amp;表1_16[[#This Row],[分项工程代号]]&amp;表1_16[[#This Row],[分项工程名称]],模板!D:F,3,FALSE))</f>
        <v/>
      </c>
      <c r="L584" s="2" t="str">
        <f>IF(ISBLANK(A584),"",表1_16[[#This Row],[编号]]&amp;TEXT(表1_16[[#This Row],[序号]],"000"))</f>
        <v/>
      </c>
      <c r="M584" s="11" t="str">
        <f t="shared" si="97"/>
        <v/>
      </c>
      <c r="N584" s="11" t="str">
        <f t="shared" si="98"/>
        <v/>
      </c>
      <c r="O584" s="11" t="str">
        <f t="shared" si="99"/>
        <v/>
      </c>
      <c r="P584" s="2" t="str">
        <f t="shared" si="100"/>
        <v/>
      </c>
      <c r="Q584" s="2" t="str">
        <f t="shared" si="101"/>
        <v/>
      </c>
      <c r="R584" s="2" t="str">
        <f t="shared" si="102"/>
        <v/>
      </c>
      <c r="S584" s="11" t="str">
        <f t="shared" si="103"/>
        <v/>
      </c>
      <c r="T584" s="11" t="str">
        <f>IF(ISBLANK(A584),"",VLOOKUP(表1_16[[#This Row],[分项工程名称]],模板!C:G,3,FALSE))</f>
        <v/>
      </c>
      <c r="U584" s="2" t="str">
        <f t="shared" si="104"/>
        <v/>
      </c>
      <c r="V584" s="2" t="str">
        <f t="shared" si="105"/>
        <v/>
      </c>
      <c r="W584" s="11" t="str">
        <f>IF(ISBLANK(A584),"",表1_16[[#This Row],[子项名称]]&amp;表1_16[[#This Row],[标题]]&amp;表1_16[[#This Row],[分项工程代号]])</f>
        <v/>
      </c>
      <c r="X584" s="11" t="str">
        <f>IF(ISBLANK(A584),"",COUNTIF(W:W,表1_16[[#This Row],[子项名称]]&amp;表1_16[[#This Row],[标题]]&amp;表1_16[[#This Row],[分项工程代号]]))</f>
        <v/>
      </c>
      <c r="Y584" s="11" t="str">
        <f>IF(ISBLANK(A584),"",表1_16[[#This Row],[子项名称]]&amp;表1_16[[#This Row],[分项工程代号]]&amp;表1_16[[#This Row],[分项工程名称]])</f>
        <v/>
      </c>
      <c r="Z584" s="11" t="str">
        <f>IF(ISBLANK(A584),"",IF(MATCH(表1_16[[#This Row],[子项名称]]&amp;表1_16[[#This Row],[分项工程代号]]&amp;表1_16[[#This Row],[分项工程名称]],Y:Y,0)=ROW(表1_16[[#This Row],[子项名称]]),TRUE,FALSE))</f>
        <v/>
      </c>
      <c r="AA584" s="11" t="str">
        <f t="shared" si="106"/>
        <v/>
      </c>
      <c r="AB584" s="11" t="str">
        <f>IF(ISBLANK(A584),"",VLOOKUP(表1_16[[#This Row],[分项工程名称]],施工检查记录[#All],2,FALSE))</f>
        <v/>
      </c>
      <c r="AC584" s="5"/>
    </row>
    <row r="585" customHeight="1" spans="1:29">
      <c r="A585" s="5"/>
      <c r="B585" s="5"/>
      <c r="C585" s="5"/>
      <c r="D585" s="5"/>
      <c r="E585" s="5"/>
      <c r="F585" s="5"/>
      <c r="G585" s="5"/>
      <c r="H585" s="5"/>
      <c r="I585" s="5"/>
      <c r="J585" s="5"/>
      <c r="K585" s="11" t="str">
        <f>IF(ISBLANK(A585),"",VLOOKUP("S8"&amp;表1_16[[#This Row],[分项工程代号]]&amp;表1_16[[#This Row],[分项工程名称]],模板!D:F,3,FALSE))</f>
        <v/>
      </c>
      <c r="L585" s="2" t="str">
        <f>IF(ISBLANK(A585),"",表1_16[[#This Row],[编号]]&amp;TEXT(表1_16[[#This Row],[序号]],"000"))</f>
        <v/>
      </c>
      <c r="M585" s="11" t="str">
        <f t="shared" si="97"/>
        <v/>
      </c>
      <c r="N585" s="11" t="str">
        <f t="shared" si="98"/>
        <v/>
      </c>
      <c r="O585" s="11" t="str">
        <f t="shared" si="99"/>
        <v/>
      </c>
      <c r="P585" s="2" t="str">
        <f t="shared" si="100"/>
        <v/>
      </c>
      <c r="Q585" s="2" t="str">
        <f t="shared" si="101"/>
        <v/>
      </c>
      <c r="R585" s="2" t="str">
        <f t="shared" si="102"/>
        <v/>
      </c>
      <c r="S585" s="11" t="str">
        <f t="shared" si="103"/>
        <v/>
      </c>
      <c r="T585" s="11" t="str">
        <f>IF(ISBLANK(A585),"",VLOOKUP(表1_16[[#This Row],[分项工程名称]],模板!C:G,3,FALSE))</f>
        <v/>
      </c>
      <c r="U585" s="2" t="str">
        <f t="shared" si="104"/>
        <v/>
      </c>
      <c r="V585" s="2" t="str">
        <f t="shared" si="105"/>
        <v/>
      </c>
      <c r="W585" s="11" t="str">
        <f>IF(ISBLANK(A585),"",表1_16[[#This Row],[子项名称]]&amp;表1_16[[#This Row],[标题]]&amp;表1_16[[#This Row],[分项工程代号]])</f>
        <v/>
      </c>
      <c r="X585" s="11" t="str">
        <f>IF(ISBLANK(A585),"",COUNTIF(W:W,表1_16[[#This Row],[子项名称]]&amp;表1_16[[#This Row],[标题]]&amp;表1_16[[#This Row],[分项工程代号]]))</f>
        <v/>
      </c>
      <c r="Y585" s="11" t="str">
        <f>IF(ISBLANK(A585),"",表1_16[[#This Row],[子项名称]]&amp;表1_16[[#This Row],[分项工程代号]]&amp;表1_16[[#This Row],[分项工程名称]])</f>
        <v/>
      </c>
      <c r="Z585" s="11" t="str">
        <f>IF(ISBLANK(A585),"",IF(MATCH(表1_16[[#This Row],[子项名称]]&amp;表1_16[[#This Row],[分项工程代号]]&amp;表1_16[[#This Row],[分项工程名称]],Y:Y,0)=ROW(表1_16[[#This Row],[子项名称]]),TRUE,FALSE))</f>
        <v/>
      </c>
      <c r="AA585" s="11" t="str">
        <f t="shared" si="106"/>
        <v/>
      </c>
      <c r="AB585" s="11" t="str">
        <f>IF(ISBLANK(A585),"",VLOOKUP(表1_16[[#This Row],[分项工程名称]],施工检查记录[#All],2,FALSE))</f>
        <v/>
      </c>
      <c r="AC585" s="5"/>
    </row>
    <row r="586" customHeight="1" spans="1:29">
      <c r="A586" s="5"/>
      <c r="B586" s="5"/>
      <c r="C586" s="5"/>
      <c r="D586" s="5"/>
      <c r="E586" s="5"/>
      <c r="F586" s="5"/>
      <c r="G586" s="5"/>
      <c r="H586" s="5"/>
      <c r="I586" s="5"/>
      <c r="J586" s="5"/>
      <c r="K586" s="11" t="str">
        <f>IF(ISBLANK(A586),"",VLOOKUP("S8"&amp;表1_16[[#This Row],[分项工程代号]]&amp;表1_16[[#This Row],[分项工程名称]],模板!D:F,3,FALSE))</f>
        <v/>
      </c>
      <c r="L586" s="2" t="str">
        <f>IF(ISBLANK(A586),"",表1_16[[#This Row],[编号]]&amp;TEXT(表1_16[[#This Row],[序号]],"000"))</f>
        <v/>
      </c>
      <c r="M586" s="11" t="str">
        <f t="shared" si="97"/>
        <v/>
      </c>
      <c r="N586" s="11" t="str">
        <f t="shared" si="98"/>
        <v/>
      </c>
      <c r="O586" s="11" t="str">
        <f t="shared" si="99"/>
        <v/>
      </c>
      <c r="P586" s="2" t="str">
        <f t="shared" si="100"/>
        <v/>
      </c>
      <c r="Q586" s="2" t="str">
        <f t="shared" si="101"/>
        <v/>
      </c>
      <c r="R586" s="2" t="str">
        <f t="shared" si="102"/>
        <v/>
      </c>
      <c r="S586" s="11" t="str">
        <f t="shared" si="103"/>
        <v/>
      </c>
      <c r="T586" s="11" t="str">
        <f>IF(ISBLANK(A586),"",VLOOKUP(表1_16[[#This Row],[分项工程名称]],模板!C:G,3,FALSE))</f>
        <v/>
      </c>
      <c r="U586" s="2" t="str">
        <f t="shared" si="104"/>
        <v/>
      </c>
      <c r="V586" s="2" t="str">
        <f t="shared" si="105"/>
        <v/>
      </c>
      <c r="W586" s="11" t="str">
        <f>IF(ISBLANK(A586),"",表1_16[[#This Row],[子项名称]]&amp;表1_16[[#This Row],[标题]]&amp;表1_16[[#This Row],[分项工程代号]])</f>
        <v/>
      </c>
      <c r="X586" s="11" t="str">
        <f>IF(ISBLANK(A586),"",COUNTIF(W:W,表1_16[[#This Row],[子项名称]]&amp;表1_16[[#This Row],[标题]]&amp;表1_16[[#This Row],[分项工程代号]]))</f>
        <v/>
      </c>
      <c r="Y586" s="11" t="str">
        <f>IF(ISBLANK(A586),"",表1_16[[#This Row],[子项名称]]&amp;表1_16[[#This Row],[分项工程代号]]&amp;表1_16[[#This Row],[分项工程名称]])</f>
        <v/>
      </c>
      <c r="Z586" s="11" t="str">
        <f>IF(ISBLANK(A586),"",IF(MATCH(表1_16[[#This Row],[子项名称]]&amp;表1_16[[#This Row],[分项工程代号]]&amp;表1_16[[#This Row],[分项工程名称]],Y:Y,0)=ROW(表1_16[[#This Row],[子项名称]]),TRUE,FALSE))</f>
        <v/>
      </c>
      <c r="AA586" s="11" t="str">
        <f t="shared" si="106"/>
        <v/>
      </c>
      <c r="AB586" s="11" t="str">
        <f>IF(ISBLANK(A586),"",VLOOKUP(表1_16[[#This Row],[分项工程名称]],施工检查记录[#All],2,FALSE))</f>
        <v/>
      </c>
      <c r="AC586" s="5"/>
    </row>
    <row r="587" customHeight="1" spans="1:29">
      <c r="A587" s="5"/>
      <c r="B587" s="5"/>
      <c r="C587" s="5"/>
      <c r="D587" s="5"/>
      <c r="E587" s="5"/>
      <c r="F587" s="5"/>
      <c r="G587" s="5"/>
      <c r="H587" s="5"/>
      <c r="I587" s="5"/>
      <c r="J587" s="5"/>
      <c r="K587" s="11" t="str">
        <f>IF(ISBLANK(A587),"",VLOOKUP("S8"&amp;表1_16[[#This Row],[分项工程代号]]&amp;表1_16[[#This Row],[分项工程名称]],模板!D:F,3,FALSE))</f>
        <v/>
      </c>
      <c r="L587" s="2" t="str">
        <f>IF(ISBLANK(A587),"",表1_16[[#This Row],[编号]]&amp;TEXT(表1_16[[#This Row],[序号]],"000"))</f>
        <v/>
      </c>
      <c r="M587" s="11" t="str">
        <f t="shared" si="97"/>
        <v/>
      </c>
      <c r="N587" s="11" t="str">
        <f t="shared" si="98"/>
        <v/>
      </c>
      <c r="O587" s="11" t="str">
        <f t="shared" si="99"/>
        <v/>
      </c>
      <c r="P587" s="2" t="str">
        <f t="shared" si="100"/>
        <v/>
      </c>
      <c r="Q587" s="2" t="str">
        <f t="shared" si="101"/>
        <v/>
      </c>
      <c r="R587" s="2" t="str">
        <f t="shared" si="102"/>
        <v/>
      </c>
      <c r="S587" s="11" t="str">
        <f t="shared" si="103"/>
        <v/>
      </c>
      <c r="T587" s="11" t="str">
        <f>IF(ISBLANK(A587),"",VLOOKUP(表1_16[[#This Row],[分项工程名称]],模板!C:G,3,FALSE))</f>
        <v/>
      </c>
      <c r="U587" s="2" t="str">
        <f t="shared" si="104"/>
        <v/>
      </c>
      <c r="V587" s="2" t="str">
        <f t="shared" si="105"/>
        <v/>
      </c>
      <c r="W587" s="11" t="str">
        <f>IF(ISBLANK(A587),"",表1_16[[#This Row],[子项名称]]&amp;表1_16[[#This Row],[标题]]&amp;表1_16[[#This Row],[分项工程代号]])</f>
        <v/>
      </c>
      <c r="X587" s="11" t="str">
        <f>IF(ISBLANK(A587),"",COUNTIF(W:W,表1_16[[#This Row],[子项名称]]&amp;表1_16[[#This Row],[标题]]&amp;表1_16[[#This Row],[分项工程代号]]))</f>
        <v/>
      </c>
      <c r="Y587" s="11" t="str">
        <f>IF(ISBLANK(A587),"",表1_16[[#This Row],[子项名称]]&amp;表1_16[[#This Row],[分项工程代号]]&amp;表1_16[[#This Row],[分项工程名称]])</f>
        <v/>
      </c>
      <c r="Z587" s="11" t="str">
        <f>IF(ISBLANK(A587),"",IF(MATCH(表1_16[[#This Row],[子项名称]]&amp;表1_16[[#This Row],[分项工程代号]]&amp;表1_16[[#This Row],[分项工程名称]],Y:Y,0)=ROW(表1_16[[#This Row],[子项名称]]),TRUE,FALSE))</f>
        <v/>
      </c>
      <c r="AA587" s="11" t="str">
        <f t="shared" si="106"/>
        <v/>
      </c>
      <c r="AB587" s="11" t="str">
        <f>IF(ISBLANK(A587),"",VLOOKUP(表1_16[[#This Row],[分项工程名称]],施工检查记录[#All],2,FALSE))</f>
        <v/>
      </c>
      <c r="AC587" s="5"/>
    </row>
    <row r="588" customHeight="1" spans="1:29">
      <c r="A588" s="5"/>
      <c r="B588" s="5"/>
      <c r="C588" s="5"/>
      <c r="D588" s="5"/>
      <c r="E588" s="5"/>
      <c r="F588" s="5"/>
      <c r="G588" s="5"/>
      <c r="H588" s="5"/>
      <c r="I588" s="5"/>
      <c r="J588" s="5"/>
      <c r="K588" s="11" t="str">
        <f>IF(ISBLANK(A588),"",VLOOKUP("S8"&amp;表1_16[[#This Row],[分项工程代号]]&amp;表1_16[[#This Row],[分项工程名称]],模板!D:F,3,FALSE))</f>
        <v/>
      </c>
      <c r="L588" s="2" t="str">
        <f>IF(ISBLANK(A588),"",表1_16[[#This Row],[编号]]&amp;TEXT(表1_16[[#This Row],[序号]],"000"))</f>
        <v/>
      </c>
      <c r="M588" s="11" t="str">
        <f t="shared" si="97"/>
        <v/>
      </c>
      <c r="N588" s="11" t="str">
        <f t="shared" si="98"/>
        <v/>
      </c>
      <c r="O588" s="11" t="str">
        <f t="shared" si="99"/>
        <v/>
      </c>
      <c r="P588" s="2" t="str">
        <f t="shared" si="100"/>
        <v/>
      </c>
      <c r="Q588" s="2" t="str">
        <f t="shared" si="101"/>
        <v/>
      </c>
      <c r="R588" s="2" t="str">
        <f t="shared" si="102"/>
        <v/>
      </c>
      <c r="S588" s="11" t="str">
        <f t="shared" si="103"/>
        <v/>
      </c>
      <c r="T588" s="11" t="str">
        <f>IF(ISBLANK(A588),"",VLOOKUP(表1_16[[#This Row],[分项工程名称]],模板!C:G,3,FALSE))</f>
        <v/>
      </c>
      <c r="U588" s="2" t="str">
        <f t="shared" si="104"/>
        <v/>
      </c>
      <c r="V588" s="2" t="str">
        <f t="shared" si="105"/>
        <v/>
      </c>
      <c r="W588" s="11" t="str">
        <f>IF(ISBLANK(A588),"",表1_16[[#This Row],[子项名称]]&amp;表1_16[[#This Row],[标题]]&amp;表1_16[[#This Row],[分项工程代号]])</f>
        <v/>
      </c>
      <c r="X588" s="11" t="str">
        <f>IF(ISBLANK(A588),"",COUNTIF(W:W,表1_16[[#This Row],[子项名称]]&amp;表1_16[[#This Row],[标题]]&amp;表1_16[[#This Row],[分项工程代号]]))</f>
        <v/>
      </c>
      <c r="Y588" s="11" t="str">
        <f>IF(ISBLANK(A588),"",表1_16[[#This Row],[子项名称]]&amp;表1_16[[#This Row],[分项工程代号]]&amp;表1_16[[#This Row],[分项工程名称]])</f>
        <v/>
      </c>
      <c r="Z588" s="11" t="str">
        <f>IF(ISBLANK(A588),"",IF(MATCH(表1_16[[#This Row],[子项名称]]&amp;表1_16[[#This Row],[分项工程代号]]&amp;表1_16[[#This Row],[分项工程名称]],Y:Y,0)=ROW(表1_16[[#This Row],[子项名称]]),TRUE,FALSE))</f>
        <v/>
      </c>
      <c r="AA588" s="11" t="str">
        <f t="shared" si="106"/>
        <v/>
      </c>
      <c r="AB588" s="11" t="str">
        <f>IF(ISBLANK(A588),"",VLOOKUP(表1_16[[#This Row],[分项工程名称]],施工检查记录[#All],2,FALSE))</f>
        <v/>
      </c>
      <c r="AC588" s="5"/>
    </row>
    <row r="589" customHeight="1" spans="1:29">
      <c r="A589" s="5"/>
      <c r="B589" s="5"/>
      <c r="C589" s="5"/>
      <c r="D589" s="5"/>
      <c r="E589" s="5"/>
      <c r="F589" s="5"/>
      <c r="G589" s="5"/>
      <c r="H589" s="5"/>
      <c r="I589" s="5"/>
      <c r="J589" s="5"/>
      <c r="K589" s="11" t="str">
        <f>IF(ISBLANK(A589),"",VLOOKUP("S8"&amp;表1_16[[#This Row],[分项工程代号]]&amp;表1_16[[#This Row],[分项工程名称]],模板!D:F,3,FALSE))</f>
        <v/>
      </c>
      <c r="L589" s="2" t="str">
        <f>IF(ISBLANK(A589),"",表1_16[[#This Row],[编号]]&amp;TEXT(表1_16[[#This Row],[序号]],"000"))</f>
        <v/>
      </c>
      <c r="M589" s="11" t="str">
        <f t="shared" si="97"/>
        <v/>
      </c>
      <c r="N589" s="11" t="str">
        <f t="shared" si="98"/>
        <v/>
      </c>
      <c r="O589" s="11" t="str">
        <f t="shared" si="99"/>
        <v/>
      </c>
      <c r="P589" s="2" t="str">
        <f t="shared" si="100"/>
        <v/>
      </c>
      <c r="Q589" s="2" t="str">
        <f t="shared" si="101"/>
        <v/>
      </c>
      <c r="R589" s="2" t="str">
        <f t="shared" si="102"/>
        <v/>
      </c>
      <c r="S589" s="11" t="str">
        <f t="shared" si="103"/>
        <v/>
      </c>
      <c r="T589" s="11" t="str">
        <f>IF(ISBLANK(A589),"",VLOOKUP(表1_16[[#This Row],[分项工程名称]],模板!C:G,3,FALSE))</f>
        <v/>
      </c>
      <c r="U589" s="2" t="str">
        <f t="shared" si="104"/>
        <v/>
      </c>
      <c r="V589" s="2" t="str">
        <f t="shared" si="105"/>
        <v/>
      </c>
      <c r="W589" s="11" t="str">
        <f>IF(ISBLANK(A589),"",表1_16[[#This Row],[子项名称]]&amp;表1_16[[#This Row],[标题]]&amp;表1_16[[#This Row],[分项工程代号]])</f>
        <v/>
      </c>
      <c r="X589" s="11" t="str">
        <f>IF(ISBLANK(A589),"",COUNTIF(W:W,表1_16[[#This Row],[子项名称]]&amp;表1_16[[#This Row],[标题]]&amp;表1_16[[#This Row],[分项工程代号]]))</f>
        <v/>
      </c>
      <c r="Y589" s="11" t="str">
        <f>IF(ISBLANK(A589),"",表1_16[[#This Row],[子项名称]]&amp;表1_16[[#This Row],[分项工程代号]]&amp;表1_16[[#This Row],[分项工程名称]])</f>
        <v/>
      </c>
      <c r="Z589" s="11" t="str">
        <f>IF(ISBLANK(A589),"",IF(MATCH(表1_16[[#This Row],[子项名称]]&amp;表1_16[[#This Row],[分项工程代号]]&amp;表1_16[[#This Row],[分项工程名称]],Y:Y,0)=ROW(表1_16[[#This Row],[子项名称]]),TRUE,FALSE))</f>
        <v/>
      </c>
      <c r="AA589" s="11" t="str">
        <f t="shared" si="106"/>
        <v/>
      </c>
      <c r="AB589" s="11" t="str">
        <f>IF(ISBLANK(A589),"",VLOOKUP(表1_16[[#This Row],[分项工程名称]],施工检查记录[#All],2,FALSE))</f>
        <v/>
      </c>
      <c r="AC589" s="5"/>
    </row>
    <row r="590" customHeight="1" spans="1:29">
      <c r="A590" s="5"/>
      <c r="B590" s="5"/>
      <c r="C590" s="5"/>
      <c r="D590" s="5"/>
      <c r="E590" s="5"/>
      <c r="F590" s="5"/>
      <c r="G590" s="5"/>
      <c r="H590" s="5"/>
      <c r="I590" s="5"/>
      <c r="J590" s="5"/>
      <c r="K590" s="11" t="str">
        <f>IF(ISBLANK(A590),"",VLOOKUP("S8"&amp;表1_16[[#This Row],[分项工程代号]]&amp;表1_16[[#This Row],[分项工程名称]],模板!D:F,3,FALSE))</f>
        <v/>
      </c>
      <c r="L590" s="2" t="str">
        <f>IF(ISBLANK(A590),"",表1_16[[#This Row],[编号]]&amp;TEXT(表1_16[[#This Row],[序号]],"000"))</f>
        <v/>
      </c>
      <c r="M590" s="11" t="str">
        <f t="shared" si="97"/>
        <v/>
      </c>
      <c r="N590" s="11" t="str">
        <f t="shared" si="98"/>
        <v/>
      </c>
      <c r="O590" s="11" t="str">
        <f t="shared" si="99"/>
        <v/>
      </c>
      <c r="P590" s="2" t="str">
        <f t="shared" si="100"/>
        <v/>
      </c>
      <c r="Q590" s="2" t="str">
        <f t="shared" si="101"/>
        <v/>
      </c>
      <c r="R590" s="2" t="str">
        <f t="shared" si="102"/>
        <v/>
      </c>
      <c r="S590" s="11" t="str">
        <f t="shared" si="103"/>
        <v/>
      </c>
      <c r="T590" s="11" t="str">
        <f>IF(ISBLANK(A590),"",VLOOKUP(表1_16[[#This Row],[分项工程名称]],模板!C:G,3,FALSE))</f>
        <v/>
      </c>
      <c r="U590" s="2" t="str">
        <f t="shared" si="104"/>
        <v/>
      </c>
      <c r="V590" s="2" t="str">
        <f t="shared" si="105"/>
        <v/>
      </c>
      <c r="W590" s="11" t="str">
        <f>IF(ISBLANK(A590),"",表1_16[[#This Row],[子项名称]]&amp;表1_16[[#This Row],[标题]]&amp;表1_16[[#This Row],[分项工程代号]])</f>
        <v/>
      </c>
      <c r="X590" s="11" t="str">
        <f>IF(ISBLANK(A590),"",COUNTIF(W:W,表1_16[[#This Row],[子项名称]]&amp;表1_16[[#This Row],[标题]]&amp;表1_16[[#This Row],[分项工程代号]]))</f>
        <v/>
      </c>
      <c r="Y590" s="11" t="str">
        <f>IF(ISBLANK(A590),"",表1_16[[#This Row],[子项名称]]&amp;表1_16[[#This Row],[分项工程代号]]&amp;表1_16[[#This Row],[分项工程名称]])</f>
        <v/>
      </c>
      <c r="Z590" s="11" t="str">
        <f>IF(ISBLANK(A590),"",IF(MATCH(表1_16[[#This Row],[子项名称]]&amp;表1_16[[#This Row],[分项工程代号]]&amp;表1_16[[#This Row],[分项工程名称]],Y:Y,0)=ROW(表1_16[[#This Row],[子项名称]]),TRUE,FALSE))</f>
        <v/>
      </c>
      <c r="AA590" s="11" t="str">
        <f t="shared" si="106"/>
        <v/>
      </c>
      <c r="AB590" s="11" t="str">
        <f>IF(ISBLANK(A590),"",VLOOKUP(表1_16[[#This Row],[分项工程名称]],施工检查记录[#All],2,FALSE))</f>
        <v/>
      </c>
      <c r="AC590" s="5"/>
    </row>
    <row r="591" customHeight="1" spans="1:29">
      <c r="A591" s="5"/>
      <c r="B591" s="5"/>
      <c r="C591" s="5"/>
      <c r="D591" s="5"/>
      <c r="E591" s="5"/>
      <c r="F591" s="5"/>
      <c r="G591" s="5"/>
      <c r="H591" s="5"/>
      <c r="I591" s="5"/>
      <c r="J591" s="5"/>
      <c r="K591" s="11" t="str">
        <f>IF(ISBLANK(A591),"",VLOOKUP("S8"&amp;表1_16[[#This Row],[分项工程代号]]&amp;表1_16[[#This Row],[分项工程名称]],模板!D:F,3,FALSE))</f>
        <v/>
      </c>
      <c r="L591" s="2" t="str">
        <f>IF(ISBLANK(A591),"",表1_16[[#This Row],[编号]]&amp;TEXT(表1_16[[#This Row],[序号]],"000"))</f>
        <v/>
      </c>
      <c r="M591" s="11" t="str">
        <f t="shared" si="97"/>
        <v/>
      </c>
      <c r="N591" s="11" t="str">
        <f t="shared" si="98"/>
        <v/>
      </c>
      <c r="O591" s="11" t="str">
        <f t="shared" si="99"/>
        <v/>
      </c>
      <c r="P591" s="2" t="str">
        <f t="shared" si="100"/>
        <v/>
      </c>
      <c r="Q591" s="2" t="str">
        <f t="shared" si="101"/>
        <v/>
      </c>
      <c r="R591" s="2" t="str">
        <f t="shared" si="102"/>
        <v/>
      </c>
      <c r="S591" s="11" t="str">
        <f t="shared" si="103"/>
        <v/>
      </c>
      <c r="T591" s="11" t="str">
        <f>IF(ISBLANK(A591),"",VLOOKUP(表1_16[[#This Row],[分项工程名称]],模板!C:G,3,FALSE))</f>
        <v/>
      </c>
      <c r="U591" s="2" t="str">
        <f t="shared" si="104"/>
        <v/>
      </c>
      <c r="V591" s="2" t="str">
        <f t="shared" si="105"/>
        <v/>
      </c>
      <c r="W591" s="11" t="str">
        <f>IF(ISBLANK(A591),"",表1_16[[#This Row],[子项名称]]&amp;表1_16[[#This Row],[标题]]&amp;表1_16[[#This Row],[分项工程代号]])</f>
        <v/>
      </c>
      <c r="X591" s="11" t="str">
        <f>IF(ISBLANK(A591),"",COUNTIF(W:W,表1_16[[#This Row],[子项名称]]&amp;表1_16[[#This Row],[标题]]&amp;表1_16[[#This Row],[分项工程代号]]))</f>
        <v/>
      </c>
      <c r="Y591" s="11" t="str">
        <f>IF(ISBLANK(A591),"",表1_16[[#This Row],[子项名称]]&amp;表1_16[[#This Row],[分项工程代号]]&amp;表1_16[[#This Row],[分项工程名称]])</f>
        <v/>
      </c>
      <c r="Z591" s="11" t="str">
        <f>IF(ISBLANK(A591),"",IF(MATCH(表1_16[[#This Row],[子项名称]]&amp;表1_16[[#This Row],[分项工程代号]]&amp;表1_16[[#This Row],[分项工程名称]],Y:Y,0)=ROW(表1_16[[#This Row],[子项名称]]),TRUE,FALSE))</f>
        <v/>
      </c>
      <c r="AA591" s="11" t="str">
        <f t="shared" si="106"/>
        <v/>
      </c>
      <c r="AB591" s="11" t="str">
        <f>IF(ISBLANK(A591),"",VLOOKUP(表1_16[[#This Row],[分项工程名称]],施工检查记录[#All],2,FALSE))</f>
        <v/>
      </c>
      <c r="AC591" s="5"/>
    </row>
    <row r="592" customHeight="1" spans="1:29">
      <c r="A592" s="5"/>
      <c r="B592" s="5"/>
      <c r="C592" s="5"/>
      <c r="D592" s="5"/>
      <c r="E592" s="5"/>
      <c r="F592" s="5"/>
      <c r="G592" s="5"/>
      <c r="H592" s="5"/>
      <c r="I592" s="5"/>
      <c r="J592" s="5"/>
      <c r="K592" s="11" t="str">
        <f>IF(ISBLANK(A592),"",VLOOKUP("S8"&amp;表1_16[[#This Row],[分项工程代号]]&amp;表1_16[[#This Row],[分项工程名称]],模板!D:F,3,FALSE))</f>
        <v/>
      </c>
      <c r="L592" s="2" t="str">
        <f>IF(ISBLANK(A592),"",表1_16[[#This Row],[编号]]&amp;TEXT(表1_16[[#This Row],[序号]],"000"))</f>
        <v/>
      </c>
      <c r="M592" s="11" t="str">
        <f t="shared" si="97"/>
        <v/>
      </c>
      <c r="N592" s="11" t="str">
        <f t="shared" si="98"/>
        <v/>
      </c>
      <c r="O592" s="11" t="str">
        <f t="shared" si="99"/>
        <v/>
      </c>
      <c r="P592" s="2" t="str">
        <f t="shared" si="100"/>
        <v/>
      </c>
      <c r="Q592" s="2" t="str">
        <f t="shared" si="101"/>
        <v/>
      </c>
      <c r="R592" s="2" t="str">
        <f t="shared" si="102"/>
        <v/>
      </c>
      <c r="S592" s="11" t="str">
        <f t="shared" si="103"/>
        <v/>
      </c>
      <c r="T592" s="11" t="str">
        <f>IF(ISBLANK(A592),"",VLOOKUP(表1_16[[#This Row],[分项工程名称]],模板!C:G,3,FALSE))</f>
        <v/>
      </c>
      <c r="U592" s="2" t="str">
        <f t="shared" si="104"/>
        <v/>
      </c>
      <c r="V592" s="2" t="str">
        <f t="shared" si="105"/>
        <v/>
      </c>
      <c r="W592" s="11" t="str">
        <f>IF(ISBLANK(A592),"",表1_16[[#This Row],[子项名称]]&amp;表1_16[[#This Row],[标题]]&amp;表1_16[[#This Row],[分项工程代号]])</f>
        <v/>
      </c>
      <c r="X592" s="11" t="str">
        <f>IF(ISBLANK(A592),"",COUNTIF(W:W,表1_16[[#This Row],[子项名称]]&amp;表1_16[[#This Row],[标题]]&amp;表1_16[[#This Row],[分项工程代号]]))</f>
        <v/>
      </c>
      <c r="Y592" s="11" t="str">
        <f>IF(ISBLANK(A592),"",表1_16[[#This Row],[子项名称]]&amp;表1_16[[#This Row],[分项工程代号]]&amp;表1_16[[#This Row],[分项工程名称]])</f>
        <v/>
      </c>
      <c r="Z592" s="11" t="str">
        <f>IF(ISBLANK(A592),"",IF(MATCH(表1_16[[#This Row],[子项名称]]&amp;表1_16[[#This Row],[分项工程代号]]&amp;表1_16[[#This Row],[分项工程名称]],Y:Y,0)=ROW(表1_16[[#This Row],[子项名称]]),TRUE,FALSE))</f>
        <v/>
      </c>
      <c r="AA592" s="11" t="str">
        <f t="shared" si="106"/>
        <v/>
      </c>
      <c r="AB592" s="11" t="str">
        <f>IF(ISBLANK(A592),"",VLOOKUP(表1_16[[#This Row],[分项工程名称]],施工检查记录[#All],2,FALSE))</f>
        <v/>
      </c>
      <c r="AC592" s="5"/>
    </row>
    <row r="593" customHeight="1" spans="1:29">
      <c r="A593" s="5"/>
      <c r="B593" s="5"/>
      <c r="C593" s="5"/>
      <c r="D593" s="5"/>
      <c r="E593" s="5"/>
      <c r="F593" s="5"/>
      <c r="G593" s="5"/>
      <c r="H593" s="5"/>
      <c r="I593" s="5"/>
      <c r="J593" s="5"/>
      <c r="K593" s="11" t="str">
        <f>IF(ISBLANK(A593),"",VLOOKUP("S8"&amp;表1_16[[#This Row],[分项工程代号]]&amp;表1_16[[#This Row],[分项工程名称]],模板!D:F,3,FALSE))</f>
        <v/>
      </c>
      <c r="L593" s="2" t="str">
        <f>IF(ISBLANK(A593),"",表1_16[[#This Row],[编号]]&amp;TEXT(表1_16[[#This Row],[序号]],"000"))</f>
        <v/>
      </c>
      <c r="M593" s="11" t="str">
        <f t="shared" si="97"/>
        <v/>
      </c>
      <c r="N593" s="11" t="str">
        <f t="shared" si="98"/>
        <v/>
      </c>
      <c r="O593" s="11" t="str">
        <f t="shared" si="99"/>
        <v/>
      </c>
      <c r="P593" s="2" t="str">
        <f t="shared" si="100"/>
        <v/>
      </c>
      <c r="Q593" s="2" t="str">
        <f t="shared" si="101"/>
        <v/>
      </c>
      <c r="R593" s="2" t="str">
        <f t="shared" si="102"/>
        <v/>
      </c>
      <c r="S593" s="11" t="str">
        <f t="shared" si="103"/>
        <v/>
      </c>
      <c r="T593" s="11" t="str">
        <f>IF(ISBLANK(A593),"",VLOOKUP(表1_16[[#This Row],[分项工程名称]],模板!C:G,3,FALSE))</f>
        <v/>
      </c>
      <c r="U593" s="2" t="str">
        <f t="shared" si="104"/>
        <v/>
      </c>
      <c r="V593" s="2" t="str">
        <f t="shared" si="105"/>
        <v/>
      </c>
      <c r="W593" s="11" t="str">
        <f>IF(ISBLANK(A593),"",表1_16[[#This Row],[子项名称]]&amp;表1_16[[#This Row],[标题]]&amp;表1_16[[#This Row],[分项工程代号]])</f>
        <v/>
      </c>
      <c r="X593" s="11" t="str">
        <f>IF(ISBLANK(A593),"",COUNTIF(W:W,表1_16[[#This Row],[子项名称]]&amp;表1_16[[#This Row],[标题]]&amp;表1_16[[#This Row],[分项工程代号]]))</f>
        <v/>
      </c>
      <c r="Y593" s="11" t="str">
        <f>IF(ISBLANK(A593),"",表1_16[[#This Row],[子项名称]]&amp;表1_16[[#This Row],[分项工程代号]]&amp;表1_16[[#This Row],[分项工程名称]])</f>
        <v/>
      </c>
      <c r="Z593" s="11" t="str">
        <f>IF(ISBLANK(A593),"",IF(MATCH(表1_16[[#This Row],[子项名称]]&amp;表1_16[[#This Row],[分项工程代号]]&amp;表1_16[[#This Row],[分项工程名称]],Y:Y,0)=ROW(表1_16[[#This Row],[子项名称]]),TRUE,FALSE))</f>
        <v/>
      </c>
      <c r="AA593" s="11" t="str">
        <f t="shared" si="106"/>
        <v/>
      </c>
      <c r="AB593" s="11" t="str">
        <f>IF(ISBLANK(A593),"",VLOOKUP(表1_16[[#This Row],[分项工程名称]],施工检查记录[#All],2,FALSE))</f>
        <v/>
      </c>
      <c r="AC593" s="5"/>
    </row>
    <row r="594" customHeight="1" spans="1:29">
      <c r="A594" s="5"/>
      <c r="B594" s="5"/>
      <c r="C594" s="5"/>
      <c r="D594" s="5"/>
      <c r="E594" s="5"/>
      <c r="F594" s="5"/>
      <c r="G594" s="5"/>
      <c r="H594" s="5"/>
      <c r="I594" s="5"/>
      <c r="J594" s="5"/>
      <c r="K594" s="11" t="str">
        <f>IF(ISBLANK(A594),"",VLOOKUP("S8"&amp;表1_16[[#This Row],[分项工程代号]]&amp;表1_16[[#This Row],[分项工程名称]],模板!D:F,3,FALSE))</f>
        <v/>
      </c>
      <c r="L594" s="2" t="str">
        <f>IF(ISBLANK(A594),"",表1_16[[#This Row],[编号]]&amp;TEXT(表1_16[[#This Row],[序号]],"000"))</f>
        <v/>
      </c>
      <c r="M594" s="11" t="str">
        <f t="shared" si="97"/>
        <v/>
      </c>
      <c r="N594" s="11" t="str">
        <f t="shared" si="98"/>
        <v/>
      </c>
      <c r="O594" s="11" t="str">
        <f t="shared" si="99"/>
        <v/>
      </c>
      <c r="P594" s="2" t="str">
        <f t="shared" si="100"/>
        <v/>
      </c>
      <c r="Q594" s="2" t="str">
        <f t="shared" si="101"/>
        <v/>
      </c>
      <c r="R594" s="2" t="str">
        <f t="shared" si="102"/>
        <v/>
      </c>
      <c r="S594" s="11" t="str">
        <f t="shared" si="103"/>
        <v/>
      </c>
      <c r="T594" s="11" t="str">
        <f>IF(ISBLANK(A594),"",VLOOKUP(表1_16[[#This Row],[分项工程名称]],模板!C:G,3,FALSE))</f>
        <v/>
      </c>
      <c r="U594" s="2" t="str">
        <f t="shared" si="104"/>
        <v/>
      </c>
      <c r="V594" s="2" t="str">
        <f t="shared" si="105"/>
        <v/>
      </c>
      <c r="W594" s="11" t="str">
        <f>IF(ISBLANK(A594),"",表1_16[[#This Row],[子项名称]]&amp;表1_16[[#This Row],[标题]]&amp;表1_16[[#This Row],[分项工程代号]])</f>
        <v/>
      </c>
      <c r="X594" s="11" t="str">
        <f>IF(ISBLANK(A594),"",COUNTIF(W:W,表1_16[[#This Row],[子项名称]]&amp;表1_16[[#This Row],[标题]]&amp;表1_16[[#This Row],[分项工程代号]]))</f>
        <v/>
      </c>
      <c r="Y594" s="11" t="str">
        <f>IF(ISBLANK(A594),"",表1_16[[#This Row],[子项名称]]&amp;表1_16[[#This Row],[分项工程代号]]&amp;表1_16[[#This Row],[分项工程名称]])</f>
        <v/>
      </c>
      <c r="Z594" s="11" t="str">
        <f>IF(ISBLANK(A594),"",IF(MATCH(表1_16[[#This Row],[子项名称]]&amp;表1_16[[#This Row],[分项工程代号]]&amp;表1_16[[#This Row],[分项工程名称]],Y:Y,0)=ROW(表1_16[[#This Row],[子项名称]]),TRUE,FALSE))</f>
        <v/>
      </c>
      <c r="AA594" s="11" t="str">
        <f t="shared" si="106"/>
        <v/>
      </c>
      <c r="AB594" s="11" t="str">
        <f>IF(ISBLANK(A594),"",VLOOKUP(表1_16[[#This Row],[分项工程名称]],施工检查记录[#All],2,FALSE))</f>
        <v/>
      </c>
      <c r="AC594" s="5"/>
    </row>
    <row r="595" customHeight="1" spans="1:29">
      <c r="A595" s="5"/>
      <c r="B595" s="5"/>
      <c r="C595" s="5"/>
      <c r="D595" s="5"/>
      <c r="E595" s="5"/>
      <c r="F595" s="5"/>
      <c r="G595" s="5"/>
      <c r="H595" s="5"/>
      <c r="I595" s="5"/>
      <c r="J595" s="5"/>
      <c r="K595" s="11" t="str">
        <f>IF(ISBLANK(A595),"",VLOOKUP("S8"&amp;表1_16[[#This Row],[分项工程代号]]&amp;表1_16[[#This Row],[分项工程名称]],模板!D:F,3,FALSE))</f>
        <v/>
      </c>
      <c r="L595" s="2" t="str">
        <f>IF(ISBLANK(A595),"",表1_16[[#This Row],[编号]]&amp;TEXT(表1_16[[#This Row],[序号]],"000"))</f>
        <v/>
      </c>
      <c r="M595" s="11" t="str">
        <f t="shared" si="97"/>
        <v/>
      </c>
      <c r="N595" s="11" t="str">
        <f t="shared" si="98"/>
        <v/>
      </c>
      <c r="O595" s="11" t="str">
        <f t="shared" si="99"/>
        <v/>
      </c>
      <c r="P595" s="2" t="str">
        <f t="shared" si="100"/>
        <v/>
      </c>
      <c r="Q595" s="2" t="str">
        <f t="shared" si="101"/>
        <v/>
      </c>
      <c r="R595" s="2" t="str">
        <f t="shared" si="102"/>
        <v/>
      </c>
      <c r="S595" s="11" t="str">
        <f t="shared" si="103"/>
        <v/>
      </c>
      <c r="T595" s="11" t="str">
        <f>IF(ISBLANK(A595),"",VLOOKUP(表1_16[[#This Row],[分项工程名称]],模板!C:G,3,FALSE))</f>
        <v/>
      </c>
      <c r="U595" s="2" t="str">
        <f t="shared" si="104"/>
        <v/>
      </c>
      <c r="V595" s="2" t="str">
        <f t="shared" si="105"/>
        <v/>
      </c>
      <c r="W595" s="11" t="str">
        <f>IF(ISBLANK(A595),"",表1_16[[#This Row],[子项名称]]&amp;表1_16[[#This Row],[标题]]&amp;表1_16[[#This Row],[分项工程代号]])</f>
        <v/>
      </c>
      <c r="X595" s="11" t="str">
        <f>IF(ISBLANK(A595),"",COUNTIF(W:W,表1_16[[#This Row],[子项名称]]&amp;表1_16[[#This Row],[标题]]&amp;表1_16[[#This Row],[分项工程代号]]))</f>
        <v/>
      </c>
      <c r="Y595" s="11" t="str">
        <f>IF(ISBLANK(A595),"",表1_16[[#This Row],[子项名称]]&amp;表1_16[[#This Row],[分项工程代号]]&amp;表1_16[[#This Row],[分项工程名称]])</f>
        <v/>
      </c>
      <c r="Z595" s="11" t="str">
        <f>IF(ISBLANK(A595),"",IF(MATCH(表1_16[[#This Row],[子项名称]]&amp;表1_16[[#This Row],[分项工程代号]]&amp;表1_16[[#This Row],[分项工程名称]],Y:Y,0)=ROW(表1_16[[#This Row],[子项名称]]),TRUE,FALSE))</f>
        <v/>
      </c>
      <c r="AA595" s="11" t="str">
        <f t="shared" si="106"/>
        <v/>
      </c>
      <c r="AB595" s="11" t="str">
        <f>IF(ISBLANK(A595),"",VLOOKUP(表1_16[[#This Row],[分项工程名称]],施工检查记录[#All],2,FALSE))</f>
        <v/>
      </c>
      <c r="AC595" s="5"/>
    </row>
    <row r="596" customHeight="1" spans="1:29">
      <c r="A596" s="5"/>
      <c r="B596" s="5"/>
      <c r="C596" s="5"/>
      <c r="D596" s="5"/>
      <c r="E596" s="5"/>
      <c r="F596" s="5"/>
      <c r="G596" s="5"/>
      <c r="H596" s="5"/>
      <c r="I596" s="5"/>
      <c r="J596" s="5"/>
      <c r="K596" s="11" t="str">
        <f>IF(ISBLANK(A596),"",VLOOKUP("S8"&amp;表1_16[[#This Row],[分项工程代号]]&amp;表1_16[[#This Row],[分项工程名称]],模板!D:F,3,FALSE))</f>
        <v/>
      </c>
      <c r="L596" s="2" t="str">
        <f>IF(ISBLANK(A596),"",表1_16[[#This Row],[编号]]&amp;TEXT(表1_16[[#This Row],[序号]],"000"))</f>
        <v/>
      </c>
      <c r="M596" s="11" t="str">
        <f t="shared" si="97"/>
        <v/>
      </c>
      <c r="N596" s="11" t="str">
        <f t="shared" si="98"/>
        <v/>
      </c>
      <c r="O596" s="11" t="str">
        <f t="shared" si="99"/>
        <v/>
      </c>
      <c r="P596" s="2" t="str">
        <f t="shared" si="100"/>
        <v/>
      </c>
      <c r="Q596" s="2" t="str">
        <f t="shared" si="101"/>
        <v/>
      </c>
      <c r="R596" s="2" t="str">
        <f t="shared" si="102"/>
        <v/>
      </c>
      <c r="S596" s="11" t="str">
        <f t="shared" si="103"/>
        <v/>
      </c>
      <c r="T596" s="11" t="str">
        <f>IF(ISBLANK(A596),"",VLOOKUP(表1_16[[#This Row],[分项工程名称]],模板!C:G,3,FALSE))</f>
        <v/>
      </c>
      <c r="U596" s="2" t="str">
        <f t="shared" si="104"/>
        <v/>
      </c>
      <c r="V596" s="2" t="str">
        <f t="shared" si="105"/>
        <v/>
      </c>
      <c r="W596" s="11" t="str">
        <f>IF(ISBLANK(A596),"",表1_16[[#This Row],[子项名称]]&amp;表1_16[[#This Row],[标题]]&amp;表1_16[[#This Row],[分项工程代号]])</f>
        <v/>
      </c>
      <c r="X596" s="11" t="str">
        <f>IF(ISBLANK(A596),"",COUNTIF(W:W,表1_16[[#This Row],[子项名称]]&amp;表1_16[[#This Row],[标题]]&amp;表1_16[[#This Row],[分项工程代号]]))</f>
        <v/>
      </c>
      <c r="Y596" s="11" t="str">
        <f>IF(ISBLANK(A596),"",表1_16[[#This Row],[子项名称]]&amp;表1_16[[#This Row],[分项工程代号]]&amp;表1_16[[#This Row],[分项工程名称]])</f>
        <v/>
      </c>
      <c r="Z596" s="11" t="str">
        <f>IF(ISBLANK(A596),"",IF(MATCH(表1_16[[#This Row],[子项名称]]&amp;表1_16[[#This Row],[分项工程代号]]&amp;表1_16[[#This Row],[分项工程名称]],Y:Y,0)=ROW(表1_16[[#This Row],[子项名称]]),TRUE,FALSE))</f>
        <v/>
      </c>
      <c r="AA596" s="11" t="str">
        <f t="shared" si="106"/>
        <v/>
      </c>
      <c r="AB596" s="11" t="str">
        <f>IF(ISBLANK(A596),"",VLOOKUP(表1_16[[#This Row],[分项工程名称]],施工检查记录[#All],2,FALSE))</f>
        <v/>
      </c>
      <c r="AC596" s="5"/>
    </row>
    <row r="597" customHeight="1" spans="1:29">
      <c r="A597" s="5"/>
      <c r="B597" s="5"/>
      <c r="C597" s="5"/>
      <c r="D597" s="5"/>
      <c r="E597" s="5"/>
      <c r="F597" s="5"/>
      <c r="G597" s="5"/>
      <c r="H597" s="5"/>
      <c r="I597" s="5"/>
      <c r="J597" s="5"/>
      <c r="K597" s="11" t="str">
        <f>IF(ISBLANK(A597),"",VLOOKUP("S8"&amp;表1_16[[#This Row],[分项工程代号]]&amp;表1_16[[#This Row],[分项工程名称]],模板!D:F,3,FALSE))</f>
        <v/>
      </c>
      <c r="L597" s="2" t="str">
        <f>IF(ISBLANK(A597),"",表1_16[[#This Row],[编号]]&amp;TEXT(表1_16[[#This Row],[序号]],"000"))</f>
        <v/>
      </c>
      <c r="M597" s="11" t="str">
        <f t="shared" si="97"/>
        <v/>
      </c>
      <c r="N597" s="11" t="str">
        <f t="shared" si="98"/>
        <v/>
      </c>
      <c r="O597" s="11" t="str">
        <f t="shared" si="99"/>
        <v/>
      </c>
      <c r="P597" s="2" t="str">
        <f t="shared" si="100"/>
        <v/>
      </c>
      <c r="Q597" s="2" t="str">
        <f t="shared" si="101"/>
        <v/>
      </c>
      <c r="R597" s="2" t="str">
        <f t="shared" si="102"/>
        <v/>
      </c>
      <c r="S597" s="11" t="str">
        <f t="shared" si="103"/>
        <v/>
      </c>
      <c r="T597" s="11" t="str">
        <f>IF(ISBLANK(A597),"",VLOOKUP(表1_16[[#This Row],[分项工程名称]],模板!C:G,3,FALSE))</f>
        <v/>
      </c>
      <c r="U597" s="2" t="str">
        <f t="shared" si="104"/>
        <v/>
      </c>
      <c r="V597" s="2" t="str">
        <f t="shared" si="105"/>
        <v/>
      </c>
      <c r="W597" s="11" t="str">
        <f>IF(ISBLANK(A597),"",表1_16[[#This Row],[子项名称]]&amp;表1_16[[#This Row],[标题]]&amp;表1_16[[#This Row],[分项工程代号]])</f>
        <v/>
      </c>
      <c r="X597" s="11" t="str">
        <f>IF(ISBLANK(A597),"",COUNTIF(W:W,表1_16[[#This Row],[子项名称]]&amp;表1_16[[#This Row],[标题]]&amp;表1_16[[#This Row],[分项工程代号]]))</f>
        <v/>
      </c>
      <c r="Y597" s="11" t="str">
        <f>IF(ISBLANK(A597),"",表1_16[[#This Row],[子项名称]]&amp;表1_16[[#This Row],[分项工程代号]]&amp;表1_16[[#This Row],[分项工程名称]])</f>
        <v/>
      </c>
      <c r="Z597" s="11" t="str">
        <f>IF(ISBLANK(A597),"",IF(MATCH(表1_16[[#This Row],[子项名称]]&amp;表1_16[[#This Row],[分项工程代号]]&amp;表1_16[[#This Row],[分项工程名称]],Y:Y,0)=ROW(表1_16[[#This Row],[子项名称]]),TRUE,FALSE))</f>
        <v/>
      </c>
      <c r="AA597" s="11" t="str">
        <f t="shared" si="106"/>
        <v/>
      </c>
      <c r="AB597" s="11" t="str">
        <f>IF(ISBLANK(A597),"",VLOOKUP(表1_16[[#This Row],[分项工程名称]],施工检查记录[#All],2,FALSE))</f>
        <v/>
      </c>
      <c r="AC597" s="5"/>
    </row>
    <row r="598" customHeight="1" spans="1:29">
      <c r="A598" s="5"/>
      <c r="B598" s="5"/>
      <c r="C598" s="5"/>
      <c r="D598" s="5"/>
      <c r="E598" s="5"/>
      <c r="F598" s="5"/>
      <c r="G598" s="5"/>
      <c r="H598" s="5"/>
      <c r="I598" s="5"/>
      <c r="J598" s="5"/>
      <c r="K598" s="11" t="str">
        <f>IF(ISBLANK(A598),"",VLOOKUP("S8"&amp;表1_16[[#This Row],[分项工程代号]]&amp;表1_16[[#This Row],[分项工程名称]],模板!D:F,3,FALSE))</f>
        <v/>
      </c>
      <c r="L598" s="2" t="str">
        <f>IF(ISBLANK(A598),"",表1_16[[#This Row],[编号]]&amp;TEXT(表1_16[[#This Row],[序号]],"000"))</f>
        <v/>
      </c>
      <c r="M598" s="11" t="str">
        <f t="shared" si="97"/>
        <v/>
      </c>
      <c r="N598" s="11" t="str">
        <f t="shared" si="98"/>
        <v/>
      </c>
      <c r="O598" s="11" t="str">
        <f t="shared" si="99"/>
        <v/>
      </c>
      <c r="P598" s="2" t="str">
        <f t="shared" si="100"/>
        <v/>
      </c>
      <c r="Q598" s="2" t="str">
        <f t="shared" si="101"/>
        <v/>
      </c>
      <c r="R598" s="2" t="str">
        <f t="shared" si="102"/>
        <v/>
      </c>
      <c r="S598" s="11" t="str">
        <f t="shared" si="103"/>
        <v/>
      </c>
      <c r="T598" s="11" t="str">
        <f>IF(ISBLANK(A598),"",VLOOKUP(表1_16[[#This Row],[分项工程名称]],模板!C:G,3,FALSE))</f>
        <v/>
      </c>
      <c r="U598" s="2" t="str">
        <f t="shared" si="104"/>
        <v/>
      </c>
      <c r="V598" s="2" t="str">
        <f t="shared" si="105"/>
        <v/>
      </c>
      <c r="W598" s="11" t="str">
        <f>IF(ISBLANK(A598),"",表1_16[[#This Row],[子项名称]]&amp;表1_16[[#This Row],[标题]]&amp;表1_16[[#This Row],[分项工程代号]])</f>
        <v/>
      </c>
      <c r="X598" s="11" t="str">
        <f>IF(ISBLANK(A598),"",COUNTIF(W:W,表1_16[[#This Row],[子项名称]]&amp;表1_16[[#This Row],[标题]]&amp;表1_16[[#This Row],[分项工程代号]]))</f>
        <v/>
      </c>
      <c r="Y598" s="11" t="str">
        <f>IF(ISBLANK(A598),"",表1_16[[#This Row],[子项名称]]&amp;表1_16[[#This Row],[分项工程代号]]&amp;表1_16[[#This Row],[分项工程名称]])</f>
        <v/>
      </c>
      <c r="Z598" s="11" t="str">
        <f>IF(ISBLANK(A598),"",IF(MATCH(表1_16[[#This Row],[子项名称]]&amp;表1_16[[#This Row],[分项工程代号]]&amp;表1_16[[#This Row],[分项工程名称]],Y:Y,0)=ROW(表1_16[[#This Row],[子项名称]]),TRUE,FALSE))</f>
        <v/>
      </c>
      <c r="AA598" s="11" t="str">
        <f t="shared" si="106"/>
        <v/>
      </c>
      <c r="AB598" s="11" t="str">
        <f>IF(ISBLANK(A598),"",VLOOKUP(表1_16[[#This Row],[分项工程名称]],施工检查记录[#All],2,FALSE))</f>
        <v/>
      </c>
      <c r="AC598" s="5"/>
    </row>
  </sheetData>
  <sheetProtection formatCells="0" formatColumns="0" formatRows="0" insertRows="0" insertColumns="0" autoFilter="0" pivotTables="0"/>
  <conditionalFormatting sqref="J40">
    <cfRule type="cellIs" dxfId="29" priority="32" operator="equal">
      <formula>TRUE</formula>
    </cfRule>
  </conditionalFormatting>
  <conditionalFormatting sqref="AC42">
    <cfRule type="expression" dxfId="30" priority="145">
      <formula>ISNA(#REF!)=TRUE</formula>
    </cfRule>
  </conditionalFormatting>
  <conditionalFormatting sqref="AC43">
    <cfRule type="expression" dxfId="30" priority="146">
      <formula>ISNA($K92)=TRUE</formula>
    </cfRule>
  </conditionalFormatting>
  <conditionalFormatting sqref="AC44">
    <cfRule type="expression" dxfId="30" priority="184">
      <formula>ISNA(#REF!)=TRUE</formula>
    </cfRule>
  </conditionalFormatting>
  <conditionalFormatting sqref="J54">
    <cfRule type="cellIs" dxfId="29" priority="42" operator="equal">
      <formula>TRUE</formula>
    </cfRule>
  </conditionalFormatting>
  <conditionalFormatting sqref="J82">
    <cfRule type="cellIs" dxfId="29" priority="37" operator="equal">
      <formula>TRUE</formula>
    </cfRule>
  </conditionalFormatting>
  <conditionalFormatting sqref="J83">
    <cfRule type="cellIs" dxfId="29" priority="36" operator="equal">
      <formula>TRUE</formula>
    </cfRule>
  </conditionalFormatting>
  <conditionalFormatting sqref="AC90">
    <cfRule type="expression" dxfId="30" priority="187">
      <formula>ISNA(#REF!)=TRUE</formula>
    </cfRule>
  </conditionalFormatting>
  <conditionalFormatting sqref="AC91">
    <cfRule type="expression" dxfId="30" priority="188">
      <formula>ISNA(#REF!)=TRUE</formula>
    </cfRule>
  </conditionalFormatting>
  <conditionalFormatting sqref="AC92">
    <cfRule type="expression" dxfId="30" priority="186">
      <formula>ISNA(#REF!)=TRUE</formula>
    </cfRule>
  </conditionalFormatting>
  <conditionalFormatting sqref="E93">
    <cfRule type="expression" dxfId="30" priority="30">
      <formula>ISNA($K30)=TRUE</formula>
    </cfRule>
  </conditionalFormatting>
  <conditionalFormatting sqref="H97">
    <cfRule type="expression" dxfId="30" priority="6">
      <formula>ISNA($K97)=TRUE</formula>
    </cfRule>
  </conditionalFormatting>
  <conditionalFormatting sqref="AD100:XFD100">
    <cfRule type="expression" dxfId="30" priority="55">
      <formula>ISNA($K145)=TRUE</formula>
    </cfRule>
  </conditionalFormatting>
  <conditionalFormatting sqref="AD103:XFD103">
    <cfRule type="expression" dxfId="30" priority="58">
      <formula>ISNA($K150)=TRUE</formula>
    </cfRule>
  </conditionalFormatting>
  <conditionalFormatting sqref="AD104:XFD104">
    <cfRule type="expression" dxfId="30" priority="62">
      <formula>ISNA(#REF!)=TRUE</formula>
    </cfRule>
  </conditionalFormatting>
  <conditionalFormatting sqref="AD111:XFD111">
    <cfRule type="expression" dxfId="30" priority="52">
      <formula>ISNA($K151)=TRUE</formula>
    </cfRule>
  </conditionalFormatting>
  <conditionalFormatting sqref="AC112">
    <cfRule type="expression" dxfId="30" priority="192">
      <formula>ISNA(#REF!)=TRUE</formula>
    </cfRule>
  </conditionalFormatting>
  <conditionalFormatting sqref="AC113">
    <cfRule type="expression" dxfId="30" priority="149">
      <formula>ISNA(#REF!)=TRUE</formula>
    </cfRule>
  </conditionalFormatting>
  <conditionalFormatting sqref="AC114">
    <cfRule type="expression" dxfId="30" priority="150">
      <formula>ISNA(#REF!)=TRUE</formula>
    </cfRule>
  </conditionalFormatting>
  <conditionalFormatting sqref="AC115">
    <cfRule type="expression" dxfId="30" priority="153">
      <formula>ISNA(#REF!)=TRUE</formula>
    </cfRule>
  </conditionalFormatting>
  <conditionalFormatting sqref="AD115:XFD115">
    <cfRule type="expression" dxfId="30" priority="82">
      <formula>ISNA(#REF!)=TRUE</formula>
    </cfRule>
  </conditionalFormatting>
  <conditionalFormatting sqref="AC116">
    <cfRule type="expression" dxfId="30" priority="155">
      <formula>ISNA(#REF!)=TRUE</formula>
    </cfRule>
  </conditionalFormatting>
  <conditionalFormatting sqref="AC117">
    <cfRule type="expression" dxfId="30" priority="157">
      <formula>ISNA(#REF!)=TRUE</formula>
    </cfRule>
  </conditionalFormatting>
  <conditionalFormatting sqref="AC118">
    <cfRule type="expression" dxfId="30" priority="159">
      <formula>ISNA(#REF!)=TRUE</formula>
    </cfRule>
  </conditionalFormatting>
  <conditionalFormatting sqref="AC119">
    <cfRule type="expression" dxfId="30" priority="160">
      <formula>ISNA(#REF!)=TRUE</formula>
    </cfRule>
  </conditionalFormatting>
  <conditionalFormatting sqref="AC120">
    <cfRule type="expression" dxfId="30" priority="161">
      <formula>ISNA(#REF!)=TRUE</formula>
    </cfRule>
  </conditionalFormatting>
  <conditionalFormatting sqref="AD120:XFD120">
    <cfRule type="expression" dxfId="30" priority="66">
      <formula>ISNA($K157)=TRUE</formula>
    </cfRule>
  </conditionalFormatting>
  <conditionalFormatting sqref="AC121">
    <cfRule type="expression" dxfId="30" priority="162">
      <formula>ISNA(#REF!)=TRUE</formula>
    </cfRule>
  </conditionalFormatting>
  <conditionalFormatting sqref="AD121:XFD121">
    <cfRule type="expression" dxfId="30" priority="78">
      <formula>ISNA(#REF!)=TRUE</formula>
    </cfRule>
  </conditionalFormatting>
  <conditionalFormatting sqref="AC122">
    <cfRule type="expression" dxfId="30" priority="163">
      <formula>ISNA(#REF!)=TRUE</formula>
    </cfRule>
  </conditionalFormatting>
  <conditionalFormatting sqref="AD122:XFD122">
    <cfRule type="expression" dxfId="30" priority="151">
      <formula>ISNA(#REF!)=TRUE</formula>
    </cfRule>
  </conditionalFormatting>
  <conditionalFormatting sqref="AC123">
    <cfRule type="expression" dxfId="30" priority="164">
      <formula>ISNA(#REF!)=TRUE</formula>
    </cfRule>
  </conditionalFormatting>
  <conditionalFormatting sqref="AD123:XFD123">
    <cfRule type="expression" dxfId="30" priority="154">
      <formula>ISNA(#REF!)=TRUE</formula>
    </cfRule>
  </conditionalFormatting>
  <conditionalFormatting sqref="AC124">
    <cfRule type="expression" dxfId="30" priority="165">
      <formula>ISNA(#REF!)=TRUE</formula>
    </cfRule>
  </conditionalFormatting>
  <conditionalFormatting sqref="AD124:XFD124">
    <cfRule type="expression" dxfId="30" priority="156">
      <formula>ISNA(#REF!)=TRUE</formula>
    </cfRule>
  </conditionalFormatting>
  <conditionalFormatting sqref="AD125:XFD125">
    <cfRule type="expression" dxfId="30" priority="158">
      <formula>ISNA(#REF!)=TRUE</formula>
    </cfRule>
  </conditionalFormatting>
  <conditionalFormatting sqref="AD126:XFD126">
    <cfRule type="expression" dxfId="30" priority="65">
      <formula>ISNA(#REF!)=TRUE</formula>
    </cfRule>
  </conditionalFormatting>
  <conditionalFormatting sqref="AD127:XFD127">
    <cfRule type="expression" dxfId="30" priority="166">
      <formula>ISNA(#REF!)=TRUE</formula>
    </cfRule>
  </conditionalFormatting>
  <conditionalFormatting sqref="E157">
    <cfRule type="expression" dxfId="30" priority="70">
      <formula>ISNA($K93)=TRUE</formula>
    </cfRule>
  </conditionalFormatting>
  <conditionalFormatting sqref="H157">
    <cfRule type="expression" dxfId="30" priority="5">
      <formula>ISNA($K157)=TRUE</formula>
    </cfRule>
  </conditionalFormatting>
  <conditionalFormatting sqref="AD157:XFD157">
    <cfRule type="expression" dxfId="30" priority="79">
      <formula>ISNA($K200)=TRUE</formula>
    </cfRule>
  </conditionalFormatting>
  <conditionalFormatting sqref="AD199:XFD199">
    <cfRule type="expression" dxfId="30" priority="69">
      <formula>ISNA(#REF!)=TRUE</formula>
    </cfRule>
  </conditionalFormatting>
  <conditionalFormatting sqref="AD200:XFD200">
    <cfRule type="expression" dxfId="30" priority="172">
      <formula>ISNA(#REF!)=TRUE</formula>
    </cfRule>
  </conditionalFormatting>
  <conditionalFormatting sqref="AD201:XFD201">
    <cfRule type="expression" dxfId="30" priority="175">
      <formula>ISNA(#REF!)=TRUE</formula>
    </cfRule>
  </conditionalFormatting>
  <conditionalFormatting sqref="AC203">
    <cfRule type="expression" dxfId="30" priority="169">
      <formula>ISNA(#REF!)=TRUE</formula>
    </cfRule>
  </conditionalFormatting>
  <conditionalFormatting sqref="AC204">
    <cfRule type="expression" dxfId="30" priority="170">
      <formula>ISNA(#REF!)=TRUE</formula>
    </cfRule>
  </conditionalFormatting>
  <conditionalFormatting sqref="AC205">
    <cfRule type="expression" dxfId="30" priority="174">
      <formula>ISNA(#REF!)=TRUE</formula>
    </cfRule>
  </conditionalFormatting>
  <conditionalFormatting sqref="AC208">
    <cfRule type="expression" dxfId="30" priority="193">
      <formula>ISNA(#REF!)=TRUE</formula>
    </cfRule>
  </conditionalFormatting>
  <conditionalFormatting sqref="AC209">
    <cfRule type="expression" dxfId="30" priority="194">
      <formula>ISNA(#REF!)=TRUE</formula>
    </cfRule>
  </conditionalFormatting>
  <conditionalFormatting sqref="AC210">
    <cfRule type="expression" dxfId="30" priority="177">
      <formula>ISNA(#REF!)=TRUE</formula>
    </cfRule>
  </conditionalFormatting>
  <conditionalFormatting sqref="AC211">
    <cfRule type="expression" dxfId="30" priority="178">
      <formula>ISNA(#REF!)=TRUE</formula>
    </cfRule>
  </conditionalFormatting>
  <conditionalFormatting sqref="AC212">
    <cfRule type="expression" dxfId="30" priority="180">
      <formula>ISNA(#REF!)=TRUE</formula>
    </cfRule>
  </conditionalFormatting>
  <conditionalFormatting sqref="AD212:XFD212">
    <cfRule type="expression" dxfId="30" priority="77">
      <formula>ISNA(#REF!)=TRUE</formula>
    </cfRule>
  </conditionalFormatting>
  <conditionalFormatting sqref="AD213:XFD213">
    <cfRule type="expression" dxfId="30" priority="179">
      <formula>ISNA(#REF!)=TRUE</formula>
    </cfRule>
  </conditionalFormatting>
  <conditionalFormatting sqref="AD214:XFD214">
    <cfRule type="expression" dxfId="30" priority="181">
      <formula>ISNA(#REF!)=TRUE</formula>
    </cfRule>
  </conditionalFormatting>
  <conditionalFormatting sqref="AC233">
    <cfRule type="expression" dxfId="30" priority="88">
      <formula>ISNA(#REF!)=TRUE</formula>
    </cfRule>
  </conditionalFormatting>
  <conditionalFormatting sqref="AC234">
    <cfRule type="expression" dxfId="30" priority="84">
      <formula>ISNA(#REF!)=TRUE</formula>
    </cfRule>
  </conditionalFormatting>
  <conditionalFormatting sqref="AD235:XFD235">
    <cfRule type="expression" dxfId="30" priority="89">
      <formula>ISNA(#REF!)=TRUE</formula>
    </cfRule>
  </conditionalFormatting>
  <conditionalFormatting sqref="AD236:XFD236">
    <cfRule type="expression" dxfId="30" priority="86">
      <formula>ISNA(#REF!)=TRUE</formula>
    </cfRule>
  </conditionalFormatting>
  <conditionalFormatting sqref="AC241">
    <cfRule type="expression" dxfId="30" priority="90">
      <formula>ISNA(#REF!)=TRUE</formula>
    </cfRule>
  </conditionalFormatting>
  <conditionalFormatting sqref="AD243:XFD243">
    <cfRule type="expression" dxfId="30" priority="92">
      <formula>ISNA(#REF!)=TRUE</formula>
    </cfRule>
  </conditionalFormatting>
  <conditionalFormatting sqref="AC249">
    <cfRule type="expression" dxfId="30" priority="95">
      <formula>ISNA(#REF!)=TRUE</formula>
    </cfRule>
  </conditionalFormatting>
  <conditionalFormatting sqref="AD251:XFD251">
    <cfRule type="expression" dxfId="30" priority="96">
      <formula>ISNA(#REF!)=TRUE</formula>
    </cfRule>
  </conditionalFormatting>
  <conditionalFormatting sqref="AD252:XFD252">
    <cfRule type="expression" dxfId="30" priority="173">
      <formula>ISNA($K288)=TRUE</formula>
    </cfRule>
  </conditionalFormatting>
  <conditionalFormatting sqref="AC255">
    <cfRule type="expression" dxfId="30" priority="98">
      <formula>ISNA(#REF!)=TRUE</formula>
    </cfRule>
  </conditionalFormatting>
  <conditionalFormatting sqref="AC256">
    <cfRule type="expression" dxfId="30" priority="104">
      <formula>ISNA($K299)=TRUE</formula>
    </cfRule>
  </conditionalFormatting>
  <conditionalFormatting sqref="AC257">
    <cfRule type="expression" dxfId="30" priority="100">
      <formula>ISNA(#REF!)=TRUE</formula>
    </cfRule>
  </conditionalFormatting>
  <conditionalFormatting sqref="AC258">
    <cfRule type="expression" dxfId="30" priority="101">
      <formula>ISNA(#REF!)=TRUE</formula>
    </cfRule>
  </conditionalFormatting>
  <conditionalFormatting sqref="AC259">
    <cfRule type="expression" dxfId="30" priority="103">
      <formula>ISNA(#REF!)=TRUE</formula>
    </cfRule>
  </conditionalFormatting>
  <conditionalFormatting sqref="AD299:XFD299">
    <cfRule type="expression" dxfId="30" priority="102">
      <formula>ISNA($K346)=TRUE</formula>
    </cfRule>
  </conditionalFormatting>
  <conditionalFormatting sqref="AD308:XFD308">
    <cfRule type="expression" dxfId="30" priority="120">
      <formula>ISNA(#REF!)=TRUE</formula>
    </cfRule>
  </conditionalFormatting>
  <conditionalFormatting sqref="AD314:XFD314">
    <cfRule type="expression" dxfId="30" priority="127">
      <formula>ISNA(#REF!)=TRUE</formula>
    </cfRule>
  </conditionalFormatting>
  <conditionalFormatting sqref="AC316">
    <cfRule type="expression" dxfId="30" priority="117">
      <formula>ISNA(#REF!)=TRUE</formula>
    </cfRule>
  </conditionalFormatting>
  <conditionalFormatting sqref="AD320:XFD320">
    <cfRule type="expression" dxfId="30" priority="132">
      <formula>ISNA(#REF!)=TRUE</formula>
    </cfRule>
  </conditionalFormatting>
  <conditionalFormatting sqref="AC322">
    <cfRule type="expression" dxfId="30" priority="125">
      <formula>ISNA(#REF!)=TRUE</formula>
    </cfRule>
  </conditionalFormatting>
  <conditionalFormatting sqref="AC325">
    <cfRule type="expression" dxfId="30" priority="130">
      <formula>ISNA(#REF!)=TRUE</formula>
    </cfRule>
  </conditionalFormatting>
  <conditionalFormatting sqref="AD352:XFD352">
    <cfRule type="expression" dxfId="30" priority="139">
      <formula>ISNA($K401)=TRUE</formula>
    </cfRule>
  </conditionalFormatting>
  <conditionalFormatting sqref="AD353:XFD353">
    <cfRule type="expression" dxfId="30" priority="142">
      <formula>ISNA(#REF!)=TRUE</formula>
    </cfRule>
  </conditionalFormatting>
  <conditionalFormatting sqref="I354">
    <cfRule type="expression" dxfId="30" priority="13">
      <formula>ISNA($K354)=TRUE</formula>
    </cfRule>
  </conditionalFormatting>
  <conditionalFormatting sqref="I355">
    <cfRule type="expression" dxfId="30" priority="12">
      <formula>ISNA($K355)=TRUE</formula>
    </cfRule>
  </conditionalFormatting>
  <conditionalFormatting sqref="AC356">
    <cfRule type="expression" dxfId="30" priority="126">
      <formula>ISNA(#REF!)=TRUE</formula>
    </cfRule>
  </conditionalFormatting>
  <conditionalFormatting sqref="AD356:XFD356">
    <cfRule type="expression" dxfId="30" priority="205">
      <formula>ISNA(#REF!)=TRUE</formula>
    </cfRule>
  </conditionalFormatting>
  <conditionalFormatting sqref="AD357:XFD357">
    <cfRule type="expression" dxfId="30" priority="198">
      <formula>ISNA(#REF!)=TRUE</formula>
    </cfRule>
  </conditionalFormatting>
  <conditionalFormatting sqref="AC359">
    <cfRule type="expression" dxfId="30" priority="204">
      <formula>ISNA(#REF!)=TRUE</formula>
    </cfRule>
  </conditionalFormatting>
  <conditionalFormatting sqref="AD361:XFD361">
    <cfRule type="expression" dxfId="30" priority="134">
      <formula>ISNA(#REF!)=TRUE</formula>
    </cfRule>
  </conditionalFormatting>
  <conditionalFormatting sqref="AC362">
    <cfRule type="expression" dxfId="30" priority="197">
      <formula>ISNA($K404)=TRUE</formula>
    </cfRule>
  </conditionalFormatting>
  <conditionalFormatting sqref="AD401:XFD401">
    <cfRule type="expression" dxfId="30" priority="144">
      <formula>ISNA($K448)=TRUE</formula>
    </cfRule>
  </conditionalFormatting>
  <conditionalFormatting sqref="AD404:XFD404">
    <cfRule type="expression" dxfId="30" priority="203">
      <formula>ISNA($K455)=TRUE</formula>
    </cfRule>
  </conditionalFormatting>
  <conditionalFormatting sqref="B424">
    <cfRule type="expression" dxfId="30" priority="1">
      <formula>ISNA($K424)=TRUE</formula>
    </cfRule>
  </conditionalFormatting>
  <conditionalFormatting sqref="AC1048049:XFD1048049">
    <cfRule type="expression" dxfId="30" priority="147">
      <formula>ISNA(#REF!)=TRUE</formula>
    </cfRule>
  </conditionalFormatting>
  <conditionalFormatting sqref="AC1048050:XFD1048050">
    <cfRule type="expression" dxfId="30" priority="72">
      <formula>ISNA($K92)=TRUE</formula>
    </cfRule>
  </conditionalFormatting>
  <conditionalFormatting sqref="AC1048051:XFD1048051">
    <cfRule type="expression" dxfId="30" priority="48">
      <formula>ISNA(#REF!)=TRUE</formula>
    </cfRule>
  </conditionalFormatting>
  <conditionalFormatting sqref="AC1048052:XFD1048052">
    <cfRule type="expression" dxfId="30" priority="71">
      <formula>ISNA(#REF!)=TRUE</formula>
    </cfRule>
  </conditionalFormatting>
  <conditionalFormatting sqref="AC1048053:XFD1048053">
    <cfRule type="expression" dxfId="30" priority="47">
      <formula>ISNA(#REF!)=TRUE</formula>
    </cfRule>
  </conditionalFormatting>
  <conditionalFormatting sqref="AC1048054:XFD1048054">
    <cfRule type="expression" dxfId="30" priority="74">
      <formula>ISNA($K93)=TRUE</formula>
    </cfRule>
  </conditionalFormatting>
  <conditionalFormatting sqref="AC1048055:XFD1048055">
    <cfRule type="expression" dxfId="30" priority="73">
      <formula>ISNA(#REF!)=TRUE</formula>
    </cfRule>
  </conditionalFormatting>
  <conditionalFormatting sqref="AC1048056:XFD1048056">
    <cfRule type="expression" dxfId="30" priority="51">
      <formula>ISNA($K94)=TRUE</formula>
    </cfRule>
  </conditionalFormatting>
  <conditionalFormatting sqref="AC1048057:XFD1048057">
    <cfRule type="expression" dxfId="30" priority="50">
      <formula>ISNA(#REF!)=TRUE</formula>
    </cfRule>
  </conditionalFormatting>
  <conditionalFormatting sqref="B324:B331">
    <cfRule type="expression" dxfId="30" priority="24">
      <formula>ISNA($K324)=TRUE</formula>
    </cfRule>
  </conditionalFormatting>
  <conditionalFormatting sqref="B341:B348">
    <cfRule type="expression" dxfId="30" priority="16">
      <formula>ISNA($K341)=TRUE</formula>
    </cfRule>
  </conditionalFormatting>
  <conditionalFormatting sqref="C315:C322">
    <cfRule type="expression" dxfId="30" priority="26">
      <formula>ISNA($K315)=TRUE</formula>
    </cfRule>
  </conditionalFormatting>
  <conditionalFormatting sqref="C324:C331">
    <cfRule type="expression" dxfId="30" priority="23">
      <formula>ISNA($K324)=TRUE</formula>
    </cfRule>
  </conditionalFormatting>
  <conditionalFormatting sqref="D315:D323">
    <cfRule type="expression" dxfId="30" priority="25">
      <formula>ISNA($K315)=TRUE</formula>
    </cfRule>
  </conditionalFormatting>
  <conditionalFormatting sqref="D324:D331">
    <cfRule type="expression" dxfId="30" priority="22">
      <formula>ISNA($K324)=TRUE</formula>
    </cfRule>
  </conditionalFormatting>
  <conditionalFormatting sqref="E343:E344">
    <cfRule type="expression" dxfId="30" priority="15">
      <formula>ISNA($K343)=TRUE</formula>
    </cfRule>
  </conditionalFormatting>
  <conditionalFormatting sqref="E386:E391">
    <cfRule type="expression" dxfId="30" priority="9">
      <formula>ISNA($K386)=TRUE</formula>
    </cfRule>
  </conditionalFormatting>
  <conditionalFormatting sqref="E392:E401">
    <cfRule type="expression" dxfId="30" priority="8">
      <formula>ISNA($K392)=TRUE</formula>
    </cfRule>
  </conditionalFormatting>
  <conditionalFormatting sqref="F332:F338">
    <cfRule type="expression" dxfId="30" priority="21">
      <formula>ISNA($K332)=TRUE</formula>
    </cfRule>
  </conditionalFormatting>
  <conditionalFormatting sqref="H94:H95">
    <cfRule type="expression" dxfId="30" priority="7">
      <formula>ISNA($K94)=TRUE</formula>
    </cfRule>
  </conditionalFormatting>
  <conditionalFormatting sqref="H253:H254">
    <cfRule type="expression" dxfId="30" priority="4">
      <formula>ISNA($K253)=TRUE</formula>
    </cfRule>
  </conditionalFormatting>
  <conditionalFormatting sqref="H341:H355">
    <cfRule type="cellIs" dxfId="29" priority="18" operator="equal">
      <formula>TRUE</formula>
    </cfRule>
    <cfRule type="expression" dxfId="30" priority="17">
      <formula>ISNA($K341)=TRUE</formula>
    </cfRule>
  </conditionalFormatting>
  <conditionalFormatting sqref="H356:H418">
    <cfRule type="expression" dxfId="30" priority="3">
      <formula>ISNA($K356)=TRUE</formula>
    </cfRule>
  </conditionalFormatting>
  <conditionalFormatting sqref="J69:J72">
    <cfRule type="cellIs" dxfId="29" priority="34" operator="equal">
      <formula>TRUE</formula>
    </cfRule>
  </conditionalFormatting>
  <conditionalFormatting sqref="J74:J75">
    <cfRule type="cellIs" dxfId="29" priority="40" operator="equal">
      <formula>TRUE</formula>
    </cfRule>
  </conditionalFormatting>
  <conditionalFormatting sqref="J88:J90">
    <cfRule type="cellIs" dxfId="29" priority="31" operator="equal">
      <formula>TRUE</formula>
    </cfRule>
  </conditionalFormatting>
  <conditionalFormatting sqref="J303:J323">
    <cfRule type="cellIs" dxfId="29" priority="28" operator="equal">
      <formula>TRUE</formula>
    </cfRule>
  </conditionalFormatting>
  <conditionalFormatting sqref="AC2:AC18">
    <cfRule type="expression" dxfId="30" priority="135">
      <formula>ISNA($K50)=TRUE</formula>
    </cfRule>
  </conditionalFormatting>
  <conditionalFormatting sqref="AC19:AC41">
    <cfRule type="expression" dxfId="30" priority="29">
      <formula>ISNA($K69)=TRUE</formula>
    </cfRule>
  </conditionalFormatting>
  <conditionalFormatting sqref="AC45:AC89">
    <cfRule type="expression" dxfId="30" priority="185">
      <formula>ISNA($K93)=TRUE</formula>
    </cfRule>
  </conditionalFormatting>
  <conditionalFormatting sqref="AC93:AC111">
    <cfRule type="expression" dxfId="30" priority="190">
      <formula>ISNA($K139)=TRUE</formula>
    </cfRule>
  </conditionalFormatting>
  <conditionalFormatting sqref="AC125:AC137">
    <cfRule type="expression" dxfId="30" priority="189">
      <formula>ISNA($K158)=TRUE</formula>
    </cfRule>
  </conditionalFormatting>
  <conditionalFormatting sqref="AC138:AC151">
    <cfRule type="expression" dxfId="30" priority="167">
      <formula>ISNA($K175)=TRUE</formula>
    </cfRule>
  </conditionalFormatting>
  <conditionalFormatting sqref="AC158:AC202">
    <cfRule type="expression" dxfId="30" priority="83">
      <formula>ISNA($K208)=TRUE</formula>
    </cfRule>
  </conditionalFormatting>
  <conditionalFormatting sqref="AC206:AC207">
    <cfRule type="expression" dxfId="30" priority="176">
      <formula>ISNA($K253)=TRUE</formula>
    </cfRule>
  </conditionalFormatting>
  <conditionalFormatting sqref="AC213:AC232">
    <cfRule type="expression" dxfId="30" priority="182">
      <formula>ISNA($K255)=TRUE</formula>
    </cfRule>
  </conditionalFormatting>
  <conditionalFormatting sqref="AC235:AC240">
    <cfRule type="expression" dxfId="30" priority="85">
      <formula>ISNA($K275)=TRUE</formula>
    </cfRule>
  </conditionalFormatting>
  <conditionalFormatting sqref="AC242:AC248">
    <cfRule type="expression" dxfId="30" priority="91">
      <formula>ISNA($K281)=TRUE</formula>
    </cfRule>
  </conditionalFormatting>
  <conditionalFormatting sqref="AC250:AC252">
    <cfRule type="expression" dxfId="30" priority="171">
      <formula>ISNA($K288)=TRUE</formula>
    </cfRule>
  </conditionalFormatting>
  <conditionalFormatting sqref="AC253:AC254">
    <cfRule type="expression" dxfId="30" priority="195">
      <formula>ISNA($K294)=TRUE</formula>
    </cfRule>
  </conditionalFormatting>
  <conditionalFormatting sqref="AC260:AC282">
    <cfRule type="expression" dxfId="30" priority="105">
      <formula>ISNA($K300)=TRUE</formula>
    </cfRule>
  </conditionalFormatting>
  <conditionalFormatting sqref="AC283:AC285">
    <cfRule type="expression" dxfId="30" priority="108">
      <formula>ISNA(#REF!)=TRUE</formula>
    </cfRule>
  </conditionalFormatting>
  <conditionalFormatting sqref="AC286:AC297">
    <cfRule type="expression" dxfId="30" priority="109">
      <formula>ISNA($K323)=TRUE</formula>
    </cfRule>
  </conditionalFormatting>
  <conditionalFormatting sqref="AC298:AC299">
    <cfRule type="expression" dxfId="30" priority="106">
      <formula>ISNA(#REF!)=TRUE</formula>
    </cfRule>
  </conditionalFormatting>
  <conditionalFormatting sqref="AC300:AC315">
    <cfRule type="expression" dxfId="30" priority="110">
      <formula>ISNA($K342)=TRUE</formula>
    </cfRule>
  </conditionalFormatting>
  <conditionalFormatting sqref="AC317:AC318">
    <cfRule type="expression" dxfId="30" priority="118">
      <formula>ISNA(#REF!)=TRUE</formula>
    </cfRule>
  </conditionalFormatting>
  <conditionalFormatting sqref="AC319:AC321">
    <cfRule type="expression" dxfId="30" priority="123">
      <formula>ISNA($K358)=TRUE</formula>
    </cfRule>
  </conditionalFormatting>
  <conditionalFormatting sqref="AC323:AC324">
    <cfRule type="expression" dxfId="30" priority="113">
      <formula>ISNA($K364)=TRUE</formula>
    </cfRule>
  </conditionalFormatting>
  <conditionalFormatting sqref="AC326:AC340">
    <cfRule type="expression" dxfId="30" priority="131">
      <formula>ISNA($K366)=TRUE</formula>
    </cfRule>
  </conditionalFormatting>
  <conditionalFormatting sqref="AC341:AC355">
    <cfRule type="expression" dxfId="30" priority="119">
      <formula>ISNA($K384)=TRUE</formula>
    </cfRule>
  </conditionalFormatting>
  <conditionalFormatting sqref="AC357:AC358">
    <cfRule type="expression" dxfId="30" priority="141">
      <formula>ISNA($K402)=TRUE</formula>
    </cfRule>
  </conditionalFormatting>
  <conditionalFormatting sqref="AC360:AC361">
    <cfRule type="expression" dxfId="30" priority="196">
      <formula>ISNA(#REF!)=TRUE</formula>
    </cfRule>
  </conditionalFormatting>
  <conditionalFormatting sqref="AC363:AC368">
    <cfRule type="expression" dxfId="30" priority="200">
      <formula>ISNA(#REF!)=TRUE</formula>
    </cfRule>
  </conditionalFormatting>
  <conditionalFormatting sqref="AC369:AC387">
    <cfRule type="expression" dxfId="30" priority="201">
      <formula>ISNA($K405)=TRUE</formula>
    </cfRule>
  </conditionalFormatting>
  <conditionalFormatting sqref="AC388:AC427">
    <cfRule type="expression" dxfId="30" priority="206">
      <formula>ISNA($K425)=TRUE</formula>
    </cfRule>
  </conditionalFormatting>
  <conditionalFormatting sqref="$A1:$XFD1 A2:AB2 A3:J92 AD2:XFD92 F93:J93 I94:J95 H96:J96 I97:J97 H98:J156 I157:J157 H158:J252 I253:J254 H255:J297 A94:G109 A93:D93 A126:G156 A110:B112 D110:G112 A113:G114 A115:B115 D115:G115 A116:G120 A121:B125 D121:G125 A157:D157 F157:G157 A158:G191 A192:B198 D192:G198 A199:G206 A207:B211 D207:G211 A212:G214 A215:B297 D215:G243 D244:E244 F244:G252 D245:D252 C253:G254 D255:G270 C271:G271 D272:G297 A298:J302 A303:B323 E315:E331 A324:A331 G324:G331 J324:J340 H303:H340 A341:A348 D341:G342 I341:J348 C343:D343 F343:G348 C344:C346 D344 D345:E348 J349:J404 A356:A391 E356:G368 I356:I404 C369:G369 D370:G385 D386:D391 F386:G401 A398:A423 A425:A427 E402:G404 D405:G418 I405:J418 C419:J422 D423:E423 J423 D425:E427 J425:J427 A428:J598 A599:AB1048576 F423:I427 K3:AB598">
    <cfRule type="expression" dxfId="30" priority="41">
      <formula>ISNA($K1)=TRUE</formula>
    </cfRule>
  </conditionalFormatting>
  <conditionalFormatting sqref="J15:J29 H1:H340 J112:J115 J122:J127 H356:H1048576">
    <cfRule type="cellIs" dxfId="29" priority="44" operator="equal">
      <formula>TRUE</formula>
    </cfRule>
  </conditionalFormatting>
  <conditionalFormatting sqref="J63 J37:J39 J49 J51 J53 J55 J57 J59 J61">
    <cfRule type="cellIs" dxfId="29" priority="33" operator="equal">
      <formula>TRUE</formula>
    </cfRule>
  </conditionalFormatting>
  <conditionalFormatting sqref="J64 J50 J52 J54 J56 J58 J60 J62">
    <cfRule type="cellIs" dxfId="29" priority="35" operator="equal">
      <formula>TRUE</formula>
    </cfRule>
  </conditionalFormatting>
  <conditionalFormatting sqref="J52:J53 J76:J77 J116:J117 J100:J111">
    <cfRule type="cellIs" dxfId="29" priority="43" operator="equal">
      <formula>TRUE</formula>
    </cfRule>
  </conditionalFormatting>
  <conditionalFormatting sqref="J78:J79 J220:J227 J158:J163">
    <cfRule type="cellIs" dxfId="29" priority="39" operator="equal">
      <formula>TRUE</formula>
    </cfRule>
  </conditionalFormatting>
  <conditionalFormatting sqref="J80:J81 J98:J99 J96 J236:J243">
    <cfRule type="cellIs" dxfId="29" priority="38" operator="equal">
      <formula>TRUE</formula>
    </cfRule>
  </conditionalFormatting>
  <conditionalFormatting sqref="AD93:XFD94">
    <cfRule type="expression" dxfId="30" priority="49">
      <formula>ISNA(#REF!)=TRUE</formula>
    </cfRule>
  </conditionalFormatting>
  <conditionalFormatting sqref="AD95:XFD99">
    <cfRule type="expression" dxfId="30" priority="56">
      <formula>ISNA(#REF!)=TRUE</formula>
    </cfRule>
  </conditionalFormatting>
  <conditionalFormatting sqref="AD101:XFD102">
    <cfRule type="expression" dxfId="30" priority="60">
      <formula>ISNA($K147)=TRUE</formula>
    </cfRule>
  </conditionalFormatting>
  <conditionalFormatting sqref="AD105:XFD110">
    <cfRule type="expression" dxfId="30" priority="63">
      <formula>ISNA(#REF!)=TRUE</formula>
    </cfRule>
  </conditionalFormatting>
  <conditionalFormatting sqref="AD112:XFD114">
    <cfRule type="expression" dxfId="30" priority="53">
      <formula>ISNA($K154)=TRUE</formula>
    </cfRule>
  </conditionalFormatting>
  <conditionalFormatting sqref="AD116:XFD117">
    <cfRule type="expression" dxfId="30" priority="54">
      <formula>ISNA(#REF!)=TRUE</formula>
    </cfRule>
  </conditionalFormatting>
  <conditionalFormatting sqref="AD118:XFD119">
    <cfRule type="expression" dxfId="30" priority="59">
      <formula>ISNA(#REF!)=TRUE</formula>
    </cfRule>
  </conditionalFormatting>
  <conditionalFormatting sqref="AD128:XFD130">
    <cfRule type="expression" dxfId="30" priority="168">
      <formula>ISNA($K158)=TRUE</formula>
    </cfRule>
  </conditionalFormatting>
  <conditionalFormatting sqref="AD131:XFD137">
    <cfRule type="expression" dxfId="30" priority="191">
      <formula>ISNA($K160)=TRUE</formula>
    </cfRule>
  </conditionalFormatting>
  <conditionalFormatting sqref="AD138:XFD146">
    <cfRule type="expression" dxfId="30" priority="61">
      <formula>ISNA($K168)=TRUE</formula>
    </cfRule>
  </conditionalFormatting>
  <conditionalFormatting sqref="AD147:XFD150">
    <cfRule type="expression" dxfId="30" priority="64">
      <formula>ISNA($K176)=TRUE</formula>
    </cfRule>
  </conditionalFormatting>
  <conditionalFormatting sqref="AD151:XFD156 AC152:AC157">
    <cfRule type="expression" dxfId="30" priority="152">
      <formula>ISNA($K188)=TRUE</formula>
    </cfRule>
  </conditionalFormatting>
  <conditionalFormatting sqref="AD158:XFD159">
    <cfRule type="expression" dxfId="30" priority="67">
      <formula>ISNA(#REF!)=TRUE</formula>
    </cfRule>
  </conditionalFormatting>
  <conditionalFormatting sqref="AD160:XFD198">
    <cfRule type="expression" dxfId="30" priority="68">
      <formula>ISNA($K212)=TRUE</formula>
    </cfRule>
  </conditionalFormatting>
  <conditionalFormatting sqref="AD202:XFD204">
    <cfRule type="expression" dxfId="30" priority="75">
      <formula>ISNA(#REF!)=TRUE</formula>
    </cfRule>
  </conditionalFormatting>
  <conditionalFormatting sqref="AD205:XFD206">
    <cfRule type="expression" dxfId="30" priority="76">
      <formula>ISNA($K253)=TRUE</formula>
    </cfRule>
  </conditionalFormatting>
  <conditionalFormatting sqref="AD207:XFD211">
    <cfRule type="expression" dxfId="30" priority="80">
      <formula>ISNA(#REF!)=TRUE</formula>
    </cfRule>
  </conditionalFormatting>
  <conditionalFormatting sqref="AD215:XFD234">
    <cfRule type="expression" dxfId="30" priority="183">
      <formula>ISNA($K255)=TRUE</formula>
    </cfRule>
  </conditionalFormatting>
  <conditionalFormatting sqref="AD237:XFD242">
    <cfRule type="expression" dxfId="30" priority="87">
      <formula>ISNA($K275)=TRUE</formula>
    </cfRule>
  </conditionalFormatting>
  <conditionalFormatting sqref="AD244:XFD250">
    <cfRule type="expression" dxfId="30" priority="93">
      <formula>ISNA($K281)=TRUE</formula>
    </cfRule>
  </conditionalFormatting>
  <conditionalFormatting sqref="AD253:XFD254">
    <cfRule type="expression" dxfId="30" priority="81">
      <formula>ISNA($K295)=TRUE</formula>
    </cfRule>
  </conditionalFormatting>
  <conditionalFormatting sqref="AD255:XFD274">
    <cfRule type="expression" dxfId="30" priority="107">
      <formula>ISNA($K301)=TRUE</formula>
    </cfRule>
  </conditionalFormatting>
  <conditionalFormatting sqref="AD275:XFD277">
    <cfRule type="expression" dxfId="30" priority="94">
      <formula>ISNA(#REF!)=TRUE</formula>
    </cfRule>
  </conditionalFormatting>
  <conditionalFormatting sqref="AD278:XFD280">
    <cfRule type="expression" dxfId="30" priority="111">
      <formula>ISNA($K323)=TRUE</formula>
    </cfRule>
  </conditionalFormatting>
  <conditionalFormatting sqref="AD281:XFD287">
    <cfRule type="expression" dxfId="30" priority="97">
      <formula>ISNA($K327)=TRUE</formula>
    </cfRule>
  </conditionalFormatting>
  <conditionalFormatting sqref="AD288:XFD293">
    <cfRule type="expression" dxfId="30" priority="99">
      <formula>ISNA($K335)=TRUE</formula>
    </cfRule>
  </conditionalFormatting>
  <conditionalFormatting sqref="AD294:XFD296">
    <cfRule type="expression" dxfId="30" priority="114">
      <formula>ISNA(#REF!)=TRUE</formula>
    </cfRule>
  </conditionalFormatting>
  <conditionalFormatting sqref="AD297:XFD298">
    <cfRule type="expression" dxfId="30" priority="115">
      <formula>ISNA($K341)=TRUE</formula>
    </cfRule>
  </conditionalFormatting>
  <conditionalFormatting sqref="AD300:XFD307">
    <cfRule type="expression" dxfId="30" priority="112">
      <formula>ISNA($K350)=TRUE</formula>
    </cfRule>
  </conditionalFormatting>
  <conditionalFormatting sqref="C303:G303 I303:J323 E304:G314 C304:D313 D314 F315:G323 F324:F331 I324:I331">
    <cfRule type="expression" dxfId="30" priority="27">
      <formula>ISNA($K303)=TRUE</formula>
    </cfRule>
  </conditionalFormatting>
  <conditionalFormatting sqref="AD309:XFD310">
    <cfRule type="expression" dxfId="30" priority="121">
      <formula>ISNA(#REF!)=TRUE</formula>
    </cfRule>
  </conditionalFormatting>
  <conditionalFormatting sqref="AD311:XFD313">
    <cfRule type="expression" dxfId="30" priority="124">
      <formula>ISNA($K358)=TRUE</formula>
    </cfRule>
  </conditionalFormatting>
  <conditionalFormatting sqref="AD315:XFD319">
    <cfRule type="expression" dxfId="30" priority="128">
      <formula>ISNA($K361)=TRUE</formula>
    </cfRule>
  </conditionalFormatting>
  <conditionalFormatting sqref="AD321:XFD322">
    <cfRule type="expression" dxfId="30" priority="133">
      <formula>ISNA($K366)=TRUE</formula>
    </cfRule>
  </conditionalFormatting>
  <conditionalFormatting sqref="AD323:XFD340">
    <cfRule type="expression" dxfId="30" priority="116">
      <formula>ISNA($K371)=TRUE</formula>
    </cfRule>
  </conditionalFormatting>
  <conditionalFormatting sqref="A332:B338 D332:D338">
    <cfRule type="expression" dxfId="30" priority="20">
      <formula>ISNA($K332)=TRUE</formula>
    </cfRule>
  </conditionalFormatting>
  <conditionalFormatting sqref="A339:F340">
    <cfRule type="expression" dxfId="30" priority="19">
      <formula>ISNA($K339)=TRUE</formula>
    </cfRule>
  </conditionalFormatting>
  <conditionalFormatting sqref="AD341:XFD349">
    <cfRule type="expression" dxfId="30" priority="122">
      <formula>ISNA($K392)=TRUE</formula>
    </cfRule>
  </conditionalFormatting>
  <conditionalFormatting sqref="A349:G355 I349:I351 B356:B391 D356:D368">
    <cfRule type="expression" dxfId="30" priority="14">
      <formula>ISNA($K349)=TRUE</formula>
    </cfRule>
  </conditionalFormatting>
  <conditionalFormatting sqref="AD350:XFD351">
    <cfRule type="expression" dxfId="30" priority="138">
      <formula>ISNA(#REF!)=TRUE</formula>
    </cfRule>
  </conditionalFormatting>
  <conditionalFormatting sqref="AD354:XFD355">
    <cfRule type="expression" dxfId="30" priority="143">
      <formula>ISNA($K402)=TRUE</formula>
    </cfRule>
  </conditionalFormatting>
  <conditionalFormatting sqref="AD358:XFD360">
    <cfRule type="expression" dxfId="30" priority="129">
      <formula>ISNA(#REF!)=TRUE</formula>
    </cfRule>
  </conditionalFormatting>
  <conditionalFormatting sqref="AD362:XFD365">
    <cfRule type="expression" dxfId="30" priority="202">
      <formula>ISNA($K405)=TRUE</formula>
    </cfRule>
  </conditionalFormatting>
  <conditionalFormatting sqref="AD366:XFD379">
    <cfRule type="expression" dxfId="30" priority="140">
      <formula>ISNA($K410)=TRUE</formula>
    </cfRule>
  </conditionalFormatting>
  <conditionalFormatting sqref="AD380:XFD400">
    <cfRule type="expression" dxfId="30" priority="207">
      <formula>ISNA($K425)=TRUE</formula>
    </cfRule>
  </conditionalFormatting>
  <conditionalFormatting sqref="A392:A397 D392:D404">
    <cfRule type="expression" dxfId="30" priority="11">
      <formula>ISNA($K392)=TRUE</formula>
    </cfRule>
  </conditionalFormatting>
  <conditionalFormatting sqref="B392:B423 B425:B427">
    <cfRule type="expression" dxfId="30" priority="10">
      <formula>ISNA($K392)=TRUE</formula>
    </cfRule>
  </conditionalFormatting>
  <conditionalFormatting sqref="AD402:XFD403">
    <cfRule type="expression" dxfId="30" priority="199">
      <formula>ISNA($K450)=TRUE</formula>
    </cfRule>
  </conditionalFormatting>
  <conditionalFormatting sqref="AD405:XFD424">
    <cfRule type="expression" dxfId="30" priority="208">
      <formula>ISNA($K462)=TRUE</formula>
    </cfRule>
  </conditionalFormatting>
  <conditionalFormatting sqref="A424 D424:E424 J424">
    <cfRule type="expression" dxfId="30" priority="2">
      <formula>ISNA($K424)=TRUE</formula>
    </cfRule>
  </conditionalFormatting>
  <conditionalFormatting sqref="AD425:XFD427 AC428:XFD1047955">
    <cfRule type="expression" dxfId="30" priority="45">
      <formula>ISNA($K481)=TRUE</formula>
    </cfRule>
  </conditionalFormatting>
  <conditionalFormatting sqref="AC1047956:XFD1047973">
    <cfRule type="expression" dxfId="30" priority="137">
      <formula>ISNA($K1)=TRUE</formula>
    </cfRule>
  </conditionalFormatting>
  <conditionalFormatting sqref="AC1047974:XFD1047975">
    <cfRule type="expression" dxfId="30" priority="136">
      <formula>ISNA(#REF!)=TRUE</formula>
    </cfRule>
  </conditionalFormatting>
  <conditionalFormatting sqref="AC1047976:XFD1048048">
    <cfRule type="expression" dxfId="30" priority="148">
      <formula>ISNA($K19)=TRUE</formula>
    </cfRule>
  </conditionalFormatting>
  <conditionalFormatting sqref="AC1048058:XFD1048062">
    <cfRule type="expression" dxfId="30" priority="57">
      <formula>ISNA($K95)=TRUE</formula>
    </cfRule>
  </conditionalFormatting>
  <conditionalFormatting sqref="AC1048063:XFD1048576">
    <cfRule type="expression" dxfId="30" priority="46">
      <formula>ISNA(#REF!)=TRUE</formula>
    </cfRule>
  </conditionalFormatting>
  <pageMargins left="0.7" right="0.7" top="0.75" bottom="0.75" header="0.3" footer="0.3"/>
  <pageSetup paperSize="9" orientation="portrait"/>
  <headerFooter/>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98"/>
  <sheetViews>
    <sheetView zoomScale="70" zoomScaleNormal="70" workbookViewId="0">
      <pane ySplit="1" topLeftCell="A2" activePane="bottomLeft" state="frozen"/>
      <selection/>
      <selection pane="bottomLeft" activeCell="J5" sqref="J5:J323"/>
    </sheetView>
  </sheetViews>
  <sheetFormatPr defaultColWidth="9" defaultRowHeight="25.2" customHeight="1"/>
  <cols>
    <col min="1" max="1" width="21.3333333333333" customWidth="1"/>
    <col min="2" max="2" width="11.3333333333333" customWidth="1"/>
    <col min="3" max="3" width="37.8888888888889" customWidth="1"/>
    <col min="4" max="4" width="24.5555555555556" customWidth="1"/>
    <col min="5" max="5" width="56.4444444444444" customWidth="1"/>
    <col min="6" max="10" width="17.7777777777778" customWidth="1"/>
    <col min="11" max="11" width="11.3333333333333" style="2" customWidth="1"/>
    <col min="12" max="12" width="18.0833333333333" style="2" customWidth="1"/>
    <col min="13" max="13" width="17.7777777777778" style="2" customWidth="1"/>
    <col min="14" max="14" width="24.5555555555556" style="2" customWidth="1"/>
    <col min="15" max="15" width="27.8888888888889" style="2" customWidth="1"/>
    <col min="16" max="16" width="17.7777777777778" style="2" customWidth="1"/>
    <col min="17" max="17" width="24.5555555555556" style="2" customWidth="1"/>
    <col min="18" max="18" width="27.8888888888889" style="2" customWidth="1"/>
    <col min="19" max="19" width="17.7777777777778" style="2" customWidth="1"/>
    <col min="20" max="20" width="11.3333333333333" style="2" customWidth="1"/>
    <col min="21" max="21" width="28.5555555555556" style="2" customWidth="1"/>
    <col min="22" max="22" width="44.6666666666667" style="2" customWidth="1"/>
    <col min="23" max="23" width="24.5555555555556" style="2" customWidth="1"/>
    <col min="24" max="24" width="21.1111111111111" style="2" customWidth="1"/>
    <col min="25" max="25" width="31.3333333333333" customWidth="1"/>
    <col min="26" max="26" width="27.8888888888889" customWidth="1"/>
    <col min="27" max="27" width="51.5555555555556" customWidth="1"/>
    <col min="28" max="28" width="255.777777777778" customWidth="1"/>
    <col min="29" max="29" width="16.4444444444444" customWidth="1"/>
  </cols>
  <sheetData>
    <row r="1" s="1" customFormat="1" ht="69" customHeight="1" spans="1:29">
      <c r="A1" s="1" t="s">
        <v>0</v>
      </c>
      <c r="B1" s="1" t="s">
        <v>1</v>
      </c>
      <c r="C1" s="1" t="s">
        <v>2</v>
      </c>
      <c r="D1" s="3" t="s">
        <v>3</v>
      </c>
      <c r="E1" s="1" t="s">
        <v>4</v>
      </c>
      <c r="F1" s="1" t="s">
        <v>5</v>
      </c>
      <c r="G1" s="1" t="s">
        <v>6</v>
      </c>
      <c r="H1" s="1" t="s">
        <v>7</v>
      </c>
      <c r="I1" s="1" t="s">
        <v>8</v>
      </c>
      <c r="J1" s="1"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 t="s">
        <v>24</v>
      </c>
      <c r="Z1" s="1" t="s">
        <v>25</v>
      </c>
      <c r="AA1" s="1" t="s">
        <v>26</v>
      </c>
      <c r="AB1" s="1" t="s">
        <v>27</v>
      </c>
      <c r="AC1" s="1" t="s">
        <v>28</v>
      </c>
    </row>
    <row r="2" customHeight="1" spans="1:29">
      <c r="A2" t="s">
        <v>192</v>
      </c>
      <c r="B2">
        <v>1</v>
      </c>
      <c r="C2" t="s">
        <v>203</v>
      </c>
      <c r="D2">
        <v>4</v>
      </c>
      <c r="E2" t="s">
        <v>31</v>
      </c>
      <c r="F2" t="s">
        <v>32</v>
      </c>
      <c r="G2" s="4">
        <v>43919</v>
      </c>
      <c r="H2" t="b">
        <v>0</v>
      </c>
      <c r="I2" t="s">
        <v>33</v>
      </c>
      <c r="J2" t="b">
        <v>0</v>
      </c>
      <c r="K2" s="11" t="str">
        <f>IF(ISBLANK(A2),"",VLOOKUP("S8"&amp;表1_1617[[#This Row],[分项工程代号]]&amp;表1_1617[[#This Row],[分项工程名称]],模板!D:F,3,FALSE))</f>
        <v>S8-04-C7-</v>
      </c>
      <c r="L2" s="2" t="str">
        <f>IF(ISBLANK(A2),"",表1_1617[[#This Row],[编号]]&amp;TEXT(表1_1617[[#This Row],[序号]],"000"))</f>
        <v>S8-04-C7-001</v>
      </c>
      <c r="M2" s="11" t="str">
        <f>IF(ISBLANK(A2),"","北方工程刚果（金）有限公司")</f>
        <v>北方工程刚果（金）有限公司</v>
      </c>
      <c r="N2" s="11" t="str">
        <f>IF(ISBLANK(A2),"","李云松")</f>
        <v>李云松</v>
      </c>
      <c r="O2" s="11" t="str">
        <f>IF(ISBLANK(A2),"","黄必银")</f>
        <v>黄必银</v>
      </c>
      <c r="P2" s="2" t="str">
        <f>IF(ISBLANK(A2),"","WUHUANG CONSTRUCTION ET COMMERCE RDC SAS")</f>
        <v>WUHUANG CONSTRUCTION ET COMMERCE RDC SAS</v>
      </c>
      <c r="Q2" s="2" t="str">
        <f>IF(ISBLANK(A2),"","陈陆")</f>
        <v>陈陆</v>
      </c>
      <c r="R2" s="2" t="str">
        <f>IF(ISBLANK(A2),"","冯翰鹏")</f>
        <v>冯翰鹏</v>
      </c>
      <c r="S2" s="11" t="str">
        <f>IF(ISBLANK(A2),"","鑫诚建设监理咨询有限公司")</f>
        <v>鑫诚建设监理咨询有限公司</v>
      </c>
      <c r="T2" s="11" t="str">
        <f>IF(ISBLANK(A2),"",VLOOKUP(表1_1617[[#This Row],[分项工程名称]],模板!C:G,3,FALSE))</f>
        <v>火灾探测与火灾报警体系检验批质量验收记录</v>
      </c>
      <c r="U2" s="2" t="str">
        <f>IF(ISBLANK(A2),"","刚果（金）庞比铜钴矿项目")</f>
        <v>刚果（金）庞比铜钴矿项目</v>
      </c>
      <c r="V2" s="2" t="str">
        <f>IF(ISBLANK(A2),"",_xlfn.CONCAT(U2,"   ",A2))</f>
        <v>刚果（金）庞比铜钴矿项目   测试</v>
      </c>
      <c r="W2" s="11" t="str">
        <f>IF(ISBLANK(A2),"",表1_1617[[#This Row],[子项名称]]&amp;表1_1617[[#This Row],[标题]]&amp;表1_1617[[#This Row],[分项工程代号]])</f>
        <v>测试火灾探测与火灾报警体系检验批质量验收记录4</v>
      </c>
      <c r="X2" s="11">
        <f>IF(ISBLANK(A2),"",COUNTIF(W:W,表1_1617[[#This Row],[子项名称]]&amp;表1_1617[[#This Row],[标题]]&amp;表1_1617[[#This Row],[分项工程代号]]))</f>
        <v>1</v>
      </c>
      <c r="Y2" s="11" t="str">
        <f>IF(ISBLANK(A2),"",表1_1617[[#This Row],[子项名称]]&amp;表1_1617[[#This Row],[分项工程代号]]&amp;表1_1617[[#This Row],[分项工程名称]])</f>
        <v>测试4火灾探测与火灾报警体系</v>
      </c>
      <c r="Z2" s="11" t="b">
        <f>IF(ISBLANK(A2),"",IF(MATCH(表1_1617[[#This Row],[子项名称]]&amp;表1_1617[[#This Row],[分项工程代号]]&amp;表1_1617[[#This Row],[分项工程名称]],Y:Y,0)=ROW(表1_1617[[#This Row],[子项名称]]),TRUE,FALSE))</f>
        <v>1</v>
      </c>
      <c r="AA2" s="11" t="str">
        <f>IF(ISBLANK(A2),"",_xlfn.CONCAT("GB 50166-2007《火灾自动报警系统施工及验收规范》"))</f>
        <v>GB 50166-2007《火灾自动报警系统施工及验收规范》</v>
      </c>
      <c r="AB2" s="11" t="str">
        <f>IF(ISBLANK(A2),"",VLOOKUP(表1_1617[[#This Row],[分项工程名称]],施工检查记录[#All],2,FALSE))</f>
        <v>1.探测器至墙壁、梁边的水平距离应不小于0.5m
2.安装在大空间时，每个采样孔的保护面积应符合点型感烟火灾探测器的保护面积要求
3.手动火灾报警按钮应安装在明显和便于操作部位，当安装在墙上时，其底边距地（楼）面高度宜为1.3~1.5米
4.报警器安装在安全出口附近交明显处，距地面大于1.8m</v>
      </c>
      <c r="AC2" t="str">
        <f t="shared" ref="AC2:AC65" si="0">TEXT($G2,"yyyy年mm月dd日")</f>
        <v>2020年03月29日</v>
      </c>
    </row>
    <row r="3" customHeight="1" spans="1:29">
      <c r="A3" t="s">
        <v>192</v>
      </c>
      <c r="B3" s="5">
        <f ca="1" t="shared" ref="B3:B66" si="1">IF(ISBLANK(A3),"",_xlfn.MAXIFS(INDIRECT(ADDRESS(2,2)&amp;":"&amp;ADDRESS(ROW(A3)-1,2)),INDIRECT(ADDRESS(2,1)&amp;":"&amp;ADDRESS(ROW(A3)-1,1)),A3,INDIRECT(ADDRESS(2,3)&amp;":"&amp;ADDRESS(ROW(A3)-1,3)),C3,INDIRECT(ADDRESS(2,4)&amp;":"&amp;ADDRESS(ROW(A3)-1,4)),D3)+1)</f>
        <v>1</v>
      </c>
      <c r="C3" t="s">
        <v>201</v>
      </c>
      <c r="D3">
        <v>4</v>
      </c>
      <c r="E3" t="s">
        <v>31</v>
      </c>
      <c r="F3" t="s">
        <v>32</v>
      </c>
      <c r="G3" s="4">
        <v>43919</v>
      </c>
      <c r="H3" t="b">
        <v>0</v>
      </c>
      <c r="I3" t="s">
        <v>33</v>
      </c>
      <c r="J3" t="b">
        <v>0</v>
      </c>
      <c r="K3" s="11" t="str">
        <f>IF(ISBLANK(A3),"",VLOOKUP("S8"&amp;表1_1617[[#This Row],[分项工程代号]]&amp;表1_1617[[#This Row],[分项工程名称]],模板!D:F,3,FALSE))</f>
        <v>S8-04-C7-</v>
      </c>
      <c r="L3" s="2" t="str">
        <f ca="1">IF(ISBLANK(A3),"",表1_1617[[#This Row],[编号]]&amp;TEXT(表1_1617[[#This Row],[序号]],"000"))</f>
        <v>S8-04-C7-001</v>
      </c>
      <c r="M3" s="11" t="str">
        <f t="shared" ref="M3:M66" si="2">IF(ISBLANK(A3),"","北方工程刚果（金）有限公司")</f>
        <v>北方工程刚果（金）有限公司</v>
      </c>
      <c r="N3" s="11" t="str">
        <f t="shared" ref="N3:N66" si="3">IF(ISBLANK(A3),"","李云松")</f>
        <v>李云松</v>
      </c>
      <c r="O3" s="11" t="str">
        <f t="shared" ref="O3:O66" si="4">IF(ISBLANK(A3),"","黄必银")</f>
        <v>黄必银</v>
      </c>
      <c r="P3" s="2" t="str">
        <f t="shared" ref="P3:P66" si="5">IF(ISBLANK(A3),"","WUHUANG CONSTRUCTION ET COMMERCE RDC SAS")</f>
        <v>WUHUANG CONSTRUCTION ET COMMERCE RDC SAS</v>
      </c>
      <c r="Q3" s="2" t="str">
        <f t="shared" ref="Q3:Q66" si="6">IF(ISBLANK(A3),"","陈陆")</f>
        <v>陈陆</v>
      </c>
      <c r="R3" s="2" t="str">
        <f t="shared" ref="R3:R66" si="7">IF(ISBLANK(A3),"","冯翰鹏")</f>
        <v>冯翰鹏</v>
      </c>
      <c r="S3" s="11" t="str">
        <f t="shared" ref="S3:S66" si="8">IF(ISBLANK(A3),"","鑫诚建设监理咨询有限公司")</f>
        <v>鑫诚建设监理咨询有限公司</v>
      </c>
      <c r="T3" s="11" t="str">
        <f>IF(ISBLANK(A3),"",VLOOKUP(表1_1617[[#This Row],[分项工程名称]],模板!C:G,3,FALSE))</f>
        <v>系统调试检验批质量验收记录</v>
      </c>
      <c r="U3" s="2" t="str">
        <f t="shared" ref="U3:U66" si="9">IF(ISBLANK(A3),"","刚果（金）庞比铜钴矿项目")</f>
        <v>刚果（金）庞比铜钴矿项目</v>
      </c>
      <c r="V3" s="2" t="str">
        <f t="shared" ref="V3:V66" si="10">IF(ISBLANK(A3),"",_xlfn.CONCAT(U3,"   ",A3))</f>
        <v>刚果（金）庞比铜钴矿项目   测试</v>
      </c>
      <c r="W3" s="11" t="str">
        <f>IF(ISBLANK(A3),"",表1_1617[[#This Row],[子项名称]]&amp;表1_1617[[#This Row],[标题]]&amp;表1_1617[[#This Row],[分项工程代号]])</f>
        <v>测试系统调试检验批质量验收记录4</v>
      </c>
      <c r="X3" s="11">
        <f>IF(ISBLANK(A3),"",COUNTIF(W:W,表1_1617[[#This Row],[子项名称]]&amp;表1_1617[[#This Row],[标题]]&amp;表1_1617[[#This Row],[分项工程代号]]))</f>
        <v>1</v>
      </c>
      <c r="Y3" s="11" t="str">
        <f>IF(ISBLANK(A3),"",表1_1617[[#This Row],[子项名称]]&amp;表1_1617[[#This Row],[分项工程代号]]&amp;表1_1617[[#This Row],[分项工程名称]])</f>
        <v>测试4系统调试</v>
      </c>
      <c r="Z3" s="11" t="b">
        <f>IF(ISBLANK(A3),"",IF(MATCH(表1_1617[[#This Row],[子项名称]]&amp;表1_1617[[#This Row],[分项工程代号]]&amp;表1_1617[[#This Row],[分项工程名称]],Y:Y,0)=ROW(表1_1617[[#This Row],[子项名称]]),TRUE,FALSE))</f>
        <v>1</v>
      </c>
      <c r="AA3" s="11" t="str">
        <f t="shared" ref="AA3:AA66" si="11">IF(ISBLANK(A3),"",_xlfn.CONCAT("GB 50166-2007《火灾自动报警系统施工及验收规范》"))</f>
        <v>GB 50166-2007《火灾自动报警系统施工及验收规范》</v>
      </c>
      <c r="AB3" s="11" t="str">
        <f>IF(ISBLANK(A3),"",VLOOKUP(表1_1617[[#This Row],[分项工程名称]],施工检查记录[#All],2,FALSE))</f>
        <v>1.采用专用的检测仪器或模拟火灾的方法，逐个检测每个火灾探测器的报警功能，探测器应该能发出火灾报警信号
2.施加适当的推力使报警按钮动作，报警按钮应能发出报警信号
3.对接入联动系统的消防报警器系统，使其处于自动工作状态，然后设计逻辑关系，检查报警系统的报警工作情况，系统应按设计的逻辑报警
4.在消防控制室与所有消防电话之间互相通话，总机应能显示每部分机或对讲电话模块的位置，呼叫铃声和通话语音应清晰
5.将所有经调试合格的各项设备、系统按设计连接组成完整的火灾报警系统，按《火灾自动报警系统设计规范》GB 50166和设计逻辑关系检查系统各项功能。</v>
      </c>
      <c r="AC3" t="str">
        <f t="shared" si="0"/>
        <v>2020年03月29日</v>
      </c>
    </row>
    <row r="4" customHeight="1" spans="1:29">
      <c r="A4" t="s">
        <v>192</v>
      </c>
      <c r="B4" s="5">
        <f ca="1" t="shared" si="1"/>
        <v>1</v>
      </c>
      <c r="C4" t="s">
        <v>202</v>
      </c>
      <c r="D4">
        <v>4</v>
      </c>
      <c r="E4" t="s">
        <v>31</v>
      </c>
      <c r="F4" t="s">
        <v>32</v>
      </c>
      <c r="G4" s="4">
        <v>43919</v>
      </c>
      <c r="H4" t="b">
        <v>0</v>
      </c>
      <c r="I4" t="s">
        <v>33</v>
      </c>
      <c r="J4" t="b">
        <v>0</v>
      </c>
      <c r="K4" s="11" t="str">
        <f>IF(ISBLANK(A4),"",VLOOKUP("S8"&amp;表1_1617[[#This Row],[分项工程代号]]&amp;表1_1617[[#This Row],[分项工程名称]],模板!D:F,3,FALSE))</f>
        <v>S8-04-C7-</v>
      </c>
      <c r="L4" s="2" t="str">
        <f ca="1">IF(ISBLANK(A4),"",表1_1617[[#This Row],[编号]]&amp;TEXT(表1_1617[[#This Row],[序号]],"000"))</f>
        <v>S8-04-C7-001</v>
      </c>
      <c r="M4" s="11" t="str">
        <f t="shared" si="2"/>
        <v>北方工程刚果（金）有限公司</v>
      </c>
      <c r="N4" s="11" t="str">
        <f t="shared" si="3"/>
        <v>李云松</v>
      </c>
      <c r="O4" s="11" t="str">
        <f t="shared" si="4"/>
        <v>黄必银</v>
      </c>
      <c r="P4" s="2" t="str">
        <f t="shared" si="5"/>
        <v>WUHUANG CONSTRUCTION ET COMMERCE RDC SAS</v>
      </c>
      <c r="Q4" s="2" t="str">
        <f t="shared" si="6"/>
        <v>陈陆</v>
      </c>
      <c r="R4" s="2" t="str">
        <f t="shared" si="7"/>
        <v>冯翰鹏</v>
      </c>
      <c r="S4" s="11" t="str">
        <f t="shared" si="8"/>
        <v>鑫诚建设监理咨询有限公司</v>
      </c>
      <c r="T4" s="11" t="str">
        <f>IF(ISBLANK(A4),"",VLOOKUP(表1_1617[[#This Row],[分项工程名称]],模板!C:G,3,FALSE))</f>
        <v>线路敷设检验批质量验收记录</v>
      </c>
      <c r="U4" s="2" t="str">
        <f t="shared" si="9"/>
        <v>刚果（金）庞比铜钴矿项目</v>
      </c>
      <c r="V4" s="2" t="str">
        <f t="shared" si="10"/>
        <v>刚果（金）庞比铜钴矿项目   测试</v>
      </c>
      <c r="W4" s="11" t="str">
        <f>IF(ISBLANK(A4),"",表1_1617[[#This Row],[子项名称]]&amp;表1_1617[[#This Row],[标题]]&amp;表1_1617[[#This Row],[分项工程代号]])</f>
        <v>测试线路敷设检验批质量验收记录4</v>
      </c>
      <c r="X4" s="11">
        <f>IF(ISBLANK(A4),"",COUNTIF(W:W,表1_1617[[#This Row],[子项名称]]&amp;表1_1617[[#This Row],[标题]]&amp;表1_1617[[#This Row],[分项工程代号]]))</f>
        <v>1</v>
      </c>
      <c r="Y4" s="11" t="str">
        <f>IF(ISBLANK(A4),"",表1_1617[[#This Row],[子项名称]]&amp;表1_1617[[#This Row],[分项工程代号]]&amp;表1_1617[[#This Row],[分项工程名称]])</f>
        <v>测试4线路敷设</v>
      </c>
      <c r="Z4" s="11" t="b">
        <f>IF(ISBLANK(A4),"",IF(MATCH(表1_1617[[#This Row],[子项名称]]&amp;表1_1617[[#This Row],[分项工程代号]]&amp;表1_1617[[#This Row],[分项工程名称]],Y:Y,0)=ROW(表1_1617[[#This Row],[子项名称]]),TRUE,FALSE))</f>
        <v>1</v>
      </c>
      <c r="AA4" s="11" t="str">
        <f t="shared" si="11"/>
        <v>GB 50166-2007《火灾自动报警系统施工及验收规范》</v>
      </c>
      <c r="AB4" s="11" t="str">
        <f>IF(ISBLANK(A4),"",VLOOKUP(表1_1617[[#This Row],[分项工程名称]],施工检查记录[#All],2,FALSE))</f>
        <v>1.在管内或线槽内的布线应在建筑物抹灰及地面工程结束后进行，管内或线槽内不应有积水及杂物
2.管内或线槽内的导线不应有接头或扭结
3.多尘或潮湿场所管路的管口和管子连接处应做密封处理</v>
      </c>
      <c r="AC4" t="str">
        <f t="shared" si="0"/>
        <v>2020年03月29日</v>
      </c>
    </row>
    <row r="5" customHeight="1" spans="2:29">
      <c r="B5" s="5" t="str">
        <f ca="1" t="shared" si="1"/>
        <v/>
      </c>
      <c r="G5" s="4"/>
      <c r="K5" s="11" t="str">
        <f>IF(ISBLANK(A5),"",VLOOKUP("S8"&amp;表1_1617[[#This Row],[分项工程代号]]&amp;表1_1617[[#This Row],[分项工程名称]],模板!D:F,3,FALSE))</f>
        <v/>
      </c>
      <c r="L5" s="2" t="str">
        <f ca="1">IF(ISBLANK(A5),"",表1_1617[[#This Row],[编号]]&amp;TEXT(表1_1617[[#This Row],[序号]],"000"))</f>
        <v/>
      </c>
      <c r="M5" s="11" t="str">
        <f t="shared" si="2"/>
        <v/>
      </c>
      <c r="N5" s="11" t="str">
        <f t="shared" si="3"/>
        <v/>
      </c>
      <c r="O5" s="11" t="str">
        <f t="shared" si="4"/>
        <v/>
      </c>
      <c r="P5" s="2" t="str">
        <f t="shared" si="5"/>
        <v/>
      </c>
      <c r="Q5" s="2" t="str">
        <f t="shared" si="6"/>
        <v/>
      </c>
      <c r="R5" s="2" t="str">
        <f t="shared" si="7"/>
        <v/>
      </c>
      <c r="S5" s="11" t="str">
        <f t="shared" si="8"/>
        <v/>
      </c>
      <c r="T5" s="11" t="str">
        <f>IF(ISBLANK(A5),"",VLOOKUP(表1_1617[[#This Row],[分项工程名称]],模板!C:G,3,FALSE))</f>
        <v/>
      </c>
      <c r="U5" s="2" t="str">
        <f t="shared" si="9"/>
        <v/>
      </c>
      <c r="V5" s="2" t="str">
        <f t="shared" si="10"/>
        <v/>
      </c>
      <c r="W5" s="11" t="str">
        <f>IF(ISBLANK(A5),"",表1_1617[[#This Row],[子项名称]]&amp;表1_1617[[#This Row],[标题]]&amp;表1_1617[[#This Row],[分项工程代号]])</f>
        <v/>
      </c>
      <c r="X5" s="11" t="str">
        <f>IF(ISBLANK(A5),"",COUNTIF(W:W,表1_1617[[#This Row],[子项名称]]&amp;表1_1617[[#This Row],[标题]]&amp;表1_1617[[#This Row],[分项工程代号]]))</f>
        <v/>
      </c>
      <c r="Y5" s="11" t="str">
        <f>IF(ISBLANK(A5),"",表1_1617[[#This Row],[子项名称]]&amp;表1_1617[[#This Row],[分项工程代号]]&amp;表1_1617[[#This Row],[分项工程名称]])</f>
        <v/>
      </c>
      <c r="Z5" s="11" t="str">
        <f>IF(ISBLANK(A5),"",IF(MATCH(表1_1617[[#This Row],[子项名称]]&amp;表1_1617[[#This Row],[分项工程代号]]&amp;表1_1617[[#This Row],[分项工程名称]],Y:Y,0)=ROW(表1_1617[[#This Row],[子项名称]]),TRUE,FALSE))</f>
        <v/>
      </c>
      <c r="AA5" s="11" t="str">
        <f t="shared" si="11"/>
        <v/>
      </c>
      <c r="AB5" s="11" t="str">
        <f>IF(ISBLANK(A5),"",VLOOKUP(表1_1617[[#This Row],[分项工程名称]],施工检查记录[#All],2,FALSE))</f>
        <v/>
      </c>
      <c r="AC5" t="str">
        <f t="shared" si="0"/>
        <v>1900年01月00日</v>
      </c>
    </row>
    <row r="6" customHeight="1" spans="2:29">
      <c r="B6" s="5" t="str">
        <f ca="1" t="shared" si="1"/>
        <v/>
      </c>
      <c r="G6" s="4"/>
      <c r="K6" s="11" t="str">
        <f>IF(ISBLANK(A6),"",VLOOKUP("S8"&amp;表1_1617[[#This Row],[分项工程代号]]&amp;表1_1617[[#This Row],[分项工程名称]],模板!D:F,3,FALSE))</f>
        <v/>
      </c>
      <c r="L6" s="2" t="str">
        <f ca="1">IF(ISBLANK(A6),"",表1_1617[[#This Row],[编号]]&amp;TEXT(表1_1617[[#This Row],[序号]],"000"))</f>
        <v/>
      </c>
      <c r="M6" s="11" t="str">
        <f t="shared" si="2"/>
        <v/>
      </c>
      <c r="N6" s="11" t="str">
        <f t="shared" si="3"/>
        <v/>
      </c>
      <c r="O6" s="11" t="str">
        <f t="shared" si="4"/>
        <v/>
      </c>
      <c r="P6" s="2" t="str">
        <f t="shared" si="5"/>
        <v/>
      </c>
      <c r="Q6" s="2" t="str">
        <f t="shared" si="6"/>
        <v/>
      </c>
      <c r="R6" s="2" t="str">
        <f t="shared" si="7"/>
        <v/>
      </c>
      <c r="S6" s="11" t="str">
        <f t="shared" si="8"/>
        <v/>
      </c>
      <c r="T6" s="11" t="str">
        <f>IF(ISBLANK(A6),"",VLOOKUP(表1_1617[[#This Row],[分项工程名称]],模板!C:G,3,FALSE))</f>
        <v/>
      </c>
      <c r="U6" s="2" t="str">
        <f t="shared" si="9"/>
        <v/>
      </c>
      <c r="V6" s="2" t="str">
        <f t="shared" si="10"/>
        <v/>
      </c>
      <c r="W6" s="11" t="str">
        <f>IF(ISBLANK(A6),"",表1_1617[[#This Row],[子项名称]]&amp;表1_1617[[#This Row],[标题]]&amp;表1_1617[[#This Row],[分项工程代号]])</f>
        <v/>
      </c>
      <c r="X6" s="11" t="str">
        <f>IF(ISBLANK(A6),"",COUNTIF(W:W,表1_1617[[#This Row],[子项名称]]&amp;表1_1617[[#This Row],[标题]]&amp;表1_1617[[#This Row],[分项工程代号]]))</f>
        <v/>
      </c>
      <c r="Y6" s="11" t="str">
        <f>IF(ISBLANK(A6),"",表1_1617[[#This Row],[子项名称]]&amp;表1_1617[[#This Row],[分项工程代号]]&amp;表1_1617[[#This Row],[分项工程名称]])</f>
        <v/>
      </c>
      <c r="Z6" s="11" t="str">
        <f>IF(ISBLANK(A6),"",IF(MATCH(表1_1617[[#This Row],[子项名称]]&amp;表1_1617[[#This Row],[分项工程代号]]&amp;表1_1617[[#This Row],[分项工程名称]],Y:Y,0)=ROW(表1_1617[[#This Row],[子项名称]]),TRUE,FALSE))</f>
        <v/>
      </c>
      <c r="AA6" s="11" t="str">
        <f t="shared" si="11"/>
        <v/>
      </c>
      <c r="AB6" s="11" t="str">
        <f>IF(ISBLANK(A6),"",VLOOKUP(表1_1617[[#This Row],[分项工程名称]],施工检查记录[#All],2,FALSE))</f>
        <v/>
      </c>
      <c r="AC6" t="str">
        <f t="shared" si="0"/>
        <v>1900年01月00日</v>
      </c>
    </row>
    <row r="7" customHeight="1" spans="2:29">
      <c r="B7" s="5" t="str">
        <f ca="1" t="shared" si="1"/>
        <v/>
      </c>
      <c r="G7" s="4"/>
      <c r="K7" s="11" t="str">
        <f>IF(ISBLANK(A7),"",VLOOKUP("S8"&amp;表1_1617[[#This Row],[分项工程代号]]&amp;表1_1617[[#This Row],[分项工程名称]],模板!D:F,3,FALSE))</f>
        <v/>
      </c>
      <c r="L7" s="2" t="str">
        <f ca="1">IF(ISBLANK(A7),"",表1_1617[[#This Row],[编号]]&amp;TEXT(表1_1617[[#This Row],[序号]],"000"))</f>
        <v/>
      </c>
      <c r="M7" s="11" t="str">
        <f t="shared" si="2"/>
        <v/>
      </c>
      <c r="N7" s="11" t="str">
        <f t="shared" si="3"/>
        <v/>
      </c>
      <c r="O7" s="11" t="str">
        <f t="shared" si="4"/>
        <v/>
      </c>
      <c r="P7" s="2" t="str">
        <f t="shared" si="5"/>
        <v/>
      </c>
      <c r="Q7" s="2" t="str">
        <f t="shared" si="6"/>
        <v/>
      </c>
      <c r="R7" s="2" t="str">
        <f t="shared" si="7"/>
        <v/>
      </c>
      <c r="S7" s="11" t="str">
        <f t="shared" si="8"/>
        <v/>
      </c>
      <c r="T7" s="11" t="str">
        <f>IF(ISBLANK(A7),"",VLOOKUP(表1_1617[[#This Row],[分项工程名称]],模板!C:G,3,FALSE))</f>
        <v/>
      </c>
      <c r="U7" s="2" t="str">
        <f t="shared" si="9"/>
        <v/>
      </c>
      <c r="V7" s="2" t="str">
        <f t="shared" si="10"/>
        <v/>
      </c>
      <c r="W7" s="11" t="str">
        <f>IF(ISBLANK(A7),"",表1_1617[[#This Row],[子项名称]]&amp;表1_1617[[#This Row],[标题]]&amp;表1_1617[[#This Row],[分项工程代号]])</f>
        <v/>
      </c>
      <c r="X7" s="11" t="str">
        <f>IF(ISBLANK(A7),"",COUNTIF(W:W,表1_1617[[#This Row],[子项名称]]&amp;表1_1617[[#This Row],[标题]]&amp;表1_1617[[#This Row],[分项工程代号]]))</f>
        <v/>
      </c>
      <c r="Y7" s="11" t="str">
        <f>IF(ISBLANK(A7),"",表1_1617[[#This Row],[子项名称]]&amp;表1_1617[[#This Row],[分项工程代号]]&amp;表1_1617[[#This Row],[分项工程名称]])</f>
        <v/>
      </c>
      <c r="Z7" s="11" t="str">
        <f>IF(ISBLANK(A7),"",IF(MATCH(表1_1617[[#This Row],[子项名称]]&amp;表1_1617[[#This Row],[分项工程代号]]&amp;表1_1617[[#This Row],[分项工程名称]],Y:Y,0)=ROW(表1_1617[[#This Row],[子项名称]]),TRUE,FALSE))</f>
        <v/>
      </c>
      <c r="AA7" s="11" t="str">
        <f t="shared" si="11"/>
        <v/>
      </c>
      <c r="AB7" s="11" t="str">
        <f>IF(ISBLANK(A7),"",VLOOKUP(表1_1617[[#This Row],[分项工程名称]],施工检查记录[#All],2,FALSE))</f>
        <v/>
      </c>
      <c r="AC7" t="str">
        <f t="shared" si="0"/>
        <v>1900年01月00日</v>
      </c>
    </row>
    <row r="8" customHeight="1" spans="2:29">
      <c r="B8" s="5" t="str">
        <f ca="1" t="shared" si="1"/>
        <v/>
      </c>
      <c r="G8" s="4"/>
      <c r="K8" s="11" t="str">
        <f>IF(ISBLANK(A8),"",VLOOKUP("S8"&amp;表1_1617[[#This Row],[分项工程代号]]&amp;表1_1617[[#This Row],[分项工程名称]],模板!D:F,3,FALSE))</f>
        <v/>
      </c>
      <c r="L8" s="2" t="str">
        <f ca="1">IF(ISBLANK(A8),"",表1_1617[[#This Row],[编号]]&amp;TEXT(表1_1617[[#This Row],[序号]],"000"))</f>
        <v/>
      </c>
      <c r="M8" s="11" t="str">
        <f t="shared" si="2"/>
        <v/>
      </c>
      <c r="N8" s="11" t="str">
        <f t="shared" si="3"/>
        <v/>
      </c>
      <c r="O8" s="11" t="str">
        <f t="shared" si="4"/>
        <v/>
      </c>
      <c r="P8" s="2" t="str">
        <f t="shared" si="5"/>
        <v/>
      </c>
      <c r="Q8" s="2" t="str">
        <f t="shared" si="6"/>
        <v/>
      </c>
      <c r="R8" s="2" t="str">
        <f t="shared" si="7"/>
        <v/>
      </c>
      <c r="S8" s="11" t="str">
        <f t="shared" si="8"/>
        <v/>
      </c>
      <c r="T8" s="11" t="str">
        <f>IF(ISBLANK(A8),"",VLOOKUP(表1_1617[[#This Row],[分项工程名称]],模板!C:G,3,FALSE))</f>
        <v/>
      </c>
      <c r="U8" s="2" t="str">
        <f t="shared" si="9"/>
        <v/>
      </c>
      <c r="V8" s="2" t="str">
        <f t="shared" si="10"/>
        <v/>
      </c>
      <c r="W8" s="11" t="str">
        <f>IF(ISBLANK(A8),"",表1_1617[[#This Row],[子项名称]]&amp;表1_1617[[#This Row],[标题]]&amp;表1_1617[[#This Row],[分项工程代号]])</f>
        <v/>
      </c>
      <c r="X8" s="11" t="str">
        <f>IF(ISBLANK(A8),"",COUNTIF(W:W,表1_1617[[#This Row],[子项名称]]&amp;表1_1617[[#This Row],[标题]]&amp;表1_1617[[#This Row],[分项工程代号]]))</f>
        <v/>
      </c>
      <c r="Y8" s="11" t="str">
        <f>IF(ISBLANK(A8),"",表1_1617[[#This Row],[子项名称]]&amp;表1_1617[[#This Row],[分项工程代号]]&amp;表1_1617[[#This Row],[分项工程名称]])</f>
        <v/>
      </c>
      <c r="Z8" s="11" t="str">
        <f>IF(ISBLANK(A8),"",IF(MATCH(表1_1617[[#This Row],[子项名称]]&amp;表1_1617[[#This Row],[分项工程代号]]&amp;表1_1617[[#This Row],[分项工程名称]],Y:Y,0)=ROW(表1_1617[[#This Row],[子项名称]]),TRUE,FALSE))</f>
        <v/>
      </c>
      <c r="AA8" s="11" t="str">
        <f t="shared" si="11"/>
        <v/>
      </c>
      <c r="AB8" s="11" t="str">
        <f>IF(ISBLANK(A8),"",VLOOKUP(表1_1617[[#This Row],[分项工程名称]],施工检查记录[#All],2,FALSE))</f>
        <v/>
      </c>
      <c r="AC8" t="str">
        <f t="shared" si="0"/>
        <v>1900年01月00日</v>
      </c>
    </row>
    <row r="9" customHeight="1" spans="2:29">
      <c r="B9" s="5" t="str">
        <f ca="1" t="shared" si="1"/>
        <v/>
      </c>
      <c r="G9" s="4"/>
      <c r="K9" s="11" t="str">
        <f>IF(ISBLANK(A9),"",VLOOKUP("S8"&amp;表1_1617[[#This Row],[分项工程代号]]&amp;表1_1617[[#This Row],[分项工程名称]],模板!D:F,3,FALSE))</f>
        <v/>
      </c>
      <c r="L9" s="2" t="str">
        <f ca="1">IF(ISBLANK(A9),"",表1_1617[[#This Row],[编号]]&amp;TEXT(表1_1617[[#This Row],[序号]],"000"))</f>
        <v/>
      </c>
      <c r="M9" s="11" t="str">
        <f t="shared" si="2"/>
        <v/>
      </c>
      <c r="N9" s="11" t="str">
        <f t="shared" si="3"/>
        <v/>
      </c>
      <c r="O9" s="11" t="str">
        <f t="shared" si="4"/>
        <v/>
      </c>
      <c r="P9" s="2" t="str">
        <f t="shared" si="5"/>
        <v/>
      </c>
      <c r="Q9" s="2" t="str">
        <f t="shared" si="6"/>
        <v/>
      </c>
      <c r="R9" s="2" t="str">
        <f t="shared" si="7"/>
        <v/>
      </c>
      <c r="S9" s="11" t="str">
        <f t="shared" si="8"/>
        <v/>
      </c>
      <c r="T9" s="11" t="str">
        <f>IF(ISBLANK(A9),"",VLOOKUP(表1_1617[[#This Row],[分项工程名称]],模板!C:G,3,FALSE))</f>
        <v/>
      </c>
      <c r="U9" s="2" t="str">
        <f t="shared" si="9"/>
        <v/>
      </c>
      <c r="V9" s="2" t="str">
        <f t="shared" si="10"/>
        <v/>
      </c>
      <c r="W9" s="11" t="str">
        <f>IF(ISBLANK(A9),"",表1_1617[[#This Row],[子项名称]]&amp;表1_1617[[#This Row],[标题]]&amp;表1_1617[[#This Row],[分项工程代号]])</f>
        <v/>
      </c>
      <c r="X9" s="11" t="str">
        <f>IF(ISBLANK(A9),"",COUNTIF(W:W,表1_1617[[#This Row],[子项名称]]&amp;表1_1617[[#This Row],[标题]]&amp;表1_1617[[#This Row],[分项工程代号]]))</f>
        <v/>
      </c>
      <c r="Y9" s="11" t="str">
        <f>IF(ISBLANK(A9),"",表1_1617[[#This Row],[子项名称]]&amp;表1_1617[[#This Row],[分项工程代号]]&amp;表1_1617[[#This Row],[分项工程名称]])</f>
        <v/>
      </c>
      <c r="Z9" s="11" t="str">
        <f>IF(ISBLANK(A9),"",IF(MATCH(表1_1617[[#This Row],[子项名称]]&amp;表1_1617[[#This Row],[分项工程代号]]&amp;表1_1617[[#This Row],[分项工程名称]],Y:Y,0)=ROW(表1_1617[[#This Row],[子项名称]]),TRUE,FALSE))</f>
        <v/>
      </c>
      <c r="AA9" s="11" t="str">
        <f t="shared" si="11"/>
        <v/>
      </c>
      <c r="AB9" s="11" t="str">
        <f>IF(ISBLANK(A9),"",VLOOKUP(表1_1617[[#This Row],[分项工程名称]],施工检查记录[#All],2,FALSE))</f>
        <v/>
      </c>
      <c r="AC9" t="str">
        <f t="shared" si="0"/>
        <v>1900年01月00日</v>
      </c>
    </row>
    <row r="10" customHeight="1" spans="2:29">
      <c r="B10" s="5" t="str">
        <f ca="1" t="shared" si="1"/>
        <v/>
      </c>
      <c r="G10" s="4"/>
      <c r="K10" s="11" t="str">
        <f>IF(ISBLANK(A10),"",VLOOKUP("S8"&amp;表1_1617[[#This Row],[分项工程代号]]&amp;表1_1617[[#This Row],[分项工程名称]],模板!D:F,3,FALSE))</f>
        <v/>
      </c>
      <c r="L10" s="2" t="str">
        <f ca="1">IF(ISBLANK(A10),"",表1_1617[[#This Row],[编号]]&amp;TEXT(表1_1617[[#This Row],[序号]],"000"))</f>
        <v/>
      </c>
      <c r="M10" s="11" t="str">
        <f t="shared" si="2"/>
        <v/>
      </c>
      <c r="N10" s="11" t="str">
        <f t="shared" si="3"/>
        <v/>
      </c>
      <c r="O10" s="11" t="str">
        <f t="shared" si="4"/>
        <v/>
      </c>
      <c r="P10" s="2" t="str">
        <f t="shared" si="5"/>
        <v/>
      </c>
      <c r="Q10" s="2" t="str">
        <f t="shared" si="6"/>
        <v/>
      </c>
      <c r="R10" s="2" t="str">
        <f t="shared" si="7"/>
        <v/>
      </c>
      <c r="S10" s="11" t="str">
        <f t="shared" si="8"/>
        <v/>
      </c>
      <c r="T10" s="11" t="str">
        <f>IF(ISBLANK(A10),"",VLOOKUP(表1_1617[[#This Row],[分项工程名称]],模板!C:G,3,FALSE))</f>
        <v/>
      </c>
      <c r="U10" s="2" t="str">
        <f t="shared" si="9"/>
        <v/>
      </c>
      <c r="V10" s="2" t="str">
        <f t="shared" si="10"/>
        <v/>
      </c>
      <c r="W10" s="11" t="str">
        <f>IF(ISBLANK(A10),"",表1_1617[[#This Row],[子项名称]]&amp;表1_1617[[#This Row],[标题]]&amp;表1_1617[[#This Row],[分项工程代号]])</f>
        <v/>
      </c>
      <c r="X10" s="11" t="str">
        <f>IF(ISBLANK(A10),"",COUNTIF(W:W,表1_1617[[#This Row],[子项名称]]&amp;表1_1617[[#This Row],[标题]]&amp;表1_1617[[#This Row],[分项工程代号]]))</f>
        <v/>
      </c>
      <c r="Y10" s="11" t="str">
        <f>IF(ISBLANK(A10),"",表1_1617[[#This Row],[子项名称]]&amp;表1_1617[[#This Row],[分项工程代号]]&amp;表1_1617[[#This Row],[分项工程名称]])</f>
        <v/>
      </c>
      <c r="Z10" s="11" t="str">
        <f>IF(ISBLANK(A10),"",IF(MATCH(表1_1617[[#This Row],[子项名称]]&amp;表1_1617[[#This Row],[分项工程代号]]&amp;表1_1617[[#This Row],[分项工程名称]],Y:Y,0)=ROW(表1_1617[[#This Row],[子项名称]]),TRUE,FALSE))</f>
        <v/>
      </c>
      <c r="AA10" s="11" t="str">
        <f t="shared" si="11"/>
        <v/>
      </c>
      <c r="AB10" s="11" t="str">
        <f>IF(ISBLANK(A10),"",VLOOKUP(表1_1617[[#This Row],[分项工程名称]],施工检查记录[#All],2,FALSE))</f>
        <v/>
      </c>
      <c r="AC10" t="str">
        <f t="shared" si="0"/>
        <v>1900年01月00日</v>
      </c>
    </row>
    <row r="11" customHeight="1" spans="1:29">
      <c r="A11" s="6"/>
      <c r="B11" s="6" t="str">
        <f ca="1" t="shared" si="1"/>
        <v/>
      </c>
      <c r="C11" s="6"/>
      <c r="D11" s="6"/>
      <c r="E11" s="7"/>
      <c r="F11" s="7"/>
      <c r="G11" s="8"/>
      <c r="I11" s="7"/>
      <c r="J11" s="7"/>
      <c r="K11" s="11" t="str">
        <f>IF(ISBLANK(A11),"",VLOOKUP("S8"&amp;表1_1617[[#This Row],[分项工程代号]]&amp;表1_1617[[#This Row],[分项工程名称]],模板!D:F,3,FALSE))</f>
        <v/>
      </c>
      <c r="L11" s="2" t="str">
        <f ca="1">IF(ISBLANK(A11),"",表1_1617[[#This Row],[编号]]&amp;TEXT(表1_1617[[#This Row],[序号]],"000"))</f>
        <v/>
      </c>
      <c r="M11" s="11" t="str">
        <f t="shared" si="2"/>
        <v/>
      </c>
      <c r="N11" s="11" t="str">
        <f t="shared" si="3"/>
        <v/>
      </c>
      <c r="O11" s="11" t="str">
        <f t="shared" si="4"/>
        <v/>
      </c>
      <c r="P11" s="2" t="str">
        <f t="shared" si="5"/>
        <v/>
      </c>
      <c r="Q11" s="2" t="str">
        <f t="shared" si="6"/>
        <v/>
      </c>
      <c r="R11" s="2" t="str">
        <f t="shared" si="7"/>
        <v/>
      </c>
      <c r="S11" s="11" t="str">
        <f t="shared" si="8"/>
        <v/>
      </c>
      <c r="T11" s="11" t="str">
        <f>IF(ISBLANK(A11),"",VLOOKUP(表1_1617[[#This Row],[分项工程名称]],模板!C:G,3,FALSE))</f>
        <v/>
      </c>
      <c r="U11" s="2" t="str">
        <f t="shared" si="9"/>
        <v/>
      </c>
      <c r="V11" s="2" t="str">
        <f t="shared" si="10"/>
        <v/>
      </c>
      <c r="W11" s="11" t="str">
        <f>IF(ISBLANK(A11),"",表1_1617[[#This Row],[子项名称]]&amp;表1_1617[[#This Row],[标题]]&amp;表1_1617[[#This Row],[分项工程代号]])</f>
        <v/>
      </c>
      <c r="X11" s="11" t="str">
        <f>IF(ISBLANK(A11),"",COUNTIF(W:W,表1_1617[[#This Row],[子项名称]]&amp;表1_1617[[#This Row],[标题]]&amp;表1_1617[[#This Row],[分项工程代号]]))</f>
        <v/>
      </c>
      <c r="Y11" s="11" t="str">
        <f>IF(ISBLANK(A11),"",表1_1617[[#This Row],[子项名称]]&amp;表1_1617[[#This Row],[分项工程代号]]&amp;表1_1617[[#This Row],[分项工程名称]])</f>
        <v/>
      </c>
      <c r="Z11" s="11" t="str">
        <f>IF(ISBLANK(A11),"",IF(MATCH(表1_1617[[#This Row],[子项名称]]&amp;表1_1617[[#This Row],[分项工程代号]]&amp;表1_1617[[#This Row],[分项工程名称]],Y:Y,0)=ROW(表1_1617[[#This Row],[子项名称]]),TRUE,FALSE))</f>
        <v/>
      </c>
      <c r="AA11" s="11" t="str">
        <f t="shared" si="11"/>
        <v/>
      </c>
      <c r="AB11" s="11" t="str">
        <f>IF(ISBLANK(A11),"",VLOOKUP(表1_1617[[#This Row],[分项工程名称]],施工检查记录[#All],2,FALSE))</f>
        <v/>
      </c>
      <c r="AC11" t="str">
        <f t="shared" si="0"/>
        <v>1900年01月00日</v>
      </c>
    </row>
    <row r="12" customHeight="1" spans="1:29">
      <c r="A12" s="6"/>
      <c r="B12" s="6" t="str">
        <f ca="1" t="shared" si="1"/>
        <v/>
      </c>
      <c r="C12" s="6"/>
      <c r="D12" s="6"/>
      <c r="E12" s="6"/>
      <c r="F12" s="7"/>
      <c r="G12" s="8"/>
      <c r="I12" s="7"/>
      <c r="J12" s="7"/>
      <c r="K12" s="11" t="str">
        <f>IF(ISBLANK(A12),"",VLOOKUP("S8"&amp;表1_1617[[#This Row],[分项工程代号]]&amp;表1_1617[[#This Row],[分项工程名称]],模板!D:F,3,FALSE))</f>
        <v/>
      </c>
      <c r="L12" s="2" t="str">
        <f ca="1">IF(ISBLANK(A12),"",表1_1617[[#This Row],[编号]]&amp;TEXT(表1_1617[[#This Row],[序号]],"000"))</f>
        <v/>
      </c>
      <c r="M12" s="11" t="str">
        <f t="shared" si="2"/>
        <v/>
      </c>
      <c r="N12" s="11" t="str">
        <f t="shared" si="3"/>
        <v/>
      </c>
      <c r="O12" s="11" t="str">
        <f t="shared" si="4"/>
        <v/>
      </c>
      <c r="P12" s="2" t="str">
        <f t="shared" si="5"/>
        <v/>
      </c>
      <c r="Q12" s="2" t="str">
        <f t="shared" si="6"/>
        <v/>
      </c>
      <c r="R12" s="2" t="str">
        <f t="shared" si="7"/>
        <v/>
      </c>
      <c r="S12" s="11" t="str">
        <f t="shared" si="8"/>
        <v/>
      </c>
      <c r="T12" s="11" t="str">
        <f>IF(ISBLANK(A12),"",VLOOKUP(表1_1617[[#This Row],[分项工程名称]],模板!C:G,3,FALSE))</f>
        <v/>
      </c>
      <c r="U12" s="2" t="str">
        <f t="shared" si="9"/>
        <v/>
      </c>
      <c r="V12" s="2" t="str">
        <f t="shared" si="10"/>
        <v/>
      </c>
      <c r="W12" s="11" t="str">
        <f>IF(ISBLANK(A12),"",表1_1617[[#This Row],[子项名称]]&amp;表1_1617[[#This Row],[标题]]&amp;表1_1617[[#This Row],[分项工程代号]])</f>
        <v/>
      </c>
      <c r="X12" s="11" t="str">
        <f>IF(ISBLANK(A12),"",COUNTIF(W:W,表1_1617[[#This Row],[子项名称]]&amp;表1_1617[[#This Row],[标题]]&amp;表1_1617[[#This Row],[分项工程代号]]))</f>
        <v/>
      </c>
      <c r="Y12" s="11" t="str">
        <f>IF(ISBLANK(A12),"",表1_1617[[#This Row],[子项名称]]&amp;表1_1617[[#This Row],[分项工程代号]]&amp;表1_1617[[#This Row],[分项工程名称]])</f>
        <v/>
      </c>
      <c r="Z12" s="11" t="str">
        <f>IF(ISBLANK(A12),"",IF(MATCH(表1_1617[[#This Row],[子项名称]]&amp;表1_1617[[#This Row],[分项工程代号]]&amp;表1_1617[[#This Row],[分项工程名称]],Y:Y,0)=ROW(表1_1617[[#This Row],[子项名称]]),TRUE,FALSE))</f>
        <v/>
      </c>
      <c r="AA12" s="11" t="str">
        <f t="shared" si="11"/>
        <v/>
      </c>
      <c r="AB12" s="11" t="str">
        <f>IF(ISBLANK(A12),"",VLOOKUP(表1_1617[[#This Row],[分项工程名称]],施工检查记录[#All],2,FALSE))</f>
        <v/>
      </c>
      <c r="AC12" t="str">
        <f t="shared" si="0"/>
        <v>1900年01月00日</v>
      </c>
    </row>
    <row r="13" customHeight="1" spans="1:29">
      <c r="A13" s="6"/>
      <c r="B13" s="6" t="str">
        <f ca="1" t="shared" si="1"/>
        <v/>
      </c>
      <c r="C13" s="6"/>
      <c r="D13" s="6"/>
      <c r="E13" s="6"/>
      <c r="F13" s="7"/>
      <c r="G13" s="8"/>
      <c r="I13" s="7"/>
      <c r="J13" s="7"/>
      <c r="K13" s="11" t="str">
        <f>IF(ISBLANK(A13),"",VLOOKUP("S8"&amp;表1_1617[[#This Row],[分项工程代号]]&amp;表1_1617[[#This Row],[分项工程名称]],模板!D:F,3,FALSE))</f>
        <v/>
      </c>
      <c r="L13" s="2" t="str">
        <f ca="1">IF(ISBLANK(A13),"",表1_1617[[#This Row],[编号]]&amp;TEXT(表1_1617[[#This Row],[序号]],"000"))</f>
        <v/>
      </c>
      <c r="M13" s="11" t="str">
        <f t="shared" si="2"/>
        <v/>
      </c>
      <c r="N13" s="11" t="str">
        <f t="shared" si="3"/>
        <v/>
      </c>
      <c r="O13" s="11" t="str">
        <f t="shared" si="4"/>
        <v/>
      </c>
      <c r="P13" s="2" t="str">
        <f t="shared" si="5"/>
        <v/>
      </c>
      <c r="Q13" s="2" t="str">
        <f t="shared" si="6"/>
        <v/>
      </c>
      <c r="R13" s="2" t="str">
        <f t="shared" si="7"/>
        <v/>
      </c>
      <c r="S13" s="11" t="str">
        <f t="shared" si="8"/>
        <v/>
      </c>
      <c r="T13" s="11" t="str">
        <f>IF(ISBLANK(A13),"",VLOOKUP(表1_1617[[#This Row],[分项工程名称]],模板!C:G,3,FALSE))</f>
        <v/>
      </c>
      <c r="U13" s="2" t="str">
        <f t="shared" si="9"/>
        <v/>
      </c>
      <c r="V13" s="2" t="str">
        <f t="shared" si="10"/>
        <v/>
      </c>
      <c r="W13" s="11" t="str">
        <f>IF(ISBLANK(A13),"",表1_1617[[#This Row],[子项名称]]&amp;表1_1617[[#This Row],[标题]]&amp;表1_1617[[#This Row],[分项工程代号]])</f>
        <v/>
      </c>
      <c r="X13" s="11" t="str">
        <f>IF(ISBLANK(A13),"",COUNTIF(W:W,表1_1617[[#This Row],[子项名称]]&amp;表1_1617[[#This Row],[标题]]&amp;表1_1617[[#This Row],[分项工程代号]]))</f>
        <v/>
      </c>
      <c r="Y13" s="11" t="str">
        <f>IF(ISBLANK(A13),"",表1_1617[[#This Row],[子项名称]]&amp;表1_1617[[#This Row],[分项工程代号]]&amp;表1_1617[[#This Row],[分项工程名称]])</f>
        <v/>
      </c>
      <c r="Z13" s="11" t="str">
        <f>IF(ISBLANK(A13),"",IF(MATCH(表1_1617[[#This Row],[子项名称]]&amp;表1_1617[[#This Row],[分项工程代号]]&amp;表1_1617[[#This Row],[分项工程名称]],Y:Y,0)=ROW(表1_1617[[#This Row],[子项名称]]),TRUE,FALSE))</f>
        <v/>
      </c>
      <c r="AA13" s="11" t="str">
        <f t="shared" si="11"/>
        <v/>
      </c>
      <c r="AB13" s="11" t="str">
        <f>IF(ISBLANK(A13),"",VLOOKUP(表1_1617[[#This Row],[分项工程名称]],施工检查记录[#All],2,FALSE))</f>
        <v/>
      </c>
      <c r="AC13" t="str">
        <f t="shared" si="0"/>
        <v>1900年01月00日</v>
      </c>
    </row>
    <row r="14" customHeight="1" spans="1:29">
      <c r="A14" s="6"/>
      <c r="B14" s="6" t="str">
        <f ca="1" t="shared" si="1"/>
        <v/>
      </c>
      <c r="C14" s="6"/>
      <c r="D14" s="6"/>
      <c r="E14" s="6"/>
      <c r="F14" s="7"/>
      <c r="G14" s="8"/>
      <c r="I14" s="7"/>
      <c r="J14" s="7"/>
      <c r="K14" s="11" t="str">
        <f>IF(ISBLANK(A14),"",VLOOKUP("S8"&amp;表1_1617[[#This Row],[分项工程代号]]&amp;表1_1617[[#This Row],[分项工程名称]],模板!D:F,3,FALSE))</f>
        <v/>
      </c>
      <c r="L14" s="2" t="str">
        <f ca="1">IF(ISBLANK(A14),"",表1_1617[[#This Row],[编号]]&amp;TEXT(表1_1617[[#This Row],[序号]],"000"))</f>
        <v/>
      </c>
      <c r="M14" s="11" t="str">
        <f t="shared" si="2"/>
        <v/>
      </c>
      <c r="N14" s="11" t="str">
        <f t="shared" si="3"/>
        <v/>
      </c>
      <c r="O14" s="11" t="str">
        <f t="shared" si="4"/>
        <v/>
      </c>
      <c r="P14" s="2" t="str">
        <f t="shared" si="5"/>
        <v/>
      </c>
      <c r="Q14" s="2" t="str">
        <f t="shared" si="6"/>
        <v/>
      </c>
      <c r="R14" s="2" t="str">
        <f t="shared" si="7"/>
        <v/>
      </c>
      <c r="S14" s="11" t="str">
        <f t="shared" si="8"/>
        <v/>
      </c>
      <c r="T14" s="11" t="str">
        <f>IF(ISBLANK(A14),"",VLOOKUP(表1_1617[[#This Row],[分项工程名称]],模板!C:G,3,FALSE))</f>
        <v/>
      </c>
      <c r="U14" s="2" t="str">
        <f t="shared" si="9"/>
        <v/>
      </c>
      <c r="V14" s="2" t="str">
        <f t="shared" si="10"/>
        <v/>
      </c>
      <c r="W14" s="11" t="str">
        <f>IF(ISBLANK(A14),"",表1_1617[[#This Row],[子项名称]]&amp;表1_1617[[#This Row],[标题]]&amp;表1_1617[[#This Row],[分项工程代号]])</f>
        <v/>
      </c>
      <c r="X14" s="11" t="str">
        <f>IF(ISBLANK(A14),"",COUNTIF(W:W,表1_1617[[#This Row],[子项名称]]&amp;表1_1617[[#This Row],[标题]]&amp;表1_1617[[#This Row],[分项工程代号]]))</f>
        <v/>
      </c>
      <c r="Y14" s="11" t="str">
        <f>IF(ISBLANK(A14),"",表1_1617[[#This Row],[子项名称]]&amp;表1_1617[[#This Row],[分项工程代号]]&amp;表1_1617[[#This Row],[分项工程名称]])</f>
        <v/>
      </c>
      <c r="Z14" s="11" t="str">
        <f>IF(ISBLANK(A14),"",IF(MATCH(表1_1617[[#This Row],[子项名称]]&amp;表1_1617[[#This Row],[分项工程代号]]&amp;表1_1617[[#This Row],[分项工程名称]],Y:Y,0)=ROW(表1_1617[[#This Row],[子项名称]]),TRUE,FALSE))</f>
        <v/>
      </c>
      <c r="AA14" s="11" t="str">
        <f t="shared" si="11"/>
        <v/>
      </c>
      <c r="AB14" s="11" t="str">
        <f>IF(ISBLANK(A14),"",VLOOKUP(表1_1617[[#This Row],[分项工程名称]],施工检查记录[#All],2,FALSE))</f>
        <v/>
      </c>
      <c r="AC14" t="str">
        <f t="shared" si="0"/>
        <v>1900年01月00日</v>
      </c>
    </row>
    <row r="15" customHeight="1" spans="1:29">
      <c r="A15" s="6"/>
      <c r="B15" s="6" t="str">
        <f ca="1" t="shared" si="1"/>
        <v/>
      </c>
      <c r="C15" s="6"/>
      <c r="D15" s="6"/>
      <c r="E15" s="6"/>
      <c r="F15" s="7"/>
      <c r="G15" s="8"/>
      <c r="I15" s="7"/>
      <c r="J15" s="7"/>
      <c r="K15" s="11" t="str">
        <f>IF(ISBLANK(A15),"",VLOOKUP("S8"&amp;表1_1617[[#This Row],[分项工程代号]]&amp;表1_1617[[#This Row],[分项工程名称]],模板!D:F,3,FALSE))</f>
        <v/>
      </c>
      <c r="L15" s="2" t="str">
        <f ca="1">IF(ISBLANK(A15),"",表1_1617[[#This Row],[编号]]&amp;TEXT(表1_1617[[#This Row],[序号]],"000"))</f>
        <v/>
      </c>
      <c r="M15" s="11" t="str">
        <f t="shared" si="2"/>
        <v/>
      </c>
      <c r="N15" s="11" t="str">
        <f t="shared" si="3"/>
        <v/>
      </c>
      <c r="O15" s="11" t="str">
        <f t="shared" si="4"/>
        <v/>
      </c>
      <c r="P15" s="2" t="str">
        <f t="shared" si="5"/>
        <v/>
      </c>
      <c r="Q15" s="2" t="str">
        <f t="shared" si="6"/>
        <v/>
      </c>
      <c r="R15" s="2" t="str">
        <f t="shared" si="7"/>
        <v/>
      </c>
      <c r="S15" s="11" t="str">
        <f t="shared" si="8"/>
        <v/>
      </c>
      <c r="T15" s="11" t="str">
        <f>IF(ISBLANK(A15),"",VLOOKUP(表1_1617[[#This Row],[分项工程名称]],模板!C:G,3,FALSE))</f>
        <v/>
      </c>
      <c r="U15" s="2" t="str">
        <f t="shared" si="9"/>
        <v/>
      </c>
      <c r="V15" s="2" t="str">
        <f t="shared" si="10"/>
        <v/>
      </c>
      <c r="W15" s="11" t="str">
        <f>IF(ISBLANK(A15),"",表1_1617[[#This Row],[子项名称]]&amp;表1_1617[[#This Row],[标题]]&amp;表1_1617[[#This Row],[分项工程代号]])</f>
        <v/>
      </c>
      <c r="X15" s="11" t="str">
        <f>IF(ISBLANK(A15),"",COUNTIF(W:W,表1_1617[[#This Row],[子项名称]]&amp;表1_1617[[#This Row],[标题]]&amp;表1_1617[[#This Row],[分项工程代号]]))</f>
        <v/>
      </c>
      <c r="Y15" s="11" t="str">
        <f>IF(ISBLANK(A15),"",表1_1617[[#This Row],[子项名称]]&amp;表1_1617[[#This Row],[分项工程代号]]&amp;表1_1617[[#This Row],[分项工程名称]])</f>
        <v/>
      </c>
      <c r="Z15" s="11" t="str">
        <f>IF(ISBLANK(A15),"",IF(MATCH(表1_1617[[#This Row],[子项名称]]&amp;表1_1617[[#This Row],[分项工程代号]]&amp;表1_1617[[#This Row],[分项工程名称]],Y:Y,0)=ROW(表1_1617[[#This Row],[子项名称]]),TRUE,FALSE))</f>
        <v/>
      </c>
      <c r="AA15" s="11" t="str">
        <f t="shared" si="11"/>
        <v/>
      </c>
      <c r="AB15" s="11" t="str">
        <f>IF(ISBLANK(A15),"",VLOOKUP(表1_1617[[#This Row],[分项工程名称]],施工检查记录[#All],2,FALSE))</f>
        <v/>
      </c>
      <c r="AC15" t="str">
        <f t="shared" si="0"/>
        <v>1900年01月00日</v>
      </c>
    </row>
    <row r="16" customHeight="1" spans="1:29">
      <c r="A16" s="6"/>
      <c r="B16" s="6" t="str">
        <f ca="1" t="shared" si="1"/>
        <v/>
      </c>
      <c r="C16" s="6"/>
      <c r="D16" s="6"/>
      <c r="E16" s="6"/>
      <c r="F16" s="7"/>
      <c r="G16" s="8"/>
      <c r="I16" s="7"/>
      <c r="J16" s="7"/>
      <c r="K16" s="11" t="str">
        <f>IF(ISBLANK(A16),"",VLOOKUP("S8"&amp;表1_1617[[#This Row],[分项工程代号]]&amp;表1_1617[[#This Row],[分项工程名称]],模板!D:F,3,FALSE))</f>
        <v/>
      </c>
      <c r="L16" s="2" t="str">
        <f ca="1">IF(ISBLANK(A16),"",表1_1617[[#This Row],[编号]]&amp;TEXT(表1_1617[[#This Row],[序号]],"000"))</f>
        <v/>
      </c>
      <c r="M16" s="11" t="str">
        <f t="shared" si="2"/>
        <v/>
      </c>
      <c r="N16" s="11" t="str">
        <f t="shared" si="3"/>
        <v/>
      </c>
      <c r="O16" s="11" t="str">
        <f t="shared" si="4"/>
        <v/>
      </c>
      <c r="P16" s="2" t="str">
        <f t="shared" si="5"/>
        <v/>
      </c>
      <c r="Q16" s="2" t="str">
        <f t="shared" si="6"/>
        <v/>
      </c>
      <c r="R16" s="2" t="str">
        <f t="shared" si="7"/>
        <v/>
      </c>
      <c r="S16" s="11" t="str">
        <f t="shared" si="8"/>
        <v/>
      </c>
      <c r="T16" s="11" t="str">
        <f>IF(ISBLANK(A16),"",VLOOKUP(表1_1617[[#This Row],[分项工程名称]],模板!C:G,3,FALSE))</f>
        <v/>
      </c>
      <c r="U16" s="2" t="str">
        <f t="shared" si="9"/>
        <v/>
      </c>
      <c r="V16" s="2" t="str">
        <f t="shared" si="10"/>
        <v/>
      </c>
      <c r="W16" s="11" t="str">
        <f>IF(ISBLANK(A16),"",表1_1617[[#This Row],[子项名称]]&amp;表1_1617[[#This Row],[标题]]&amp;表1_1617[[#This Row],[分项工程代号]])</f>
        <v/>
      </c>
      <c r="X16" s="11" t="str">
        <f>IF(ISBLANK(A16),"",COUNTIF(W:W,表1_1617[[#This Row],[子项名称]]&amp;表1_1617[[#This Row],[标题]]&amp;表1_1617[[#This Row],[分项工程代号]]))</f>
        <v/>
      </c>
      <c r="Y16" s="11" t="str">
        <f>IF(ISBLANK(A16),"",表1_1617[[#This Row],[子项名称]]&amp;表1_1617[[#This Row],[分项工程代号]]&amp;表1_1617[[#This Row],[分项工程名称]])</f>
        <v/>
      </c>
      <c r="Z16" s="11" t="str">
        <f>IF(ISBLANK(A16),"",IF(MATCH(表1_1617[[#This Row],[子项名称]]&amp;表1_1617[[#This Row],[分项工程代号]]&amp;表1_1617[[#This Row],[分项工程名称]],Y:Y,0)=ROW(表1_1617[[#This Row],[子项名称]]),TRUE,FALSE))</f>
        <v/>
      </c>
      <c r="AA16" s="11" t="str">
        <f t="shared" si="11"/>
        <v/>
      </c>
      <c r="AB16" s="11" t="str">
        <f>IF(ISBLANK(A16),"",VLOOKUP(表1_1617[[#This Row],[分项工程名称]],施工检查记录[#All],2,FALSE))</f>
        <v/>
      </c>
      <c r="AC16" t="str">
        <f t="shared" si="0"/>
        <v>1900年01月00日</v>
      </c>
    </row>
    <row r="17" customHeight="1" spans="2:29">
      <c r="B17" s="5" t="str">
        <f ca="1" t="shared" si="1"/>
        <v/>
      </c>
      <c r="G17" s="4"/>
      <c r="K17" s="11" t="str">
        <f>IF(ISBLANK(A17),"",VLOOKUP("S8"&amp;表1_1617[[#This Row],[分项工程代号]]&amp;表1_1617[[#This Row],[分项工程名称]],模板!D:F,3,FALSE))</f>
        <v/>
      </c>
      <c r="L17" s="2" t="str">
        <f ca="1">IF(ISBLANK(A17),"",表1_1617[[#This Row],[编号]]&amp;TEXT(表1_1617[[#This Row],[序号]],"000"))</f>
        <v/>
      </c>
      <c r="M17" s="11" t="str">
        <f t="shared" si="2"/>
        <v/>
      </c>
      <c r="N17" s="11" t="str">
        <f t="shared" si="3"/>
        <v/>
      </c>
      <c r="O17" s="11" t="str">
        <f t="shared" si="4"/>
        <v/>
      </c>
      <c r="P17" s="2" t="str">
        <f t="shared" si="5"/>
        <v/>
      </c>
      <c r="Q17" s="2" t="str">
        <f t="shared" si="6"/>
        <v/>
      </c>
      <c r="R17" s="2" t="str">
        <f t="shared" si="7"/>
        <v/>
      </c>
      <c r="S17" s="11" t="str">
        <f t="shared" si="8"/>
        <v/>
      </c>
      <c r="T17" s="11" t="str">
        <f>IF(ISBLANK(A17),"",VLOOKUP(表1_1617[[#This Row],[分项工程名称]],模板!C:G,3,FALSE))</f>
        <v/>
      </c>
      <c r="U17" s="2" t="str">
        <f t="shared" si="9"/>
        <v/>
      </c>
      <c r="V17" s="2" t="str">
        <f t="shared" si="10"/>
        <v/>
      </c>
      <c r="W17" s="11" t="str">
        <f>IF(ISBLANK(A17),"",表1_1617[[#This Row],[子项名称]]&amp;表1_1617[[#This Row],[标题]]&amp;表1_1617[[#This Row],[分项工程代号]])</f>
        <v/>
      </c>
      <c r="X17" s="11" t="str">
        <f>IF(ISBLANK(A17),"",COUNTIF(W:W,表1_1617[[#This Row],[子项名称]]&amp;表1_1617[[#This Row],[标题]]&amp;表1_1617[[#This Row],[分项工程代号]]))</f>
        <v/>
      </c>
      <c r="Y17" s="11" t="str">
        <f>IF(ISBLANK(A17),"",表1_1617[[#This Row],[子项名称]]&amp;表1_1617[[#This Row],[分项工程代号]]&amp;表1_1617[[#This Row],[分项工程名称]])</f>
        <v/>
      </c>
      <c r="Z17" s="11" t="str">
        <f>IF(ISBLANK(A17),"",IF(MATCH(表1_1617[[#This Row],[子项名称]]&amp;表1_1617[[#This Row],[分项工程代号]]&amp;表1_1617[[#This Row],[分项工程名称]],Y:Y,0)=ROW(表1_1617[[#This Row],[子项名称]]),TRUE,FALSE))</f>
        <v/>
      </c>
      <c r="AA17" s="11" t="str">
        <f t="shared" si="11"/>
        <v/>
      </c>
      <c r="AB17" s="11" t="str">
        <f>IF(ISBLANK(A17),"",VLOOKUP(表1_1617[[#This Row],[分项工程名称]],施工检查记录[#All],2,FALSE))</f>
        <v/>
      </c>
      <c r="AC17" t="str">
        <f t="shared" si="0"/>
        <v>1900年01月00日</v>
      </c>
    </row>
    <row r="18" customHeight="1" spans="2:29">
      <c r="B18" s="5" t="str">
        <f ca="1" t="shared" si="1"/>
        <v/>
      </c>
      <c r="G18" s="4"/>
      <c r="K18" s="11" t="str">
        <f>IF(ISBLANK(A18),"",VLOOKUP("S8"&amp;表1_1617[[#This Row],[分项工程代号]]&amp;表1_1617[[#This Row],[分项工程名称]],模板!D:F,3,FALSE))</f>
        <v/>
      </c>
      <c r="L18" s="2" t="str">
        <f ca="1">IF(ISBLANK(A18),"",表1_1617[[#This Row],[编号]]&amp;TEXT(表1_1617[[#This Row],[序号]],"000"))</f>
        <v/>
      </c>
      <c r="M18" s="11" t="str">
        <f t="shared" si="2"/>
        <v/>
      </c>
      <c r="N18" s="11" t="str">
        <f t="shared" si="3"/>
        <v/>
      </c>
      <c r="O18" s="11" t="str">
        <f t="shared" si="4"/>
        <v/>
      </c>
      <c r="P18" s="2" t="str">
        <f t="shared" si="5"/>
        <v/>
      </c>
      <c r="Q18" s="2" t="str">
        <f t="shared" si="6"/>
        <v/>
      </c>
      <c r="R18" s="2" t="str">
        <f t="shared" si="7"/>
        <v/>
      </c>
      <c r="S18" s="11" t="str">
        <f t="shared" si="8"/>
        <v/>
      </c>
      <c r="T18" s="11" t="str">
        <f>IF(ISBLANK(A18),"",VLOOKUP(表1_1617[[#This Row],[分项工程名称]],模板!C:G,3,FALSE))</f>
        <v/>
      </c>
      <c r="U18" s="2" t="str">
        <f t="shared" si="9"/>
        <v/>
      </c>
      <c r="V18" s="2" t="str">
        <f t="shared" si="10"/>
        <v/>
      </c>
      <c r="W18" s="11" t="str">
        <f>IF(ISBLANK(A18),"",表1_1617[[#This Row],[子项名称]]&amp;表1_1617[[#This Row],[标题]]&amp;表1_1617[[#This Row],[分项工程代号]])</f>
        <v/>
      </c>
      <c r="X18" s="11" t="str">
        <f>IF(ISBLANK(A18),"",COUNTIF(W:W,表1_1617[[#This Row],[子项名称]]&amp;表1_1617[[#This Row],[标题]]&amp;表1_1617[[#This Row],[分项工程代号]]))</f>
        <v/>
      </c>
      <c r="Y18" s="11" t="str">
        <f>IF(ISBLANK(A18),"",表1_1617[[#This Row],[子项名称]]&amp;表1_1617[[#This Row],[分项工程代号]]&amp;表1_1617[[#This Row],[分项工程名称]])</f>
        <v/>
      </c>
      <c r="Z18" s="11" t="str">
        <f>IF(ISBLANK(A18),"",IF(MATCH(表1_1617[[#This Row],[子项名称]]&amp;表1_1617[[#This Row],[分项工程代号]]&amp;表1_1617[[#This Row],[分项工程名称]],Y:Y,0)=ROW(表1_1617[[#This Row],[子项名称]]),TRUE,FALSE))</f>
        <v/>
      </c>
      <c r="AA18" s="11" t="str">
        <f t="shared" si="11"/>
        <v/>
      </c>
      <c r="AB18" s="11" t="str">
        <f>IF(ISBLANK(A18),"",VLOOKUP(表1_1617[[#This Row],[分项工程名称]],施工检查记录[#All],2,FALSE))</f>
        <v/>
      </c>
      <c r="AC18" t="str">
        <f t="shared" si="0"/>
        <v>1900年01月00日</v>
      </c>
    </row>
    <row r="19" customHeight="1" spans="2:29">
      <c r="B19" s="5" t="str">
        <f ca="1" t="shared" si="1"/>
        <v/>
      </c>
      <c r="G19" s="4"/>
      <c r="K19" s="11" t="str">
        <f>IF(ISBLANK(A19),"",VLOOKUP("S8"&amp;表1_1617[[#This Row],[分项工程代号]]&amp;表1_1617[[#This Row],[分项工程名称]],模板!D:F,3,FALSE))</f>
        <v/>
      </c>
      <c r="L19" s="2" t="str">
        <f ca="1">IF(ISBLANK(A19),"",表1_1617[[#This Row],[编号]]&amp;TEXT(表1_1617[[#This Row],[序号]],"000"))</f>
        <v/>
      </c>
      <c r="M19" s="11" t="str">
        <f t="shared" si="2"/>
        <v/>
      </c>
      <c r="N19" s="11" t="str">
        <f t="shared" si="3"/>
        <v/>
      </c>
      <c r="O19" s="11" t="str">
        <f t="shared" si="4"/>
        <v/>
      </c>
      <c r="P19" s="2" t="str">
        <f t="shared" si="5"/>
        <v/>
      </c>
      <c r="Q19" s="2" t="str">
        <f t="shared" si="6"/>
        <v/>
      </c>
      <c r="R19" s="2" t="str">
        <f t="shared" si="7"/>
        <v/>
      </c>
      <c r="S19" s="11" t="str">
        <f t="shared" si="8"/>
        <v/>
      </c>
      <c r="T19" s="11" t="str">
        <f>IF(ISBLANK(A19),"",VLOOKUP(表1_1617[[#This Row],[分项工程名称]],模板!C:G,3,FALSE))</f>
        <v/>
      </c>
      <c r="U19" s="2" t="str">
        <f t="shared" si="9"/>
        <v/>
      </c>
      <c r="V19" s="2" t="str">
        <f t="shared" si="10"/>
        <v/>
      </c>
      <c r="W19" s="11" t="str">
        <f>IF(ISBLANK(A19),"",表1_1617[[#This Row],[子项名称]]&amp;表1_1617[[#This Row],[标题]]&amp;表1_1617[[#This Row],[分项工程代号]])</f>
        <v/>
      </c>
      <c r="X19" s="11" t="str">
        <f>IF(ISBLANK(A19),"",COUNTIF(W:W,表1_1617[[#This Row],[子项名称]]&amp;表1_1617[[#This Row],[标题]]&amp;表1_1617[[#This Row],[分项工程代号]]))</f>
        <v/>
      </c>
      <c r="Y19" s="11" t="str">
        <f>IF(ISBLANK(A19),"",表1_1617[[#This Row],[子项名称]]&amp;表1_1617[[#This Row],[分项工程代号]]&amp;表1_1617[[#This Row],[分项工程名称]])</f>
        <v/>
      </c>
      <c r="Z19" s="11" t="str">
        <f>IF(ISBLANK(A19),"",IF(MATCH(表1_1617[[#This Row],[子项名称]]&amp;表1_1617[[#This Row],[分项工程代号]]&amp;表1_1617[[#This Row],[分项工程名称]],Y:Y,0)=ROW(表1_1617[[#This Row],[子项名称]]),TRUE,FALSE))</f>
        <v/>
      </c>
      <c r="AA19" s="11" t="str">
        <f t="shared" si="11"/>
        <v/>
      </c>
      <c r="AB19" s="11" t="str">
        <f>IF(ISBLANK(A19),"",VLOOKUP(表1_1617[[#This Row],[分项工程名称]],施工检查记录[#All],2,FALSE))</f>
        <v/>
      </c>
      <c r="AC19" t="str">
        <f t="shared" si="0"/>
        <v>1900年01月00日</v>
      </c>
    </row>
    <row r="20" customHeight="1" spans="2:29">
      <c r="B20" s="5" t="str">
        <f ca="1" t="shared" si="1"/>
        <v/>
      </c>
      <c r="G20" s="4"/>
      <c r="K20" s="11" t="str">
        <f>IF(ISBLANK(A20),"",VLOOKUP("S8"&amp;表1_1617[[#This Row],[分项工程代号]]&amp;表1_1617[[#This Row],[分项工程名称]],模板!D:F,3,FALSE))</f>
        <v/>
      </c>
      <c r="L20" s="2" t="str">
        <f ca="1">IF(ISBLANK(A20),"",表1_1617[[#This Row],[编号]]&amp;TEXT(表1_1617[[#This Row],[序号]],"000"))</f>
        <v/>
      </c>
      <c r="M20" s="11" t="str">
        <f t="shared" si="2"/>
        <v/>
      </c>
      <c r="N20" s="11" t="str">
        <f t="shared" si="3"/>
        <v/>
      </c>
      <c r="O20" s="11" t="str">
        <f t="shared" si="4"/>
        <v/>
      </c>
      <c r="P20" s="2" t="str">
        <f t="shared" si="5"/>
        <v/>
      </c>
      <c r="Q20" s="2" t="str">
        <f t="shared" si="6"/>
        <v/>
      </c>
      <c r="R20" s="2" t="str">
        <f t="shared" si="7"/>
        <v/>
      </c>
      <c r="S20" s="11" t="str">
        <f t="shared" si="8"/>
        <v/>
      </c>
      <c r="T20" s="11" t="str">
        <f>IF(ISBLANK(A20),"",VLOOKUP(表1_1617[[#This Row],[分项工程名称]],模板!C:G,3,FALSE))</f>
        <v/>
      </c>
      <c r="U20" s="2" t="str">
        <f t="shared" si="9"/>
        <v/>
      </c>
      <c r="V20" s="2" t="str">
        <f t="shared" si="10"/>
        <v/>
      </c>
      <c r="W20" s="11" t="str">
        <f>IF(ISBLANK(A20),"",表1_1617[[#This Row],[子项名称]]&amp;表1_1617[[#This Row],[标题]]&amp;表1_1617[[#This Row],[分项工程代号]])</f>
        <v/>
      </c>
      <c r="X20" s="11" t="str">
        <f>IF(ISBLANK(A20),"",COUNTIF(W:W,表1_1617[[#This Row],[子项名称]]&amp;表1_1617[[#This Row],[标题]]&amp;表1_1617[[#This Row],[分项工程代号]]))</f>
        <v/>
      </c>
      <c r="Y20" s="11" t="str">
        <f>IF(ISBLANK(A20),"",表1_1617[[#This Row],[子项名称]]&amp;表1_1617[[#This Row],[分项工程代号]]&amp;表1_1617[[#This Row],[分项工程名称]])</f>
        <v/>
      </c>
      <c r="Z20" s="11" t="str">
        <f>IF(ISBLANK(A20),"",IF(MATCH(表1_1617[[#This Row],[子项名称]]&amp;表1_1617[[#This Row],[分项工程代号]]&amp;表1_1617[[#This Row],[分项工程名称]],Y:Y,0)=ROW(表1_1617[[#This Row],[子项名称]]),TRUE,FALSE))</f>
        <v/>
      </c>
      <c r="AA20" s="11" t="str">
        <f t="shared" si="11"/>
        <v/>
      </c>
      <c r="AB20" s="11" t="str">
        <f>IF(ISBLANK(A20),"",VLOOKUP(表1_1617[[#This Row],[分项工程名称]],施工检查记录[#All],2,FALSE))</f>
        <v/>
      </c>
      <c r="AC20" t="str">
        <f t="shared" si="0"/>
        <v>1900年01月00日</v>
      </c>
    </row>
    <row r="21" customHeight="1" spans="2:29">
      <c r="B21" s="5" t="str">
        <f ca="1" t="shared" si="1"/>
        <v/>
      </c>
      <c r="G21" s="4"/>
      <c r="K21" s="11" t="str">
        <f>IF(ISBLANK(A21),"",VLOOKUP("S8"&amp;表1_1617[[#This Row],[分项工程代号]]&amp;表1_1617[[#This Row],[分项工程名称]],模板!D:F,3,FALSE))</f>
        <v/>
      </c>
      <c r="L21" s="2" t="str">
        <f ca="1">IF(ISBLANK(A21),"",表1_1617[[#This Row],[编号]]&amp;TEXT(表1_1617[[#This Row],[序号]],"000"))</f>
        <v/>
      </c>
      <c r="M21" s="11" t="str">
        <f t="shared" si="2"/>
        <v/>
      </c>
      <c r="N21" s="11" t="str">
        <f t="shared" si="3"/>
        <v/>
      </c>
      <c r="O21" s="11" t="str">
        <f t="shared" si="4"/>
        <v/>
      </c>
      <c r="P21" s="2" t="str">
        <f t="shared" si="5"/>
        <v/>
      </c>
      <c r="Q21" s="2" t="str">
        <f t="shared" si="6"/>
        <v/>
      </c>
      <c r="R21" s="2" t="str">
        <f t="shared" si="7"/>
        <v/>
      </c>
      <c r="S21" s="11" t="str">
        <f t="shared" si="8"/>
        <v/>
      </c>
      <c r="T21" s="11" t="str">
        <f>IF(ISBLANK(A21),"",VLOOKUP(表1_1617[[#This Row],[分项工程名称]],模板!C:G,3,FALSE))</f>
        <v/>
      </c>
      <c r="U21" s="2" t="str">
        <f t="shared" si="9"/>
        <v/>
      </c>
      <c r="V21" s="2" t="str">
        <f t="shared" si="10"/>
        <v/>
      </c>
      <c r="W21" s="11" t="str">
        <f>IF(ISBLANK(A21),"",表1_1617[[#This Row],[子项名称]]&amp;表1_1617[[#This Row],[标题]]&amp;表1_1617[[#This Row],[分项工程代号]])</f>
        <v/>
      </c>
      <c r="X21" s="11" t="str">
        <f>IF(ISBLANK(A21),"",COUNTIF(W:W,表1_1617[[#This Row],[子项名称]]&amp;表1_1617[[#This Row],[标题]]&amp;表1_1617[[#This Row],[分项工程代号]]))</f>
        <v/>
      </c>
      <c r="Y21" s="11" t="str">
        <f>IF(ISBLANK(A21),"",表1_1617[[#This Row],[子项名称]]&amp;表1_1617[[#This Row],[分项工程代号]]&amp;表1_1617[[#This Row],[分项工程名称]])</f>
        <v/>
      </c>
      <c r="Z21" s="11" t="str">
        <f>IF(ISBLANK(A21),"",IF(MATCH(表1_1617[[#This Row],[子项名称]]&amp;表1_1617[[#This Row],[分项工程代号]]&amp;表1_1617[[#This Row],[分项工程名称]],Y:Y,0)=ROW(表1_1617[[#This Row],[子项名称]]),TRUE,FALSE))</f>
        <v/>
      </c>
      <c r="AA21" s="11" t="str">
        <f t="shared" si="11"/>
        <v/>
      </c>
      <c r="AB21" s="11" t="str">
        <f>IF(ISBLANK(A21),"",VLOOKUP(表1_1617[[#This Row],[分项工程名称]],施工检查记录[#All],2,FALSE))</f>
        <v/>
      </c>
      <c r="AC21" t="str">
        <f t="shared" si="0"/>
        <v>1900年01月00日</v>
      </c>
    </row>
    <row r="22" customHeight="1" spans="2:29">
      <c r="B22" s="5" t="str">
        <f ca="1" t="shared" si="1"/>
        <v/>
      </c>
      <c r="G22" s="4"/>
      <c r="K22" s="11" t="str">
        <f>IF(ISBLANK(A22),"",VLOOKUP("S8"&amp;表1_1617[[#This Row],[分项工程代号]]&amp;表1_1617[[#This Row],[分项工程名称]],模板!D:F,3,FALSE))</f>
        <v/>
      </c>
      <c r="L22" s="2" t="str">
        <f ca="1">IF(ISBLANK(A22),"",表1_1617[[#This Row],[编号]]&amp;TEXT(表1_1617[[#This Row],[序号]],"000"))</f>
        <v/>
      </c>
      <c r="M22" s="11" t="str">
        <f t="shared" si="2"/>
        <v/>
      </c>
      <c r="N22" s="11" t="str">
        <f t="shared" si="3"/>
        <v/>
      </c>
      <c r="O22" s="11" t="str">
        <f t="shared" si="4"/>
        <v/>
      </c>
      <c r="P22" s="2" t="str">
        <f t="shared" si="5"/>
        <v/>
      </c>
      <c r="Q22" s="2" t="str">
        <f t="shared" si="6"/>
        <v/>
      </c>
      <c r="R22" s="2" t="str">
        <f t="shared" si="7"/>
        <v/>
      </c>
      <c r="S22" s="11" t="str">
        <f t="shared" si="8"/>
        <v/>
      </c>
      <c r="T22" s="11" t="str">
        <f>IF(ISBLANK(A22),"",VLOOKUP(表1_1617[[#This Row],[分项工程名称]],模板!C:G,3,FALSE))</f>
        <v/>
      </c>
      <c r="U22" s="2" t="str">
        <f t="shared" si="9"/>
        <v/>
      </c>
      <c r="V22" s="2" t="str">
        <f t="shared" si="10"/>
        <v/>
      </c>
      <c r="W22" s="11" t="str">
        <f>IF(ISBLANK(A22),"",表1_1617[[#This Row],[子项名称]]&amp;表1_1617[[#This Row],[标题]]&amp;表1_1617[[#This Row],[分项工程代号]])</f>
        <v/>
      </c>
      <c r="X22" s="11" t="str">
        <f>IF(ISBLANK(A22),"",COUNTIF(W:W,表1_1617[[#This Row],[子项名称]]&amp;表1_1617[[#This Row],[标题]]&amp;表1_1617[[#This Row],[分项工程代号]]))</f>
        <v/>
      </c>
      <c r="Y22" s="11" t="str">
        <f>IF(ISBLANK(A22),"",表1_1617[[#This Row],[子项名称]]&amp;表1_1617[[#This Row],[分项工程代号]]&amp;表1_1617[[#This Row],[分项工程名称]])</f>
        <v/>
      </c>
      <c r="Z22" s="11" t="str">
        <f>IF(ISBLANK(A22),"",IF(MATCH(表1_1617[[#This Row],[子项名称]]&amp;表1_1617[[#This Row],[分项工程代号]]&amp;表1_1617[[#This Row],[分项工程名称]],Y:Y,0)=ROW(表1_1617[[#This Row],[子项名称]]),TRUE,FALSE))</f>
        <v/>
      </c>
      <c r="AA22" s="11" t="str">
        <f t="shared" si="11"/>
        <v/>
      </c>
      <c r="AB22" s="11" t="str">
        <f>IF(ISBLANK(A22),"",VLOOKUP(表1_1617[[#This Row],[分项工程名称]],施工检查记录[#All],2,FALSE))</f>
        <v/>
      </c>
      <c r="AC22" t="str">
        <f t="shared" si="0"/>
        <v>1900年01月00日</v>
      </c>
    </row>
    <row r="23" customHeight="1" spans="2:29">
      <c r="B23" s="5" t="str">
        <f ca="1" t="shared" si="1"/>
        <v/>
      </c>
      <c r="G23" s="4"/>
      <c r="K23" s="11" t="str">
        <f>IF(ISBLANK(A23),"",VLOOKUP("S8"&amp;表1_1617[[#This Row],[分项工程代号]]&amp;表1_1617[[#This Row],[分项工程名称]],模板!D:F,3,FALSE))</f>
        <v/>
      </c>
      <c r="L23" s="2" t="str">
        <f ca="1">IF(ISBLANK(A23),"",表1_1617[[#This Row],[编号]]&amp;TEXT(表1_1617[[#This Row],[序号]],"000"))</f>
        <v/>
      </c>
      <c r="M23" s="11" t="str">
        <f t="shared" si="2"/>
        <v/>
      </c>
      <c r="N23" s="11" t="str">
        <f t="shared" si="3"/>
        <v/>
      </c>
      <c r="O23" s="11" t="str">
        <f t="shared" si="4"/>
        <v/>
      </c>
      <c r="P23" s="2" t="str">
        <f t="shared" si="5"/>
        <v/>
      </c>
      <c r="Q23" s="2" t="str">
        <f t="shared" si="6"/>
        <v/>
      </c>
      <c r="R23" s="2" t="str">
        <f t="shared" si="7"/>
        <v/>
      </c>
      <c r="S23" s="11" t="str">
        <f t="shared" si="8"/>
        <v/>
      </c>
      <c r="T23" s="11" t="str">
        <f>IF(ISBLANK(A23),"",VLOOKUP(表1_1617[[#This Row],[分项工程名称]],模板!C:G,3,FALSE))</f>
        <v/>
      </c>
      <c r="U23" s="2" t="str">
        <f t="shared" si="9"/>
        <v/>
      </c>
      <c r="V23" s="2" t="str">
        <f t="shared" si="10"/>
        <v/>
      </c>
      <c r="W23" s="11" t="str">
        <f>IF(ISBLANK(A23),"",表1_1617[[#This Row],[子项名称]]&amp;表1_1617[[#This Row],[标题]]&amp;表1_1617[[#This Row],[分项工程代号]])</f>
        <v/>
      </c>
      <c r="X23" s="11" t="str">
        <f>IF(ISBLANK(A23),"",COUNTIF(W:W,表1_1617[[#This Row],[子项名称]]&amp;表1_1617[[#This Row],[标题]]&amp;表1_1617[[#This Row],[分项工程代号]]))</f>
        <v/>
      </c>
      <c r="Y23" s="11" t="str">
        <f>IF(ISBLANK(A23),"",表1_1617[[#This Row],[子项名称]]&amp;表1_1617[[#This Row],[分项工程代号]]&amp;表1_1617[[#This Row],[分项工程名称]])</f>
        <v/>
      </c>
      <c r="Z23" s="11" t="str">
        <f>IF(ISBLANK(A23),"",IF(MATCH(表1_1617[[#This Row],[子项名称]]&amp;表1_1617[[#This Row],[分项工程代号]]&amp;表1_1617[[#This Row],[分项工程名称]],Y:Y,0)=ROW(表1_1617[[#This Row],[子项名称]]),TRUE,FALSE))</f>
        <v/>
      </c>
      <c r="AA23" s="11" t="str">
        <f t="shared" si="11"/>
        <v/>
      </c>
      <c r="AB23" s="11" t="str">
        <f>IF(ISBLANK(A23),"",VLOOKUP(表1_1617[[#This Row],[分项工程名称]],施工检查记录[#All],2,FALSE))</f>
        <v/>
      </c>
      <c r="AC23" t="str">
        <f t="shared" si="0"/>
        <v>1900年01月00日</v>
      </c>
    </row>
    <row r="24" customHeight="1" spans="2:29">
      <c r="B24" s="5" t="str">
        <f ca="1" t="shared" si="1"/>
        <v/>
      </c>
      <c r="G24" s="4"/>
      <c r="K24" s="11" t="str">
        <f>IF(ISBLANK(A24),"",VLOOKUP("S8"&amp;表1_1617[[#This Row],[分项工程代号]]&amp;表1_1617[[#This Row],[分项工程名称]],模板!D:F,3,FALSE))</f>
        <v/>
      </c>
      <c r="L24" s="2" t="str">
        <f ca="1">IF(ISBLANK(A24),"",表1_1617[[#This Row],[编号]]&amp;TEXT(表1_1617[[#This Row],[序号]],"000"))</f>
        <v/>
      </c>
      <c r="M24" s="11" t="str">
        <f t="shared" si="2"/>
        <v/>
      </c>
      <c r="N24" s="11" t="str">
        <f t="shared" si="3"/>
        <v/>
      </c>
      <c r="O24" s="11" t="str">
        <f t="shared" si="4"/>
        <v/>
      </c>
      <c r="P24" s="2" t="str">
        <f t="shared" si="5"/>
        <v/>
      </c>
      <c r="Q24" s="2" t="str">
        <f t="shared" si="6"/>
        <v/>
      </c>
      <c r="R24" s="2" t="str">
        <f t="shared" si="7"/>
        <v/>
      </c>
      <c r="S24" s="11" t="str">
        <f t="shared" si="8"/>
        <v/>
      </c>
      <c r="T24" s="11" t="str">
        <f>IF(ISBLANK(A24),"",VLOOKUP(表1_1617[[#This Row],[分项工程名称]],模板!C:G,3,FALSE))</f>
        <v/>
      </c>
      <c r="U24" s="2" t="str">
        <f t="shared" si="9"/>
        <v/>
      </c>
      <c r="V24" s="2" t="str">
        <f t="shared" si="10"/>
        <v/>
      </c>
      <c r="W24" s="11" t="str">
        <f>IF(ISBLANK(A24),"",表1_1617[[#This Row],[子项名称]]&amp;表1_1617[[#This Row],[标题]]&amp;表1_1617[[#This Row],[分项工程代号]])</f>
        <v/>
      </c>
      <c r="X24" s="11" t="str">
        <f>IF(ISBLANK(A24),"",COUNTIF(W:W,表1_1617[[#This Row],[子项名称]]&amp;表1_1617[[#This Row],[标题]]&amp;表1_1617[[#This Row],[分项工程代号]]))</f>
        <v/>
      </c>
      <c r="Y24" s="11" t="str">
        <f>IF(ISBLANK(A24),"",表1_1617[[#This Row],[子项名称]]&amp;表1_1617[[#This Row],[分项工程代号]]&amp;表1_1617[[#This Row],[分项工程名称]])</f>
        <v/>
      </c>
      <c r="Z24" s="11" t="str">
        <f>IF(ISBLANK(A24),"",IF(MATCH(表1_1617[[#This Row],[子项名称]]&amp;表1_1617[[#This Row],[分项工程代号]]&amp;表1_1617[[#This Row],[分项工程名称]],Y:Y,0)=ROW(表1_1617[[#This Row],[子项名称]]),TRUE,FALSE))</f>
        <v/>
      </c>
      <c r="AA24" s="11" t="str">
        <f t="shared" si="11"/>
        <v/>
      </c>
      <c r="AB24" s="11" t="str">
        <f>IF(ISBLANK(A24),"",VLOOKUP(表1_1617[[#This Row],[分项工程名称]],施工检查记录[#All],2,FALSE))</f>
        <v/>
      </c>
      <c r="AC24" t="str">
        <f t="shared" si="0"/>
        <v>1900年01月00日</v>
      </c>
    </row>
    <row r="25" customHeight="1" spans="2:29">
      <c r="B25" s="5" t="str">
        <f ca="1" t="shared" si="1"/>
        <v/>
      </c>
      <c r="G25" s="4"/>
      <c r="K25" s="11" t="str">
        <f>IF(ISBLANK(A25),"",VLOOKUP("S8"&amp;表1_1617[[#This Row],[分项工程代号]]&amp;表1_1617[[#This Row],[分项工程名称]],模板!D:F,3,FALSE))</f>
        <v/>
      </c>
      <c r="L25" s="2" t="str">
        <f ca="1">IF(ISBLANK(A25),"",表1_1617[[#This Row],[编号]]&amp;TEXT(表1_1617[[#This Row],[序号]],"000"))</f>
        <v/>
      </c>
      <c r="M25" s="11" t="str">
        <f t="shared" si="2"/>
        <v/>
      </c>
      <c r="N25" s="11" t="str">
        <f t="shared" si="3"/>
        <v/>
      </c>
      <c r="O25" s="11" t="str">
        <f t="shared" si="4"/>
        <v/>
      </c>
      <c r="P25" s="2" t="str">
        <f t="shared" si="5"/>
        <v/>
      </c>
      <c r="Q25" s="2" t="str">
        <f t="shared" si="6"/>
        <v/>
      </c>
      <c r="R25" s="2" t="str">
        <f t="shared" si="7"/>
        <v/>
      </c>
      <c r="S25" s="11" t="str">
        <f t="shared" si="8"/>
        <v/>
      </c>
      <c r="T25" s="11" t="str">
        <f>IF(ISBLANK(A25),"",VLOOKUP(表1_1617[[#This Row],[分项工程名称]],模板!C:G,3,FALSE))</f>
        <v/>
      </c>
      <c r="U25" s="2" t="str">
        <f t="shared" si="9"/>
        <v/>
      </c>
      <c r="V25" s="2" t="str">
        <f t="shared" si="10"/>
        <v/>
      </c>
      <c r="W25" s="11" t="str">
        <f>IF(ISBLANK(A25),"",表1_1617[[#This Row],[子项名称]]&amp;表1_1617[[#This Row],[标题]]&amp;表1_1617[[#This Row],[分项工程代号]])</f>
        <v/>
      </c>
      <c r="X25" s="11" t="str">
        <f>IF(ISBLANK(A25),"",COUNTIF(W:W,表1_1617[[#This Row],[子项名称]]&amp;表1_1617[[#This Row],[标题]]&amp;表1_1617[[#This Row],[分项工程代号]]))</f>
        <v/>
      </c>
      <c r="Y25" s="11" t="str">
        <f>IF(ISBLANK(A25),"",表1_1617[[#This Row],[子项名称]]&amp;表1_1617[[#This Row],[分项工程代号]]&amp;表1_1617[[#This Row],[分项工程名称]])</f>
        <v/>
      </c>
      <c r="Z25" s="11" t="str">
        <f>IF(ISBLANK(A25),"",IF(MATCH(表1_1617[[#This Row],[子项名称]]&amp;表1_1617[[#This Row],[分项工程代号]]&amp;表1_1617[[#This Row],[分项工程名称]],Y:Y,0)=ROW(表1_1617[[#This Row],[子项名称]]),TRUE,FALSE))</f>
        <v/>
      </c>
      <c r="AA25" s="11" t="str">
        <f t="shared" si="11"/>
        <v/>
      </c>
      <c r="AB25" s="11" t="str">
        <f>IF(ISBLANK(A25),"",VLOOKUP(表1_1617[[#This Row],[分项工程名称]],施工检查记录[#All],2,FALSE))</f>
        <v/>
      </c>
      <c r="AC25" t="str">
        <f t="shared" si="0"/>
        <v>1900年01月00日</v>
      </c>
    </row>
    <row r="26" customHeight="1" spans="2:29">
      <c r="B26" s="5" t="str">
        <f ca="1" t="shared" si="1"/>
        <v/>
      </c>
      <c r="G26" s="4"/>
      <c r="K26" s="11" t="str">
        <f>IF(ISBLANK(A26),"",VLOOKUP("S8"&amp;表1_1617[[#This Row],[分项工程代号]]&amp;表1_1617[[#This Row],[分项工程名称]],模板!D:F,3,FALSE))</f>
        <v/>
      </c>
      <c r="L26" s="2" t="str">
        <f ca="1">IF(ISBLANK(A26),"",表1_1617[[#This Row],[编号]]&amp;TEXT(表1_1617[[#This Row],[序号]],"000"))</f>
        <v/>
      </c>
      <c r="M26" s="11" t="str">
        <f t="shared" si="2"/>
        <v/>
      </c>
      <c r="N26" s="11" t="str">
        <f t="shared" si="3"/>
        <v/>
      </c>
      <c r="O26" s="11" t="str">
        <f t="shared" si="4"/>
        <v/>
      </c>
      <c r="P26" s="2" t="str">
        <f t="shared" si="5"/>
        <v/>
      </c>
      <c r="Q26" s="2" t="str">
        <f t="shared" si="6"/>
        <v/>
      </c>
      <c r="R26" s="2" t="str">
        <f t="shared" si="7"/>
        <v/>
      </c>
      <c r="S26" s="11" t="str">
        <f t="shared" si="8"/>
        <v/>
      </c>
      <c r="T26" s="11" t="str">
        <f>IF(ISBLANK(A26),"",VLOOKUP(表1_1617[[#This Row],[分项工程名称]],模板!C:G,3,FALSE))</f>
        <v/>
      </c>
      <c r="U26" s="2" t="str">
        <f t="shared" si="9"/>
        <v/>
      </c>
      <c r="V26" s="2" t="str">
        <f t="shared" si="10"/>
        <v/>
      </c>
      <c r="W26" s="11" t="str">
        <f>IF(ISBLANK(A26),"",表1_1617[[#This Row],[子项名称]]&amp;表1_1617[[#This Row],[标题]]&amp;表1_1617[[#This Row],[分项工程代号]])</f>
        <v/>
      </c>
      <c r="X26" s="11" t="str">
        <f>IF(ISBLANK(A26),"",COUNTIF(W:W,表1_1617[[#This Row],[子项名称]]&amp;表1_1617[[#This Row],[标题]]&amp;表1_1617[[#This Row],[分项工程代号]]))</f>
        <v/>
      </c>
      <c r="Y26" s="11" t="str">
        <f>IF(ISBLANK(A26),"",表1_1617[[#This Row],[子项名称]]&amp;表1_1617[[#This Row],[分项工程代号]]&amp;表1_1617[[#This Row],[分项工程名称]])</f>
        <v/>
      </c>
      <c r="Z26" s="11" t="str">
        <f>IF(ISBLANK(A26),"",IF(MATCH(表1_1617[[#This Row],[子项名称]]&amp;表1_1617[[#This Row],[分项工程代号]]&amp;表1_1617[[#This Row],[分项工程名称]],Y:Y,0)=ROW(表1_1617[[#This Row],[子项名称]]),TRUE,FALSE))</f>
        <v/>
      </c>
      <c r="AA26" s="11" t="str">
        <f t="shared" si="11"/>
        <v/>
      </c>
      <c r="AB26" s="11" t="str">
        <f>IF(ISBLANK(A26),"",VLOOKUP(表1_1617[[#This Row],[分项工程名称]],施工检查记录[#All],2,FALSE))</f>
        <v/>
      </c>
      <c r="AC26" t="str">
        <f t="shared" si="0"/>
        <v>1900年01月00日</v>
      </c>
    </row>
    <row r="27" customHeight="1" spans="2:29">
      <c r="B27" s="5" t="str">
        <f ca="1" t="shared" si="1"/>
        <v/>
      </c>
      <c r="G27" s="4"/>
      <c r="K27" s="11" t="str">
        <f>IF(ISBLANK(A27),"",VLOOKUP("S8"&amp;表1_1617[[#This Row],[分项工程代号]]&amp;表1_1617[[#This Row],[分项工程名称]],模板!D:F,3,FALSE))</f>
        <v/>
      </c>
      <c r="L27" s="2" t="str">
        <f ca="1">IF(ISBLANK(A27),"",表1_1617[[#This Row],[编号]]&amp;TEXT(表1_1617[[#This Row],[序号]],"000"))</f>
        <v/>
      </c>
      <c r="M27" s="11" t="str">
        <f t="shared" si="2"/>
        <v/>
      </c>
      <c r="N27" s="11" t="str">
        <f t="shared" si="3"/>
        <v/>
      </c>
      <c r="O27" s="11" t="str">
        <f t="shared" si="4"/>
        <v/>
      </c>
      <c r="P27" s="2" t="str">
        <f t="shared" si="5"/>
        <v/>
      </c>
      <c r="Q27" s="2" t="str">
        <f t="shared" si="6"/>
        <v/>
      </c>
      <c r="R27" s="2" t="str">
        <f t="shared" si="7"/>
        <v/>
      </c>
      <c r="S27" s="11" t="str">
        <f t="shared" si="8"/>
        <v/>
      </c>
      <c r="T27" s="11" t="str">
        <f>IF(ISBLANK(A27),"",VLOOKUP(表1_1617[[#This Row],[分项工程名称]],模板!C:G,3,FALSE))</f>
        <v/>
      </c>
      <c r="U27" s="2" t="str">
        <f t="shared" si="9"/>
        <v/>
      </c>
      <c r="V27" s="2" t="str">
        <f t="shared" si="10"/>
        <v/>
      </c>
      <c r="W27" s="11" t="str">
        <f>IF(ISBLANK(A27),"",表1_1617[[#This Row],[子项名称]]&amp;表1_1617[[#This Row],[标题]]&amp;表1_1617[[#This Row],[分项工程代号]])</f>
        <v/>
      </c>
      <c r="X27" s="11" t="str">
        <f>IF(ISBLANK(A27),"",COUNTIF(W:W,表1_1617[[#This Row],[子项名称]]&amp;表1_1617[[#This Row],[标题]]&amp;表1_1617[[#This Row],[分项工程代号]]))</f>
        <v/>
      </c>
      <c r="Y27" s="11" t="str">
        <f>IF(ISBLANK(A27),"",表1_1617[[#This Row],[子项名称]]&amp;表1_1617[[#This Row],[分项工程代号]]&amp;表1_1617[[#This Row],[分项工程名称]])</f>
        <v/>
      </c>
      <c r="Z27" s="11" t="str">
        <f>IF(ISBLANK(A27),"",IF(MATCH(表1_1617[[#This Row],[子项名称]]&amp;表1_1617[[#This Row],[分项工程代号]]&amp;表1_1617[[#This Row],[分项工程名称]],Y:Y,0)=ROW(表1_1617[[#This Row],[子项名称]]),TRUE,FALSE))</f>
        <v/>
      </c>
      <c r="AA27" s="11" t="str">
        <f t="shared" si="11"/>
        <v/>
      </c>
      <c r="AB27" s="11" t="str">
        <f>IF(ISBLANK(A27),"",VLOOKUP(表1_1617[[#This Row],[分项工程名称]],施工检查记录[#All],2,FALSE))</f>
        <v/>
      </c>
      <c r="AC27" t="str">
        <f t="shared" si="0"/>
        <v>1900年01月00日</v>
      </c>
    </row>
    <row r="28" customHeight="1" spans="2:29">
      <c r="B28" s="5" t="str">
        <f ca="1" t="shared" si="1"/>
        <v/>
      </c>
      <c r="G28" s="4"/>
      <c r="K28" s="11" t="str">
        <f>IF(ISBLANK(A28),"",VLOOKUP("S8"&amp;表1_1617[[#This Row],[分项工程代号]]&amp;表1_1617[[#This Row],[分项工程名称]],模板!D:F,3,FALSE))</f>
        <v/>
      </c>
      <c r="L28" s="2" t="str">
        <f ca="1">IF(ISBLANK(A28),"",表1_1617[[#This Row],[编号]]&amp;TEXT(表1_1617[[#This Row],[序号]],"000"))</f>
        <v/>
      </c>
      <c r="M28" s="11" t="str">
        <f t="shared" si="2"/>
        <v/>
      </c>
      <c r="N28" s="11" t="str">
        <f t="shared" si="3"/>
        <v/>
      </c>
      <c r="O28" s="11" t="str">
        <f t="shared" si="4"/>
        <v/>
      </c>
      <c r="P28" s="2" t="str">
        <f t="shared" si="5"/>
        <v/>
      </c>
      <c r="Q28" s="2" t="str">
        <f t="shared" si="6"/>
        <v/>
      </c>
      <c r="R28" s="2" t="str">
        <f t="shared" si="7"/>
        <v/>
      </c>
      <c r="S28" s="11" t="str">
        <f t="shared" si="8"/>
        <v/>
      </c>
      <c r="T28" s="11" t="str">
        <f>IF(ISBLANK(A28),"",VLOOKUP(表1_1617[[#This Row],[分项工程名称]],模板!C:G,3,FALSE))</f>
        <v/>
      </c>
      <c r="U28" s="2" t="str">
        <f t="shared" si="9"/>
        <v/>
      </c>
      <c r="V28" s="2" t="str">
        <f t="shared" si="10"/>
        <v/>
      </c>
      <c r="W28" s="11" t="str">
        <f>IF(ISBLANK(A28),"",表1_1617[[#This Row],[子项名称]]&amp;表1_1617[[#This Row],[标题]]&amp;表1_1617[[#This Row],[分项工程代号]])</f>
        <v/>
      </c>
      <c r="X28" s="11" t="str">
        <f>IF(ISBLANK(A28),"",COUNTIF(W:W,表1_1617[[#This Row],[子项名称]]&amp;表1_1617[[#This Row],[标题]]&amp;表1_1617[[#This Row],[分项工程代号]]))</f>
        <v/>
      </c>
      <c r="Y28" s="11" t="str">
        <f>IF(ISBLANK(A28),"",表1_1617[[#This Row],[子项名称]]&amp;表1_1617[[#This Row],[分项工程代号]]&amp;表1_1617[[#This Row],[分项工程名称]])</f>
        <v/>
      </c>
      <c r="Z28" s="11" t="str">
        <f>IF(ISBLANK(A28),"",IF(MATCH(表1_1617[[#This Row],[子项名称]]&amp;表1_1617[[#This Row],[分项工程代号]]&amp;表1_1617[[#This Row],[分项工程名称]],Y:Y,0)=ROW(表1_1617[[#This Row],[子项名称]]),TRUE,FALSE))</f>
        <v/>
      </c>
      <c r="AA28" s="11" t="str">
        <f t="shared" si="11"/>
        <v/>
      </c>
      <c r="AB28" s="11" t="str">
        <f>IF(ISBLANK(A28),"",VLOOKUP(表1_1617[[#This Row],[分项工程名称]],施工检查记录[#All],2,FALSE))</f>
        <v/>
      </c>
      <c r="AC28" t="str">
        <f t="shared" si="0"/>
        <v>1900年01月00日</v>
      </c>
    </row>
    <row r="29" customHeight="1" spans="2:29">
      <c r="B29" s="5" t="str">
        <f ca="1" t="shared" si="1"/>
        <v/>
      </c>
      <c r="G29" s="4"/>
      <c r="K29" s="11" t="str">
        <f>IF(ISBLANK(A29),"",VLOOKUP("S8"&amp;表1_1617[[#This Row],[分项工程代号]]&amp;表1_1617[[#This Row],[分项工程名称]],模板!D:F,3,FALSE))</f>
        <v/>
      </c>
      <c r="L29" s="2" t="str">
        <f ca="1">IF(ISBLANK(A29),"",表1_1617[[#This Row],[编号]]&amp;TEXT(表1_1617[[#This Row],[序号]],"000"))</f>
        <v/>
      </c>
      <c r="M29" s="11" t="str">
        <f t="shared" si="2"/>
        <v/>
      </c>
      <c r="N29" s="11" t="str">
        <f t="shared" si="3"/>
        <v/>
      </c>
      <c r="O29" s="11" t="str">
        <f t="shared" si="4"/>
        <v/>
      </c>
      <c r="P29" s="2" t="str">
        <f t="shared" si="5"/>
        <v/>
      </c>
      <c r="Q29" s="2" t="str">
        <f t="shared" si="6"/>
        <v/>
      </c>
      <c r="R29" s="2" t="str">
        <f t="shared" si="7"/>
        <v/>
      </c>
      <c r="S29" s="11" t="str">
        <f t="shared" si="8"/>
        <v/>
      </c>
      <c r="T29" s="11" t="str">
        <f>IF(ISBLANK(A29),"",VLOOKUP(表1_1617[[#This Row],[分项工程名称]],模板!C:G,3,FALSE))</f>
        <v/>
      </c>
      <c r="U29" s="2" t="str">
        <f t="shared" si="9"/>
        <v/>
      </c>
      <c r="V29" s="2" t="str">
        <f t="shared" si="10"/>
        <v/>
      </c>
      <c r="W29" s="11" t="str">
        <f>IF(ISBLANK(A29),"",表1_1617[[#This Row],[子项名称]]&amp;表1_1617[[#This Row],[标题]]&amp;表1_1617[[#This Row],[分项工程代号]])</f>
        <v/>
      </c>
      <c r="X29" s="11" t="str">
        <f>IF(ISBLANK(A29),"",COUNTIF(W:W,表1_1617[[#This Row],[子项名称]]&amp;表1_1617[[#This Row],[标题]]&amp;表1_1617[[#This Row],[分项工程代号]]))</f>
        <v/>
      </c>
      <c r="Y29" s="11" t="str">
        <f>IF(ISBLANK(A29),"",表1_1617[[#This Row],[子项名称]]&amp;表1_1617[[#This Row],[分项工程代号]]&amp;表1_1617[[#This Row],[分项工程名称]])</f>
        <v/>
      </c>
      <c r="Z29" s="11" t="str">
        <f>IF(ISBLANK(A29),"",IF(MATCH(表1_1617[[#This Row],[子项名称]]&amp;表1_1617[[#This Row],[分项工程代号]]&amp;表1_1617[[#This Row],[分项工程名称]],Y:Y,0)=ROW(表1_1617[[#This Row],[子项名称]]),TRUE,FALSE))</f>
        <v/>
      </c>
      <c r="AA29" s="11" t="str">
        <f t="shared" si="11"/>
        <v/>
      </c>
      <c r="AB29" s="11" t="str">
        <f>IF(ISBLANK(A29),"",VLOOKUP(表1_1617[[#This Row],[分项工程名称]],施工检查记录[#All],2,FALSE))</f>
        <v/>
      </c>
      <c r="AC29" t="str">
        <f t="shared" si="0"/>
        <v>1900年01月00日</v>
      </c>
    </row>
    <row r="30" customHeight="1" spans="2:29">
      <c r="B30" s="5" t="str">
        <f ca="1" t="shared" si="1"/>
        <v/>
      </c>
      <c r="G30" s="4"/>
      <c r="K30" s="11" t="str">
        <f>IF(ISBLANK(A30),"",VLOOKUP("S8"&amp;表1_1617[[#This Row],[分项工程代号]]&amp;表1_1617[[#This Row],[分项工程名称]],模板!D:F,3,FALSE))</f>
        <v/>
      </c>
      <c r="L30" s="2" t="str">
        <f ca="1">IF(ISBLANK(A30),"",表1_1617[[#This Row],[编号]]&amp;TEXT(表1_1617[[#This Row],[序号]],"000"))</f>
        <v/>
      </c>
      <c r="M30" s="11" t="str">
        <f t="shared" si="2"/>
        <v/>
      </c>
      <c r="N30" s="11" t="str">
        <f t="shared" si="3"/>
        <v/>
      </c>
      <c r="O30" s="11" t="str">
        <f t="shared" si="4"/>
        <v/>
      </c>
      <c r="P30" s="2" t="str">
        <f t="shared" si="5"/>
        <v/>
      </c>
      <c r="Q30" s="2" t="str">
        <f t="shared" si="6"/>
        <v/>
      </c>
      <c r="R30" s="2" t="str">
        <f t="shared" si="7"/>
        <v/>
      </c>
      <c r="S30" s="11" t="str">
        <f t="shared" si="8"/>
        <v/>
      </c>
      <c r="T30" s="11" t="str">
        <f>IF(ISBLANK(A30),"",VLOOKUP(表1_1617[[#This Row],[分项工程名称]],模板!C:G,3,FALSE))</f>
        <v/>
      </c>
      <c r="U30" s="2" t="str">
        <f t="shared" si="9"/>
        <v/>
      </c>
      <c r="V30" s="2" t="str">
        <f t="shared" si="10"/>
        <v/>
      </c>
      <c r="W30" s="11" t="str">
        <f>IF(ISBLANK(A30),"",表1_1617[[#This Row],[子项名称]]&amp;表1_1617[[#This Row],[标题]]&amp;表1_1617[[#This Row],[分项工程代号]])</f>
        <v/>
      </c>
      <c r="X30" s="11" t="str">
        <f>IF(ISBLANK(A30),"",COUNTIF(W:W,表1_1617[[#This Row],[子项名称]]&amp;表1_1617[[#This Row],[标题]]&amp;表1_1617[[#This Row],[分项工程代号]]))</f>
        <v/>
      </c>
      <c r="Y30" s="11" t="str">
        <f>IF(ISBLANK(A30),"",表1_1617[[#This Row],[子项名称]]&amp;表1_1617[[#This Row],[分项工程代号]]&amp;表1_1617[[#This Row],[分项工程名称]])</f>
        <v/>
      </c>
      <c r="Z30" s="11" t="str">
        <f>IF(ISBLANK(A30),"",IF(MATCH(表1_1617[[#This Row],[子项名称]]&amp;表1_1617[[#This Row],[分项工程代号]]&amp;表1_1617[[#This Row],[分项工程名称]],Y:Y,0)=ROW(表1_1617[[#This Row],[子项名称]]),TRUE,FALSE))</f>
        <v/>
      </c>
      <c r="AA30" s="11" t="str">
        <f t="shared" si="11"/>
        <v/>
      </c>
      <c r="AB30" s="11" t="str">
        <f>IF(ISBLANK(A30),"",VLOOKUP(表1_1617[[#This Row],[分项工程名称]],施工检查记录[#All],2,FALSE))</f>
        <v/>
      </c>
      <c r="AC30" t="str">
        <f t="shared" si="0"/>
        <v>1900年01月00日</v>
      </c>
    </row>
    <row r="31" customHeight="1" spans="2:29">
      <c r="B31" s="5" t="str">
        <f ca="1" t="shared" si="1"/>
        <v/>
      </c>
      <c r="G31" s="4"/>
      <c r="K31" s="11" t="str">
        <f>IF(ISBLANK(A31),"",VLOOKUP("S8"&amp;表1_1617[[#This Row],[分项工程代号]]&amp;表1_1617[[#This Row],[分项工程名称]],模板!D:F,3,FALSE))</f>
        <v/>
      </c>
      <c r="L31" s="2" t="str">
        <f ca="1">IF(ISBLANK(A31),"",表1_1617[[#This Row],[编号]]&amp;TEXT(表1_1617[[#This Row],[序号]],"000"))</f>
        <v/>
      </c>
      <c r="M31" s="11" t="str">
        <f t="shared" si="2"/>
        <v/>
      </c>
      <c r="N31" s="11" t="str">
        <f t="shared" si="3"/>
        <v/>
      </c>
      <c r="O31" s="11" t="str">
        <f t="shared" si="4"/>
        <v/>
      </c>
      <c r="P31" s="2" t="str">
        <f t="shared" si="5"/>
        <v/>
      </c>
      <c r="Q31" s="2" t="str">
        <f t="shared" si="6"/>
        <v/>
      </c>
      <c r="R31" s="2" t="str">
        <f t="shared" si="7"/>
        <v/>
      </c>
      <c r="S31" s="11" t="str">
        <f t="shared" si="8"/>
        <v/>
      </c>
      <c r="T31" s="11" t="str">
        <f>IF(ISBLANK(A31),"",VLOOKUP(表1_1617[[#This Row],[分项工程名称]],模板!C:G,3,FALSE))</f>
        <v/>
      </c>
      <c r="U31" s="2" t="str">
        <f t="shared" si="9"/>
        <v/>
      </c>
      <c r="V31" s="2" t="str">
        <f t="shared" si="10"/>
        <v/>
      </c>
      <c r="W31" s="11" t="str">
        <f>IF(ISBLANK(A31),"",表1_1617[[#This Row],[子项名称]]&amp;表1_1617[[#This Row],[标题]]&amp;表1_1617[[#This Row],[分项工程代号]])</f>
        <v/>
      </c>
      <c r="X31" s="11" t="str">
        <f>IF(ISBLANK(A31),"",COUNTIF(W:W,表1_1617[[#This Row],[子项名称]]&amp;表1_1617[[#This Row],[标题]]&amp;表1_1617[[#This Row],[分项工程代号]]))</f>
        <v/>
      </c>
      <c r="Y31" s="11" t="str">
        <f>IF(ISBLANK(A31),"",表1_1617[[#This Row],[子项名称]]&amp;表1_1617[[#This Row],[分项工程代号]]&amp;表1_1617[[#This Row],[分项工程名称]])</f>
        <v/>
      </c>
      <c r="Z31" s="11" t="str">
        <f>IF(ISBLANK(A31),"",IF(MATCH(表1_1617[[#This Row],[子项名称]]&amp;表1_1617[[#This Row],[分项工程代号]]&amp;表1_1617[[#This Row],[分项工程名称]],Y:Y,0)=ROW(表1_1617[[#This Row],[子项名称]]),TRUE,FALSE))</f>
        <v/>
      </c>
      <c r="AA31" s="11" t="str">
        <f t="shared" si="11"/>
        <v/>
      </c>
      <c r="AB31" s="11" t="str">
        <f>IF(ISBLANK(A31),"",VLOOKUP(表1_1617[[#This Row],[分项工程名称]],施工检查记录[#All],2,FALSE))</f>
        <v/>
      </c>
      <c r="AC31" t="str">
        <f t="shared" si="0"/>
        <v>1900年01月00日</v>
      </c>
    </row>
    <row r="32" customHeight="1" spans="2:29">
      <c r="B32" s="5" t="str">
        <f ca="1" t="shared" si="1"/>
        <v/>
      </c>
      <c r="G32" s="4"/>
      <c r="K32" s="11" t="str">
        <f>IF(ISBLANK(A32),"",VLOOKUP("S8"&amp;表1_1617[[#This Row],[分项工程代号]]&amp;表1_1617[[#This Row],[分项工程名称]],模板!D:F,3,FALSE))</f>
        <v/>
      </c>
      <c r="L32" s="2" t="str">
        <f ca="1">IF(ISBLANK(A32),"",表1_1617[[#This Row],[编号]]&amp;TEXT(表1_1617[[#This Row],[序号]],"000"))</f>
        <v/>
      </c>
      <c r="M32" s="11" t="str">
        <f t="shared" si="2"/>
        <v/>
      </c>
      <c r="N32" s="11" t="str">
        <f t="shared" si="3"/>
        <v/>
      </c>
      <c r="O32" s="11" t="str">
        <f t="shared" si="4"/>
        <v/>
      </c>
      <c r="P32" s="2" t="str">
        <f t="shared" si="5"/>
        <v/>
      </c>
      <c r="Q32" s="2" t="str">
        <f t="shared" si="6"/>
        <v/>
      </c>
      <c r="R32" s="2" t="str">
        <f t="shared" si="7"/>
        <v/>
      </c>
      <c r="S32" s="11" t="str">
        <f t="shared" si="8"/>
        <v/>
      </c>
      <c r="T32" s="11" t="str">
        <f>IF(ISBLANK(A32),"",VLOOKUP(表1_1617[[#This Row],[分项工程名称]],模板!C:G,3,FALSE))</f>
        <v/>
      </c>
      <c r="U32" s="2" t="str">
        <f t="shared" si="9"/>
        <v/>
      </c>
      <c r="V32" s="2" t="str">
        <f t="shared" si="10"/>
        <v/>
      </c>
      <c r="W32" s="11" t="str">
        <f>IF(ISBLANK(A32),"",表1_1617[[#This Row],[子项名称]]&amp;表1_1617[[#This Row],[标题]]&amp;表1_1617[[#This Row],[分项工程代号]])</f>
        <v/>
      </c>
      <c r="X32" s="11" t="str">
        <f>IF(ISBLANK(A32),"",COUNTIF(W:W,表1_1617[[#This Row],[子项名称]]&amp;表1_1617[[#This Row],[标题]]&amp;表1_1617[[#This Row],[分项工程代号]]))</f>
        <v/>
      </c>
      <c r="Y32" s="11" t="str">
        <f>IF(ISBLANK(A32),"",表1_1617[[#This Row],[子项名称]]&amp;表1_1617[[#This Row],[分项工程代号]]&amp;表1_1617[[#This Row],[分项工程名称]])</f>
        <v/>
      </c>
      <c r="Z32" s="11" t="str">
        <f>IF(ISBLANK(A32),"",IF(MATCH(表1_1617[[#This Row],[子项名称]]&amp;表1_1617[[#This Row],[分项工程代号]]&amp;表1_1617[[#This Row],[分项工程名称]],Y:Y,0)=ROW(表1_1617[[#This Row],[子项名称]]),TRUE,FALSE))</f>
        <v/>
      </c>
      <c r="AA32" s="11" t="str">
        <f t="shared" si="11"/>
        <v/>
      </c>
      <c r="AB32" s="11" t="str">
        <f>IF(ISBLANK(A32),"",VLOOKUP(表1_1617[[#This Row],[分项工程名称]],施工检查记录[#All],2,FALSE))</f>
        <v/>
      </c>
      <c r="AC32" t="str">
        <f t="shared" si="0"/>
        <v>1900年01月00日</v>
      </c>
    </row>
    <row r="33" customHeight="1" spans="2:29">
      <c r="B33" s="5" t="str">
        <f ca="1" t="shared" si="1"/>
        <v/>
      </c>
      <c r="G33" s="4"/>
      <c r="K33" s="11" t="str">
        <f>IF(ISBLANK(A33),"",VLOOKUP("S8"&amp;表1_1617[[#This Row],[分项工程代号]]&amp;表1_1617[[#This Row],[分项工程名称]],模板!D:F,3,FALSE))</f>
        <v/>
      </c>
      <c r="L33" s="2" t="str">
        <f ca="1">IF(ISBLANK(A33),"",表1_1617[[#This Row],[编号]]&amp;TEXT(表1_1617[[#This Row],[序号]],"000"))</f>
        <v/>
      </c>
      <c r="M33" s="11" t="str">
        <f t="shared" si="2"/>
        <v/>
      </c>
      <c r="N33" s="11" t="str">
        <f t="shared" si="3"/>
        <v/>
      </c>
      <c r="O33" s="11" t="str">
        <f t="shared" si="4"/>
        <v/>
      </c>
      <c r="P33" s="2" t="str">
        <f t="shared" si="5"/>
        <v/>
      </c>
      <c r="Q33" s="2" t="str">
        <f t="shared" si="6"/>
        <v/>
      </c>
      <c r="R33" s="2" t="str">
        <f t="shared" si="7"/>
        <v/>
      </c>
      <c r="S33" s="11" t="str">
        <f t="shared" si="8"/>
        <v/>
      </c>
      <c r="T33" s="11" t="str">
        <f>IF(ISBLANK(A33),"",VLOOKUP(表1_1617[[#This Row],[分项工程名称]],模板!C:G,3,FALSE))</f>
        <v/>
      </c>
      <c r="U33" s="2" t="str">
        <f t="shared" si="9"/>
        <v/>
      </c>
      <c r="V33" s="2" t="str">
        <f t="shared" si="10"/>
        <v/>
      </c>
      <c r="W33" s="11" t="str">
        <f>IF(ISBLANK(A33),"",表1_1617[[#This Row],[子项名称]]&amp;表1_1617[[#This Row],[标题]]&amp;表1_1617[[#This Row],[分项工程代号]])</f>
        <v/>
      </c>
      <c r="X33" s="11" t="str">
        <f>IF(ISBLANK(A33),"",COUNTIF(W:W,表1_1617[[#This Row],[子项名称]]&amp;表1_1617[[#This Row],[标题]]&amp;表1_1617[[#This Row],[分项工程代号]]))</f>
        <v/>
      </c>
      <c r="Y33" s="11" t="str">
        <f>IF(ISBLANK(A33),"",表1_1617[[#This Row],[子项名称]]&amp;表1_1617[[#This Row],[分项工程代号]]&amp;表1_1617[[#This Row],[分项工程名称]])</f>
        <v/>
      </c>
      <c r="Z33" s="11" t="str">
        <f>IF(ISBLANK(A33),"",IF(MATCH(表1_1617[[#This Row],[子项名称]]&amp;表1_1617[[#This Row],[分项工程代号]]&amp;表1_1617[[#This Row],[分项工程名称]],Y:Y,0)=ROW(表1_1617[[#This Row],[子项名称]]),TRUE,FALSE))</f>
        <v/>
      </c>
      <c r="AA33" s="11" t="str">
        <f t="shared" si="11"/>
        <v/>
      </c>
      <c r="AB33" s="11" t="str">
        <f>IF(ISBLANK(A33),"",VLOOKUP(表1_1617[[#This Row],[分项工程名称]],施工检查记录[#All],2,FALSE))</f>
        <v/>
      </c>
      <c r="AC33" t="str">
        <f t="shared" si="0"/>
        <v>1900年01月00日</v>
      </c>
    </row>
    <row r="34" customHeight="1" spans="2:29">
      <c r="B34" s="5" t="str">
        <f ca="1" t="shared" si="1"/>
        <v/>
      </c>
      <c r="G34" s="4"/>
      <c r="K34" s="11" t="str">
        <f>IF(ISBLANK(A34),"",VLOOKUP("S8"&amp;表1_1617[[#This Row],[分项工程代号]]&amp;表1_1617[[#This Row],[分项工程名称]],模板!D:F,3,FALSE))</f>
        <v/>
      </c>
      <c r="L34" s="2" t="str">
        <f ca="1">IF(ISBLANK(A34),"",表1_1617[[#This Row],[编号]]&amp;TEXT(表1_1617[[#This Row],[序号]],"000"))</f>
        <v/>
      </c>
      <c r="M34" s="11" t="str">
        <f t="shared" si="2"/>
        <v/>
      </c>
      <c r="N34" s="11" t="str">
        <f t="shared" si="3"/>
        <v/>
      </c>
      <c r="O34" s="11" t="str">
        <f t="shared" si="4"/>
        <v/>
      </c>
      <c r="P34" s="2" t="str">
        <f t="shared" si="5"/>
        <v/>
      </c>
      <c r="Q34" s="2" t="str">
        <f t="shared" si="6"/>
        <v/>
      </c>
      <c r="R34" s="2" t="str">
        <f t="shared" si="7"/>
        <v/>
      </c>
      <c r="S34" s="11" t="str">
        <f t="shared" si="8"/>
        <v/>
      </c>
      <c r="T34" s="11" t="str">
        <f>IF(ISBLANK(A34),"",VLOOKUP(表1_1617[[#This Row],[分项工程名称]],模板!C:G,3,FALSE))</f>
        <v/>
      </c>
      <c r="U34" s="2" t="str">
        <f t="shared" si="9"/>
        <v/>
      </c>
      <c r="V34" s="2" t="str">
        <f t="shared" si="10"/>
        <v/>
      </c>
      <c r="W34" s="11" t="str">
        <f>IF(ISBLANK(A34),"",表1_1617[[#This Row],[子项名称]]&amp;表1_1617[[#This Row],[标题]]&amp;表1_1617[[#This Row],[分项工程代号]])</f>
        <v/>
      </c>
      <c r="X34" s="11" t="str">
        <f>IF(ISBLANK(A34),"",COUNTIF(W:W,表1_1617[[#This Row],[子项名称]]&amp;表1_1617[[#This Row],[标题]]&amp;表1_1617[[#This Row],[分项工程代号]]))</f>
        <v/>
      </c>
      <c r="Y34" s="11" t="str">
        <f>IF(ISBLANK(A34),"",表1_1617[[#This Row],[子项名称]]&amp;表1_1617[[#This Row],[分项工程代号]]&amp;表1_1617[[#This Row],[分项工程名称]])</f>
        <v/>
      </c>
      <c r="Z34" s="11" t="str">
        <f>IF(ISBLANK(A34),"",IF(MATCH(表1_1617[[#This Row],[子项名称]]&amp;表1_1617[[#This Row],[分项工程代号]]&amp;表1_1617[[#This Row],[分项工程名称]],Y:Y,0)=ROW(表1_1617[[#This Row],[子项名称]]),TRUE,FALSE))</f>
        <v/>
      </c>
      <c r="AA34" s="11" t="str">
        <f t="shared" si="11"/>
        <v/>
      </c>
      <c r="AB34" s="11" t="str">
        <f>IF(ISBLANK(A34),"",VLOOKUP(表1_1617[[#This Row],[分项工程名称]],施工检查记录[#All],2,FALSE))</f>
        <v/>
      </c>
      <c r="AC34" t="str">
        <f t="shared" si="0"/>
        <v>1900年01月00日</v>
      </c>
    </row>
    <row r="35" customHeight="1" spans="1:29">
      <c r="A35" s="9"/>
      <c r="B35" s="5" t="str">
        <f ca="1" t="shared" si="1"/>
        <v/>
      </c>
      <c r="G35" s="4"/>
      <c r="K35" s="11" t="str">
        <f>IF(ISBLANK(A35),"",VLOOKUP("S8"&amp;表1_1617[[#This Row],[分项工程代号]]&amp;表1_1617[[#This Row],[分项工程名称]],模板!D:F,3,FALSE))</f>
        <v/>
      </c>
      <c r="L35" s="2" t="str">
        <f ca="1">IF(ISBLANK(A35),"",表1_1617[[#This Row],[编号]]&amp;TEXT(表1_1617[[#This Row],[序号]],"000"))</f>
        <v/>
      </c>
      <c r="M35" s="11" t="str">
        <f t="shared" si="2"/>
        <v/>
      </c>
      <c r="N35" s="11" t="str">
        <f t="shared" si="3"/>
        <v/>
      </c>
      <c r="O35" s="11" t="str">
        <f t="shared" si="4"/>
        <v/>
      </c>
      <c r="P35" s="2" t="str">
        <f t="shared" si="5"/>
        <v/>
      </c>
      <c r="Q35" s="2" t="str">
        <f t="shared" si="6"/>
        <v/>
      </c>
      <c r="R35" s="2" t="str">
        <f t="shared" si="7"/>
        <v/>
      </c>
      <c r="S35" s="11" t="str">
        <f t="shared" si="8"/>
        <v/>
      </c>
      <c r="T35" s="11" t="str">
        <f>IF(ISBLANK(A35),"",VLOOKUP(表1_1617[[#This Row],[分项工程名称]],模板!C:G,3,FALSE))</f>
        <v/>
      </c>
      <c r="U35" s="2" t="str">
        <f t="shared" si="9"/>
        <v/>
      </c>
      <c r="V35" s="2" t="str">
        <f t="shared" si="10"/>
        <v/>
      </c>
      <c r="W35" s="11" t="str">
        <f>IF(ISBLANK(A35),"",表1_1617[[#This Row],[子项名称]]&amp;表1_1617[[#This Row],[标题]]&amp;表1_1617[[#This Row],[分项工程代号]])</f>
        <v/>
      </c>
      <c r="X35" s="11" t="str">
        <f>IF(ISBLANK(A35),"",COUNTIF(W:W,表1_1617[[#This Row],[子项名称]]&amp;表1_1617[[#This Row],[标题]]&amp;表1_1617[[#This Row],[分项工程代号]]))</f>
        <v/>
      </c>
      <c r="Y35" s="11" t="str">
        <f>IF(ISBLANK(A35),"",表1_1617[[#This Row],[子项名称]]&amp;表1_1617[[#This Row],[分项工程代号]]&amp;表1_1617[[#This Row],[分项工程名称]])</f>
        <v/>
      </c>
      <c r="Z35" s="11" t="str">
        <f>IF(ISBLANK(A35),"",IF(MATCH(表1_1617[[#This Row],[子项名称]]&amp;表1_1617[[#This Row],[分项工程代号]]&amp;表1_1617[[#This Row],[分项工程名称]],Y:Y,0)=ROW(表1_1617[[#This Row],[子项名称]]),TRUE,FALSE))</f>
        <v/>
      </c>
      <c r="AA35" s="11" t="str">
        <f t="shared" si="11"/>
        <v/>
      </c>
      <c r="AB35" s="11" t="str">
        <f>IF(ISBLANK(A35),"",VLOOKUP(表1_1617[[#This Row],[分项工程名称]],施工检查记录[#All],2,FALSE))</f>
        <v/>
      </c>
      <c r="AC35" t="str">
        <f t="shared" si="0"/>
        <v>1900年01月00日</v>
      </c>
    </row>
    <row r="36" customHeight="1" spans="1:29">
      <c r="A36" s="9"/>
      <c r="B36" s="5" t="str">
        <f ca="1" t="shared" si="1"/>
        <v/>
      </c>
      <c r="G36" s="4"/>
      <c r="K36" s="11" t="str">
        <f>IF(ISBLANK(A36),"",VLOOKUP("S8"&amp;表1_1617[[#This Row],[分项工程代号]]&amp;表1_1617[[#This Row],[分项工程名称]],模板!D:F,3,FALSE))</f>
        <v/>
      </c>
      <c r="L36" s="2" t="str">
        <f ca="1">IF(ISBLANK(A36),"",表1_1617[[#This Row],[编号]]&amp;TEXT(表1_1617[[#This Row],[序号]],"000"))</f>
        <v/>
      </c>
      <c r="M36" s="11" t="str">
        <f t="shared" si="2"/>
        <v/>
      </c>
      <c r="N36" s="11" t="str">
        <f t="shared" si="3"/>
        <v/>
      </c>
      <c r="O36" s="11" t="str">
        <f t="shared" si="4"/>
        <v/>
      </c>
      <c r="P36" s="2" t="str">
        <f t="shared" si="5"/>
        <v/>
      </c>
      <c r="Q36" s="2" t="str">
        <f t="shared" si="6"/>
        <v/>
      </c>
      <c r="R36" s="2" t="str">
        <f t="shared" si="7"/>
        <v/>
      </c>
      <c r="S36" s="11" t="str">
        <f t="shared" si="8"/>
        <v/>
      </c>
      <c r="T36" s="11" t="str">
        <f>IF(ISBLANK(A36),"",VLOOKUP(表1_1617[[#This Row],[分项工程名称]],模板!C:G,3,FALSE))</f>
        <v/>
      </c>
      <c r="U36" s="2" t="str">
        <f t="shared" si="9"/>
        <v/>
      </c>
      <c r="V36" s="2" t="str">
        <f t="shared" si="10"/>
        <v/>
      </c>
      <c r="W36" s="11" t="str">
        <f>IF(ISBLANK(A36),"",表1_1617[[#This Row],[子项名称]]&amp;表1_1617[[#This Row],[标题]]&amp;表1_1617[[#This Row],[分项工程代号]])</f>
        <v/>
      </c>
      <c r="X36" s="11" t="str">
        <f>IF(ISBLANK(A36),"",COUNTIF(W:W,表1_1617[[#This Row],[子项名称]]&amp;表1_1617[[#This Row],[标题]]&amp;表1_1617[[#This Row],[分项工程代号]]))</f>
        <v/>
      </c>
      <c r="Y36" s="11" t="str">
        <f>IF(ISBLANK(A36),"",表1_1617[[#This Row],[子项名称]]&amp;表1_1617[[#This Row],[分项工程代号]]&amp;表1_1617[[#This Row],[分项工程名称]])</f>
        <v/>
      </c>
      <c r="Z36" s="11" t="str">
        <f>IF(ISBLANK(A36),"",IF(MATCH(表1_1617[[#This Row],[子项名称]]&amp;表1_1617[[#This Row],[分项工程代号]]&amp;表1_1617[[#This Row],[分项工程名称]],Y:Y,0)=ROW(表1_1617[[#This Row],[子项名称]]),TRUE,FALSE))</f>
        <v/>
      </c>
      <c r="AA36" s="11" t="str">
        <f t="shared" si="11"/>
        <v/>
      </c>
      <c r="AB36" s="11" t="str">
        <f>IF(ISBLANK(A36),"",VLOOKUP(表1_1617[[#This Row],[分项工程名称]],施工检查记录[#All],2,FALSE))</f>
        <v/>
      </c>
      <c r="AC36" t="str">
        <f t="shared" si="0"/>
        <v>1900年01月00日</v>
      </c>
    </row>
    <row r="37" customHeight="1" spans="2:29">
      <c r="B37" s="5" t="str">
        <f ca="1" t="shared" si="1"/>
        <v/>
      </c>
      <c r="G37" s="4"/>
      <c r="K37" s="11" t="str">
        <f>IF(ISBLANK(A37),"",VLOOKUP("S8"&amp;表1_1617[[#This Row],[分项工程代号]]&amp;表1_1617[[#This Row],[分项工程名称]],模板!D:F,3,FALSE))</f>
        <v/>
      </c>
      <c r="L37" s="2" t="str">
        <f ca="1">IF(ISBLANK(A37),"",表1_1617[[#This Row],[编号]]&amp;TEXT(表1_1617[[#This Row],[序号]],"000"))</f>
        <v/>
      </c>
      <c r="M37" s="11" t="str">
        <f t="shared" si="2"/>
        <v/>
      </c>
      <c r="N37" s="11" t="str">
        <f t="shared" si="3"/>
        <v/>
      </c>
      <c r="O37" s="11" t="str">
        <f t="shared" si="4"/>
        <v/>
      </c>
      <c r="P37" s="2" t="str">
        <f t="shared" si="5"/>
        <v/>
      </c>
      <c r="Q37" s="2" t="str">
        <f t="shared" si="6"/>
        <v/>
      </c>
      <c r="R37" s="2" t="str">
        <f t="shared" si="7"/>
        <v/>
      </c>
      <c r="S37" s="11" t="str">
        <f t="shared" si="8"/>
        <v/>
      </c>
      <c r="T37" s="11" t="str">
        <f>IF(ISBLANK(A37),"",VLOOKUP(表1_1617[[#This Row],[分项工程名称]],模板!C:G,3,FALSE))</f>
        <v/>
      </c>
      <c r="U37" s="2" t="str">
        <f t="shared" si="9"/>
        <v/>
      </c>
      <c r="V37" s="2" t="str">
        <f t="shared" si="10"/>
        <v/>
      </c>
      <c r="W37" s="11" t="str">
        <f>IF(ISBLANK(A37),"",表1_1617[[#This Row],[子项名称]]&amp;表1_1617[[#This Row],[标题]]&amp;表1_1617[[#This Row],[分项工程代号]])</f>
        <v/>
      </c>
      <c r="X37" s="11" t="str">
        <f>IF(ISBLANK(A37),"",COUNTIF(W:W,表1_1617[[#This Row],[子项名称]]&amp;表1_1617[[#This Row],[标题]]&amp;表1_1617[[#This Row],[分项工程代号]]))</f>
        <v/>
      </c>
      <c r="Y37" s="11" t="str">
        <f>IF(ISBLANK(A37),"",表1_1617[[#This Row],[子项名称]]&amp;表1_1617[[#This Row],[分项工程代号]]&amp;表1_1617[[#This Row],[分项工程名称]])</f>
        <v/>
      </c>
      <c r="Z37" s="11" t="str">
        <f>IF(ISBLANK(A37),"",IF(MATCH(表1_1617[[#This Row],[子项名称]]&amp;表1_1617[[#This Row],[分项工程代号]]&amp;表1_1617[[#This Row],[分项工程名称]],Y:Y,0)=ROW(表1_1617[[#This Row],[子项名称]]),TRUE,FALSE))</f>
        <v/>
      </c>
      <c r="AA37" s="11" t="str">
        <f t="shared" si="11"/>
        <v/>
      </c>
      <c r="AB37" s="11" t="str">
        <f>IF(ISBLANK(A37),"",VLOOKUP(表1_1617[[#This Row],[分项工程名称]],施工检查记录[#All],2,FALSE))</f>
        <v/>
      </c>
      <c r="AC37" t="str">
        <f t="shared" si="0"/>
        <v>1900年01月00日</v>
      </c>
    </row>
    <row r="38" customHeight="1" spans="2:29">
      <c r="B38" s="5" t="str">
        <f ca="1" t="shared" si="1"/>
        <v/>
      </c>
      <c r="G38" s="4"/>
      <c r="K38" s="11" t="str">
        <f>IF(ISBLANK(A38),"",VLOOKUP("S8"&amp;表1_1617[[#This Row],[分项工程代号]]&amp;表1_1617[[#This Row],[分项工程名称]],模板!D:F,3,FALSE))</f>
        <v/>
      </c>
      <c r="L38" s="2" t="str">
        <f ca="1">IF(ISBLANK(A38),"",表1_1617[[#This Row],[编号]]&amp;TEXT(表1_1617[[#This Row],[序号]],"000"))</f>
        <v/>
      </c>
      <c r="M38" s="11" t="str">
        <f t="shared" si="2"/>
        <v/>
      </c>
      <c r="N38" s="11" t="str">
        <f t="shared" si="3"/>
        <v/>
      </c>
      <c r="O38" s="11" t="str">
        <f t="shared" si="4"/>
        <v/>
      </c>
      <c r="P38" s="2" t="str">
        <f t="shared" si="5"/>
        <v/>
      </c>
      <c r="Q38" s="2" t="str">
        <f t="shared" si="6"/>
        <v/>
      </c>
      <c r="R38" s="2" t="str">
        <f t="shared" si="7"/>
        <v/>
      </c>
      <c r="S38" s="11" t="str">
        <f t="shared" si="8"/>
        <v/>
      </c>
      <c r="T38" s="11" t="str">
        <f>IF(ISBLANK(A38),"",VLOOKUP(表1_1617[[#This Row],[分项工程名称]],模板!C:G,3,FALSE))</f>
        <v/>
      </c>
      <c r="U38" s="2" t="str">
        <f t="shared" si="9"/>
        <v/>
      </c>
      <c r="V38" s="2" t="str">
        <f t="shared" si="10"/>
        <v/>
      </c>
      <c r="W38" s="11" t="str">
        <f>IF(ISBLANK(A38),"",表1_1617[[#This Row],[子项名称]]&amp;表1_1617[[#This Row],[标题]]&amp;表1_1617[[#This Row],[分项工程代号]])</f>
        <v/>
      </c>
      <c r="X38" s="11" t="str">
        <f>IF(ISBLANK(A38),"",COUNTIF(W:W,表1_1617[[#This Row],[子项名称]]&amp;表1_1617[[#This Row],[标题]]&amp;表1_1617[[#This Row],[分项工程代号]]))</f>
        <v/>
      </c>
      <c r="Y38" s="11" t="str">
        <f>IF(ISBLANK(A38),"",表1_1617[[#This Row],[子项名称]]&amp;表1_1617[[#This Row],[分项工程代号]]&amp;表1_1617[[#This Row],[分项工程名称]])</f>
        <v/>
      </c>
      <c r="Z38" s="11" t="str">
        <f>IF(ISBLANK(A38),"",IF(MATCH(表1_1617[[#This Row],[子项名称]]&amp;表1_1617[[#This Row],[分项工程代号]]&amp;表1_1617[[#This Row],[分项工程名称]],Y:Y,0)=ROW(表1_1617[[#This Row],[子项名称]]),TRUE,FALSE))</f>
        <v/>
      </c>
      <c r="AA38" s="11" t="str">
        <f t="shared" si="11"/>
        <v/>
      </c>
      <c r="AB38" s="11" t="str">
        <f>IF(ISBLANK(A38),"",VLOOKUP(表1_1617[[#This Row],[分项工程名称]],施工检查记录[#All],2,FALSE))</f>
        <v/>
      </c>
      <c r="AC38" t="str">
        <f t="shared" si="0"/>
        <v>1900年01月00日</v>
      </c>
    </row>
    <row r="39" customHeight="1" spans="2:29">
      <c r="B39" s="5" t="str">
        <f ca="1" t="shared" si="1"/>
        <v/>
      </c>
      <c r="G39" s="4"/>
      <c r="K39" s="11" t="str">
        <f>IF(ISBLANK(A39),"",VLOOKUP("S8"&amp;表1_1617[[#This Row],[分项工程代号]]&amp;表1_1617[[#This Row],[分项工程名称]],模板!D:F,3,FALSE))</f>
        <v/>
      </c>
      <c r="L39" s="2" t="str">
        <f ca="1">IF(ISBLANK(A39),"",表1_1617[[#This Row],[编号]]&amp;TEXT(表1_1617[[#This Row],[序号]],"000"))</f>
        <v/>
      </c>
      <c r="M39" s="11" t="str">
        <f t="shared" si="2"/>
        <v/>
      </c>
      <c r="N39" s="11" t="str">
        <f t="shared" si="3"/>
        <v/>
      </c>
      <c r="O39" s="11" t="str">
        <f t="shared" si="4"/>
        <v/>
      </c>
      <c r="P39" s="2" t="str">
        <f t="shared" si="5"/>
        <v/>
      </c>
      <c r="Q39" s="2" t="str">
        <f t="shared" si="6"/>
        <v/>
      </c>
      <c r="R39" s="2" t="str">
        <f t="shared" si="7"/>
        <v/>
      </c>
      <c r="S39" s="11" t="str">
        <f t="shared" si="8"/>
        <v/>
      </c>
      <c r="T39" s="11" t="str">
        <f>IF(ISBLANK(A39),"",VLOOKUP(表1_1617[[#This Row],[分项工程名称]],模板!C:G,3,FALSE))</f>
        <v/>
      </c>
      <c r="U39" s="2" t="str">
        <f t="shared" si="9"/>
        <v/>
      </c>
      <c r="V39" s="2" t="str">
        <f t="shared" si="10"/>
        <v/>
      </c>
      <c r="W39" s="11" t="str">
        <f>IF(ISBLANK(A39),"",表1_1617[[#This Row],[子项名称]]&amp;表1_1617[[#This Row],[标题]]&amp;表1_1617[[#This Row],[分项工程代号]])</f>
        <v/>
      </c>
      <c r="X39" s="11" t="str">
        <f>IF(ISBLANK(A39),"",COUNTIF(W:W,表1_1617[[#This Row],[子项名称]]&amp;表1_1617[[#This Row],[标题]]&amp;表1_1617[[#This Row],[分项工程代号]]))</f>
        <v/>
      </c>
      <c r="Y39" s="11" t="str">
        <f>IF(ISBLANK(A39),"",表1_1617[[#This Row],[子项名称]]&amp;表1_1617[[#This Row],[分项工程代号]]&amp;表1_1617[[#This Row],[分项工程名称]])</f>
        <v/>
      </c>
      <c r="Z39" s="11" t="str">
        <f>IF(ISBLANK(A39),"",IF(MATCH(表1_1617[[#This Row],[子项名称]]&amp;表1_1617[[#This Row],[分项工程代号]]&amp;表1_1617[[#This Row],[分项工程名称]],Y:Y,0)=ROW(表1_1617[[#This Row],[子项名称]]),TRUE,FALSE))</f>
        <v/>
      </c>
      <c r="AA39" s="11" t="str">
        <f t="shared" si="11"/>
        <v/>
      </c>
      <c r="AB39" s="11" t="str">
        <f>IF(ISBLANK(A39),"",VLOOKUP(表1_1617[[#This Row],[分项工程名称]],施工检查记录[#All],2,FALSE))</f>
        <v/>
      </c>
      <c r="AC39" t="str">
        <f t="shared" si="0"/>
        <v>1900年01月00日</v>
      </c>
    </row>
    <row r="40" customHeight="1" spans="2:29">
      <c r="B40" s="5" t="str">
        <f ca="1" t="shared" si="1"/>
        <v/>
      </c>
      <c r="G40" s="4"/>
      <c r="K40" s="11" t="str">
        <f>IF(ISBLANK(A40),"",VLOOKUP("S8"&amp;表1_1617[[#This Row],[分项工程代号]]&amp;表1_1617[[#This Row],[分项工程名称]],模板!D:F,3,FALSE))</f>
        <v/>
      </c>
      <c r="L40" s="2" t="str">
        <f ca="1">IF(ISBLANK(A40),"",表1_1617[[#This Row],[编号]]&amp;TEXT(表1_1617[[#This Row],[序号]],"000"))</f>
        <v/>
      </c>
      <c r="M40" s="11" t="str">
        <f t="shared" si="2"/>
        <v/>
      </c>
      <c r="N40" s="11" t="str">
        <f t="shared" si="3"/>
        <v/>
      </c>
      <c r="O40" s="11" t="str">
        <f t="shared" si="4"/>
        <v/>
      </c>
      <c r="P40" s="2" t="str">
        <f t="shared" si="5"/>
        <v/>
      </c>
      <c r="Q40" s="2" t="str">
        <f t="shared" si="6"/>
        <v/>
      </c>
      <c r="R40" s="2" t="str">
        <f t="shared" si="7"/>
        <v/>
      </c>
      <c r="S40" s="11" t="str">
        <f t="shared" si="8"/>
        <v/>
      </c>
      <c r="T40" s="11" t="str">
        <f>IF(ISBLANK(A40),"",VLOOKUP(表1_1617[[#This Row],[分项工程名称]],模板!C:G,3,FALSE))</f>
        <v/>
      </c>
      <c r="U40" s="2" t="str">
        <f t="shared" si="9"/>
        <v/>
      </c>
      <c r="V40" s="2" t="str">
        <f t="shared" si="10"/>
        <v/>
      </c>
      <c r="W40" s="11" t="str">
        <f>IF(ISBLANK(A40),"",表1_1617[[#This Row],[子项名称]]&amp;表1_1617[[#This Row],[标题]]&amp;表1_1617[[#This Row],[分项工程代号]])</f>
        <v/>
      </c>
      <c r="X40" s="11" t="str">
        <f>IF(ISBLANK(A40),"",COUNTIF(W:W,表1_1617[[#This Row],[子项名称]]&amp;表1_1617[[#This Row],[标题]]&amp;表1_1617[[#This Row],[分项工程代号]]))</f>
        <v/>
      </c>
      <c r="Y40" s="11" t="str">
        <f>IF(ISBLANK(A40),"",表1_1617[[#This Row],[子项名称]]&amp;表1_1617[[#This Row],[分项工程代号]]&amp;表1_1617[[#This Row],[分项工程名称]])</f>
        <v/>
      </c>
      <c r="Z40" s="11" t="str">
        <f>IF(ISBLANK(A40),"",IF(MATCH(表1_1617[[#This Row],[子项名称]]&amp;表1_1617[[#This Row],[分项工程代号]]&amp;表1_1617[[#This Row],[分项工程名称]],Y:Y,0)=ROW(表1_1617[[#This Row],[子项名称]]),TRUE,FALSE))</f>
        <v/>
      </c>
      <c r="AA40" s="11" t="str">
        <f t="shared" si="11"/>
        <v/>
      </c>
      <c r="AB40" s="11" t="str">
        <f>IF(ISBLANK(A40),"",VLOOKUP(表1_1617[[#This Row],[分项工程名称]],施工检查记录[#All],2,FALSE))</f>
        <v/>
      </c>
      <c r="AC40" t="str">
        <f t="shared" si="0"/>
        <v>1900年01月00日</v>
      </c>
    </row>
    <row r="41" customHeight="1" spans="2:29">
      <c r="B41" s="5" t="str">
        <f ca="1" t="shared" si="1"/>
        <v/>
      </c>
      <c r="G41" s="4"/>
      <c r="K41" s="11" t="str">
        <f>IF(ISBLANK(A41),"",VLOOKUP("S8"&amp;表1_1617[[#This Row],[分项工程代号]]&amp;表1_1617[[#This Row],[分项工程名称]],模板!D:F,3,FALSE))</f>
        <v/>
      </c>
      <c r="L41" s="2" t="str">
        <f ca="1">IF(ISBLANK(A41),"",表1_1617[[#This Row],[编号]]&amp;TEXT(表1_1617[[#This Row],[序号]],"000"))</f>
        <v/>
      </c>
      <c r="M41" s="11" t="str">
        <f t="shared" si="2"/>
        <v/>
      </c>
      <c r="N41" s="11" t="str">
        <f t="shared" si="3"/>
        <v/>
      </c>
      <c r="O41" s="11" t="str">
        <f t="shared" si="4"/>
        <v/>
      </c>
      <c r="P41" s="2" t="str">
        <f t="shared" si="5"/>
        <v/>
      </c>
      <c r="Q41" s="2" t="str">
        <f t="shared" si="6"/>
        <v/>
      </c>
      <c r="R41" s="2" t="str">
        <f t="shared" si="7"/>
        <v/>
      </c>
      <c r="S41" s="11" t="str">
        <f t="shared" si="8"/>
        <v/>
      </c>
      <c r="T41" s="11" t="str">
        <f>IF(ISBLANK(A41),"",VLOOKUP(表1_1617[[#This Row],[分项工程名称]],模板!C:G,3,FALSE))</f>
        <v/>
      </c>
      <c r="U41" s="2" t="str">
        <f t="shared" si="9"/>
        <v/>
      </c>
      <c r="V41" s="2" t="str">
        <f t="shared" si="10"/>
        <v/>
      </c>
      <c r="W41" s="11" t="str">
        <f>IF(ISBLANK(A41),"",表1_1617[[#This Row],[子项名称]]&amp;表1_1617[[#This Row],[标题]]&amp;表1_1617[[#This Row],[分项工程代号]])</f>
        <v/>
      </c>
      <c r="X41" s="11" t="str">
        <f>IF(ISBLANK(A41),"",COUNTIF(W:W,表1_1617[[#This Row],[子项名称]]&amp;表1_1617[[#This Row],[标题]]&amp;表1_1617[[#This Row],[分项工程代号]]))</f>
        <v/>
      </c>
      <c r="Y41" s="11" t="str">
        <f>IF(ISBLANK(A41),"",表1_1617[[#This Row],[子项名称]]&amp;表1_1617[[#This Row],[分项工程代号]]&amp;表1_1617[[#This Row],[分项工程名称]])</f>
        <v/>
      </c>
      <c r="Z41" s="11" t="str">
        <f>IF(ISBLANK(A41),"",IF(MATCH(表1_1617[[#This Row],[子项名称]]&amp;表1_1617[[#This Row],[分项工程代号]]&amp;表1_1617[[#This Row],[分项工程名称]],Y:Y,0)=ROW(表1_1617[[#This Row],[子项名称]]),TRUE,FALSE))</f>
        <v/>
      </c>
      <c r="AA41" s="11" t="str">
        <f t="shared" si="11"/>
        <v/>
      </c>
      <c r="AB41" s="11" t="str">
        <f>IF(ISBLANK(A41),"",VLOOKUP(表1_1617[[#This Row],[分项工程名称]],施工检查记录[#All],2,FALSE))</f>
        <v/>
      </c>
      <c r="AC41" t="str">
        <f t="shared" si="0"/>
        <v>1900年01月00日</v>
      </c>
    </row>
    <row r="42" customHeight="1" spans="2:29">
      <c r="B42" s="5" t="str">
        <f ca="1" t="shared" si="1"/>
        <v/>
      </c>
      <c r="G42" s="4"/>
      <c r="K42" s="11" t="str">
        <f>IF(ISBLANK(A42),"",VLOOKUP("S8"&amp;表1_1617[[#This Row],[分项工程代号]]&amp;表1_1617[[#This Row],[分项工程名称]],模板!D:F,3,FALSE))</f>
        <v/>
      </c>
      <c r="L42" s="2" t="str">
        <f ca="1">IF(ISBLANK(A42),"",表1_1617[[#This Row],[编号]]&amp;TEXT(表1_1617[[#This Row],[序号]],"000"))</f>
        <v/>
      </c>
      <c r="M42" s="11" t="str">
        <f t="shared" si="2"/>
        <v/>
      </c>
      <c r="N42" s="11" t="str">
        <f t="shared" si="3"/>
        <v/>
      </c>
      <c r="O42" s="11" t="str">
        <f t="shared" si="4"/>
        <v/>
      </c>
      <c r="P42" s="2" t="str">
        <f t="shared" si="5"/>
        <v/>
      </c>
      <c r="Q42" s="2" t="str">
        <f t="shared" si="6"/>
        <v/>
      </c>
      <c r="R42" s="2" t="str">
        <f t="shared" si="7"/>
        <v/>
      </c>
      <c r="S42" s="11" t="str">
        <f t="shared" si="8"/>
        <v/>
      </c>
      <c r="T42" s="11" t="str">
        <f>IF(ISBLANK(A42),"",VLOOKUP(表1_1617[[#This Row],[分项工程名称]],模板!C:G,3,FALSE))</f>
        <v/>
      </c>
      <c r="U42" s="2" t="str">
        <f t="shared" si="9"/>
        <v/>
      </c>
      <c r="V42" s="2" t="str">
        <f t="shared" si="10"/>
        <v/>
      </c>
      <c r="W42" s="11" t="str">
        <f>IF(ISBLANK(A42),"",表1_1617[[#This Row],[子项名称]]&amp;表1_1617[[#This Row],[标题]]&amp;表1_1617[[#This Row],[分项工程代号]])</f>
        <v/>
      </c>
      <c r="X42" s="11" t="str">
        <f>IF(ISBLANK(A42),"",COUNTIF(W:W,表1_1617[[#This Row],[子项名称]]&amp;表1_1617[[#This Row],[标题]]&amp;表1_1617[[#This Row],[分项工程代号]]))</f>
        <v/>
      </c>
      <c r="Y42" s="11" t="str">
        <f>IF(ISBLANK(A42),"",表1_1617[[#This Row],[子项名称]]&amp;表1_1617[[#This Row],[分项工程代号]]&amp;表1_1617[[#This Row],[分项工程名称]])</f>
        <v/>
      </c>
      <c r="Z42" s="11" t="str">
        <f>IF(ISBLANK(A42),"",IF(MATCH(表1_1617[[#This Row],[子项名称]]&amp;表1_1617[[#This Row],[分项工程代号]]&amp;表1_1617[[#This Row],[分项工程名称]],Y:Y,0)=ROW(表1_1617[[#This Row],[子项名称]]),TRUE,FALSE))</f>
        <v/>
      </c>
      <c r="AA42" s="11" t="str">
        <f t="shared" si="11"/>
        <v/>
      </c>
      <c r="AB42" s="11" t="str">
        <f>IF(ISBLANK(A42),"",VLOOKUP(表1_1617[[#This Row],[分项工程名称]],施工检查记录[#All],2,FALSE))</f>
        <v/>
      </c>
      <c r="AC42" t="str">
        <f t="shared" si="0"/>
        <v>1900年01月00日</v>
      </c>
    </row>
    <row r="43" customHeight="1" spans="1:29">
      <c r="A43" s="9"/>
      <c r="B43" s="5" t="str">
        <f ca="1" t="shared" si="1"/>
        <v/>
      </c>
      <c r="C43" s="9"/>
      <c r="G43" s="4"/>
      <c r="I43" s="9"/>
      <c r="J43" s="9"/>
      <c r="K43" s="11" t="str">
        <f>IF(ISBLANK(A43),"",VLOOKUP("S8"&amp;表1_1617[[#This Row],[分项工程代号]]&amp;表1_1617[[#This Row],[分项工程名称]],模板!D:F,3,FALSE))</f>
        <v/>
      </c>
      <c r="L43" s="2" t="str">
        <f ca="1">IF(ISBLANK(A43),"",表1_1617[[#This Row],[编号]]&amp;TEXT(表1_1617[[#This Row],[序号]],"000"))</f>
        <v/>
      </c>
      <c r="M43" s="11" t="str">
        <f t="shared" si="2"/>
        <v/>
      </c>
      <c r="N43" s="11" t="str">
        <f t="shared" si="3"/>
        <v/>
      </c>
      <c r="O43" s="11" t="str">
        <f t="shared" si="4"/>
        <v/>
      </c>
      <c r="P43" s="2" t="str">
        <f t="shared" si="5"/>
        <v/>
      </c>
      <c r="Q43" s="2" t="str">
        <f t="shared" si="6"/>
        <v/>
      </c>
      <c r="R43" s="2" t="str">
        <f t="shared" si="7"/>
        <v/>
      </c>
      <c r="S43" s="11" t="str">
        <f t="shared" si="8"/>
        <v/>
      </c>
      <c r="T43" s="11" t="str">
        <f>IF(ISBLANK(A43),"",VLOOKUP(表1_1617[[#This Row],[分项工程名称]],模板!C:G,3,FALSE))</f>
        <v/>
      </c>
      <c r="U43" s="2" t="str">
        <f t="shared" si="9"/>
        <v/>
      </c>
      <c r="V43" s="2" t="str">
        <f t="shared" si="10"/>
        <v/>
      </c>
      <c r="W43" s="11" t="str">
        <f>IF(ISBLANK(A43),"",表1_1617[[#This Row],[子项名称]]&amp;表1_1617[[#This Row],[标题]]&amp;表1_1617[[#This Row],[分项工程代号]])</f>
        <v/>
      </c>
      <c r="X43" s="11" t="str">
        <f>IF(ISBLANK(A43),"",COUNTIF(W:W,表1_1617[[#This Row],[子项名称]]&amp;表1_1617[[#This Row],[标题]]&amp;表1_1617[[#This Row],[分项工程代号]]))</f>
        <v/>
      </c>
      <c r="Y43" s="11" t="str">
        <f>IF(ISBLANK(A43),"",表1_1617[[#This Row],[子项名称]]&amp;表1_1617[[#This Row],[分项工程代号]]&amp;表1_1617[[#This Row],[分项工程名称]])</f>
        <v/>
      </c>
      <c r="Z43" s="11" t="str">
        <f>IF(ISBLANK(A43),"",IF(MATCH(表1_1617[[#This Row],[子项名称]]&amp;表1_1617[[#This Row],[分项工程代号]]&amp;表1_1617[[#This Row],[分项工程名称]],Y:Y,0)=ROW(表1_1617[[#This Row],[子项名称]]),TRUE,FALSE))</f>
        <v/>
      </c>
      <c r="AA43" s="11" t="str">
        <f t="shared" si="11"/>
        <v/>
      </c>
      <c r="AB43" s="11" t="str">
        <f>IF(ISBLANK(A43),"",VLOOKUP(表1_1617[[#This Row],[分项工程名称]],施工检查记录[#All],2,FALSE))</f>
        <v/>
      </c>
      <c r="AC43" t="str">
        <f t="shared" si="0"/>
        <v>1900年01月00日</v>
      </c>
    </row>
    <row r="44" customHeight="1" spans="1:29">
      <c r="A44" s="9"/>
      <c r="B44" s="5" t="str">
        <f ca="1" t="shared" si="1"/>
        <v/>
      </c>
      <c r="G44" s="4"/>
      <c r="K44" s="11" t="str">
        <f>IF(ISBLANK(A44),"",VLOOKUP("S8"&amp;表1_1617[[#This Row],[分项工程代号]]&amp;表1_1617[[#This Row],[分项工程名称]],模板!D:F,3,FALSE))</f>
        <v/>
      </c>
      <c r="L44" s="2" t="str">
        <f ca="1">IF(ISBLANK(A44),"",表1_1617[[#This Row],[编号]]&amp;TEXT(表1_1617[[#This Row],[序号]],"000"))</f>
        <v/>
      </c>
      <c r="M44" s="11" t="str">
        <f t="shared" si="2"/>
        <v/>
      </c>
      <c r="N44" s="11" t="str">
        <f t="shared" si="3"/>
        <v/>
      </c>
      <c r="O44" s="11" t="str">
        <f t="shared" si="4"/>
        <v/>
      </c>
      <c r="P44" s="2" t="str">
        <f t="shared" si="5"/>
        <v/>
      </c>
      <c r="Q44" s="2" t="str">
        <f t="shared" si="6"/>
        <v/>
      </c>
      <c r="R44" s="2" t="str">
        <f t="shared" si="7"/>
        <v/>
      </c>
      <c r="S44" s="11" t="str">
        <f t="shared" si="8"/>
        <v/>
      </c>
      <c r="T44" s="11" t="str">
        <f>IF(ISBLANK(A44),"",VLOOKUP(表1_1617[[#This Row],[分项工程名称]],模板!C:G,3,FALSE))</f>
        <v/>
      </c>
      <c r="U44" s="2" t="str">
        <f t="shared" si="9"/>
        <v/>
      </c>
      <c r="V44" s="2" t="str">
        <f t="shared" si="10"/>
        <v/>
      </c>
      <c r="W44" s="11" t="str">
        <f>IF(ISBLANK(A44),"",表1_1617[[#This Row],[子项名称]]&amp;表1_1617[[#This Row],[标题]]&amp;表1_1617[[#This Row],[分项工程代号]])</f>
        <v/>
      </c>
      <c r="X44" s="11" t="str">
        <f>IF(ISBLANK(A44),"",COUNTIF(W:W,表1_1617[[#This Row],[子项名称]]&amp;表1_1617[[#This Row],[标题]]&amp;表1_1617[[#This Row],[分项工程代号]]))</f>
        <v/>
      </c>
      <c r="Y44" s="11" t="str">
        <f>IF(ISBLANK(A44),"",表1_1617[[#This Row],[子项名称]]&amp;表1_1617[[#This Row],[分项工程代号]]&amp;表1_1617[[#This Row],[分项工程名称]])</f>
        <v/>
      </c>
      <c r="Z44" s="11" t="str">
        <f>IF(ISBLANK(A44),"",IF(MATCH(表1_1617[[#This Row],[子项名称]]&amp;表1_1617[[#This Row],[分项工程代号]]&amp;表1_1617[[#This Row],[分项工程名称]],Y:Y,0)=ROW(表1_1617[[#This Row],[子项名称]]),TRUE,FALSE))</f>
        <v/>
      </c>
      <c r="AA44" s="11" t="str">
        <f t="shared" si="11"/>
        <v/>
      </c>
      <c r="AB44" s="11" t="str">
        <f>IF(ISBLANK(A44),"",VLOOKUP(表1_1617[[#This Row],[分项工程名称]],施工检查记录[#All],2,FALSE))</f>
        <v/>
      </c>
      <c r="AC44" t="str">
        <f t="shared" si="0"/>
        <v>1900年01月00日</v>
      </c>
    </row>
    <row r="45" customHeight="1" spans="2:29">
      <c r="B45" s="5" t="str">
        <f ca="1" t="shared" si="1"/>
        <v/>
      </c>
      <c r="G45" s="4"/>
      <c r="K45" s="11" t="str">
        <f>IF(ISBLANK(A45),"",VLOOKUP("S8"&amp;表1_1617[[#This Row],[分项工程代号]]&amp;表1_1617[[#This Row],[分项工程名称]],模板!D:F,3,FALSE))</f>
        <v/>
      </c>
      <c r="L45" s="2" t="str">
        <f ca="1">IF(ISBLANK(A45),"",表1_1617[[#This Row],[编号]]&amp;TEXT(表1_1617[[#This Row],[序号]],"000"))</f>
        <v/>
      </c>
      <c r="M45" s="11" t="str">
        <f t="shared" si="2"/>
        <v/>
      </c>
      <c r="N45" s="11" t="str">
        <f t="shared" si="3"/>
        <v/>
      </c>
      <c r="O45" s="11" t="str">
        <f t="shared" si="4"/>
        <v/>
      </c>
      <c r="P45" s="2" t="str">
        <f t="shared" si="5"/>
        <v/>
      </c>
      <c r="Q45" s="2" t="str">
        <f t="shared" si="6"/>
        <v/>
      </c>
      <c r="R45" s="2" t="str">
        <f t="shared" si="7"/>
        <v/>
      </c>
      <c r="S45" s="11" t="str">
        <f t="shared" si="8"/>
        <v/>
      </c>
      <c r="T45" s="11" t="str">
        <f>IF(ISBLANK(A45),"",VLOOKUP(表1_1617[[#This Row],[分项工程名称]],模板!C:G,3,FALSE))</f>
        <v/>
      </c>
      <c r="U45" s="2" t="str">
        <f t="shared" si="9"/>
        <v/>
      </c>
      <c r="V45" s="2" t="str">
        <f t="shared" si="10"/>
        <v/>
      </c>
      <c r="W45" s="11" t="str">
        <f>IF(ISBLANK(A45),"",表1_1617[[#This Row],[子项名称]]&amp;表1_1617[[#This Row],[标题]]&amp;表1_1617[[#This Row],[分项工程代号]])</f>
        <v/>
      </c>
      <c r="X45" s="11" t="str">
        <f>IF(ISBLANK(A45),"",COUNTIF(W:W,表1_1617[[#This Row],[子项名称]]&amp;表1_1617[[#This Row],[标题]]&amp;表1_1617[[#This Row],[分项工程代号]]))</f>
        <v/>
      </c>
      <c r="Y45" s="11" t="str">
        <f>IF(ISBLANK(A45),"",表1_1617[[#This Row],[子项名称]]&amp;表1_1617[[#This Row],[分项工程代号]]&amp;表1_1617[[#This Row],[分项工程名称]])</f>
        <v/>
      </c>
      <c r="Z45" s="11" t="str">
        <f>IF(ISBLANK(A45),"",IF(MATCH(表1_1617[[#This Row],[子项名称]]&amp;表1_1617[[#This Row],[分项工程代号]]&amp;表1_1617[[#This Row],[分项工程名称]],Y:Y,0)=ROW(表1_1617[[#This Row],[子项名称]]),TRUE,FALSE))</f>
        <v/>
      </c>
      <c r="AA45" s="11" t="str">
        <f t="shared" si="11"/>
        <v/>
      </c>
      <c r="AB45" s="11" t="str">
        <f>IF(ISBLANK(A45),"",VLOOKUP(表1_1617[[#This Row],[分项工程名称]],施工检查记录[#All],2,FALSE))</f>
        <v/>
      </c>
      <c r="AC45" t="str">
        <f t="shared" si="0"/>
        <v>1900年01月00日</v>
      </c>
    </row>
    <row r="46" customHeight="1" spans="2:29">
      <c r="B46" s="5" t="str">
        <f ca="1" t="shared" si="1"/>
        <v/>
      </c>
      <c r="G46" s="4"/>
      <c r="K46" s="11" t="str">
        <f>IF(ISBLANK(A46),"",VLOOKUP("S8"&amp;表1_1617[[#This Row],[分项工程代号]]&amp;表1_1617[[#This Row],[分项工程名称]],模板!D:F,3,FALSE))</f>
        <v/>
      </c>
      <c r="L46" s="2" t="str">
        <f ca="1">IF(ISBLANK(A46),"",表1_1617[[#This Row],[编号]]&amp;TEXT(表1_1617[[#This Row],[序号]],"000"))</f>
        <v/>
      </c>
      <c r="M46" s="11" t="str">
        <f t="shared" si="2"/>
        <v/>
      </c>
      <c r="N46" s="11" t="str">
        <f t="shared" si="3"/>
        <v/>
      </c>
      <c r="O46" s="11" t="str">
        <f t="shared" si="4"/>
        <v/>
      </c>
      <c r="P46" s="2" t="str">
        <f t="shared" si="5"/>
        <v/>
      </c>
      <c r="Q46" s="2" t="str">
        <f t="shared" si="6"/>
        <v/>
      </c>
      <c r="R46" s="2" t="str">
        <f t="shared" si="7"/>
        <v/>
      </c>
      <c r="S46" s="11" t="str">
        <f t="shared" si="8"/>
        <v/>
      </c>
      <c r="T46" s="11" t="str">
        <f>IF(ISBLANK(A46),"",VLOOKUP(表1_1617[[#This Row],[分项工程名称]],模板!C:G,3,FALSE))</f>
        <v/>
      </c>
      <c r="U46" s="2" t="str">
        <f t="shared" si="9"/>
        <v/>
      </c>
      <c r="V46" s="2" t="str">
        <f t="shared" si="10"/>
        <v/>
      </c>
      <c r="W46" s="11" t="str">
        <f>IF(ISBLANK(A46),"",表1_1617[[#This Row],[子项名称]]&amp;表1_1617[[#This Row],[标题]]&amp;表1_1617[[#This Row],[分项工程代号]])</f>
        <v/>
      </c>
      <c r="X46" s="11" t="str">
        <f>IF(ISBLANK(A46),"",COUNTIF(W:W,表1_1617[[#This Row],[子项名称]]&amp;表1_1617[[#This Row],[标题]]&amp;表1_1617[[#This Row],[分项工程代号]]))</f>
        <v/>
      </c>
      <c r="Y46" s="11" t="str">
        <f>IF(ISBLANK(A46),"",表1_1617[[#This Row],[子项名称]]&amp;表1_1617[[#This Row],[分项工程代号]]&amp;表1_1617[[#This Row],[分项工程名称]])</f>
        <v/>
      </c>
      <c r="Z46" s="11" t="str">
        <f>IF(ISBLANK(A46),"",IF(MATCH(表1_1617[[#This Row],[子项名称]]&amp;表1_1617[[#This Row],[分项工程代号]]&amp;表1_1617[[#This Row],[分项工程名称]],Y:Y,0)=ROW(表1_1617[[#This Row],[子项名称]]),TRUE,FALSE))</f>
        <v/>
      </c>
      <c r="AA46" s="11" t="str">
        <f t="shared" si="11"/>
        <v/>
      </c>
      <c r="AB46" s="11" t="str">
        <f>IF(ISBLANK(A46),"",VLOOKUP(表1_1617[[#This Row],[分项工程名称]],施工检查记录[#All],2,FALSE))</f>
        <v/>
      </c>
      <c r="AC46" t="str">
        <f t="shared" si="0"/>
        <v>1900年01月00日</v>
      </c>
    </row>
    <row r="47" customHeight="1" spans="2:29">
      <c r="B47" s="5" t="str">
        <f ca="1" t="shared" si="1"/>
        <v/>
      </c>
      <c r="G47" s="4"/>
      <c r="K47" s="11" t="str">
        <f>IF(ISBLANK(A47),"",VLOOKUP("S8"&amp;表1_1617[[#This Row],[分项工程代号]]&amp;表1_1617[[#This Row],[分项工程名称]],模板!D:F,3,FALSE))</f>
        <v/>
      </c>
      <c r="L47" s="2" t="str">
        <f ca="1">IF(ISBLANK(A47),"",表1_1617[[#This Row],[编号]]&amp;TEXT(表1_1617[[#This Row],[序号]],"000"))</f>
        <v/>
      </c>
      <c r="M47" s="11" t="str">
        <f t="shared" si="2"/>
        <v/>
      </c>
      <c r="N47" s="11" t="str">
        <f t="shared" si="3"/>
        <v/>
      </c>
      <c r="O47" s="11" t="str">
        <f t="shared" si="4"/>
        <v/>
      </c>
      <c r="P47" s="2" t="str">
        <f t="shared" si="5"/>
        <v/>
      </c>
      <c r="Q47" s="2" t="str">
        <f t="shared" si="6"/>
        <v/>
      </c>
      <c r="R47" s="2" t="str">
        <f t="shared" si="7"/>
        <v/>
      </c>
      <c r="S47" s="11" t="str">
        <f t="shared" si="8"/>
        <v/>
      </c>
      <c r="T47" s="11" t="str">
        <f>IF(ISBLANK(A47),"",VLOOKUP(表1_1617[[#This Row],[分项工程名称]],模板!C:G,3,FALSE))</f>
        <v/>
      </c>
      <c r="U47" s="2" t="str">
        <f t="shared" si="9"/>
        <v/>
      </c>
      <c r="V47" s="2" t="str">
        <f t="shared" si="10"/>
        <v/>
      </c>
      <c r="W47" s="11" t="str">
        <f>IF(ISBLANK(A47),"",表1_1617[[#This Row],[子项名称]]&amp;表1_1617[[#This Row],[标题]]&amp;表1_1617[[#This Row],[分项工程代号]])</f>
        <v/>
      </c>
      <c r="X47" s="11" t="str">
        <f>IF(ISBLANK(A47),"",COUNTIF(W:W,表1_1617[[#This Row],[子项名称]]&amp;表1_1617[[#This Row],[标题]]&amp;表1_1617[[#This Row],[分项工程代号]]))</f>
        <v/>
      </c>
      <c r="Y47" s="11" t="str">
        <f>IF(ISBLANK(A47),"",表1_1617[[#This Row],[子项名称]]&amp;表1_1617[[#This Row],[分项工程代号]]&amp;表1_1617[[#This Row],[分项工程名称]])</f>
        <v/>
      </c>
      <c r="Z47" s="11" t="str">
        <f>IF(ISBLANK(A47),"",IF(MATCH(表1_1617[[#This Row],[子项名称]]&amp;表1_1617[[#This Row],[分项工程代号]]&amp;表1_1617[[#This Row],[分项工程名称]],Y:Y,0)=ROW(表1_1617[[#This Row],[子项名称]]),TRUE,FALSE))</f>
        <v/>
      </c>
      <c r="AA47" s="11" t="str">
        <f t="shared" si="11"/>
        <v/>
      </c>
      <c r="AB47" s="11" t="str">
        <f>IF(ISBLANK(A47),"",VLOOKUP(表1_1617[[#This Row],[分项工程名称]],施工检查记录[#All],2,FALSE))</f>
        <v/>
      </c>
      <c r="AC47" t="str">
        <f t="shared" si="0"/>
        <v>1900年01月00日</v>
      </c>
    </row>
    <row r="48" customHeight="1" spans="2:29">
      <c r="B48" s="5" t="str">
        <f ca="1" t="shared" si="1"/>
        <v/>
      </c>
      <c r="G48" s="4"/>
      <c r="K48" s="11" t="str">
        <f>IF(ISBLANK(A48),"",VLOOKUP("S8"&amp;表1_1617[[#This Row],[分项工程代号]]&amp;表1_1617[[#This Row],[分项工程名称]],模板!D:F,3,FALSE))</f>
        <v/>
      </c>
      <c r="L48" s="2" t="str">
        <f ca="1">IF(ISBLANK(A48),"",表1_1617[[#This Row],[编号]]&amp;TEXT(表1_1617[[#This Row],[序号]],"000"))</f>
        <v/>
      </c>
      <c r="M48" s="11" t="str">
        <f t="shared" si="2"/>
        <v/>
      </c>
      <c r="N48" s="11" t="str">
        <f t="shared" si="3"/>
        <v/>
      </c>
      <c r="O48" s="11" t="str">
        <f t="shared" si="4"/>
        <v/>
      </c>
      <c r="P48" s="2" t="str">
        <f t="shared" si="5"/>
        <v/>
      </c>
      <c r="Q48" s="2" t="str">
        <f t="shared" si="6"/>
        <v/>
      </c>
      <c r="R48" s="2" t="str">
        <f t="shared" si="7"/>
        <v/>
      </c>
      <c r="S48" s="11" t="str">
        <f t="shared" si="8"/>
        <v/>
      </c>
      <c r="T48" s="11" t="str">
        <f>IF(ISBLANK(A48),"",VLOOKUP(表1_1617[[#This Row],[分项工程名称]],模板!C:G,3,FALSE))</f>
        <v/>
      </c>
      <c r="U48" s="2" t="str">
        <f t="shared" si="9"/>
        <v/>
      </c>
      <c r="V48" s="2" t="str">
        <f t="shared" si="10"/>
        <v/>
      </c>
      <c r="W48" s="11" t="str">
        <f>IF(ISBLANK(A48),"",表1_1617[[#This Row],[子项名称]]&amp;表1_1617[[#This Row],[标题]]&amp;表1_1617[[#This Row],[分项工程代号]])</f>
        <v/>
      </c>
      <c r="X48" s="11" t="str">
        <f>IF(ISBLANK(A48),"",COUNTIF(W:W,表1_1617[[#This Row],[子项名称]]&amp;表1_1617[[#This Row],[标题]]&amp;表1_1617[[#This Row],[分项工程代号]]))</f>
        <v/>
      </c>
      <c r="Y48" s="11" t="str">
        <f>IF(ISBLANK(A48),"",表1_1617[[#This Row],[子项名称]]&amp;表1_1617[[#This Row],[分项工程代号]]&amp;表1_1617[[#This Row],[分项工程名称]])</f>
        <v/>
      </c>
      <c r="Z48" s="11" t="str">
        <f>IF(ISBLANK(A48),"",IF(MATCH(表1_1617[[#This Row],[子项名称]]&amp;表1_1617[[#This Row],[分项工程代号]]&amp;表1_1617[[#This Row],[分项工程名称]],Y:Y,0)=ROW(表1_1617[[#This Row],[子项名称]]),TRUE,FALSE))</f>
        <v/>
      </c>
      <c r="AA48" s="11" t="str">
        <f t="shared" si="11"/>
        <v/>
      </c>
      <c r="AB48" s="11" t="str">
        <f>IF(ISBLANK(A48),"",VLOOKUP(表1_1617[[#This Row],[分项工程名称]],施工检查记录[#All],2,FALSE))</f>
        <v/>
      </c>
      <c r="AC48" t="str">
        <f t="shared" si="0"/>
        <v>1900年01月00日</v>
      </c>
    </row>
    <row r="49" customHeight="1" spans="2:29">
      <c r="B49" s="5" t="str">
        <f ca="1" t="shared" si="1"/>
        <v/>
      </c>
      <c r="G49" s="4"/>
      <c r="K49" s="11" t="str">
        <f>IF(ISBLANK(A49),"",VLOOKUP("S8"&amp;表1_1617[[#This Row],[分项工程代号]]&amp;表1_1617[[#This Row],[分项工程名称]],模板!D:F,3,FALSE))</f>
        <v/>
      </c>
      <c r="L49" s="2" t="str">
        <f ca="1">IF(ISBLANK(A49),"",表1_1617[[#This Row],[编号]]&amp;TEXT(表1_1617[[#This Row],[序号]],"000"))</f>
        <v/>
      </c>
      <c r="M49" s="11" t="str">
        <f t="shared" si="2"/>
        <v/>
      </c>
      <c r="N49" s="11" t="str">
        <f t="shared" si="3"/>
        <v/>
      </c>
      <c r="O49" s="11" t="str">
        <f t="shared" si="4"/>
        <v/>
      </c>
      <c r="P49" s="2" t="str">
        <f t="shared" si="5"/>
        <v/>
      </c>
      <c r="Q49" s="2" t="str">
        <f t="shared" si="6"/>
        <v/>
      </c>
      <c r="R49" s="2" t="str">
        <f t="shared" si="7"/>
        <v/>
      </c>
      <c r="S49" s="11" t="str">
        <f t="shared" si="8"/>
        <v/>
      </c>
      <c r="T49" s="11" t="str">
        <f>IF(ISBLANK(A49),"",VLOOKUP(表1_1617[[#This Row],[分项工程名称]],模板!C:G,3,FALSE))</f>
        <v/>
      </c>
      <c r="U49" s="2" t="str">
        <f t="shared" si="9"/>
        <v/>
      </c>
      <c r="V49" s="2" t="str">
        <f t="shared" si="10"/>
        <v/>
      </c>
      <c r="W49" s="11" t="str">
        <f>IF(ISBLANK(A49),"",表1_1617[[#This Row],[子项名称]]&amp;表1_1617[[#This Row],[标题]]&amp;表1_1617[[#This Row],[分项工程代号]])</f>
        <v/>
      </c>
      <c r="X49" s="11" t="str">
        <f>IF(ISBLANK(A49),"",COUNTIF(W:W,表1_1617[[#This Row],[子项名称]]&amp;表1_1617[[#This Row],[标题]]&amp;表1_1617[[#This Row],[分项工程代号]]))</f>
        <v/>
      </c>
      <c r="Y49" s="11" t="str">
        <f>IF(ISBLANK(A49),"",表1_1617[[#This Row],[子项名称]]&amp;表1_1617[[#This Row],[分项工程代号]]&amp;表1_1617[[#This Row],[分项工程名称]])</f>
        <v/>
      </c>
      <c r="Z49" s="11" t="str">
        <f>IF(ISBLANK(A49),"",IF(MATCH(表1_1617[[#This Row],[子项名称]]&amp;表1_1617[[#This Row],[分项工程代号]]&amp;表1_1617[[#This Row],[分项工程名称]],Y:Y,0)=ROW(表1_1617[[#This Row],[子项名称]]),TRUE,FALSE))</f>
        <v/>
      </c>
      <c r="AA49" s="11" t="str">
        <f t="shared" si="11"/>
        <v/>
      </c>
      <c r="AB49" s="11" t="str">
        <f>IF(ISBLANK(A49),"",VLOOKUP(表1_1617[[#This Row],[分项工程名称]],施工检查记录[#All],2,FALSE))</f>
        <v/>
      </c>
      <c r="AC49" t="str">
        <f t="shared" si="0"/>
        <v>1900年01月00日</v>
      </c>
    </row>
    <row r="50" customHeight="1" spans="2:29">
      <c r="B50" s="5" t="str">
        <f ca="1" t="shared" si="1"/>
        <v/>
      </c>
      <c r="G50" s="4"/>
      <c r="K50" s="11" t="str">
        <f>IF(ISBLANK(A50),"",VLOOKUP("S8"&amp;表1_1617[[#This Row],[分项工程代号]]&amp;表1_1617[[#This Row],[分项工程名称]],模板!D:F,3,FALSE))</f>
        <v/>
      </c>
      <c r="L50" s="2" t="str">
        <f ca="1">IF(ISBLANK(A50),"",表1_1617[[#This Row],[编号]]&amp;TEXT(表1_1617[[#This Row],[序号]],"000"))</f>
        <v/>
      </c>
      <c r="M50" s="11" t="str">
        <f t="shared" si="2"/>
        <v/>
      </c>
      <c r="N50" s="11" t="str">
        <f t="shared" si="3"/>
        <v/>
      </c>
      <c r="O50" s="11" t="str">
        <f t="shared" si="4"/>
        <v/>
      </c>
      <c r="P50" s="2" t="str">
        <f t="shared" si="5"/>
        <v/>
      </c>
      <c r="Q50" s="2" t="str">
        <f t="shared" si="6"/>
        <v/>
      </c>
      <c r="R50" s="2" t="str">
        <f t="shared" si="7"/>
        <v/>
      </c>
      <c r="S50" s="11" t="str">
        <f t="shared" si="8"/>
        <v/>
      </c>
      <c r="T50" s="11" t="str">
        <f>IF(ISBLANK(A50),"",VLOOKUP(表1_1617[[#This Row],[分项工程名称]],模板!C:G,3,FALSE))</f>
        <v/>
      </c>
      <c r="U50" s="2" t="str">
        <f t="shared" si="9"/>
        <v/>
      </c>
      <c r="V50" s="2" t="str">
        <f t="shared" si="10"/>
        <v/>
      </c>
      <c r="W50" s="11" t="str">
        <f>IF(ISBLANK(A50),"",表1_1617[[#This Row],[子项名称]]&amp;表1_1617[[#This Row],[标题]]&amp;表1_1617[[#This Row],[分项工程代号]])</f>
        <v/>
      </c>
      <c r="X50" s="11" t="str">
        <f>IF(ISBLANK(A50),"",COUNTIF(W:W,表1_1617[[#This Row],[子项名称]]&amp;表1_1617[[#This Row],[标题]]&amp;表1_1617[[#This Row],[分项工程代号]]))</f>
        <v/>
      </c>
      <c r="Y50" s="11" t="str">
        <f>IF(ISBLANK(A50),"",表1_1617[[#This Row],[子项名称]]&amp;表1_1617[[#This Row],[分项工程代号]]&amp;表1_1617[[#This Row],[分项工程名称]])</f>
        <v/>
      </c>
      <c r="Z50" s="11" t="str">
        <f>IF(ISBLANK(A50),"",IF(MATCH(表1_1617[[#This Row],[子项名称]]&amp;表1_1617[[#This Row],[分项工程代号]]&amp;表1_1617[[#This Row],[分项工程名称]],Y:Y,0)=ROW(表1_1617[[#This Row],[子项名称]]),TRUE,FALSE))</f>
        <v/>
      </c>
      <c r="AA50" s="11" t="str">
        <f t="shared" si="11"/>
        <v/>
      </c>
      <c r="AB50" s="11" t="str">
        <f>IF(ISBLANK(A50),"",VLOOKUP(表1_1617[[#This Row],[分项工程名称]],施工检查记录[#All],2,FALSE))</f>
        <v/>
      </c>
      <c r="AC50" t="str">
        <f t="shared" si="0"/>
        <v>1900年01月00日</v>
      </c>
    </row>
    <row r="51" customHeight="1" spans="2:29">
      <c r="B51" s="5" t="str">
        <f ca="1" t="shared" si="1"/>
        <v/>
      </c>
      <c r="G51" s="4"/>
      <c r="K51" s="11" t="str">
        <f>IF(ISBLANK(A51),"",VLOOKUP("S8"&amp;表1_1617[[#This Row],[分项工程代号]]&amp;表1_1617[[#This Row],[分项工程名称]],模板!D:F,3,FALSE))</f>
        <v/>
      </c>
      <c r="L51" s="2" t="str">
        <f ca="1">IF(ISBLANK(A51),"",表1_1617[[#This Row],[编号]]&amp;TEXT(表1_1617[[#This Row],[序号]],"000"))</f>
        <v/>
      </c>
      <c r="M51" s="11" t="str">
        <f t="shared" si="2"/>
        <v/>
      </c>
      <c r="N51" s="11" t="str">
        <f t="shared" si="3"/>
        <v/>
      </c>
      <c r="O51" s="11" t="str">
        <f t="shared" si="4"/>
        <v/>
      </c>
      <c r="P51" s="2" t="str">
        <f t="shared" si="5"/>
        <v/>
      </c>
      <c r="Q51" s="2" t="str">
        <f t="shared" si="6"/>
        <v/>
      </c>
      <c r="R51" s="2" t="str">
        <f t="shared" si="7"/>
        <v/>
      </c>
      <c r="S51" s="11" t="str">
        <f t="shared" si="8"/>
        <v/>
      </c>
      <c r="T51" s="11" t="str">
        <f>IF(ISBLANK(A51),"",VLOOKUP(表1_1617[[#This Row],[分项工程名称]],模板!C:G,3,FALSE))</f>
        <v/>
      </c>
      <c r="U51" s="2" t="str">
        <f t="shared" si="9"/>
        <v/>
      </c>
      <c r="V51" s="2" t="str">
        <f t="shared" si="10"/>
        <v/>
      </c>
      <c r="W51" s="11" t="str">
        <f>IF(ISBLANK(A51),"",表1_1617[[#This Row],[子项名称]]&amp;表1_1617[[#This Row],[标题]]&amp;表1_1617[[#This Row],[分项工程代号]])</f>
        <v/>
      </c>
      <c r="X51" s="11" t="str">
        <f>IF(ISBLANK(A51),"",COUNTIF(W:W,表1_1617[[#This Row],[子项名称]]&amp;表1_1617[[#This Row],[标题]]&amp;表1_1617[[#This Row],[分项工程代号]]))</f>
        <v/>
      </c>
      <c r="Y51" s="11" t="str">
        <f>IF(ISBLANK(A51),"",表1_1617[[#This Row],[子项名称]]&amp;表1_1617[[#This Row],[分项工程代号]]&amp;表1_1617[[#This Row],[分项工程名称]])</f>
        <v/>
      </c>
      <c r="Z51" s="11" t="str">
        <f>IF(ISBLANK(A51),"",IF(MATCH(表1_1617[[#This Row],[子项名称]]&amp;表1_1617[[#This Row],[分项工程代号]]&amp;表1_1617[[#This Row],[分项工程名称]],Y:Y,0)=ROW(表1_1617[[#This Row],[子项名称]]),TRUE,FALSE))</f>
        <v/>
      </c>
      <c r="AA51" s="11" t="str">
        <f t="shared" si="11"/>
        <v/>
      </c>
      <c r="AB51" s="11" t="str">
        <f>IF(ISBLANK(A51),"",VLOOKUP(表1_1617[[#This Row],[分项工程名称]],施工检查记录[#All],2,FALSE))</f>
        <v/>
      </c>
      <c r="AC51" t="str">
        <f t="shared" si="0"/>
        <v>1900年01月00日</v>
      </c>
    </row>
    <row r="52" customHeight="1" spans="2:29">
      <c r="B52" s="5" t="str">
        <f ca="1" t="shared" si="1"/>
        <v/>
      </c>
      <c r="G52" s="4"/>
      <c r="K52" s="11" t="str">
        <f>IF(ISBLANK(A52),"",VLOOKUP("S8"&amp;表1_1617[[#This Row],[分项工程代号]]&amp;表1_1617[[#This Row],[分项工程名称]],模板!D:F,3,FALSE))</f>
        <v/>
      </c>
      <c r="L52" s="2" t="str">
        <f ca="1">IF(ISBLANK(A52),"",表1_1617[[#This Row],[编号]]&amp;TEXT(表1_1617[[#This Row],[序号]],"000"))</f>
        <v/>
      </c>
      <c r="M52" s="11" t="str">
        <f t="shared" si="2"/>
        <v/>
      </c>
      <c r="N52" s="11" t="str">
        <f t="shared" si="3"/>
        <v/>
      </c>
      <c r="O52" s="11" t="str">
        <f t="shared" si="4"/>
        <v/>
      </c>
      <c r="P52" s="2" t="str">
        <f t="shared" si="5"/>
        <v/>
      </c>
      <c r="Q52" s="2" t="str">
        <f t="shared" si="6"/>
        <v/>
      </c>
      <c r="R52" s="2" t="str">
        <f t="shared" si="7"/>
        <v/>
      </c>
      <c r="S52" s="11" t="str">
        <f t="shared" si="8"/>
        <v/>
      </c>
      <c r="T52" s="11" t="str">
        <f>IF(ISBLANK(A52),"",VLOOKUP(表1_1617[[#This Row],[分项工程名称]],模板!C:G,3,FALSE))</f>
        <v/>
      </c>
      <c r="U52" s="2" t="str">
        <f t="shared" si="9"/>
        <v/>
      </c>
      <c r="V52" s="2" t="str">
        <f t="shared" si="10"/>
        <v/>
      </c>
      <c r="W52" s="11" t="str">
        <f>IF(ISBLANK(A52),"",表1_1617[[#This Row],[子项名称]]&amp;表1_1617[[#This Row],[标题]]&amp;表1_1617[[#This Row],[分项工程代号]])</f>
        <v/>
      </c>
      <c r="X52" s="11" t="str">
        <f>IF(ISBLANK(A52),"",COUNTIF(W:W,表1_1617[[#This Row],[子项名称]]&amp;表1_1617[[#This Row],[标题]]&amp;表1_1617[[#This Row],[分项工程代号]]))</f>
        <v/>
      </c>
      <c r="Y52" s="11" t="str">
        <f>IF(ISBLANK(A52),"",表1_1617[[#This Row],[子项名称]]&amp;表1_1617[[#This Row],[分项工程代号]]&amp;表1_1617[[#This Row],[分项工程名称]])</f>
        <v/>
      </c>
      <c r="Z52" s="11" t="str">
        <f>IF(ISBLANK(A52),"",IF(MATCH(表1_1617[[#This Row],[子项名称]]&amp;表1_1617[[#This Row],[分项工程代号]]&amp;表1_1617[[#This Row],[分项工程名称]],Y:Y,0)=ROW(表1_1617[[#This Row],[子项名称]]),TRUE,FALSE))</f>
        <v/>
      </c>
      <c r="AA52" s="11" t="str">
        <f t="shared" si="11"/>
        <v/>
      </c>
      <c r="AB52" s="11" t="str">
        <f>IF(ISBLANK(A52),"",VLOOKUP(表1_1617[[#This Row],[分项工程名称]],施工检查记录[#All],2,FALSE))</f>
        <v/>
      </c>
      <c r="AC52" t="str">
        <f t="shared" si="0"/>
        <v>1900年01月00日</v>
      </c>
    </row>
    <row r="53" customHeight="1" spans="2:29">
      <c r="B53" s="5" t="str">
        <f ca="1" t="shared" si="1"/>
        <v/>
      </c>
      <c r="G53" s="4"/>
      <c r="K53" s="11" t="str">
        <f>IF(ISBLANK(A53),"",VLOOKUP("S8"&amp;表1_1617[[#This Row],[分项工程代号]]&amp;表1_1617[[#This Row],[分项工程名称]],模板!D:F,3,FALSE))</f>
        <v/>
      </c>
      <c r="L53" s="2" t="str">
        <f ca="1">IF(ISBLANK(A53),"",表1_1617[[#This Row],[编号]]&amp;TEXT(表1_1617[[#This Row],[序号]],"000"))</f>
        <v/>
      </c>
      <c r="M53" s="11" t="str">
        <f t="shared" si="2"/>
        <v/>
      </c>
      <c r="N53" s="11" t="str">
        <f t="shared" si="3"/>
        <v/>
      </c>
      <c r="O53" s="11" t="str">
        <f t="shared" si="4"/>
        <v/>
      </c>
      <c r="P53" s="2" t="str">
        <f t="shared" si="5"/>
        <v/>
      </c>
      <c r="Q53" s="2" t="str">
        <f t="shared" si="6"/>
        <v/>
      </c>
      <c r="R53" s="2" t="str">
        <f t="shared" si="7"/>
        <v/>
      </c>
      <c r="S53" s="11" t="str">
        <f t="shared" si="8"/>
        <v/>
      </c>
      <c r="T53" s="11" t="str">
        <f>IF(ISBLANK(A53),"",VLOOKUP(表1_1617[[#This Row],[分项工程名称]],模板!C:G,3,FALSE))</f>
        <v/>
      </c>
      <c r="U53" s="2" t="str">
        <f t="shared" si="9"/>
        <v/>
      </c>
      <c r="V53" s="2" t="str">
        <f t="shared" si="10"/>
        <v/>
      </c>
      <c r="W53" s="11" t="str">
        <f>IF(ISBLANK(A53),"",表1_1617[[#This Row],[子项名称]]&amp;表1_1617[[#This Row],[标题]]&amp;表1_1617[[#This Row],[分项工程代号]])</f>
        <v/>
      </c>
      <c r="X53" s="11" t="str">
        <f>IF(ISBLANK(A53),"",COUNTIF(W:W,表1_1617[[#This Row],[子项名称]]&amp;表1_1617[[#This Row],[标题]]&amp;表1_1617[[#This Row],[分项工程代号]]))</f>
        <v/>
      </c>
      <c r="Y53" s="11" t="str">
        <f>IF(ISBLANK(A53),"",表1_1617[[#This Row],[子项名称]]&amp;表1_1617[[#This Row],[分项工程代号]]&amp;表1_1617[[#This Row],[分项工程名称]])</f>
        <v/>
      </c>
      <c r="Z53" s="11" t="str">
        <f>IF(ISBLANK(A53),"",IF(MATCH(表1_1617[[#This Row],[子项名称]]&amp;表1_1617[[#This Row],[分项工程代号]]&amp;表1_1617[[#This Row],[分项工程名称]],Y:Y,0)=ROW(表1_1617[[#This Row],[子项名称]]),TRUE,FALSE))</f>
        <v/>
      </c>
      <c r="AA53" s="11" t="str">
        <f t="shared" si="11"/>
        <v/>
      </c>
      <c r="AB53" s="11" t="str">
        <f>IF(ISBLANK(A53),"",VLOOKUP(表1_1617[[#This Row],[分项工程名称]],施工检查记录[#All],2,FALSE))</f>
        <v/>
      </c>
      <c r="AC53" t="str">
        <f t="shared" si="0"/>
        <v>1900年01月00日</v>
      </c>
    </row>
    <row r="54" customHeight="1" spans="1:29">
      <c r="A54" s="83"/>
      <c r="B54" s="5" t="str">
        <f ca="1" t="shared" si="1"/>
        <v/>
      </c>
      <c r="C54" s="84"/>
      <c r="G54" s="4"/>
      <c r="I54" s="84"/>
      <c r="K54" s="11" t="str">
        <f>IF(ISBLANK(A54),"",VLOOKUP("S8"&amp;表1_1617[[#This Row],[分项工程代号]]&amp;表1_1617[[#This Row],[分项工程名称]],模板!D:F,3,FALSE))</f>
        <v/>
      </c>
      <c r="L54" s="2" t="str">
        <f ca="1">IF(ISBLANK(A54),"",表1_1617[[#This Row],[编号]]&amp;TEXT(表1_1617[[#This Row],[序号]],"000"))</f>
        <v/>
      </c>
      <c r="M54" s="11" t="str">
        <f t="shared" si="2"/>
        <v/>
      </c>
      <c r="N54" s="11" t="str">
        <f t="shared" si="3"/>
        <v/>
      </c>
      <c r="O54" s="11" t="str">
        <f t="shared" si="4"/>
        <v/>
      </c>
      <c r="P54" s="2" t="str">
        <f t="shared" si="5"/>
        <v/>
      </c>
      <c r="Q54" s="2" t="str">
        <f t="shared" si="6"/>
        <v/>
      </c>
      <c r="R54" s="2" t="str">
        <f t="shared" si="7"/>
        <v/>
      </c>
      <c r="S54" s="11" t="str">
        <f t="shared" si="8"/>
        <v/>
      </c>
      <c r="T54" s="11" t="str">
        <f>IF(ISBLANK(A54),"",VLOOKUP(表1_1617[[#This Row],[分项工程名称]],模板!C:G,3,FALSE))</f>
        <v/>
      </c>
      <c r="U54" s="2" t="str">
        <f t="shared" si="9"/>
        <v/>
      </c>
      <c r="V54" s="2" t="str">
        <f t="shared" si="10"/>
        <v/>
      </c>
      <c r="W54" s="11" t="str">
        <f>IF(ISBLANK(A54),"",表1_1617[[#This Row],[子项名称]]&amp;表1_1617[[#This Row],[标题]]&amp;表1_1617[[#This Row],[分项工程代号]])</f>
        <v/>
      </c>
      <c r="X54" s="11" t="str">
        <f>IF(ISBLANK(A54),"",COUNTIF(W:W,表1_1617[[#This Row],[子项名称]]&amp;表1_1617[[#This Row],[标题]]&amp;表1_1617[[#This Row],[分项工程代号]]))</f>
        <v/>
      </c>
      <c r="Y54" s="11" t="str">
        <f>IF(ISBLANK(A54),"",表1_1617[[#This Row],[子项名称]]&amp;表1_1617[[#This Row],[分项工程代号]]&amp;表1_1617[[#This Row],[分项工程名称]])</f>
        <v/>
      </c>
      <c r="Z54" s="11" t="str">
        <f>IF(ISBLANK(A54),"",IF(MATCH(表1_1617[[#This Row],[子项名称]]&amp;表1_1617[[#This Row],[分项工程代号]]&amp;表1_1617[[#This Row],[分项工程名称]],Y:Y,0)=ROW(表1_1617[[#This Row],[子项名称]]),TRUE,FALSE))</f>
        <v/>
      </c>
      <c r="AA54" s="11" t="str">
        <f t="shared" si="11"/>
        <v/>
      </c>
      <c r="AB54" s="11" t="str">
        <f>IF(ISBLANK(A54),"",VLOOKUP(表1_1617[[#This Row],[分项工程名称]],施工检查记录[#All],2,FALSE))</f>
        <v/>
      </c>
      <c r="AC54" t="str">
        <f t="shared" si="0"/>
        <v>1900年01月00日</v>
      </c>
    </row>
    <row r="55" customHeight="1" spans="1:29">
      <c r="A55" s="83"/>
      <c r="B55" s="5" t="str">
        <f ca="1" t="shared" si="1"/>
        <v/>
      </c>
      <c r="G55" s="4"/>
      <c r="K55" s="11" t="str">
        <f>IF(ISBLANK(A55),"",VLOOKUP("S8"&amp;表1_1617[[#This Row],[分项工程代号]]&amp;表1_1617[[#This Row],[分项工程名称]],模板!D:F,3,FALSE))</f>
        <v/>
      </c>
      <c r="L55" s="2" t="str">
        <f ca="1">IF(ISBLANK(A55),"",表1_1617[[#This Row],[编号]]&amp;TEXT(表1_1617[[#This Row],[序号]],"000"))</f>
        <v/>
      </c>
      <c r="M55" s="11" t="str">
        <f t="shared" si="2"/>
        <v/>
      </c>
      <c r="N55" s="11" t="str">
        <f t="shared" si="3"/>
        <v/>
      </c>
      <c r="O55" s="11" t="str">
        <f t="shared" si="4"/>
        <v/>
      </c>
      <c r="P55" s="2" t="str">
        <f t="shared" si="5"/>
        <v/>
      </c>
      <c r="Q55" s="2" t="str">
        <f t="shared" si="6"/>
        <v/>
      </c>
      <c r="R55" s="2" t="str">
        <f t="shared" si="7"/>
        <v/>
      </c>
      <c r="S55" s="11" t="str">
        <f t="shared" si="8"/>
        <v/>
      </c>
      <c r="T55" s="11" t="str">
        <f>IF(ISBLANK(A55),"",VLOOKUP(表1_1617[[#This Row],[分项工程名称]],模板!C:G,3,FALSE))</f>
        <v/>
      </c>
      <c r="U55" s="2" t="str">
        <f t="shared" si="9"/>
        <v/>
      </c>
      <c r="V55" s="2" t="str">
        <f t="shared" si="10"/>
        <v/>
      </c>
      <c r="W55" s="11" t="str">
        <f>IF(ISBLANK(A55),"",表1_1617[[#This Row],[子项名称]]&amp;表1_1617[[#This Row],[标题]]&amp;表1_1617[[#This Row],[分项工程代号]])</f>
        <v/>
      </c>
      <c r="X55" s="11" t="str">
        <f>IF(ISBLANK(A55),"",COUNTIF(W:W,表1_1617[[#This Row],[子项名称]]&amp;表1_1617[[#This Row],[标题]]&amp;表1_1617[[#This Row],[分项工程代号]]))</f>
        <v/>
      </c>
      <c r="Y55" s="11" t="str">
        <f>IF(ISBLANK(A55),"",表1_1617[[#This Row],[子项名称]]&amp;表1_1617[[#This Row],[分项工程代号]]&amp;表1_1617[[#This Row],[分项工程名称]])</f>
        <v/>
      </c>
      <c r="Z55" s="11" t="str">
        <f>IF(ISBLANK(A55),"",IF(MATCH(表1_1617[[#This Row],[子项名称]]&amp;表1_1617[[#This Row],[分项工程代号]]&amp;表1_1617[[#This Row],[分项工程名称]],Y:Y,0)=ROW(表1_1617[[#This Row],[子项名称]]),TRUE,FALSE))</f>
        <v/>
      </c>
      <c r="AA55" s="11" t="str">
        <f t="shared" si="11"/>
        <v/>
      </c>
      <c r="AB55" s="11" t="str">
        <f>IF(ISBLANK(A55),"",VLOOKUP(表1_1617[[#This Row],[分项工程名称]],施工检查记录[#All],2,FALSE))</f>
        <v/>
      </c>
      <c r="AC55" t="str">
        <f t="shared" si="0"/>
        <v>1900年01月00日</v>
      </c>
    </row>
    <row r="56" customHeight="1" spans="1:29">
      <c r="A56" s="83"/>
      <c r="B56" s="5" t="str">
        <f ca="1" t="shared" si="1"/>
        <v/>
      </c>
      <c r="G56" s="4"/>
      <c r="K56" s="11" t="str">
        <f>IF(ISBLANK(A56),"",VLOOKUP("S8"&amp;表1_1617[[#This Row],[分项工程代号]]&amp;表1_1617[[#This Row],[分项工程名称]],模板!D:F,3,FALSE))</f>
        <v/>
      </c>
      <c r="L56" s="2" t="str">
        <f ca="1">IF(ISBLANK(A56),"",表1_1617[[#This Row],[编号]]&amp;TEXT(表1_1617[[#This Row],[序号]],"000"))</f>
        <v/>
      </c>
      <c r="M56" s="11" t="str">
        <f t="shared" si="2"/>
        <v/>
      </c>
      <c r="N56" s="11" t="str">
        <f t="shared" si="3"/>
        <v/>
      </c>
      <c r="O56" s="11" t="str">
        <f t="shared" si="4"/>
        <v/>
      </c>
      <c r="P56" s="2" t="str">
        <f t="shared" si="5"/>
        <v/>
      </c>
      <c r="Q56" s="2" t="str">
        <f t="shared" si="6"/>
        <v/>
      </c>
      <c r="R56" s="2" t="str">
        <f t="shared" si="7"/>
        <v/>
      </c>
      <c r="S56" s="11" t="str">
        <f t="shared" si="8"/>
        <v/>
      </c>
      <c r="T56" s="11" t="str">
        <f>IF(ISBLANK(A56),"",VLOOKUP(表1_1617[[#This Row],[分项工程名称]],模板!C:G,3,FALSE))</f>
        <v/>
      </c>
      <c r="U56" s="2" t="str">
        <f t="shared" si="9"/>
        <v/>
      </c>
      <c r="V56" s="2" t="str">
        <f t="shared" si="10"/>
        <v/>
      </c>
      <c r="W56" s="11" t="str">
        <f>IF(ISBLANK(A56),"",表1_1617[[#This Row],[子项名称]]&amp;表1_1617[[#This Row],[标题]]&amp;表1_1617[[#This Row],[分项工程代号]])</f>
        <v/>
      </c>
      <c r="X56" s="11" t="str">
        <f>IF(ISBLANK(A56),"",COUNTIF(W:W,表1_1617[[#This Row],[子项名称]]&amp;表1_1617[[#This Row],[标题]]&amp;表1_1617[[#This Row],[分项工程代号]]))</f>
        <v/>
      </c>
      <c r="Y56" s="11" t="str">
        <f>IF(ISBLANK(A56),"",表1_1617[[#This Row],[子项名称]]&amp;表1_1617[[#This Row],[分项工程代号]]&amp;表1_1617[[#This Row],[分项工程名称]])</f>
        <v/>
      </c>
      <c r="Z56" s="11" t="str">
        <f>IF(ISBLANK(A56),"",IF(MATCH(表1_1617[[#This Row],[子项名称]]&amp;表1_1617[[#This Row],[分项工程代号]]&amp;表1_1617[[#This Row],[分项工程名称]],Y:Y,0)=ROW(表1_1617[[#This Row],[子项名称]]),TRUE,FALSE))</f>
        <v/>
      </c>
      <c r="AA56" s="11" t="str">
        <f t="shared" si="11"/>
        <v/>
      </c>
      <c r="AB56" s="11" t="str">
        <f>IF(ISBLANK(A56),"",VLOOKUP(表1_1617[[#This Row],[分项工程名称]],施工检查记录[#All],2,FALSE))</f>
        <v/>
      </c>
      <c r="AC56" t="str">
        <f t="shared" si="0"/>
        <v>1900年01月00日</v>
      </c>
    </row>
    <row r="57" customHeight="1" spans="1:29">
      <c r="A57" s="83"/>
      <c r="B57" s="5" t="str">
        <f ca="1" t="shared" si="1"/>
        <v/>
      </c>
      <c r="G57" s="4"/>
      <c r="K57" s="11" t="str">
        <f>IF(ISBLANK(A57),"",VLOOKUP("S8"&amp;表1_1617[[#This Row],[分项工程代号]]&amp;表1_1617[[#This Row],[分项工程名称]],模板!D:F,3,FALSE))</f>
        <v/>
      </c>
      <c r="L57" s="2" t="str">
        <f ca="1">IF(ISBLANK(A57),"",表1_1617[[#This Row],[编号]]&amp;TEXT(表1_1617[[#This Row],[序号]],"000"))</f>
        <v/>
      </c>
      <c r="M57" s="11" t="str">
        <f t="shared" si="2"/>
        <v/>
      </c>
      <c r="N57" s="11" t="str">
        <f t="shared" si="3"/>
        <v/>
      </c>
      <c r="O57" s="11" t="str">
        <f t="shared" si="4"/>
        <v/>
      </c>
      <c r="P57" s="2" t="str">
        <f t="shared" si="5"/>
        <v/>
      </c>
      <c r="Q57" s="2" t="str">
        <f t="shared" si="6"/>
        <v/>
      </c>
      <c r="R57" s="2" t="str">
        <f t="shared" si="7"/>
        <v/>
      </c>
      <c r="S57" s="11" t="str">
        <f t="shared" si="8"/>
        <v/>
      </c>
      <c r="T57" s="11" t="str">
        <f>IF(ISBLANK(A57),"",VLOOKUP(表1_1617[[#This Row],[分项工程名称]],模板!C:G,3,FALSE))</f>
        <v/>
      </c>
      <c r="U57" s="2" t="str">
        <f t="shared" si="9"/>
        <v/>
      </c>
      <c r="V57" s="2" t="str">
        <f t="shared" si="10"/>
        <v/>
      </c>
      <c r="W57" s="11" t="str">
        <f>IF(ISBLANK(A57),"",表1_1617[[#This Row],[子项名称]]&amp;表1_1617[[#This Row],[标题]]&amp;表1_1617[[#This Row],[分项工程代号]])</f>
        <v/>
      </c>
      <c r="X57" s="11" t="str">
        <f>IF(ISBLANK(A57),"",COUNTIF(W:W,表1_1617[[#This Row],[子项名称]]&amp;表1_1617[[#This Row],[标题]]&amp;表1_1617[[#This Row],[分项工程代号]]))</f>
        <v/>
      </c>
      <c r="Y57" s="11" t="str">
        <f>IF(ISBLANK(A57),"",表1_1617[[#This Row],[子项名称]]&amp;表1_1617[[#This Row],[分项工程代号]]&amp;表1_1617[[#This Row],[分项工程名称]])</f>
        <v/>
      </c>
      <c r="Z57" s="11" t="str">
        <f>IF(ISBLANK(A57),"",IF(MATCH(表1_1617[[#This Row],[子项名称]]&amp;表1_1617[[#This Row],[分项工程代号]]&amp;表1_1617[[#This Row],[分项工程名称]],Y:Y,0)=ROW(表1_1617[[#This Row],[子项名称]]),TRUE,FALSE))</f>
        <v/>
      </c>
      <c r="AA57" s="11" t="str">
        <f t="shared" si="11"/>
        <v/>
      </c>
      <c r="AB57" s="11" t="str">
        <f>IF(ISBLANK(A57),"",VLOOKUP(表1_1617[[#This Row],[分项工程名称]],施工检查记录[#All],2,FALSE))</f>
        <v/>
      </c>
      <c r="AC57" t="str">
        <f t="shared" si="0"/>
        <v>1900年01月00日</v>
      </c>
    </row>
    <row r="58" customHeight="1" spans="2:29">
      <c r="B58" s="5" t="str">
        <f ca="1" t="shared" si="1"/>
        <v/>
      </c>
      <c r="G58" s="4"/>
      <c r="K58" s="11" t="str">
        <f>IF(ISBLANK(A58),"",VLOOKUP("S8"&amp;表1_1617[[#This Row],[分项工程代号]]&amp;表1_1617[[#This Row],[分项工程名称]],模板!D:F,3,FALSE))</f>
        <v/>
      </c>
      <c r="L58" s="2" t="str">
        <f ca="1">IF(ISBLANK(A58),"",表1_1617[[#This Row],[编号]]&amp;TEXT(表1_1617[[#This Row],[序号]],"000"))</f>
        <v/>
      </c>
      <c r="M58" s="11" t="str">
        <f t="shared" si="2"/>
        <v/>
      </c>
      <c r="N58" s="11" t="str">
        <f t="shared" si="3"/>
        <v/>
      </c>
      <c r="O58" s="11" t="str">
        <f t="shared" si="4"/>
        <v/>
      </c>
      <c r="P58" s="2" t="str">
        <f t="shared" si="5"/>
        <v/>
      </c>
      <c r="Q58" s="2" t="str">
        <f t="shared" si="6"/>
        <v/>
      </c>
      <c r="R58" s="2" t="str">
        <f t="shared" si="7"/>
        <v/>
      </c>
      <c r="S58" s="11" t="str">
        <f t="shared" si="8"/>
        <v/>
      </c>
      <c r="T58" s="11" t="str">
        <f>IF(ISBLANK(A58),"",VLOOKUP(表1_1617[[#This Row],[分项工程名称]],模板!C:G,3,FALSE))</f>
        <v/>
      </c>
      <c r="U58" s="2" t="str">
        <f t="shared" si="9"/>
        <v/>
      </c>
      <c r="V58" s="2" t="str">
        <f t="shared" si="10"/>
        <v/>
      </c>
      <c r="W58" s="11" t="str">
        <f>IF(ISBLANK(A58),"",表1_1617[[#This Row],[子项名称]]&amp;表1_1617[[#This Row],[标题]]&amp;表1_1617[[#This Row],[分项工程代号]])</f>
        <v/>
      </c>
      <c r="X58" s="11" t="str">
        <f>IF(ISBLANK(A58),"",COUNTIF(W:W,表1_1617[[#This Row],[子项名称]]&amp;表1_1617[[#This Row],[标题]]&amp;表1_1617[[#This Row],[分项工程代号]]))</f>
        <v/>
      </c>
      <c r="Y58" s="11" t="str">
        <f>IF(ISBLANK(A58),"",表1_1617[[#This Row],[子项名称]]&amp;表1_1617[[#This Row],[分项工程代号]]&amp;表1_1617[[#This Row],[分项工程名称]])</f>
        <v/>
      </c>
      <c r="Z58" s="11" t="str">
        <f>IF(ISBLANK(A58),"",IF(MATCH(表1_1617[[#This Row],[子项名称]]&amp;表1_1617[[#This Row],[分项工程代号]]&amp;表1_1617[[#This Row],[分项工程名称]],Y:Y,0)=ROW(表1_1617[[#This Row],[子项名称]]),TRUE,FALSE))</f>
        <v/>
      </c>
      <c r="AA58" s="11" t="str">
        <f t="shared" si="11"/>
        <v/>
      </c>
      <c r="AB58" s="11" t="str">
        <f>IF(ISBLANK(A58),"",VLOOKUP(表1_1617[[#This Row],[分项工程名称]],施工检查记录[#All],2,FALSE))</f>
        <v/>
      </c>
      <c r="AC58" t="str">
        <f t="shared" si="0"/>
        <v>1900年01月00日</v>
      </c>
    </row>
    <row r="59" customHeight="1" spans="2:29">
      <c r="B59" s="5" t="str">
        <f ca="1" t="shared" si="1"/>
        <v/>
      </c>
      <c r="G59" s="4"/>
      <c r="K59" s="11" t="str">
        <f>IF(ISBLANK(A59),"",VLOOKUP("S8"&amp;表1_1617[[#This Row],[分项工程代号]]&amp;表1_1617[[#This Row],[分项工程名称]],模板!D:F,3,FALSE))</f>
        <v/>
      </c>
      <c r="L59" s="2" t="str">
        <f ca="1">IF(ISBLANK(A59),"",表1_1617[[#This Row],[编号]]&amp;TEXT(表1_1617[[#This Row],[序号]],"000"))</f>
        <v/>
      </c>
      <c r="M59" s="11" t="str">
        <f t="shared" si="2"/>
        <v/>
      </c>
      <c r="N59" s="11" t="str">
        <f t="shared" si="3"/>
        <v/>
      </c>
      <c r="O59" s="11" t="str">
        <f t="shared" si="4"/>
        <v/>
      </c>
      <c r="P59" s="2" t="str">
        <f t="shared" si="5"/>
        <v/>
      </c>
      <c r="Q59" s="2" t="str">
        <f t="shared" si="6"/>
        <v/>
      </c>
      <c r="R59" s="2" t="str">
        <f t="shared" si="7"/>
        <v/>
      </c>
      <c r="S59" s="11" t="str">
        <f t="shared" si="8"/>
        <v/>
      </c>
      <c r="T59" s="11" t="str">
        <f>IF(ISBLANK(A59),"",VLOOKUP(表1_1617[[#This Row],[分项工程名称]],模板!C:G,3,FALSE))</f>
        <v/>
      </c>
      <c r="U59" s="2" t="str">
        <f t="shared" si="9"/>
        <v/>
      </c>
      <c r="V59" s="2" t="str">
        <f t="shared" si="10"/>
        <v/>
      </c>
      <c r="W59" s="11" t="str">
        <f>IF(ISBLANK(A59),"",表1_1617[[#This Row],[子项名称]]&amp;表1_1617[[#This Row],[标题]]&amp;表1_1617[[#This Row],[分项工程代号]])</f>
        <v/>
      </c>
      <c r="X59" s="11" t="str">
        <f>IF(ISBLANK(A59),"",COUNTIF(W:W,表1_1617[[#This Row],[子项名称]]&amp;表1_1617[[#This Row],[标题]]&amp;表1_1617[[#This Row],[分项工程代号]]))</f>
        <v/>
      </c>
      <c r="Y59" s="11" t="str">
        <f>IF(ISBLANK(A59),"",表1_1617[[#This Row],[子项名称]]&amp;表1_1617[[#This Row],[分项工程代号]]&amp;表1_1617[[#This Row],[分项工程名称]])</f>
        <v/>
      </c>
      <c r="Z59" s="11" t="str">
        <f>IF(ISBLANK(A59),"",IF(MATCH(表1_1617[[#This Row],[子项名称]]&amp;表1_1617[[#This Row],[分项工程代号]]&amp;表1_1617[[#This Row],[分项工程名称]],Y:Y,0)=ROW(表1_1617[[#This Row],[子项名称]]),TRUE,FALSE))</f>
        <v/>
      </c>
      <c r="AA59" s="11" t="str">
        <f t="shared" si="11"/>
        <v/>
      </c>
      <c r="AB59" s="11" t="str">
        <f>IF(ISBLANK(A59),"",VLOOKUP(表1_1617[[#This Row],[分项工程名称]],施工检查记录[#All],2,FALSE))</f>
        <v/>
      </c>
      <c r="AC59" t="str">
        <f t="shared" si="0"/>
        <v>1900年01月00日</v>
      </c>
    </row>
    <row r="60" customHeight="1" spans="2:29">
      <c r="B60" s="5" t="str">
        <f ca="1" t="shared" si="1"/>
        <v/>
      </c>
      <c r="G60" s="4"/>
      <c r="K60" s="11" t="str">
        <f>IF(ISBLANK(A60),"",VLOOKUP("S8"&amp;表1_1617[[#This Row],[分项工程代号]]&amp;表1_1617[[#This Row],[分项工程名称]],模板!D:F,3,FALSE))</f>
        <v/>
      </c>
      <c r="L60" s="2" t="str">
        <f ca="1">IF(ISBLANK(A60),"",表1_1617[[#This Row],[编号]]&amp;TEXT(表1_1617[[#This Row],[序号]],"000"))</f>
        <v/>
      </c>
      <c r="M60" s="11" t="str">
        <f t="shared" si="2"/>
        <v/>
      </c>
      <c r="N60" s="11" t="str">
        <f t="shared" si="3"/>
        <v/>
      </c>
      <c r="O60" s="11" t="str">
        <f t="shared" si="4"/>
        <v/>
      </c>
      <c r="P60" s="2" t="str">
        <f t="shared" si="5"/>
        <v/>
      </c>
      <c r="Q60" s="2" t="str">
        <f t="shared" si="6"/>
        <v/>
      </c>
      <c r="R60" s="2" t="str">
        <f t="shared" si="7"/>
        <v/>
      </c>
      <c r="S60" s="11" t="str">
        <f t="shared" si="8"/>
        <v/>
      </c>
      <c r="T60" s="11" t="str">
        <f>IF(ISBLANK(A60),"",VLOOKUP(表1_1617[[#This Row],[分项工程名称]],模板!C:G,3,FALSE))</f>
        <v/>
      </c>
      <c r="U60" s="2" t="str">
        <f t="shared" si="9"/>
        <v/>
      </c>
      <c r="V60" s="2" t="str">
        <f t="shared" si="10"/>
        <v/>
      </c>
      <c r="W60" s="11" t="str">
        <f>IF(ISBLANK(A60),"",表1_1617[[#This Row],[子项名称]]&amp;表1_1617[[#This Row],[标题]]&amp;表1_1617[[#This Row],[分项工程代号]])</f>
        <v/>
      </c>
      <c r="X60" s="11" t="str">
        <f>IF(ISBLANK(A60),"",COUNTIF(W:W,表1_1617[[#This Row],[子项名称]]&amp;表1_1617[[#This Row],[标题]]&amp;表1_1617[[#This Row],[分项工程代号]]))</f>
        <v/>
      </c>
      <c r="Y60" s="11" t="str">
        <f>IF(ISBLANK(A60),"",表1_1617[[#This Row],[子项名称]]&amp;表1_1617[[#This Row],[分项工程代号]]&amp;表1_1617[[#This Row],[分项工程名称]])</f>
        <v/>
      </c>
      <c r="Z60" s="11" t="str">
        <f>IF(ISBLANK(A60),"",IF(MATCH(表1_1617[[#This Row],[子项名称]]&amp;表1_1617[[#This Row],[分项工程代号]]&amp;表1_1617[[#This Row],[分项工程名称]],Y:Y,0)=ROW(表1_1617[[#This Row],[子项名称]]),TRUE,FALSE))</f>
        <v/>
      </c>
      <c r="AA60" s="11" t="str">
        <f t="shared" si="11"/>
        <v/>
      </c>
      <c r="AB60" s="11" t="str">
        <f>IF(ISBLANK(A60),"",VLOOKUP(表1_1617[[#This Row],[分项工程名称]],施工检查记录[#All],2,FALSE))</f>
        <v/>
      </c>
      <c r="AC60" t="str">
        <f t="shared" si="0"/>
        <v>1900年01月00日</v>
      </c>
    </row>
    <row r="61" customHeight="1" spans="2:29">
      <c r="B61" s="5" t="str">
        <f ca="1" t="shared" si="1"/>
        <v/>
      </c>
      <c r="G61" s="4"/>
      <c r="K61" s="11" t="str">
        <f>IF(ISBLANK(A61),"",VLOOKUP("S8"&amp;表1_1617[[#This Row],[分项工程代号]]&amp;表1_1617[[#This Row],[分项工程名称]],模板!D:F,3,FALSE))</f>
        <v/>
      </c>
      <c r="L61" s="2" t="str">
        <f ca="1">IF(ISBLANK(A61),"",表1_1617[[#This Row],[编号]]&amp;TEXT(表1_1617[[#This Row],[序号]],"000"))</f>
        <v/>
      </c>
      <c r="M61" s="11" t="str">
        <f t="shared" si="2"/>
        <v/>
      </c>
      <c r="N61" s="11" t="str">
        <f t="shared" si="3"/>
        <v/>
      </c>
      <c r="O61" s="11" t="str">
        <f t="shared" si="4"/>
        <v/>
      </c>
      <c r="P61" s="2" t="str">
        <f t="shared" si="5"/>
        <v/>
      </c>
      <c r="Q61" s="2" t="str">
        <f t="shared" si="6"/>
        <v/>
      </c>
      <c r="R61" s="2" t="str">
        <f t="shared" si="7"/>
        <v/>
      </c>
      <c r="S61" s="11" t="str">
        <f t="shared" si="8"/>
        <v/>
      </c>
      <c r="T61" s="11" t="str">
        <f>IF(ISBLANK(A61),"",VLOOKUP(表1_1617[[#This Row],[分项工程名称]],模板!C:G,3,FALSE))</f>
        <v/>
      </c>
      <c r="U61" s="2" t="str">
        <f t="shared" si="9"/>
        <v/>
      </c>
      <c r="V61" s="2" t="str">
        <f t="shared" si="10"/>
        <v/>
      </c>
      <c r="W61" s="11" t="str">
        <f>IF(ISBLANK(A61),"",表1_1617[[#This Row],[子项名称]]&amp;表1_1617[[#This Row],[标题]]&amp;表1_1617[[#This Row],[分项工程代号]])</f>
        <v/>
      </c>
      <c r="X61" s="11" t="str">
        <f>IF(ISBLANK(A61),"",COUNTIF(W:W,表1_1617[[#This Row],[子项名称]]&amp;表1_1617[[#This Row],[标题]]&amp;表1_1617[[#This Row],[分项工程代号]]))</f>
        <v/>
      </c>
      <c r="Y61" s="11" t="str">
        <f>IF(ISBLANK(A61),"",表1_1617[[#This Row],[子项名称]]&amp;表1_1617[[#This Row],[分项工程代号]]&amp;表1_1617[[#This Row],[分项工程名称]])</f>
        <v/>
      </c>
      <c r="Z61" s="11" t="str">
        <f>IF(ISBLANK(A61),"",IF(MATCH(表1_1617[[#This Row],[子项名称]]&amp;表1_1617[[#This Row],[分项工程代号]]&amp;表1_1617[[#This Row],[分项工程名称]],Y:Y,0)=ROW(表1_1617[[#This Row],[子项名称]]),TRUE,FALSE))</f>
        <v/>
      </c>
      <c r="AA61" s="11" t="str">
        <f t="shared" si="11"/>
        <v/>
      </c>
      <c r="AB61" s="11" t="str">
        <f>IF(ISBLANK(A61),"",VLOOKUP(表1_1617[[#This Row],[分项工程名称]],施工检查记录[#All],2,FALSE))</f>
        <v/>
      </c>
      <c r="AC61" t="str">
        <f t="shared" si="0"/>
        <v>1900年01月00日</v>
      </c>
    </row>
    <row r="62" customHeight="1" spans="2:29">
      <c r="B62" s="5" t="str">
        <f ca="1" t="shared" si="1"/>
        <v/>
      </c>
      <c r="G62" s="4"/>
      <c r="K62" s="11" t="str">
        <f>IF(ISBLANK(A62),"",VLOOKUP("S8"&amp;表1_1617[[#This Row],[分项工程代号]]&amp;表1_1617[[#This Row],[分项工程名称]],模板!D:F,3,FALSE))</f>
        <v/>
      </c>
      <c r="L62" s="2" t="str">
        <f ca="1">IF(ISBLANK(A62),"",表1_1617[[#This Row],[编号]]&amp;TEXT(表1_1617[[#This Row],[序号]],"000"))</f>
        <v/>
      </c>
      <c r="M62" s="11" t="str">
        <f t="shared" si="2"/>
        <v/>
      </c>
      <c r="N62" s="11" t="str">
        <f t="shared" si="3"/>
        <v/>
      </c>
      <c r="O62" s="11" t="str">
        <f t="shared" si="4"/>
        <v/>
      </c>
      <c r="P62" s="2" t="str">
        <f t="shared" si="5"/>
        <v/>
      </c>
      <c r="Q62" s="2" t="str">
        <f t="shared" si="6"/>
        <v/>
      </c>
      <c r="R62" s="2" t="str">
        <f t="shared" si="7"/>
        <v/>
      </c>
      <c r="S62" s="11" t="str">
        <f t="shared" si="8"/>
        <v/>
      </c>
      <c r="T62" s="11" t="str">
        <f>IF(ISBLANK(A62),"",VLOOKUP(表1_1617[[#This Row],[分项工程名称]],模板!C:G,3,FALSE))</f>
        <v/>
      </c>
      <c r="U62" s="2" t="str">
        <f t="shared" si="9"/>
        <v/>
      </c>
      <c r="V62" s="2" t="str">
        <f t="shared" si="10"/>
        <v/>
      </c>
      <c r="W62" s="11" t="str">
        <f>IF(ISBLANK(A62),"",表1_1617[[#This Row],[子项名称]]&amp;表1_1617[[#This Row],[标题]]&amp;表1_1617[[#This Row],[分项工程代号]])</f>
        <v/>
      </c>
      <c r="X62" s="11" t="str">
        <f>IF(ISBLANK(A62),"",COUNTIF(W:W,表1_1617[[#This Row],[子项名称]]&amp;表1_1617[[#This Row],[标题]]&amp;表1_1617[[#This Row],[分项工程代号]]))</f>
        <v/>
      </c>
      <c r="Y62" s="11" t="str">
        <f>IF(ISBLANK(A62),"",表1_1617[[#This Row],[子项名称]]&amp;表1_1617[[#This Row],[分项工程代号]]&amp;表1_1617[[#This Row],[分项工程名称]])</f>
        <v/>
      </c>
      <c r="Z62" s="11" t="str">
        <f>IF(ISBLANK(A62),"",IF(MATCH(表1_1617[[#This Row],[子项名称]]&amp;表1_1617[[#This Row],[分项工程代号]]&amp;表1_1617[[#This Row],[分项工程名称]],Y:Y,0)=ROW(表1_1617[[#This Row],[子项名称]]),TRUE,FALSE))</f>
        <v/>
      </c>
      <c r="AA62" s="11" t="str">
        <f t="shared" si="11"/>
        <v/>
      </c>
      <c r="AB62" s="11" t="str">
        <f>IF(ISBLANK(A62),"",VLOOKUP(表1_1617[[#This Row],[分项工程名称]],施工检查记录[#All],2,FALSE))</f>
        <v/>
      </c>
      <c r="AC62" t="str">
        <f t="shared" si="0"/>
        <v>1900年01月00日</v>
      </c>
    </row>
    <row r="63" customHeight="1" spans="2:29">
      <c r="B63" s="5" t="str">
        <f ca="1" t="shared" si="1"/>
        <v/>
      </c>
      <c r="G63" s="4"/>
      <c r="K63" s="11" t="str">
        <f>IF(ISBLANK(A63),"",VLOOKUP("S8"&amp;表1_1617[[#This Row],[分项工程代号]]&amp;表1_1617[[#This Row],[分项工程名称]],模板!D:F,3,FALSE))</f>
        <v/>
      </c>
      <c r="L63" s="2" t="str">
        <f ca="1">IF(ISBLANK(A63),"",表1_1617[[#This Row],[编号]]&amp;TEXT(表1_1617[[#This Row],[序号]],"000"))</f>
        <v/>
      </c>
      <c r="M63" s="11" t="str">
        <f t="shared" si="2"/>
        <v/>
      </c>
      <c r="N63" s="11" t="str">
        <f t="shared" si="3"/>
        <v/>
      </c>
      <c r="O63" s="11" t="str">
        <f t="shared" si="4"/>
        <v/>
      </c>
      <c r="P63" s="2" t="str">
        <f t="shared" si="5"/>
        <v/>
      </c>
      <c r="Q63" s="2" t="str">
        <f t="shared" si="6"/>
        <v/>
      </c>
      <c r="R63" s="2" t="str">
        <f t="shared" si="7"/>
        <v/>
      </c>
      <c r="S63" s="11" t="str">
        <f t="shared" si="8"/>
        <v/>
      </c>
      <c r="T63" s="11" t="str">
        <f>IF(ISBLANK(A63),"",VLOOKUP(表1_1617[[#This Row],[分项工程名称]],模板!C:G,3,FALSE))</f>
        <v/>
      </c>
      <c r="U63" s="2" t="str">
        <f t="shared" si="9"/>
        <v/>
      </c>
      <c r="V63" s="2" t="str">
        <f t="shared" si="10"/>
        <v/>
      </c>
      <c r="W63" s="11" t="str">
        <f>IF(ISBLANK(A63),"",表1_1617[[#This Row],[子项名称]]&amp;表1_1617[[#This Row],[标题]]&amp;表1_1617[[#This Row],[分项工程代号]])</f>
        <v/>
      </c>
      <c r="X63" s="11" t="str">
        <f>IF(ISBLANK(A63),"",COUNTIF(W:W,表1_1617[[#This Row],[子项名称]]&amp;表1_1617[[#This Row],[标题]]&amp;表1_1617[[#This Row],[分项工程代号]]))</f>
        <v/>
      </c>
      <c r="Y63" s="11" t="str">
        <f>IF(ISBLANK(A63),"",表1_1617[[#This Row],[子项名称]]&amp;表1_1617[[#This Row],[分项工程代号]]&amp;表1_1617[[#This Row],[分项工程名称]])</f>
        <v/>
      </c>
      <c r="Z63" s="11" t="str">
        <f>IF(ISBLANK(A63),"",IF(MATCH(表1_1617[[#This Row],[子项名称]]&amp;表1_1617[[#This Row],[分项工程代号]]&amp;表1_1617[[#This Row],[分项工程名称]],Y:Y,0)=ROW(表1_1617[[#This Row],[子项名称]]),TRUE,FALSE))</f>
        <v/>
      </c>
      <c r="AA63" s="11" t="str">
        <f t="shared" si="11"/>
        <v/>
      </c>
      <c r="AB63" s="11" t="str">
        <f>IF(ISBLANK(A63),"",VLOOKUP(表1_1617[[#This Row],[分项工程名称]],施工检查记录[#All],2,FALSE))</f>
        <v/>
      </c>
      <c r="AC63" t="str">
        <f t="shared" si="0"/>
        <v>1900年01月00日</v>
      </c>
    </row>
    <row r="64" customHeight="1" spans="2:29">
      <c r="B64" s="5" t="str">
        <f ca="1" t="shared" si="1"/>
        <v/>
      </c>
      <c r="G64" s="4"/>
      <c r="K64" s="11" t="str">
        <f>IF(ISBLANK(A64),"",VLOOKUP("S8"&amp;表1_1617[[#This Row],[分项工程代号]]&amp;表1_1617[[#This Row],[分项工程名称]],模板!D:F,3,FALSE))</f>
        <v/>
      </c>
      <c r="L64" s="2" t="str">
        <f ca="1">IF(ISBLANK(A64),"",表1_1617[[#This Row],[编号]]&amp;TEXT(表1_1617[[#This Row],[序号]],"000"))</f>
        <v/>
      </c>
      <c r="M64" s="11" t="str">
        <f t="shared" si="2"/>
        <v/>
      </c>
      <c r="N64" s="11" t="str">
        <f t="shared" si="3"/>
        <v/>
      </c>
      <c r="O64" s="11" t="str">
        <f t="shared" si="4"/>
        <v/>
      </c>
      <c r="P64" s="2" t="str">
        <f t="shared" si="5"/>
        <v/>
      </c>
      <c r="Q64" s="2" t="str">
        <f t="shared" si="6"/>
        <v/>
      </c>
      <c r="R64" s="2" t="str">
        <f t="shared" si="7"/>
        <v/>
      </c>
      <c r="S64" s="11" t="str">
        <f t="shared" si="8"/>
        <v/>
      </c>
      <c r="T64" s="11" t="str">
        <f>IF(ISBLANK(A64),"",VLOOKUP(表1_1617[[#This Row],[分项工程名称]],模板!C:G,3,FALSE))</f>
        <v/>
      </c>
      <c r="U64" s="2" t="str">
        <f t="shared" si="9"/>
        <v/>
      </c>
      <c r="V64" s="2" t="str">
        <f t="shared" si="10"/>
        <v/>
      </c>
      <c r="W64" s="11" t="str">
        <f>IF(ISBLANK(A64),"",表1_1617[[#This Row],[子项名称]]&amp;表1_1617[[#This Row],[标题]]&amp;表1_1617[[#This Row],[分项工程代号]])</f>
        <v/>
      </c>
      <c r="X64" s="11" t="str">
        <f>IF(ISBLANK(A64),"",COUNTIF(W:W,表1_1617[[#This Row],[子项名称]]&amp;表1_1617[[#This Row],[标题]]&amp;表1_1617[[#This Row],[分项工程代号]]))</f>
        <v/>
      </c>
      <c r="Y64" s="11" t="str">
        <f>IF(ISBLANK(A64),"",表1_1617[[#This Row],[子项名称]]&amp;表1_1617[[#This Row],[分项工程代号]]&amp;表1_1617[[#This Row],[分项工程名称]])</f>
        <v/>
      </c>
      <c r="Z64" s="11" t="str">
        <f>IF(ISBLANK(A64),"",IF(MATCH(表1_1617[[#This Row],[子项名称]]&amp;表1_1617[[#This Row],[分项工程代号]]&amp;表1_1617[[#This Row],[分项工程名称]],Y:Y,0)=ROW(表1_1617[[#This Row],[子项名称]]),TRUE,FALSE))</f>
        <v/>
      </c>
      <c r="AA64" s="11" t="str">
        <f t="shared" si="11"/>
        <v/>
      </c>
      <c r="AB64" s="11" t="str">
        <f>IF(ISBLANK(A64),"",VLOOKUP(表1_1617[[#This Row],[分项工程名称]],施工检查记录[#All],2,FALSE))</f>
        <v/>
      </c>
      <c r="AC64" t="str">
        <f t="shared" si="0"/>
        <v>1900年01月00日</v>
      </c>
    </row>
    <row r="65" customHeight="1" spans="2:29">
      <c r="B65" s="5" t="str">
        <f ca="1" t="shared" si="1"/>
        <v/>
      </c>
      <c r="G65" s="4"/>
      <c r="K65" s="11" t="str">
        <f>IF(ISBLANK(A65),"",VLOOKUP("S8"&amp;表1_1617[[#This Row],[分项工程代号]]&amp;表1_1617[[#This Row],[分项工程名称]],模板!D:F,3,FALSE))</f>
        <v/>
      </c>
      <c r="L65" s="2" t="str">
        <f ca="1">IF(ISBLANK(A65),"",表1_1617[[#This Row],[编号]]&amp;TEXT(表1_1617[[#This Row],[序号]],"000"))</f>
        <v/>
      </c>
      <c r="M65" s="11" t="str">
        <f t="shared" si="2"/>
        <v/>
      </c>
      <c r="N65" s="11" t="str">
        <f t="shared" si="3"/>
        <v/>
      </c>
      <c r="O65" s="11" t="str">
        <f t="shared" si="4"/>
        <v/>
      </c>
      <c r="P65" s="2" t="str">
        <f t="shared" si="5"/>
        <v/>
      </c>
      <c r="Q65" s="2" t="str">
        <f t="shared" si="6"/>
        <v/>
      </c>
      <c r="R65" s="2" t="str">
        <f t="shared" si="7"/>
        <v/>
      </c>
      <c r="S65" s="11" t="str">
        <f t="shared" si="8"/>
        <v/>
      </c>
      <c r="T65" s="11" t="str">
        <f>IF(ISBLANK(A65),"",VLOOKUP(表1_1617[[#This Row],[分项工程名称]],模板!C:G,3,FALSE))</f>
        <v/>
      </c>
      <c r="U65" s="2" t="str">
        <f t="shared" si="9"/>
        <v/>
      </c>
      <c r="V65" s="2" t="str">
        <f t="shared" si="10"/>
        <v/>
      </c>
      <c r="W65" s="11" t="str">
        <f>IF(ISBLANK(A65),"",表1_1617[[#This Row],[子项名称]]&amp;表1_1617[[#This Row],[标题]]&amp;表1_1617[[#This Row],[分项工程代号]])</f>
        <v/>
      </c>
      <c r="X65" s="11" t="str">
        <f>IF(ISBLANK(A65),"",COUNTIF(W:W,表1_1617[[#This Row],[子项名称]]&amp;表1_1617[[#This Row],[标题]]&amp;表1_1617[[#This Row],[分项工程代号]]))</f>
        <v/>
      </c>
      <c r="Y65" s="11" t="str">
        <f>IF(ISBLANK(A65),"",表1_1617[[#This Row],[子项名称]]&amp;表1_1617[[#This Row],[分项工程代号]]&amp;表1_1617[[#This Row],[分项工程名称]])</f>
        <v/>
      </c>
      <c r="Z65" s="11" t="str">
        <f>IF(ISBLANK(A65),"",IF(MATCH(表1_1617[[#This Row],[子项名称]]&amp;表1_1617[[#This Row],[分项工程代号]]&amp;表1_1617[[#This Row],[分项工程名称]],Y:Y,0)=ROW(表1_1617[[#This Row],[子项名称]]),TRUE,FALSE))</f>
        <v/>
      </c>
      <c r="AA65" s="11" t="str">
        <f t="shared" si="11"/>
        <v/>
      </c>
      <c r="AB65" s="11" t="str">
        <f>IF(ISBLANK(A65),"",VLOOKUP(表1_1617[[#This Row],[分项工程名称]],施工检查记录[#All],2,FALSE))</f>
        <v/>
      </c>
      <c r="AC65" t="str">
        <f t="shared" si="0"/>
        <v>1900年01月00日</v>
      </c>
    </row>
    <row r="66" customHeight="1" spans="2:29">
      <c r="B66" s="5" t="str">
        <f ca="1" t="shared" si="1"/>
        <v/>
      </c>
      <c r="G66" s="4"/>
      <c r="K66" s="11" t="str">
        <f>IF(ISBLANK(A66),"",VLOOKUP("S8"&amp;表1_1617[[#This Row],[分项工程代号]]&amp;表1_1617[[#This Row],[分项工程名称]],模板!D:F,3,FALSE))</f>
        <v/>
      </c>
      <c r="L66" s="2" t="str">
        <f ca="1">IF(ISBLANK(A66),"",表1_1617[[#This Row],[编号]]&amp;TEXT(表1_1617[[#This Row],[序号]],"000"))</f>
        <v/>
      </c>
      <c r="M66" s="11" t="str">
        <f t="shared" si="2"/>
        <v/>
      </c>
      <c r="N66" s="11" t="str">
        <f t="shared" si="3"/>
        <v/>
      </c>
      <c r="O66" s="11" t="str">
        <f t="shared" si="4"/>
        <v/>
      </c>
      <c r="P66" s="2" t="str">
        <f t="shared" si="5"/>
        <v/>
      </c>
      <c r="Q66" s="2" t="str">
        <f t="shared" si="6"/>
        <v/>
      </c>
      <c r="R66" s="2" t="str">
        <f t="shared" si="7"/>
        <v/>
      </c>
      <c r="S66" s="11" t="str">
        <f t="shared" si="8"/>
        <v/>
      </c>
      <c r="T66" s="11" t="str">
        <f>IF(ISBLANK(A66),"",VLOOKUP(表1_1617[[#This Row],[分项工程名称]],模板!C:G,3,FALSE))</f>
        <v/>
      </c>
      <c r="U66" s="2" t="str">
        <f t="shared" si="9"/>
        <v/>
      </c>
      <c r="V66" s="2" t="str">
        <f t="shared" si="10"/>
        <v/>
      </c>
      <c r="W66" s="11" t="str">
        <f>IF(ISBLANK(A66),"",表1_1617[[#This Row],[子项名称]]&amp;表1_1617[[#This Row],[标题]]&amp;表1_1617[[#This Row],[分项工程代号]])</f>
        <v/>
      </c>
      <c r="X66" s="11" t="str">
        <f>IF(ISBLANK(A66),"",COUNTIF(W:W,表1_1617[[#This Row],[子项名称]]&amp;表1_1617[[#This Row],[标题]]&amp;表1_1617[[#This Row],[分项工程代号]]))</f>
        <v/>
      </c>
      <c r="Y66" s="11" t="str">
        <f>IF(ISBLANK(A66),"",表1_1617[[#This Row],[子项名称]]&amp;表1_1617[[#This Row],[分项工程代号]]&amp;表1_1617[[#This Row],[分项工程名称]])</f>
        <v/>
      </c>
      <c r="Z66" s="11" t="str">
        <f>IF(ISBLANK(A66),"",IF(MATCH(表1_1617[[#This Row],[子项名称]]&amp;表1_1617[[#This Row],[分项工程代号]]&amp;表1_1617[[#This Row],[分项工程名称]],Y:Y,0)=ROW(表1_1617[[#This Row],[子项名称]]),TRUE,FALSE))</f>
        <v/>
      </c>
      <c r="AA66" s="11" t="str">
        <f t="shared" si="11"/>
        <v/>
      </c>
      <c r="AB66" s="11" t="str">
        <f>IF(ISBLANK(A66),"",VLOOKUP(表1_1617[[#This Row],[分项工程名称]],施工检查记录[#All],2,FALSE))</f>
        <v/>
      </c>
      <c r="AC66" t="str">
        <f t="shared" ref="AC66:AC129" si="12">TEXT($G66,"yyyy年mm月dd日")</f>
        <v>1900年01月00日</v>
      </c>
    </row>
    <row r="67" customHeight="1" spans="2:29">
      <c r="B67" s="5" t="str">
        <f ca="1" t="shared" ref="B67:B130" si="13">IF(ISBLANK(A67),"",_xlfn.MAXIFS(INDIRECT(ADDRESS(2,2)&amp;":"&amp;ADDRESS(ROW(A67)-1,2)),INDIRECT(ADDRESS(2,1)&amp;":"&amp;ADDRESS(ROW(A67)-1,1)),A67,INDIRECT(ADDRESS(2,3)&amp;":"&amp;ADDRESS(ROW(A67)-1,3)),C67,INDIRECT(ADDRESS(2,4)&amp;":"&amp;ADDRESS(ROW(A67)-1,4)),D67)+1)</f>
        <v/>
      </c>
      <c r="G67" s="4"/>
      <c r="K67" s="11" t="str">
        <f>IF(ISBLANK(A67),"",VLOOKUP("S8"&amp;表1_1617[[#This Row],[分项工程代号]]&amp;表1_1617[[#This Row],[分项工程名称]],模板!D:F,3,FALSE))</f>
        <v/>
      </c>
      <c r="L67" s="2" t="str">
        <f ca="1">IF(ISBLANK(A67),"",表1_1617[[#This Row],[编号]]&amp;TEXT(表1_1617[[#This Row],[序号]],"000"))</f>
        <v/>
      </c>
      <c r="M67" s="11" t="str">
        <f t="shared" ref="M67:M130" si="14">IF(ISBLANK(A67),"","北方工程刚果（金）有限公司")</f>
        <v/>
      </c>
      <c r="N67" s="11" t="str">
        <f t="shared" ref="N67:N130" si="15">IF(ISBLANK(A67),"","李云松")</f>
        <v/>
      </c>
      <c r="O67" s="11" t="str">
        <f t="shared" ref="O67:O130" si="16">IF(ISBLANK(A67),"","黄必银")</f>
        <v/>
      </c>
      <c r="P67" s="2" t="str">
        <f t="shared" ref="P67:P130" si="17">IF(ISBLANK(A67),"","WUHUANG CONSTRUCTION ET COMMERCE RDC SAS")</f>
        <v/>
      </c>
      <c r="Q67" s="2" t="str">
        <f t="shared" ref="Q67:Q130" si="18">IF(ISBLANK(A67),"","陈陆")</f>
        <v/>
      </c>
      <c r="R67" s="2" t="str">
        <f t="shared" ref="R67:R130" si="19">IF(ISBLANK(A67),"","冯翰鹏")</f>
        <v/>
      </c>
      <c r="S67" s="11" t="str">
        <f t="shared" ref="S67:S130" si="20">IF(ISBLANK(A67),"","鑫诚建设监理咨询有限公司")</f>
        <v/>
      </c>
      <c r="T67" s="11" t="str">
        <f>IF(ISBLANK(A67),"",VLOOKUP(表1_1617[[#This Row],[分项工程名称]],模板!C:G,3,FALSE))</f>
        <v/>
      </c>
      <c r="U67" s="2" t="str">
        <f t="shared" ref="U67:U130" si="21">IF(ISBLANK(A67),"","刚果（金）庞比铜钴矿项目")</f>
        <v/>
      </c>
      <c r="V67" s="2" t="str">
        <f t="shared" ref="V67:V130" si="22">IF(ISBLANK(A67),"",_xlfn.CONCAT(U67,"   ",A67))</f>
        <v/>
      </c>
      <c r="W67" s="11" t="str">
        <f>IF(ISBLANK(A67),"",表1_1617[[#This Row],[子项名称]]&amp;表1_1617[[#This Row],[标题]]&amp;表1_1617[[#This Row],[分项工程代号]])</f>
        <v/>
      </c>
      <c r="X67" s="11" t="str">
        <f>IF(ISBLANK(A67),"",COUNTIF(W:W,表1_1617[[#This Row],[子项名称]]&amp;表1_1617[[#This Row],[标题]]&amp;表1_1617[[#This Row],[分项工程代号]]))</f>
        <v/>
      </c>
      <c r="Y67" s="11" t="str">
        <f>IF(ISBLANK(A67),"",表1_1617[[#This Row],[子项名称]]&amp;表1_1617[[#This Row],[分项工程代号]]&amp;表1_1617[[#This Row],[分项工程名称]])</f>
        <v/>
      </c>
      <c r="Z67" s="11" t="str">
        <f>IF(ISBLANK(A67),"",IF(MATCH(表1_1617[[#This Row],[子项名称]]&amp;表1_1617[[#This Row],[分项工程代号]]&amp;表1_1617[[#This Row],[分项工程名称]],Y:Y,0)=ROW(表1_1617[[#This Row],[子项名称]]),TRUE,FALSE))</f>
        <v/>
      </c>
      <c r="AA67" s="11" t="str">
        <f t="shared" ref="AA67:AA130" si="23">IF(ISBLANK(A67),"",_xlfn.CONCAT("GB 50166-2007《火灾自动报警系统施工及验收规范》"))</f>
        <v/>
      </c>
      <c r="AB67" s="11" t="str">
        <f>IF(ISBLANK(A67),"",VLOOKUP(表1_1617[[#This Row],[分项工程名称]],施工检查记录[#All],2,FALSE))</f>
        <v/>
      </c>
      <c r="AC67" t="str">
        <f t="shared" si="12"/>
        <v>1900年01月00日</v>
      </c>
    </row>
    <row r="68" customHeight="1" spans="2:29">
      <c r="B68" s="5" t="str">
        <f ca="1" t="shared" si="13"/>
        <v/>
      </c>
      <c r="G68" s="4"/>
      <c r="K68" s="11" t="str">
        <f>IF(ISBLANK(A68),"",VLOOKUP("S8"&amp;表1_1617[[#This Row],[分项工程代号]]&amp;表1_1617[[#This Row],[分项工程名称]],模板!D:F,3,FALSE))</f>
        <v/>
      </c>
      <c r="L68" s="2" t="str">
        <f ca="1">IF(ISBLANK(A68),"",表1_1617[[#This Row],[编号]]&amp;TEXT(表1_1617[[#This Row],[序号]],"000"))</f>
        <v/>
      </c>
      <c r="M68" s="11" t="str">
        <f t="shared" si="14"/>
        <v/>
      </c>
      <c r="N68" s="11" t="str">
        <f t="shared" si="15"/>
        <v/>
      </c>
      <c r="O68" s="11" t="str">
        <f t="shared" si="16"/>
        <v/>
      </c>
      <c r="P68" s="2" t="str">
        <f t="shared" si="17"/>
        <v/>
      </c>
      <c r="Q68" s="2" t="str">
        <f t="shared" si="18"/>
        <v/>
      </c>
      <c r="R68" s="2" t="str">
        <f t="shared" si="19"/>
        <v/>
      </c>
      <c r="S68" s="11" t="str">
        <f t="shared" si="20"/>
        <v/>
      </c>
      <c r="T68" s="11" t="str">
        <f>IF(ISBLANK(A68),"",VLOOKUP(表1_1617[[#This Row],[分项工程名称]],模板!C:G,3,FALSE))</f>
        <v/>
      </c>
      <c r="U68" s="2" t="str">
        <f t="shared" si="21"/>
        <v/>
      </c>
      <c r="V68" s="2" t="str">
        <f t="shared" si="22"/>
        <v/>
      </c>
      <c r="W68" s="11" t="str">
        <f>IF(ISBLANK(A68),"",表1_1617[[#This Row],[子项名称]]&amp;表1_1617[[#This Row],[标题]]&amp;表1_1617[[#This Row],[分项工程代号]])</f>
        <v/>
      </c>
      <c r="X68" s="11" t="str">
        <f>IF(ISBLANK(A68),"",COUNTIF(W:W,表1_1617[[#This Row],[子项名称]]&amp;表1_1617[[#This Row],[标题]]&amp;表1_1617[[#This Row],[分项工程代号]]))</f>
        <v/>
      </c>
      <c r="Y68" s="11" t="str">
        <f>IF(ISBLANK(A68),"",表1_1617[[#This Row],[子项名称]]&amp;表1_1617[[#This Row],[分项工程代号]]&amp;表1_1617[[#This Row],[分项工程名称]])</f>
        <v/>
      </c>
      <c r="Z68" s="11" t="str">
        <f>IF(ISBLANK(A68),"",IF(MATCH(表1_1617[[#This Row],[子项名称]]&amp;表1_1617[[#This Row],[分项工程代号]]&amp;表1_1617[[#This Row],[分项工程名称]],Y:Y,0)=ROW(表1_1617[[#This Row],[子项名称]]),TRUE,FALSE))</f>
        <v/>
      </c>
      <c r="AA68" s="11" t="str">
        <f t="shared" si="23"/>
        <v/>
      </c>
      <c r="AB68" s="11" t="str">
        <f>IF(ISBLANK(A68),"",VLOOKUP(表1_1617[[#This Row],[分项工程名称]],施工检查记录[#All],2,FALSE))</f>
        <v/>
      </c>
      <c r="AC68" t="str">
        <f t="shared" si="12"/>
        <v>1900年01月00日</v>
      </c>
    </row>
    <row r="69" customHeight="1" spans="2:29">
      <c r="B69" s="5" t="str">
        <f ca="1" t="shared" si="13"/>
        <v/>
      </c>
      <c r="G69" s="4"/>
      <c r="K69" s="11" t="str">
        <f>IF(ISBLANK(A69),"",VLOOKUP("S8"&amp;表1_1617[[#This Row],[分项工程代号]]&amp;表1_1617[[#This Row],[分项工程名称]],模板!D:F,3,FALSE))</f>
        <v/>
      </c>
      <c r="L69" s="2" t="str">
        <f ca="1">IF(ISBLANK(A69),"",表1_1617[[#This Row],[编号]]&amp;TEXT(表1_1617[[#This Row],[序号]],"000"))</f>
        <v/>
      </c>
      <c r="M69" s="11" t="str">
        <f t="shared" si="14"/>
        <v/>
      </c>
      <c r="N69" s="11" t="str">
        <f t="shared" si="15"/>
        <v/>
      </c>
      <c r="O69" s="11" t="str">
        <f t="shared" si="16"/>
        <v/>
      </c>
      <c r="P69" s="2" t="str">
        <f t="shared" si="17"/>
        <v/>
      </c>
      <c r="Q69" s="2" t="str">
        <f t="shared" si="18"/>
        <v/>
      </c>
      <c r="R69" s="2" t="str">
        <f t="shared" si="19"/>
        <v/>
      </c>
      <c r="S69" s="11" t="str">
        <f t="shared" si="20"/>
        <v/>
      </c>
      <c r="T69" s="11" t="str">
        <f>IF(ISBLANK(A69),"",VLOOKUP(表1_1617[[#This Row],[分项工程名称]],模板!C:G,3,FALSE))</f>
        <v/>
      </c>
      <c r="U69" s="2" t="str">
        <f t="shared" si="21"/>
        <v/>
      </c>
      <c r="V69" s="2" t="str">
        <f t="shared" si="22"/>
        <v/>
      </c>
      <c r="W69" s="11" t="str">
        <f>IF(ISBLANK(A69),"",表1_1617[[#This Row],[子项名称]]&amp;表1_1617[[#This Row],[标题]]&amp;表1_1617[[#This Row],[分项工程代号]])</f>
        <v/>
      </c>
      <c r="X69" s="11" t="str">
        <f>IF(ISBLANK(A69),"",COUNTIF(W:W,表1_1617[[#This Row],[子项名称]]&amp;表1_1617[[#This Row],[标题]]&amp;表1_1617[[#This Row],[分项工程代号]]))</f>
        <v/>
      </c>
      <c r="Y69" s="11" t="str">
        <f>IF(ISBLANK(A69),"",表1_1617[[#This Row],[子项名称]]&amp;表1_1617[[#This Row],[分项工程代号]]&amp;表1_1617[[#This Row],[分项工程名称]])</f>
        <v/>
      </c>
      <c r="Z69" s="11" t="str">
        <f>IF(ISBLANK(A69),"",IF(MATCH(表1_1617[[#This Row],[子项名称]]&amp;表1_1617[[#This Row],[分项工程代号]]&amp;表1_1617[[#This Row],[分项工程名称]],Y:Y,0)=ROW(表1_1617[[#This Row],[子项名称]]),TRUE,FALSE))</f>
        <v/>
      </c>
      <c r="AA69" s="11" t="str">
        <f t="shared" si="23"/>
        <v/>
      </c>
      <c r="AB69" s="11" t="str">
        <f>IF(ISBLANK(A69),"",VLOOKUP(表1_1617[[#This Row],[分项工程名称]],施工检查记录[#All],2,FALSE))</f>
        <v/>
      </c>
      <c r="AC69" t="str">
        <f t="shared" si="12"/>
        <v>1900年01月00日</v>
      </c>
    </row>
    <row r="70" customHeight="1" spans="2:29">
      <c r="B70" s="5" t="str">
        <f ca="1" t="shared" si="13"/>
        <v/>
      </c>
      <c r="G70" s="4"/>
      <c r="K70" s="11" t="str">
        <f>IF(ISBLANK(A70),"",VLOOKUP("S8"&amp;表1_1617[[#This Row],[分项工程代号]]&amp;表1_1617[[#This Row],[分项工程名称]],模板!D:F,3,FALSE))</f>
        <v/>
      </c>
      <c r="L70" s="2" t="str">
        <f ca="1">IF(ISBLANK(A70),"",表1_1617[[#This Row],[编号]]&amp;TEXT(表1_1617[[#This Row],[序号]],"000"))</f>
        <v/>
      </c>
      <c r="M70" s="11" t="str">
        <f t="shared" si="14"/>
        <v/>
      </c>
      <c r="N70" s="11" t="str">
        <f t="shared" si="15"/>
        <v/>
      </c>
      <c r="O70" s="11" t="str">
        <f t="shared" si="16"/>
        <v/>
      </c>
      <c r="P70" s="2" t="str">
        <f t="shared" si="17"/>
        <v/>
      </c>
      <c r="Q70" s="2" t="str">
        <f t="shared" si="18"/>
        <v/>
      </c>
      <c r="R70" s="2" t="str">
        <f t="shared" si="19"/>
        <v/>
      </c>
      <c r="S70" s="11" t="str">
        <f t="shared" si="20"/>
        <v/>
      </c>
      <c r="T70" s="11" t="str">
        <f>IF(ISBLANK(A70),"",VLOOKUP(表1_1617[[#This Row],[分项工程名称]],模板!C:G,3,FALSE))</f>
        <v/>
      </c>
      <c r="U70" s="2" t="str">
        <f t="shared" si="21"/>
        <v/>
      </c>
      <c r="V70" s="2" t="str">
        <f t="shared" si="22"/>
        <v/>
      </c>
      <c r="W70" s="11" t="str">
        <f>IF(ISBLANK(A70),"",表1_1617[[#This Row],[子项名称]]&amp;表1_1617[[#This Row],[标题]]&amp;表1_1617[[#This Row],[分项工程代号]])</f>
        <v/>
      </c>
      <c r="X70" s="11" t="str">
        <f>IF(ISBLANK(A70),"",COUNTIF(W:W,表1_1617[[#This Row],[子项名称]]&amp;表1_1617[[#This Row],[标题]]&amp;表1_1617[[#This Row],[分项工程代号]]))</f>
        <v/>
      </c>
      <c r="Y70" s="11" t="str">
        <f>IF(ISBLANK(A70),"",表1_1617[[#This Row],[子项名称]]&amp;表1_1617[[#This Row],[分项工程代号]]&amp;表1_1617[[#This Row],[分项工程名称]])</f>
        <v/>
      </c>
      <c r="Z70" s="11" t="str">
        <f>IF(ISBLANK(A70),"",IF(MATCH(表1_1617[[#This Row],[子项名称]]&amp;表1_1617[[#This Row],[分项工程代号]]&amp;表1_1617[[#This Row],[分项工程名称]],Y:Y,0)=ROW(表1_1617[[#This Row],[子项名称]]),TRUE,FALSE))</f>
        <v/>
      </c>
      <c r="AA70" s="11" t="str">
        <f t="shared" si="23"/>
        <v/>
      </c>
      <c r="AB70" s="11" t="str">
        <f>IF(ISBLANK(A70),"",VLOOKUP(表1_1617[[#This Row],[分项工程名称]],施工检查记录[#All],2,FALSE))</f>
        <v/>
      </c>
      <c r="AC70" t="str">
        <f t="shared" si="12"/>
        <v>1900年01月00日</v>
      </c>
    </row>
    <row r="71" customHeight="1" spans="2:29">
      <c r="B71" s="5" t="str">
        <f ca="1" t="shared" si="13"/>
        <v/>
      </c>
      <c r="G71" s="4"/>
      <c r="K71" s="11" t="str">
        <f>IF(ISBLANK(A71),"",VLOOKUP("S8"&amp;表1_1617[[#This Row],[分项工程代号]]&amp;表1_1617[[#This Row],[分项工程名称]],模板!D:F,3,FALSE))</f>
        <v/>
      </c>
      <c r="L71" s="2" t="str">
        <f ca="1">IF(ISBLANK(A71),"",表1_1617[[#This Row],[编号]]&amp;TEXT(表1_1617[[#This Row],[序号]],"000"))</f>
        <v/>
      </c>
      <c r="M71" s="11" t="str">
        <f t="shared" si="14"/>
        <v/>
      </c>
      <c r="N71" s="11" t="str">
        <f t="shared" si="15"/>
        <v/>
      </c>
      <c r="O71" s="11" t="str">
        <f t="shared" si="16"/>
        <v/>
      </c>
      <c r="P71" s="2" t="str">
        <f t="shared" si="17"/>
        <v/>
      </c>
      <c r="Q71" s="2" t="str">
        <f t="shared" si="18"/>
        <v/>
      </c>
      <c r="R71" s="2" t="str">
        <f t="shared" si="19"/>
        <v/>
      </c>
      <c r="S71" s="11" t="str">
        <f t="shared" si="20"/>
        <v/>
      </c>
      <c r="T71" s="11" t="str">
        <f>IF(ISBLANK(A71),"",VLOOKUP(表1_1617[[#This Row],[分项工程名称]],模板!C:G,3,FALSE))</f>
        <v/>
      </c>
      <c r="U71" s="2" t="str">
        <f t="shared" si="21"/>
        <v/>
      </c>
      <c r="V71" s="2" t="str">
        <f t="shared" si="22"/>
        <v/>
      </c>
      <c r="W71" s="11" t="str">
        <f>IF(ISBLANK(A71),"",表1_1617[[#This Row],[子项名称]]&amp;表1_1617[[#This Row],[标题]]&amp;表1_1617[[#This Row],[分项工程代号]])</f>
        <v/>
      </c>
      <c r="X71" s="11" t="str">
        <f>IF(ISBLANK(A71),"",COUNTIF(W:W,表1_1617[[#This Row],[子项名称]]&amp;表1_1617[[#This Row],[标题]]&amp;表1_1617[[#This Row],[分项工程代号]]))</f>
        <v/>
      </c>
      <c r="Y71" s="11" t="str">
        <f>IF(ISBLANK(A71),"",表1_1617[[#This Row],[子项名称]]&amp;表1_1617[[#This Row],[分项工程代号]]&amp;表1_1617[[#This Row],[分项工程名称]])</f>
        <v/>
      </c>
      <c r="Z71" s="11" t="str">
        <f>IF(ISBLANK(A71),"",IF(MATCH(表1_1617[[#This Row],[子项名称]]&amp;表1_1617[[#This Row],[分项工程代号]]&amp;表1_1617[[#This Row],[分项工程名称]],Y:Y,0)=ROW(表1_1617[[#This Row],[子项名称]]),TRUE,FALSE))</f>
        <v/>
      </c>
      <c r="AA71" s="11" t="str">
        <f t="shared" si="23"/>
        <v/>
      </c>
      <c r="AB71" s="11" t="str">
        <f>IF(ISBLANK(A71),"",VLOOKUP(表1_1617[[#This Row],[分项工程名称]],施工检查记录[#All],2,FALSE))</f>
        <v/>
      </c>
      <c r="AC71" t="str">
        <f t="shared" si="12"/>
        <v>1900年01月00日</v>
      </c>
    </row>
    <row r="72" customHeight="1" spans="2:29">
      <c r="B72" s="5" t="str">
        <f ca="1" t="shared" si="13"/>
        <v/>
      </c>
      <c r="G72" s="4"/>
      <c r="K72" s="11" t="str">
        <f>IF(ISBLANK(A72),"",VLOOKUP("S8"&amp;表1_1617[[#This Row],[分项工程代号]]&amp;表1_1617[[#This Row],[分项工程名称]],模板!D:F,3,FALSE))</f>
        <v/>
      </c>
      <c r="L72" s="2" t="str">
        <f ca="1">IF(ISBLANK(A72),"",表1_1617[[#This Row],[编号]]&amp;TEXT(表1_1617[[#This Row],[序号]],"000"))</f>
        <v/>
      </c>
      <c r="M72" s="11" t="str">
        <f t="shared" si="14"/>
        <v/>
      </c>
      <c r="N72" s="11" t="str">
        <f t="shared" si="15"/>
        <v/>
      </c>
      <c r="O72" s="11" t="str">
        <f t="shared" si="16"/>
        <v/>
      </c>
      <c r="P72" s="2" t="str">
        <f t="shared" si="17"/>
        <v/>
      </c>
      <c r="Q72" s="2" t="str">
        <f t="shared" si="18"/>
        <v/>
      </c>
      <c r="R72" s="2" t="str">
        <f t="shared" si="19"/>
        <v/>
      </c>
      <c r="S72" s="11" t="str">
        <f t="shared" si="20"/>
        <v/>
      </c>
      <c r="T72" s="11" t="str">
        <f>IF(ISBLANK(A72),"",VLOOKUP(表1_1617[[#This Row],[分项工程名称]],模板!C:G,3,FALSE))</f>
        <v/>
      </c>
      <c r="U72" s="2" t="str">
        <f t="shared" si="21"/>
        <v/>
      </c>
      <c r="V72" s="2" t="str">
        <f t="shared" si="22"/>
        <v/>
      </c>
      <c r="W72" s="11" t="str">
        <f>IF(ISBLANK(A72),"",表1_1617[[#This Row],[子项名称]]&amp;表1_1617[[#This Row],[标题]]&amp;表1_1617[[#This Row],[分项工程代号]])</f>
        <v/>
      </c>
      <c r="X72" s="11" t="str">
        <f>IF(ISBLANK(A72),"",COUNTIF(W:W,表1_1617[[#This Row],[子项名称]]&amp;表1_1617[[#This Row],[标题]]&amp;表1_1617[[#This Row],[分项工程代号]]))</f>
        <v/>
      </c>
      <c r="Y72" s="11" t="str">
        <f>IF(ISBLANK(A72),"",表1_1617[[#This Row],[子项名称]]&amp;表1_1617[[#This Row],[分项工程代号]]&amp;表1_1617[[#This Row],[分项工程名称]])</f>
        <v/>
      </c>
      <c r="Z72" s="11" t="str">
        <f>IF(ISBLANK(A72),"",IF(MATCH(表1_1617[[#This Row],[子项名称]]&amp;表1_1617[[#This Row],[分项工程代号]]&amp;表1_1617[[#This Row],[分项工程名称]],Y:Y,0)=ROW(表1_1617[[#This Row],[子项名称]]),TRUE,FALSE))</f>
        <v/>
      </c>
      <c r="AA72" s="11" t="str">
        <f t="shared" si="23"/>
        <v/>
      </c>
      <c r="AB72" s="11" t="str">
        <f>IF(ISBLANK(A72),"",VLOOKUP(表1_1617[[#This Row],[分项工程名称]],施工检查记录[#All],2,FALSE))</f>
        <v/>
      </c>
      <c r="AC72" t="str">
        <f t="shared" si="12"/>
        <v>1900年01月00日</v>
      </c>
    </row>
    <row r="73" customHeight="1" spans="2:29">
      <c r="B73" s="5" t="str">
        <f ca="1" t="shared" si="13"/>
        <v/>
      </c>
      <c r="G73" s="4"/>
      <c r="K73" s="11" t="str">
        <f>IF(ISBLANK(A73),"",VLOOKUP("S8"&amp;表1_1617[[#This Row],[分项工程代号]]&amp;表1_1617[[#This Row],[分项工程名称]],模板!D:F,3,FALSE))</f>
        <v/>
      </c>
      <c r="L73" s="2" t="str">
        <f ca="1">IF(ISBLANK(A73),"",表1_1617[[#This Row],[编号]]&amp;TEXT(表1_1617[[#This Row],[序号]],"000"))</f>
        <v/>
      </c>
      <c r="M73" s="11" t="str">
        <f t="shared" si="14"/>
        <v/>
      </c>
      <c r="N73" s="11" t="str">
        <f t="shared" si="15"/>
        <v/>
      </c>
      <c r="O73" s="11" t="str">
        <f t="shared" si="16"/>
        <v/>
      </c>
      <c r="P73" s="2" t="str">
        <f t="shared" si="17"/>
        <v/>
      </c>
      <c r="Q73" s="2" t="str">
        <f t="shared" si="18"/>
        <v/>
      </c>
      <c r="R73" s="2" t="str">
        <f t="shared" si="19"/>
        <v/>
      </c>
      <c r="S73" s="11" t="str">
        <f t="shared" si="20"/>
        <v/>
      </c>
      <c r="T73" s="11" t="str">
        <f>IF(ISBLANK(A73),"",VLOOKUP(表1_1617[[#This Row],[分项工程名称]],模板!C:G,3,FALSE))</f>
        <v/>
      </c>
      <c r="U73" s="2" t="str">
        <f t="shared" si="21"/>
        <v/>
      </c>
      <c r="V73" s="2" t="str">
        <f t="shared" si="22"/>
        <v/>
      </c>
      <c r="W73" s="11" t="str">
        <f>IF(ISBLANK(A73),"",表1_1617[[#This Row],[子项名称]]&amp;表1_1617[[#This Row],[标题]]&amp;表1_1617[[#This Row],[分项工程代号]])</f>
        <v/>
      </c>
      <c r="X73" s="11" t="str">
        <f>IF(ISBLANK(A73),"",COUNTIF(W:W,表1_1617[[#This Row],[子项名称]]&amp;表1_1617[[#This Row],[标题]]&amp;表1_1617[[#This Row],[分项工程代号]]))</f>
        <v/>
      </c>
      <c r="Y73" s="11" t="str">
        <f>IF(ISBLANK(A73),"",表1_1617[[#This Row],[子项名称]]&amp;表1_1617[[#This Row],[分项工程代号]]&amp;表1_1617[[#This Row],[分项工程名称]])</f>
        <v/>
      </c>
      <c r="Z73" s="11" t="str">
        <f>IF(ISBLANK(A73),"",IF(MATCH(表1_1617[[#This Row],[子项名称]]&amp;表1_1617[[#This Row],[分项工程代号]]&amp;表1_1617[[#This Row],[分项工程名称]],Y:Y,0)=ROW(表1_1617[[#This Row],[子项名称]]),TRUE,FALSE))</f>
        <v/>
      </c>
      <c r="AA73" s="11" t="str">
        <f t="shared" si="23"/>
        <v/>
      </c>
      <c r="AB73" s="11" t="str">
        <f>IF(ISBLANK(A73),"",VLOOKUP(表1_1617[[#This Row],[分项工程名称]],施工检查记录[#All],2,FALSE))</f>
        <v/>
      </c>
      <c r="AC73" t="str">
        <f t="shared" si="12"/>
        <v>1900年01月00日</v>
      </c>
    </row>
    <row r="74" customHeight="1" spans="2:29">
      <c r="B74" s="5" t="str">
        <f ca="1" t="shared" si="13"/>
        <v/>
      </c>
      <c r="G74" s="4"/>
      <c r="K74" s="11" t="str">
        <f>IF(ISBLANK(A74),"",VLOOKUP("S8"&amp;表1_1617[[#This Row],[分项工程代号]]&amp;表1_1617[[#This Row],[分项工程名称]],模板!D:F,3,FALSE))</f>
        <v/>
      </c>
      <c r="L74" s="2" t="str">
        <f ca="1">IF(ISBLANK(A74),"",表1_1617[[#This Row],[编号]]&amp;TEXT(表1_1617[[#This Row],[序号]],"000"))</f>
        <v/>
      </c>
      <c r="M74" s="11" t="str">
        <f t="shared" si="14"/>
        <v/>
      </c>
      <c r="N74" s="11" t="str">
        <f t="shared" si="15"/>
        <v/>
      </c>
      <c r="O74" s="11" t="str">
        <f t="shared" si="16"/>
        <v/>
      </c>
      <c r="P74" s="2" t="str">
        <f t="shared" si="17"/>
        <v/>
      </c>
      <c r="Q74" s="2" t="str">
        <f t="shared" si="18"/>
        <v/>
      </c>
      <c r="R74" s="2" t="str">
        <f t="shared" si="19"/>
        <v/>
      </c>
      <c r="S74" s="11" t="str">
        <f t="shared" si="20"/>
        <v/>
      </c>
      <c r="T74" s="11" t="str">
        <f>IF(ISBLANK(A74),"",VLOOKUP(表1_1617[[#This Row],[分项工程名称]],模板!C:G,3,FALSE))</f>
        <v/>
      </c>
      <c r="U74" s="2" t="str">
        <f t="shared" si="21"/>
        <v/>
      </c>
      <c r="V74" s="2" t="str">
        <f t="shared" si="22"/>
        <v/>
      </c>
      <c r="W74" s="11" t="str">
        <f>IF(ISBLANK(A74),"",表1_1617[[#This Row],[子项名称]]&amp;表1_1617[[#This Row],[标题]]&amp;表1_1617[[#This Row],[分项工程代号]])</f>
        <v/>
      </c>
      <c r="X74" s="11" t="str">
        <f>IF(ISBLANK(A74),"",COUNTIF(W:W,表1_1617[[#This Row],[子项名称]]&amp;表1_1617[[#This Row],[标题]]&amp;表1_1617[[#This Row],[分项工程代号]]))</f>
        <v/>
      </c>
      <c r="Y74" s="11" t="str">
        <f>IF(ISBLANK(A74),"",表1_1617[[#This Row],[子项名称]]&amp;表1_1617[[#This Row],[分项工程代号]]&amp;表1_1617[[#This Row],[分项工程名称]])</f>
        <v/>
      </c>
      <c r="Z74" s="11" t="str">
        <f>IF(ISBLANK(A74),"",IF(MATCH(表1_1617[[#This Row],[子项名称]]&amp;表1_1617[[#This Row],[分项工程代号]]&amp;表1_1617[[#This Row],[分项工程名称]],Y:Y,0)=ROW(表1_1617[[#This Row],[子项名称]]),TRUE,FALSE))</f>
        <v/>
      </c>
      <c r="AA74" s="11" t="str">
        <f t="shared" si="23"/>
        <v/>
      </c>
      <c r="AB74" s="11" t="str">
        <f>IF(ISBLANK(A74),"",VLOOKUP(表1_1617[[#This Row],[分项工程名称]],施工检查记录[#All],2,FALSE))</f>
        <v/>
      </c>
      <c r="AC74" t="str">
        <f t="shared" si="12"/>
        <v>1900年01月00日</v>
      </c>
    </row>
    <row r="75" customHeight="1" spans="2:29">
      <c r="B75" s="5" t="str">
        <f ca="1" t="shared" si="13"/>
        <v/>
      </c>
      <c r="G75" s="4"/>
      <c r="K75" s="11" t="str">
        <f>IF(ISBLANK(A75),"",VLOOKUP("S8"&amp;表1_1617[[#This Row],[分项工程代号]]&amp;表1_1617[[#This Row],[分项工程名称]],模板!D:F,3,FALSE))</f>
        <v/>
      </c>
      <c r="L75" s="2" t="str">
        <f ca="1">IF(ISBLANK(A75),"",表1_1617[[#This Row],[编号]]&amp;TEXT(表1_1617[[#This Row],[序号]],"000"))</f>
        <v/>
      </c>
      <c r="M75" s="11" t="str">
        <f t="shared" si="14"/>
        <v/>
      </c>
      <c r="N75" s="11" t="str">
        <f t="shared" si="15"/>
        <v/>
      </c>
      <c r="O75" s="11" t="str">
        <f t="shared" si="16"/>
        <v/>
      </c>
      <c r="P75" s="2" t="str">
        <f t="shared" si="17"/>
        <v/>
      </c>
      <c r="Q75" s="2" t="str">
        <f t="shared" si="18"/>
        <v/>
      </c>
      <c r="R75" s="2" t="str">
        <f t="shared" si="19"/>
        <v/>
      </c>
      <c r="S75" s="11" t="str">
        <f t="shared" si="20"/>
        <v/>
      </c>
      <c r="T75" s="11" t="str">
        <f>IF(ISBLANK(A75),"",VLOOKUP(表1_1617[[#This Row],[分项工程名称]],模板!C:G,3,FALSE))</f>
        <v/>
      </c>
      <c r="U75" s="2" t="str">
        <f t="shared" si="21"/>
        <v/>
      </c>
      <c r="V75" s="2" t="str">
        <f t="shared" si="22"/>
        <v/>
      </c>
      <c r="W75" s="11" t="str">
        <f>IF(ISBLANK(A75),"",表1_1617[[#This Row],[子项名称]]&amp;表1_1617[[#This Row],[标题]]&amp;表1_1617[[#This Row],[分项工程代号]])</f>
        <v/>
      </c>
      <c r="X75" s="11" t="str">
        <f>IF(ISBLANK(A75),"",COUNTIF(W:W,表1_1617[[#This Row],[子项名称]]&amp;表1_1617[[#This Row],[标题]]&amp;表1_1617[[#This Row],[分项工程代号]]))</f>
        <v/>
      </c>
      <c r="Y75" s="11" t="str">
        <f>IF(ISBLANK(A75),"",表1_1617[[#This Row],[子项名称]]&amp;表1_1617[[#This Row],[分项工程代号]]&amp;表1_1617[[#This Row],[分项工程名称]])</f>
        <v/>
      </c>
      <c r="Z75" s="11" t="str">
        <f>IF(ISBLANK(A75),"",IF(MATCH(表1_1617[[#This Row],[子项名称]]&amp;表1_1617[[#This Row],[分项工程代号]]&amp;表1_1617[[#This Row],[分项工程名称]],Y:Y,0)=ROW(表1_1617[[#This Row],[子项名称]]),TRUE,FALSE))</f>
        <v/>
      </c>
      <c r="AA75" s="11" t="str">
        <f t="shared" si="23"/>
        <v/>
      </c>
      <c r="AB75" s="11" t="str">
        <f>IF(ISBLANK(A75),"",VLOOKUP(表1_1617[[#This Row],[分项工程名称]],施工检查记录[#All],2,FALSE))</f>
        <v/>
      </c>
      <c r="AC75" t="str">
        <f t="shared" si="12"/>
        <v>1900年01月00日</v>
      </c>
    </row>
    <row r="76" customHeight="1" spans="1:29">
      <c r="A76" s="6"/>
      <c r="B76" s="6" t="str">
        <f ca="1" t="shared" si="13"/>
        <v/>
      </c>
      <c r="C76" s="6"/>
      <c r="D76" s="6"/>
      <c r="E76" s="6"/>
      <c r="F76" s="7"/>
      <c r="G76" s="8"/>
      <c r="I76" s="7"/>
      <c r="J76" s="7"/>
      <c r="K76" s="11" t="str">
        <f>IF(ISBLANK(A76),"",VLOOKUP("S8"&amp;表1_1617[[#This Row],[分项工程代号]]&amp;表1_1617[[#This Row],[分项工程名称]],模板!D:F,3,FALSE))</f>
        <v/>
      </c>
      <c r="L76" s="2" t="str">
        <f ca="1">IF(ISBLANK(A76),"",表1_1617[[#This Row],[编号]]&amp;TEXT(表1_1617[[#This Row],[序号]],"000"))</f>
        <v/>
      </c>
      <c r="M76" s="11" t="str">
        <f t="shared" si="14"/>
        <v/>
      </c>
      <c r="N76" s="11" t="str">
        <f t="shared" si="15"/>
        <v/>
      </c>
      <c r="O76" s="11" t="str">
        <f t="shared" si="16"/>
        <v/>
      </c>
      <c r="P76" s="2" t="str">
        <f t="shared" si="17"/>
        <v/>
      </c>
      <c r="Q76" s="2" t="str">
        <f t="shared" si="18"/>
        <v/>
      </c>
      <c r="R76" s="2" t="str">
        <f t="shared" si="19"/>
        <v/>
      </c>
      <c r="S76" s="11" t="str">
        <f t="shared" si="20"/>
        <v/>
      </c>
      <c r="T76" s="11" t="str">
        <f>IF(ISBLANK(A76),"",VLOOKUP(表1_1617[[#This Row],[分项工程名称]],模板!C:G,3,FALSE))</f>
        <v/>
      </c>
      <c r="U76" s="2" t="str">
        <f t="shared" si="21"/>
        <v/>
      </c>
      <c r="V76" s="2" t="str">
        <f t="shared" si="22"/>
        <v/>
      </c>
      <c r="W76" s="11" t="str">
        <f>IF(ISBLANK(A76),"",表1_1617[[#This Row],[子项名称]]&amp;表1_1617[[#This Row],[标题]]&amp;表1_1617[[#This Row],[分项工程代号]])</f>
        <v/>
      </c>
      <c r="X76" s="11" t="str">
        <f>IF(ISBLANK(A76),"",COUNTIF(W:W,表1_1617[[#This Row],[子项名称]]&amp;表1_1617[[#This Row],[标题]]&amp;表1_1617[[#This Row],[分项工程代号]]))</f>
        <v/>
      </c>
      <c r="Y76" s="11" t="str">
        <f>IF(ISBLANK(A76),"",表1_1617[[#This Row],[子项名称]]&amp;表1_1617[[#This Row],[分项工程代号]]&amp;表1_1617[[#This Row],[分项工程名称]])</f>
        <v/>
      </c>
      <c r="Z76" s="11" t="str">
        <f>IF(ISBLANK(A76),"",IF(MATCH(表1_1617[[#This Row],[子项名称]]&amp;表1_1617[[#This Row],[分项工程代号]]&amp;表1_1617[[#This Row],[分项工程名称]],Y:Y,0)=ROW(表1_1617[[#This Row],[子项名称]]),TRUE,FALSE))</f>
        <v/>
      </c>
      <c r="AA76" s="11" t="str">
        <f t="shared" si="23"/>
        <v/>
      </c>
      <c r="AB76" s="11" t="str">
        <f>IF(ISBLANK(A76),"",VLOOKUP(表1_1617[[#This Row],[分项工程名称]],施工检查记录[#All],2,FALSE))</f>
        <v/>
      </c>
      <c r="AC76" t="str">
        <f t="shared" si="12"/>
        <v>1900年01月00日</v>
      </c>
    </row>
    <row r="77" customHeight="1" spans="1:29">
      <c r="A77" s="7"/>
      <c r="B77" s="6" t="str">
        <f ca="1" t="shared" si="13"/>
        <v/>
      </c>
      <c r="C77" s="7"/>
      <c r="D77" s="7"/>
      <c r="E77" s="7"/>
      <c r="F77" s="7"/>
      <c r="G77" s="37"/>
      <c r="I77" s="7"/>
      <c r="J77" s="7"/>
      <c r="K77" s="11" t="str">
        <f>IF(ISBLANK(A77),"",VLOOKUP("S8"&amp;表1_1617[[#This Row],[分项工程代号]]&amp;表1_1617[[#This Row],[分项工程名称]],模板!D:F,3,FALSE))</f>
        <v/>
      </c>
      <c r="L77" s="2" t="str">
        <f ca="1">IF(ISBLANK(A77),"",表1_1617[[#This Row],[编号]]&amp;TEXT(表1_1617[[#This Row],[序号]],"000"))</f>
        <v/>
      </c>
      <c r="M77" s="11" t="str">
        <f t="shared" si="14"/>
        <v/>
      </c>
      <c r="N77" s="11" t="str">
        <f t="shared" si="15"/>
        <v/>
      </c>
      <c r="O77" s="11" t="str">
        <f t="shared" si="16"/>
        <v/>
      </c>
      <c r="P77" s="2" t="str">
        <f t="shared" si="17"/>
        <v/>
      </c>
      <c r="Q77" s="2" t="str">
        <f t="shared" si="18"/>
        <v/>
      </c>
      <c r="R77" s="2" t="str">
        <f t="shared" si="19"/>
        <v/>
      </c>
      <c r="S77" s="11" t="str">
        <f t="shared" si="20"/>
        <v/>
      </c>
      <c r="T77" s="11" t="str">
        <f>IF(ISBLANK(A77),"",VLOOKUP(表1_1617[[#This Row],[分项工程名称]],模板!C:G,3,FALSE))</f>
        <v/>
      </c>
      <c r="U77" s="2" t="str">
        <f t="shared" si="21"/>
        <v/>
      </c>
      <c r="V77" s="2" t="str">
        <f t="shared" si="22"/>
        <v/>
      </c>
      <c r="W77" s="11" t="str">
        <f>IF(ISBLANK(A77),"",表1_1617[[#This Row],[子项名称]]&amp;表1_1617[[#This Row],[标题]]&amp;表1_1617[[#This Row],[分项工程代号]])</f>
        <v/>
      </c>
      <c r="X77" s="11" t="str">
        <f>IF(ISBLANK(A77),"",COUNTIF(W:W,表1_1617[[#This Row],[子项名称]]&amp;表1_1617[[#This Row],[标题]]&amp;表1_1617[[#This Row],[分项工程代号]]))</f>
        <v/>
      </c>
      <c r="Y77" s="11" t="str">
        <f>IF(ISBLANK(A77),"",表1_1617[[#This Row],[子项名称]]&amp;表1_1617[[#This Row],[分项工程代号]]&amp;表1_1617[[#This Row],[分项工程名称]])</f>
        <v/>
      </c>
      <c r="Z77" s="11" t="str">
        <f>IF(ISBLANK(A77),"",IF(MATCH(表1_1617[[#This Row],[子项名称]]&amp;表1_1617[[#This Row],[分项工程代号]]&amp;表1_1617[[#This Row],[分项工程名称]],Y:Y,0)=ROW(表1_1617[[#This Row],[子项名称]]),TRUE,FALSE))</f>
        <v/>
      </c>
      <c r="AA77" s="11" t="str">
        <f t="shared" si="23"/>
        <v/>
      </c>
      <c r="AB77" s="11" t="str">
        <f>IF(ISBLANK(A77),"",VLOOKUP(表1_1617[[#This Row],[分项工程名称]],施工检查记录[#All],2,FALSE))</f>
        <v/>
      </c>
      <c r="AC77" t="str">
        <f t="shared" si="12"/>
        <v>1900年01月00日</v>
      </c>
    </row>
    <row r="78" customHeight="1" spans="2:29">
      <c r="B78" s="5" t="str">
        <f ca="1" t="shared" si="13"/>
        <v/>
      </c>
      <c r="G78" s="4"/>
      <c r="K78" s="11" t="str">
        <f>IF(ISBLANK(A78),"",VLOOKUP("S8"&amp;表1_1617[[#This Row],[分项工程代号]]&amp;表1_1617[[#This Row],[分项工程名称]],模板!D:F,3,FALSE))</f>
        <v/>
      </c>
      <c r="L78" s="2" t="str">
        <f ca="1">IF(ISBLANK(A78),"",表1_1617[[#This Row],[编号]]&amp;TEXT(表1_1617[[#This Row],[序号]],"000"))</f>
        <v/>
      </c>
      <c r="M78" s="11" t="str">
        <f t="shared" si="14"/>
        <v/>
      </c>
      <c r="N78" s="11" t="str">
        <f t="shared" si="15"/>
        <v/>
      </c>
      <c r="O78" s="11" t="str">
        <f t="shared" si="16"/>
        <v/>
      </c>
      <c r="P78" s="2" t="str">
        <f t="shared" si="17"/>
        <v/>
      </c>
      <c r="Q78" s="2" t="str">
        <f t="shared" si="18"/>
        <v/>
      </c>
      <c r="R78" s="2" t="str">
        <f t="shared" si="19"/>
        <v/>
      </c>
      <c r="S78" s="11" t="str">
        <f t="shared" si="20"/>
        <v/>
      </c>
      <c r="T78" s="11" t="str">
        <f>IF(ISBLANK(A78),"",VLOOKUP(表1_1617[[#This Row],[分项工程名称]],模板!C:G,3,FALSE))</f>
        <v/>
      </c>
      <c r="U78" s="2" t="str">
        <f t="shared" si="21"/>
        <v/>
      </c>
      <c r="V78" s="2" t="str">
        <f t="shared" si="22"/>
        <v/>
      </c>
      <c r="W78" s="11" t="str">
        <f>IF(ISBLANK(A78),"",表1_1617[[#This Row],[子项名称]]&amp;表1_1617[[#This Row],[标题]]&amp;表1_1617[[#This Row],[分项工程代号]])</f>
        <v/>
      </c>
      <c r="X78" s="11" t="str">
        <f>IF(ISBLANK(A78),"",COUNTIF(W:W,表1_1617[[#This Row],[子项名称]]&amp;表1_1617[[#This Row],[标题]]&amp;表1_1617[[#This Row],[分项工程代号]]))</f>
        <v/>
      </c>
      <c r="Y78" s="11" t="str">
        <f>IF(ISBLANK(A78),"",表1_1617[[#This Row],[子项名称]]&amp;表1_1617[[#This Row],[分项工程代号]]&amp;表1_1617[[#This Row],[分项工程名称]])</f>
        <v/>
      </c>
      <c r="Z78" s="11" t="str">
        <f>IF(ISBLANK(A78),"",IF(MATCH(表1_1617[[#This Row],[子项名称]]&amp;表1_1617[[#This Row],[分项工程代号]]&amp;表1_1617[[#This Row],[分项工程名称]],Y:Y,0)=ROW(表1_1617[[#This Row],[子项名称]]),TRUE,FALSE))</f>
        <v/>
      </c>
      <c r="AA78" s="11" t="str">
        <f t="shared" si="23"/>
        <v/>
      </c>
      <c r="AB78" s="11" t="str">
        <f>IF(ISBLANK(A78),"",VLOOKUP(表1_1617[[#This Row],[分项工程名称]],施工检查记录[#All],2,FALSE))</f>
        <v/>
      </c>
      <c r="AC78" t="str">
        <f t="shared" si="12"/>
        <v>1900年01月00日</v>
      </c>
    </row>
    <row r="79" customHeight="1" spans="2:29">
      <c r="B79" s="5" t="str">
        <f ca="1" t="shared" si="13"/>
        <v/>
      </c>
      <c r="G79" s="4"/>
      <c r="K79" s="11" t="str">
        <f>IF(ISBLANK(A79),"",VLOOKUP("S8"&amp;表1_1617[[#This Row],[分项工程代号]]&amp;表1_1617[[#This Row],[分项工程名称]],模板!D:F,3,FALSE))</f>
        <v/>
      </c>
      <c r="L79" s="2" t="str">
        <f ca="1">IF(ISBLANK(A79),"",表1_1617[[#This Row],[编号]]&amp;TEXT(表1_1617[[#This Row],[序号]],"000"))</f>
        <v/>
      </c>
      <c r="M79" s="11" t="str">
        <f t="shared" si="14"/>
        <v/>
      </c>
      <c r="N79" s="11" t="str">
        <f t="shared" si="15"/>
        <v/>
      </c>
      <c r="O79" s="11" t="str">
        <f t="shared" si="16"/>
        <v/>
      </c>
      <c r="P79" s="2" t="str">
        <f t="shared" si="17"/>
        <v/>
      </c>
      <c r="Q79" s="2" t="str">
        <f t="shared" si="18"/>
        <v/>
      </c>
      <c r="R79" s="2" t="str">
        <f t="shared" si="19"/>
        <v/>
      </c>
      <c r="S79" s="11" t="str">
        <f t="shared" si="20"/>
        <v/>
      </c>
      <c r="T79" s="11" t="str">
        <f>IF(ISBLANK(A79),"",VLOOKUP(表1_1617[[#This Row],[分项工程名称]],模板!C:G,3,FALSE))</f>
        <v/>
      </c>
      <c r="U79" s="2" t="str">
        <f t="shared" si="21"/>
        <v/>
      </c>
      <c r="V79" s="2" t="str">
        <f t="shared" si="22"/>
        <v/>
      </c>
      <c r="W79" s="11" t="str">
        <f>IF(ISBLANK(A79),"",表1_1617[[#This Row],[子项名称]]&amp;表1_1617[[#This Row],[标题]]&amp;表1_1617[[#This Row],[分项工程代号]])</f>
        <v/>
      </c>
      <c r="X79" s="11" t="str">
        <f>IF(ISBLANK(A79),"",COUNTIF(W:W,表1_1617[[#This Row],[子项名称]]&amp;表1_1617[[#This Row],[标题]]&amp;表1_1617[[#This Row],[分项工程代号]]))</f>
        <v/>
      </c>
      <c r="Y79" s="11" t="str">
        <f>IF(ISBLANK(A79),"",表1_1617[[#This Row],[子项名称]]&amp;表1_1617[[#This Row],[分项工程代号]]&amp;表1_1617[[#This Row],[分项工程名称]])</f>
        <v/>
      </c>
      <c r="Z79" s="11" t="str">
        <f>IF(ISBLANK(A79),"",IF(MATCH(表1_1617[[#This Row],[子项名称]]&amp;表1_1617[[#This Row],[分项工程代号]]&amp;表1_1617[[#This Row],[分项工程名称]],Y:Y,0)=ROW(表1_1617[[#This Row],[子项名称]]),TRUE,FALSE))</f>
        <v/>
      </c>
      <c r="AA79" s="11" t="str">
        <f t="shared" si="23"/>
        <v/>
      </c>
      <c r="AB79" s="11" t="str">
        <f>IF(ISBLANK(A79),"",VLOOKUP(表1_1617[[#This Row],[分项工程名称]],施工检查记录[#All],2,FALSE))</f>
        <v/>
      </c>
      <c r="AC79" t="str">
        <f t="shared" si="12"/>
        <v>1900年01月00日</v>
      </c>
    </row>
    <row r="80" customHeight="1" spans="2:29">
      <c r="B80" s="5" t="str">
        <f ca="1" t="shared" si="13"/>
        <v/>
      </c>
      <c r="G80" s="4"/>
      <c r="K80" s="11" t="str">
        <f>IF(ISBLANK(A80),"",VLOOKUP("S8"&amp;表1_1617[[#This Row],[分项工程代号]]&amp;表1_1617[[#This Row],[分项工程名称]],模板!D:F,3,FALSE))</f>
        <v/>
      </c>
      <c r="L80" s="2" t="str">
        <f ca="1">IF(ISBLANK(A80),"",表1_1617[[#This Row],[编号]]&amp;TEXT(表1_1617[[#This Row],[序号]],"000"))</f>
        <v/>
      </c>
      <c r="M80" s="11" t="str">
        <f t="shared" si="14"/>
        <v/>
      </c>
      <c r="N80" s="11" t="str">
        <f t="shared" si="15"/>
        <v/>
      </c>
      <c r="O80" s="11" t="str">
        <f t="shared" si="16"/>
        <v/>
      </c>
      <c r="P80" s="2" t="str">
        <f t="shared" si="17"/>
        <v/>
      </c>
      <c r="Q80" s="2" t="str">
        <f t="shared" si="18"/>
        <v/>
      </c>
      <c r="R80" s="2" t="str">
        <f t="shared" si="19"/>
        <v/>
      </c>
      <c r="S80" s="11" t="str">
        <f t="shared" si="20"/>
        <v/>
      </c>
      <c r="T80" s="11" t="str">
        <f>IF(ISBLANK(A80),"",VLOOKUP(表1_1617[[#This Row],[分项工程名称]],模板!C:G,3,FALSE))</f>
        <v/>
      </c>
      <c r="U80" s="2" t="str">
        <f t="shared" si="21"/>
        <v/>
      </c>
      <c r="V80" s="2" t="str">
        <f t="shared" si="22"/>
        <v/>
      </c>
      <c r="W80" s="11" t="str">
        <f>IF(ISBLANK(A80),"",表1_1617[[#This Row],[子项名称]]&amp;表1_1617[[#This Row],[标题]]&amp;表1_1617[[#This Row],[分项工程代号]])</f>
        <v/>
      </c>
      <c r="X80" s="11" t="str">
        <f>IF(ISBLANK(A80),"",COUNTIF(W:W,表1_1617[[#This Row],[子项名称]]&amp;表1_1617[[#This Row],[标题]]&amp;表1_1617[[#This Row],[分项工程代号]]))</f>
        <v/>
      </c>
      <c r="Y80" s="11" t="str">
        <f>IF(ISBLANK(A80),"",表1_1617[[#This Row],[子项名称]]&amp;表1_1617[[#This Row],[分项工程代号]]&amp;表1_1617[[#This Row],[分项工程名称]])</f>
        <v/>
      </c>
      <c r="Z80" s="11" t="str">
        <f>IF(ISBLANK(A80),"",IF(MATCH(表1_1617[[#This Row],[子项名称]]&amp;表1_1617[[#This Row],[分项工程代号]]&amp;表1_1617[[#This Row],[分项工程名称]],Y:Y,0)=ROW(表1_1617[[#This Row],[子项名称]]),TRUE,FALSE))</f>
        <v/>
      </c>
      <c r="AA80" s="11" t="str">
        <f t="shared" si="23"/>
        <v/>
      </c>
      <c r="AB80" s="11" t="str">
        <f>IF(ISBLANK(A80),"",VLOOKUP(表1_1617[[#This Row],[分项工程名称]],施工检查记录[#All],2,FALSE))</f>
        <v/>
      </c>
      <c r="AC80" t="str">
        <f t="shared" si="12"/>
        <v>1900年01月00日</v>
      </c>
    </row>
    <row r="81" customHeight="1" spans="2:29">
      <c r="B81" s="5" t="str">
        <f ca="1" t="shared" si="13"/>
        <v/>
      </c>
      <c r="G81" s="4"/>
      <c r="K81" s="11" t="str">
        <f>IF(ISBLANK(A81),"",VLOOKUP("S8"&amp;表1_1617[[#This Row],[分项工程代号]]&amp;表1_1617[[#This Row],[分项工程名称]],模板!D:F,3,FALSE))</f>
        <v/>
      </c>
      <c r="L81" s="2" t="str">
        <f ca="1">IF(ISBLANK(A81),"",表1_1617[[#This Row],[编号]]&amp;TEXT(表1_1617[[#This Row],[序号]],"000"))</f>
        <v/>
      </c>
      <c r="M81" s="11" t="str">
        <f t="shared" si="14"/>
        <v/>
      </c>
      <c r="N81" s="11" t="str">
        <f t="shared" si="15"/>
        <v/>
      </c>
      <c r="O81" s="11" t="str">
        <f t="shared" si="16"/>
        <v/>
      </c>
      <c r="P81" s="2" t="str">
        <f t="shared" si="17"/>
        <v/>
      </c>
      <c r="Q81" s="2" t="str">
        <f t="shared" si="18"/>
        <v/>
      </c>
      <c r="R81" s="2" t="str">
        <f t="shared" si="19"/>
        <v/>
      </c>
      <c r="S81" s="11" t="str">
        <f t="shared" si="20"/>
        <v/>
      </c>
      <c r="T81" s="11" t="str">
        <f>IF(ISBLANK(A81),"",VLOOKUP(表1_1617[[#This Row],[分项工程名称]],模板!C:G,3,FALSE))</f>
        <v/>
      </c>
      <c r="U81" s="2" t="str">
        <f t="shared" si="21"/>
        <v/>
      </c>
      <c r="V81" s="2" t="str">
        <f t="shared" si="22"/>
        <v/>
      </c>
      <c r="W81" s="11" t="str">
        <f>IF(ISBLANK(A81),"",表1_1617[[#This Row],[子项名称]]&amp;表1_1617[[#This Row],[标题]]&amp;表1_1617[[#This Row],[分项工程代号]])</f>
        <v/>
      </c>
      <c r="X81" s="11" t="str">
        <f>IF(ISBLANK(A81),"",COUNTIF(W:W,表1_1617[[#This Row],[子项名称]]&amp;表1_1617[[#This Row],[标题]]&amp;表1_1617[[#This Row],[分项工程代号]]))</f>
        <v/>
      </c>
      <c r="Y81" s="11" t="str">
        <f>IF(ISBLANK(A81),"",表1_1617[[#This Row],[子项名称]]&amp;表1_1617[[#This Row],[分项工程代号]]&amp;表1_1617[[#This Row],[分项工程名称]])</f>
        <v/>
      </c>
      <c r="Z81" s="11" t="str">
        <f>IF(ISBLANK(A81),"",IF(MATCH(表1_1617[[#This Row],[子项名称]]&amp;表1_1617[[#This Row],[分项工程代号]]&amp;表1_1617[[#This Row],[分项工程名称]],Y:Y,0)=ROW(表1_1617[[#This Row],[子项名称]]),TRUE,FALSE))</f>
        <v/>
      </c>
      <c r="AA81" s="11" t="str">
        <f t="shared" si="23"/>
        <v/>
      </c>
      <c r="AB81" s="11" t="str">
        <f>IF(ISBLANK(A81),"",VLOOKUP(表1_1617[[#This Row],[分项工程名称]],施工检查记录[#All],2,FALSE))</f>
        <v/>
      </c>
      <c r="AC81" t="str">
        <f t="shared" si="12"/>
        <v>1900年01月00日</v>
      </c>
    </row>
    <row r="82" customHeight="1" spans="2:29">
      <c r="B82" s="5" t="str">
        <f ca="1" t="shared" si="13"/>
        <v/>
      </c>
      <c r="G82" s="4"/>
      <c r="K82" s="11" t="str">
        <f>IF(ISBLANK(A82),"",VLOOKUP("S8"&amp;表1_1617[[#This Row],[分项工程代号]]&amp;表1_1617[[#This Row],[分项工程名称]],模板!D:F,3,FALSE))</f>
        <v/>
      </c>
      <c r="L82" s="2" t="str">
        <f ca="1">IF(ISBLANK(A82),"",表1_1617[[#This Row],[编号]]&amp;TEXT(表1_1617[[#This Row],[序号]],"000"))</f>
        <v/>
      </c>
      <c r="M82" s="11" t="str">
        <f t="shared" si="14"/>
        <v/>
      </c>
      <c r="N82" s="11" t="str">
        <f t="shared" si="15"/>
        <v/>
      </c>
      <c r="O82" s="11" t="str">
        <f t="shared" si="16"/>
        <v/>
      </c>
      <c r="P82" s="2" t="str">
        <f t="shared" si="17"/>
        <v/>
      </c>
      <c r="Q82" s="2" t="str">
        <f t="shared" si="18"/>
        <v/>
      </c>
      <c r="R82" s="2" t="str">
        <f t="shared" si="19"/>
        <v/>
      </c>
      <c r="S82" s="11" t="str">
        <f t="shared" si="20"/>
        <v/>
      </c>
      <c r="T82" s="11" t="str">
        <f>IF(ISBLANK(A82),"",VLOOKUP(表1_1617[[#This Row],[分项工程名称]],模板!C:G,3,FALSE))</f>
        <v/>
      </c>
      <c r="U82" s="2" t="str">
        <f t="shared" si="21"/>
        <v/>
      </c>
      <c r="V82" s="2" t="str">
        <f t="shared" si="22"/>
        <v/>
      </c>
      <c r="W82" s="11" t="str">
        <f>IF(ISBLANK(A82),"",表1_1617[[#This Row],[子项名称]]&amp;表1_1617[[#This Row],[标题]]&amp;表1_1617[[#This Row],[分项工程代号]])</f>
        <v/>
      </c>
      <c r="X82" s="11" t="str">
        <f>IF(ISBLANK(A82),"",COUNTIF(W:W,表1_1617[[#This Row],[子项名称]]&amp;表1_1617[[#This Row],[标题]]&amp;表1_1617[[#This Row],[分项工程代号]]))</f>
        <v/>
      </c>
      <c r="Y82" s="11" t="str">
        <f>IF(ISBLANK(A82),"",表1_1617[[#This Row],[子项名称]]&amp;表1_1617[[#This Row],[分项工程代号]]&amp;表1_1617[[#This Row],[分项工程名称]])</f>
        <v/>
      </c>
      <c r="Z82" s="11" t="str">
        <f>IF(ISBLANK(A82),"",IF(MATCH(表1_1617[[#This Row],[子项名称]]&amp;表1_1617[[#This Row],[分项工程代号]]&amp;表1_1617[[#This Row],[分项工程名称]],Y:Y,0)=ROW(表1_1617[[#This Row],[子项名称]]),TRUE,FALSE))</f>
        <v/>
      </c>
      <c r="AA82" s="11" t="str">
        <f t="shared" si="23"/>
        <v/>
      </c>
      <c r="AB82" s="11" t="str">
        <f>IF(ISBLANK(A82),"",VLOOKUP(表1_1617[[#This Row],[分项工程名称]],施工检查记录[#All],2,FALSE))</f>
        <v/>
      </c>
      <c r="AC82" t="str">
        <f t="shared" si="12"/>
        <v>1900年01月00日</v>
      </c>
    </row>
    <row r="83" customHeight="1" spans="2:29">
      <c r="B83" s="5" t="str">
        <f ca="1" t="shared" si="13"/>
        <v/>
      </c>
      <c r="G83" s="4"/>
      <c r="K83" s="11" t="str">
        <f>IF(ISBLANK(A83),"",VLOOKUP("S8"&amp;表1_1617[[#This Row],[分项工程代号]]&amp;表1_1617[[#This Row],[分项工程名称]],模板!D:F,3,FALSE))</f>
        <v/>
      </c>
      <c r="L83" s="2" t="str">
        <f ca="1">IF(ISBLANK(A83),"",表1_1617[[#This Row],[编号]]&amp;TEXT(表1_1617[[#This Row],[序号]],"000"))</f>
        <v/>
      </c>
      <c r="M83" s="11" t="str">
        <f t="shared" si="14"/>
        <v/>
      </c>
      <c r="N83" s="11" t="str">
        <f t="shared" si="15"/>
        <v/>
      </c>
      <c r="O83" s="11" t="str">
        <f t="shared" si="16"/>
        <v/>
      </c>
      <c r="P83" s="2" t="str">
        <f t="shared" si="17"/>
        <v/>
      </c>
      <c r="Q83" s="2" t="str">
        <f t="shared" si="18"/>
        <v/>
      </c>
      <c r="R83" s="2" t="str">
        <f t="shared" si="19"/>
        <v/>
      </c>
      <c r="S83" s="11" t="str">
        <f t="shared" si="20"/>
        <v/>
      </c>
      <c r="T83" s="11" t="str">
        <f>IF(ISBLANK(A83),"",VLOOKUP(表1_1617[[#This Row],[分项工程名称]],模板!C:G,3,FALSE))</f>
        <v/>
      </c>
      <c r="U83" s="2" t="str">
        <f t="shared" si="21"/>
        <v/>
      </c>
      <c r="V83" s="2" t="str">
        <f t="shared" si="22"/>
        <v/>
      </c>
      <c r="W83" s="11" t="str">
        <f>IF(ISBLANK(A83),"",表1_1617[[#This Row],[子项名称]]&amp;表1_1617[[#This Row],[标题]]&amp;表1_1617[[#This Row],[分项工程代号]])</f>
        <v/>
      </c>
      <c r="X83" s="11" t="str">
        <f>IF(ISBLANK(A83),"",COUNTIF(W:W,表1_1617[[#This Row],[子项名称]]&amp;表1_1617[[#This Row],[标题]]&amp;表1_1617[[#This Row],[分项工程代号]]))</f>
        <v/>
      </c>
      <c r="Y83" s="11" t="str">
        <f>IF(ISBLANK(A83),"",表1_1617[[#This Row],[子项名称]]&amp;表1_1617[[#This Row],[分项工程代号]]&amp;表1_1617[[#This Row],[分项工程名称]])</f>
        <v/>
      </c>
      <c r="Z83" s="11" t="str">
        <f>IF(ISBLANK(A83),"",IF(MATCH(表1_1617[[#This Row],[子项名称]]&amp;表1_1617[[#This Row],[分项工程代号]]&amp;表1_1617[[#This Row],[分项工程名称]],Y:Y,0)=ROW(表1_1617[[#This Row],[子项名称]]),TRUE,FALSE))</f>
        <v/>
      </c>
      <c r="AA83" s="11" t="str">
        <f t="shared" si="23"/>
        <v/>
      </c>
      <c r="AB83" s="11" t="str">
        <f>IF(ISBLANK(A83),"",VLOOKUP(表1_1617[[#This Row],[分项工程名称]],施工检查记录[#All],2,FALSE))</f>
        <v/>
      </c>
      <c r="AC83" t="str">
        <f t="shared" si="12"/>
        <v>1900年01月00日</v>
      </c>
    </row>
    <row r="84" customHeight="1" spans="2:29">
      <c r="B84" s="5" t="str">
        <f ca="1" t="shared" si="13"/>
        <v/>
      </c>
      <c r="G84" s="4"/>
      <c r="K84" s="11" t="str">
        <f>IF(ISBLANK(A84),"",VLOOKUP("S8"&amp;表1_1617[[#This Row],[分项工程代号]]&amp;表1_1617[[#This Row],[分项工程名称]],模板!D:F,3,FALSE))</f>
        <v/>
      </c>
      <c r="L84" s="2" t="str">
        <f ca="1">IF(ISBLANK(A84),"",表1_1617[[#This Row],[编号]]&amp;TEXT(表1_1617[[#This Row],[序号]],"000"))</f>
        <v/>
      </c>
      <c r="M84" s="11" t="str">
        <f t="shared" si="14"/>
        <v/>
      </c>
      <c r="N84" s="11" t="str">
        <f t="shared" si="15"/>
        <v/>
      </c>
      <c r="O84" s="11" t="str">
        <f t="shared" si="16"/>
        <v/>
      </c>
      <c r="P84" s="2" t="str">
        <f t="shared" si="17"/>
        <v/>
      </c>
      <c r="Q84" s="2" t="str">
        <f t="shared" si="18"/>
        <v/>
      </c>
      <c r="R84" s="2" t="str">
        <f t="shared" si="19"/>
        <v/>
      </c>
      <c r="S84" s="11" t="str">
        <f t="shared" si="20"/>
        <v/>
      </c>
      <c r="T84" s="11" t="str">
        <f>IF(ISBLANK(A84),"",VLOOKUP(表1_1617[[#This Row],[分项工程名称]],模板!C:G,3,FALSE))</f>
        <v/>
      </c>
      <c r="U84" s="2" t="str">
        <f t="shared" si="21"/>
        <v/>
      </c>
      <c r="V84" s="2" t="str">
        <f t="shared" si="22"/>
        <v/>
      </c>
      <c r="W84" s="11" t="str">
        <f>IF(ISBLANK(A84),"",表1_1617[[#This Row],[子项名称]]&amp;表1_1617[[#This Row],[标题]]&amp;表1_1617[[#This Row],[分项工程代号]])</f>
        <v/>
      </c>
      <c r="X84" s="11" t="str">
        <f>IF(ISBLANK(A84),"",COUNTIF(W:W,表1_1617[[#This Row],[子项名称]]&amp;表1_1617[[#This Row],[标题]]&amp;表1_1617[[#This Row],[分项工程代号]]))</f>
        <v/>
      </c>
      <c r="Y84" s="11" t="str">
        <f>IF(ISBLANK(A84),"",表1_1617[[#This Row],[子项名称]]&amp;表1_1617[[#This Row],[分项工程代号]]&amp;表1_1617[[#This Row],[分项工程名称]])</f>
        <v/>
      </c>
      <c r="Z84" s="11" t="str">
        <f>IF(ISBLANK(A84),"",IF(MATCH(表1_1617[[#This Row],[子项名称]]&amp;表1_1617[[#This Row],[分项工程代号]]&amp;表1_1617[[#This Row],[分项工程名称]],Y:Y,0)=ROW(表1_1617[[#This Row],[子项名称]]),TRUE,FALSE))</f>
        <v/>
      </c>
      <c r="AA84" s="11" t="str">
        <f t="shared" si="23"/>
        <v/>
      </c>
      <c r="AB84" s="11" t="str">
        <f>IF(ISBLANK(A84),"",VLOOKUP(表1_1617[[#This Row],[分项工程名称]],施工检查记录[#All],2,FALSE))</f>
        <v/>
      </c>
      <c r="AC84" t="str">
        <f t="shared" si="12"/>
        <v>1900年01月00日</v>
      </c>
    </row>
    <row r="85" customHeight="1" spans="2:29">
      <c r="B85" s="5" t="str">
        <f ca="1" t="shared" si="13"/>
        <v/>
      </c>
      <c r="G85" s="4"/>
      <c r="K85" s="11" t="str">
        <f>IF(ISBLANK(A85),"",VLOOKUP("S8"&amp;表1_1617[[#This Row],[分项工程代号]]&amp;表1_1617[[#This Row],[分项工程名称]],模板!D:F,3,FALSE))</f>
        <v/>
      </c>
      <c r="L85" s="2" t="str">
        <f ca="1">IF(ISBLANK(A85),"",表1_1617[[#This Row],[编号]]&amp;TEXT(表1_1617[[#This Row],[序号]],"000"))</f>
        <v/>
      </c>
      <c r="M85" s="11" t="str">
        <f t="shared" si="14"/>
        <v/>
      </c>
      <c r="N85" s="11" t="str">
        <f t="shared" si="15"/>
        <v/>
      </c>
      <c r="O85" s="11" t="str">
        <f t="shared" si="16"/>
        <v/>
      </c>
      <c r="P85" s="2" t="str">
        <f t="shared" si="17"/>
        <v/>
      </c>
      <c r="Q85" s="2" t="str">
        <f t="shared" si="18"/>
        <v/>
      </c>
      <c r="R85" s="2" t="str">
        <f t="shared" si="19"/>
        <v/>
      </c>
      <c r="S85" s="11" t="str">
        <f t="shared" si="20"/>
        <v/>
      </c>
      <c r="T85" s="11" t="str">
        <f>IF(ISBLANK(A85),"",VLOOKUP(表1_1617[[#This Row],[分项工程名称]],模板!C:G,3,FALSE))</f>
        <v/>
      </c>
      <c r="U85" s="2" t="str">
        <f t="shared" si="21"/>
        <v/>
      </c>
      <c r="V85" s="2" t="str">
        <f t="shared" si="22"/>
        <v/>
      </c>
      <c r="W85" s="11" t="str">
        <f>IF(ISBLANK(A85),"",表1_1617[[#This Row],[子项名称]]&amp;表1_1617[[#This Row],[标题]]&amp;表1_1617[[#This Row],[分项工程代号]])</f>
        <v/>
      </c>
      <c r="X85" s="11" t="str">
        <f>IF(ISBLANK(A85),"",COUNTIF(W:W,表1_1617[[#This Row],[子项名称]]&amp;表1_1617[[#This Row],[标题]]&amp;表1_1617[[#This Row],[分项工程代号]]))</f>
        <v/>
      </c>
      <c r="Y85" s="11" t="str">
        <f>IF(ISBLANK(A85),"",表1_1617[[#This Row],[子项名称]]&amp;表1_1617[[#This Row],[分项工程代号]]&amp;表1_1617[[#This Row],[分项工程名称]])</f>
        <v/>
      </c>
      <c r="Z85" s="11" t="str">
        <f>IF(ISBLANK(A85),"",IF(MATCH(表1_1617[[#This Row],[子项名称]]&amp;表1_1617[[#This Row],[分项工程代号]]&amp;表1_1617[[#This Row],[分项工程名称]],Y:Y,0)=ROW(表1_1617[[#This Row],[子项名称]]),TRUE,FALSE))</f>
        <v/>
      </c>
      <c r="AA85" s="11" t="str">
        <f t="shared" si="23"/>
        <v/>
      </c>
      <c r="AB85" s="11" t="str">
        <f>IF(ISBLANK(A85),"",VLOOKUP(表1_1617[[#This Row],[分项工程名称]],施工检查记录[#All],2,FALSE))</f>
        <v/>
      </c>
      <c r="AC85" t="str">
        <f t="shared" si="12"/>
        <v>1900年01月00日</v>
      </c>
    </row>
    <row r="86" customHeight="1" spans="2:29">
      <c r="B86" s="5" t="str">
        <f ca="1" t="shared" si="13"/>
        <v/>
      </c>
      <c r="G86" s="4"/>
      <c r="K86" s="11" t="str">
        <f>IF(ISBLANK(A86),"",VLOOKUP("S8"&amp;表1_1617[[#This Row],[分项工程代号]]&amp;表1_1617[[#This Row],[分项工程名称]],模板!D:F,3,FALSE))</f>
        <v/>
      </c>
      <c r="L86" s="2" t="str">
        <f ca="1">IF(ISBLANK(A86),"",表1_1617[[#This Row],[编号]]&amp;TEXT(表1_1617[[#This Row],[序号]],"000"))</f>
        <v/>
      </c>
      <c r="M86" s="11" t="str">
        <f t="shared" si="14"/>
        <v/>
      </c>
      <c r="N86" s="11" t="str">
        <f t="shared" si="15"/>
        <v/>
      </c>
      <c r="O86" s="11" t="str">
        <f t="shared" si="16"/>
        <v/>
      </c>
      <c r="P86" s="2" t="str">
        <f t="shared" si="17"/>
        <v/>
      </c>
      <c r="Q86" s="2" t="str">
        <f t="shared" si="18"/>
        <v/>
      </c>
      <c r="R86" s="2" t="str">
        <f t="shared" si="19"/>
        <v/>
      </c>
      <c r="S86" s="11" t="str">
        <f t="shared" si="20"/>
        <v/>
      </c>
      <c r="T86" s="11" t="str">
        <f>IF(ISBLANK(A86),"",VLOOKUP(表1_1617[[#This Row],[分项工程名称]],模板!C:G,3,FALSE))</f>
        <v/>
      </c>
      <c r="U86" s="2" t="str">
        <f t="shared" si="21"/>
        <v/>
      </c>
      <c r="V86" s="2" t="str">
        <f t="shared" si="22"/>
        <v/>
      </c>
      <c r="W86" s="11" t="str">
        <f>IF(ISBLANK(A86),"",表1_1617[[#This Row],[子项名称]]&amp;表1_1617[[#This Row],[标题]]&amp;表1_1617[[#This Row],[分项工程代号]])</f>
        <v/>
      </c>
      <c r="X86" s="11" t="str">
        <f>IF(ISBLANK(A86),"",COUNTIF(W:W,表1_1617[[#This Row],[子项名称]]&amp;表1_1617[[#This Row],[标题]]&amp;表1_1617[[#This Row],[分项工程代号]]))</f>
        <v/>
      </c>
      <c r="Y86" s="11" t="str">
        <f>IF(ISBLANK(A86),"",表1_1617[[#This Row],[子项名称]]&amp;表1_1617[[#This Row],[分项工程代号]]&amp;表1_1617[[#This Row],[分项工程名称]])</f>
        <v/>
      </c>
      <c r="Z86" s="11" t="str">
        <f>IF(ISBLANK(A86),"",IF(MATCH(表1_1617[[#This Row],[子项名称]]&amp;表1_1617[[#This Row],[分项工程代号]]&amp;表1_1617[[#This Row],[分项工程名称]],Y:Y,0)=ROW(表1_1617[[#This Row],[子项名称]]),TRUE,FALSE))</f>
        <v/>
      </c>
      <c r="AA86" s="11" t="str">
        <f t="shared" si="23"/>
        <v/>
      </c>
      <c r="AB86" s="11" t="str">
        <f>IF(ISBLANK(A86),"",VLOOKUP(表1_1617[[#This Row],[分项工程名称]],施工检查记录[#All],2,FALSE))</f>
        <v/>
      </c>
      <c r="AC86" t="str">
        <f t="shared" si="12"/>
        <v>1900年01月00日</v>
      </c>
    </row>
    <row r="87" customHeight="1" spans="2:29">
      <c r="B87" s="5" t="str">
        <f ca="1" t="shared" si="13"/>
        <v/>
      </c>
      <c r="G87" s="4"/>
      <c r="K87" s="11" t="str">
        <f>IF(ISBLANK(A87),"",VLOOKUP("S8"&amp;表1_1617[[#This Row],[分项工程代号]]&amp;表1_1617[[#This Row],[分项工程名称]],模板!D:F,3,FALSE))</f>
        <v/>
      </c>
      <c r="L87" s="2" t="str">
        <f ca="1">IF(ISBLANK(A87),"",表1_1617[[#This Row],[编号]]&amp;TEXT(表1_1617[[#This Row],[序号]],"000"))</f>
        <v/>
      </c>
      <c r="M87" s="11" t="str">
        <f t="shared" si="14"/>
        <v/>
      </c>
      <c r="N87" s="11" t="str">
        <f t="shared" si="15"/>
        <v/>
      </c>
      <c r="O87" s="11" t="str">
        <f t="shared" si="16"/>
        <v/>
      </c>
      <c r="P87" s="2" t="str">
        <f t="shared" si="17"/>
        <v/>
      </c>
      <c r="Q87" s="2" t="str">
        <f t="shared" si="18"/>
        <v/>
      </c>
      <c r="R87" s="2" t="str">
        <f t="shared" si="19"/>
        <v/>
      </c>
      <c r="S87" s="11" t="str">
        <f t="shared" si="20"/>
        <v/>
      </c>
      <c r="T87" s="11" t="str">
        <f>IF(ISBLANK(A87),"",VLOOKUP(表1_1617[[#This Row],[分项工程名称]],模板!C:G,3,FALSE))</f>
        <v/>
      </c>
      <c r="U87" s="2" t="str">
        <f t="shared" si="21"/>
        <v/>
      </c>
      <c r="V87" s="2" t="str">
        <f t="shared" si="22"/>
        <v/>
      </c>
      <c r="W87" s="11" t="str">
        <f>IF(ISBLANK(A87),"",表1_1617[[#This Row],[子项名称]]&amp;表1_1617[[#This Row],[标题]]&amp;表1_1617[[#This Row],[分项工程代号]])</f>
        <v/>
      </c>
      <c r="X87" s="11" t="str">
        <f>IF(ISBLANK(A87),"",COUNTIF(W:W,表1_1617[[#This Row],[子项名称]]&amp;表1_1617[[#This Row],[标题]]&amp;表1_1617[[#This Row],[分项工程代号]]))</f>
        <v/>
      </c>
      <c r="Y87" s="11" t="str">
        <f>IF(ISBLANK(A87),"",表1_1617[[#This Row],[子项名称]]&amp;表1_1617[[#This Row],[分项工程代号]]&amp;表1_1617[[#This Row],[分项工程名称]])</f>
        <v/>
      </c>
      <c r="Z87" s="11" t="str">
        <f>IF(ISBLANK(A87),"",IF(MATCH(表1_1617[[#This Row],[子项名称]]&amp;表1_1617[[#This Row],[分项工程代号]]&amp;表1_1617[[#This Row],[分项工程名称]],Y:Y,0)=ROW(表1_1617[[#This Row],[子项名称]]),TRUE,FALSE))</f>
        <v/>
      </c>
      <c r="AA87" s="11" t="str">
        <f t="shared" si="23"/>
        <v/>
      </c>
      <c r="AB87" s="11" t="str">
        <f>IF(ISBLANK(A87),"",VLOOKUP(表1_1617[[#This Row],[分项工程名称]],施工检查记录[#All],2,FALSE))</f>
        <v/>
      </c>
      <c r="AC87" t="str">
        <f t="shared" si="12"/>
        <v>1900年01月00日</v>
      </c>
    </row>
    <row r="88" customHeight="1" spans="2:29">
      <c r="B88" s="5" t="str">
        <f ca="1" t="shared" si="13"/>
        <v/>
      </c>
      <c r="G88" s="4"/>
      <c r="K88" s="11" t="str">
        <f>IF(ISBLANK(A88),"",VLOOKUP("S8"&amp;表1_1617[[#This Row],[分项工程代号]]&amp;表1_1617[[#This Row],[分项工程名称]],模板!D:F,3,FALSE))</f>
        <v/>
      </c>
      <c r="L88" s="2" t="str">
        <f ca="1">IF(ISBLANK(A88),"",表1_1617[[#This Row],[编号]]&amp;TEXT(表1_1617[[#This Row],[序号]],"000"))</f>
        <v/>
      </c>
      <c r="M88" s="11" t="str">
        <f t="shared" si="14"/>
        <v/>
      </c>
      <c r="N88" s="11" t="str">
        <f t="shared" si="15"/>
        <v/>
      </c>
      <c r="O88" s="11" t="str">
        <f t="shared" si="16"/>
        <v/>
      </c>
      <c r="P88" s="2" t="str">
        <f t="shared" si="17"/>
        <v/>
      </c>
      <c r="Q88" s="2" t="str">
        <f t="shared" si="18"/>
        <v/>
      </c>
      <c r="R88" s="2" t="str">
        <f t="shared" si="19"/>
        <v/>
      </c>
      <c r="S88" s="11" t="str">
        <f t="shared" si="20"/>
        <v/>
      </c>
      <c r="T88" s="11" t="str">
        <f>IF(ISBLANK(A88),"",VLOOKUP(表1_1617[[#This Row],[分项工程名称]],模板!C:G,3,FALSE))</f>
        <v/>
      </c>
      <c r="U88" s="2" t="str">
        <f t="shared" si="21"/>
        <v/>
      </c>
      <c r="V88" s="2" t="str">
        <f t="shared" si="22"/>
        <v/>
      </c>
      <c r="W88" s="11" t="str">
        <f>IF(ISBLANK(A88),"",表1_1617[[#This Row],[子项名称]]&amp;表1_1617[[#This Row],[标题]]&amp;表1_1617[[#This Row],[分项工程代号]])</f>
        <v/>
      </c>
      <c r="X88" s="11" t="str">
        <f>IF(ISBLANK(A88),"",COUNTIF(W:W,表1_1617[[#This Row],[子项名称]]&amp;表1_1617[[#This Row],[标题]]&amp;表1_1617[[#This Row],[分项工程代号]]))</f>
        <v/>
      </c>
      <c r="Y88" s="11" t="str">
        <f>IF(ISBLANK(A88),"",表1_1617[[#This Row],[子项名称]]&amp;表1_1617[[#This Row],[分项工程代号]]&amp;表1_1617[[#This Row],[分项工程名称]])</f>
        <v/>
      </c>
      <c r="Z88" s="11" t="str">
        <f>IF(ISBLANK(A88),"",IF(MATCH(表1_1617[[#This Row],[子项名称]]&amp;表1_1617[[#This Row],[分项工程代号]]&amp;表1_1617[[#This Row],[分项工程名称]],Y:Y,0)=ROW(表1_1617[[#This Row],[子项名称]]),TRUE,FALSE))</f>
        <v/>
      </c>
      <c r="AA88" s="11" t="str">
        <f t="shared" si="23"/>
        <v/>
      </c>
      <c r="AB88" s="11" t="str">
        <f>IF(ISBLANK(A88),"",VLOOKUP(表1_1617[[#This Row],[分项工程名称]],施工检查记录[#All],2,FALSE))</f>
        <v/>
      </c>
      <c r="AC88" t="str">
        <f t="shared" si="12"/>
        <v>1900年01月00日</v>
      </c>
    </row>
    <row r="89" customHeight="1" spans="2:29">
      <c r="B89" s="5" t="str">
        <f ca="1" t="shared" si="13"/>
        <v/>
      </c>
      <c r="G89" s="4"/>
      <c r="K89" s="11" t="str">
        <f>IF(ISBLANK(A89),"",VLOOKUP("S8"&amp;表1_1617[[#This Row],[分项工程代号]]&amp;表1_1617[[#This Row],[分项工程名称]],模板!D:F,3,FALSE))</f>
        <v/>
      </c>
      <c r="L89" s="2" t="str">
        <f ca="1">IF(ISBLANK(A89),"",表1_1617[[#This Row],[编号]]&amp;TEXT(表1_1617[[#This Row],[序号]],"000"))</f>
        <v/>
      </c>
      <c r="M89" s="11" t="str">
        <f t="shared" si="14"/>
        <v/>
      </c>
      <c r="N89" s="11" t="str">
        <f t="shared" si="15"/>
        <v/>
      </c>
      <c r="O89" s="11" t="str">
        <f t="shared" si="16"/>
        <v/>
      </c>
      <c r="P89" s="2" t="str">
        <f t="shared" si="17"/>
        <v/>
      </c>
      <c r="Q89" s="2" t="str">
        <f t="shared" si="18"/>
        <v/>
      </c>
      <c r="R89" s="2" t="str">
        <f t="shared" si="19"/>
        <v/>
      </c>
      <c r="S89" s="11" t="str">
        <f t="shared" si="20"/>
        <v/>
      </c>
      <c r="T89" s="11" t="str">
        <f>IF(ISBLANK(A89),"",VLOOKUP(表1_1617[[#This Row],[分项工程名称]],模板!C:G,3,FALSE))</f>
        <v/>
      </c>
      <c r="U89" s="2" t="str">
        <f t="shared" si="21"/>
        <v/>
      </c>
      <c r="V89" s="2" t="str">
        <f t="shared" si="22"/>
        <v/>
      </c>
      <c r="W89" s="11" t="str">
        <f>IF(ISBLANK(A89),"",表1_1617[[#This Row],[子项名称]]&amp;表1_1617[[#This Row],[标题]]&amp;表1_1617[[#This Row],[分项工程代号]])</f>
        <v/>
      </c>
      <c r="X89" s="11" t="str">
        <f>IF(ISBLANK(A89),"",COUNTIF(W:W,表1_1617[[#This Row],[子项名称]]&amp;表1_1617[[#This Row],[标题]]&amp;表1_1617[[#This Row],[分项工程代号]]))</f>
        <v/>
      </c>
      <c r="Y89" s="11" t="str">
        <f>IF(ISBLANK(A89),"",表1_1617[[#This Row],[子项名称]]&amp;表1_1617[[#This Row],[分项工程代号]]&amp;表1_1617[[#This Row],[分项工程名称]])</f>
        <v/>
      </c>
      <c r="Z89" s="11" t="str">
        <f>IF(ISBLANK(A89),"",IF(MATCH(表1_1617[[#This Row],[子项名称]]&amp;表1_1617[[#This Row],[分项工程代号]]&amp;表1_1617[[#This Row],[分项工程名称]],Y:Y,0)=ROW(表1_1617[[#This Row],[子项名称]]),TRUE,FALSE))</f>
        <v/>
      </c>
      <c r="AA89" s="11" t="str">
        <f t="shared" si="23"/>
        <v/>
      </c>
      <c r="AB89" s="11" t="str">
        <f>IF(ISBLANK(A89),"",VLOOKUP(表1_1617[[#This Row],[分项工程名称]],施工检查记录[#All],2,FALSE))</f>
        <v/>
      </c>
      <c r="AC89" t="str">
        <f t="shared" si="12"/>
        <v>1900年01月00日</v>
      </c>
    </row>
    <row r="90" customHeight="1" spans="2:29">
      <c r="B90" s="5" t="str">
        <f ca="1" t="shared" si="13"/>
        <v/>
      </c>
      <c r="G90" s="4"/>
      <c r="K90" s="11" t="str">
        <f>IF(ISBLANK(A90),"",VLOOKUP("S8"&amp;表1_1617[[#This Row],[分项工程代号]]&amp;表1_1617[[#This Row],[分项工程名称]],模板!D:F,3,FALSE))</f>
        <v/>
      </c>
      <c r="L90" s="2" t="str">
        <f ca="1">IF(ISBLANK(A90),"",表1_1617[[#This Row],[编号]]&amp;TEXT(表1_1617[[#This Row],[序号]],"000"))</f>
        <v/>
      </c>
      <c r="M90" s="11" t="str">
        <f t="shared" si="14"/>
        <v/>
      </c>
      <c r="N90" s="11" t="str">
        <f t="shared" si="15"/>
        <v/>
      </c>
      <c r="O90" s="11" t="str">
        <f t="shared" si="16"/>
        <v/>
      </c>
      <c r="P90" s="2" t="str">
        <f t="shared" si="17"/>
        <v/>
      </c>
      <c r="Q90" s="2" t="str">
        <f t="shared" si="18"/>
        <v/>
      </c>
      <c r="R90" s="2" t="str">
        <f t="shared" si="19"/>
        <v/>
      </c>
      <c r="S90" s="11" t="str">
        <f t="shared" si="20"/>
        <v/>
      </c>
      <c r="T90" s="11" t="str">
        <f>IF(ISBLANK(A90),"",VLOOKUP(表1_1617[[#This Row],[分项工程名称]],模板!C:G,3,FALSE))</f>
        <v/>
      </c>
      <c r="U90" s="2" t="str">
        <f t="shared" si="21"/>
        <v/>
      </c>
      <c r="V90" s="2" t="str">
        <f t="shared" si="22"/>
        <v/>
      </c>
      <c r="W90" s="11" t="str">
        <f>IF(ISBLANK(A90),"",表1_1617[[#This Row],[子项名称]]&amp;表1_1617[[#This Row],[标题]]&amp;表1_1617[[#This Row],[分项工程代号]])</f>
        <v/>
      </c>
      <c r="X90" s="11" t="str">
        <f>IF(ISBLANK(A90),"",COUNTIF(W:W,表1_1617[[#This Row],[子项名称]]&amp;表1_1617[[#This Row],[标题]]&amp;表1_1617[[#This Row],[分项工程代号]]))</f>
        <v/>
      </c>
      <c r="Y90" s="11" t="str">
        <f>IF(ISBLANK(A90),"",表1_1617[[#This Row],[子项名称]]&amp;表1_1617[[#This Row],[分项工程代号]]&amp;表1_1617[[#This Row],[分项工程名称]])</f>
        <v/>
      </c>
      <c r="Z90" s="11" t="str">
        <f>IF(ISBLANK(A90),"",IF(MATCH(表1_1617[[#This Row],[子项名称]]&amp;表1_1617[[#This Row],[分项工程代号]]&amp;表1_1617[[#This Row],[分项工程名称]],Y:Y,0)=ROW(表1_1617[[#This Row],[子项名称]]),TRUE,FALSE))</f>
        <v/>
      </c>
      <c r="AA90" s="11" t="str">
        <f t="shared" si="23"/>
        <v/>
      </c>
      <c r="AB90" s="11" t="str">
        <f>IF(ISBLANK(A90),"",VLOOKUP(表1_1617[[#This Row],[分项工程名称]],施工检查记录[#All],2,FALSE))</f>
        <v/>
      </c>
      <c r="AC90" t="str">
        <f t="shared" si="12"/>
        <v>1900年01月00日</v>
      </c>
    </row>
    <row r="91" customHeight="1" spans="1:29">
      <c r="A91" s="9"/>
      <c r="B91" s="5" t="str">
        <f ca="1" t="shared" si="13"/>
        <v/>
      </c>
      <c r="G91" s="4"/>
      <c r="K91" s="11" t="str">
        <f>IF(ISBLANK(A91),"",VLOOKUP("S8"&amp;表1_1617[[#This Row],[分项工程代号]]&amp;表1_1617[[#This Row],[分项工程名称]],模板!D:F,3,FALSE))</f>
        <v/>
      </c>
      <c r="L91" s="2" t="str">
        <f ca="1">IF(ISBLANK(A91),"",表1_1617[[#This Row],[编号]]&amp;TEXT(表1_1617[[#This Row],[序号]],"000"))</f>
        <v/>
      </c>
      <c r="M91" s="11" t="str">
        <f t="shared" si="14"/>
        <v/>
      </c>
      <c r="N91" s="11" t="str">
        <f t="shared" si="15"/>
        <v/>
      </c>
      <c r="O91" s="11" t="str">
        <f t="shared" si="16"/>
        <v/>
      </c>
      <c r="P91" s="2" t="str">
        <f t="shared" si="17"/>
        <v/>
      </c>
      <c r="Q91" s="2" t="str">
        <f t="shared" si="18"/>
        <v/>
      </c>
      <c r="R91" s="2" t="str">
        <f t="shared" si="19"/>
        <v/>
      </c>
      <c r="S91" s="11" t="str">
        <f t="shared" si="20"/>
        <v/>
      </c>
      <c r="T91" s="11" t="str">
        <f>IF(ISBLANK(A91),"",VLOOKUP(表1_1617[[#This Row],[分项工程名称]],模板!C:G,3,FALSE))</f>
        <v/>
      </c>
      <c r="U91" s="2" t="str">
        <f t="shared" si="21"/>
        <v/>
      </c>
      <c r="V91" s="2" t="str">
        <f t="shared" si="22"/>
        <v/>
      </c>
      <c r="W91" s="11" t="str">
        <f>IF(ISBLANK(A91),"",表1_1617[[#This Row],[子项名称]]&amp;表1_1617[[#This Row],[标题]]&amp;表1_1617[[#This Row],[分项工程代号]])</f>
        <v/>
      </c>
      <c r="X91" s="11" t="str">
        <f>IF(ISBLANK(A91),"",COUNTIF(W:W,表1_1617[[#This Row],[子项名称]]&amp;表1_1617[[#This Row],[标题]]&amp;表1_1617[[#This Row],[分项工程代号]]))</f>
        <v/>
      </c>
      <c r="Y91" s="11" t="str">
        <f>IF(ISBLANK(A91),"",表1_1617[[#This Row],[子项名称]]&amp;表1_1617[[#This Row],[分项工程代号]]&amp;表1_1617[[#This Row],[分项工程名称]])</f>
        <v/>
      </c>
      <c r="Z91" s="11" t="str">
        <f>IF(ISBLANK(A91),"",IF(MATCH(表1_1617[[#This Row],[子项名称]]&amp;表1_1617[[#This Row],[分项工程代号]]&amp;表1_1617[[#This Row],[分项工程名称]],Y:Y,0)=ROW(表1_1617[[#This Row],[子项名称]]),TRUE,FALSE))</f>
        <v/>
      </c>
      <c r="AA91" s="11" t="str">
        <f t="shared" si="23"/>
        <v/>
      </c>
      <c r="AB91" s="11" t="str">
        <f>IF(ISBLANK(A91),"",VLOOKUP(表1_1617[[#This Row],[分项工程名称]],施工检查记录[#All],2,FALSE))</f>
        <v/>
      </c>
      <c r="AC91" t="str">
        <f t="shared" si="12"/>
        <v>1900年01月00日</v>
      </c>
    </row>
    <row r="92" customHeight="1" spans="1:29">
      <c r="A92" s="9"/>
      <c r="B92" s="5" t="str">
        <f ca="1" t="shared" si="13"/>
        <v/>
      </c>
      <c r="G92" s="4"/>
      <c r="K92" s="11" t="str">
        <f>IF(ISBLANK(A92),"",VLOOKUP("S8"&amp;表1_1617[[#This Row],[分项工程代号]]&amp;表1_1617[[#This Row],[分项工程名称]],模板!D:F,3,FALSE))</f>
        <v/>
      </c>
      <c r="L92" s="2" t="str">
        <f ca="1">IF(ISBLANK(A92),"",表1_1617[[#This Row],[编号]]&amp;TEXT(表1_1617[[#This Row],[序号]],"000"))</f>
        <v/>
      </c>
      <c r="M92" s="11" t="str">
        <f t="shared" si="14"/>
        <v/>
      </c>
      <c r="N92" s="11" t="str">
        <f t="shared" si="15"/>
        <v/>
      </c>
      <c r="O92" s="11" t="str">
        <f t="shared" si="16"/>
        <v/>
      </c>
      <c r="P92" s="2" t="str">
        <f t="shared" si="17"/>
        <v/>
      </c>
      <c r="Q92" s="2" t="str">
        <f t="shared" si="18"/>
        <v/>
      </c>
      <c r="R92" s="2" t="str">
        <f t="shared" si="19"/>
        <v/>
      </c>
      <c r="S92" s="11" t="str">
        <f t="shared" si="20"/>
        <v/>
      </c>
      <c r="T92" s="11" t="str">
        <f>IF(ISBLANK(A92),"",VLOOKUP(表1_1617[[#This Row],[分项工程名称]],模板!C:G,3,FALSE))</f>
        <v/>
      </c>
      <c r="U92" s="2" t="str">
        <f t="shared" si="21"/>
        <v/>
      </c>
      <c r="V92" s="2" t="str">
        <f t="shared" si="22"/>
        <v/>
      </c>
      <c r="W92" s="11" t="str">
        <f>IF(ISBLANK(A92),"",表1_1617[[#This Row],[子项名称]]&amp;表1_1617[[#This Row],[标题]]&amp;表1_1617[[#This Row],[分项工程代号]])</f>
        <v/>
      </c>
      <c r="X92" s="11" t="str">
        <f>IF(ISBLANK(A92),"",COUNTIF(W:W,表1_1617[[#This Row],[子项名称]]&amp;表1_1617[[#This Row],[标题]]&amp;表1_1617[[#This Row],[分项工程代号]]))</f>
        <v/>
      </c>
      <c r="Y92" s="11" t="str">
        <f>IF(ISBLANK(A92),"",表1_1617[[#This Row],[子项名称]]&amp;表1_1617[[#This Row],[分项工程代号]]&amp;表1_1617[[#This Row],[分项工程名称]])</f>
        <v/>
      </c>
      <c r="Z92" s="11" t="str">
        <f>IF(ISBLANK(A92),"",IF(MATCH(表1_1617[[#This Row],[子项名称]]&amp;表1_1617[[#This Row],[分项工程代号]]&amp;表1_1617[[#This Row],[分项工程名称]],Y:Y,0)=ROW(表1_1617[[#This Row],[子项名称]]),TRUE,FALSE))</f>
        <v/>
      </c>
      <c r="AA92" s="11" t="str">
        <f t="shared" si="23"/>
        <v/>
      </c>
      <c r="AB92" s="11" t="str">
        <f>IF(ISBLANK(A92),"",VLOOKUP(表1_1617[[#This Row],[分项工程名称]],施工检查记录[#All],2,FALSE))</f>
        <v/>
      </c>
      <c r="AC92" t="str">
        <f t="shared" si="12"/>
        <v>1900年01月00日</v>
      </c>
    </row>
    <row r="93" customHeight="1" spans="1:29">
      <c r="A93" s="5"/>
      <c r="B93" s="5" t="str">
        <f ca="1" t="shared" si="13"/>
        <v/>
      </c>
      <c r="D93" s="5"/>
      <c r="E93" s="5"/>
      <c r="G93" s="85"/>
      <c r="K93" s="11" t="str">
        <f>IF(ISBLANK(A93),"",VLOOKUP("S8"&amp;表1_1617[[#This Row],[分项工程代号]]&amp;表1_1617[[#This Row],[分项工程名称]],模板!D:F,3,FALSE))</f>
        <v/>
      </c>
      <c r="L93" s="2" t="str">
        <f ca="1">IF(ISBLANK(A93),"",表1_1617[[#This Row],[编号]]&amp;TEXT(表1_1617[[#This Row],[序号]],"000"))</f>
        <v/>
      </c>
      <c r="M93" s="11" t="str">
        <f t="shared" si="14"/>
        <v/>
      </c>
      <c r="N93" s="11" t="str">
        <f t="shared" si="15"/>
        <v/>
      </c>
      <c r="O93" s="11" t="str">
        <f t="shared" si="16"/>
        <v/>
      </c>
      <c r="P93" s="2" t="str">
        <f t="shared" si="17"/>
        <v/>
      </c>
      <c r="Q93" s="2" t="str">
        <f t="shared" si="18"/>
        <v/>
      </c>
      <c r="R93" s="2" t="str">
        <f t="shared" si="19"/>
        <v/>
      </c>
      <c r="S93" s="11" t="str">
        <f t="shared" si="20"/>
        <v/>
      </c>
      <c r="T93" s="11" t="str">
        <f>IF(ISBLANK(A93),"",VLOOKUP(表1_1617[[#This Row],[分项工程名称]],模板!C:G,3,FALSE))</f>
        <v/>
      </c>
      <c r="U93" s="2" t="str">
        <f t="shared" si="21"/>
        <v/>
      </c>
      <c r="V93" s="2" t="str">
        <f t="shared" si="22"/>
        <v/>
      </c>
      <c r="W93" s="11" t="str">
        <f>IF(ISBLANK(A93),"",表1_1617[[#This Row],[子项名称]]&amp;表1_1617[[#This Row],[标题]]&amp;表1_1617[[#This Row],[分项工程代号]])</f>
        <v/>
      </c>
      <c r="X93" s="11" t="str">
        <f>IF(ISBLANK(A93),"",COUNTIF(W:W,表1_1617[[#This Row],[子项名称]]&amp;表1_1617[[#This Row],[标题]]&amp;表1_1617[[#This Row],[分项工程代号]]))</f>
        <v/>
      </c>
      <c r="Y93" s="11" t="str">
        <f>IF(ISBLANK(A93),"",表1_1617[[#This Row],[子项名称]]&amp;表1_1617[[#This Row],[分项工程代号]]&amp;表1_1617[[#This Row],[分项工程名称]])</f>
        <v/>
      </c>
      <c r="Z93" s="11" t="str">
        <f>IF(ISBLANK(A93),"",IF(MATCH(表1_1617[[#This Row],[子项名称]]&amp;表1_1617[[#This Row],[分项工程代号]]&amp;表1_1617[[#This Row],[分项工程名称]],Y:Y,0)=ROW(表1_1617[[#This Row],[子项名称]]),TRUE,FALSE))</f>
        <v/>
      </c>
      <c r="AA93" s="11" t="str">
        <f t="shared" si="23"/>
        <v/>
      </c>
      <c r="AB93" s="11" t="str">
        <f>IF(ISBLANK(A93),"",VLOOKUP(表1_1617[[#This Row],[分项工程名称]],施工检查记录[#All],2,FALSE))</f>
        <v/>
      </c>
      <c r="AC93" t="str">
        <f t="shared" si="12"/>
        <v>1900年01月00日</v>
      </c>
    </row>
    <row r="94" customHeight="1" spans="1:29">
      <c r="A94" s="5"/>
      <c r="B94" s="5" t="str">
        <f ca="1" t="shared" si="13"/>
        <v/>
      </c>
      <c r="C94" s="5"/>
      <c r="D94" s="5"/>
      <c r="E94" s="5"/>
      <c r="G94" s="85"/>
      <c r="K94" s="11" t="str">
        <f>IF(ISBLANK(A94),"",VLOOKUP("S8"&amp;表1_1617[[#This Row],[分项工程代号]]&amp;表1_1617[[#This Row],[分项工程名称]],模板!D:F,3,FALSE))</f>
        <v/>
      </c>
      <c r="L94" s="2" t="str">
        <f ca="1">IF(ISBLANK(A94),"",表1_1617[[#This Row],[编号]]&amp;TEXT(表1_1617[[#This Row],[序号]],"000"))</f>
        <v/>
      </c>
      <c r="M94" s="11" t="str">
        <f t="shared" si="14"/>
        <v/>
      </c>
      <c r="N94" s="11" t="str">
        <f t="shared" si="15"/>
        <v/>
      </c>
      <c r="O94" s="11" t="str">
        <f t="shared" si="16"/>
        <v/>
      </c>
      <c r="P94" s="2" t="str">
        <f t="shared" si="17"/>
        <v/>
      </c>
      <c r="Q94" s="2" t="str">
        <f t="shared" si="18"/>
        <v/>
      </c>
      <c r="R94" s="2" t="str">
        <f t="shared" si="19"/>
        <v/>
      </c>
      <c r="S94" s="11" t="str">
        <f t="shared" si="20"/>
        <v/>
      </c>
      <c r="T94" s="11" t="str">
        <f>IF(ISBLANK(A94),"",VLOOKUP(表1_1617[[#This Row],[分项工程名称]],模板!C:G,3,FALSE))</f>
        <v/>
      </c>
      <c r="U94" s="2" t="str">
        <f t="shared" si="21"/>
        <v/>
      </c>
      <c r="V94" s="2" t="str">
        <f t="shared" si="22"/>
        <v/>
      </c>
      <c r="W94" s="11" t="str">
        <f>IF(ISBLANK(A94),"",表1_1617[[#This Row],[子项名称]]&amp;表1_1617[[#This Row],[标题]]&amp;表1_1617[[#This Row],[分项工程代号]])</f>
        <v/>
      </c>
      <c r="X94" s="11" t="str">
        <f>IF(ISBLANK(A94),"",COUNTIF(W:W,表1_1617[[#This Row],[子项名称]]&amp;表1_1617[[#This Row],[标题]]&amp;表1_1617[[#This Row],[分项工程代号]]))</f>
        <v/>
      </c>
      <c r="Y94" s="11" t="str">
        <f>IF(ISBLANK(A94),"",表1_1617[[#This Row],[子项名称]]&amp;表1_1617[[#This Row],[分项工程代号]]&amp;表1_1617[[#This Row],[分项工程名称]])</f>
        <v/>
      </c>
      <c r="Z94" s="11" t="str">
        <f>IF(ISBLANK(A94),"",IF(MATCH(表1_1617[[#This Row],[子项名称]]&amp;表1_1617[[#This Row],[分项工程代号]]&amp;表1_1617[[#This Row],[分项工程名称]],Y:Y,0)=ROW(表1_1617[[#This Row],[子项名称]]),TRUE,FALSE))</f>
        <v/>
      </c>
      <c r="AA94" s="11" t="str">
        <f t="shared" si="23"/>
        <v/>
      </c>
      <c r="AB94" s="11" t="str">
        <f>IF(ISBLANK(A94),"",VLOOKUP(表1_1617[[#This Row],[分项工程名称]],施工检查记录[#All],2,FALSE))</f>
        <v/>
      </c>
      <c r="AC94" t="str">
        <f t="shared" si="12"/>
        <v>1900年01月00日</v>
      </c>
    </row>
    <row r="95" customHeight="1" spans="1:29">
      <c r="A95" s="5"/>
      <c r="B95" s="5" t="str">
        <f ca="1" t="shared" si="13"/>
        <v/>
      </c>
      <c r="C95" s="5"/>
      <c r="D95" s="5"/>
      <c r="E95" s="5"/>
      <c r="G95" s="85"/>
      <c r="K95" s="11" t="str">
        <f>IF(ISBLANK(A95),"",VLOOKUP("S8"&amp;表1_1617[[#This Row],[分项工程代号]]&amp;表1_1617[[#This Row],[分项工程名称]],模板!D:F,3,FALSE))</f>
        <v/>
      </c>
      <c r="L95" s="2" t="str">
        <f ca="1">IF(ISBLANK(A95),"",表1_1617[[#This Row],[编号]]&amp;TEXT(表1_1617[[#This Row],[序号]],"000"))</f>
        <v/>
      </c>
      <c r="M95" s="11" t="str">
        <f t="shared" si="14"/>
        <v/>
      </c>
      <c r="N95" s="11" t="str">
        <f t="shared" si="15"/>
        <v/>
      </c>
      <c r="O95" s="11" t="str">
        <f t="shared" si="16"/>
        <v/>
      </c>
      <c r="P95" s="2" t="str">
        <f t="shared" si="17"/>
        <v/>
      </c>
      <c r="Q95" s="2" t="str">
        <f t="shared" si="18"/>
        <v/>
      </c>
      <c r="R95" s="2" t="str">
        <f t="shared" si="19"/>
        <v/>
      </c>
      <c r="S95" s="11" t="str">
        <f t="shared" si="20"/>
        <v/>
      </c>
      <c r="T95" s="11" t="str">
        <f>IF(ISBLANK(A95),"",VLOOKUP(表1_1617[[#This Row],[分项工程名称]],模板!C:G,3,FALSE))</f>
        <v/>
      </c>
      <c r="U95" s="2" t="str">
        <f t="shared" si="21"/>
        <v/>
      </c>
      <c r="V95" s="2" t="str">
        <f t="shared" si="22"/>
        <v/>
      </c>
      <c r="W95" s="11" t="str">
        <f>IF(ISBLANK(A95),"",表1_1617[[#This Row],[子项名称]]&amp;表1_1617[[#This Row],[标题]]&amp;表1_1617[[#This Row],[分项工程代号]])</f>
        <v/>
      </c>
      <c r="X95" s="11" t="str">
        <f>IF(ISBLANK(A95),"",COUNTIF(W:W,表1_1617[[#This Row],[子项名称]]&amp;表1_1617[[#This Row],[标题]]&amp;表1_1617[[#This Row],[分项工程代号]]))</f>
        <v/>
      </c>
      <c r="Y95" s="11" t="str">
        <f>IF(ISBLANK(A95),"",表1_1617[[#This Row],[子项名称]]&amp;表1_1617[[#This Row],[分项工程代号]]&amp;表1_1617[[#This Row],[分项工程名称]])</f>
        <v/>
      </c>
      <c r="Z95" s="11" t="str">
        <f>IF(ISBLANK(A95),"",IF(MATCH(表1_1617[[#This Row],[子项名称]]&amp;表1_1617[[#This Row],[分项工程代号]]&amp;表1_1617[[#This Row],[分项工程名称]],Y:Y,0)=ROW(表1_1617[[#This Row],[子项名称]]),TRUE,FALSE))</f>
        <v/>
      </c>
      <c r="AA95" s="11" t="str">
        <f t="shared" si="23"/>
        <v/>
      </c>
      <c r="AB95" s="11" t="str">
        <f>IF(ISBLANK(A95),"",VLOOKUP(表1_1617[[#This Row],[分项工程名称]],施工检查记录[#All],2,FALSE))</f>
        <v/>
      </c>
      <c r="AC95" t="str">
        <f t="shared" si="12"/>
        <v>1900年01月00日</v>
      </c>
    </row>
    <row r="96" customHeight="1" spans="1:29">
      <c r="A96" s="5"/>
      <c r="B96" s="5" t="str">
        <f ca="1" t="shared" si="13"/>
        <v/>
      </c>
      <c r="C96" s="5"/>
      <c r="D96" s="5"/>
      <c r="E96" s="5"/>
      <c r="G96" s="85"/>
      <c r="K96" s="11" t="str">
        <f>IF(ISBLANK(A96),"",VLOOKUP("S8"&amp;表1_1617[[#This Row],[分项工程代号]]&amp;表1_1617[[#This Row],[分项工程名称]],模板!D:F,3,FALSE))</f>
        <v/>
      </c>
      <c r="L96" s="2" t="str">
        <f ca="1">IF(ISBLANK(A96),"",表1_1617[[#This Row],[编号]]&amp;TEXT(表1_1617[[#This Row],[序号]],"000"))</f>
        <v/>
      </c>
      <c r="M96" s="11" t="str">
        <f t="shared" si="14"/>
        <v/>
      </c>
      <c r="N96" s="11" t="str">
        <f t="shared" si="15"/>
        <v/>
      </c>
      <c r="O96" s="11" t="str">
        <f t="shared" si="16"/>
        <v/>
      </c>
      <c r="P96" s="2" t="str">
        <f t="shared" si="17"/>
        <v/>
      </c>
      <c r="Q96" s="2" t="str">
        <f t="shared" si="18"/>
        <v/>
      </c>
      <c r="R96" s="2" t="str">
        <f t="shared" si="19"/>
        <v/>
      </c>
      <c r="S96" s="11" t="str">
        <f t="shared" si="20"/>
        <v/>
      </c>
      <c r="T96" s="11" t="str">
        <f>IF(ISBLANK(A96),"",VLOOKUP(表1_1617[[#This Row],[分项工程名称]],模板!C:G,3,FALSE))</f>
        <v/>
      </c>
      <c r="U96" s="2" t="str">
        <f t="shared" si="21"/>
        <v/>
      </c>
      <c r="V96" s="2" t="str">
        <f t="shared" si="22"/>
        <v/>
      </c>
      <c r="W96" s="11" t="str">
        <f>IF(ISBLANK(A96),"",表1_1617[[#This Row],[子项名称]]&amp;表1_1617[[#This Row],[标题]]&amp;表1_1617[[#This Row],[分项工程代号]])</f>
        <v/>
      </c>
      <c r="X96" s="11" t="str">
        <f>IF(ISBLANK(A96),"",COUNTIF(W:W,表1_1617[[#This Row],[子项名称]]&amp;表1_1617[[#This Row],[标题]]&amp;表1_1617[[#This Row],[分项工程代号]]))</f>
        <v/>
      </c>
      <c r="Y96" s="11" t="str">
        <f>IF(ISBLANK(A96),"",表1_1617[[#This Row],[子项名称]]&amp;表1_1617[[#This Row],[分项工程代号]]&amp;表1_1617[[#This Row],[分项工程名称]])</f>
        <v/>
      </c>
      <c r="Z96" s="11" t="str">
        <f>IF(ISBLANK(A96),"",IF(MATCH(表1_1617[[#This Row],[子项名称]]&amp;表1_1617[[#This Row],[分项工程代号]]&amp;表1_1617[[#This Row],[分项工程名称]],Y:Y,0)=ROW(表1_1617[[#This Row],[子项名称]]),TRUE,FALSE))</f>
        <v/>
      </c>
      <c r="AA96" s="11" t="str">
        <f t="shared" si="23"/>
        <v/>
      </c>
      <c r="AB96" s="11" t="str">
        <f>IF(ISBLANK(A96),"",VLOOKUP(表1_1617[[#This Row],[分项工程名称]],施工检查记录[#All],2,FALSE))</f>
        <v/>
      </c>
      <c r="AC96" t="str">
        <f t="shared" si="12"/>
        <v>1900年01月00日</v>
      </c>
    </row>
    <row r="97" customHeight="1" spans="1:29">
      <c r="A97" s="5"/>
      <c r="B97" s="5" t="str">
        <f ca="1" t="shared" si="13"/>
        <v/>
      </c>
      <c r="C97" s="5"/>
      <c r="D97" s="5"/>
      <c r="E97" s="5"/>
      <c r="G97" s="85"/>
      <c r="K97" s="11" t="str">
        <f>IF(ISBLANK(A97),"",VLOOKUP("S8"&amp;表1_1617[[#This Row],[分项工程代号]]&amp;表1_1617[[#This Row],[分项工程名称]],模板!D:F,3,FALSE))</f>
        <v/>
      </c>
      <c r="L97" s="2" t="str">
        <f ca="1">IF(ISBLANK(A97),"",表1_1617[[#This Row],[编号]]&amp;TEXT(表1_1617[[#This Row],[序号]],"000"))</f>
        <v/>
      </c>
      <c r="M97" s="11" t="str">
        <f t="shared" si="14"/>
        <v/>
      </c>
      <c r="N97" s="11" t="str">
        <f t="shared" si="15"/>
        <v/>
      </c>
      <c r="O97" s="11" t="str">
        <f t="shared" si="16"/>
        <v/>
      </c>
      <c r="P97" s="2" t="str">
        <f t="shared" si="17"/>
        <v/>
      </c>
      <c r="Q97" s="2" t="str">
        <f t="shared" si="18"/>
        <v/>
      </c>
      <c r="R97" s="2" t="str">
        <f t="shared" si="19"/>
        <v/>
      </c>
      <c r="S97" s="11" t="str">
        <f t="shared" si="20"/>
        <v/>
      </c>
      <c r="T97" s="11" t="str">
        <f>IF(ISBLANK(A97),"",VLOOKUP(表1_1617[[#This Row],[分项工程名称]],模板!C:G,3,FALSE))</f>
        <v/>
      </c>
      <c r="U97" s="2" t="str">
        <f t="shared" si="21"/>
        <v/>
      </c>
      <c r="V97" s="2" t="str">
        <f t="shared" si="22"/>
        <v/>
      </c>
      <c r="W97" s="11" t="str">
        <f>IF(ISBLANK(A97),"",表1_1617[[#This Row],[子项名称]]&amp;表1_1617[[#This Row],[标题]]&amp;表1_1617[[#This Row],[分项工程代号]])</f>
        <v/>
      </c>
      <c r="X97" s="11" t="str">
        <f>IF(ISBLANK(A97),"",COUNTIF(W:W,表1_1617[[#This Row],[子项名称]]&amp;表1_1617[[#This Row],[标题]]&amp;表1_1617[[#This Row],[分项工程代号]]))</f>
        <v/>
      </c>
      <c r="Y97" s="11" t="str">
        <f>IF(ISBLANK(A97),"",表1_1617[[#This Row],[子项名称]]&amp;表1_1617[[#This Row],[分项工程代号]]&amp;表1_1617[[#This Row],[分项工程名称]])</f>
        <v/>
      </c>
      <c r="Z97" s="11" t="str">
        <f>IF(ISBLANK(A97),"",IF(MATCH(表1_1617[[#This Row],[子项名称]]&amp;表1_1617[[#This Row],[分项工程代号]]&amp;表1_1617[[#This Row],[分项工程名称]],Y:Y,0)=ROW(表1_1617[[#This Row],[子项名称]]),TRUE,FALSE))</f>
        <v/>
      </c>
      <c r="AA97" s="11" t="str">
        <f t="shared" si="23"/>
        <v/>
      </c>
      <c r="AB97" s="11" t="str">
        <f>IF(ISBLANK(A97),"",VLOOKUP(表1_1617[[#This Row],[分项工程名称]],施工检查记录[#All],2,FALSE))</f>
        <v/>
      </c>
      <c r="AC97" t="str">
        <f t="shared" si="12"/>
        <v>1900年01月00日</v>
      </c>
    </row>
    <row r="98" customHeight="1" spans="1:29">
      <c r="A98" s="5"/>
      <c r="B98" s="5" t="str">
        <f ca="1" t="shared" si="13"/>
        <v/>
      </c>
      <c r="C98" s="5"/>
      <c r="D98" s="5"/>
      <c r="E98" s="5"/>
      <c r="G98" s="85"/>
      <c r="K98" s="11" t="str">
        <f>IF(ISBLANK(A98),"",VLOOKUP("S8"&amp;表1_1617[[#This Row],[分项工程代号]]&amp;表1_1617[[#This Row],[分项工程名称]],模板!D:F,3,FALSE))</f>
        <v/>
      </c>
      <c r="L98" s="2" t="str">
        <f ca="1">IF(ISBLANK(A98),"",表1_1617[[#This Row],[编号]]&amp;TEXT(表1_1617[[#This Row],[序号]],"000"))</f>
        <v/>
      </c>
      <c r="M98" s="11" t="str">
        <f t="shared" si="14"/>
        <v/>
      </c>
      <c r="N98" s="11" t="str">
        <f t="shared" si="15"/>
        <v/>
      </c>
      <c r="O98" s="11" t="str">
        <f t="shared" si="16"/>
        <v/>
      </c>
      <c r="P98" s="2" t="str">
        <f t="shared" si="17"/>
        <v/>
      </c>
      <c r="Q98" s="2" t="str">
        <f t="shared" si="18"/>
        <v/>
      </c>
      <c r="R98" s="2" t="str">
        <f t="shared" si="19"/>
        <v/>
      </c>
      <c r="S98" s="11" t="str">
        <f t="shared" si="20"/>
        <v/>
      </c>
      <c r="T98" s="11" t="str">
        <f>IF(ISBLANK(A98),"",VLOOKUP(表1_1617[[#This Row],[分项工程名称]],模板!C:G,3,FALSE))</f>
        <v/>
      </c>
      <c r="U98" s="2" t="str">
        <f t="shared" si="21"/>
        <v/>
      </c>
      <c r="V98" s="2" t="str">
        <f t="shared" si="22"/>
        <v/>
      </c>
      <c r="W98" s="11" t="str">
        <f>IF(ISBLANK(A98),"",表1_1617[[#This Row],[子项名称]]&amp;表1_1617[[#This Row],[标题]]&amp;表1_1617[[#This Row],[分项工程代号]])</f>
        <v/>
      </c>
      <c r="X98" s="11" t="str">
        <f>IF(ISBLANK(A98),"",COUNTIF(W:W,表1_1617[[#This Row],[子项名称]]&amp;表1_1617[[#This Row],[标题]]&amp;表1_1617[[#This Row],[分项工程代号]]))</f>
        <v/>
      </c>
      <c r="Y98" s="11" t="str">
        <f>IF(ISBLANK(A98),"",表1_1617[[#This Row],[子项名称]]&amp;表1_1617[[#This Row],[分项工程代号]]&amp;表1_1617[[#This Row],[分项工程名称]])</f>
        <v/>
      </c>
      <c r="Z98" s="11" t="str">
        <f>IF(ISBLANK(A98),"",IF(MATCH(表1_1617[[#This Row],[子项名称]]&amp;表1_1617[[#This Row],[分项工程代号]]&amp;表1_1617[[#This Row],[分项工程名称]],Y:Y,0)=ROW(表1_1617[[#This Row],[子项名称]]),TRUE,FALSE))</f>
        <v/>
      </c>
      <c r="AA98" s="11" t="str">
        <f t="shared" si="23"/>
        <v/>
      </c>
      <c r="AB98" s="11" t="str">
        <f>IF(ISBLANK(A98),"",VLOOKUP(表1_1617[[#This Row],[分项工程名称]],施工检查记录[#All],2,FALSE))</f>
        <v/>
      </c>
      <c r="AC98" t="str">
        <f t="shared" si="12"/>
        <v>1900年01月00日</v>
      </c>
    </row>
    <row r="99" customHeight="1" spans="1:29">
      <c r="A99" s="5"/>
      <c r="B99" s="5" t="str">
        <f ca="1" t="shared" si="13"/>
        <v/>
      </c>
      <c r="C99" s="5"/>
      <c r="D99" s="5"/>
      <c r="E99" s="5"/>
      <c r="G99" s="85"/>
      <c r="K99" s="11" t="str">
        <f>IF(ISBLANK(A99),"",VLOOKUP("S8"&amp;表1_1617[[#This Row],[分项工程代号]]&amp;表1_1617[[#This Row],[分项工程名称]],模板!D:F,3,FALSE))</f>
        <v/>
      </c>
      <c r="L99" s="2" t="str">
        <f ca="1">IF(ISBLANK(A99),"",表1_1617[[#This Row],[编号]]&amp;TEXT(表1_1617[[#This Row],[序号]],"000"))</f>
        <v/>
      </c>
      <c r="M99" s="11" t="str">
        <f t="shared" si="14"/>
        <v/>
      </c>
      <c r="N99" s="11" t="str">
        <f t="shared" si="15"/>
        <v/>
      </c>
      <c r="O99" s="11" t="str">
        <f t="shared" si="16"/>
        <v/>
      </c>
      <c r="P99" s="2" t="str">
        <f t="shared" si="17"/>
        <v/>
      </c>
      <c r="Q99" s="2" t="str">
        <f t="shared" si="18"/>
        <v/>
      </c>
      <c r="R99" s="2" t="str">
        <f t="shared" si="19"/>
        <v/>
      </c>
      <c r="S99" s="11" t="str">
        <f t="shared" si="20"/>
        <v/>
      </c>
      <c r="T99" s="11" t="str">
        <f>IF(ISBLANK(A99),"",VLOOKUP(表1_1617[[#This Row],[分项工程名称]],模板!C:G,3,FALSE))</f>
        <v/>
      </c>
      <c r="U99" s="2" t="str">
        <f t="shared" si="21"/>
        <v/>
      </c>
      <c r="V99" s="2" t="str">
        <f t="shared" si="22"/>
        <v/>
      </c>
      <c r="W99" s="11" t="str">
        <f>IF(ISBLANK(A99),"",表1_1617[[#This Row],[子项名称]]&amp;表1_1617[[#This Row],[标题]]&amp;表1_1617[[#This Row],[分项工程代号]])</f>
        <v/>
      </c>
      <c r="X99" s="11" t="str">
        <f>IF(ISBLANK(A99),"",COUNTIF(W:W,表1_1617[[#This Row],[子项名称]]&amp;表1_1617[[#This Row],[标题]]&amp;表1_1617[[#This Row],[分项工程代号]]))</f>
        <v/>
      </c>
      <c r="Y99" s="11" t="str">
        <f>IF(ISBLANK(A99),"",表1_1617[[#This Row],[子项名称]]&amp;表1_1617[[#This Row],[分项工程代号]]&amp;表1_1617[[#This Row],[分项工程名称]])</f>
        <v/>
      </c>
      <c r="Z99" s="11" t="str">
        <f>IF(ISBLANK(A99),"",IF(MATCH(表1_1617[[#This Row],[子项名称]]&amp;表1_1617[[#This Row],[分项工程代号]]&amp;表1_1617[[#This Row],[分项工程名称]],Y:Y,0)=ROW(表1_1617[[#This Row],[子项名称]]),TRUE,FALSE))</f>
        <v/>
      </c>
      <c r="AA99" s="11" t="str">
        <f t="shared" si="23"/>
        <v/>
      </c>
      <c r="AB99" s="11" t="str">
        <f>IF(ISBLANK(A99),"",VLOOKUP(表1_1617[[#This Row],[分项工程名称]],施工检查记录[#All],2,FALSE))</f>
        <v/>
      </c>
      <c r="AC99" t="str">
        <f t="shared" si="12"/>
        <v>1900年01月00日</v>
      </c>
    </row>
    <row r="100" customHeight="1" spans="1:29">
      <c r="A100" s="7"/>
      <c r="B100" s="6" t="str">
        <f ca="1" t="shared" si="13"/>
        <v/>
      </c>
      <c r="C100" s="7"/>
      <c r="D100" s="7"/>
      <c r="E100" s="7"/>
      <c r="F100" s="7"/>
      <c r="G100" s="37"/>
      <c r="I100" s="7"/>
      <c r="J100" s="7"/>
      <c r="K100" s="11" t="str">
        <f>IF(ISBLANK(A100),"",VLOOKUP("S8"&amp;表1_1617[[#This Row],[分项工程代号]]&amp;表1_1617[[#This Row],[分项工程名称]],模板!D:F,3,FALSE))</f>
        <v/>
      </c>
      <c r="L100" s="2" t="str">
        <f ca="1">IF(ISBLANK(A100),"",表1_1617[[#This Row],[编号]]&amp;TEXT(表1_1617[[#This Row],[序号]],"000"))</f>
        <v/>
      </c>
      <c r="M100" s="11" t="str">
        <f t="shared" si="14"/>
        <v/>
      </c>
      <c r="N100" s="11" t="str">
        <f t="shared" si="15"/>
        <v/>
      </c>
      <c r="O100" s="11" t="str">
        <f t="shared" si="16"/>
        <v/>
      </c>
      <c r="P100" s="2" t="str">
        <f t="shared" si="17"/>
        <v/>
      </c>
      <c r="Q100" s="2" t="str">
        <f t="shared" si="18"/>
        <v/>
      </c>
      <c r="R100" s="2" t="str">
        <f t="shared" si="19"/>
        <v/>
      </c>
      <c r="S100" s="11" t="str">
        <f t="shared" si="20"/>
        <v/>
      </c>
      <c r="T100" s="11" t="str">
        <f>IF(ISBLANK(A100),"",VLOOKUP(表1_1617[[#This Row],[分项工程名称]],模板!C:G,3,FALSE))</f>
        <v/>
      </c>
      <c r="U100" s="2" t="str">
        <f t="shared" si="21"/>
        <v/>
      </c>
      <c r="V100" s="2" t="str">
        <f t="shared" si="22"/>
        <v/>
      </c>
      <c r="W100" s="11" t="str">
        <f>IF(ISBLANK(A100),"",表1_1617[[#This Row],[子项名称]]&amp;表1_1617[[#This Row],[标题]]&amp;表1_1617[[#This Row],[分项工程代号]])</f>
        <v/>
      </c>
      <c r="X100" s="11" t="str">
        <f>IF(ISBLANK(A100),"",COUNTIF(W:W,表1_1617[[#This Row],[子项名称]]&amp;表1_1617[[#This Row],[标题]]&amp;表1_1617[[#This Row],[分项工程代号]]))</f>
        <v/>
      </c>
      <c r="Y100" s="11" t="str">
        <f>IF(ISBLANK(A100),"",表1_1617[[#This Row],[子项名称]]&amp;表1_1617[[#This Row],[分项工程代号]]&amp;表1_1617[[#This Row],[分项工程名称]])</f>
        <v/>
      </c>
      <c r="Z100" s="11" t="str">
        <f>IF(ISBLANK(A100),"",IF(MATCH(表1_1617[[#This Row],[子项名称]]&amp;表1_1617[[#This Row],[分项工程代号]]&amp;表1_1617[[#This Row],[分项工程名称]],Y:Y,0)=ROW(表1_1617[[#This Row],[子项名称]]),TRUE,FALSE))</f>
        <v/>
      </c>
      <c r="AA100" s="11" t="str">
        <f t="shared" si="23"/>
        <v/>
      </c>
      <c r="AB100" s="11" t="str">
        <f>IF(ISBLANK(A100),"",VLOOKUP(表1_1617[[#This Row],[分项工程名称]],施工检查记录[#All],2,FALSE))</f>
        <v/>
      </c>
      <c r="AC100" t="str">
        <f t="shared" si="12"/>
        <v>1900年01月00日</v>
      </c>
    </row>
    <row r="101" customHeight="1" spans="1:29">
      <c r="A101" s="7"/>
      <c r="B101" s="6" t="str">
        <f ca="1" t="shared" si="13"/>
        <v/>
      </c>
      <c r="C101" s="7"/>
      <c r="D101" s="7"/>
      <c r="E101" s="7"/>
      <c r="F101" s="7"/>
      <c r="G101" s="37"/>
      <c r="I101" s="7"/>
      <c r="J101" s="7"/>
      <c r="K101" s="11" t="str">
        <f>IF(ISBLANK(A101),"",VLOOKUP("S8"&amp;表1_1617[[#This Row],[分项工程代号]]&amp;表1_1617[[#This Row],[分项工程名称]],模板!D:F,3,FALSE))</f>
        <v/>
      </c>
      <c r="L101" s="2" t="str">
        <f ca="1">IF(ISBLANK(A101),"",表1_1617[[#This Row],[编号]]&amp;TEXT(表1_1617[[#This Row],[序号]],"000"))</f>
        <v/>
      </c>
      <c r="M101" s="11" t="str">
        <f t="shared" si="14"/>
        <v/>
      </c>
      <c r="N101" s="11" t="str">
        <f t="shared" si="15"/>
        <v/>
      </c>
      <c r="O101" s="11" t="str">
        <f t="shared" si="16"/>
        <v/>
      </c>
      <c r="P101" s="2" t="str">
        <f t="shared" si="17"/>
        <v/>
      </c>
      <c r="Q101" s="2" t="str">
        <f t="shared" si="18"/>
        <v/>
      </c>
      <c r="R101" s="2" t="str">
        <f t="shared" si="19"/>
        <v/>
      </c>
      <c r="S101" s="11" t="str">
        <f t="shared" si="20"/>
        <v/>
      </c>
      <c r="T101" s="11" t="str">
        <f>IF(ISBLANK(A101),"",VLOOKUP(表1_1617[[#This Row],[分项工程名称]],模板!C:G,3,FALSE))</f>
        <v/>
      </c>
      <c r="U101" s="2" t="str">
        <f t="shared" si="21"/>
        <v/>
      </c>
      <c r="V101" s="2" t="str">
        <f t="shared" si="22"/>
        <v/>
      </c>
      <c r="W101" s="11" t="str">
        <f>IF(ISBLANK(A101),"",表1_1617[[#This Row],[子项名称]]&amp;表1_1617[[#This Row],[标题]]&amp;表1_1617[[#This Row],[分项工程代号]])</f>
        <v/>
      </c>
      <c r="X101" s="11" t="str">
        <f>IF(ISBLANK(A101),"",COUNTIF(W:W,表1_1617[[#This Row],[子项名称]]&amp;表1_1617[[#This Row],[标题]]&amp;表1_1617[[#This Row],[分项工程代号]]))</f>
        <v/>
      </c>
      <c r="Y101" s="11" t="str">
        <f>IF(ISBLANK(A101),"",表1_1617[[#This Row],[子项名称]]&amp;表1_1617[[#This Row],[分项工程代号]]&amp;表1_1617[[#This Row],[分项工程名称]])</f>
        <v/>
      </c>
      <c r="Z101" s="11" t="str">
        <f>IF(ISBLANK(A101),"",IF(MATCH(表1_1617[[#This Row],[子项名称]]&amp;表1_1617[[#This Row],[分项工程代号]]&amp;表1_1617[[#This Row],[分项工程名称]],Y:Y,0)=ROW(表1_1617[[#This Row],[子项名称]]),TRUE,FALSE))</f>
        <v/>
      </c>
      <c r="AA101" s="11" t="str">
        <f t="shared" si="23"/>
        <v/>
      </c>
      <c r="AB101" s="11" t="str">
        <f>IF(ISBLANK(A101),"",VLOOKUP(表1_1617[[#This Row],[分项工程名称]],施工检查记录[#All],2,FALSE))</f>
        <v/>
      </c>
      <c r="AC101" t="str">
        <f t="shared" si="12"/>
        <v>1900年01月00日</v>
      </c>
    </row>
    <row r="102" customHeight="1" spans="1:29">
      <c r="A102" s="6"/>
      <c r="B102" s="6" t="str">
        <f ca="1" t="shared" si="13"/>
        <v/>
      </c>
      <c r="C102" s="6"/>
      <c r="D102" s="6"/>
      <c r="E102" s="6"/>
      <c r="F102" s="6"/>
      <c r="G102" s="8"/>
      <c r="I102" s="7"/>
      <c r="J102" s="7"/>
      <c r="K102" s="11" t="str">
        <f>IF(ISBLANK(A102),"",VLOOKUP("S8"&amp;表1_1617[[#This Row],[分项工程代号]]&amp;表1_1617[[#This Row],[分项工程名称]],模板!D:F,3,FALSE))</f>
        <v/>
      </c>
      <c r="L102" s="2" t="str">
        <f ca="1">IF(ISBLANK(A102),"",表1_1617[[#This Row],[编号]]&amp;TEXT(表1_1617[[#This Row],[序号]],"000"))</f>
        <v/>
      </c>
      <c r="M102" s="11" t="str">
        <f t="shared" si="14"/>
        <v/>
      </c>
      <c r="N102" s="11" t="str">
        <f t="shared" si="15"/>
        <v/>
      </c>
      <c r="O102" s="11" t="str">
        <f t="shared" si="16"/>
        <v/>
      </c>
      <c r="P102" s="2" t="str">
        <f t="shared" si="17"/>
        <v/>
      </c>
      <c r="Q102" s="2" t="str">
        <f t="shared" si="18"/>
        <v/>
      </c>
      <c r="R102" s="2" t="str">
        <f t="shared" si="19"/>
        <v/>
      </c>
      <c r="S102" s="11" t="str">
        <f t="shared" si="20"/>
        <v/>
      </c>
      <c r="T102" s="11" t="str">
        <f>IF(ISBLANK(A102),"",VLOOKUP(表1_1617[[#This Row],[分项工程名称]],模板!C:G,3,FALSE))</f>
        <v/>
      </c>
      <c r="U102" s="2" t="str">
        <f t="shared" si="21"/>
        <v/>
      </c>
      <c r="V102" s="2" t="str">
        <f t="shared" si="22"/>
        <v/>
      </c>
      <c r="W102" s="11" t="str">
        <f>IF(ISBLANK(A102),"",表1_1617[[#This Row],[子项名称]]&amp;表1_1617[[#This Row],[标题]]&amp;表1_1617[[#This Row],[分项工程代号]])</f>
        <v/>
      </c>
      <c r="X102" s="11" t="str">
        <f>IF(ISBLANK(A102),"",COUNTIF(W:W,表1_1617[[#This Row],[子项名称]]&amp;表1_1617[[#This Row],[标题]]&amp;表1_1617[[#This Row],[分项工程代号]]))</f>
        <v/>
      </c>
      <c r="Y102" s="11" t="str">
        <f>IF(ISBLANK(A102),"",表1_1617[[#This Row],[子项名称]]&amp;表1_1617[[#This Row],[分项工程代号]]&amp;表1_1617[[#This Row],[分项工程名称]])</f>
        <v/>
      </c>
      <c r="Z102" s="11" t="str">
        <f>IF(ISBLANK(A102),"",IF(MATCH(表1_1617[[#This Row],[子项名称]]&amp;表1_1617[[#This Row],[分项工程代号]]&amp;表1_1617[[#This Row],[分项工程名称]],Y:Y,0)=ROW(表1_1617[[#This Row],[子项名称]]),TRUE,FALSE))</f>
        <v/>
      </c>
      <c r="AA102" s="11" t="str">
        <f t="shared" si="23"/>
        <v/>
      </c>
      <c r="AB102" s="11" t="str">
        <f>IF(ISBLANK(A102),"",VLOOKUP(表1_1617[[#This Row],[分项工程名称]],施工检查记录[#All],2,FALSE))</f>
        <v/>
      </c>
      <c r="AC102" t="str">
        <f t="shared" si="12"/>
        <v>1900年01月00日</v>
      </c>
    </row>
    <row r="103" customHeight="1" spans="1:29">
      <c r="A103" s="6"/>
      <c r="B103" s="6" t="str">
        <f ca="1" t="shared" si="13"/>
        <v/>
      </c>
      <c r="C103" s="6"/>
      <c r="D103" s="6"/>
      <c r="E103" s="6"/>
      <c r="F103" s="6"/>
      <c r="G103" s="8"/>
      <c r="I103" s="7"/>
      <c r="J103" s="7"/>
      <c r="K103" s="11" t="str">
        <f>IF(ISBLANK(A103),"",VLOOKUP("S8"&amp;表1_1617[[#This Row],[分项工程代号]]&amp;表1_1617[[#This Row],[分项工程名称]],模板!D:F,3,FALSE))</f>
        <v/>
      </c>
      <c r="L103" s="2" t="str">
        <f ca="1">IF(ISBLANK(A103),"",表1_1617[[#This Row],[编号]]&amp;TEXT(表1_1617[[#This Row],[序号]],"000"))</f>
        <v/>
      </c>
      <c r="M103" s="11" t="str">
        <f t="shared" si="14"/>
        <v/>
      </c>
      <c r="N103" s="11" t="str">
        <f t="shared" si="15"/>
        <v/>
      </c>
      <c r="O103" s="11" t="str">
        <f t="shared" si="16"/>
        <v/>
      </c>
      <c r="P103" s="2" t="str">
        <f t="shared" si="17"/>
        <v/>
      </c>
      <c r="Q103" s="2" t="str">
        <f t="shared" si="18"/>
        <v/>
      </c>
      <c r="R103" s="2" t="str">
        <f t="shared" si="19"/>
        <v/>
      </c>
      <c r="S103" s="11" t="str">
        <f t="shared" si="20"/>
        <v/>
      </c>
      <c r="T103" s="11" t="str">
        <f>IF(ISBLANK(A103),"",VLOOKUP(表1_1617[[#This Row],[分项工程名称]],模板!C:G,3,FALSE))</f>
        <v/>
      </c>
      <c r="U103" s="2" t="str">
        <f t="shared" si="21"/>
        <v/>
      </c>
      <c r="V103" s="2" t="str">
        <f t="shared" si="22"/>
        <v/>
      </c>
      <c r="W103" s="11" t="str">
        <f>IF(ISBLANK(A103),"",表1_1617[[#This Row],[子项名称]]&amp;表1_1617[[#This Row],[标题]]&amp;表1_1617[[#This Row],[分项工程代号]])</f>
        <v/>
      </c>
      <c r="X103" s="11" t="str">
        <f>IF(ISBLANK(A103),"",COUNTIF(W:W,表1_1617[[#This Row],[子项名称]]&amp;表1_1617[[#This Row],[标题]]&amp;表1_1617[[#This Row],[分项工程代号]]))</f>
        <v/>
      </c>
      <c r="Y103" s="11" t="str">
        <f>IF(ISBLANK(A103),"",表1_1617[[#This Row],[子项名称]]&amp;表1_1617[[#This Row],[分项工程代号]]&amp;表1_1617[[#This Row],[分项工程名称]])</f>
        <v/>
      </c>
      <c r="Z103" s="11" t="str">
        <f>IF(ISBLANK(A103),"",IF(MATCH(表1_1617[[#This Row],[子项名称]]&amp;表1_1617[[#This Row],[分项工程代号]]&amp;表1_1617[[#This Row],[分项工程名称]],Y:Y,0)=ROW(表1_1617[[#This Row],[子项名称]]),TRUE,FALSE))</f>
        <v/>
      </c>
      <c r="AA103" s="11" t="str">
        <f t="shared" si="23"/>
        <v/>
      </c>
      <c r="AB103" s="11" t="str">
        <f>IF(ISBLANK(A103),"",VLOOKUP(表1_1617[[#This Row],[分项工程名称]],施工检查记录[#All],2,FALSE))</f>
        <v/>
      </c>
      <c r="AC103" t="str">
        <f t="shared" si="12"/>
        <v>1900年01月00日</v>
      </c>
    </row>
    <row r="104" customHeight="1" spans="1:29">
      <c r="A104" s="6"/>
      <c r="B104" s="6" t="str">
        <f ca="1" t="shared" si="13"/>
        <v/>
      </c>
      <c r="C104" s="6"/>
      <c r="D104" s="6"/>
      <c r="E104" s="6"/>
      <c r="F104" s="6"/>
      <c r="G104" s="8"/>
      <c r="I104" s="7"/>
      <c r="J104" s="7"/>
      <c r="K104" s="11" t="str">
        <f>IF(ISBLANK(A104),"",VLOOKUP("S8"&amp;表1_1617[[#This Row],[分项工程代号]]&amp;表1_1617[[#This Row],[分项工程名称]],模板!D:F,3,FALSE))</f>
        <v/>
      </c>
      <c r="L104" s="2" t="str">
        <f ca="1">IF(ISBLANK(A104),"",表1_1617[[#This Row],[编号]]&amp;TEXT(表1_1617[[#This Row],[序号]],"000"))</f>
        <v/>
      </c>
      <c r="M104" s="11" t="str">
        <f t="shared" si="14"/>
        <v/>
      </c>
      <c r="N104" s="11" t="str">
        <f t="shared" si="15"/>
        <v/>
      </c>
      <c r="O104" s="11" t="str">
        <f t="shared" si="16"/>
        <v/>
      </c>
      <c r="P104" s="2" t="str">
        <f t="shared" si="17"/>
        <v/>
      </c>
      <c r="Q104" s="2" t="str">
        <f t="shared" si="18"/>
        <v/>
      </c>
      <c r="R104" s="2" t="str">
        <f t="shared" si="19"/>
        <v/>
      </c>
      <c r="S104" s="11" t="str">
        <f t="shared" si="20"/>
        <v/>
      </c>
      <c r="T104" s="11" t="str">
        <f>IF(ISBLANK(A104),"",VLOOKUP(表1_1617[[#This Row],[分项工程名称]],模板!C:G,3,FALSE))</f>
        <v/>
      </c>
      <c r="U104" s="2" t="str">
        <f t="shared" si="21"/>
        <v/>
      </c>
      <c r="V104" s="2" t="str">
        <f t="shared" si="22"/>
        <v/>
      </c>
      <c r="W104" s="11" t="str">
        <f>IF(ISBLANK(A104),"",表1_1617[[#This Row],[子项名称]]&amp;表1_1617[[#This Row],[标题]]&amp;表1_1617[[#This Row],[分项工程代号]])</f>
        <v/>
      </c>
      <c r="X104" s="11" t="str">
        <f>IF(ISBLANK(A104),"",COUNTIF(W:W,表1_1617[[#This Row],[子项名称]]&amp;表1_1617[[#This Row],[标题]]&amp;表1_1617[[#This Row],[分项工程代号]]))</f>
        <v/>
      </c>
      <c r="Y104" s="11" t="str">
        <f>IF(ISBLANK(A104),"",表1_1617[[#This Row],[子项名称]]&amp;表1_1617[[#This Row],[分项工程代号]]&amp;表1_1617[[#This Row],[分项工程名称]])</f>
        <v/>
      </c>
      <c r="Z104" s="11" t="str">
        <f>IF(ISBLANK(A104),"",IF(MATCH(表1_1617[[#This Row],[子项名称]]&amp;表1_1617[[#This Row],[分项工程代号]]&amp;表1_1617[[#This Row],[分项工程名称]],Y:Y,0)=ROW(表1_1617[[#This Row],[子项名称]]),TRUE,FALSE))</f>
        <v/>
      </c>
      <c r="AA104" s="11" t="str">
        <f t="shared" si="23"/>
        <v/>
      </c>
      <c r="AB104" s="11" t="str">
        <f>IF(ISBLANK(A104),"",VLOOKUP(表1_1617[[#This Row],[分项工程名称]],施工检查记录[#All],2,FALSE))</f>
        <v/>
      </c>
      <c r="AC104" t="str">
        <f t="shared" si="12"/>
        <v>1900年01月00日</v>
      </c>
    </row>
    <row r="105" customHeight="1" spans="1:29">
      <c r="A105" s="6"/>
      <c r="B105" s="6" t="str">
        <f ca="1" t="shared" si="13"/>
        <v/>
      </c>
      <c r="C105" s="7"/>
      <c r="D105" s="6"/>
      <c r="E105" s="6"/>
      <c r="F105" s="6"/>
      <c r="G105" s="8"/>
      <c r="I105" s="7"/>
      <c r="J105" s="7"/>
      <c r="K105" s="11" t="str">
        <f>IF(ISBLANK(A105),"",VLOOKUP("S8"&amp;表1_1617[[#This Row],[分项工程代号]]&amp;表1_1617[[#This Row],[分项工程名称]],模板!D:F,3,FALSE))</f>
        <v/>
      </c>
      <c r="L105" s="2" t="str">
        <f ca="1">IF(ISBLANK(A105),"",表1_1617[[#This Row],[编号]]&amp;TEXT(表1_1617[[#This Row],[序号]],"000"))</f>
        <v/>
      </c>
      <c r="M105" s="11" t="str">
        <f t="shared" si="14"/>
        <v/>
      </c>
      <c r="N105" s="11" t="str">
        <f t="shared" si="15"/>
        <v/>
      </c>
      <c r="O105" s="11" t="str">
        <f t="shared" si="16"/>
        <v/>
      </c>
      <c r="P105" s="2" t="str">
        <f t="shared" si="17"/>
        <v/>
      </c>
      <c r="Q105" s="2" t="str">
        <f t="shared" si="18"/>
        <v/>
      </c>
      <c r="R105" s="2" t="str">
        <f t="shared" si="19"/>
        <v/>
      </c>
      <c r="S105" s="11" t="str">
        <f t="shared" si="20"/>
        <v/>
      </c>
      <c r="T105" s="11" t="str">
        <f>IF(ISBLANK(A105),"",VLOOKUP(表1_1617[[#This Row],[分项工程名称]],模板!C:G,3,FALSE))</f>
        <v/>
      </c>
      <c r="U105" s="2" t="str">
        <f t="shared" si="21"/>
        <v/>
      </c>
      <c r="V105" s="2" t="str">
        <f t="shared" si="22"/>
        <v/>
      </c>
      <c r="W105" s="11" t="str">
        <f>IF(ISBLANK(A105),"",表1_1617[[#This Row],[子项名称]]&amp;表1_1617[[#This Row],[标题]]&amp;表1_1617[[#This Row],[分项工程代号]])</f>
        <v/>
      </c>
      <c r="X105" s="11" t="str">
        <f>IF(ISBLANK(A105),"",COUNTIF(W:W,表1_1617[[#This Row],[子项名称]]&amp;表1_1617[[#This Row],[标题]]&amp;表1_1617[[#This Row],[分项工程代号]]))</f>
        <v/>
      </c>
      <c r="Y105" s="11" t="str">
        <f>IF(ISBLANK(A105),"",表1_1617[[#This Row],[子项名称]]&amp;表1_1617[[#This Row],[分项工程代号]]&amp;表1_1617[[#This Row],[分项工程名称]])</f>
        <v/>
      </c>
      <c r="Z105" s="11" t="str">
        <f>IF(ISBLANK(A105),"",IF(MATCH(表1_1617[[#This Row],[子项名称]]&amp;表1_1617[[#This Row],[分项工程代号]]&amp;表1_1617[[#This Row],[分项工程名称]],Y:Y,0)=ROW(表1_1617[[#This Row],[子项名称]]),TRUE,FALSE))</f>
        <v/>
      </c>
      <c r="AA105" s="11" t="str">
        <f t="shared" si="23"/>
        <v/>
      </c>
      <c r="AB105" s="11" t="str">
        <f>IF(ISBLANK(A105),"",VLOOKUP(表1_1617[[#This Row],[分项工程名称]],施工检查记录[#All],2,FALSE))</f>
        <v/>
      </c>
      <c r="AC105" t="str">
        <f t="shared" si="12"/>
        <v>1900年01月00日</v>
      </c>
    </row>
    <row r="106" customHeight="1" spans="1:29">
      <c r="A106" s="6"/>
      <c r="B106" s="6" t="str">
        <f ca="1" t="shared" si="13"/>
        <v/>
      </c>
      <c r="C106" s="7"/>
      <c r="D106" s="6"/>
      <c r="E106" s="6"/>
      <c r="F106" s="6"/>
      <c r="G106" s="8"/>
      <c r="I106" s="7"/>
      <c r="J106" s="7"/>
      <c r="K106" s="11" t="str">
        <f>IF(ISBLANK(A106),"",VLOOKUP("S8"&amp;表1_1617[[#This Row],[分项工程代号]]&amp;表1_1617[[#This Row],[分项工程名称]],模板!D:F,3,FALSE))</f>
        <v/>
      </c>
      <c r="L106" s="2" t="str">
        <f ca="1">IF(ISBLANK(A106),"",表1_1617[[#This Row],[编号]]&amp;TEXT(表1_1617[[#This Row],[序号]],"000"))</f>
        <v/>
      </c>
      <c r="M106" s="11" t="str">
        <f t="shared" si="14"/>
        <v/>
      </c>
      <c r="N106" s="11" t="str">
        <f t="shared" si="15"/>
        <v/>
      </c>
      <c r="O106" s="11" t="str">
        <f t="shared" si="16"/>
        <v/>
      </c>
      <c r="P106" s="2" t="str">
        <f t="shared" si="17"/>
        <v/>
      </c>
      <c r="Q106" s="2" t="str">
        <f t="shared" si="18"/>
        <v/>
      </c>
      <c r="R106" s="2" t="str">
        <f t="shared" si="19"/>
        <v/>
      </c>
      <c r="S106" s="11" t="str">
        <f t="shared" si="20"/>
        <v/>
      </c>
      <c r="T106" s="11" t="str">
        <f>IF(ISBLANK(A106),"",VLOOKUP(表1_1617[[#This Row],[分项工程名称]],模板!C:G,3,FALSE))</f>
        <v/>
      </c>
      <c r="U106" s="2" t="str">
        <f t="shared" si="21"/>
        <v/>
      </c>
      <c r="V106" s="2" t="str">
        <f t="shared" si="22"/>
        <v/>
      </c>
      <c r="W106" s="11" t="str">
        <f>IF(ISBLANK(A106),"",表1_1617[[#This Row],[子项名称]]&amp;表1_1617[[#This Row],[标题]]&amp;表1_1617[[#This Row],[分项工程代号]])</f>
        <v/>
      </c>
      <c r="X106" s="11" t="str">
        <f>IF(ISBLANK(A106),"",COUNTIF(W:W,表1_1617[[#This Row],[子项名称]]&amp;表1_1617[[#This Row],[标题]]&amp;表1_1617[[#This Row],[分项工程代号]]))</f>
        <v/>
      </c>
      <c r="Y106" s="11" t="str">
        <f>IF(ISBLANK(A106),"",表1_1617[[#This Row],[子项名称]]&amp;表1_1617[[#This Row],[分项工程代号]]&amp;表1_1617[[#This Row],[分项工程名称]])</f>
        <v/>
      </c>
      <c r="Z106" s="11" t="str">
        <f>IF(ISBLANK(A106),"",IF(MATCH(表1_1617[[#This Row],[子项名称]]&amp;表1_1617[[#This Row],[分项工程代号]]&amp;表1_1617[[#This Row],[分项工程名称]],Y:Y,0)=ROW(表1_1617[[#This Row],[子项名称]]),TRUE,FALSE))</f>
        <v/>
      </c>
      <c r="AA106" s="11" t="str">
        <f t="shared" si="23"/>
        <v/>
      </c>
      <c r="AB106" s="11" t="str">
        <f>IF(ISBLANK(A106),"",VLOOKUP(表1_1617[[#This Row],[分项工程名称]],施工检查记录[#All],2,FALSE))</f>
        <v/>
      </c>
      <c r="AC106" t="str">
        <f t="shared" si="12"/>
        <v>1900年01月00日</v>
      </c>
    </row>
    <row r="107" customHeight="1" spans="1:29">
      <c r="A107" s="7"/>
      <c r="B107" s="6" t="str">
        <f ca="1" t="shared" si="13"/>
        <v/>
      </c>
      <c r="C107" s="7"/>
      <c r="D107" s="7"/>
      <c r="E107" s="7"/>
      <c r="F107" s="7"/>
      <c r="G107" s="37"/>
      <c r="I107" s="7"/>
      <c r="J107" s="7"/>
      <c r="K107" s="11" t="str">
        <f>IF(ISBLANK(A107),"",VLOOKUP("S8"&amp;表1_1617[[#This Row],[分项工程代号]]&amp;表1_1617[[#This Row],[分项工程名称]],模板!D:F,3,FALSE))</f>
        <v/>
      </c>
      <c r="L107" s="2" t="str">
        <f ca="1">IF(ISBLANK(A107),"",表1_1617[[#This Row],[编号]]&amp;TEXT(表1_1617[[#This Row],[序号]],"000"))</f>
        <v/>
      </c>
      <c r="M107" s="11" t="str">
        <f t="shared" si="14"/>
        <v/>
      </c>
      <c r="N107" s="11" t="str">
        <f t="shared" si="15"/>
        <v/>
      </c>
      <c r="O107" s="11" t="str">
        <f t="shared" si="16"/>
        <v/>
      </c>
      <c r="P107" s="2" t="str">
        <f t="shared" si="17"/>
        <v/>
      </c>
      <c r="Q107" s="2" t="str">
        <f t="shared" si="18"/>
        <v/>
      </c>
      <c r="R107" s="2" t="str">
        <f t="shared" si="19"/>
        <v/>
      </c>
      <c r="S107" s="11" t="str">
        <f t="shared" si="20"/>
        <v/>
      </c>
      <c r="T107" s="11" t="str">
        <f>IF(ISBLANK(A107),"",VLOOKUP(表1_1617[[#This Row],[分项工程名称]],模板!C:G,3,FALSE))</f>
        <v/>
      </c>
      <c r="U107" s="2" t="str">
        <f t="shared" si="21"/>
        <v/>
      </c>
      <c r="V107" s="2" t="str">
        <f t="shared" si="22"/>
        <v/>
      </c>
      <c r="W107" s="11" t="str">
        <f>IF(ISBLANK(A107),"",表1_1617[[#This Row],[子项名称]]&amp;表1_1617[[#This Row],[标题]]&amp;表1_1617[[#This Row],[分项工程代号]])</f>
        <v/>
      </c>
      <c r="X107" s="11" t="str">
        <f>IF(ISBLANK(A107),"",COUNTIF(W:W,表1_1617[[#This Row],[子项名称]]&amp;表1_1617[[#This Row],[标题]]&amp;表1_1617[[#This Row],[分项工程代号]]))</f>
        <v/>
      </c>
      <c r="Y107" s="11" t="str">
        <f>IF(ISBLANK(A107),"",表1_1617[[#This Row],[子项名称]]&amp;表1_1617[[#This Row],[分项工程代号]]&amp;表1_1617[[#This Row],[分项工程名称]])</f>
        <v/>
      </c>
      <c r="Z107" s="11" t="str">
        <f>IF(ISBLANK(A107),"",IF(MATCH(表1_1617[[#This Row],[子项名称]]&amp;表1_1617[[#This Row],[分项工程代号]]&amp;表1_1617[[#This Row],[分项工程名称]],Y:Y,0)=ROW(表1_1617[[#This Row],[子项名称]]),TRUE,FALSE))</f>
        <v/>
      </c>
      <c r="AA107" s="11" t="str">
        <f t="shared" si="23"/>
        <v/>
      </c>
      <c r="AB107" s="11" t="str">
        <f>IF(ISBLANK(A107),"",VLOOKUP(表1_1617[[#This Row],[分项工程名称]],施工检查记录[#All],2,FALSE))</f>
        <v/>
      </c>
      <c r="AC107" t="str">
        <f t="shared" si="12"/>
        <v>1900年01月00日</v>
      </c>
    </row>
    <row r="108" customHeight="1" spans="1:29">
      <c r="A108" s="7"/>
      <c r="B108" s="6" t="str">
        <f ca="1" t="shared" si="13"/>
        <v/>
      </c>
      <c r="C108" s="7"/>
      <c r="D108" s="7"/>
      <c r="E108" s="7"/>
      <c r="F108" s="7"/>
      <c r="G108" s="37"/>
      <c r="I108" s="7"/>
      <c r="J108" s="7"/>
      <c r="K108" s="11" t="str">
        <f>IF(ISBLANK(A108),"",VLOOKUP("S8"&amp;表1_1617[[#This Row],[分项工程代号]]&amp;表1_1617[[#This Row],[分项工程名称]],模板!D:F,3,FALSE))</f>
        <v/>
      </c>
      <c r="L108" s="2" t="str">
        <f ca="1">IF(ISBLANK(A108),"",表1_1617[[#This Row],[编号]]&amp;TEXT(表1_1617[[#This Row],[序号]],"000"))</f>
        <v/>
      </c>
      <c r="M108" s="11" t="str">
        <f t="shared" si="14"/>
        <v/>
      </c>
      <c r="N108" s="11" t="str">
        <f t="shared" si="15"/>
        <v/>
      </c>
      <c r="O108" s="11" t="str">
        <f t="shared" si="16"/>
        <v/>
      </c>
      <c r="P108" s="2" t="str">
        <f t="shared" si="17"/>
        <v/>
      </c>
      <c r="Q108" s="2" t="str">
        <f t="shared" si="18"/>
        <v/>
      </c>
      <c r="R108" s="2" t="str">
        <f t="shared" si="19"/>
        <v/>
      </c>
      <c r="S108" s="11" t="str">
        <f t="shared" si="20"/>
        <v/>
      </c>
      <c r="T108" s="11" t="str">
        <f>IF(ISBLANK(A108),"",VLOOKUP(表1_1617[[#This Row],[分项工程名称]],模板!C:G,3,FALSE))</f>
        <v/>
      </c>
      <c r="U108" s="2" t="str">
        <f t="shared" si="21"/>
        <v/>
      </c>
      <c r="V108" s="2" t="str">
        <f t="shared" si="22"/>
        <v/>
      </c>
      <c r="W108" s="11" t="str">
        <f>IF(ISBLANK(A108),"",表1_1617[[#This Row],[子项名称]]&amp;表1_1617[[#This Row],[标题]]&amp;表1_1617[[#This Row],[分项工程代号]])</f>
        <v/>
      </c>
      <c r="X108" s="11" t="str">
        <f>IF(ISBLANK(A108),"",COUNTIF(W:W,表1_1617[[#This Row],[子项名称]]&amp;表1_1617[[#This Row],[标题]]&amp;表1_1617[[#This Row],[分项工程代号]]))</f>
        <v/>
      </c>
      <c r="Y108" s="11" t="str">
        <f>IF(ISBLANK(A108),"",表1_1617[[#This Row],[子项名称]]&amp;表1_1617[[#This Row],[分项工程代号]]&amp;表1_1617[[#This Row],[分项工程名称]])</f>
        <v/>
      </c>
      <c r="Z108" s="11" t="str">
        <f>IF(ISBLANK(A108),"",IF(MATCH(表1_1617[[#This Row],[子项名称]]&amp;表1_1617[[#This Row],[分项工程代号]]&amp;表1_1617[[#This Row],[分项工程名称]],Y:Y,0)=ROW(表1_1617[[#This Row],[子项名称]]),TRUE,FALSE))</f>
        <v/>
      </c>
      <c r="AA108" s="11" t="str">
        <f t="shared" si="23"/>
        <v/>
      </c>
      <c r="AB108" s="11" t="str">
        <f>IF(ISBLANK(A108),"",VLOOKUP(表1_1617[[#This Row],[分项工程名称]],施工检查记录[#All],2,FALSE))</f>
        <v/>
      </c>
      <c r="AC108" t="str">
        <f t="shared" si="12"/>
        <v>1900年01月00日</v>
      </c>
    </row>
    <row r="109" customHeight="1" spans="1:29">
      <c r="A109" s="7"/>
      <c r="B109" s="6" t="str">
        <f ca="1" t="shared" si="13"/>
        <v/>
      </c>
      <c r="C109" s="7"/>
      <c r="D109" s="7"/>
      <c r="E109" s="7"/>
      <c r="F109" s="7"/>
      <c r="G109" s="37"/>
      <c r="I109" s="7"/>
      <c r="J109" s="7"/>
      <c r="K109" s="11" t="str">
        <f>IF(ISBLANK(A109),"",VLOOKUP("S8"&amp;表1_1617[[#This Row],[分项工程代号]]&amp;表1_1617[[#This Row],[分项工程名称]],模板!D:F,3,FALSE))</f>
        <v/>
      </c>
      <c r="L109" s="2" t="str">
        <f ca="1">IF(ISBLANK(A109),"",表1_1617[[#This Row],[编号]]&amp;TEXT(表1_1617[[#This Row],[序号]],"000"))</f>
        <v/>
      </c>
      <c r="M109" s="11" t="str">
        <f t="shared" si="14"/>
        <v/>
      </c>
      <c r="N109" s="11" t="str">
        <f t="shared" si="15"/>
        <v/>
      </c>
      <c r="O109" s="11" t="str">
        <f t="shared" si="16"/>
        <v/>
      </c>
      <c r="P109" s="2" t="str">
        <f t="shared" si="17"/>
        <v/>
      </c>
      <c r="Q109" s="2" t="str">
        <f t="shared" si="18"/>
        <v/>
      </c>
      <c r="R109" s="2" t="str">
        <f t="shared" si="19"/>
        <v/>
      </c>
      <c r="S109" s="11" t="str">
        <f t="shared" si="20"/>
        <v/>
      </c>
      <c r="T109" s="11" t="str">
        <f>IF(ISBLANK(A109),"",VLOOKUP(表1_1617[[#This Row],[分项工程名称]],模板!C:G,3,FALSE))</f>
        <v/>
      </c>
      <c r="U109" s="2" t="str">
        <f t="shared" si="21"/>
        <v/>
      </c>
      <c r="V109" s="2" t="str">
        <f t="shared" si="22"/>
        <v/>
      </c>
      <c r="W109" s="11" t="str">
        <f>IF(ISBLANK(A109),"",表1_1617[[#This Row],[子项名称]]&amp;表1_1617[[#This Row],[标题]]&amp;表1_1617[[#This Row],[分项工程代号]])</f>
        <v/>
      </c>
      <c r="X109" s="11" t="str">
        <f>IF(ISBLANK(A109),"",COUNTIF(W:W,表1_1617[[#This Row],[子项名称]]&amp;表1_1617[[#This Row],[标题]]&amp;表1_1617[[#This Row],[分项工程代号]]))</f>
        <v/>
      </c>
      <c r="Y109" s="11" t="str">
        <f>IF(ISBLANK(A109),"",表1_1617[[#This Row],[子项名称]]&amp;表1_1617[[#This Row],[分项工程代号]]&amp;表1_1617[[#This Row],[分项工程名称]])</f>
        <v/>
      </c>
      <c r="Z109" s="11" t="str">
        <f>IF(ISBLANK(A109),"",IF(MATCH(表1_1617[[#This Row],[子项名称]]&amp;表1_1617[[#This Row],[分项工程代号]]&amp;表1_1617[[#This Row],[分项工程名称]],Y:Y,0)=ROW(表1_1617[[#This Row],[子项名称]]),TRUE,FALSE))</f>
        <v/>
      </c>
      <c r="AA109" s="11" t="str">
        <f t="shared" si="23"/>
        <v/>
      </c>
      <c r="AB109" s="11" t="str">
        <f>IF(ISBLANK(A109),"",VLOOKUP(表1_1617[[#This Row],[分项工程名称]],施工检查记录[#All],2,FALSE))</f>
        <v/>
      </c>
      <c r="AC109" t="str">
        <f t="shared" si="12"/>
        <v>1900年01月00日</v>
      </c>
    </row>
    <row r="110" customHeight="1" spans="1:29">
      <c r="A110" s="7"/>
      <c r="B110" s="6" t="str">
        <f ca="1" t="shared" si="13"/>
        <v/>
      </c>
      <c r="C110" s="7"/>
      <c r="D110" s="7"/>
      <c r="E110" s="7"/>
      <c r="F110" s="7"/>
      <c r="G110" s="8"/>
      <c r="I110" s="7"/>
      <c r="J110" s="7"/>
      <c r="K110" s="11" t="str">
        <f>IF(ISBLANK(A110),"",VLOOKUP("S8"&amp;表1_1617[[#This Row],[分项工程代号]]&amp;表1_1617[[#This Row],[分项工程名称]],模板!D:F,3,FALSE))</f>
        <v/>
      </c>
      <c r="L110" s="2" t="str">
        <f ca="1">IF(ISBLANK(A110),"",表1_1617[[#This Row],[编号]]&amp;TEXT(表1_1617[[#This Row],[序号]],"000"))</f>
        <v/>
      </c>
      <c r="M110" s="11" t="str">
        <f t="shared" si="14"/>
        <v/>
      </c>
      <c r="N110" s="11" t="str">
        <f t="shared" si="15"/>
        <v/>
      </c>
      <c r="O110" s="11" t="str">
        <f t="shared" si="16"/>
        <v/>
      </c>
      <c r="P110" s="2" t="str">
        <f t="shared" si="17"/>
        <v/>
      </c>
      <c r="Q110" s="2" t="str">
        <f t="shared" si="18"/>
        <v/>
      </c>
      <c r="R110" s="2" t="str">
        <f t="shared" si="19"/>
        <v/>
      </c>
      <c r="S110" s="11" t="str">
        <f t="shared" si="20"/>
        <v/>
      </c>
      <c r="T110" s="11" t="str">
        <f>IF(ISBLANK(A110),"",VLOOKUP(表1_1617[[#This Row],[分项工程名称]],模板!C:G,3,FALSE))</f>
        <v/>
      </c>
      <c r="U110" s="2" t="str">
        <f t="shared" si="21"/>
        <v/>
      </c>
      <c r="V110" s="2" t="str">
        <f t="shared" si="22"/>
        <v/>
      </c>
      <c r="W110" s="11" t="str">
        <f>IF(ISBLANK(A110),"",表1_1617[[#This Row],[子项名称]]&amp;表1_1617[[#This Row],[标题]]&amp;表1_1617[[#This Row],[分项工程代号]])</f>
        <v/>
      </c>
      <c r="X110" s="11" t="str">
        <f>IF(ISBLANK(A110),"",COUNTIF(W:W,表1_1617[[#This Row],[子项名称]]&amp;表1_1617[[#This Row],[标题]]&amp;表1_1617[[#This Row],[分项工程代号]]))</f>
        <v/>
      </c>
      <c r="Y110" s="11" t="str">
        <f>IF(ISBLANK(A110),"",表1_1617[[#This Row],[子项名称]]&amp;表1_1617[[#This Row],[分项工程代号]]&amp;表1_1617[[#This Row],[分项工程名称]])</f>
        <v/>
      </c>
      <c r="Z110" s="11" t="str">
        <f>IF(ISBLANK(A110),"",IF(MATCH(表1_1617[[#This Row],[子项名称]]&amp;表1_1617[[#This Row],[分项工程代号]]&amp;表1_1617[[#This Row],[分项工程名称]],Y:Y,0)=ROW(表1_1617[[#This Row],[子项名称]]),TRUE,FALSE))</f>
        <v/>
      </c>
      <c r="AA110" s="11" t="str">
        <f t="shared" si="23"/>
        <v/>
      </c>
      <c r="AB110" s="11" t="str">
        <f>IF(ISBLANK(A110),"",VLOOKUP(表1_1617[[#This Row],[分项工程名称]],施工检查记录[#All],2,FALSE))</f>
        <v/>
      </c>
      <c r="AC110" t="str">
        <f t="shared" si="12"/>
        <v>1900年01月00日</v>
      </c>
    </row>
    <row r="111" customHeight="1" spans="1:29">
      <c r="A111" s="7"/>
      <c r="B111" s="6" t="str">
        <f ca="1" t="shared" si="13"/>
        <v/>
      </c>
      <c r="C111" s="7"/>
      <c r="D111" s="7"/>
      <c r="E111" s="6"/>
      <c r="F111" s="7"/>
      <c r="G111" s="8"/>
      <c r="I111" s="7"/>
      <c r="J111" s="7"/>
      <c r="K111" s="11" t="str">
        <f>IF(ISBLANK(A111),"",VLOOKUP("S8"&amp;表1_1617[[#This Row],[分项工程代号]]&amp;表1_1617[[#This Row],[分项工程名称]],模板!D:F,3,FALSE))</f>
        <v/>
      </c>
      <c r="L111" s="2" t="str">
        <f ca="1">IF(ISBLANK(A111),"",表1_1617[[#This Row],[编号]]&amp;TEXT(表1_1617[[#This Row],[序号]],"000"))</f>
        <v/>
      </c>
      <c r="M111" s="11" t="str">
        <f t="shared" si="14"/>
        <v/>
      </c>
      <c r="N111" s="11" t="str">
        <f t="shared" si="15"/>
        <v/>
      </c>
      <c r="O111" s="11" t="str">
        <f t="shared" si="16"/>
        <v/>
      </c>
      <c r="P111" s="2" t="str">
        <f t="shared" si="17"/>
        <v/>
      </c>
      <c r="Q111" s="2" t="str">
        <f t="shared" si="18"/>
        <v/>
      </c>
      <c r="R111" s="2" t="str">
        <f t="shared" si="19"/>
        <v/>
      </c>
      <c r="S111" s="11" t="str">
        <f t="shared" si="20"/>
        <v/>
      </c>
      <c r="T111" s="11" t="str">
        <f>IF(ISBLANK(A111),"",VLOOKUP(表1_1617[[#This Row],[分项工程名称]],模板!C:G,3,FALSE))</f>
        <v/>
      </c>
      <c r="U111" s="2" t="str">
        <f t="shared" si="21"/>
        <v/>
      </c>
      <c r="V111" s="2" t="str">
        <f t="shared" si="22"/>
        <v/>
      </c>
      <c r="W111" s="11" t="str">
        <f>IF(ISBLANK(A111),"",表1_1617[[#This Row],[子项名称]]&amp;表1_1617[[#This Row],[标题]]&amp;表1_1617[[#This Row],[分项工程代号]])</f>
        <v/>
      </c>
      <c r="X111" s="11" t="str">
        <f>IF(ISBLANK(A111),"",COUNTIF(W:W,表1_1617[[#This Row],[子项名称]]&amp;表1_1617[[#This Row],[标题]]&amp;表1_1617[[#This Row],[分项工程代号]]))</f>
        <v/>
      </c>
      <c r="Y111" s="11" t="str">
        <f>IF(ISBLANK(A111),"",表1_1617[[#This Row],[子项名称]]&amp;表1_1617[[#This Row],[分项工程代号]]&amp;表1_1617[[#This Row],[分项工程名称]])</f>
        <v/>
      </c>
      <c r="Z111" s="11" t="str">
        <f>IF(ISBLANK(A111),"",IF(MATCH(表1_1617[[#This Row],[子项名称]]&amp;表1_1617[[#This Row],[分项工程代号]]&amp;表1_1617[[#This Row],[分项工程名称]],Y:Y,0)=ROW(表1_1617[[#This Row],[子项名称]]),TRUE,FALSE))</f>
        <v/>
      </c>
      <c r="AA111" s="11" t="str">
        <f t="shared" si="23"/>
        <v/>
      </c>
      <c r="AB111" s="11" t="str">
        <f>IF(ISBLANK(A111),"",VLOOKUP(表1_1617[[#This Row],[分项工程名称]],施工检查记录[#All],2,FALSE))</f>
        <v/>
      </c>
      <c r="AC111" t="str">
        <f t="shared" si="12"/>
        <v>1900年01月00日</v>
      </c>
    </row>
    <row r="112" customHeight="1" spans="1:29">
      <c r="A112" s="7"/>
      <c r="B112" s="6" t="str">
        <f ca="1" t="shared" si="13"/>
        <v/>
      </c>
      <c r="C112" s="7"/>
      <c r="D112" s="7"/>
      <c r="E112" s="6"/>
      <c r="F112" s="7"/>
      <c r="G112" s="8"/>
      <c r="I112" s="7"/>
      <c r="J112" s="7"/>
      <c r="K112" s="11" t="str">
        <f>IF(ISBLANK(A112),"",VLOOKUP("S8"&amp;表1_1617[[#This Row],[分项工程代号]]&amp;表1_1617[[#This Row],[分项工程名称]],模板!D:F,3,FALSE))</f>
        <v/>
      </c>
      <c r="L112" s="2" t="str">
        <f ca="1">IF(ISBLANK(A112),"",表1_1617[[#This Row],[编号]]&amp;TEXT(表1_1617[[#This Row],[序号]],"000"))</f>
        <v/>
      </c>
      <c r="M112" s="11" t="str">
        <f t="shared" si="14"/>
        <v/>
      </c>
      <c r="N112" s="11" t="str">
        <f t="shared" si="15"/>
        <v/>
      </c>
      <c r="O112" s="11" t="str">
        <f t="shared" si="16"/>
        <v/>
      </c>
      <c r="P112" s="2" t="str">
        <f t="shared" si="17"/>
        <v/>
      </c>
      <c r="Q112" s="2" t="str">
        <f t="shared" si="18"/>
        <v/>
      </c>
      <c r="R112" s="2" t="str">
        <f t="shared" si="19"/>
        <v/>
      </c>
      <c r="S112" s="11" t="str">
        <f t="shared" si="20"/>
        <v/>
      </c>
      <c r="T112" s="11" t="str">
        <f>IF(ISBLANK(A112),"",VLOOKUP(表1_1617[[#This Row],[分项工程名称]],模板!C:G,3,FALSE))</f>
        <v/>
      </c>
      <c r="U112" s="2" t="str">
        <f t="shared" si="21"/>
        <v/>
      </c>
      <c r="V112" s="2" t="str">
        <f t="shared" si="22"/>
        <v/>
      </c>
      <c r="W112" s="11" t="str">
        <f>IF(ISBLANK(A112),"",表1_1617[[#This Row],[子项名称]]&amp;表1_1617[[#This Row],[标题]]&amp;表1_1617[[#This Row],[分项工程代号]])</f>
        <v/>
      </c>
      <c r="X112" s="11" t="str">
        <f>IF(ISBLANK(A112),"",COUNTIF(W:W,表1_1617[[#This Row],[子项名称]]&amp;表1_1617[[#This Row],[标题]]&amp;表1_1617[[#This Row],[分项工程代号]]))</f>
        <v/>
      </c>
      <c r="Y112" s="11" t="str">
        <f>IF(ISBLANK(A112),"",表1_1617[[#This Row],[子项名称]]&amp;表1_1617[[#This Row],[分项工程代号]]&amp;表1_1617[[#This Row],[分项工程名称]])</f>
        <v/>
      </c>
      <c r="Z112" s="11" t="str">
        <f>IF(ISBLANK(A112),"",IF(MATCH(表1_1617[[#This Row],[子项名称]]&amp;表1_1617[[#This Row],[分项工程代号]]&amp;表1_1617[[#This Row],[分项工程名称]],Y:Y,0)=ROW(表1_1617[[#This Row],[子项名称]]),TRUE,FALSE))</f>
        <v/>
      </c>
      <c r="AA112" s="11" t="str">
        <f t="shared" si="23"/>
        <v/>
      </c>
      <c r="AB112" s="11" t="str">
        <f>IF(ISBLANK(A112),"",VLOOKUP(表1_1617[[#This Row],[分项工程名称]],施工检查记录[#All],2,FALSE))</f>
        <v/>
      </c>
      <c r="AC112" t="str">
        <f t="shared" si="12"/>
        <v>1900年01月00日</v>
      </c>
    </row>
    <row r="113" customHeight="1" spans="1:29">
      <c r="A113" s="7"/>
      <c r="B113" s="6" t="str">
        <f ca="1" t="shared" si="13"/>
        <v/>
      </c>
      <c r="C113" s="7"/>
      <c r="D113" s="7"/>
      <c r="E113" s="6"/>
      <c r="F113" s="7"/>
      <c r="G113" s="8"/>
      <c r="I113" s="7"/>
      <c r="J113" s="7"/>
      <c r="K113" s="11" t="str">
        <f>IF(ISBLANK(A113),"",VLOOKUP("S8"&amp;表1_1617[[#This Row],[分项工程代号]]&amp;表1_1617[[#This Row],[分项工程名称]],模板!D:F,3,FALSE))</f>
        <v/>
      </c>
      <c r="L113" s="2" t="str">
        <f ca="1">IF(ISBLANK(A113),"",表1_1617[[#This Row],[编号]]&amp;TEXT(表1_1617[[#This Row],[序号]],"000"))</f>
        <v/>
      </c>
      <c r="M113" s="11" t="str">
        <f t="shared" si="14"/>
        <v/>
      </c>
      <c r="N113" s="11" t="str">
        <f t="shared" si="15"/>
        <v/>
      </c>
      <c r="O113" s="11" t="str">
        <f t="shared" si="16"/>
        <v/>
      </c>
      <c r="P113" s="2" t="str">
        <f t="shared" si="17"/>
        <v/>
      </c>
      <c r="Q113" s="2" t="str">
        <f t="shared" si="18"/>
        <v/>
      </c>
      <c r="R113" s="2" t="str">
        <f t="shared" si="19"/>
        <v/>
      </c>
      <c r="S113" s="11" t="str">
        <f t="shared" si="20"/>
        <v/>
      </c>
      <c r="T113" s="11" t="str">
        <f>IF(ISBLANK(A113),"",VLOOKUP(表1_1617[[#This Row],[分项工程名称]],模板!C:G,3,FALSE))</f>
        <v/>
      </c>
      <c r="U113" s="2" t="str">
        <f t="shared" si="21"/>
        <v/>
      </c>
      <c r="V113" s="2" t="str">
        <f t="shared" si="22"/>
        <v/>
      </c>
      <c r="W113" s="11" t="str">
        <f>IF(ISBLANK(A113),"",表1_1617[[#This Row],[子项名称]]&amp;表1_1617[[#This Row],[标题]]&amp;表1_1617[[#This Row],[分项工程代号]])</f>
        <v/>
      </c>
      <c r="X113" s="11" t="str">
        <f>IF(ISBLANK(A113),"",COUNTIF(W:W,表1_1617[[#This Row],[子项名称]]&amp;表1_1617[[#This Row],[标题]]&amp;表1_1617[[#This Row],[分项工程代号]]))</f>
        <v/>
      </c>
      <c r="Y113" s="11" t="str">
        <f>IF(ISBLANK(A113),"",表1_1617[[#This Row],[子项名称]]&amp;表1_1617[[#This Row],[分项工程代号]]&amp;表1_1617[[#This Row],[分项工程名称]])</f>
        <v/>
      </c>
      <c r="Z113" s="11" t="str">
        <f>IF(ISBLANK(A113),"",IF(MATCH(表1_1617[[#This Row],[子项名称]]&amp;表1_1617[[#This Row],[分项工程代号]]&amp;表1_1617[[#This Row],[分项工程名称]],Y:Y,0)=ROW(表1_1617[[#This Row],[子项名称]]),TRUE,FALSE))</f>
        <v/>
      </c>
      <c r="AA113" s="11" t="str">
        <f t="shared" si="23"/>
        <v/>
      </c>
      <c r="AB113" s="11" t="str">
        <f>IF(ISBLANK(A113),"",VLOOKUP(表1_1617[[#This Row],[分项工程名称]],施工检查记录[#All],2,FALSE))</f>
        <v/>
      </c>
      <c r="AC113" t="str">
        <f t="shared" si="12"/>
        <v>1900年01月00日</v>
      </c>
    </row>
    <row r="114" customHeight="1" spans="1:29">
      <c r="A114" s="7"/>
      <c r="B114" s="6" t="str">
        <f ca="1" t="shared" si="13"/>
        <v/>
      </c>
      <c r="C114" s="7"/>
      <c r="D114" s="7"/>
      <c r="E114" s="7"/>
      <c r="F114" s="7"/>
      <c r="G114" s="37"/>
      <c r="I114" s="7"/>
      <c r="J114" s="7"/>
      <c r="K114" s="11" t="str">
        <f>IF(ISBLANK(A114),"",VLOOKUP("S8"&amp;表1_1617[[#This Row],[分项工程代号]]&amp;表1_1617[[#This Row],[分项工程名称]],模板!D:F,3,FALSE))</f>
        <v/>
      </c>
      <c r="L114" s="2" t="str">
        <f ca="1">IF(ISBLANK(A114),"",表1_1617[[#This Row],[编号]]&amp;TEXT(表1_1617[[#This Row],[序号]],"000"))</f>
        <v/>
      </c>
      <c r="M114" s="11" t="str">
        <f t="shared" si="14"/>
        <v/>
      </c>
      <c r="N114" s="11" t="str">
        <f t="shared" si="15"/>
        <v/>
      </c>
      <c r="O114" s="11" t="str">
        <f t="shared" si="16"/>
        <v/>
      </c>
      <c r="P114" s="2" t="str">
        <f t="shared" si="17"/>
        <v/>
      </c>
      <c r="Q114" s="2" t="str">
        <f t="shared" si="18"/>
        <v/>
      </c>
      <c r="R114" s="2" t="str">
        <f t="shared" si="19"/>
        <v/>
      </c>
      <c r="S114" s="11" t="str">
        <f t="shared" si="20"/>
        <v/>
      </c>
      <c r="T114" s="11" t="str">
        <f>IF(ISBLANK(A114),"",VLOOKUP(表1_1617[[#This Row],[分项工程名称]],模板!C:G,3,FALSE))</f>
        <v/>
      </c>
      <c r="U114" s="2" t="str">
        <f t="shared" si="21"/>
        <v/>
      </c>
      <c r="V114" s="2" t="str">
        <f t="shared" si="22"/>
        <v/>
      </c>
      <c r="W114" s="11" t="str">
        <f>IF(ISBLANK(A114),"",表1_1617[[#This Row],[子项名称]]&amp;表1_1617[[#This Row],[标题]]&amp;表1_1617[[#This Row],[分项工程代号]])</f>
        <v/>
      </c>
      <c r="X114" s="11" t="str">
        <f>IF(ISBLANK(A114),"",COUNTIF(W:W,表1_1617[[#This Row],[子项名称]]&amp;表1_1617[[#This Row],[标题]]&amp;表1_1617[[#This Row],[分项工程代号]]))</f>
        <v/>
      </c>
      <c r="Y114" s="11" t="str">
        <f>IF(ISBLANK(A114),"",表1_1617[[#This Row],[子项名称]]&amp;表1_1617[[#This Row],[分项工程代号]]&amp;表1_1617[[#This Row],[分项工程名称]])</f>
        <v/>
      </c>
      <c r="Z114" s="11" t="str">
        <f>IF(ISBLANK(A114),"",IF(MATCH(表1_1617[[#This Row],[子项名称]]&amp;表1_1617[[#This Row],[分项工程代号]]&amp;表1_1617[[#This Row],[分项工程名称]],Y:Y,0)=ROW(表1_1617[[#This Row],[子项名称]]),TRUE,FALSE))</f>
        <v/>
      </c>
      <c r="AA114" s="11" t="str">
        <f t="shared" si="23"/>
        <v/>
      </c>
      <c r="AB114" s="11" t="str">
        <f>IF(ISBLANK(A114),"",VLOOKUP(表1_1617[[#This Row],[分项工程名称]],施工检查记录[#All],2,FALSE))</f>
        <v/>
      </c>
      <c r="AC114" t="str">
        <f t="shared" si="12"/>
        <v>1900年01月00日</v>
      </c>
    </row>
    <row r="115" customHeight="1" spans="1:29">
      <c r="A115" s="7"/>
      <c r="B115" s="6" t="str">
        <f ca="1" t="shared" si="13"/>
        <v/>
      </c>
      <c r="C115" s="7"/>
      <c r="D115" s="7"/>
      <c r="E115" s="7"/>
      <c r="F115" s="7"/>
      <c r="G115" s="37"/>
      <c r="I115" s="7"/>
      <c r="J115" s="7"/>
      <c r="K115" s="11" t="str">
        <f>IF(ISBLANK(A115),"",VLOOKUP("S8"&amp;表1_1617[[#This Row],[分项工程代号]]&amp;表1_1617[[#This Row],[分项工程名称]],模板!D:F,3,FALSE))</f>
        <v/>
      </c>
      <c r="L115" s="2" t="str">
        <f ca="1">IF(ISBLANK(A115),"",表1_1617[[#This Row],[编号]]&amp;TEXT(表1_1617[[#This Row],[序号]],"000"))</f>
        <v/>
      </c>
      <c r="M115" s="11" t="str">
        <f t="shared" si="14"/>
        <v/>
      </c>
      <c r="N115" s="11" t="str">
        <f t="shared" si="15"/>
        <v/>
      </c>
      <c r="O115" s="11" t="str">
        <f t="shared" si="16"/>
        <v/>
      </c>
      <c r="P115" s="2" t="str">
        <f t="shared" si="17"/>
        <v/>
      </c>
      <c r="Q115" s="2" t="str">
        <f t="shared" si="18"/>
        <v/>
      </c>
      <c r="R115" s="2" t="str">
        <f t="shared" si="19"/>
        <v/>
      </c>
      <c r="S115" s="11" t="str">
        <f t="shared" si="20"/>
        <v/>
      </c>
      <c r="T115" s="11" t="str">
        <f>IF(ISBLANK(A115),"",VLOOKUP(表1_1617[[#This Row],[分项工程名称]],模板!C:G,3,FALSE))</f>
        <v/>
      </c>
      <c r="U115" s="2" t="str">
        <f t="shared" si="21"/>
        <v/>
      </c>
      <c r="V115" s="2" t="str">
        <f t="shared" si="22"/>
        <v/>
      </c>
      <c r="W115" s="11" t="str">
        <f>IF(ISBLANK(A115),"",表1_1617[[#This Row],[子项名称]]&amp;表1_1617[[#This Row],[标题]]&amp;表1_1617[[#This Row],[分项工程代号]])</f>
        <v/>
      </c>
      <c r="X115" s="11" t="str">
        <f>IF(ISBLANK(A115),"",COUNTIF(W:W,表1_1617[[#This Row],[子项名称]]&amp;表1_1617[[#This Row],[标题]]&amp;表1_1617[[#This Row],[分项工程代号]]))</f>
        <v/>
      </c>
      <c r="Y115" s="11" t="str">
        <f>IF(ISBLANK(A115),"",表1_1617[[#This Row],[子项名称]]&amp;表1_1617[[#This Row],[分项工程代号]]&amp;表1_1617[[#This Row],[分项工程名称]])</f>
        <v/>
      </c>
      <c r="Z115" s="11" t="str">
        <f>IF(ISBLANK(A115),"",IF(MATCH(表1_1617[[#This Row],[子项名称]]&amp;表1_1617[[#This Row],[分项工程代号]]&amp;表1_1617[[#This Row],[分项工程名称]],Y:Y,0)=ROW(表1_1617[[#This Row],[子项名称]]),TRUE,FALSE))</f>
        <v/>
      </c>
      <c r="AA115" s="11" t="str">
        <f t="shared" si="23"/>
        <v/>
      </c>
      <c r="AB115" s="11" t="str">
        <f>IF(ISBLANK(A115),"",VLOOKUP(表1_1617[[#This Row],[分项工程名称]],施工检查记录[#All],2,FALSE))</f>
        <v/>
      </c>
      <c r="AC115" t="str">
        <f t="shared" si="12"/>
        <v>1900年01月00日</v>
      </c>
    </row>
    <row r="116" customHeight="1" spans="2:29">
      <c r="B116" s="5" t="str">
        <f ca="1" t="shared" si="13"/>
        <v/>
      </c>
      <c r="C116" s="5"/>
      <c r="D116" s="5"/>
      <c r="E116" s="5"/>
      <c r="G116" s="85"/>
      <c r="K116" s="11" t="str">
        <f>IF(ISBLANK(A116),"",VLOOKUP("S8"&amp;表1_1617[[#This Row],[分项工程代号]]&amp;表1_1617[[#This Row],[分项工程名称]],模板!D:F,3,FALSE))</f>
        <v/>
      </c>
      <c r="L116" s="2" t="str">
        <f ca="1">IF(ISBLANK(A116),"",表1_1617[[#This Row],[编号]]&amp;TEXT(表1_1617[[#This Row],[序号]],"000"))</f>
        <v/>
      </c>
      <c r="M116" s="11" t="str">
        <f t="shared" si="14"/>
        <v/>
      </c>
      <c r="N116" s="11" t="str">
        <f t="shared" si="15"/>
        <v/>
      </c>
      <c r="O116" s="11" t="str">
        <f t="shared" si="16"/>
        <v/>
      </c>
      <c r="P116" s="2" t="str">
        <f t="shared" si="17"/>
        <v/>
      </c>
      <c r="Q116" s="2" t="str">
        <f t="shared" si="18"/>
        <v/>
      </c>
      <c r="R116" s="2" t="str">
        <f t="shared" si="19"/>
        <v/>
      </c>
      <c r="S116" s="11" t="str">
        <f t="shared" si="20"/>
        <v/>
      </c>
      <c r="T116" s="11" t="str">
        <f>IF(ISBLANK(A116),"",VLOOKUP(表1_1617[[#This Row],[分项工程名称]],模板!C:G,3,FALSE))</f>
        <v/>
      </c>
      <c r="U116" s="2" t="str">
        <f t="shared" si="21"/>
        <v/>
      </c>
      <c r="V116" s="2" t="str">
        <f t="shared" si="22"/>
        <v/>
      </c>
      <c r="W116" s="11" t="str">
        <f>IF(ISBLANK(A116),"",表1_1617[[#This Row],[子项名称]]&amp;表1_1617[[#This Row],[标题]]&amp;表1_1617[[#This Row],[分项工程代号]])</f>
        <v/>
      </c>
      <c r="X116" s="11" t="str">
        <f>IF(ISBLANK(A116),"",COUNTIF(W:W,表1_1617[[#This Row],[子项名称]]&amp;表1_1617[[#This Row],[标题]]&amp;表1_1617[[#This Row],[分项工程代号]]))</f>
        <v/>
      </c>
      <c r="Y116" s="11" t="str">
        <f>IF(ISBLANK(A116),"",表1_1617[[#This Row],[子项名称]]&amp;表1_1617[[#This Row],[分项工程代号]]&amp;表1_1617[[#This Row],[分项工程名称]])</f>
        <v/>
      </c>
      <c r="Z116" s="11" t="str">
        <f>IF(ISBLANK(A116),"",IF(MATCH(表1_1617[[#This Row],[子项名称]]&amp;表1_1617[[#This Row],[分项工程代号]]&amp;表1_1617[[#This Row],[分项工程名称]],Y:Y,0)=ROW(表1_1617[[#This Row],[子项名称]]),TRUE,FALSE))</f>
        <v/>
      </c>
      <c r="AA116" s="11" t="str">
        <f t="shared" si="23"/>
        <v/>
      </c>
      <c r="AB116" s="11" t="str">
        <f>IF(ISBLANK(A116),"",VLOOKUP(表1_1617[[#This Row],[分项工程名称]],施工检查记录[#All],2,FALSE))</f>
        <v/>
      </c>
      <c r="AC116" t="str">
        <f t="shared" si="12"/>
        <v>1900年01月00日</v>
      </c>
    </row>
    <row r="117" customHeight="1" spans="1:29">
      <c r="A117" s="5"/>
      <c r="B117" s="5" t="str">
        <f ca="1" t="shared" si="13"/>
        <v/>
      </c>
      <c r="C117" s="5"/>
      <c r="D117" s="5"/>
      <c r="E117" s="5"/>
      <c r="G117" s="85"/>
      <c r="K117" s="11" t="str">
        <f>IF(ISBLANK(A117),"",VLOOKUP("S8"&amp;表1_1617[[#This Row],[分项工程代号]]&amp;表1_1617[[#This Row],[分项工程名称]],模板!D:F,3,FALSE))</f>
        <v/>
      </c>
      <c r="L117" s="2" t="str">
        <f ca="1">IF(ISBLANK(A117),"",表1_1617[[#This Row],[编号]]&amp;TEXT(表1_1617[[#This Row],[序号]],"000"))</f>
        <v/>
      </c>
      <c r="M117" s="11" t="str">
        <f t="shared" si="14"/>
        <v/>
      </c>
      <c r="N117" s="11" t="str">
        <f t="shared" si="15"/>
        <v/>
      </c>
      <c r="O117" s="11" t="str">
        <f t="shared" si="16"/>
        <v/>
      </c>
      <c r="P117" s="2" t="str">
        <f t="shared" si="17"/>
        <v/>
      </c>
      <c r="Q117" s="2" t="str">
        <f t="shared" si="18"/>
        <v/>
      </c>
      <c r="R117" s="2" t="str">
        <f t="shared" si="19"/>
        <v/>
      </c>
      <c r="S117" s="11" t="str">
        <f t="shared" si="20"/>
        <v/>
      </c>
      <c r="T117" s="11" t="str">
        <f>IF(ISBLANK(A117),"",VLOOKUP(表1_1617[[#This Row],[分项工程名称]],模板!C:G,3,FALSE))</f>
        <v/>
      </c>
      <c r="U117" s="2" t="str">
        <f t="shared" si="21"/>
        <v/>
      </c>
      <c r="V117" s="2" t="str">
        <f t="shared" si="22"/>
        <v/>
      </c>
      <c r="W117" s="11" t="str">
        <f>IF(ISBLANK(A117),"",表1_1617[[#This Row],[子项名称]]&amp;表1_1617[[#This Row],[标题]]&amp;表1_1617[[#This Row],[分项工程代号]])</f>
        <v/>
      </c>
      <c r="X117" s="11" t="str">
        <f>IF(ISBLANK(A117),"",COUNTIF(W:W,表1_1617[[#This Row],[子项名称]]&amp;表1_1617[[#This Row],[标题]]&amp;表1_1617[[#This Row],[分项工程代号]]))</f>
        <v/>
      </c>
      <c r="Y117" s="11" t="str">
        <f>IF(ISBLANK(A117),"",表1_1617[[#This Row],[子项名称]]&amp;表1_1617[[#This Row],[分项工程代号]]&amp;表1_1617[[#This Row],[分项工程名称]])</f>
        <v/>
      </c>
      <c r="Z117" s="11" t="str">
        <f>IF(ISBLANK(A117),"",IF(MATCH(表1_1617[[#This Row],[子项名称]]&amp;表1_1617[[#This Row],[分项工程代号]]&amp;表1_1617[[#This Row],[分项工程名称]],Y:Y,0)=ROW(表1_1617[[#This Row],[子项名称]]),TRUE,FALSE))</f>
        <v/>
      </c>
      <c r="AA117" s="11" t="str">
        <f t="shared" si="23"/>
        <v/>
      </c>
      <c r="AB117" s="11" t="str">
        <f>IF(ISBLANK(A117),"",VLOOKUP(表1_1617[[#This Row],[分项工程名称]],施工检查记录[#All],2,FALSE))</f>
        <v/>
      </c>
      <c r="AC117" t="str">
        <f t="shared" si="12"/>
        <v>1900年01月00日</v>
      </c>
    </row>
    <row r="118" customHeight="1" spans="2:29">
      <c r="B118" s="5" t="str">
        <f ca="1" t="shared" si="13"/>
        <v/>
      </c>
      <c r="C118" s="5"/>
      <c r="D118" s="5"/>
      <c r="G118" s="85"/>
      <c r="K118" s="11" t="str">
        <f>IF(ISBLANK(A118),"",VLOOKUP("S8"&amp;表1_1617[[#This Row],[分项工程代号]]&amp;表1_1617[[#This Row],[分项工程名称]],模板!D:F,3,FALSE))</f>
        <v/>
      </c>
      <c r="L118" s="2" t="str">
        <f ca="1">IF(ISBLANK(A118),"",表1_1617[[#This Row],[编号]]&amp;TEXT(表1_1617[[#This Row],[序号]],"000"))</f>
        <v/>
      </c>
      <c r="M118" s="11" t="str">
        <f t="shared" si="14"/>
        <v/>
      </c>
      <c r="N118" s="11" t="str">
        <f t="shared" si="15"/>
        <v/>
      </c>
      <c r="O118" s="11" t="str">
        <f t="shared" si="16"/>
        <v/>
      </c>
      <c r="P118" s="2" t="str">
        <f t="shared" si="17"/>
        <v/>
      </c>
      <c r="Q118" s="2" t="str">
        <f t="shared" si="18"/>
        <v/>
      </c>
      <c r="R118" s="2" t="str">
        <f t="shared" si="19"/>
        <v/>
      </c>
      <c r="S118" s="11" t="str">
        <f t="shared" si="20"/>
        <v/>
      </c>
      <c r="T118" s="11" t="str">
        <f>IF(ISBLANK(A118),"",VLOOKUP(表1_1617[[#This Row],[分项工程名称]],模板!C:G,3,FALSE))</f>
        <v/>
      </c>
      <c r="U118" s="2" t="str">
        <f t="shared" si="21"/>
        <v/>
      </c>
      <c r="V118" s="2" t="str">
        <f t="shared" si="22"/>
        <v/>
      </c>
      <c r="W118" s="11" t="str">
        <f>IF(ISBLANK(A118),"",表1_1617[[#This Row],[子项名称]]&amp;表1_1617[[#This Row],[标题]]&amp;表1_1617[[#This Row],[分项工程代号]])</f>
        <v/>
      </c>
      <c r="X118" s="11" t="str">
        <f>IF(ISBLANK(A118),"",COUNTIF(W:W,表1_1617[[#This Row],[子项名称]]&amp;表1_1617[[#This Row],[标题]]&amp;表1_1617[[#This Row],[分项工程代号]]))</f>
        <v/>
      </c>
      <c r="Y118" s="11" t="str">
        <f>IF(ISBLANK(A118),"",表1_1617[[#This Row],[子项名称]]&amp;表1_1617[[#This Row],[分项工程代号]]&amp;表1_1617[[#This Row],[分项工程名称]])</f>
        <v/>
      </c>
      <c r="Z118" s="11" t="str">
        <f>IF(ISBLANK(A118),"",IF(MATCH(表1_1617[[#This Row],[子项名称]]&amp;表1_1617[[#This Row],[分项工程代号]]&amp;表1_1617[[#This Row],[分项工程名称]],Y:Y,0)=ROW(表1_1617[[#This Row],[子项名称]]),TRUE,FALSE))</f>
        <v/>
      </c>
      <c r="AA118" s="11" t="str">
        <f t="shared" si="23"/>
        <v/>
      </c>
      <c r="AB118" s="11" t="str">
        <f>IF(ISBLANK(A118),"",VLOOKUP(表1_1617[[#This Row],[分项工程名称]],施工检查记录[#All],2,FALSE))</f>
        <v/>
      </c>
      <c r="AC118" t="str">
        <f t="shared" si="12"/>
        <v>1900年01月00日</v>
      </c>
    </row>
    <row r="119" customHeight="1" spans="2:29">
      <c r="B119" s="5" t="str">
        <f ca="1" t="shared" si="13"/>
        <v/>
      </c>
      <c r="C119" s="5"/>
      <c r="D119" s="5"/>
      <c r="G119" s="85"/>
      <c r="K119" s="11" t="str">
        <f>IF(ISBLANK(A119),"",VLOOKUP("S8"&amp;表1_1617[[#This Row],[分项工程代号]]&amp;表1_1617[[#This Row],[分项工程名称]],模板!D:F,3,FALSE))</f>
        <v/>
      </c>
      <c r="L119" s="2" t="str">
        <f ca="1">IF(ISBLANK(A119),"",表1_1617[[#This Row],[编号]]&amp;TEXT(表1_1617[[#This Row],[序号]],"000"))</f>
        <v/>
      </c>
      <c r="M119" s="11" t="str">
        <f t="shared" si="14"/>
        <v/>
      </c>
      <c r="N119" s="11" t="str">
        <f t="shared" si="15"/>
        <v/>
      </c>
      <c r="O119" s="11" t="str">
        <f t="shared" si="16"/>
        <v/>
      </c>
      <c r="P119" s="2" t="str">
        <f t="shared" si="17"/>
        <v/>
      </c>
      <c r="Q119" s="2" t="str">
        <f t="shared" si="18"/>
        <v/>
      </c>
      <c r="R119" s="2" t="str">
        <f t="shared" si="19"/>
        <v/>
      </c>
      <c r="S119" s="11" t="str">
        <f t="shared" si="20"/>
        <v/>
      </c>
      <c r="T119" s="11" t="str">
        <f>IF(ISBLANK(A119),"",VLOOKUP(表1_1617[[#This Row],[分项工程名称]],模板!C:G,3,FALSE))</f>
        <v/>
      </c>
      <c r="U119" s="2" t="str">
        <f t="shared" si="21"/>
        <v/>
      </c>
      <c r="V119" s="2" t="str">
        <f t="shared" si="22"/>
        <v/>
      </c>
      <c r="W119" s="11" t="str">
        <f>IF(ISBLANK(A119),"",表1_1617[[#This Row],[子项名称]]&amp;表1_1617[[#This Row],[标题]]&amp;表1_1617[[#This Row],[分项工程代号]])</f>
        <v/>
      </c>
      <c r="X119" s="11" t="str">
        <f>IF(ISBLANK(A119),"",COUNTIF(W:W,表1_1617[[#This Row],[子项名称]]&amp;表1_1617[[#This Row],[标题]]&amp;表1_1617[[#This Row],[分项工程代号]]))</f>
        <v/>
      </c>
      <c r="Y119" s="11" t="str">
        <f>IF(ISBLANK(A119),"",表1_1617[[#This Row],[子项名称]]&amp;表1_1617[[#This Row],[分项工程代号]]&amp;表1_1617[[#This Row],[分项工程名称]])</f>
        <v/>
      </c>
      <c r="Z119" s="11" t="str">
        <f>IF(ISBLANK(A119),"",IF(MATCH(表1_1617[[#This Row],[子项名称]]&amp;表1_1617[[#This Row],[分项工程代号]]&amp;表1_1617[[#This Row],[分项工程名称]],Y:Y,0)=ROW(表1_1617[[#This Row],[子项名称]]),TRUE,FALSE))</f>
        <v/>
      </c>
      <c r="AA119" s="11" t="str">
        <f t="shared" si="23"/>
        <v/>
      </c>
      <c r="AB119" s="11" t="str">
        <f>IF(ISBLANK(A119),"",VLOOKUP(表1_1617[[#This Row],[分项工程名称]],施工检查记录[#All],2,FALSE))</f>
        <v/>
      </c>
      <c r="AC119" t="str">
        <f t="shared" si="12"/>
        <v>1900年01月00日</v>
      </c>
    </row>
    <row r="120" customHeight="1" spans="2:29">
      <c r="B120" s="5" t="str">
        <f ca="1" t="shared" si="13"/>
        <v/>
      </c>
      <c r="C120" s="5"/>
      <c r="D120" s="5"/>
      <c r="G120" s="85"/>
      <c r="K120" s="11" t="str">
        <f>IF(ISBLANK(A120),"",VLOOKUP("S8"&amp;表1_1617[[#This Row],[分项工程代号]]&amp;表1_1617[[#This Row],[分项工程名称]],模板!D:F,3,FALSE))</f>
        <v/>
      </c>
      <c r="L120" s="2" t="str">
        <f ca="1">IF(ISBLANK(A120),"",表1_1617[[#This Row],[编号]]&amp;TEXT(表1_1617[[#This Row],[序号]],"000"))</f>
        <v/>
      </c>
      <c r="M120" s="11" t="str">
        <f t="shared" si="14"/>
        <v/>
      </c>
      <c r="N120" s="11" t="str">
        <f t="shared" si="15"/>
        <v/>
      </c>
      <c r="O120" s="11" t="str">
        <f t="shared" si="16"/>
        <v/>
      </c>
      <c r="P120" s="2" t="str">
        <f t="shared" si="17"/>
        <v/>
      </c>
      <c r="Q120" s="2" t="str">
        <f t="shared" si="18"/>
        <v/>
      </c>
      <c r="R120" s="2" t="str">
        <f t="shared" si="19"/>
        <v/>
      </c>
      <c r="S120" s="11" t="str">
        <f t="shared" si="20"/>
        <v/>
      </c>
      <c r="T120" s="11" t="str">
        <f>IF(ISBLANK(A120),"",VLOOKUP(表1_1617[[#This Row],[分项工程名称]],模板!C:G,3,FALSE))</f>
        <v/>
      </c>
      <c r="U120" s="2" t="str">
        <f t="shared" si="21"/>
        <v/>
      </c>
      <c r="V120" s="2" t="str">
        <f t="shared" si="22"/>
        <v/>
      </c>
      <c r="W120" s="11" t="str">
        <f>IF(ISBLANK(A120),"",表1_1617[[#This Row],[子项名称]]&amp;表1_1617[[#This Row],[标题]]&amp;表1_1617[[#This Row],[分项工程代号]])</f>
        <v/>
      </c>
      <c r="X120" s="11" t="str">
        <f>IF(ISBLANK(A120),"",COUNTIF(W:W,表1_1617[[#This Row],[子项名称]]&amp;表1_1617[[#This Row],[标题]]&amp;表1_1617[[#This Row],[分项工程代号]]))</f>
        <v/>
      </c>
      <c r="Y120" s="11" t="str">
        <f>IF(ISBLANK(A120),"",表1_1617[[#This Row],[子项名称]]&amp;表1_1617[[#This Row],[分项工程代号]]&amp;表1_1617[[#This Row],[分项工程名称]])</f>
        <v/>
      </c>
      <c r="Z120" s="11" t="str">
        <f>IF(ISBLANK(A120),"",IF(MATCH(表1_1617[[#This Row],[子项名称]]&amp;表1_1617[[#This Row],[分项工程代号]]&amp;表1_1617[[#This Row],[分项工程名称]],Y:Y,0)=ROW(表1_1617[[#This Row],[子项名称]]),TRUE,FALSE))</f>
        <v/>
      </c>
      <c r="AA120" s="11" t="str">
        <f t="shared" si="23"/>
        <v/>
      </c>
      <c r="AB120" s="11" t="str">
        <f>IF(ISBLANK(A120),"",VLOOKUP(表1_1617[[#This Row],[分项工程名称]],施工检查记录[#All],2,FALSE))</f>
        <v/>
      </c>
      <c r="AC120" t="str">
        <f t="shared" si="12"/>
        <v>1900年01月00日</v>
      </c>
    </row>
    <row r="121" customHeight="1" spans="2:29">
      <c r="B121" s="5" t="str">
        <f ca="1" t="shared" si="13"/>
        <v/>
      </c>
      <c r="D121" s="5"/>
      <c r="G121" s="85"/>
      <c r="K121" s="11" t="str">
        <f>IF(ISBLANK(A121),"",VLOOKUP("S8"&amp;表1_1617[[#This Row],[分项工程代号]]&amp;表1_1617[[#This Row],[分项工程名称]],模板!D:F,3,FALSE))</f>
        <v/>
      </c>
      <c r="L121" s="2" t="str">
        <f ca="1">IF(ISBLANK(A121),"",表1_1617[[#This Row],[编号]]&amp;TEXT(表1_1617[[#This Row],[序号]],"000"))</f>
        <v/>
      </c>
      <c r="M121" s="11" t="str">
        <f t="shared" si="14"/>
        <v/>
      </c>
      <c r="N121" s="11" t="str">
        <f t="shared" si="15"/>
        <v/>
      </c>
      <c r="O121" s="11" t="str">
        <f t="shared" si="16"/>
        <v/>
      </c>
      <c r="P121" s="2" t="str">
        <f t="shared" si="17"/>
        <v/>
      </c>
      <c r="Q121" s="2" t="str">
        <f t="shared" si="18"/>
        <v/>
      </c>
      <c r="R121" s="2" t="str">
        <f t="shared" si="19"/>
        <v/>
      </c>
      <c r="S121" s="11" t="str">
        <f t="shared" si="20"/>
        <v/>
      </c>
      <c r="T121" s="11" t="str">
        <f>IF(ISBLANK(A121),"",VLOOKUP(表1_1617[[#This Row],[分项工程名称]],模板!C:G,3,FALSE))</f>
        <v/>
      </c>
      <c r="U121" s="2" t="str">
        <f t="shared" si="21"/>
        <v/>
      </c>
      <c r="V121" s="2" t="str">
        <f t="shared" si="22"/>
        <v/>
      </c>
      <c r="W121" s="11" t="str">
        <f>IF(ISBLANK(A121),"",表1_1617[[#This Row],[子项名称]]&amp;表1_1617[[#This Row],[标题]]&amp;表1_1617[[#This Row],[分项工程代号]])</f>
        <v/>
      </c>
      <c r="X121" s="11" t="str">
        <f>IF(ISBLANK(A121),"",COUNTIF(W:W,表1_1617[[#This Row],[子项名称]]&amp;表1_1617[[#This Row],[标题]]&amp;表1_1617[[#This Row],[分项工程代号]]))</f>
        <v/>
      </c>
      <c r="Y121" s="11" t="str">
        <f>IF(ISBLANK(A121),"",表1_1617[[#This Row],[子项名称]]&amp;表1_1617[[#This Row],[分项工程代号]]&amp;表1_1617[[#This Row],[分项工程名称]])</f>
        <v/>
      </c>
      <c r="Z121" s="11" t="str">
        <f>IF(ISBLANK(A121),"",IF(MATCH(表1_1617[[#This Row],[子项名称]]&amp;表1_1617[[#This Row],[分项工程代号]]&amp;表1_1617[[#This Row],[分项工程名称]],Y:Y,0)=ROW(表1_1617[[#This Row],[子项名称]]),TRUE,FALSE))</f>
        <v/>
      </c>
      <c r="AA121" s="11" t="str">
        <f t="shared" si="23"/>
        <v/>
      </c>
      <c r="AB121" s="11" t="str">
        <f>IF(ISBLANK(A121),"",VLOOKUP(表1_1617[[#This Row],[分项工程名称]],施工检查记录[#All],2,FALSE))</f>
        <v/>
      </c>
      <c r="AC121" t="str">
        <f t="shared" si="12"/>
        <v>1900年01月00日</v>
      </c>
    </row>
    <row r="122" customHeight="1" spans="2:29">
      <c r="B122" s="5" t="str">
        <f ca="1" t="shared" si="13"/>
        <v/>
      </c>
      <c r="D122" s="5"/>
      <c r="E122" s="5"/>
      <c r="G122" s="85"/>
      <c r="K122" s="11" t="str">
        <f>IF(ISBLANK(A122),"",VLOOKUP("S8"&amp;表1_1617[[#This Row],[分项工程代号]]&amp;表1_1617[[#This Row],[分项工程名称]],模板!D:F,3,FALSE))</f>
        <v/>
      </c>
      <c r="L122" s="2" t="str">
        <f ca="1">IF(ISBLANK(A122),"",表1_1617[[#This Row],[编号]]&amp;TEXT(表1_1617[[#This Row],[序号]],"000"))</f>
        <v/>
      </c>
      <c r="M122" s="11" t="str">
        <f t="shared" si="14"/>
        <v/>
      </c>
      <c r="N122" s="11" t="str">
        <f t="shared" si="15"/>
        <v/>
      </c>
      <c r="O122" s="11" t="str">
        <f t="shared" si="16"/>
        <v/>
      </c>
      <c r="P122" s="2" t="str">
        <f t="shared" si="17"/>
        <v/>
      </c>
      <c r="Q122" s="2" t="str">
        <f t="shared" si="18"/>
        <v/>
      </c>
      <c r="R122" s="2" t="str">
        <f t="shared" si="19"/>
        <v/>
      </c>
      <c r="S122" s="11" t="str">
        <f t="shared" si="20"/>
        <v/>
      </c>
      <c r="T122" s="11" t="str">
        <f>IF(ISBLANK(A122),"",VLOOKUP(表1_1617[[#This Row],[分项工程名称]],模板!C:G,3,FALSE))</f>
        <v/>
      </c>
      <c r="U122" s="2" t="str">
        <f t="shared" si="21"/>
        <v/>
      </c>
      <c r="V122" s="2" t="str">
        <f t="shared" si="22"/>
        <v/>
      </c>
      <c r="W122" s="11" t="str">
        <f>IF(ISBLANK(A122),"",表1_1617[[#This Row],[子项名称]]&amp;表1_1617[[#This Row],[标题]]&amp;表1_1617[[#This Row],[分项工程代号]])</f>
        <v/>
      </c>
      <c r="X122" s="11" t="str">
        <f>IF(ISBLANK(A122),"",COUNTIF(W:W,表1_1617[[#This Row],[子项名称]]&amp;表1_1617[[#This Row],[标题]]&amp;表1_1617[[#This Row],[分项工程代号]]))</f>
        <v/>
      </c>
      <c r="Y122" s="11" t="str">
        <f>IF(ISBLANK(A122),"",表1_1617[[#This Row],[子项名称]]&amp;表1_1617[[#This Row],[分项工程代号]]&amp;表1_1617[[#This Row],[分项工程名称]])</f>
        <v/>
      </c>
      <c r="Z122" s="11" t="str">
        <f>IF(ISBLANK(A122),"",IF(MATCH(表1_1617[[#This Row],[子项名称]]&amp;表1_1617[[#This Row],[分项工程代号]]&amp;表1_1617[[#This Row],[分项工程名称]],Y:Y,0)=ROW(表1_1617[[#This Row],[子项名称]]),TRUE,FALSE))</f>
        <v/>
      </c>
      <c r="AA122" s="11" t="str">
        <f t="shared" si="23"/>
        <v/>
      </c>
      <c r="AB122" s="11" t="str">
        <f>IF(ISBLANK(A122),"",VLOOKUP(表1_1617[[#This Row],[分项工程名称]],施工检查记录[#All],2,FALSE))</f>
        <v/>
      </c>
      <c r="AC122" t="str">
        <f t="shared" si="12"/>
        <v>1900年01月00日</v>
      </c>
    </row>
    <row r="123" customHeight="1" spans="2:29">
      <c r="B123" s="5" t="str">
        <f ca="1" t="shared" si="13"/>
        <v/>
      </c>
      <c r="D123" s="5"/>
      <c r="E123" s="5"/>
      <c r="G123" s="85"/>
      <c r="K123" s="11" t="str">
        <f>IF(ISBLANK(A123),"",VLOOKUP("S8"&amp;表1_1617[[#This Row],[分项工程代号]]&amp;表1_1617[[#This Row],[分项工程名称]],模板!D:F,3,FALSE))</f>
        <v/>
      </c>
      <c r="L123" s="2" t="str">
        <f ca="1">IF(ISBLANK(A123),"",表1_1617[[#This Row],[编号]]&amp;TEXT(表1_1617[[#This Row],[序号]],"000"))</f>
        <v/>
      </c>
      <c r="M123" s="11" t="str">
        <f t="shared" si="14"/>
        <v/>
      </c>
      <c r="N123" s="11" t="str">
        <f t="shared" si="15"/>
        <v/>
      </c>
      <c r="O123" s="11" t="str">
        <f t="shared" si="16"/>
        <v/>
      </c>
      <c r="P123" s="2" t="str">
        <f t="shared" si="17"/>
        <v/>
      </c>
      <c r="Q123" s="2" t="str">
        <f t="shared" si="18"/>
        <v/>
      </c>
      <c r="R123" s="2" t="str">
        <f t="shared" si="19"/>
        <v/>
      </c>
      <c r="S123" s="11" t="str">
        <f t="shared" si="20"/>
        <v/>
      </c>
      <c r="T123" s="11" t="str">
        <f>IF(ISBLANK(A123),"",VLOOKUP(表1_1617[[#This Row],[分项工程名称]],模板!C:G,3,FALSE))</f>
        <v/>
      </c>
      <c r="U123" s="2" t="str">
        <f t="shared" si="21"/>
        <v/>
      </c>
      <c r="V123" s="2" t="str">
        <f t="shared" si="22"/>
        <v/>
      </c>
      <c r="W123" s="11" t="str">
        <f>IF(ISBLANK(A123),"",表1_1617[[#This Row],[子项名称]]&amp;表1_1617[[#This Row],[标题]]&amp;表1_1617[[#This Row],[分项工程代号]])</f>
        <v/>
      </c>
      <c r="X123" s="11" t="str">
        <f>IF(ISBLANK(A123),"",COUNTIF(W:W,表1_1617[[#This Row],[子项名称]]&amp;表1_1617[[#This Row],[标题]]&amp;表1_1617[[#This Row],[分项工程代号]]))</f>
        <v/>
      </c>
      <c r="Y123" s="11" t="str">
        <f>IF(ISBLANK(A123),"",表1_1617[[#This Row],[子项名称]]&amp;表1_1617[[#This Row],[分项工程代号]]&amp;表1_1617[[#This Row],[分项工程名称]])</f>
        <v/>
      </c>
      <c r="Z123" s="11" t="str">
        <f>IF(ISBLANK(A123),"",IF(MATCH(表1_1617[[#This Row],[子项名称]]&amp;表1_1617[[#This Row],[分项工程代号]]&amp;表1_1617[[#This Row],[分项工程名称]],Y:Y,0)=ROW(表1_1617[[#This Row],[子项名称]]),TRUE,FALSE))</f>
        <v/>
      </c>
      <c r="AA123" s="11" t="str">
        <f t="shared" si="23"/>
        <v/>
      </c>
      <c r="AB123" s="11" t="str">
        <f>IF(ISBLANK(A123),"",VLOOKUP(表1_1617[[#This Row],[分项工程名称]],施工检查记录[#All],2,FALSE))</f>
        <v/>
      </c>
      <c r="AC123" t="str">
        <f t="shared" si="12"/>
        <v>1900年01月00日</v>
      </c>
    </row>
    <row r="124" customHeight="1" spans="2:29">
      <c r="B124" s="5" t="str">
        <f ca="1" t="shared" si="13"/>
        <v/>
      </c>
      <c r="D124" s="5"/>
      <c r="E124" s="5"/>
      <c r="G124" s="85"/>
      <c r="K124" s="11" t="str">
        <f>IF(ISBLANK(A124),"",VLOOKUP("S8"&amp;表1_1617[[#This Row],[分项工程代号]]&amp;表1_1617[[#This Row],[分项工程名称]],模板!D:F,3,FALSE))</f>
        <v/>
      </c>
      <c r="L124" s="2" t="str">
        <f ca="1">IF(ISBLANK(A124),"",表1_1617[[#This Row],[编号]]&amp;TEXT(表1_1617[[#This Row],[序号]],"000"))</f>
        <v/>
      </c>
      <c r="M124" s="11" t="str">
        <f t="shared" si="14"/>
        <v/>
      </c>
      <c r="N124" s="11" t="str">
        <f t="shared" si="15"/>
        <v/>
      </c>
      <c r="O124" s="11" t="str">
        <f t="shared" si="16"/>
        <v/>
      </c>
      <c r="P124" s="2" t="str">
        <f t="shared" si="17"/>
        <v/>
      </c>
      <c r="Q124" s="2" t="str">
        <f t="shared" si="18"/>
        <v/>
      </c>
      <c r="R124" s="2" t="str">
        <f t="shared" si="19"/>
        <v/>
      </c>
      <c r="S124" s="11" t="str">
        <f t="shared" si="20"/>
        <v/>
      </c>
      <c r="T124" s="11" t="str">
        <f>IF(ISBLANK(A124),"",VLOOKUP(表1_1617[[#This Row],[分项工程名称]],模板!C:G,3,FALSE))</f>
        <v/>
      </c>
      <c r="U124" s="2" t="str">
        <f t="shared" si="21"/>
        <v/>
      </c>
      <c r="V124" s="2" t="str">
        <f t="shared" si="22"/>
        <v/>
      </c>
      <c r="W124" s="11" t="str">
        <f>IF(ISBLANK(A124),"",表1_1617[[#This Row],[子项名称]]&amp;表1_1617[[#This Row],[标题]]&amp;表1_1617[[#This Row],[分项工程代号]])</f>
        <v/>
      </c>
      <c r="X124" s="11" t="str">
        <f>IF(ISBLANK(A124),"",COUNTIF(W:W,表1_1617[[#This Row],[子项名称]]&amp;表1_1617[[#This Row],[标题]]&amp;表1_1617[[#This Row],[分项工程代号]]))</f>
        <v/>
      </c>
      <c r="Y124" s="11" t="str">
        <f>IF(ISBLANK(A124),"",表1_1617[[#This Row],[子项名称]]&amp;表1_1617[[#This Row],[分项工程代号]]&amp;表1_1617[[#This Row],[分项工程名称]])</f>
        <v/>
      </c>
      <c r="Z124" s="11" t="str">
        <f>IF(ISBLANK(A124),"",IF(MATCH(表1_1617[[#This Row],[子项名称]]&amp;表1_1617[[#This Row],[分项工程代号]]&amp;表1_1617[[#This Row],[分项工程名称]],Y:Y,0)=ROW(表1_1617[[#This Row],[子项名称]]),TRUE,FALSE))</f>
        <v/>
      </c>
      <c r="AA124" s="11" t="str">
        <f t="shared" si="23"/>
        <v/>
      </c>
      <c r="AB124" s="11" t="str">
        <f>IF(ISBLANK(A124),"",VLOOKUP(表1_1617[[#This Row],[分项工程名称]],施工检查记录[#All],2,FALSE))</f>
        <v/>
      </c>
      <c r="AC124" t="str">
        <f t="shared" si="12"/>
        <v>1900年01月00日</v>
      </c>
    </row>
    <row r="125" customHeight="1" spans="2:29">
      <c r="B125" s="5" t="str">
        <f ca="1" t="shared" si="13"/>
        <v/>
      </c>
      <c r="D125" s="5"/>
      <c r="E125" s="5"/>
      <c r="G125" s="85"/>
      <c r="K125" s="11" t="str">
        <f>IF(ISBLANK(A125),"",VLOOKUP("S8"&amp;表1_1617[[#This Row],[分项工程代号]]&amp;表1_1617[[#This Row],[分项工程名称]],模板!D:F,3,FALSE))</f>
        <v/>
      </c>
      <c r="L125" s="2" t="str">
        <f ca="1">IF(ISBLANK(A125),"",表1_1617[[#This Row],[编号]]&amp;TEXT(表1_1617[[#This Row],[序号]],"000"))</f>
        <v/>
      </c>
      <c r="M125" s="11" t="str">
        <f t="shared" si="14"/>
        <v/>
      </c>
      <c r="N125" s="11" t="str">
        <f t="shared" si="15"/>
        <v/>
      </c>
      <c r="O125" s="11" t="str">
        <f t="shared" si="16"/>
        <v/>
      </c>
      <c r="P125" s="2" t="str">
        <f t="shared" si="17"/>
        <v/>
      </c>
      <c r="Q125" s="2" t="str">
        <f t="shared" si="18"/>
        <v/>
      </c>
      <c r="R125" s="2" t="str">
        <f t="shared" si="19"/>
        <v/>
      </c>
      <c r="S125" s="11" t="str">
        <f t="shared" si="20"/>
        <v/>
      </c>
      <c r="T125" s="11" t="str">
        <f>IF(ISBLANK(A125),"",VLOOKUP(表1_1617[[#This Row],[分项工程名称]],模板!C:G,3,FALSE))</f>
        <v/>
      </c>
      <c r="U125" s="2" t="str">
        <f t="shared" si="21"/>
        <v/>
      </c>
      <c r="V125" s="2" t="str">
        <f t="shared" si="22"/>
        <v/>
      </c>
      <c r="W125" s="11" t="str">
        <f>IF(ISBLANK(A125),"",表1_1617[[#This Row],[子项名称]]&amp;表1_1617[[#This Row],[标题]]&amp;表1_1617[[#This Row],[分项工程代号]])</f>
        <v/>
      </c>
      <c r="X125" s="11" t="str">
        <f>IF(ISBLANK(A125),"",COUNTIF(W:W,表1_1617[[#This Row],[子项名称]]&amp;表1_1617[[#This Row],[标题]]&amp;表1_1617[[#This Row],[分项工程代号]]))</f>
        <v/>
      </c>
      <c r="Y125" s="11" t="str">
        <f>IF(ISBLANK(A125),"",表1_1617[[#This Row],[子项名称]]&amp;表1_1617[[#This Row],[分项工程代号]]&amp;表1_1617[[#This Row],[分项工程名称]])</f>
        <v/>
      </c>
      <c r="Z125" s="11" t="str">
        <f>IF(ISBLANK(A125),"",IF(MATCH(表1_1617[[#This Row],[子项名称]]&amp;表1_1617[[#This Row],[分项工程代号]]&amp;表1_1617[[#This Row],[分项工程名称]],Y:Y,0)=ROW(表1_1617[[#This Row],[子项名称]]),TRUE,FALSE))</f>
        <v/>
      </c>
      <c r="AA125" s="11" t="str">
        <f t="shared" si="23"/>
        <v/>
      </c>
      <c r="AB125" s="11" t="str">
        <f>IF(ISBLANK(A125),"",VLOOKUP(表1_1617[[#This Row],[分项工程名称]],施工检查记录[#All],2,FALSE))</f>
        <v/>
      </c>
      <c r="AC125" t="str">
        <f t="shared" si="12"/>
        <v>1900年01月00日</v>
      </c>
    </row>
    <row r="126" customHeight="1" spans="2:29">
      <c r="B126" s="5" t="str">
        <f ca="1" t="shared" si="13"/>
        <v/>
      </c>
      <c r="C126" s="5"/>
      <c r="D126" s="5"/>
      <c r="E126" s="5"/>
      <c r="G126" s="85"/>
      <c r="K126" s="11" t="str">
        <f>IF(ISBLANK(A126),"",VLOOKUP("S8"&amp;表1_1617[[#This Row],[分项工程代号]]&amp;表1_1617[[#This Row],[分项工程名称]],模板!D:F,3,FALSE))</f>
        <v/>
      </c>
      <c r="L126" s="2" t="str">
        <f ca="1">IF(ISBLANK(A126),"",表1_1617[[#This Row],[编号]]&amp;TEXT(表1_1617[[#This Row],[序号]],"000"))</f>
        <v/>
      </c>
      <c r="M126" s="11" t="str">
        <f t="shared" si="14"/>
        <v/>
      </c>
      <c r="N126" s="11" t="str">
        <f t="shared" si="15"/>
        <v/>
      </c>
      <c r="O126" s="11" t="str">
        <f t="shared" si="16"/>
        <v/>
      </c>
      <c r="P126" s="2" t="str">
        <f t="shared" si="17"/>
        <v/>
      </c>
      <c r="Q126" s="2" t="str">
        <f t="shared" si="18"/>
        <v/>
      </c>
      <c r="R126" s="2" t="str">
        <f t="shared" si="19"/>
        <v/>
      </c>
      <c r="S126" s="11" t="str">
        <f t="shared" si="20"/>
        <v/>
      </c>
      <c r="T126" s="11" t="str">
        <f>IF(ISBLANK(A126),"",VLOOKUP(表1_1617[[#This Row],[分项工程名称]],模板!C:G,3,FALSE))</f>
        <v/>
      </c>
      <c r="U126" s="2" t="str">
        <f t="shared" si="21"/>
        <v/>
      </c>
      <c r="V126" s="2" t="str">
        <f t="shared" si="22"/>
        <v/>
      </c>
      <c r="W126" s="11" t="str">
        <f>IF(ISBLANK(A126),"",表1_1617[[#This Row],[子项名称]]&amp;表1_1617[[#This Row],[标题]]&amp;表1_1617[[#This Row],[分项工程代号]])</f>
        <v/>
      </c>
      <c r="X126" s="11" t="str">
        <f>IF(ISBLANK(A126),"",COUNTIF(W:W,表1_1617[[#This Row],[子项名称]]&amp;表1_1617[[#This Row],[标题]]&amp;表1_1617[[#This Row],[分项工程代号]]))</f>
        <v/>
      </c>
      <c r="Y126" s="11" t="str">
        <f>IF(ISBLANK(A126),"",表1_1617[[#This Row],[子项名称]]&amp;表1_1617[[#This Row],[分项工程代号]]&amp;表1_1617[[#This Row],[分项工程名称]])</f>
        <v/>
      </c>
      <c r="Z126" s="11" t="str">
        <f>IF(ISBLANK(A126),"",IF(MATCH(表1_1617[[#This Row],[子项名称]]&amp;表1_1617[[#This Row],[分项工程代号]]&amp;表1_1617[[#This Row],[分项工程名称]],Y:Y,0)=ROW(表1_1617[[#This Row],[子项名称]]),TRUE,FALSE))</f>
        <v/>
      </c>
      <c r="AA126" s="11" t="str">
        <f t="shared" si="23"/>
        <v/>
      </c>
      <c r="AB126" s="11" t="str">
        <f>IF(ISBLANK(A126),"",VLOOKUP(表1_1617[[#This Row],[分项工程名称]],施工检查记录[#All],2,FALSE))</f>
        <v/>
      </c>
      <c r="AC126" t="str">
        <f t="shared" si="12"/>
        <v>1900年01月00日</v>
      </c>
    </row>
    <row r="127" customHeight="1" spans="2:29">
      <c r="B127" s="5" t="str">
        <f ca="1" t="shared" si="13"/>
        <v/>
      </c>
      <c r="C127" s="5"/>
      <c r="D127" s="5"/>
      <c r="E127" s="5"/>
      <c r="G127" s="85"/>
      <c r="K127" s="11" t="str">
        <f>IF(ISBLANK(A127),"",VLOOKUP("S8"&amp;表1_1617[[#This Row],[分项工程代号]]&amp;表1_1617[[#This Row],[分项工程名称]],模板!D:F,3,FALSE))</f>
        <v/>
      </c>
      <c r="L127" s="2" t="str">
        <f ca="1">IF(ISBLANK(A127),"",表1_1617[[#This Row],[编号]]&amp;TEXT(表1_1617[[#This Row],[序号]],"000"))</f>
        <v/>
      </c>
      <c r="M127" s="11" t="str">
        <f t="shared" si="14"/>
        <v/>
      </c>
      <c r="N127" s="11" t="str">
        <f t="shared" si="15"/>
        <v/>
      </c>
      <c r="O127" s="11" t="str">
        <f t="shared" si="16"/>
        <v/>
      </c>
      <c r="P127" s="2" t="str">
        <f t="shared" si="17"/>
        <v/>
      </c>
      <c r="Q127" s="2" t="str">
        <f t="shared" si="18"/>
        <v/>
      </c>
      <c r="R127" s="2" t="str">
        <f t="shared" si="19"/>
        <v/>
      </c>
      <c r="S127" s="11" t="str">
        <f t="shared" si="20"/>
        <v/>
      </c>
      <c r="T127" s="11" t="str">
        <f>IF(ISBLANK(A127),"",VLOOKUP(表1_1617[[#This Row],[分项工程名称]],模板!C:G,3,FALSE))</f>
        <v/>
      </c>
      <c r="U127" s="2" t="str">
        <f t="shared" si="21"/>
        <v/>
      </c>
      <c r="V127" s="2" t="str">
        <f t="shared" si="22"/>
        <v/>
      </c>
      <c r="W127" s="11" t="str">
        <f>IF(ISBLANK(A127),"",表1_1617[[#This Row],[子项名称]]&amp;表1_1617[[#This Row],[标题]]&amp;表1_1617[[#This Row],[分项工程代号]])</f>
        <v/>
      </c>
      <c r="X127" s="11" t="str">
        <f>IF(ISBLANK(A127),"",COUNTIF(W:W,表1_1617[[#This Row],[子项名称]]&amp;表1_1617[[#This Row],[标题]]&amp;表1_1617[[#This Row],[分项工程代号]]))</f>
        <v/>
      </c>
      <c r="Y127" s="11" t="str">
        <f>IF(ISBLANK(A127),"",表1_1617[[#This Row],[子项名称]]&amp;表1_1617[[#This Row],[分项工程代号]]&amp;表1_1617[[#This Row],[分项工程名称]])</f>
        <v/>
      </c>
      <c r="Z127" s="11" t="str">
        <f>IF(ISBLANK(A127),"",IF(MATCH(表1_1617[[#This Row],[子项名称]]&amp;表1_1617[[#This Row],[分项工程代号]]&amp;表1_1617[[#This Row],[分项工程名称]],Y:Y,0)=ROW(表1_1617[[#This Row],[子项名称]]),TRUE,FALSE))</f>
        <v/>
      </c>
      <c r="AA127" s="11" t="str">
        <f t="shared" si="23"/>
        <v/>
      </c>
      <c r="AB127" s="11" t="str">
        <f>IF(ISBLANK(A127),"",VLOOKUP(表1_1617[[#This Row],[分项工程名称]],施工检查记录[#All],2,FALSE))</f>
        <v/>
      </c>
      <c r="AC127" t="str">
        <f t="shared" si="12"/>
        <v>1900年01月00日</v>
      </c>
    </row>
    <row r="128" customHeight="1" spans="1:29">
      <c r="A128" s="5"/>
      <c r="B128" s="5" t="str">
        <f ca="1" t="shared" si="13"/>
        <v/>
      </c>
      <c r="C128" s="5"/>
      <c r="D128" s="5"/>
      <c r="E128" s="5"/>
      <c r="F128" s="5"/>
      <c r="G128" s="85"/>
      <c r="I128" s="5"/>
      <c r="J128" s="5"/>
      <c r="K128" s="11" t="str">
        <f>IF(ISBLANK(A128),"",VLOOKUP("S8"&amp;表1_1617[[#This Row],[分项工程代号]]&amp;表1_1617[[#This Row],[分项工程名称]],模板!D:F,3,FALSE))</f>
        <v/>
      </c>
      <c r="L128" s="2" t="str">
        <f ca="1">IF(ISBLANK(A128),"",表1_1617[[#This Row],[编号]]&amp;TEXT(表1_1617[[#This Row],[序号]],"000"))</f>
        <v/>
      </c>
      <c r="M128" s="11" t="str">
        <f t="shared" si="14"/>
        <v/>
      </c>
      <c r="N128" s="11" t="str">
        <f t="shared" si="15"/>
        <v/>
      </c>
      <c r="O128" s="11" t="str">
        <f t="shared" si="16"/>
        <v/>
      </c>
      <c r="P128" s="2" t="str">
        <f t="shared" si="17"/>
        <v/>
      </c>
      <c r="Q128" s="2" t="str">
        <f t="shared" si="18"/>
        <v/>
      </c>
      <c r="R128" s="2" t="str">
        <f t="shared" si="19"/>
        <v/>
      </c>
      <c r="S128" s="11" t="str">
        <f t="shared" si="20"/>
        <v/>
      </c>
      <c r="T128" s="11" t="str">
        <f>IF(ISBLANK(A128),"",VLOOKUP(表1_1617[[#This Row],[分项工程名称]],模板!C:G,3,FALSE))</f>
        <v/>
      </c>
      <c r="U128" s="2" t="str">
        <f t="shared" si="21"/>
        <v/>
      </c>
      <c r="V128" s="2" t="str">
        <f t="shared" si="22"/>
        <v/>
      </c>
      <c r="W128" s="11" t="str">
        <f>IF(ISBLANK(A128),"",表1_1617[[#This Row],[子项名称]]&amp;表1_1617[[#This Row],[标题]]&amp;表1_1617[[#This Row],[分项工程代号]])</f>
        <v/>
      </c>
      <c r="X128" s="11" t="str">
        <f>IF(ISBLANK(A128),"",COUNTIF(W:W,表1_1617[[#This Row],[子项名称]]&amp;表1_1617[[#This Row],[标题]]&amp;表1_1617[[#This Row],[分项工程代号]]))</f>
        <v/>
      </c>
      <c r="Y128" s="11" t="str">
        <f>IF(ISBLANK(A128),"",表1_1617[[#This Row],[子项名称]]&amp;表1_1617[[#This Row],[分项工程代号]]&amp;表1_1617[[#This Row],[分项工程名称]])</f>
        <v/>
      </c>
      <c r="Z128" s="11" t="str">
        <f>IF(ISBLANK(A128),"",IF(MATCH(表1_1617[[#This Row],[子项名称]]&amp;表1_1617[[#This Row],[分项工程代号]]&amp;表1_1617[[#This Row],[分项工程名称]],Y:Y,0)=ROW(表1_1617[[#This Row],[子项名称]]),TRUE,FALSE))</f>
        <v/>
      </c>
      <c r="AA128" s="11" t="str">
        <f t="shared" si="23"/>
        <v/>
      </c>
      <c r="AB128" s="11" t="str">
        <f>IF(ISBLANK(A128),"",VLOOKUP(表1_1617[[#This Row],[分项工程名称]],施工检查记录[#All],2,FALSE))</f>
        <v/>
      </c>
      <c r="AC128" t="str">
        <f t="shared" si="12"/>
        <v>1900年01月00日</v>
      </c>
    </row>
    <row r="129" customHeight="1" spans="1:29">
      <c r="A129" s="5"/>
      <c r="B129" s="5" t="str">
        <f ca="1" t="shared" si="13"/>
        <v/>
      </c>
      <c r="C129" s="5"/>
      <c r="D129" s="5"/>
      <c r="E129" s="5"/>
      <c r="F129" s="5"/>
      <c r="G129" s="85"/>
      <c r="I129" s="5"/>
      <c r="J129" s="5"/>
      <c r="K129" s="11" t="str">
        <f>IF(ISBLANK(A129),"",VLOOKUP("S8"&amp;表1_1617[[#This Row],[分项工程代号]]&amp;表1_1617[[#This Row],[分项工程名称]],模板!D:F,3,FALSE))</f>
        <v/>
      </c>
      <c r="L129" s="2" t="str">
        <f ca="1">IF(ISBLANK(A129),"",表1_1617[[#This Row],[编号]]&amp;TEXT(表1_1617[[#This Row],[序号]],"000"))</f>
        <v/>
      </c>
      <c r="M129" s="11" t="str">
        <f t="shared" si="14"/>
        <v/>
      </c>
      <c r="N129" s="11" t="str">
        <f t="shared" si="15"/>
        <v/>
      </c>
      <c r="O129" s="11" t="str">
        <f t="shared" si="16"/>
        <v/>
      </c>
      <c r="P129" s="2" t="str">
        <f t="shared" si="17"/>
        <v/>
      </c>
      <c r="Q129" s="2" t="str">
        <f t="shared" si="18"/>
        <v/>
      </c>
      <c r="R129" s="2" t="str">
        <f t="shared" si="19"/>
        <v/>
      </c>
      <c r="S129" s="11" t="str">
        <f t="shared" si="20"/>
        <v/>
      </c>
      <c r="T129" s="11" t="str">
        <f>IF(ISBLANK(A129),"",VLOOKUP(表1_1617[[#This Row],[分项工程名称]],模板!C:G,3,FALSE))</f>
        <v/>
      </c>
      <c r="U129" s="2" t="str">
        <f t="shared" si="21"/>
        <v/>
      </c>
      <c r="V129" s="2" t="str">
        <f t="shared" si="22"/>
        <v/>
      </c>
      <c r="W129" s="11" t="str">
        <f>IF(ISBLANK(A129),"",表1_1617[[#This Row],[子项名称]]&amp;表1_1617[[#This Row],[标题]]&amp;表1_1617[[#This Row],[分项工程代号]])</f>
        <v/>
      </c>
      <c r="X129" s="11" t="str">
        <f>IF(ISBLANK(A129),"",COUNTIF(W:W,表1_1617[[#This Row],[子项名称]]&amp;表1_1617[[#This Row],[标题]]&amp;表1_1617[[#This Row],[分项工程代号]]))</f>
        <v/>
      </c>
      <c r="Y129" s="11" t="str">
        <f>IF(ISBLANK(A129),"",表1_1617[[#This Row],[子项名称]]&amp;表1_1617[[#This Row],[分项工程代号]]&amp;表1_1617[[#This Row],[分项工程名称]])</f>
        <v/>
      </c>
      <c r="Z129" s="11" t="str">
        <f>IF(ISBLANK(A129),"",IF(MATCH(表1_1617[[#This Row],[子项名称]]&amp;表1_1617[[#This Row],[分项工程代号]]&amp;表1_1617[[#This Row],[分项工程名称]],Y:Y,0)=ROW(表1_1617[[#This Row],[子项名称]]),TRUE,FALSE))</f>
        <v/>
      </c>
      <c r="AA129" s="11" t="str">
        <f t="shared" si="23"/>
        <v/>
      </c>
      <c r="AB129" s="11" t="str">
        <f>IF(ISBLANK(A129),"",VLOOKUP(表1_1617[[#This Row],[分项工程名称]],施工检查记录[#All],2,FALSE))</f>
        <v/>
      </c>
      <c r="AC129" t="str">
        <f t="shared" si="12"/>
        <v>1900年01月00日</v>
      </c>
    </row>
    <row r="130" customHeight="1" spans="1:29">
      <c r="A130" s="5"/>
      <c r="B130" s="5" t="str">
        <f ca="1" t="shared" si="13"/>
        <v/>
      </c>
      <c r="D130" s="5"/>
      <c r="E130" s="5"/>
      <c r="F130" s="5"/>
      <c r="G130" s="85"/>
      <c r="I130" s="5"/>
      <c r="J130" s="5"/>
      <c r="K130" s="11" t="str">
        <f>IF(ISBLANK(A130),"",VLOOKUP("S8"&amp;表1_1617[[#This Row],[分项工程代号]]&amp;表1_1617[[#This Row],[分项工程名称]],模板!D:F,3,FALSE))</f>
        <v/>
      </c>
      <c r="L130" s="2" t="str">
        <f ca="1">IF(ISBLANK(A130),"",表1_1617[[#This Row],[编号]]&amp;TEXT(表1_1617[[#This Row],[序号]],"000"))</f>
        <v/>
      </c>
      <c r="M130" s="11" t="str">
        <f t="shared" si="14"/>
        <v/>
      </c>
      <c r="N130" s="11" t="str">
        <f t="shared" si="15"/>
        <v/>
      </c>
      <c r="O130" s="11" t="str">
        <f t="shared" si="16"/>
        <v/>
      </c>
      <c r="P130" s="2" t="str">
        <f t="shared" si="17"/>
        <v/>
      </c>
      <c r="Q130" s="2" t="str">
        <f t="shared" si="18"/>
        <v/>
      </c>
      <c r="R130" s="2" t="str">
        <f t="shared" si="19"/>
        <v/>
      </c>
      <c r="S130" s="11" t="str">
        <f t="shared" si="20"/>
        <v/>
      </c>
      <c r="T130" s="11" t="str">
        <f>IF(ISBLANK(A130),"",VLOOKUP(表1_1617[[#This Row],[分项工程名称]],模板!C:G,3,FALSE))</f>
        <v/>
      </c>
      <c r="U130" s="2" t="str">
        <f t="shared" si="21"/>
        <v/>
      </c>
      <c r="V130" s="2" t="str">
        <f t="shared" si="22"/>
        <v/>
      </c>
      <c r="W130" s="11" t="str">
        <f>IF(ISBLANK(A130),"",表1_1617[[#This Row],[子项名称]]&amp;表1_1617[[#This Row],[标题]]&amp;表1_1617[[#This Row],[分项工程代号]])</f>
        <v/>
      </c>
      <c r="X130" s="11" t="str">
        <f>IF(ISBLANK(A130),"",COUNTIF(W:W,表1_1617[[#This Row],[子项名称]]&amp;表1_1617[[#This Row],[标题]]&amp;表1_1617[[#This Row],[分项工程代号]]))</f>
        <v/>
      </c>
      <c r="Y130" s="11" t="str">
        <f>IF(ISBLANK(A130),"",表1_1617[[#This Row],[子项名称]]&amp;表1_1617[[#This Row],[分项工程代号]]&amp;表1_1617[[#This Row],[分项工程名称]])</f>
        <v/>
      </c>
      <c r="Z130" s="11" t="str">
        <f>IF(ISBLANK(A130),"",IF(MATCH(表1_1617[[#This Row],[子项名称]]&amp;表1_1617[[#This Row],[分项工程代号]]&amp;表1_1617[[#This Row],[分项工程名称]],Y:Y,0)=ROW(表1_1617[[#This Row],[子项名称]]),TRUE,FALSE))</f>
        <v/>
      </c>
      <c r="AA130" s="11" t="str">
        <f t="shared" si="23"/>
        <v/>
      </c>
      <c r="AB130" s="11" t="str">
        <f>IF(ISBLANK(A130),"",VLOOKUP(表1_1617[[#This Row],[分项工程名称]],施工检查记录[#All],2,FALSE))</f>
        <v/>
      </c>
      <c r="AC130" t="str">
        <f t="shared" ref="AC130:AC193" si="24">TEXT($G130,"yyyy年mm月dd日")</f>
        <v>1900年01月00日</v>
      </c>
    </row>
    <row r="131" customHeight="1" spans="1:29">
      <c r="A131" s="5"/>
      <c r="B131" s="5" t="str">
        <f ca="1" t="shared" ref="B131:B194" si="25">IF(ISBLANK(A131),"",_xlfn.MAXIFS(INDIRECT(ADDRESS(2,2)&amp;":"&amp;ADDRESS(ROW(A131)-1,2)),INDIRECT(ADDRESS(2,1)&amp;":"&amp;ADDRESS(ROW(A131)-1,1)),A131,INDIRECT(ADDRESS(2,3)&amp;":"&amp;ADDRESS(ROW(A131)-1,3)),C131,INDIRECT(ADDRESS(2,4)&amp;":"&amp;ADDRESS(ROW(A131)-1,4)),D131)+1)</f>
        <v/>
      </c>
      <c r="D131" s="5"/>
      <c r="E131" s="5"/>
      <c r="F131" s="5"/>
      <c r="G131" s="85"/>
      <c r="I131" s="5"/>
      <c r="J131" s="5"/>
      <c r="K131" s="11" t="str">
        <f>IF(ISBLANK(A131),"",VLOOKUP("S8"&amp;表1_1617[[#This Row],[分项工程代号]]&amp;表1_1617[[#This Row],[分项工程名称]],模板!D:F,3,FALSE))</f>
        <v/>
      </c>
      <c r="L131" s="2" t="str">
        <f ca="1">IF(ISBLANK(A131),"",表1_1617[[#This Row],[编号]]&amp;TEXT(表1_1617[[#This Row],[序号]],"000"))</f>
        <v/>
      </c>
      <c r="M131" s="11" t="str">
        <f t="shared" ref="M131:M194" si="26">IF(ISBLANK(A131),"","北方工程刚果（金）有限公司")</f>
        <v/>
      </c>
      <c r="N131" s="11" t="str">
        <f t="shared" ref="N131:N194" si="27">IF(ISBLANK(A131),"","李云松")</f>
        <v/>
      </c>
      <c r="O131" s="11" t="str">
        <f t="shared" ref="O131:O194" si="28">IF(ISBLANK(A131),"","黄必银")</f>
        <v/>
      </c>
      <c r="P131" s="2" t="str">
        <f t="shared" ref="P131:P194" si="29">IF(ISBLANK(A131),"","WUHUANG CONSTRUCTION ET COMMERCE RDC SAS")</f>
        <v/>
      </c>
      <c r="Q131" s="2" t="str">
        <f t="shared" ref="Q131:Q194" si="30">IF(ISBLANK(A131),"","陈陆")</f>
        <v/>
      </c>
      <c r="R131" s="2" t="str">
        <f t="shared" ref="R131:R194" si="31">IF(ISBLANK(A131),"","冯翰鹏")</f>
        <v/>
      </c>
      <c r="S131" s="11" t="str">
        <f t="shared" ref="S131:S194" si="32">IF(ISBLANK(A131),"","鑫诚建设监理咨询有限公司")</f>
        <v/>
      </c>
      <c r="T131" s="11" t="str">
        <f>IF(ISBLANK(A131),"",VLOOKUP(表1_1617[[#This Row],[分项工程名称]],模板!C:G,3,FALSE))</f>
        <v/>
      </c>
      <c r="U131" s="2" t="str">
        <f t="shared" ref="U131:U194" si="33">IF(ISBLANK(A131),"","刚果（金）庞比铜钴矿项目")</f>
        <v/>
      </c>
      <c r="V131" s="2" t="str">
        <f t="shared" ref="V131:V194" si="34">IF(ISBLANK(A131),"",_xlfn.CONCAT(U131,"   ",A131))</f>
        <v/>
      </c>
      <c r="W131" s="11" t="str">
        <f>IF(ISBLANK(A131),"",表1_1617[[#This Row],[子项名称]]&amp;表1_1617[[#This Row],[标题]]&amp;表1_1617[[#This Row],[分项工程代号]])</f>
        <v/>
      </c>
      <c r="X131" s="11" t="str">
        <f>IF(ISBLANK(A131),"",COUNTIF(W:W,表1_1617[[#This Row],[子项名称]]&amp;表1_1617[[#This Row],[标题]]&amp;表1_1617[[#This Row],[分项工程代号]]))</f>
        <v/>
      </c>
      <c r="Y131" s="11" t="str">
        <f>IF(ISBLANK(A131),"",表1_1617[[#This Row],[子项名称]]&amp;表1_1617[[#This Row],[分项工程代号]]&amp;表1_1617[[#This Row],[分项工程名称]])</f>
        <v/>
      </c>
      <c r="Z131" s="11" t="str">
        <f>IF(ISBLANK(A131),"",IF(MATCH(表1_1617[[#This Row],[子项名称]]&amp;表1_1617[[#This Row],[分项工程代号]]&amp;表1_1617[[#This Row],[分项工程名称]],Y:Y,0)=ROW(表1_1617[[#This Row],[子项名称]]),TRUE,FALSE))</f>
        <v/>
      </c>
      <c r="AA131" s="11" t="str">
        <f t="shared" ref="AA131:AA194" si="35">IF(ISBLANK(A131),"",_xlfn.CONCAT("GB 50166-2007《火灾自动报警系统施工及验收规范》"))</f>
        <v/>
      </c>
      <c r="AB131" s="11" t="str">
        <f>IF(ISBLANK(A131),"",VLOOKUP(表1_1617[[#This Row],[分项工程名称]],施工检查记录[#All],2,FALSE))</f>
        <v/>
      </c>
      <c r="AC131" t="str">
        <f t="shared" si="24"/>
        <v>1900年01月00日</v>
      </c>
    </row>
    <row r="132" customHeight="1" spans="1:29">
      <c r="A132" s="5"/>
      <c r="B132" s="5" t="str">
        <f ca="1" t="shared" si="25"/>
        <v/>
      </c>
      <c r="D132" s="5"/>
      <c r="E132" s="5"/>
      <c r="F132" s="5"/>
      <c r="G132" s="85"/>
      <c r="I132" s="5"/>
      <c r="J132" s="5"/>
      <c r="K132" s="11" t="str">
        <f>IF(ISBLANK(A132),"",VLOOKUP("S8"&amp;表1_1617[[#This Row],[分项工程代号]]&amp;表1_1617[[#This Row],[分项工程名称]],模板!D:F,3,FALSE))</f>
        <v/>
      </c>
      <c r="L132" s="2" t="str">
        <f ca="1">IF(ISBLANK(A132),"",表1_1617[[#This Row],[编号]]&amp;TEXT(表1_1617[[#This Row],[序号]],"000"))</f>
        <v/>
      </c>
      <c r="M132" s="11" t="str">
        <f t="shared" si="26"/>
        <v/>
      </c>
      <c r="N132" s="11" t="str">
        <f t="shared" si="27"/>
        <v/>
      </c>
      <c r="O132" s="11" t="str">
        <f t="shared" si="28"/>
        <v/>
      </c>
      <c r="P132" s="2" t="str">
        <f t="shared" si="29"/>
        <v/>
      </c>
      <c r="Q132" s="2" t="str">
        <f t="shared" si="30"/>
        <v/>
      </c>
      <c r="R132" s="2" t="str">
        <f t="shared" si="31"/>
        <v/>
      </c>
      <c r="S132" s="11" t="str">
        <f t="shared" si="32"/>
        <v/>
      </c>
      <c r="T132" s="11" t="str">
        <f>IF(ISBLANK(A132),"",VLOOKUP(表1_1617[[#This Row],[分项工程名称]],模板!C:G,3,FALSE))</f>
        <v/>
      </c>
      <c r="U132" s="2" t="str">
        <f t="shared" si="33"/>
        <v/>
      </c>
      <c r="V132" s="2" t="str">
        <f t="shared" si="34"/>
        <v/>
      </c>
      <c r="W132" s="11" t="str">
        <f>IF(ISBLANK(A132),"",表1_1617[[#This Row],[子项名称]]&amp;表1_1617[[#This Row],[标题]]&amp;表1_1617[[#This Row],[分项工程代号]])</f>
        <v/>
      </c>
      <c r="X132" s="11" t="str">
        <f>IF(ISBLANK(A132),"",COUNTIF(W:W,表1_1617[[#This Row],[子项名称]]&amp;表1_1617[[#This Row],[标题]]&amp;表1_1617[[#This Row],[分项工程代号]]))</f>
        <v/>
      </c>
      <c r="Y132" s="11" t="str">
        <f>IF(ISBLANK(A132),"",表1_1617[[#This Row],[子项名称]]&amp;表1_1617[[#This Row],[分项工程代号]]&amp;表1_1617[[#This Row],[分项工程名称]])</f>
        <v/>
      </c>
      <c r="Z132" s="11" t="str">
        <f>IF(ISBLANK(A132),"",IF(MATCH(表1_1617[[#This Row],[子项名称]]&amp;表1_1617[[#This Row],[分项工程代号]]&amp;表1_1617[[#This Row],[分项工程名称]],Y:Y,0)=ROW(表1_1617[[#This Row],[子项名称]]),TRUE,FALSE))</f>
        <v/>
      </c>
      <c r="AA132" s="11" t="str">
        <f t="shared" si="35"/>
        <v/>
      </c>
      <c r="AB132" s="11" t="str">
        <f>IF(ISBLANK(A132),"",VLOOKUP(表1_1617[[#This Row],[分项工程名称]],施工检查记录[#All],2,FALSE))</f>
        <v/>
      </c>
      <c r="AC132" t="str">
        <f t="shared" si="24"/>
        <v>1900年01月00日</v>
      </c>
    </row>
    <row r="133" customHeight="1" spans="1:29">
      <c r="A133" s="5"/>
      <c r="B133" s="5" t="str">
        <f ca="1" t="shared" si="25"/>
        <v/>
      </c>
      <c r="D133" s="5"/>
      <c r="E133" s="5"/>
      <c r="F133" s="5"/>
      <c r="G133" s="85"/>
      <c r="I133" s="5"/>
      <c r="J133" s="5"/>
      <c r="K133" s="11" t="str">
        <f>IF(ISBLANK(A133),"",VLOOKUP("S8"&amp;表1_1617[[#This Row],[分项工程代号]]&amp;表1_1617[[#This Row],[分项工程名称]],模板!D:F,3,FALSE))</f>
        <v/>
      </c>
      <c r="L133" s="2" t="str">
        <f ca="1">IF(ISBLANK(A133),"",表1_1617[[#This Row],[编号]]&amp;TEXT(表1_1617[[#This Row],[序号]],"000"))</f>
        <v/>
      </c>
      <c r="M133" s="11" t="str">
        <f t="shared" si="26"/>
        <v/>
      </c>
      <c r="N133" s="11" t="str">
        <f t="shared" si="27"/>
        <v/>
      </c>
      <c r="O133" s="11" t="str">
        <f t="shared" si="28"/>
        <v/>
      </c>
      <c r="P133" s="2" t="str">
        <f t="shared" si="29"/>
        <v/>
      </c>
      <c r="Q133" s="2" t="str">
        <f t="shared" si="30"/>
        <v/>
      </c>
      <c r="R133" s="2" t="str">
        <f t="shared" si="31"/>
        <v/>
      </c>
      <c r="S133" s="11" t="str">
        <f t="shared" si="32"/>
        <v/>
      </c>
      <c r="T133" s="11" t="str">
        <f>IF(ISBLANK(A133),"",VLOOKUP(表1_1617[[#This Row],[分项工程名称]],模板!C:G,3,FALSE))</f>
        <v/>
      </c>
      <c r="U133" s="2" t="str">
        <f t="shared" si="33"/>
        <v/>
      </c>
      <c r="V133" s="2" t="str">
        <f t="shared" si="34"/>
        <v/>
      </c>
      <c r="W133" s="11" t="str">
        <f>IF(ISBLANK(A133),"",表1_1617[[#This Row],[子项名称]]&amp;表1_1617[[#This Row],[标题]]&amp;表1_1617[[#This Row],[分项工程代号]])</f>
        <v/>
      </c>
      <c r="X133" s="11" t="str">
        <f>IF(ISBLANK(A133),"",COUNTIF(W:W,表1_1617[[#This Row],[子项名称]]&amp;表1_1617[[#This Row],[标题]]&amp;表1_1617[[#This Row],[分项工程代号]]))</f>
        <v/>
      </c>
      <c r="Y133" s="11" t="str">
        <f>IF(ISBLANK(A133),"",表1_1617[[#This Row],[子项名称]]&amp;表1_1617[[#This Row],[分项工程代号]]&amp;表1_1617[[#This Row],[分项工程名称]])</f>
        <v/>
      </c>
      <c r="Z133" s="11" t="str">
        <f>IF(ISBLANK(A133),"",IF(MATCH(表1_1617[[#This Row],[子项名称]]&amp;表1_1617[[#This Row],[分项工程代号]]&amp;表1_1617[[#This Row],[分项工程名称]],Y:Y,0)=ROW(表1_1617[[#This Row],[子项名称]]),TRUE,FALSE))</f>
        <v/>
      </c>
      <c r="AA133" s="11" t="str">
        <f t="shared" si="35"/>
        <v/>
      </c>
      <c r="AB133" s="11" t="str">
        <f>IF(ISBLANK(A133),"",VLOOKUP(表1_1617[[#This Row],[分项工程名称]],施工检查记录[#All],2,FALSE))</f>
        <v/>
      </c>
      <c r="AC133" t="str">
        <f t="shared" si="24"/>
        <v>1900年01月00日</v>
      </c>
    </row>
    <row r="134" customHeight="1" spans="1:29">
      <c r="A134" s="5"/>
      <c r="B134" s="5" t="str">
        <f ca="1" t="shared" si="25"/>
        <v/>
      </c>
      <c r="D134" s="5"/>
      <c r="E134" s="5"/>
      <c r="F134" s="5"/>
      <c r="G134" s="85"/>
      <c r="I134" s="5"/>
      <c r="J134" s="5"/>
      <c r="K134" s="11" t="str">
        <f>IF(ISBLANK(A134),"",VLOOKUP("S8"&amp;表1_1617[[#This Row],[分项工程代号]]&amp;表1_1617[[#This Row],[分项工程名称]],模板!D:F,3,FALSE))</f>
        <v/>
      </c>
      <c r="L134" s="2" t="str">
        <f ca="1">IF(ISBLANK(A134),"",表1_1617[[#This Row],[编号]]&amp;TEXT(表1_1617[[#This Row],[序号]],"000"))</f>
        <v/>
      </c>
      <c r="M134" s="11" t="str">
        <f t="shared" si="26"/>
        <v/>
      </c>
      <c r="N134" s="11" t="str">
        <f t="shared" si="27"/>
        <v/>
      </c>
      <c r="O134" s="11" t="str">
        <f t="shared" si="28"/>
        <v/>
      </c>
      <c r="P134" s="2" t="str">
        <f t="shared" si="29"/>
        <v/>
      </c>
      <c r="Q134" s="2" t="str">
        <f t="shared" si="30"/>
        <v/>
      </c>
      <c r="R134" s="2" t="str">
        <f t="shared" si="31"/>
        <v/>
      </c>
      <c r="S134" s="11" t="str">
        <f t="shared" si="32"/>
        <v/>
      </c>
      <c r="T134" s="11" t="str">
        <f>IF(ISBLANK(A134),"",VLOOKUP(表1_1617[[#This Row],[分项工程名称]],模板!C:G,3,FALSE))</f>
        <v/>
      </c>
      <c r="U134" s="2" t="str">
        <f t="shared" si="33"/>
        <v/>
      </c>
      <c r="V134" s="2" t="str">
        <f t="shared" si="34"/>
        <v/>
      </c>
      <c r="W134" s="11" t="str">
        <f>IF(ISBLANK(A134),"",表1_1617[[#This Row],[子项名称]]&amp;表1_1617[[#This Row],[标题]]&amp;表1_1617[[#This Row],[分项工程代号]])</f>
        <v/>
      </c>
      <c r="X134" s="11" t="str">
        <f>IF(ISBLANK(A134),"",COUNTIF(W:W,表1_1617[[#This Row],[子项名称]]&amp;表1_1617[[#This Row],[标题]]&amp;表1_1617[[#This Row],[分项工程代号]]))</f>
        <v/>
      </c>
      <c r="Y134" s="11" t="str">
        <f>IF(ISBLANK(A134),"",表1_1617[[#This Row],[子项名称]]&amp;表1_1617[[#This Row],[分项工程代号]]&amp;表1_1617[[#This Row],[分项工程名称]])</f>
        <v/>
      </c>
      <c r="Z134" s="11" t="str">
        <f>IF(ISBLANK(A134),"",IF(MATCH(表1_1617[[#This Row],[子项名称]]&amp;表1_1617[[#This Row],[分项工程代号]]&amp;表1_1617[[#This Row],[分项工程名称]],Y:Y,0)=ROW(表1_1617[[#This Row],[子项名称]]),TRUE,FALSE))</f>
        <v/>
      </c>
      <c r="AA134" s="11" t="str">
        <f t="shared" si="35"/>
        <v/>
      </c>
      <c r="AB134" s="11" t="str">
        <f>IF(ISBLANK(A134),"",VLOOKUP(表1_1617[[#This Row],[分项工程名称]],施工检查记录[#All],2,FALSE))</f>
        <v/>
      </c>
      <c r="AC134" t="str">
        <f t="shared" si="24"/>
        <v>1900年01月00日</v>
      </c>
    </row>
    <row r="135" customHeight="1" spans="1:29">
      <c r="A135" s="5"/>
      <c r="B135" s="5" t="str">
        <f ca="1" t="shared" si="25"/>
        <v/>
      </c>
      <c r="D135" s="5"/>
      <c r="E135" s="5"/>
      <c r="F135" s="5"/>
      <c r="G135" s="85"/>
      <c r="I135" s="5"/>
      <c r="J135" s="5"/>
      <c r="K135" s="11" t="str">
        <f>IF(ISBLANK(A135),"",VLOOKUP("S8"&amp;表1_1617[[#This Row],[分项工程代号]]&amp;表1_1617[[#This Row],[分项工程名称]],模板!D:F,3,FALSE))</f>
        <v/>
      </c>
      <c r="L135" s="2" t="str">
        <f ca="1">IF(ISBLANK(A135),"",表1_1617[[#This Row],[编号]]&amp;TEXT(表1_1617[[#This Row],[序号]],"000"))</f>
        <v/>
      </c>
      <c r="M135" s="11" t="str">
        <f t="shared" si="26"/>
        <v/>
      </c>
      <c r="N135" s="11" t="str">
        <f t="shared" si="27"/>
        <v/>
      </c>
      <c r="O135" s="11" t="str">
        <f t="shared" si="28"/>
        <v/>
      </c>
      <c r="P135" s="2" t="str">
        <f t="shared" si="29"/>
        <v/>
      </c>
      <c r="Q135" s="2" t="str">
        <f t="shared" si="30"/>
        <v/>
      </c>
      <c r="R135" s="2" t="str">
        <f t="shared" si="31"/>
        <v/>
      </c>
      <c r="S135" s="11" t="str">
        <f t="shared" si="32"/>
        <v/>
      </c>
      <c r="T135" s="11" t="str">
        <f>IF(ISBLANK(A135),"",VLOOKUP(表1_1617[[#This Row],[分项工程名称]],模板!C:G,3,FALSE))</f>
        <v/>
      </c>
      <c r="U135" s="2" t="str">
        <f t="shared" si="33"/>
        <v/>
      </c>
      <c r="V135" s="2" t="str">
        <f t="shared" si="34"/>
        <v/>
      </c>
      <c r="W135" s="11" t="str">
        <f>IF(ISBLANK(A135),"",表1_1617[[#This Row],[子项名称]]&amp;表1_1617[[#This Row],[标题]]&amp;表1_1617[[#This Row],[分项工程代号]])</f>
        <v/>
      </c>
      <c r="X135" s="11" t="str">
        <f>IF(ISBLANK(A135),"",COUNTIF(W:W,表1_1617[[#This Row],[子项名称]]&amp;表1_1617[[#This Row],[标题]]&amp;表1_1617[[#This Row],[分项工程代号]]))</f>
        <v/>
      </c>
      <c r="Y135" s="11" t="str">
        <f>IF(ISBLANK(A135),"",表1_1617[[#This Row],[子项名称]]&amp;表1_1617[[#This Row],[分项工程代号]]&amp;表1_1617[[#This Row],[分项工程名称]])</f>
        <v/>
      </c>
      <c r="Z135" s="11" t="str">
        <f>IF(ISBLANK(A135),"",IF(MATCH(表1_1617[[#This Row],[子项名称]]&amp;表1_1617[[#This Row],[分项工程代号]]&amp;表1_1617[[#This Row],[分项工程名称]],Y:Y,0)=ROW(表1_1617[[#This Row],[子项名称]]),TRUE,FALSE))</f>
        <v/>
      </c>
      <c r="AA135" s="11" t="str">
        <f t="shared" si="35"/>
        <v/>
      </c>
      <c r="AB135" s="11" t="str">
        <f>IF(ISBLANK(A135),"",VLOOKUP(表1_1617[[#This Row],[分项工程名称]],施工检查记录[#All],2,FALSE))</f>
        <v/>
      </c>
      <c r="AC135" t="str">
        <f t="shared" si="24"/>
        <v>1900年01月00日</v>
      </c>
    </row>
    <row r="136" customHeight="1" spans="1:29">
      <c r="A136" s="5"/>
      <c r="B136" s="5" t="str">
        <f ca="1" t="shared" si="25"/>
        <v/>
      </c>
      <c r="D136" s="5"/>
      <c r="E136" s="5"/>
      <c r="F136" s="5"/>
      <c r="G136" s="85"/>
      <c r="I136" s="5"/>
      <c r="J136" s="5"/>
      <c r="K136" s="11" t="str">
        <f>IF(ISBLANK(A136),"",VLOOKUP("S8"&amp;表1_1617[[#This Row],[分项工程代号]]&amp;表1_1617[[#This Row],[分项工程名称]],模板!D:F,3,FALSE))</f>
        <v/>
      </c>
      <c r="L136" s="2" t="str">
        <f ca="1">IF(ISBLANK(A136),"",表1_1617[[#This Row],[编号]]&amp;TEXT(表1_1617[[#This Row],[序号]],"000"))</f>
        <v/>
      </c>
      <c r="M136" s="11" t="str">
        <f t="shared" si="26"/>
        <v/>
      </c>
      <c r="N136" s="11" t="str">
        <f t="shared" si="27"/>
        <v/>
      </c>
      <c r="O136" s="11" t="str">
        <f t="shared" si="28"/>
        <v/>
      </c>
      <c r="P136" s="2" t="str">
        <f t="shared" si="29"/>
        <v/>
      </c>
      <c r="Q136" s="2" t="str">
        <f t="shared" si="30"/>
        <v/>
      </c>
      <c r="R136" s="2" t="str">
        <f t="shared" si="31"/>
        <v/>
      </c>
      <c r="S136" s="11" t="str">
        <f t="shared" si="32"/>
        <v/>
      </c>
      <c r="T136" s="11" t="str">
        <f>IF(ISBLANK(A136),"",VLOOKUP(表1_1617[[#This Row],[分项工程名称]],模板!C:G,3,FALSE))</f>
        <v/>
      </c>
      <c r="U136" s="2" t="str">
        <f t="shared" si="33"/>
        <v/>
      </c>
      <c r="V136" s="2" t="str">
        <f t="shared" si="34"/>
        <v/>
      </c>
      <c r="W136" s="11" t="str">
        <f>IF(ISBLANK(A136),"",表1_1617[[#This Row],[子项名称]]&amp;表1_1617[[#This Row],[标题]]&amp;表1_1617[[#This Row],[分项工程代号]])</f>
        <v/>
      </c>
      <c r="X136" s="11" t="str">
        <f>IF(ISBLANK(A136),"",COUNTIF(W:W,表1_1617[[#This Row],[子项名称]]&amp;表1_1617[[#This Row],[标题]]&amp;表1_1617[[#This Row],[分项工程代号]]))</f>
        <v/>
      </c>
      <c r="Y136" s="11" t="str">
        <f>IF(ISBLANK(A136),"",表1_1617[[#This Row],[子项名称]]&amp;表1_1617[[#This Row],[分项工程代号]]&amp;表1_1617[[#This Row],[分项工程名称]])</f>
        <v/>
      </c>
      <c r="Z136" s="11" t="str">
        <f>IF(ISBLANK(A136),"",IF(MATCH(表1_1617[[#This Row],[子项名称]]&amp;表1_1617[[#This Row],[分项工程代号]]&amp;表1_1617[[#This Row],[分项工程名称]],Y:Y,0)=ROW(表1_1617[[#This Row],[子项名称]]),TRUE,FALSE))</f>
        <v/>
      </c>
      <c r="AA136" s="11" t="str">
        <f t="shared" si="35"/>
        <v/>
      </c>
      <c r="AB136" s="11" t="str">
        <f>IF(ISBLANK(A136),"",VLOOKUP(表1_1617[[#This Row],[分项工程名称]],施工检查记录[#All],2,FALSE))</f>
        <v/>
      </c>
      <c r="AC136" t="str">
        <f t="shared" si="24"/>
        <v>1900年01月00日</v>
      </c>
    </row>
    <row r="137" customHeight="1" spans="1:29">
      <c r="A137" s="5"/>
      <c r="B137" s="5" t="str">
        <f ca="1" t="shared" si="25"/>
        <v/>
      </c>
      <c r="D137" s="5"/>
      <c r="E137" s="5"/>
      <c r="F137" s="5"/>
      <c r="G137" s="85"/>
      <c r="I137" s="5"/>
      <c r="J137" s="5"/>
      <c r="K137" s="11" t="str">
        <f>IF(ISBLANK(A137),"",VLOOKUP("S8"&amp;表1_1617[[#This Row],[分项工程代号]]&amp;表1_1617[[#This Row],[分项工程名称]],模板!D:F,3,FALSE))</f>
        <v/>
      </c>
      <c r="L137" s="2" t="str">
        <f ca="1">IF(ISBLANK(A137),"",表1_1617[[#This Row],[编号]]&amp;TEXT(表1_1617[[#This Row],[序号]],"000"))</f>
        <v/>
      </c>
      <c r="M137" s="11" t="str">
        <f t="shared" si="26"/>
        <v/>
      </c>
      <c r="N137" s="11" t="str">
        <f t="shared" si="27"/>
        <v/>
      </c>
      <c r="O137" s="11" t="str">
        <f t="shared" si="28"/>
        <v/>
      </c>
      <c r="P137" s="2" t="str">
        <f t="shared" si="29"/>
        <v/>
      </c>
      <c r="Q137" s="2" t="str">
        <f t="shared" si="30"/>
        <v/>
      </c>
      <c r="R137" s="2" t="str">
        <f t="shared" si="31"/>
        <v/>
      </c>
      <c r="S137" s="11" t="str">
        <f t="shared" si="32"/>
        <v/>
      </c>
      <c r="T137" s="11" t="str">
        <f>IF(ISBLANK(A137),"",VLOOKUP(表1_1617[[#This Row],[分项工程名称]],模板!C:G,3,FALSE))</f>
        <v/>
      </c>
      <c r="U137" s="2" t="str">
        <f t="shared" si="33"/>
        <v/>
      </c>
      <c r="V137" s="2" t="str">
        <f t="shared" si="34"/>
        <v/>
      </c>
      <c r="W137" s="11" t="str">
        <f>IF(ISBLANK(A137),"",表1_1617[[#This Row],[子项名称]]&amp;表1_1617[[#This Row],[标题]]&amp;表1_1617[[#This Row],[分项工程代号]])</f>
        <v/>
      </c>
      <c r="X137" s="11" t="str">
        <f>IF(ISBLANK(A137),"",COUNTIF(W:W,表1_1617[[#This Row],[子项名称]]&amp;表1_1617[[#This Row],[标题]]&amp;表1_1617[[#This Row],[分项工程代号]]))</f>
        <v/>
      </c>
      <c r="Y137" s="11" t="str">
        <f>IF(ISBLANK(A137),"",表1_1617[[#This Row],[子项名称]]&amp;表1_1617[[#This Row],[分项工程代号]]&amp;表1_1617[[#This Row],[分项工程名称]])</f>
        <v/>
      </c>
      <c r="Z137" s="11" t="str">
        <f>IF(ISBLANK(A137),"",IF(MATCH(表1_1617[[#This Row],[子项名称]]&amp;表1_1617[[#This Row],[分项工程代号]]&amp;表1_1617[[#This Row],[分项工程名称]],Y:Y,0)=ROW(表1_1617[[#This Row],[子项名称]]),TRUE,FALSE))</f>
        <v/>
      </c>
      <c r="AA137" s="11" t="str">
        <f t="shared" si="35"/>
        <v/>
      </c>
      <c r="AB137" s="11" t="str">
        <f>IF(ISBLANK(A137),"",VLOOKUP(表1_1617[[#This Row],[分项工程名称]],施工检查记录[#All],2,FALSE))</f>
        <v/>
      </c>
      <c r="AC137" t="str">
        <f t="shared" si="24"/>
        <v>1900年01月00日</v>
      </c>
    </row>
    <row r="138" customHeight="1" spans="1:29">
      <c r="A138" s="5"/>
      <c r="B138" s="5" t="str">
        <f ca="1" t="shared" si="25"/>
        <v/>
      </c>
      <c r="C138" s="5"/>
      <c r="D138" s="5"/>
      <c r="E138" s="5"/>
      <c r="F138" s="5"/>
      <c r="G138" s="85"/>
      <c r="I138" s="5"/>
      <c r="J138" s="5"/>
      <c r="K138" s="11" t="str">
        <f>IF(ISBLANK(A138),"",VLOOKUP("S8"&amp;表1_1617[[#This Row],[分项工程代号]]&amp;表1_1617[[#This Row],[分项工程名称]],模板!D:F,3,FALSE))</f>
        <v/>
      </c>
      <c r="L138" s="2" t="str">
        <f ca="1">IF(ISBLANK(A138),"",表1_1617[[#This Row],[编号]]&amp;TEXT(表1_1617[[#This Row],[序号]],"000"))</f>
        <v/>
      </c>
      <c r="M138" s="11" t="str">
        <f t="shared" si="26"/>
        <v/>
      </c>
      <c r="N138" s="11" t="str">
        <f t="shared" si="27"/>
        <v/>
      </c>
      <c r="O138" s="11" t="str">
        <f t="shared" si="28"/>
        <v/>
      </c>
      <c r="P138" s="2" t="str">
        <f t="shared" si="29"/>
        <v/>
      </c>
      <c r="Q138" s="2" t="str">
        <f t="shared" si="30"/>
        <v/>
      </c>
      <c r="R138" s="2" t="str">
        <f t="shared" si="31"/>
        <v/>
      </c>
      <c r="S138" s="11" t="str">
        <f t="shared" si="32"/>
        <v/>
      </c>
      <c r="T138" s="11" t="str">
        <f>IF(ISBLANK(A138),"",VLOOKUP(表1_1617[[#This Row],[分项工程名称]],模板!C:G,3,FALSE))</f>
        <v/>
      </c>
      <c r="U138" s="2" t="str">
        <f t="shared" si="33"/>
        <v/>
      </c>
      <c r="V138" s="2" t="str">
        <f t="shared" si="34"/>
        <v/>
      </c>
      <c r="W138" s="11" t="str">
        <f>IF(ISBLANK(A138),"",表1_1617[[#This Row],[子项名称]]&amp;表1_1617[[#This Row],[标题]]&amp;表1_1617[[#This Row],[分项工程代号]])</f>
        <v/>
      </c>
      <c r="X138" s="11" t="str">
        <f>IF(ISBLANK(A138),"",COUNTIF(W:W,表1_1617[[#This Row],[子项名称]]&amp;表1_1617[[#This Row],[标题]]&amp;表1_1617[[#This Row],[分项工程代号]]))</f>
        <v/>
      </c>
      <c r="Y138" s="11" t="str">
        <f>IF(ISBLANK(A138),"",表1_1617[[#This Row],[子项名称]]&amp;表1_1617[[#This Row],[分项工程代号]]&amp;表1_1617[[#This Row],[分项工程名称]])</f>
        <v/>
      </c>
      <c r="Z138" s="11" t="str">
        <f>IF(ISBLANK(A138),"",IF(MATCH(表1_1617[[#This Row],[子项名称]]&amp;表1_1617[[#This Row],[分项工程代号]]&amp;表1_1617[[#This Row],[分项工程名称]],Y:Y,0)=ROW(表1_1617[[#This Row],[子项名称]]),TRUE,FALSE))</f>
        <v/>
      </c>
      <c r="AA138" s="11" t="str">
        <f t="shared" si="35"/>
        <v/>
      </c>
      <c r="AB138" s="11" t="str">
        <f>IF(ISBLANK(A138),"",VLOOKUP(表1_1617[[#This Row],[分项工程名称]],施工检查记录[#All],2,FALSE))</f>
        <v/>
      </c>
      <c r="AC138" t="str">
        <f t="shared" si="24"/>
        <v>1900年01月00日</v>
      </c>
    </row>
    <row r="139" customHeight="1" spans="1:29">
      <c r="A139" s="5"/>
      <c r="B139" s="5" t="str">
        <f ca="1" t="shared" si="25"/>
        <v/>
      </c>
      <c r="C139" s="5"/>
      <c r="D139" s="5"/>
      <c r="E139" s="5"/>
      <c r="F139" s="5"/>
      <c r="G139" s="85"/>
      <c r="I139" s="5"/>
      <c r="J139" s="5"/>
      <c r="K139" s="11" t="str">
        <f>IF(ISBLANK(A139),"",VLOOKUP("S8"&amp;表1_1617[[#This Row],[分项工程代号]]&amp;表1_1617[[#This Row],[分项工程名称]],模板!D:F,3,FALSE))</f>
        <v/>
      </c>
      <c r="L139" s="2" t="str">
        <f ca="1">IF(ISBLANK(A139),"",表1_1617[[#This Row],[编号]]&amp;TEXT(表1_1617[[#This Row],[序号]],"000"))</f>
        <v/>
      </c>
      <c r="M139" s="11" t="str">
        <f t="shared" si="26"/>
        <v/>
      </c>
      <c r="N139" s="11" t="str">
        <f t="shared" si="27"/>
        <v/>
      </c>
      <c r="O139" s="11" t="str">
        <f t="shared" si="28"/>
        <v/>
      </c>
      <c r="P139" s="2" t="str">
        <f t="shared" si="29"/>
        <v/>
      </c>
      <c r="Q139" s="2" t="str">
        <f t="shared" si="30"/>
        <v/>
      </c>
      <c r="R139" s="2" t="str">
        <f t="shared" si="31"/>
        <v/>
      </c>
      <c r="S139" s="11" t="str">
        <f t="shared" si="32"/>
        <v/>
      </c>
      <c r="T139" s="11" t="str">
        <f>IF(ISBLANK(A139),"",VLOOKUP(表1_1617[[#This Row],[分项工程名称]],模板!C:G,3,FALSE))</f>
        <v/>
      </c>
      <c r="U139" s="2" t="str">
        <f t="shared" si="33"/>
        <v/>
      </c>
      <c r="V139" s="2" t="str">
        <f t="shared" si="34"/>
        <v/>
      </c>
      <c r="W139" s="11" t="str">
        <f>IF(ISBLANK(A139),"",表1_1617[[#This Row],[子项名称]]&amp;表1_1617[[#This Row],[标题]]&amp;表1_1617[[#This Row],[分项工程代号]])</f>
        <v/>
      </c>
      <c r="X139" s="11" t="str">
        <f>IF(ISBLANK(A139),"",COUNTIF(W:W,表1_1617[[#This Row],[子项名称]]&amp;表1_1617[[#This Row],[标题]]&amp;表1_1617[[#This Row],[分项工程代号]]))</f>
        <v/>
      </c>
      <c r="Y139" s="11" t="str">
        <f>IF(ISBLANK(A139),"",表1_1617[[#This Row],[子项名称]]&amp;表1_1617[[#This Row],[分项工程代号]]&amp;表1_1617[[#This Row],[分项工程名称]])</f>
        <v/>
      </c>
      <c r="Z139" s="11" t="str">
        <f>IF(ISBLANK(A139),"",IF(MATCH(表1_1617[[#This Row],[子项名称]]&amp;表1_1617[[#This Row],[分项工程代号]]&amp;表1_1617[[#This Row],[分项工程名称]],Y:Y,0)=ROW(表1_1617[[#This Row],[子项名称]]),TRUE,FALSE))</f>
        <v/>
      </c>
      <c r="AA139" s="11" t="str">
        <f t="shared" si="35"/>
        <v/>
      </c>
      <c r="AB139" s="11" t="str">
        <f>IF(ISBLANK(A139),"",VLOOKUP(表1_1617[[#This Row],[分项工程名称]],施工检查记录[#All],2,FALSE))</f>
        <v/>
      </c>
      <c r="AC139" t="str">
        <f t="shared" si="24"/>
        <v>1900年01月00日</v>
      </c>
    </row>
    <row r="140" customHeight="1" spans="1:29">
      <c r="A140" s="5"/>
      <c r="B140" s="5" t="str">
        <f ca="1" t="shared" si="25"/>
        <v/>
      </c>
      <c r="C140" s="5"/>
      <c r="D140" s="5"/>
      <c r="E140" s="5"/>
      <c r="F140" s="5"/>
      <c r="G140" s="85"/>
      <c r="I140" s="5"/>
      <c r="J140" s="5"/>
      <c r="K140" s="11" t="str">
        <f>IF(ISBLANK(A140),"",VLOOKUP("S8"&amp;表1_1617[[#This Row],[分项工程代号]]&amp;表1_1617[[#This Row],[分项工程名称]],模板!D:F,3,FALSE))</f>
        <v/>
      </c>
      <c r="L140" s="2" t="str">
        <f ca="1">IF(ISBLANK(A140),"",表1_1617[[#This Row],[编号]]&amp;TEXT(表1_1617[[#This Row],[序号]],"000"))</f>
        <v/>
      </c>
      <c r="M140" s="11" t="str">
        <f t="shared" si="26"/>
        <v/>
      </c>
      <c r="N140" s="11" t="str">
        <f t="shared" si="27"/>
        <v/>
      </c>
      <c r="O140" s="11" t="str">
        <f t="shared" si="28"/>
        <v/>
      </c>
      <c r="P140" s="2" t="str">
        <f t="shared" si="29"/>
        <v/>
      </c>
      <c r="Q140" s="2" t="str">
        <f t="shared" si="30"/>
        <v/>
      </c>
      <c r="R140" s="2" t="str">
        <f t="shared" si="31"/>
        <v/>
      </c>
      <c r="S140" s="11" t="str">
        <f t="shared" si="32"/>
        <v/>
      </c>
      <c r="T140" s="11" t="str">
        <f>IF(ISBLANK(A140),"",VLOOKUP(表1_1617[[#This Row],[分项工程名称]],模板!C:G,3,FALSE))</f>
        <v/>
      </c>
      <c r="U140" s="2" t="str">
        <f t="shared" si="33"/>
        <v/>
      </c>
      <c r="V140" s="2" t="str">
        <f t="shared" si="34"/>
        <v/>
      </c>
      <c r="W140" s="11" t="str">
        <f>IF(ISBLANK(A140),"",表1_1617[[#This Row],[子项名称]]&amp;表1_1617[[#This Row],[标题]]&amp;表1_1617[[#This Row],[分项工程代号]])</f>
        <v/>
      </c>
      <c r="X140" s="11" t="str">
        <f>IF(ISBLANK(A140),"",COUNTIF(W:W,表1_1617[[#This Row],[子项名称]]&amp;表1_1617[[#This Row],[标题]]&amp;表1_1617[[#This Row],[分项工程代号]]))</f>
        <v/>
      </c>
      <c r="Y140" s="11" t="str">
        <f>IF(ISBLANK(A140),"",表1_1617[[#This Row],[子项名称]]&amp;表1_1617[[#This Row],[分项工程代号]]&amp;表1_1617[[#This Row],[分项工程名称]])</f>
        <v/>
      </c>
      <c r="Z140" s="11" t="str">
        <f>IF(ISBLANK(A140),"",IF(MATCH(表1_1617[[#This Row],[子项名称]]&amp;表1_1617[[#This Row],[分项工程代号]]&amp;表1_1617[[#This Row],[分项工程名称]],Y:Y,0)=ROW(表1_1617[[#This Row],[子项名称]]),TRUE,FALSE))</f>
        <v/>
      </c>
      <c r="AA140" s="11" t="str">
        <f t="shared" si="35"/>
        <v/>
      </c>
      <c r="AB140" s="11" t="str">
        <f>IF(ISBLANK(A140),"",VLOOKUP(表1_1617[[#This Row],[分项工程名称]],施工检查记录[#All],2,FALSE))</f>
        <v/>
      </c>
      <c r="AC140" t="str">
        <f t="shared" si="24"/>
        <v>1900年01月00日</v>
      </c>
    </row>
    <row r="141" customHeight="1" spans="1:29">
      <c r="A141" s="5"/>
      <c r="B141" s="5" t="str">
        <f ca="1" t="shared" si="25"/>
        <v/>
      </c>
      <c r="C141" s="5"/>
      <c r="D141" s="5"/>
      <c r="E141" s="5"/>
      <c r="F141" s="5"/>
      <c r="G141" s="85"/>
      <c r="I141" s="5"/>
      <c r="J141" s="5"/>
      <c r="K141" s="11" t="str">
        <f>IF(ISBLANK(A141),"",VLOOKUP("S8"&amp;表1_1617[[#This Row],[分项工程代号]]&amp;表1_1617[[#This Row],[分项工程名称]],模板!D:F,3,FALSE))</f>
        <v/>
      </c>
      <c r="L141" s="2" t="str">
        <f ca="1">IF(ISBLANK(A141),"",表1_1617[[#This Row],[编号]]&amp;TEXT(表1_1617[[#This Row],[序号]],"000"))</f>
        <v/>
      </c>
      <c r="M141" s="11" t="str">
        <f t="shared" si="26"/>
        <v/>
      </c>
      <c r="N141" s="11" t="str">
        <f t="shared" si="27"/>
        <v/>
      </c>
      <c r="O141" s="11" t="str">
        <f t="shared" si="28"/>
        <v/>
      </c>
      <c r="P141" s="2" t="str">
        <f t="shared" si="29"/>
        <v/>
      </c>
      <c r="Q141" s="2" t="str">
        <f t="shared" si="30"/>
        <v/>
      </c>
      <c r="R141" s="2" t="str">
        <f t="shared" si="31"/>
        <v/>
      </c>
      <c r="S141" s="11" t="str">
        <f t="shared" si="32"/>
        <v/>
      </c>
      <c r="T141" s="11" t="str">
        <f>IF(ISBLANK(A141),"",VLOOKUP(表1_1617[[#This Row],[分项工程名称]],模板!C:G,3,FALSE))</f>
        <v/>
      </c>
      <c r="U141" s="2" t="str">
        <f t="shared" si="33"/>
        <v/>
      </c>
      <c r="V141" s="2" t="str">
        <f t="shared" si="34"/>
        <v/>
      </c>
      <c r="W141" s="11" t="str">
        <f>IF(ISBLANK(A141),"",表1_1617[[#This Row],[子项名称]]&amp;表1_1617[[#This Row],[标题]]&amp;表1_1617[[#This Row],[分项工程代号]])</f>
        <v/>
      </c>
      <c r="X141" s="11" t="str">
        <f>IF(ISBLANK(A141),"",COUNTIF(W:W,表1_1617[[#This Row],[子项名称]]&amp;表1_1617[[#This Row],[标题]]&amp;表1_1617[[#This Row],[分项工程代号]]))</f>
        <v/>
      </c>
      <c r="Y141" s="11" t="str">
        <f>IF(ISBLANK(A141),"",表1_1617[[#This Row],[子项名称]]&amp;表1_1617[[#This Row],[分项工程代号]]&amp;表1_1617[[#This Row],[分项工程名称]])</f>
        <v/>
      </c>
      <c r="Z141" s="11" t="str">
        <f>IF(ISBLANK(A141),"",IF(MATCH(表1_1617[[#This Row],[子项名称]]&amp;表1_1617[[#This Row],[分项工程代号]]&amp;表1_1617[[#This Row],[分项工程名称]],Y:Y,0)=ROW(表1_1617[[#This Row],[子项名称]]),TRUE,FALSE))</f>
        <v/>
      </c>
      <c r="AA141" s="11" t="str">
        <f t="shared" si="35"/>
        <v/>
      </c>
      <c r="AB141" s="11" t="str">
        <f>IF(ISBLANK(A141),"",VLOOKUP(表1_1617[[#This Row],[分项工程名称]],施工检查记录[#All],2,FALSE))</f>
        <v/>
      </c>
      <c r="AC141" t="str">
        <f t="shared" si="24"/>
        <v>1900年01月00日</v>
      </c>
    </row>
    <row r="142" customHeight="1" spans="1:29">
      <c r="A142" s="5"/>
      <c r="B142" s="5" t="str">
        <f ca="1" t="shared" si="25"/>
        <v/>
      </c>
      <c r="C142" s="5"/>
      <c r="D142" s="5"/>
      <c r="E142" s="5"/>
      <c r="F142" s="5"/>
      <c r="G142" s="85"/>
      <c r="I142" s="5"/>
      <c r="J142" s="5"/>
      <c r="K142" s="11" t="str">
        <f>IF(ISBLANK(A142),"",VLOOKUP("S8"&amp;表1_1617[[#This Row],[分项工程代号]]&amp;表1_1617[[#This Row],[分项工程名称]],模板!D:F,3,FALSE))</f>
        <v/>
      </c>
      <c r="L142" s="2" t="str">
        <f ca="1">IF(ISBLANK(A142),"",表1_1617[[#This Row],[编号]]&amp;TEXT(表1_1617[[#This Row],[序号]],"000"))</f>
        <v/>
      </c>
      <c r="M142" s="11" t="str">
        <f t="shared" si="26"/>
        <v/>
      </c>
      <c r="N142" s="11" t="str">
        <f t="shared" si="27"/>
        <v/>
      </c>
      <c r="O142" s="11" t="str">
        <f t="shared" si="28"/>
        <v/>
      </c>
      <c r="P142" s="2" t="str">
        <f t="shared" si="29"/>
        <v/>
      </c>
      <c r="Q142" s="2" t="str">
        <f t="shared" si="30"/>
        <v/>
      </c>
      <c r="R142" s="2" t="str">
        <f t="shared" si="31"/>
        <v/>
      </c>
      <c r="S142" s="11" t="str">
        <f t="shared" si="32"/>
        <v/>
      </c>
      <c r="T142" s="11" t="str">
        <f>IF(ISBLANK(A142),"",VLOOKUP(表1_1617[[#This Row],[分项工程名称]],模板!C:G,3,FALSE))</f>
        <v/>
      </c>
      <c r="U142" s="2" t="str">
        <f t="shared" si="33"/>
        <v/>
      </c>
      <c r="V142" s="2" t="str">
        <f t="shared" si="34"/>
        <v/>
      </c>
      <c r="W142" s="11" t="str">
        <f>IF(ISBLANK(A142),"",表1_1617[[#This Row],[子项名称]]&amp;表1_1617[[#This Row],[标题]]&amp;表1_1617[[#This Row],[分项工程代号]])</f>
        <v/>
      </c>
      <c r="X142" s="11" t="str">
        <f>IF(ISBLANK(A142),"",COUNTIF(W:W,表1_1617[[#This Row],[子项名称]]&amp;表1_1617[[#This Row],[标题]]&amp;表1_1617[[#This Row],[分项工程代号]]))</f>
        <v/>
      </c>
      <c r="Y142" s="11" t="str">
        <f>IF(ISBLANK(A142),"",表1_1617[[#This Row],[子项名称]]&amp;表1_1617[[#This Row],[分项工程代号]]&amp;表1_1617[[#This Row],[分项工程名称]])</f>
        <v/>
      </c>
      <c r="Z142" s="11" t="str">
        <f>IF(ISBLANK(A142),"",IF(MATCH(表1_1617[[#This Row],[子项名称]]&amp;表1_1617[[#This Row],[分项工程代号]]&amp;表1_1617[[#This Row],[分项工程名称]],Y:Y,0)=ROW(表1_1617[[#This Row],[子项名称]]),TRUE,FALSE))</f>
        <v/>
      </c>
      <c r="AA142" s="11" t="str">
        <f t="shared" si="35"/>
        <v/>
      </c>
      <c r="AB142" s="11" t="str">
        <f>IF(ISBLANK(A142),"",VLOOKUP(表1_1617[[#This Row],[分项工程名称]],施工检查记录[#All],2,FALSE))</f>
        <v/>
      </c>
      <c r="AC142" t="str">
        <f t="shared" si="24"/>
        <v>1900年01月00日</v>
      </c>
    </row>
    <row r="143" customHeight="1" spans="1:29">
      <c r="A143" s="5"/>
      <c r="B143" s="5" t="str">
        <f ca="1" t="shared" si="25"/>
        <v/>
      </c>
      <c r="C143" s="5"/>
      <c r="D143" s="5"/>
      <c r="E143" s="5"/>
      <c r="F143" s="5"/>
      <c r="G143" s="85"/>
      <c r="I143" s="5"/>
      <c r="J143" s="5"/>
      <c r="K143" s="11" t="str">
        <f>IF(ISBLANK(A143),"",VLOOKUP("S8"&amp;表1_1617[[#This Row],[分项工程代号]]&amp;表1_1617[[#This Row],[分项工程名称]],模板!D:F,3,FALSE))</f>
        <v/>
      </c>
      <c r="L143" s="2" t="str">
        <f ca="1">IF(ISBLANK(A143),"",表1_1617[[#This Row],[编号]]&amp;TEXT(表1_1617[[#This Row],[序号]],"000"))</f>
        <v/>
      </c>
      <c r="M143" s="11" t="str">
        <f t="shared" si="26"/>
        <v/>
      </c>
      <c r="N143" s="11" t="str">
        <f t="shared" si="27"/>
        <v/>
      </c>
      <c r="O143" s="11" t="str">
        <f t="shared" si="28"/>
        <v/>
      </c>
      <c r="P143" s="2" t="str">
        <f t="shared" si="29"/>
        <v/>
      </c>
      <c r="Q143" s="2" t="str">
        <f t="shared" si="30"/>
        <v/>
      </c>
      <c r="R143" s="2" t="str">
        <f t="shared" si="31"/>
        <v/>
      </c>
      <c r="S143" s="11" t="str">
        <f t="shared" si="32"/>
        <v/>
      </c>
      <c r="T143" s="11" t="str">
        <f>IF(ISBLANK(A143),"",VLOOKUP(表1_1617[[#This Row],[分项工程名称]],模板!C:G,3,FALSE))</f>
        <v/>
      </c>
      <c r="U143" s="2" t="str">
        <f t="shared" si="33"/>
        <v/>
      </c>
      <c r="V143" s="2" t="str">
        <f t="shared" si="34"/>
        <v/>
      </c>
      <c r="W143" s="11" t="str">
        <f>IF(ISBLANK(A143),"",表1_1617[[#This Row],[子项名称]]&amp;表1_1617[[#This Row],[标题]]&amp;表1_1617[[#This Row],[分项工程代号]])</f>
        <v/>
      </c>
      <c r="X143" s="11" t="str">
        <f>IF(ISBLANK(A143),"",COUNTIF(W:W,表1_1617[[#This Row],[子项名称]]&amp;表1_1617[[#This Row],[标题]]&amp;表1_1617[[#This Row],[分项工程代号]]))</f>
        <v/>
      </c>
      <c r="Y143" s="11" t="str">
        <f>IF(ISBLANK(A143),"",表1_1617[[#This Row],[子项名称]]&amp;表1_1617[[#This Row],[分项工程代号]]&amp;表1_1617[[#This Row],[分项工程名称]])</f>
        <v/>
      </c>
      <c r="Z143" s="11" t="str">
        <f>IF(ISBLANK(A143),"",IF(MATCH(表1_1617[[#This Row],[子项名称]]&amp;表1_1617[[#This Row],[分项工程代号]]&amp;表1_1617[[#This Row],[分项工程名称]],Y:Y,0)=ROW(表1_1617[[#This Row],[子项名称]]),TRUE,FALSE))</f>
        <v/>
      </c>
      <c r="AA143" s="11" t="str">
        <f t="shared" si="35"/>
        <v/>
      </c>
      <c r="AB143" s="11" t="str">
        <f>IF(ISBLANK(A143),"",VLOOKUP(表1_1617[[#This Row],[分项工程名称]],施工检查记录[#All],2,FALSE))</f>
        <v/>
      </c>
      <c r="AC143" t="str">
        <f t="shared" si="24"/>
        <v>1900年01月00日</v>
      </c>
    </row>
    <row r="144" customHeight="1" spans="1:29">
      <c r="A144" s="5"/>
      <c r="B144" s="5" t="str">
        <f ca="1" t="shared" si="25"/>
        <v/>
      </c>
      <c r="C144" s="5"/>
      <c r="D144" s="5"/>
      <c r="E144" s="5"/>
      <c r="F144" s="5"/>
      <c r="G144" s="85"/>
      <c r="I144" s="5"/>
      <c r="J144" s="5"/>
      <c r="K144" s="11" t="str">
        <f>IF(ISBLANK(A144),"",VLOOKUP("S8"&amp;表1_1617[[#This Row],[分项工程代号]]&amp;表1_1617[[#This Row],[分项工程名称]],模板!D:F,3,FALSE))</f>
        <v/>
      </c>
      <c r="L144" s="2" t="str">
        <f ca="1">IF(ISBLANK(A144),"",表1_1617[[#This Row],[编号]]&amp;TEXT(表1_1617[[#This Row],[序号]],"000"))</f>
        <v/>
      </c>
      <c r="M144" s="11" t="str">
        <f t="shared" si="26"/>
        <v/>
      </c>
      <c r="N144" s="11" t="str">
        <f t="shared" si="27"/>
        <v/>
      </c>
      <c r="O144" s="11" t="str">
        <f t="shared" si="28"/>
        <v/>
      </c>
      <c r="P144" s="2" t="str">
        <f t="shared" si="29"/>
        <v/>
      </c>
      <c r="Q144" s="2" t="str">
        <f t="shared" si="30"/>
        <v/>
      </c>
      <c r="R144" s="2" t="str">
        <f t="shared" si="31"/>
        <v/>
      </c>
      <c r="S144" s="11" t="str">
        <f t="shared" si="32"/>
        <v/>
      </c>
      <c r="T144" s="11" t="str">
        <f>IF(ISBLANK(A144),"",VLOOKUP(表1_1617[[#This Row],[分项工程名称]],模板!C:G,3,FALSE))</f>
        <v/>
      </c>
      <c r="U144" s="2" t="str">
        <f t="shared" si="33"/>
        <v/>
      </c>
      <c r="V144" s="2" t="str">
        <f t="shared" si="34"/>
        <v/>
      </c>
      <c r="W144" s="11" t="str">
        <f>IF(ISBLANK(A144),"",表1_1617[[#This Row],[子项名称]]&amp;表1_1617[[#This Row],[标题]]&amp;表1_1617[[#This Row],[分项工程代号]])</f>
        <v/>
      </c>
      <c r="X144" s="11" t="str">
        <f>IF(ISBLANK(A144),"",COUNTIF(W:W,表1_1617[[#This Row],[子项名称]]&amp;表1_1617[[#This Row],[标题]]&amp;表1_1617[[#This Row],[分项工程代号]]))</f>
        <v/>
      </c>
      <c r="Y144" s="11" t="str">
        <f>IF(ISBLANK(A144),"",表1_1617[[#This Row],[子项名称]]&amp;表1_1617[[#This Row],[分项工程代号]]&amp;表1_1617[[#This Row],[分项工程名称]])</f>
        <v/>
      </c>
      <c r="Z144" s="11" t="str">
        <f>IF(ISBLANK(A144),"",IF(MATCH(表1_1617[[#This Row],[子项名称]]&amp;表1_1617[[#This Row],[分项工程代号]]&amp;表1_1617[[#This Row],[分项工程名称]],Y:Y,0)=ROW(表1_1617[[#This Row],[子项名称]]),TRUE,FALSE))</f>
        <v/>
      </c>
      <c r="AA144" s="11" t="str">
        <f t="shared" si="35"/>
        <v/>
      </c>
      <c r="AB144" s="11" t="str">
        <f>IF(ISBLANK(A144),"",VLOOKUP(表1_1617[[#This Row],[分项工程名称]],施工检查记录[#All],2,FALSE))</f>
        <v/>
      </c>
      <c r="AC144" t="str">
        <f t="shared" si="24"/>
        <v>1900年01月00日</v>
      </c>
    </row>
    <row r="145" customHeight="1" spans="1:29">
      <c r="A145" s="5"/>
      <c r="B145" s="5" t="str">
        <f ca="1" t="shared" si="25"/>
        <v/>
      </c>
      <c r="C145" s="5"/>
      <c r="D145" s="5"/>
      <c r="E145" s="5"/>
      <c r="F145" s="5"/>
      <c r="G145" s="85"/>
      <c r="I145" s="5"/>
      <c r="J145" s="5"/>
      <c r="K145" s="11" t="str">
        <f>IF(ISBLANK(A145),"",VLOOKUP("S8"&amp;表1_1617[[#This Row],[分项工程代号]]&amp;表1_1617[[#This Row],[分项工程名称]],模板!D:F,3,FALSE))</f>
        <v/>
      </c>
      <c r="L145" s="2" t="str">
        <f ca="1">IF(ISBLANK(A145),"",表1_1617[[#This Row],[编号]]&amp;TEXT(表1_1617[[#This Row],[序号]],"000"))</f>
        <v/>
      </c>
      <c r="M145" s="11" t="str">
        <f t="shared" si="26"/>
        <v/>
      </c>
      <c r="N145" s="11" t="str">
        <f t="shared" si="27"/>
        <v/>
      </c>
      <c r="O145" s="11" t="str">
        <f t="shared" si="28"/>
        <v/>
      </c>
      <c r="P145" s="2" t="str">
        <f t="shared" si="29"/>
        <v/>
      </c>
      <c r="Q145" s="2" t="str">
        <f t="shared" si="30"/>
        <v/>
      </c>
      <c r="R145" s="2" t="str">
        <f t="shared" si="31"/>
        <v/>
      </c>
      <c r="S145" s="11" t="str">
        <f t="shared" si="32"/>
        <v/>
      </c>
      <c r="T145" s="11" t="str">
        <f>IF(ISBLANK(A145),"",VLOOKUP(表1_1617[[#This Row],[分项工程名称]],模板!C:G,3,FALSE))</f>
        <v/>
      </c>
      <c r="U145" s="2" t="str">
        <f t="shared" si="33"/>
        <v/>
      </c>
      <c r="V145" s="2" t="str">
        <f t="shared" si="34"/>
        <v/>
      </c>
      <c r="W145" s="11" t="str">
        <f>IF(ISBLANK(A145),"",表1_1617[[#This Row],[子项名称]]&amp;表1_1617[[#This Row],[标题]]&amp;表1_1617[[#This Row],[分项工程代号]])</f>
        <v/>
      </c>
      <c r="X145" s="11" t="str">
        <f>IF(ISBLANK(A145),"",COUNTIF(W:W,表1_1617[[#This Row],[子项名称]]&amp;表1_1617[[#This Row],[标题]]&amp;表1_1617[[#This Row],[分项工程代号]]))</f>
        <v/>
      </c>
      <c r="Y145" s="11" t="str">
        <f>IF(ISBLANK(A145),"",表1_1617[[#This Row],[子项名称]]&amp;表1_1617[[#This Row],[分项工程代号]]&amp;表1_1617[[#This Row],[分项工程名称]])</f>
        <v/>
      </c>
      <c r="Z145" s="11" t="str">
        <f>IF(ISBLANK(A145),"",IF(MATCH(表1_1617[[#This Row],[子项名称]]&amp;表1_1617[[#This Row],[分项工程代号]]&amp;表1_1617[[#This Row],[分项工程名称]],Y:Y,0)=ROW(表1_1617[[#This Row],[子项名称]]),TRUE,FALSE))</f>
        <v/>
      </c>
      <c r="AA145" s="11" t="str">
        <f t="shared" si="35"/>
        <v/>
      </c>
      <c r="AB145" s="11" t="str">
        <f>IF(ISBLANK(A145),"",VLOOKUP(表1_1617[[#This Row],[分项工程名称]],施工检查记录[#All],2,FALSE))</f>
        <v/>
      </c>
      <c r="AC145" t="str">
        <f t="shared" si="24"/>
        <v>1900年01月00日</v>
      </c>
    </row>
    <row r="146" customHeight="1" spans="1:29">
      <c r="A146" s="5"/>
      <c r="B146" s="5" t="str">
        <f ca="1" t="shared" si="25"/>
        <v/>
      </c>
      <c r="C146" s="5"/>
      <c r="D146" s="5"/>
      <c r="F146" s="5"/>
      <c r="G146" s="85"/>
      <c r="I146" s="5"/>
      <c r="J146" s="5"/>
      <c r="K146" s="11" t="str">
        <f>IF(ISBLANK(A146),"",VLOOKUP("S8"&amp;表1_1617[[#This Row],[分项工程代号]]&amp;表1_1617[[#This Row],[分项工程名称]],模板!D:F,3,FALSE))</f>
        <v/>
      </c>
      <c r="L146" s="2" t="str">
        <f ca="1">IF(ISBLANK(A146),"",表1_1617[[#This Row],[编号]]&amp;TEXT(表1_1617[[#This Row],[序号]],"000"))</f>
        <v/>
      </c>
      <c r="M146" s="11" t="str">
        <f t="shared" si="26"/>
        <v/>
      </c>
      <c r="N146" s="11" t="str">
        <f t="shared" si="27"/>
        <v/>
      </c>
      <c r="O146" s="11" t="str">
        <f t="shared" si="28"/>
        <v/>
      </c>
      <c r="P146" s="2" t="str">
        <f t="shared" si="29"/>
        <v/>
      </c>
      <c r="Q146" s="2" t="str">
        <f t="shared" si="30"/>
        <v/>
      </c>
      <c r="R146" s="2" t="str">
        <f t="shared" si="31"/>
        <v/>
      </c>
      <c r="S146" s="11" t="str">
        <f t="shared" si="32"/>
        <v/>
      </c>
      <c r="T146" s="11" t="str">
        <f>IF(ISBLANK(A146),"",VLOOKUP(表1_1617[[#This Row],[分项工程名称]],模板!C:G,3,FALSE))</f>
        <v/>
      </c>
      <c r="U146" s="2" t="str">
        <f t="shared" si="33"/>
        <v/>
      </c>
      <c r="V146" s="2" t="str">
        <f t="shared" si="34"/>
        <v/>
      </c>
      <c r="W146" s="11" t="str">
        <f>IF(ISBLANK(A146),"",表1_1617[[#This Row],[子项名称]]&amp;表1_1617[[#This Row],[标题]]&amp;表1_1617[[#This Row],[分项工程代号]])</f>
        <v/>
      </c>
      <c r="X146" s="11" t="str">
        <f>IF(ISBLANK(A146),"",COUNTIF(W:W,表1_1617[[#This Row],[子项名称]]&amp;表1_1617[[#This Row],[标题]]&amp;表1_1617[[#This Row],[分项工程代号]]))</f>
        <v/>
      </c>
      <c r="Y146" s="11" t="str">
        <f>IF(ISBLANK(A146),"",表1_1617[[#This Row],[子项名称]]&amp;表1_1617[[#This Row],[分项工程代号]]&amp;表1_1617[[#This Row],[分项工程名称]])</f>
        <v/>
      </c>
      <c r="Z146" s="11" t="str">
        <f>IF(ISBLANK(A146),"",IF(MATCH(表1_1617[[#This Row],[子项名称]]&amp;表1_1617[[#This Row],[分项工程代号]]&amp;表1_1617[[#This Row],[分项工程名称]],Y:Y,0)=ROW(表1_1617[[#This Row],[子项名称]]),TRUE,FALSE))</f>
        <v/>
      </c>
      <c r="AA146" s="11" t="str">
        <f t="shared" si="35"/>
        <v/>
      </c>
      <c r="AB146" s="11" t="str">
        <f>IF(ISBLANK(A146),"",VLOOKUP(表1_1617[[#This Row],[分项工程名称]],施工检查记录[#All],2,FALSE))</f>
        <v/>
      </c>
      <c r="AC146" t="str">
        <f t="shared" si="24"/>
        <v>1900年01月00日</v>
      </c>
    </row>
    <row r="147" customHeight="1" spans="1:29">
      <c r="A147" s="5"/>
      <c r="B147" s="5" t="str">
        <f ca="1" t="shared" si="25"/>
        <v/>
      </c>
      <c r="C147" s="5"/>
      <c r="D147" s="5"/>
      <c r="E147" s="5"/>
      <c r="F147" s="5"/>
      <c r="G147" s="85"/>
      <c r="I147" s="5"/>
      <c r="J147" s="5"/>
      <c r="K147" s="11" t="str">
        <f>IF(ISBLANK(A147),"",VLOOKUP("S8"&amp;表1_1617[[#This Row],[分项工程代号]]&amp;表1_1617[[#This Row],[分项工程名称]],模板!D:F,3,FALSE))</f>
        <v/>
      </c>
      <c r="L147" s="2" t="str">
        <f ca="1">IF(ISBLANK(A147),"",表1_1617[[#This Row],[编号]]&amp;TEXT(表1_1617[[#This Row],[序号]],"000"))</f>
        <v/>
      </c>
      <c r="M147" s="11" t="str">
        <f t="shared" si="26"/>
        <v/>
      </c>
      <c r="N147" s="11" t="str">
        <f t="shared" si="27"/>
        <v/>
      </c>
      <c r="O147" s="11" t="str">
        <f t="shared" si="28"/>
        <v/>
      </c>
      <c r="P147" s="2" t="str">
        <f t="shared" si="29"/>
        <v/>
      </c>
      <c r="Q147" s="2" t="str">
        <f t="shared" si="30"/>
        <v/>
      </c>
      <c r="R147" s="2" t="str">
        <f t="shared" si="31"/>
        <v/>
      </c>
      <c r="S147" s="11" t="str">
        <f t="shared" si="32"/>
        <v/>
      </c>
      <c r="T147" s="11" t="str">
        <f>IF(ISBLANK(A147),"",VLOOKUP(表1_1617[[#This Row],[分项工程名称]],模板!C:G,3,FALSE))</f>
        <v/>
      </c>
      <c r="U147" s="2" t="str">
        <f t="shared" si="33"/>
        <v/>
      </c>
      <c r="V147" s="2" t="str">
        <f t="shared" si="34"/>
        <v/>
      </c>
      <c r="W147" s="11" t="str">
        <f>IF(ISBLANK(A147),"",表1_1617[[#This Row],[子项名称]]&amp;表1_1617[[#This Row],[标题]]&amp;表1_1617[[#This Row],[分项工程代号]])</f>
        <v/>
      </c>
      <c r="X147" s="11" t="str">
        <f>IF(ISBLANK(A147),"",COUNTIF(W:W,表1_1617[[#This Row],[子项名称]]&amp;表1_1617[[#This Row],[标题]]&amp;表1_1617[[#This Row],[分项工程代号]]))</f>
        <v/>
      </c>
      <c r="Y147" s="11" t="str">
        <f>IF(ISBLANK(A147),"",表1_1617[[#This Row],[子项名称]]&amp;表1_1617[[#This Row],[分项工程代号]]&amp;表1_1617[[#This Row],[分项工程名称]])</f>
        <v/>
      </c>
      <c r="Z147" s="11" t="str">
        <f>IF(ISBLANK(A147),"",IF(MATCH(表1_1617[[#This Row],[子项名称]]&amp;表1_1617[[#This Row],[分项工程代号]]&amp;表1_1617[[#This Row],[分项工程名称]],Y:Y,0)=ROW(表1_1617[[#This Row],[子项名称]]),TRUE,FALSE))</f>
        <v/>
      </c>
      <c r="AA147" s="11" t="str">
        <f t="shared" si="35"/>
        <v/>
      </c>
      <c r="AB147" s="11" t="str">
        <f>IF(ISBLANK(A147),"",VLOOKUP(表1_1617[[#This Row],[分项工程名称]],施工检查记录[#All],2,FALSE))</f>
        <v/>
      </c>
      <c r="AC147" t="str">
        <f t="shared" si="24"/>
        <v>1900年01月00日</v>
      </c>
    </row>
    <row r="148" customHeight="1" spans="1:29">
      <c r="A148" s="5"/>
      <c r="B148" s="5" t="str">
        <f ca="1" t="shared" si="25"/>
        <v/>
      </c>
      <c r="C148" s="5"/>
      <c r="D148" s="5"/>
      <c r="E148" s="5"/>
      <c r="F148" s="5"/>
      <c r="G148" s="85"/>
      <c r="I148" s="5"/>
      <c r="J148" s="5"/>
      <c r="K148" s="11" t="str">
        <f>IF(ISBLANK(A148),"",VLOOKUP("S8"&amp;表1_1617[[#This Row],[分项工程代号]]&amp;表1_1617[[#This Row],[分项工程名称]],模板!D:F,3,FALSE))</f>
        <v/>
      </c>
      <c r="L148" s="2" t="str">
        <f ca="1">IF(ISBLANK(A148),"",表1_1617[[#This Row],[编号]]&amp;TEXT(表1_1617[[#This Row],[序号]],"000"))</f>
        <v/>
      </c>
      <c r="M148" s="11" t="str">
        <f t="shared" si="26"/>
        <v/>
      </c>
      <c r="N148" s="11" t="str">
        <f t="shared" si="27"/>
        <v/>
      </c>
      <c r="O148" s="11" t="str">
        <f t="shared" si="28"/>
        <v/>
      </c>
      <c r="P148" s="2" t="str">
        <f t="shared" si="29"/>
        <v/>
      </c>
      <c r="Q148" s="2" t="str">
        <f t="shared" si="30"/>
        <v/>
      </c>
      <c r="R148" s="2" t="str">
        <f t="shared" si="31"/>
        <v/>
      </c>
      <c r="S148" s="11" t="str">
        <f t="shared" si="32"/>
        <v/>
      </c>
      <c r="T148" s="11" t="str">
        <f>IF(ISBLANK(A148),"",VLOOKUP(表1_1617[[#This Row],[分项工程名称]],模板!C:G,3,FALSE))</f>
        <v/>
      </c>
      <c r="U148" s="2" t="str">
        <f t="shared" si="33"/>
        <v/>
      </c>
      <c r="V148" s="2" t="str">
        <f t="shared" si="34"/>
        <v/>
      </c>
      <c r="W148" s="11" t="str">
        <f>IF(ISBLANK(A148),"",表1_1617[[#This Row],[子项名称]]&amp;表1_1617[[#This Row],[标题]]&amp;表1_1617[[#This Row],[分项工程代号]])</f>
        <v/>
      </c>
      <c r="X148" s="11" t="str">
        <f>IF(ISBLANK(A148),"",COUNTIF(W:W,表1_1617[[#This Row],[子项名称]]&amp;表1_1617[[#This Row],[标题]]&amp;表1_1617[[#This Row],[分项工程代号]]))</f>
        <v/>
      </c>
      <c r="Y148" s="11" t="str">
        <f>IF(ISBLANK(A148),"",表1_1617[[#This Row],[子项名称]]&amp;表1_1617[[#This Row],[分项工程代号]]&amp;表1_1617[[#This Row],[分项工程名称]])</f>
        <v/>
      </c>
      <c r="Z148" s="11" t="str">
        <f>IF(ISBLANK(A148),"",IF(MATCH(表1_1617[[#This Row],[子项名称]]&amp;表1_1617[[#This Row],[分项工程代号]]&amp;表1_1617[[#This Row],[分项工程名称]],Y:Y,0)=ROW(表1_1617[[#This Row],[子项名称]]),TRUE,FALSE))</f>
        <v/>
      </c>
      <c r="AA148" s="11" t="str">
        <f t="shared" si="35"/>
        <v/>
      </c>
      <c r="AB148" s="11" t="str">
        <f>IF(ISBLANK(A148),"",VLOOKUP(表1_1617[[#This Row],[分项工程名称]],施工检查记录[#All],2,FALSE))</f>
        <v/>
      </c>
      <c r="AC148" t="str">
        <f t="shared" si="24"/>
        <v>1900年01月00日</v>
      </c>
    </row>
    <row r="149" customHeight="1" spans="1:29">
      <c r="A149" s="5"/>
      <c r="B149" s="5" t="str">
        <f ca="1" t="shared" si="25"/>
        <v/>
      </c>
      <c r="C149" s="5"/>
      <c r="D149" s="5"/>
      <c r="E149" s="5"/>
      <c r="F149" s="5"/>
      <c r="G149" s="85"/>
      <c r="I149" s="5"/>
      <c r="J149" s="5"/>
      <c r="K149" s="11" t="str">
        <f>IF(ISBLANK(A149),"",VLOOKUP("S8"&amp;表1_1617[[#This Row],[分项工程代号]]&amp;表1_1617[[#This Row],[分项工程名称]],模板!D:F,3,FALSE))</f>
        <v/>
      </c>
      <c r="L149" s="2" t="str">
        <f ca="1">IF(ISBLANK(A149),"",表1_1617[[#This Row],[编号]]&amp;TEXT(表1_1617[[#This Row],[序号]],"000"))</f>
        <v/>
      </c>
      <c r="M149" s="11" t="str">
        <f t="shared" si="26"/>
        <v/>
      </c>
      <c r="N149" s="11" t="str">
        <f t="shared" si="27"/>
        <v/>
      </c>
      <c r="O149" s="11" t="str">
        <f t="shared" si="28"/>
        <v/>
      </c>
      <c r="P149" s="2" t="str">
        <f t="shared" si="29"/>
        <v/>
      </c>
      <c r="Q149" s="2" t="str">
        <f t="shared" si="30"/>
        <v/>
      </c>
      <c r="R149" s="2" t="str">
        <f t="shared" si="31"/>
        <v/>
      </c>
      <c r="S149" s="11" t="str">
        <f t="shared" si="32"/>
        <v/>
      </c>
      <c r="T149" s="11" t="str">
        <f>IF(ISBLANK(A149),"",VLOOKUP(表1_1617[[#This Row],[分项工程名称]],模板!C:G,3,FALSE))</f>
        <v/>
      </c>
      <c r="U149" s="2" t="str">
        <f t="shared" si="33"/>
        <v/>
      </c>
      <c r="V149" s="2" t="str">
        <f t="shared" si="34"/>
        <v/>
      </c>
      <c r="W149" s="11" t="str">
        <f>IF(ISBLANK(A149),"",表1_1617[[#This Row],[子项名称]]&amp;表1_1617[[#This Row],[标题]]&amp;表1_1617[[#This Row],[分项工程代号]])</f>
        <v/>
      </c>
      <c r="X149" s="11" t="str">
        <f>IF(ISBLANK(A149),"",COUNTIF(W:W,表1_1617[[#This Row],[子项名称]]&amp;表1_1617[[#This Row],[标题]]&amp;表1_1617[[#This Row],[分项工程代号]]))</f>
        <v/>
      </c>
      <c r="Y149" s="11" t="str">
        <f>IF(ISBLANK(A149),"",表1_1617[[#This Row],[子项名称]]&amp;表1_1617[[#This Row],[分项工程代号]]&amp;表1_1617[[#This Row],[分项工程名称]])</f>
        <v/>
      </c>
      <c r="Z149" s="11" t="str">
        <f>IF(ISBLANK(A149),"",IF(MATCH(表1_1617[[#This Row],[子项名称]]&amp;表1_1617[[#This Row],[分项工程代号]]&amp;表1_1617[[#This Row],[分项工程名称]],Y:Y,0)=ROW(表1_1617[[#This Row],[子项名称]]),TRUE,FALSE))</f>
        <v/>
      </c>
      <c r="AA149" s="11" t="str">
        <f t="shared" si="35"/>
        <v/>
      </c>
      <c r="AB149" s="11" t="str">
        <f>IF(ISBLANK(A149),"",VLOOKUP(表1_1617[[#This Row],[分项工程名称]],施工检查记录[#All],2,FALSE))</f>
        <v/>
      </c>
      <c r="AC149" t="str">
        <f t="shared" si="24"/>
        <v>1900年01月00日</v>
      </c>
    </row>
    <row r="150" customHeight="1" spans="1:29">
      <c r="A150" s="5"/>
      <c r="B150" s="5" t="str">
        <f ca="1" t="shared" si="25"/>
        <v/>
      </c>
      <c r="C150" s="5"/>
      <c r="D150" s="5"/>
      <c r="E150" s="5"/>
      <c r="F150" s="5"/>
      <c r="G150" s="85"/>
      <c r="I150" s="5"/>
      <c r="J150" s="5"/>
      <c r="K150" s="11" t="str">
        <f>IF(ISBLANK(A150),"",VLOOKUP("S8"&amp;表1_1617[[#This Row],[分项工程代号]]&amp;表1_1617[[#This Row],[分项工程名称]],模板!D:F,3,FALSE))</f>
        <v/>
      </c>
      <c r="L150" s="2" t="str">
        <f ca="1">IF(ISBLANK(A150),"",表1_1617[[#This Row],[编号]]&amp;TEXT(表1_1617[[#This Row],[序号]],"000"))</f>
        <v/>
      </c>
      <c r="M150" s="11" t="str">
        <f t="shared" si="26"/>
        <v/>
      </c>
      <c r="N150" s="11" t="str">
        <f t="shared" si="27"/>
        <v/>
      </c>
      <c r="O150" s="11" t="str">
        <f t="shared" si="28"/>
        <v/>
      </c>
      <c r="P150" s="2" t="str">
        <f t="shared" si="29"/>
        <v/>
      </c>
      <c r="Q150" s="2" t="str">
        <f t="shared" si="30"/>
        <v/>
      </c>
      <c r="R150" s="2" t="str">
        <f t="shared" si="31"/>
        <v/>
      </c>
      <c r="S150" s="11" t="str">
        <f t="shared" si="32"/>
        <v/>
      </c>
      <c r="T150" s="11" t="str">
        <f>IF(ISBLANK(A150),"",VLOOKUP(表1_1617[[#This Row],[分项工程名称]],模板!C:G,3,FALSE))</f>
        <v/>
      </c>
      <c r="U150" s="2" t="str">
        <f t="shared" si="33"/>
        <v/>
      </c>
      <c r="V150" s="2" t="str">
        <f t="shared" si="34"/>
        <v/>
      </c>
      <c r="W150" s="11" t="str">
        <f>IF(ISBLANK(A150),"",表1_1617[[#This Row],[子项名称]]&amp;表1_1617[[#This Row],[标题]]&amp;表1_1617[[#This Row],[分项工程代号]])</f>
        <v/>
      </c>
      <c r="X150" s="11" t="str">
        <f>IF(ISBLANK(A150),"",COUNTIF(W:W,表1_1617[[#This Row],[子项名称]]&amp;表1_1617[[#This Row],[标题]]&amp;表1_1617[[#This Row],[分项工程代号]]))</f>
        <v/>
      </c>
      <c r="Y150" s="11" t="str">
        <f>IF(ISBLANK(A150),"",表1_1617[[#This Row],[子项名称]]&amp;表1_1617[[#This Row],[分项工程代号]]&amp;表1_1617[[#This Row],[分项工程名称]])</f>
        <v/>
      </c>
      <c r="Z150" s="11" t="str">
        <f>IF(ISBLANK(A150),"",IF(MATCH(表1_1617[[#This Row],[子项名称]]&amp;表1_1617[[#This Row],[分项工程代号]]&amp;表1_1617[[#This Row],[分项工程名称]],Y:Y,0)=ROW(表1_1617[[#This Row],[子项名称]]),TRUE,FALSE))</f>
        <v/>
      </c>
      <c r="AA150" s="11" t="str">
        <f t="shared" si="35"/>
        <v/>
      </c>
      <c r="AB150" s="11" t="str">
        <f>IF(ISBLANK(A150),"",VLOOKUP(表1_1617[[#This Row],[分项工程名称]],施工检查记录[#All],2,FALSE))</f>
        <v/>
      </c>
      <c r="AC150" t="str">
        <f t="shared" si="24"/>
        <v>1900年01月00日</v>
      </c>
    </row>
    <row r="151" customHeight="1" spans="1:29">
      <c r="A151" s="5"/>
      <c r="B151" s="5" t="str">
        <f ca="1" t="shared" si="25"/>
        <v/>
      </c>
      <c r="C151" s="5"/>
      <c r="D151" s="5"/>
      <c r="E151" s="5"/>
      <c r="F151" s="5"/>
      <c r="G151" s="85"/>
      <c r="I151" s="5"/>
      <c r="J151" s="5"/>
      <c r="K151" s="11" t="str">
        <f>IF(ISBLANK(A151),"",VLOOKUP("S8"&amp;表1_1617[[#This Row],[分项工程代号]]&amp;表1_1617[[#This Row],[分项工程名称]],模板!D:F,3,FALSE))</f>
        <v/>
      </c>
      <c r="L151" s="2" t="str">
        <f ca="1">IF(ISBLANK(A151),"",表1_1617[[#This Row],[编号]]&amp;TEXT(表1_1617[[#This Row],[序号]],"000"))</f>
        <v/>
      </c>
      <c r="M151" s="11" t="str">
        <f t="shared" si="26"/>
        <v/>
      </c>
      <c r="N151" s="11" t="str">
        <f t="shared" si="27"/>
        <v/>
      </c>
      <c r="O151" s="11" t="str">
        <f t="shared" si="28"/>
        <v/>
      </c>
      <c r="P151" s="2" t="str">
        <f t="shared" si="29"/>
        <v/>
      </c>
      <c r="Q151" s="2" t="str">
        <f t="shared" si="30"/>
        <v/>
      </c>
      <c r="R151" s="2" t="str">
        <f t="shared" si="31"/>
        <v/>
      </c>
      <c r="S151" s="11" t="str">
        <f t="shared" si="32"/>
        <v/>
      </c>
      <c r="T151" s="11" t="str">
        <f>IF(ISBLANK(A151),"",VLOOKUP(表1_1617[[#This Row],[分项工程名称]],模板!C:G,3,FALSE))</f>
        <v/>
      </c>
      <c r="U151" s="2" t="str">
        <f t="shared" si="33"/>
        <v/>
      </c>
      <c r="V151" s="2" t="str">
        <f t="shared" si="34"/>
        <v/>
      </c>
      <c r="W151" s="11" t="str">
        <f>IF(ISBLANK(A151),"",表1_1617[[#This Row],[子项名称]]&amp;表1_1617[[#This Row],[标题]]&amp;表1_1617[[#This Row],[分项工程代号]])</f>
        <v/>
      </c>
      <c r="X151" s="11" t="str">
        <f>IF(ISBLANK(A151),"",COUNTIF(W:W,表1_1617[[#This Row],[子项名称]]&amp;表1_1617[[#This Row],[标题]]&amp;表1_1617[[#This Row],[分项工程代号]]))</f>
        <v/>
      </c>
      <c r="Y151" s="11" t="str">
        <f>IF(ISBLANK(A151),"",表1_1617[[#This Row],[子项名称]]&amp;表1_1617[[#This Row],[分项工程代号]]&amp;表1_1617[[#This Row],[分项工程名称]])</f>
        <v/>
      </c>
      <c r="Z151" s="11" t="str">
        <f>IF(ISBLANK(A151),"",IF(MATCH(表1_1617[[#This Row],[子项名称]]&amp;表1_1617[[#This Row],[分项工程代号]]&amp;表1_1617[[#This Row],[分项工程名称]],Y:Y,0)=ROW(表1_1617[[#This Row],[子项名称]]),TRUE,FALSE))</f>
        <v/>
      </c>
      <c r="AA151" s="11" t="str">
        <f t="shared" si="35"/>
        <v/>
      </c>
      <c r="AB151" s="11" t="str">
        <f>IF(ISBLANK(A151),"",VLOOKUP(表1_1617[[#This Row],[分项工程名称]],施工检查记录[#All],2,FALSE))</f>
        <v/>
      </c>
      <c r="AC151" t="str">
        <f t="shared" si="24"/>
        <v>1900年01月00日</v>
      </c>
    </row>
    <row r="152" customHeight="1" spans="1:29">
      <c r="A152" s="5"/>
      <c r="B152" s="5" t="str">
        <f ca="1" t="shared" si="25"/>
        <v/>
      </c>
      <c r="C152" s="5"/>
      <c r="D152" s="5"/>
      <c r="E152" s="5"/>
      <c r="F152" s="5"/>
      <c r="G152" s="85"/>
      <c r="I152" s="5"/>
      <c r="J152" s="5"/>
      <c r="K152" s="11" t="str">
        <f>IF(ISBLANK(A152),"",VLOOKUP("S8"&amp;表1_1617[[#This Row],[分项工程代号]]&amp;表1_1617[[#This Row],[分项工程名称]],模板!D:F,3,FALSE))</f>
        <v/>
      </c>
      <c r="L152" s="2" t="str">
        <f ca="1">IF(ISBLANK(A152),"",表1_1617[[#This Row],[编号]]&amp;TEXT(表1_1617[[#This Row],[序号]],"000"))</f>
        <v/>
      </c>
      <c r="M152" s="11" t="str">
        <f t="shared" si="26"/>
        <v/>
      </c>
      <c r="N152" s="11" t="str">
        <f t="shared" si="27"/>
        <v/>
      </c>
      <c r="O152" s="11" t="str">
        <f t="shared" si="28"/>
        <v/>
      </c>
      <c r="P152" s="2" t="str">
        <f t="shared" si="29"/>
        <v/>
      </c>
      <c r="Q152" s="2" t="str">
        <f t="shared" si="30"/>
        <v/>
      </c>
      <c r="R152" s="2" t="str">
        <f t="shared" si="31"/>
        <v/>
      </c>
      <c r="S152" s="11" t="str">
        <f t="shared" si="32"/>
        <v/>
      </c>
      <c r="T152" s="11" t="str">
        <f>IF(ISBLANK(A152),"",VLOOKUP(表1_1617[[#This Row],[分项工程名称]],模板!C:G,3,FALSE))</f>
        <v/>
      </c>
      <c r="U152" s="2" t="str">
        <f t="shared" si="33"/>
        <v/>
      </c>
      <c r="V152" s="2" t="str">
        <f t="shared" si="34"/>
        <v/>
      </c>
      <c r="W152" s="11" t="str">
        <f>IF(ISBLANK(A152),"",表1_1617[[#This Row],[子项名称]]&amp;表1_1617[[#This Row],[标题]]&amp;表1_1617[[#This Row],[分项工程代号]])</f>
        <v/>
      </c>
      <c r="X152" s="11" t="str">
        <f>IF(ISBLANK(A152),"",COUNTIF(W:W,表1_1617[[#This Row],[子项名称]]&amp;表1_1617[[#This Row],[标题]]&amp;表1_1617[[#This Row],[分项工程代号]]))</f>
        <v/>
      </c>
      <c r="Y152" s="11" t="str">
        <f>IF(ISBLANK(A152),"",表1_1617[[#This Row],[子项名称]]&amp;表1_1617[[#This Row],[分项工程代号]]&amp;表1_1617[[#This Row],[分项工程名称]])</f>
        <v/>
      </c>
      <c r="Z152" s="11" t="str">
        <f>IF(ISBLANK(A152),"",IF(MATCH(表1_1617[[#This Row],[子项名称]]&amp;表1_1617[[#This Row],[分项工程代号]]&amp;表1_1617[[#This Row],[分项工程名称]],Y:Y,0)=ROW(表1_1617[[#This Row],[子项名称]]),TRUE,FALSE))</f>
        <v/>
      </c>
      <c r="AA152" s="11" t="str">
        <f t="shared" si="35"/>
        <v/>
      </c>
      <c r="AB152" s="11" t="str">
        <f>IF(ISBLANK(A152),"",VLOOKUP(表1_1617[[#This Row],[分项工程名称]],施工检查记录[#All],2,FALSE))</f>
        <v/>
      </c>
      <c r="AC152" t="str">
        <f t="shared" si="24"/>
        <v>1900年01月00日</v>
      </c>
    </row>
    <row r="153" customHeight="1" spans="1:29">
      <c r="A153" s="5"/>
      <c r="B153" s="5" t="str">
        <f ca="1" t="shared" si="25"/>
        <v/>
      </c>
      <c r="C153" s="5"/>
      <c r="D153" s="5"/>
      <c r="E153" s="5"/>
      <c r="F153" s="5"/>
      <c r="G153" s="85"/>
      <c r="I153" s="5"/>
      <c r="J153" s="5"/>
      <c r="K153" s="11" t="str">
        <f>IF(ISBLANK(A153),"",VLOOKUP("S8"&amp;表1_1617[[#This Row],[分项工程代号]]&amp;表1_1617[[#This Row],[分项工程名称]],模板!D:F,3,FALSE))</f>
        <v/>
      </c>
      <c r="L153" s="2" t="str">
        <f ca="1">IF(ISBLANK(A153),"",表1_1617[[#This Row],[编号]]&amp;TEXT(表1_1617[[#This Row],[序号]],"000"))</f>
        <v/>
      </c>
      <c r="M153" s="11" t="str">
        <f t="shared" si="26"/>
        <v/>
      </c>
      <c r="N153" s="11" t="str">
        <f t="shared" si="27"/>
        <v/>
      </c>
      <c r="O153" s="11" t="str">
        <f t="shared" si="28"/>
        <v/>
      </c>
      <c r="P153" s="2" t="str">
        <f t="shared" si="29"/>
        <v/>
      </c>
      <c r="Q153" s="2" t="str">
        <f t="shared" si="30"/>
        <v/>
      </c>
      <c r="R153" s="2" t="str">
        <f t="shared" si="31"/>
        <v/>
      </c>
      <c r="S153" s="11" t="str">
        <f t="shared" si="32"/>
        <v/>
      </c>
      <c r="T153" s="11" t="str">
        <f>IF(ISBLANK(A153),"",VLOOKUP(表1_1617[[#This Row],[分项工程名称]],模板!C:G,3,FALSE))</f>
        <v/>
      </c>
      <c r="U153" s="2" t="str">
        <f t="shared" si="33"/>
        <v/>
      </c>
      <c r="V153" s="2" t="str">
        <f t="shared" si="34"/>
        <v/>
      </c>
      <c r="W153" s="11" t="str">
        <f>IF(ISBLANK(A153),"",表1_1617[[#This Row],[子项名称]]&amp;表1_1617[[#This Row],[标题]]&amp;表1_1617[[#This Row],[分项工程代号]])</f>
        <v/>
      </c>
      <c r="X153" s="11" t="str">
        <f>IF(ISBLANK(A153),"",COUNTIF(W:W,表1_1617[[#This Row],[子项名称]]&amp;表1_1617[[#This Row],[标题]]&amp;表1_1617[[#This Row],[分项工程代号]]))</f>
        <v/>
      </c>
      <c r="Y153" s="11" t="str">
        <f>IF(ISBLANK(A153),"",表1_1617[[#This Row],[子项名称]]&amp;表1_1617[[#This Row],[分项工程代号]]&amp;表1_1617[[#This Row],[分项工程名称]])</f>
        <v/>
      </c>
      <c r="Z153" s="11" t="str">
        <f>IF(ISBLANK(A153),"",IF(MATCH(表1_1617[[#This Row],[子项名称]]&amp;表1_1617[[#This Row],[分项工程代号]]&amp;表1_1617[[#This Row],[分项工程名称]],Y:Y,0)=ROW(表1_1617[[#This Row],[子项名称]]),TRUE,FALSE))</f>
        <v/>
      </c>
      <c r="AA153" s="11" t="str">
        <f t="shared" si="35"/>
        <v/>
      </c>
      <c r="AB153" s="11" t="str">
        <f>IF(ISBLANK(A153),"",VLOOKUP(表1_1617[[#This Row],[分项工程名称]],施工检查记录[#All],2,FALSE))</f>
        <v/>
      </c>
      <c r="AC153" t="str">
        <f t="shared" si="24"/>
        <v>1900年01月00日</v>
      </c>
    </row>
    <row r="154" customHeight="1" spans="1:29">
      <c r="A154" s="5"/>
      <c r="B154" s="5" t="str">
        <f ca="1" t="shared" si="25"/>
        <v/>
      </c>
      <c r="C154" s="5"/>
      <c r="D154" s="5"/>
      <c r="E154" s="5"/>
      <c r="F154" s="5"/>
      <c r="G154" s="85"/>
      <c r="I154" s="5"/>
      <c r="J154" s="5"/>
      <c r="K154" s="11" t="str">
        <f>IF(ISBLANK(A154),"",VLOOKUP("S8"&amp;表1_1617[[#This Row],[分项工程代号]]&amp;表1_1617[[#This Row],[分项工程名称]],模板!D:F,3,FALSE))</f>
        <v/>
      </c>
      <c r="L154" s="2" t="str">
        <f ca="1">IF(ISBLANK(A154),"",表1_1617[[#This Row],[编号]]&amp;TEXT(表1_1617[[#This Row],[序号]],"000"))</f>
        <v/>
      </c>
      <c r="M154" s="11" t="str">
        <f t="shared" si="26"/>
        <v/>
      </c>
      <c r="N154" s="11" t="str">
        <f t="shared" si="27"/>
        <v/>
      </c>
      <c r="O154" s="11" t="str">
        <f t="shared" si="28"/>
        <v/>
      </c>
      <c r="P154" s="2" t="str">
        <f t="shared" si="29"/>
        <v/>
      </c>
      <c r="Q154" s="2" t="str">
        <f t="shared" si="30"/>
        <v/>
      </c>
      <c r="R154" s="2" t="str">
        <f t="shared" si="31"/>
        <v/>
      </c>
      <c r="S154" s="11" t="str">
        <f t="shared" si="32"/>
        <v/>
      </c>
      <c r="T154" s="11" t="str">
        <f>IF(ISBLANK(A154),"",VLOOKUP(表1_1617[[#This Row],[分项工程名称]],模板!C:G,3,FALSE))</f>
        <v/>
      </c>
      <c r="U154" s="2" t="str">
        <f t="shared" si="33"/>
        <v/>
      </c>
      <c r="V154" s="2" t="str">
        <f t="shared" si="34"/>
        <v/>
      </c>
      <c r="W154" s="11" t="str">
        <f>IF(ISBLANK(A154),"",表1_1617[[#This Row],[子项名称]]&amp;表1_1617[[#This Row],[标题]]&amp;表1_1617[[#This Row],[分项工程代号]])</f>
        <v/>
      </c>
      <c r="X154" s="11" t="str">
        <f>IF(ISBLANK(A154),"",COUNTIF(W:W,表1_1617[[#This Row],[子项名称]]&amp;表1_1617[[#This Row],[标题]]&amp;表1_1617[[#This Row],[分项工程代号]]))</f>
        <v/>
      </c>
      <c r="Y154" s="11" t="str">
        <f>IF(ISBLANK(A154),"",表1_1617[[#This Row],[子项名称]]&amp;表1_1617[[#This Row],[分项工程代号]]&amp;表1_1617[[#This Row],[分项工程名称]])</f>
        <v/>
      </c>
      <c r="Z154" s="11" t="str">
        <f>IF(ISBLANK(A154),"",IF(MATCH(表1_1617[[#This Row],[子项名称]]&amp;表1_1617[[#This Row],[分项工程代号]]&amp;表1_1617[[#This Row],[分项工程名称]],Y:Y,0)=ROW(表1_1617[[#This Row],[子项名称]]),TRUE,FALSE))</f>
        <v/>
      </c>
      <c r="AA154" s="11" t="str">
        <f t="shared" si="35"/>
        <v/>
      </c>
      <c r="AB154" s="11" t="str">
        <f>IF(ISBLANK(A154),"",VLOOKUP(表1_1617[[#This Row],[分项工程名称]],施工检查记录[#All],2,FALSE))</f>
        <v/>
      </c>
      <c r="AC154" t="str">
        <f t="shared" si="24"/>
        <v>1900年01月00日</v>
      </c>
    </row>
    <row r="155" customHeight="1" spans="1:29">
      <c r="A155" s="5"/>
      <c r="B155" s="5" t="str">
        <f ca="1" t="shared" si="25"/>
        <v/>
      </c>
      <c r="C155" s="5"/>
      <c r="D155" s="5"/>
      <c r="E155" s="5"/>
      <c r="F155" s="5"/>
      <c r="G155" s="85"/>
      <c r="I155" s="5"/>
      <c r="J155" s="5"/>
      <c r="K155" s="11" t="str">
        <f>IF(ISBLANK(A155),"",VLOOKUP("S8"&amp;表1_1617[[#This Row],[分项工程代号]]&amp;表1_1617[[#This Row],[分项工程名称]],模板!D:F,3,FALSE))</f>
        <v/>
      </c>
      <c r="L155" s="2" t="str">
        <f ca="1">IF(ISBLANK(A155),"",表1_1617[[#This Row],[编号]]&amp;TEXT(表1_1617[[#This Row],[序号]],"000"))</f>
        <v/>
      </c>
      <c r="M155" s="11" t="str">
        <f t="shared" si="26"/>
        <v/>
      </c>
      <c r="N155" s="11" t="str">
        <f t="shared" si="27"/>
        <v/>
      </c>
      <c r="O155" s="11" t="str">
        <f t="shared" si="28"/>
        <v/>
      </c>
      <c r="P155" s="2" t="str">
        <f t="shared" si="29"/>
        <v/>
      </c>
      <c r="Q155" s="2" t="str">
        <f t="shared" si="30"/>
        <v/>
      </c>
      <c r="R155" s="2" t="str">
        <f t="shared" si="31"/>
        <v/>
      </c>
      <c r="S155" s="11" t="str">
        <f t="shared" si="32"/>
        <v/>
      </c>
      <c r="T155" s="11" t="str">
        <f>IF(ISBLANK(A155),"",VLOOKUP(表1_1617[[#This Row],[分项工程名称]],模板!C:G,3,FALSE))</f>
        <v/>
      </c>
      <c r="U155" s="2" t="str">
        <f t="shared" si="33"/>
        <v/>
      </c>
      <c r="V155" s="2" t="str">
        <f t="shared" si="34"/>
        <v/>
      </c>
      <c r="W155" s="11" t="str">
        <f>IF(ISBLANK(A155),"",表1_1617[[#This Row],[子项名称]]&amp;表1_1617[[#This Row],[标题]]&amp;表1_1617[[#This Row],[分项工程代号]])</f>
        <v/>
      </c>
      <c r="X155" s="11" t="str">
        <f>IF(ISBLANK(A155),"",COUNTIF(W:W,表1_1617[[#This Row],[子项名称]]&amp;表1_1617[[#This Row],[标题]]&amp;表1_1617[[#This Row],[分项工程代号]]))</f>
        <v/>
      </c>
      <c r="Y155" s="11" t="str">
        <f>IF(ISBLANK(A155),"",表1_1617[[#This Row],[子项名称]]&amp;表1_1617[[#This Row],[分项工程代号]]&amp;表1_1617[[#This Row],[分项工程名称]])</f>
        <v/>
      </c>
      <c r="Z155" s="11" t="str">
        <f>IF(ISBLANK(A155),"",IF(MATCH(表1_1617[[#This Row],[子项名称]]&amp;表1_1617[[#This Row],[分项工程代号]]&amp;表1_1617[[#This Row],[分项工程名称]],Y:Y,0)=ROW(表1_1617[[#This Row],[子项名称]]),TRUE,FALSE))</f>
        <v/>
      </c>
      <c r="AA155" s="11" t="str">
        <f t="shared" si="35"/>
        <v/>
      </c>
      <c r="AB155" s="11" t="str">
        <f>IF(ISBLANK(A155),"",VLOOKUP(表1_1617[[#This Row],[分项工程名称]],施工检查记录[#All],2,FALSE))</f>
        <v/>
      </c>
      <c r="AC155" t="str">
        <f t="shared" si="24"/>
        <v>1900年01月00日</v>
      </c>
    </row>
    <row r="156" customHeight="1" spans="1:29">
      <c r="A156" s="5"/>
      <c r="B156" s="5" t="str">
        <f ca="1" t="shared" si="25"/>
        <v/>
      </c>
      <c r="C156" s="5"/>
      <c r="D156" s="5"/>
      <c r="E156" s="5"/>
      <c r="F156" s="5"/>
      <c r="G156" s="85"/>
      <c r="I156" s="5"/>
      <c r="J156" s="5"/>
      <c r="K156" s="11" t="str">
        <f>IF(ISBLANK(A156),"",VLOOKUP("S8"&amp;表1_1617[[#This Row],[分项工程代号]]&amp;表1_1617[[#This Row],[分项工程名称]],模板!D:F,3,FALSE))</f>
        <v/>
      </c>
      <c r="L156" s="2" t="str">
        <f ca="1">IF(ISBLANK(A156),"",表1_1617[[#This Row],[编号]]&amp;TEXT(表1_1617[[#This Row],[序号]],"000"))</f>
        <v/>
      </c>
      <c r="M156" s="11" t="str">
        <f t="shared" si="26"/>
        <v/>
      </c>
      <c r="N156" s="11" t="str">
        <f t="shared" si="27"/>
        <v/>
      </c>
      <c r="O156" s="11" t="str">
        <f t="shared" si="28"/>
        <v/>
      </c>
      <c r="P156" s="2" t="str">
        <f t="shared" si="29"/>
        <v/>
      </c>
      <c r="Q156" s="2" t="str">
        <f t="shared" si="30"/>
        <v/>
      </c>
      <c r="R156" s="2" t="str">
        <f t="shared" si="31"/>
        <v/>
      </c>
      <c r="S156" s="11" t="str">
        <f t="shared" si="32"/>
        <v/>
      </c>
      <c r="T156" s="11" t="str">
        <f>IF(ISBLANK(A156),"",VLOOKUP(表1_1617[[#This Row],[分项工程名称]],模板!C:G,3,FALSE))</f>
        <v/>
      </c>
      <c r="U156" s="2" t="str">
        <f t="shared" si="33"/>
        <v/>
      </c>
      <c r="V156" s="2" t="str">
        <f t="shared" si="34"/>
        <v/>
      </c>
      <c r="W156" s="11" t="str">
        <f>IF(ISBLANK(A156),"",表1_1617[[#This Row],[子项名称]]&amp;表1_1617[[#This Row],[标题]]&amp;表1_1617[[#This Row],[分项工程代号]])</f>
        <v/>
      </c>
      <c r="X156" s="11" t="str">
        <f>IF(ISBLANK(A156),"",COUNTIF(W:W,表1_1617[[#This Row],[子项名称]]&amp;表1_1617[[#This Row],[标题]]&amp;表1_1617[[#This Row],[分项工程代号]]))</f>
        <v/>
      </c>
      <c r="Y156" s="11" t="str">
        <f>IF(ISBLANK(A156),"",表1_1617[[#This Row],[子项名称]]&amp;表1_1617[[#This Row],[分项工程代号]]&amp;表1_1617[[#This Row],[分项工程名称]])</f>
        <v/>
      </c>
      <c r="Z156" s="11" t="str">
        <f>IF(ISBLANK(A156),"",IF(MATCH(表1_1617[[#This Row],[子项名称]]&amp;表1_1617[[#This Row],[分项工程代号]]&amp;表1_1617[[#This Row],[分项工程名称]],Y:Y,0)=ROW(表1_1617[[#This Row],[子项名称]]),TRUE,FALSE))</f>
        <v/>
      </c>
      <c r="AA156" s="11" t="str">
        <f t="shared" si="35"/>
        <v/>
      </c>
      <c r="AB156" s="11" t="str">
        <f>IF(ISBLANK(A156),"",VLOOKUP(表1_1617[[#This Row],[分项工程名称]],施工检查记录[#All],2,FALSE))</f>
        <v/>
      </c>
      <c r="AC156" t="str">
        <f t="shared" si="24"/>
        <v>1900年01月00日</v>
      </c>
    </row>
    <row r="157" customHeight="1" spans="1:29">
      <c r="A157" s="5"/>
      <c r="B157" s="5" t="str">
        <f ca="1" t="shared" si="25"/>
        <v/>
      </c>
      <c r="D157" s="5"/>
      <c r="E157" s="5"/>
      <c r="G157" s="85"/>
      <c r="K157" s="11" t="str">
        <f>IF(ISBLANK(A157),"",VLOOKUP("S8"&amp;表1_1617[[#This Row],[分项工程代号]]&amp;表1_1617[[#This Row],[分项工程名称]],模板!D:F,3,FALSE))</f>
        <v/>
      </c>
      <c r="L157" s="2" t="str">
        <f ca="1">IF(ISBLANK(A157),"",表1_1617[[#This Row],[编号]]&amp;TEXT(表1_1617[[#This Row],[序号]],"000"))</f>
        <v/>
      </c>
      <c r="M157" s="11" t="str">
        <f t="shared" si="26"/>
        <v/>
      </c>
      <c r="N157" s="11" t="str">
        <f t="shared" si="27"/>
        <v/>
      </c>
      <c r="O157" s="11" t="str">
        <f t="shared" si="28"/>
        <v/>
      </c>
      <c r="P157" s="2" t="str">
        <f t="shared" si="29"/>
        <v/>
      </c>
      <c r="Q157" s="2" t="str">
        <f t="shared" si="30"/>
        <v/>
      </c>
      <c r="R157" s="2" t="str">
        <f t="shared" si="31"/>
        <v/>
      </c>
      <c r="S157" s="11" t="str">
        <f t="shared" si="32"/>
        <v/>
      </c>
      <c r="T157" s="11" t="str">
        <f>IF(ISBLANK(A157),"",VLOOKUP(表1_1617[[#This Row],[分项工程名称]],模板!C:G,3,FALSE))</f>
        <v/>
      </c>
      <c r="U157" s="2" t="str">
        <f t="shared" si="33"/>
        <v/>
      </c>
      <c r="V157" s="2" t="str">
        <f t="shared" si="34"/>
        <v/>
      </c>
      <c r="W157" s="11" t="str">
        <f>IF(ISBLANK(A157),"",表1_1617[[#This Row],[子项名称]]&amp;表1_1617[[#This Row],[标题]]&amp;表1_1617[[#This Row],[分项工程代号]])</f>
        <v/>
      </c>
      <c r="X157" s="11" t="str">
        <f>IF(ISBLANK(A157),"",COUNTIF(W:W,表1_1617[[#This Row],[子项名称]]&amp;表1_1617[[#This Row],[标题]]&amp;表1_1617[[#This Row],[分项工程代号]]))</f>
        <v/>
      </c>
      <c r="Y157" s="11" t="str">
        <f>IF(ISBLANK(A157),"",表1_1617[[#This Row],[子项名称]]&amp;表1_1617[[#This Row],[分项工程代号]]&amp;表1_1617[[#This Row],[分项工程名称]])</f>
        <v/>
      </c>
      <c r="Z157" s="11" t="str">
        <f>IF(ISBLANK(A157),"",IF(MATCH(表1_1617[[#This Row],[子项名称]]&amp;表1_1617[[#This Row],[分项工程代号]]&amp;表1_1617[[#This Row],[分项工程名称]],Y:Y,0)=ROW(表1_1617[[#This Row],[子项名称]]),TRUE,FALSE))</f>
        <v/>
      </c>
      <c r="AA157" s="11" t="str">
        <f t="shared" si="35"/>
        <v/>
      </c>
      <c r="AB157" s="11" t="str">
        <f>IF(ISBLANK(A157),"",VLOOKUP(表1_1617[[#This Row],[分项工程名称]],施工检查记录[#All],2,FALSE))</f>
        <v/>
      </c>
      <c r="AC157" t="str">
        <f t="shared" si="24"/>
        <v>1900年01月00日</v>
      </c>
    </row>
    <row r="158" customHeight="1" spans="2:29">
      <c r="B158" s="5" t="str">
        <f ca="1" t="shared" si="25"/>
        <v/>
      </c>
      <c r="C158" s="5"/>
      <c r="D158" s="5"/>
      <c r="E158" s="5"/>
      <c r="G158" s="85"/>
      <c r="K158" s="11" t="str">
        <f>IF(ISBLANK(A158),"",VLOOKUP("S8"&amp;表1_1617[[#This Row],[分项工程代号]]&amp;表1_1617[[#This Row],[分项工程名称]],模板!D:F,3,FALSE))</f>
        <v/>
      </c>
      <c r="L158" s="2" t="str">
        <f ca="1">IF(ISBLANK(A158),"",表1_1617[[#This Row],[编号]]&amp;TEXT(表1_1617[[#This Row],[序号]],"000"))</f>
        <v/>
      </c>
      <c r="M158" s="11" t="str">
        <f t="shared" si="26"/>
        <v/>
      </c>
      <c r="N158" s="11" t="str">
        <f t="shared" si="27"/>
        <v/>
      </c>
      <c r="O158" s="11" t="str">
        <f t="shared" si="28"/>
        <v/>
      </c>
      <c r="P158" s="2" t="str">
        <f t="shared" si="29"/>
        <v/>
      </c>
      <c r="Q158" s="2" t="str">
        <f t="shared" si="30"/>
        <v/>
      </c>
      <c r="R158" s="2" t="str">
        <f t="shared" si="31"/>
        <v/>
      </c>
      <c r="S158" s="11" t="str">
        <f t="shared" si="32"/>
        <v/>
      </c>
      <c r="T158" s="11" t="str">
        <f>IF(ISBLANK(A158),"",VLOOKUP(表1_1617[[#This Row],[分项工程名称]],模板!C:G,3,FALSE))</f>
        <v/>
      </c>
      <c r="U158" s="2" t="str">
        <f t="shared" si="33"/>
        <v/>
      </c>
      <c r="V158" s="2" t="str">
        <f t="shared" si="34"/>
        <v/>
      </c>
      <c r="W158" s="11" t="str">
        <f>IF(ISBLANK(A158),"",表1_1617[[#This Row],[子项名称]]&amp;表1_1617[[#This Row],[标题]]&amp;表1_1617[[#This Row],[分项工程代号]])</f>
        <v/>
      </c>
      <c r="X158" s="11" t="str">
        <f>IF(ISBLANK(A158),"",COUNTIF(W:W,表1_1617[[#This Row],[子项名称]]&amp;表1_1617[[#This Row],[标题]]&amp;表1_1617[[#This Row],[分项工程代号]]))</f>
        <v/>
      </c>
      <c r="Y158" s="11" t="str">
        <f>IF(ISBLANK(A158),"",表1_1617[[#This Row],[子项名称]]&amp;表1_1617[[#This Row],[分项工程代号]]&amp;表1_1617[[#This Row],[分项工程名称]])</f>
        <v/>
      </c>
      <c r="Z158" s="11" t="str">
        <f>IF(ISBLANK(A158),"",IF(MATCH(表1_1617[[#This Row],[子项名称]]&amp;表1_1617[[#This Row],[分项工程代号]]&amp;表1_1617[[#This Row],[分项工程名称]],Y:Y,0)=ROW(表1_1617[[#This Row],[子项名称]]),TRUE,FALSE))</f>
        <v/>
      </c>
      <c r="AA158" s="11" t="str">
        <f t="shared" si="35"/>
        <v/>
      </c>
      <c r="AB158" s="11" t="str">
        <f>IF(ISBLANK(A158),"",VLOOKUP(表1_1617[[#This Row],[分项工程名称]],施工检查记录[#All],2,FALSE))</f>
        <v/>
      </c>
      <c r="AC158" t="str">
        <f t="shared" si="24"/>
        <v>1900年01月00日</v>
      </c>
    </row>
    <row r="159" customHeight="1" spans="2:29">
      <c r="B159" s="5" t="str">
        <f ca="1" t="shared" si="25"/>
        <v/>
      </c>
      <c r="C159" s="5"/>
      <c r="D159" s="5"/>
      <c r="E159" s="5"/>
      <c r="G159" s="85"/>
      <c r="K159" s="11" t="str">
        <f>IF(ISBLANK(A159),"",VLOOKUP("S8"&amp;表1_1617[[#This Row],[分项工程代号]]&amp;表1_1617[[#This Row],[分项工程名称]],模板!D:F,3,FALSE))</f>
        <v/>
      </c>
      <c r="L159" s="2" t="str">
        <f ca="1">IF(ISBLANK(A159),"",表1_1617[[#This Row],[编号]]&amp;TEXT(表1_1617[[#This Row],[序号]],"000"))</f>
        <v/>
      </c>
      <c r="M159" s="11" t="str">
        <f t="shared" si="26"/>
        <v/>
      </c>
      <c r="N159" s="11" t="str">
        <f t="shared" si="27"/>
        <v/>
      </c>
      <c r="O159" s="11" t="str">
        <f t="shared" si="28"/>
        <v/>
      </c>
      <c r="P159" s="2" t="str">
        <f t="shared" si="29"/>
        <v/>
      </c>
      <c r="Q159" s="2" t="str">
        <f t="shared" si="30"/>
        <v/>
      </c>
      <c r="R159" s="2" t="str">
        <f t="shared" si="31"/>
        <v/>
      </c>
      <c r="S159" s="11" t="str">
        <f t="shared" si="32"/>
        <v/>
      </c>
      <c r="T159" s="11" t="str">
        <f>IF(ISBLANK(A159),"",VLOOKUP(表1_1617[[#This Row],[分项工程名称]],模板!C:G,3,FALSE))</f>
        <v/>
      </c>
      <c r="U159" s="2" t="str">
        <f t="shared" si="33"/>
        <v/>
      </c>
      <c r="V159" s="2" t="str">
        <f t="shared" si="34"/>
        <v/>
      </c>
      <c r="W159" s="11" t="str">
        <f>IF(ISBLANK(A159),"",表1_1617[[#This Row],[子项名称]]&amp;表1_1617[[#This Row],[标题]]&amp;表1_1617[[#This Row],[分项工程代号]])</f>
        <v/>
      </c>
      <c r="X159" s="11" t="str">
        <f>IF(ISBLANK(A159),"",COUNTIF(W:W,表1_1617[[#This Row],[子项名称]]&amp;表1_1617[[#This Row],[标题]]&amp;表1_1617[[#This Row],[分项工程代号]]))</f>
        <v/>
      </c>
      <c r="Y159" s="11" t="str">
        <f>IF(ISBLANK(A159),"",表1_1617[[#This Row],[子项名称]]&amp;表1_1617[[#This Row],[分项工程代号]]&amp;表1_1617[[#This Row],[分项工程名称]])</f>
        <v/>
      </c>
      <c r="Z159" s="11" t="str">
        <f>IF(ISBLANK(A159),"",IF(MATCH(表1_1617[[#This Row],[子项名称]]&amp;表1_1617[[#This Row],[分项工程代号]]&amp;表1_1617[[#This Row],[分项工程名称]],Y:Y,0)=ROW(表1_1617[[#This Row],[子项名称]]),TRUE,FALSE))</f>
        <v/>
      </c>
      <c r="AA159" s="11" t="str">
        <f t="shared" si="35"/>
        <v/>
      </c>
      <c r="AB159" s="11" t="str">
        <f>IF(ISBLANK(A159),"",VLOOKUP(表1_1617[[#This Row],[分项工程名称]],施工检查记录[#All],2,FALSE))</f>
        <v/>
      </c>
      <c r="AC159" t="str">
        <f t="shared" si="24"/>
        <v>1900年01月00日</v>
      </c>
    </row>
    <row r="160" customHeight="1" spans="2:29">
      <c r="B160" s="5" t="str">
        <f ca="1" t="shared" si="25"/>
        <v/>
      </c>
      <c r="C160" s="5"/>
      <c r="D160" s="5"/>
      <c r="E160" s="5"/>
      <c r="G160" s="85"/>
      <c r="K160" s="11" t="str">
        <f>IF(ISBLANK(A160),"",VLOOKUP("S8"&amp;表1_1617[[#This Row],[分项工程代号]]&amp;表1_1617[[#This Row],[分项工程名称]],模板!D:F,3,FALSE))</f>
        <v/>
      </c>
      <c r="L160" s="2" t="str">
        <f ca="1">IF(ISBLANK(A160),"",表1_1617[[#This Row],[编号]]&amp;TEXT(表1_1617[[#This Row],[序号]],"000"))</f>
        <v/>
      </c>
      <c r="M160" s="11" t="str">
        <f t="shared" si="26"/>
        <v/>
      </c>
      <c r="N160" s="11" t="str">
        <f t="shared" si="27"/>
        <v/>
      </c>
      <c r="O160" s="11" t="str">
        <f t="shared" si="28"/>
        <v/>
      </c>
      <c r="P160" s="2" t="str">
        <f t="shared" si="29"/>
        <v/>
      </c>
      <c r="Q160" s="2" t="str">
        <f t="shared" si="30"/>
        <v/>
      </c>
      <c r="R160" s="2" t="str">
        <f t="shared" si="31"/>
        <v/>
      </c>
      <c r="S160" s="11" t="str">
        <f t="shared" si="32"/>
        <v/>
      </c>
      <c r="T160" s="11" t="str">
        <f>IF(ISBLANK(A160),"",VLOOKUP(表1_1617[[#This Row],[分项工程名称]],模板!C:G,3,FALSE))</f>
        <v/>
      </c>
      <c r="U160" s="2" t="str">
        <f t="shared" si="33"/>
        <v/>
      </c>
      <c r="V160" s="2" t="str">
        <f t="shared" si="34"/>
        <v/>
      </c>
      <c r="W160" s="11" t="str">
        <f>IF(ISBLANK(A160),"",表1_1617[[#This Row],[子项名称]]&amp;表1_1617[[#This Row],[标题]]&amp;表1_1617[[#This Row],[分项工程代号]])</f>
        <v/>
      </c>
      <c r="X160" s="11" t="str">
        <f>IF(ISBLANK(A160),"",COUNTIF(W:W,表1_1617[[#This Row],[子项名称]]&amp;表1_1617[[#This Row],[标题]]&amp;表1_1617[[#This Row],[分项工程代号]]))</f>
        <v/>
      </c>
      <c r="Y160" s="11" t="str">
        <f>IF(ISBLANK(A160),"",表1_1617[[#This Row],[子项名称]]&amp;表1_1617[[#This Row],[分项工程代号]]&amp;表1_1617[[#This Row],[分项工程名称]])</f>
        <v/>
      </c>
      <c r="Z160" s="11" t="str">
        <f>IF(ISBLANK(A160),"",IF(MATCH(表1_1617[[#This Row],[子项名称]]&amp;表1_1617[[#This Row],[分项工程代号]]&amp;表1_1617[[#This Row],[分项工程名称]],Y:Y,0)=ROW(表1_1617[[#This Row],[子项名称]]),TRUE,FALSE))</f>
        <v/>
      </c>
      <c r="AA160" s="11" t="str">
        <f t="shared" si="35"/>
        <v/>
      </c>
      <c r="AB160" s="11" t="str">
        <f>IF(ISBLANK(A160),"",VLOOKUP(表1_1617[[#This Row],[分项工程名称]],施工检查记录[#All],2,FALSE))</f>
        <v/>
      </c>
      <c r="AC160" t="str">
        <f t="shared" si="24"/>
        <v>1900年01月00日</v>
      </c>
    </row>
    <row r="161" customHeight="1" spans="2:29">
      <c r="B161" s="5" t="str">
        <f ca="1" t="shared" si="25"/>
        <v/>
      </c>
      <c r="C161" s="5"/>
      <c r="D161" s="5"/>
      <c r="E161" s="5"/>
      <c r="G161" s="85"/>
      <c r="K161" s="11" t="str">
        <f>IF(ISBLANK(A161),"",VLOOKUP("S8"&amp;表1_1617[[#This Row],[分项工程代号]]&amp;表1_1617[[#This Row],[分项工程名称]],模板!D:F,3,FALSE))</f>
        <v/>
      </c>
      <c r="L161" s="2" t="str">
        <f ca="1">IF(ISBLANK(A161),"",表1_1617[[#This Row],[编号]]&amp;TEXT(表1_1617[[#This Row],[序号]],"000"))</f>
        <v/>
      </c>
      <c r="M161" s="11" t="str">
        <f t="shared" si="26"/>
        <v/>
      </c>
      <c r="N161" s="11" t="str">
        <f t="shared" si="27"/>
        <v/>
      </c>
      <c r="O161" s="11" t="str">
        <f t="shared" si="28"/>
        <v/>
      </c>
      <c r="P161" s="2" t="str">
        <f t="shared" si="29"/>
        <v/>
      </c>
      <c r="Q161" s="2" t="str">
        <f t="shared" si="30"/>
        <v/>
      </c>
      <c r="R161" s="2" t="str">
        <f t="shared" si="31"/>
        <v/>
      </c>
      <c r="S161" s="11" t="str">
        <f t="shared" si="32"/>
        <v/>
      </c>
      <c r="T161" s="11" t="str">
        <f>IF(ISBLANK(A161),"",VLOOKUP(表1_1617[[#This Row],[分项工程名称]],模板!C:G,3,FALSE))</f>
        <v/>
      </c>
      <c r="U161" s="2" t="str">
        <f t="shared" si="33"/>
        <v/>
      </c>
      <c r="V161" s="2" t="str">
        <f t="shared" si="34"/>
        <v/>
      </c>
      <c r="W161" s="11" t="str">
        <f>IF(ISBLANK(A161),"",表1_1617[[#This Row],[子项名称]]&amp;表1_1617[[#This Row],[标题]]&amp;表1_1617[[#This Row],[分项工程代号]])</f>
        <v/>
      </c>
      <c r="X161" s="11" t="str">
        <f>IF(ISBLANK(A161),"",COUNTIF(W:W,表1_1617[[#This Row],[子项名称]]&amp;表1_1617[[#This Row],[标题]]&amp;表1_1617[[#This Row],[分项工程代号]]))</f>
        <v/>
      </c>
      <c r="Y161" s="11" t="str">
        <f>IF(ISBLANK(A161),"",表1_1617[[#This Row],[子项名称]]&amp;表1_1617[[#This Row],[分项工程代号]]&amp;表1_1617[[#This Row],[分项工程名称]])</f>
        <v/>
      </c>
      <c r="Z161" s="11" t="str">
        <f>IF(ISBLANK(A161),"",IF(MATCH(表1_1617[[#This Row],[子项名称]]&amp;表1_1617[[#This Row],[分项工程代号]]&amp;表1_1617[[#This Row],[分项工程名称]],Y:Y,0)=ROW(表1_1617[[#This Row],[子项名称]]),TRUE,FALSE))</f>
        <v/>
      </c>
      <c r="AA161" s="11" t="str">
        <f t="shared" si="35"/>
        <v/>
      </c>
      <c r="AB161" s="11" t="str">
        <f>IF(ISBLANK(A161),"",VLOOKUP(表1_1617[[#This Row],[分项工程名称]],施工检查记录[#All],2,FALSE))</f>
        <v/>
      </c>
      <c r="AC161" t="str">
        <f t="shared" si="24"/>
        <v>1900年01月00日</v>
      </c>
    </row>
    <row r="162" customHeight="1" spans="2:29">
      <c r="B162" s="5" t="str">
        <f ca="1" t="shared" si="25"/>
        <v/>
      </c>
      <c r="C162" s="5"/>
      <c r="D162" s="5"/>
      <c r="E162" s="5"/>
      <c r="G162" s="85"/>
      <c r="K162" s="11" t="str">
        <f>IF(ISBLANK(A162),"",VLOOKUP("S8"&amp;表1_1617[[#This Row],[分项工程代号]]&amp;表1_1617[[#This Row],[分项工程名称]],模板!D:F,3,FALSE))</f>
        <v/>
      </c>
      <c r="L162" s="2" t="str">
        <f ca="1">IF(ISBLANK(A162),"",表1_1617[[#This Row],[编号]]&amp;TEXT(表1_1617[[#This Row],[序号]],"000"))</f>
        <v/>
      </c>
      <c r="M162" s="11" t="str">
        <f t="shared" si="26"/>
        <v/>
      </c>
      <c r="N162" s="11" t="str">
        <f t="shared" si="27"/>
        <v/>
      </c>
      <c r="O162" s="11" t="str">
        <f t="shared" si="28"/>
        <v/>
      </c>
      <c r="P162" s="2" t="str">
        <f t="shared" si="29"/>
        <v/>
      </c>
      <c r="Q162" s="2" t="str">
        <f t="shared" si="30"/>
        <v/>
      </c>
      <c r="R162" s="2" t="str">
        <f t="shared" si="31"/>
        <v/>
      </c>
      <c r="S162" s="11" t="str">
        <f t="shared" si="32"/>
        <v/>
      </c>
      <c r="T162" s="11" t="str">
        <f>IF(ISBLANK(A162),"",VLOOKUP(表1_1617[[#This Row],[分项工程名称]],模板!C:G,3,FALSE))</f>
        <v/>
      </c>
      <c r="U162" s="2" t="str">
        <f t="shared" si="33"/>
        <v/>
      </c>
      <c r="V162" s="2" t="str">
        <f t="shared" si="34"/>
        <v/>
      </c>
      <c r="W162" s="11" t="str">
        <f>IF(ISBLANK(A162),"",表1_1617[[#This Row],[子项名称]]&amp;表1_1617[[#This Row],[标题]]&amp;表1_1617[[#This Row],[分项工程代号]])</f>
        <v/>
      </c>
      <c r="X162" s="11" t="str">
        <f>IF(ISBLANK(A162),"",COUNTIF(W:W,表1_1617[[#This Row],[子项名称]]&amp;表1_1617[[#This Row],[标题]]&amp;表1_1617[[#This Row],[分项工程代号]]))</f>
        <v/>
      </c>
      <c r="Y162" s="11" t="str">
        <f>IF(ISBLANK(A162),"",表1_1617[[#This Row],[子项名称]]&amp;表1_1617[[#This Row],[分项工程代号]]&amp;表1_1617[[#This Row],[分项工程名称]])</f>
        <v/>
      </c>
      <c r="Z162" s="11" t="str">
        <f>IF(ISBLANK(A162),"",IF(MATCH(表1_1617[[#This Row],[子项名称]]&amp;表1_1617[[#This Row],[分项工程代号]]&amp;表1_1617[[#This Row],[分项工程名称]],Y:Y,0)=ROW(表1_1617[[#This Row],[子项名称]]),TRUE,FALSE))</f>
        <v/>
      </c>
      <c r="AA162" s="11" t="str">
        <f t="shared" si="35"/>
        <v/>
      </c>
      <c r="AB162" s="11" t="str">
        <f>IF(ISBLANK(A162),"",VLOOKUP(表1_1617[[#This Row],[分项工程名称]],施工检查记录[#All],2,FALSE))</f>
        <v/>
      </c>
      <c r="AC162" t="str">
        <f t="shared" si="24"/>
        <v>1900年01月00日</v>
      </c>
    </row>
    <row r="163" customHeight="1" spans="2:29">
      <c r="B163" s="5" t="str">
        <f ca="1" t="shared" si="25"/>
        <v/>
      </c>
      <c r="C163" s="5"/>
      <c r="D163" s="5"/>
      <c r="E163" s="5"/>
      <c r="G163" s="85"/>
      <c r="K163" s="11" t="str">
        <f>IF(ISBLANK(A163),"",VLOOKUP("S8"&amp;表1_1617[[#This Row],[分项工程代号]]&amp;表1_1617[[#This Row],[分项工程名称]],模板!D:F,3,FALSE))</f>
        <v/>
      </c>
      <c r="L163" s="2" t="str">
        <f ca="1">IF(ISBLANK(A163),"",表1_1617[[#This Row],[编号]]&amp;TEXT(表1_1617[[#This Row],[序号]],"000"))</f>
        <v/>
      </c>
      <c r="M163" s="11" t="str">
        <f t="shared" si="26"/>
        <v/>
      </c>
      <c r="N163" s="11" t="str">
        <f t="shared" si="27"/>
        <v/>
      </c>
      <c r="O163" s="11" t="str">
        <f t="shared" si="28"/>
        <v/>
      </c>
      <c r="P163" s="2" t="str">
        <f t="shared" si="29"/>
        <v/>
      </c>
      <c r="Q163" s="2" t="str">
        <f t="shared" si="30"/>
        <v/>
      </c>
      <c r="R163" s="2" t="str">
        <f t="shared" si="31"/>
        <v/>
      </c>
      <c r="S163" s="11" t="str">
        <f t="shared" si="32"/>
        <v/>
      </c>
      <c r="T163" s="11" t="str">
        <f>IF(ISBLANK(A163),"",VLOOKUP(表1_1617[[#This Row],[分项工程名称]],模板!C:G,3,FALSE))</f>
        <v/>
      </c>
      <c r="U163" s="2" t="str">
        <f t="shared" si="33"/>
        <v/>
      </c>
      <c r="V163" s="2" t="str">
        <f t="shared" si="34"/>
        <v/>
      </c>
      <c r="W163" s="11" t="str">
        <f>IF(ISBLANK(A163),"",表1_1617[[#This Row],[子项名称]]&amp;表1_1617[[#This Row],[标题]]&amp;表1_1617[[#This Row],[分项工程代号]])</f>
        <v/>
      </c>
      <c r="X163" s="11" t="str">
        <f>IF(ISBLANK(A163),"",COUNTIF(W:W,表1_1617[[#This Row],[子项名称]]&amp;表1_1617[[#This Row],[标题]]&amp;表1_1617[[#This Row],[分项工程代号]]))</f>
        <v/>
      </c>
      <c r="Y163" s="11" t="str">
        <f>IF(ISBLANK(A163),"",表1_1617[[#This Row],[子项名称]]&amp;表1_1617[[#This Row],[分项工程代号]]&amp;表1_1617[[#This Row],[分项工程名称]])</f>
        <v/>
      </c>
      <c r="Z163" s="11" t="str">
        <f>IF(ISBLANK(A163),"",IF(MATCH(表1_1617[[#This Row],[子项名称]]&amp;表1_1617[[#This Row],[分项工程代号]]&amp;表1_1617[[#This Row],[分项工程名称]],Y:Y,0)=ROW(表1_1617[[#This Row],[子项名称]]),TRUE,FALSE))</f>
        <v/>
      </c>
      <c r="AA163" s="11" t="str">
        <f t="shared" si="35"/>
        <v/>
      </c>
      <c r="AB163" s="11" t="str">
        <f>IF(ISBLANK(A163),"",VLOOKUP(表1_1617[[#This Row],[分项工程名称]],施工检查记录[#All],2,FALSE))</f>
        <v/>
      </c>
      <c r="AC163" t="str">
        <f t="shared" si="24"/>
        <v>1900年01月00日</v>
      </c>
    </row>
    <row r="164" customHeight="1" spans="2:29">
      <c r="B164" s="5" t="str">
        <f ca="1" t="shared" si="25"/>
        <v/>
      </c>
      <c r="C164" s="5"/>
      <c r="D164" s="5"/>
      <c r="E164" s="5"/>
      <c r="G164" s="85"/>
      <c r="K164" s="11" t="str">
        <f>IF(ISBLANK(A164),"",VLOOKUP("S8"&amp;表1_1617[[#This Row],[分项工程代号]]&amp;表1_1617[[#This Row],[分项工程名称]],模板!D:F,3,FALSE))</f>
        <v/>
      </c>
      <c r="L164" s="2" t="str">
        <f ca="1">IF(ISBLANK(A164),"",表1_1617[[#This Row],[编号]]&amp;TEXT(表1_1617[[#This Row],[序号]],"000"))</f>
        <v/>
      </c>
      <c r="M164" s="11" t="str">
        <f t="shared" si="26"/>
        <v/>
      </c>
      <c r="N164" s="11" t="str">
        <f t="shared" si="27"/>
        <v/>
      </c>
      <c r="O164" s="11" t="str">
        <f t="shared" si="28"/>
        <v/>
      </c>
      <c r="P164" s="2" t="str">
        <f t="shared" si="29"/>
        <v/>
      </c>
      <c r="Q164" s="2" t="str">
        <f t="shared" si="30"/>
        <v/>
      </c>
      <c r="R164" s="2" t="str">
        <f t="shared" si="31"/>
        <v/>
      </c>
      <c r="S164" s="11" t="str">
        <f t="shared" si="32"/>
        <v/>
      </c>
      <c r="T164" s="11" t="str">
        <f>IF(ISBLANK(A164),"",VLOOKUP(表1_1617[[#This Row],[分项工程名称]],模板!C:G,3,FALSE))</f>
        <v/>
      </c>
      <c r="U164" s="2" t="str">
        <f t="shared" si="33"/>
        <v/>
      </c>
      <c r="V164" s="2" t="str">
        <f t="shared" si="34"/>
        <v/>
      </c>
      <c r="W164" s="11" t="str">
        <f>IF(ISBLANK(A164),"",表1_1617[[#This Row],[子项名称]]&amp;表1_1617[[#This Row],[标题]]&amp;表1_1617[[#This Row],[分项工程代号]])</f>
        <v/>
      </c>
      <c r="X164" s="11" t="str">
        <f>IF(ISBLANK(A164),"",COUNTIF(W:W,表1_1617[[#This Row],[子项名称]]&amp;表1_1617[[#This Row],[标题]]&amp;表1_1617[[#This Row],[分项工程代号]]))</f>
        <v/>
      </c>
      <c r="Y164" s="11" t="str">
        <f>IF(ISBLANK(A164),"",表1_1617[[#This Row],[子项名称]]&amp;表1_1617[[#This Row],[分项工程代号]]&amp;表1_1617[[#This Row],[分项工程名称]])</f>
        <v/>
      </c>
      <c r="Z164" s="11" t="str">
        <f>IF(ISBLANK(A164),"",IF(MATCH(表1_1617[[#This Row],[子项名称]]&amp;表1_1617[[#This Row],[分项工程代号]]&amp;表1_1617[[#This Row],[分项工程名称]],Y:Y,0)=ROW(表1_1617[[#This Row],[子项名称]]),TRUE,FALSE))</f>
        <v/>
      </c>
      <c r="AA164" s="11" t="str">
        <f t="shared" si="35"/>
        <v/>
      </c>
      <c r="AB164" s="11" t="str">
        <f>IF(ISBLANK(A164),"",VLOOKUP(表1_1617[[#This Row],[分项工程名称]],施工检查记录[#All],2,FALSE))</f>
        <v/>
      </c>
      <c r="AC164" t="str">
        <f t="shared" si="24"/>
        <v>1900年01月00日</v>
      </c>
    </row>
    <row r="165" customHeight="1" spans="2:29">
      <c r="B165" s="5" t="str">
        <f ca="1" t="shared" si="25"/>
        <v/>
      </c>
      <c r="C165" s="5"/>
      <c r="D165" s="5"/>
      <c r="E165" s="5"/>
      <c r="G165" s="85"/>
      <c r="K165" s="11" t="str">
        <f>IF(ISBLANK(A165),"",VLOOKUP("S8"&amp;表1_1617[[#This Row],[分项工程代号]]&amp;表1_1617[[#This Row],[分项工程名称]],模板!D:F,3,FALSE))</f>
        <v/>
      </c>
      <c r="L165" s="2" t="str">
        <f ca="1">IF(ISBLANK(A165),"",表1_1617[[#This Row],[编号]]&amp;TEXT(表1_1617[[#This Row],[序号]],"000"))</f>
        <v/>
      </c>
      <c r="M165" s="11" t="str">
        <f t="shared" si="26"/>
        <v/>
      </c>
      <c r="N165" s="11" t="str">
        <f t="shared" si="27"/>
        <v/>
      </c>
      <c r="O165" s="11" t="str">
        <f t="shared" si="28"/>
        <v/>
      </c>
      <c r="P165" s="2" t="str">
        <f t="shared" si="29"/>
        <v/>
      </c>
      <c r="Q165" s="2" t="str">
        <f t="shared" si="30"/>
        <v/>
      </c>
      <c r="R165" s="2" t="str">
        <f t="shared" si="31"/>
        <v/>
      </c>
      <c r="S165" s="11" t="str">
        <f t="shared" si="32"/>
        <v/>
      </c>
      <c r="T165" s="11" t="str">
        <f>IF(ISBLANK(A165),"",VLOOKUP(表1_1617[[#This Row],[分项工程名称]],模板!C:G,3,FALSE))</f>
        <v/>
      </c>
      <c r="U165" s="2" t="str">
        <f t="shared" si="33"/>
        <v/>
      </c>
      <c r="V165" s="2" t="str">
        <f t="shared" si="34"/>
        <v/>
      </c>
      <c r="W165" s="11" t="str">
        <f>IF(ISBLANK(A165),"",表1_1617[[#This Row],[子项名称]]&amp;表1_1617[[#This Row],[标题]]&amp;表1_1617[[#This Row],[分项工程代号]])</f>
        <v/>
      </c>
      <c r="X165" s="11" t="str">
        <f>IF(ISBLANK(A165),"",COUNTIF(W:W,表1_1617[[#This Row],[子项名称]]&amp;表1_1617[[#This Row],[标题]]&amp;表1_1617[[#This Row],[分项工程代号]]))</f>
        <v/>
      </c>
      <c r="Y165" s="11" t="str">
        <f>IF(ISBLANK(A165),"",表1_1617[[#This Row],[子项名称]]&amp;表1_1617[[#This Row],[分项工程代号]]&amp;表1_1617[[#This Row],[分项工程名称]])</f>
        <v/>
      </c>
      <c r="Z165" s="11" t="str">
        <f>IF(ISBLANK(A165),"",IF(MATCH(表1_1617[[#This Row],[子项名称]]&amp;表1_1617[[#This Row],[分项工程代号]]&amp;表1_1617[[#This Row],[分项工程名称]],Y:Y,0)=ROW(表1_1617[[#This Row],[子项名称]]),TRUE,FALSE))</f>
        <v/>
      </c>
      <c r="AA165" s="11" t="str">
        <f t="shared" si="35"/>
        <v/>
      </c>
      <c r="AB165" s="11" t="str">
        <f>IF(ISBLANK(A165),"",VLOOKUP(表1_1617[[#This Row],[分项工程名称]],施工检查记录[#All],2,FALSE))</f>
        <v/>
      </c>
      <c r="AC165" t="str">
        <f t="shared" si="24"/>
        <v>1900年01月00日</v>
      </c>
    </row>
    <row r="166" customHeight="1" spans="2:29">
      <c r="B166" s="5" t="str">
        <f ca="1" t="shared" si="25"/>
        <v/>
      </c>
      <c r="C166" s="5"/>
      <c r="D166" s="5"/>
      <c r="E166" s="5"/>
      <c r="G166" s="85"/>
      <c r="K166" s="11" t="str">
        <f>IF(ISBLANK(A166),"",VLOOKUP("S8"&amp;表1_1617[[#This Row],[分项工程代号]]&amp;表1_1617[[#This Row],[分项工程名称]],模板!D:F,3,FALSE))</f>
        <v/>
      </c>
      <c r="L166" s="2" t="str">
        <f ca="1">IF(ISBLANK(A166),"",表1_1617[[#This Row],[编号]]&amp;TEXT(表1_1617[[#This Row],[序号]],"000"))</f>
        <v/>
      </c>
      <c r="M166" s="11" t="str">
        <f t="shared" si="26"/>
        <v/>
      </c>
      <c r="N166" s="11" t="str">
        <f t="shared" si="27"/>
        <v/>
      </c>
      <c r="O166" s="11" t="str">
        <f t="shared" si="28"/>
        <v/>
      </c>
      <c r="P166" s="2" t="str">
        <f t="shared" si="29"/>
        <v/>
      </c>
      <c r="Q166" s="2" t="str">
        <f t="shared" si="30"/>
        <v/>
      </c>
      <c r="R166" s="2" t="str">
        <f t="shared" si="31"/>
        <v/>
      </c>
      <c r="S166" s="11" t="str">
        <f t="shared" si="32"/>
        <v/>
      </c>
      <c r="T166" s="11" t="str">
        <f>IF(ISBLANK(A166),"",VLOOKUP(表1_1617[[#This Row],[分项工程名称]],模板!C:G,3,FALSE))</f>
        <v/>
      </c>
      <c r="U166" s="2" t="str">
        <f t="shared" si="33"/>
        <v/>
      </c>
      <c r="V166" s="2" t="str">
        <f t="shared" si="34"/>
        <v/>
      </c>
      <c r="W166" s="11" t="str">
        <f>IF(ISBLANK(A166),"",表1_1617[[#This Row],[子项名称]]&amp;表1_1617[[#This Row],[标题]]&amp;表1_1617[[#This Row],[分项工程代号]])</f>
        <v/>
      </c>
      <c r="X166" s="11" t="str">
        <f>IF(ISBLANK(A166),"",COUNTIF(W:W,表1_1617[[#This Row],[子项名称]]&amp;表1_1617[[#This Row],[标题]]&amp;表1_1617[[#This Row],[分项工程代号]]))</f>
        <v/>
      </c>
      <c r="Y166" s="11" t="str">
        <f>IF(ISBLANK(A166),"",表1_1617[[#This Row],[子项名称]]&amp;表1_1617[[#This Row],[分项工程代号]]&amp;表1_1617[[#This Row],[分项工程名称]])</f>
        <v/>
      </c>
      <c r="Z166" s="11" t="str">
        <f>IF(ISBLANK(A166),"",IF(MATCH(表1_1617[[#This Row],[子项名称]]&amp;表1_1617[[#This Row],[分项工程代号]]&amp;表1_1617[[#This Row],[分项工程名称]],Y:Y,0)=ROW(表1_1617[[#This Row],[子项名称]]),TRUE,FALSE))</f>
        <v/>
      </c>
      <c r="AA166" s="11" t="str">
        <f t="shared" si="35"/>
        <v/>
      </c>
      <c r="AB166" s="11" t="str">
        <f>IF(ISBLANK(A166),"",VLOOKUP(表1_1617[[#This Row],[分项工程名称]],施工检查记录[#All],2,FALSE))</f>
        <v/>
      </c>
      <c r="AC166" t="str">
        <f t="shared" si="24"/>
        <v>1900年01月00日</v>
      </c>
    </row>
    <row r="167" customHeight="1" spans="2:29">
      <c r="B167" s="5" t="str">
        <f ca="1" t="shared" si="25"/>
        <v/>
      </c>
      <c r="C167" s="5"/>
      <c r="D167" s="5"/>
      <c r="E167" s="5"/>
      <c r="G167" s="85"/>
      <c r="K167" s="11" t="str">
        <f>IF(ISBLANK(A167),"",VLOOKUP("S8"&amp;表1_1617[[#This Row],[分项工程代号]]&amp;表1_1617[[#This Row],[分项工程名称]],模板!D:F,3,FALSE))</f>
        <v/>
      </c>
      <c r="L167" s="2" t="str">
        <f ca="1">IF(ISBLANK(A167),"",表1_1617[[#This Row],[编号]]&amp;TEXT(表1_1617[[#This Row],[序号]],"000"))</f>
        <v/>
      </c>
      <c r="M167" s="11" t="str">
        <f t="shared" si="26"/>
        <v/>
      </c>
      <c r="N167" s="11" t="str">
        <f t="shared" si="27"/>
        <v/>
      </c>
      <c r="O167" s="11" t="str">
        <f t="shared" si="28"/>
        <v/>
      </c>
      <c r="P167" s="2" t="str">
        <f t="shared" si="29"/>
        <v/>
      </c>
      <c r="Q167" s="2" t="str">
        <f t="shared" si="30"/>
        <v/>
      </c>
      <c r="R167" s="2" t="str">
        <f t="shared" si="31"/>
        <v/>
      </c>
      <c r="S167" s="11" t="str">
        <f t="shared" si="32"/>
        <v/>
      </c>
      <c r="T167" s="11" t="str">
        <f>IF(ISBLANK(A167),"",VLOOKUP(表1_1617[[#This Row],[分项工程名称]],模板!C:G,3,FALSE))</f>
        <v/>
      </c>
      <c r="U167" s="2" t="str">
        <f t="shared" si="33"/>
        <v/>
      </c>
      <c r="V167" s="2" t="str">
        <f t="shared" si="34"/>
        <v/>
      </c>
      <c r="W167" s="11" t="str">
        <f>IF(ISBLANK(A167),"",表1_1617[[#This Row],[子项名称]]&amp;表1_1617[[#This Row],[标题]]&amp;表1_1617[[#This Row],[分项工程代号]])</f>
        <v/>
      </c>
      <c r="X167" s="11" t="str">
        <f>IF(ISBLANK(A167),"",COUNTIF(W:W,表1_1617[[#This Row],[子项名称]]&amp;表1_1617[[#This Row],[标题]]&amp;表1_1617[[#This Row],[分项工程代号]]))</f>
        <v/>
      </c>
      <c r="Y167" s="11" t="str">
        <f>IF(ISBLANK(A167),"",表1_1617[[#This Row],[子项名称]]&amp;表1_1617[[#This Row],[分项工程代号]]&amp;表1_1617[[#This Row],[分项工程名称]])</f>
        <v/>
      </c>
      <c r="Z167" s="11" t="str">
        <f>IF(ISBLANK(A167),"",IF(MATCH(表1_1617[[#This Row],[子项名称]]&amp;表1_1617[[#This Row],[分项工程代号]]&amp;表1_1617[[#This Row],[分项工程名称]],Y:Y,0)=ROW(表1_1617[[#This Row],[子项名称]]),TRUE,FALSE))</f>
        <v/>
      </c>
      <c r="AA167" s="11" t="str">
        <f t="shared" si="35"/>
        <v/>
      </c>
      <c r="AB167" s="11" t="str">
        <f>IF(ISBLANK(A167),"",VLOOKUP(表1_1617[[#This Row],[分项工程名称]],施工检查记录[#All],2,FALSE))</f>
        <v/>
      </c>
      <c r="AC167" t="str">
        <f t="shared" si="24"/>
        <v>1900年01月00日</v>
      </c>
    </row>
    <row r="168" customHeight="1" spans="2:29">
      <c r="B168" s="5" t="str">
        <f ca="1" t="shared" si="25"/>
        <v/>
      </c>
      <c r="C168" s="5"/>
      <c r="D168" s="5"/>
      <c r="E168" s="5"/>
      <c r="G168" s="85"/>
      <c r="K168" s="11" t="str">
        <f>IF(ISBLANK(A168),"",VLOOKUP("S8"&amp;表1_1617[[#This Row],[分项工程代号]]&amp;表1_1617[[#This Row],[分项工程名称]],模板!D:F,3,FALSE))</f>
        <v/>
      </c>
      <c r="L168" s="2" t="str">
        <f ca="1">IF(ISBLANK(A168),"",表1_1617[[#This Row],[编号]]&amp;TEXT(表1_1617[[#This Row],[序号]],"000"))</f>
        <v/>
      </c>
      <c r="M168" s="11" t="str">
        <f t="shared" si="26"/>
        <v/>
      </c>
      <c r="N168" s="11" t="str">
        <f t="shared" si="27"/>
        <v/>
      </c>
      <c r="O168" s="11" t="str">
        <f t="shared" si="28"/>
        <v/>
      </c>
      <c r="P168" s="2" t="str">
        <f t="shared" si="29"/>
        <v/>
      </c>
      <c r="Q168" s="2" t="str">
        <f t="shared" si="30"/>
        <v/>
      </c>
      <c r="R168" s="2" t="str">
        <f t="shared" si="31"/>
        <v/>
      </c>
      <c r="S168" s="11" t="str">
        <f t="shared" si="32"/>
        <v/>
      </c>
      <c r="T168" s="11" t="str">
        <f>IF(ISBLANK(A168),"",VLOOKUP(表1_1617[[#This Row],[分项工程名称]],模板!C:G,3,FALSE))</f>
        <v/>
      </c>
      <c r="U168" s="2" t="str">
        <f t="shared" si="33"/>
        <v/>
      </c>
      <c r="V168" s="2" t="str">
        <f t="shared" si="34"/>
        <v/>
      </c>
      <c r="W168" s="11" t="str">
        <f>IF(ISBLANK(A168),"",表1_1617[[#This Row],[子项名称]]&amp;表1_1617[[#This Row],[标题]]&amp;表1_1617[[#This Row],[分项工程代号]])</f>
        <v/>
      </c>
      <c r="X168" s="11" t="str">
        <f>IF(ISBLANK(A168),"",COUNTIF(W:W,表1_1617[[#This Row],[子项名称]]&amp;表1_1617[[#This Row],[标题]]&amp;表1_1617[[#This Row],[分项工程代号]]))</f>
        <v/>
      </c>
      <c r="Y168" s="11" t="str">
        <f>IF(ISBLANK(A168),"",表1_1617[[#This Row],[子项名称]]&amp;表1_1617[[#This Row],[分项工程代号]]&amp;表1_1617[[#This Row],[分项工程名称]])</f>
        <v/>
      </c>
      <c r="Z168" s="11" t="str">
        <f>IF(ISBLANK(A168),"",IF(MATCH(表1_1617[[#This Row],[子项名称]]&amp;表1_1617[[#This Row],[分项工程代号]]&amp;表1_1617[[#This Row],[分项工程名称]],Y:Y,0)=ROW(表1_1617[[#This Row],[子项名称]]),TRUE,FALSE))</f>
        <v/>
      </c>
      <c r="AA168" s="11" t="str">
        <f t="shared" si="35"/>
        <v/>
      </c>
      <c r="AB168" s="11" t="str">
        <f>IF(ISBLANK(A168),"",VLOOKUP(表1_1617[[#This Row],[分项工程名称]],施工检查记录[#All],2,FALSE))</f>
        <v/>
      </c>
      <c r="AC168" t="str">
        <f t="shared" si="24"/>
        <v>1900年01月00日</v>
      </c>
    </row>
    <row r="169" customHeight="1" spans="2:29">
      <c r="B169" s="5" t="str">
        <f ca="1" t="shared" si="25"/>
        <v/>
      </c>
      <c r="C169" s="5"/>
      <c r="D169" s="5"/>
      <c r="E169" s="5"/>
      <c r="G169" s="85"/>
      <c r="K169" s="11" t="str">
        <f>IF(ISBLANK(A169),"",VLOOKUP("S8"&amp;表1_1617[[#This Row],[分项工程代号]]&amp;表1_1617[[#This Row],[分项工程名称]],模板!D:F,3,FALSE))</f>
        <v/>
      </c>
      <c r="L169" s="2" t="str">
        <f ca="1">IF(ISBLANK(A169),"",表1_1617[[#This Row],[编号]]&amp;TEXT(表1_1617[[#This Row],[序号]],"000"))</f>
        <v/>
      </c>
      <c r="M169" s="11" t="str">
        <f t="shared" si="26"/>
        <v/>
      </c>
      <c r="N169" s="11" t="str">
        <f t="shared" si="27"/>
        <v/>
      </c>
      <c r="O169" s="11" t="str">
        <f t="shared" si="28"/>
        <v/>
      </c>
      <c r="P169" s="2" t="str">
        <f t="shared" si="29"/>
        <v/>
      </c>
      <c r="Q169" s="2" t="str">
        <f t="shared" si="30"/>
        <v/>
      </c>
      <c r="R169" s="2" t="str">
        <f t="shared" si="31"/>
        <v/>
      </c>
      <c r="S169" s="11" t="str">
        <f t="shared" si="32"/>
        <v/>
      </c>
      <c r="T169" s="11" t="str">
        <f>IF(ISBLANK(A169),"",VLOOKUP(表1_1617[[#This Row],[分项工程名称]],模板!C:G,3,FALSE))</f>
        <v/>
      </c>
      <c r="U169" s="2" t="str">
        <f t="shared" si="33"/>
        <v/>
      </c>
      <c r="V169" s="2" t="str">
        <f t="shared" si="34"/>
        <v/>
      </c>
      <c r="W169" s="11" t="str">
        <f>IF(ISBLANK(A169),"",表1_1617[[#This Row],[子项名称]]&amp;表1_1617[[#This Row],[标题]]&amp;表1_1617[[#This Row],[分项工程代号]])</f>
        <v/>
      </c>
      <c r="X169" s="11" t="str">
        <f>IF(ISBLANK(A169),"",COUNTIF(W:W,表1_1617[[#This Row],[子项名称]]&amp;表1_1617[[#This Row],[标题]]&amp;表1_1617[[#This Row],[分项工程代号]]))</f>
        <v/>
      </c>
      <c r="Y169" s="11" t="str">
        <f>IF(ISBLANK(A169),"",表1_1617[[#This Row],[子项名称]]&amp;表1_1617[[#This Row],[分项工程代号]]&amp;表1_1617[[#This Row],[分项工程名称]])</f>
        <v/>
      </c>
      <c r="Z169" s="11" t="str">
        <f>IF(ISBLANK(A169),"",IF(MATCH(表1_1617[[#This Row],[子项名称]]&amp;表1_1617[[#This Row],[分项工程代号]]&amp;表1_1617[[#This Row],[分项工程名称]],Y:Y,0)=ROW(表1_1617[[#This Row],[子项名称]]),TRUE,FALSE))</f>
        <v/>
      </c>
      <c r="AA169" s="11" t="str">
        <f t="shared" si="35"/>
        <v/>
      </c>
      <c r="AB169" s="11" t="str">
        <f>IF(ISBLANK(A169),"",VLOOKUP(表1_1617[[#This Row],[分项工程名称]],施工检查记录[#All],2,FALSE))</f>
        <v/>
      </c>
      <c r="AC169" t="str">
        <f t="shared" si="24"/>
        <v>1900年01月00日</v>
      </c>
    </row>
    <row r="170" customHeight="1" spans="2:29">
      <c r="B170" s="5" t="str">
        <f ca="1" t="shared" si="25"/>
        <v/>
      </c>
      <c r="C170" s="5"/>
      <c r="D170" s="5"/>
      <c r="E170" s="5"/>
      <c r="G170" s="85"/>
      <c r="K170" s="11" t="str">
        <f>IF(ISBLANK(A170),"",VLOOKUP("S8"&amp;表1_1617[[#This Row],[分项工程代号]]&amp;表1_1617[[#This Row],[分项工程名称]],模板!D:F,3,FALSE))</f>
        <v/>
      </c>
      <c r="L170" s="2" t="str">
        <f ca="1">IF(ISBLANK(A170),"",表1_1617[[#This Row],[编号]]&amp;TEXT(表1_1617[[#This Row],[序号]],"000"))</f>
        <v/>
      </c>
      <c r="M170" s="11" t="str">
        <f t="shared" si="26"/>
        <v/>
      </c>
      <c r="N170" s="11" t="str">
        <f t="shared" si="27"/>
        <v/>
      </c>
      <c r="O170" s="11" t="str">
        <f t="shared" si="28"/>
        <v/>
      </c>
      <c r="P170" s="2" t="str">
        <f t="shared" si="29"/>
        <v/>
      </c>
      <c r="Q170" s="2" t="str">
        <f t="shared" si="30"/>
        <v/>
      </c>
      <c r="R170" s="2" t="str">
        <f t="shared" si="31"/>
        <v/>
      </c>
      <c r="S170" s="11" t="str">
        <f t="shared" si="32"/>
        <v/>
      </c>
      <c r="T170" s="11" t="str">
        <f>IF(ISBLANK(A170),"",VLOOKUP(表1_1617[[#This Row],[分项工程名称]],模板!C:G,3,FALSE))</f>
        <v/>
      </c>
      <c r="U170" s="2" t="str">
        <f t="shared" si="33"/>
        <v/>
      </c>
      <c r="V170" s="2" t="str">
        <f t="shared" si="34"/>
        <v/>
      </c>
      <c r="W170" s="11" t="str">
        <f>IF(ISBLANK(A170),"",表1_1617[[#This Row],[子项名称]]&amp;表1_1617[[#This Row],[标题]]&amp;表1_1617[[#This Row],[分项工程代号]])</f>
        <v/>
      </c>
      <c r="X170" s="11" t="str">
        <f>IF(ISBLANK(A170),"",COUNTIF(W:W,表1_1617[[#This Row],[子项名称]]&amp;表1_1617[[#This Row],[标题]]&amp;表1_1617[[#This Row],[分项工程代号]]))</f>
        <v/>
      </c>
      <c r="Y170" s="11" t="str">
        <f>IF(ISBLANK(A170),"",表1_1617[[#This Row],[子项名称]]&amp;表1_1617[[#This Row],[分项工程代号]]&amp;表1_1617[[#This Row],[分项工程名称]])</f>
        <v/>
      </c>
      <c r="Z170" s="11" t="str">
        <f>IF(ISBLANK(A170),"",IF(MATCH(表1_1617[[#This Row],[子项名称]]&amp;表1_1617[[#This Row],[分项工程代号]]&amp;表1_1617[[#This Row],[分项工程名称]],Y:Y,0)=ROW(表1_1617[[#This Row],[子项名称]]),TRUE,FALSE))</f>
        <v/>
      </c>
      <c r="AA170" s="11" t="str">
        <f t="shared" si="35"/>
        <v/>
      </c>
      <c r="AB170" s="11" t="str">
        <f>IF(ISBLANK(A170),"",VLOOKUP(表1_1617[[#This Row],[分项工程名称]],施工检查记录[#All],2,FALSE))</f>
        <v/>
      </c>
      <c r="AC170" t="str">
        <f t="shared" si="24"/>
        <v>1900年01月00日</v>
      </c>
    </row>
    <row r="171" customHeight="1" spans="2:29">
      <c r="B171" s="5" t="str">
        <f ca="1" t="shared" si="25"/>
        <v/>
      </c>
      <c r="C171" s="5"/>
      <c r="D171" s="5"/>
      <c r="E171" s="5"/>
      <c r="G171" s="85"/>
      <c r="K171" s="11" t="str">
        <f>IF(ISBLANK(A171),"",VLOOKUP("S8"&amp;表1_1617[[#This Row],[分项工程代号]]&amp;表1_1617[[#This Row],[分项工程名称]],模板!D:F,3,FALSE))</f>
        <v/>
      </c>
      <c r="L171" s="2" t="str">
        <f ca="1">IF(ISBLANK(A171),"",表1_1617[[#This Row],[编号]]&amp;TEXT(表1_1617[[#This Row],[序号]],"000"))</f>
        <v/>
      </c>
      <c r="M171" s="11" t="str">
        <f t="shared" si="26"/>
        <v/>
      </c>
      <c r="N171" s="11" t="str">
        <f t="shared" si="27"/>
        <v/>
      </c>
      <c r="O171" s="11" t="str">
        <f t="shared" si="28"/>
        <v/>
      </c>
      <c r="P171" s="2" t="str">
        <f t="shared" si="29"/>
        <v/>
      </c>
      <c r="Q171" s="2" t="str">
        <f t="shared" si="30"/>
        <v/>
      </c>
      <c r="R171" s="2" t="str">
        <f t="shared" si="31"/>
        <v/>
      </c>
      <c r="S171" s="11" t="str">
        <f t="shared" si="32"/>
        <v/>
      </c>
      <c r="T171" s="11" t="str">
        <f>IF(ISBLANK(A171),"",VLOOKUP(表1_1617[[#This Row],[分项工程名称]],模板!C:G,3,FALSE))</f>
        <v/>
      </c>
      <c r="U171" s="2" t="str">
        <f t="shared" si="33"/>
        <v/>
      </c>
      <c r="V171" s="2" t="str">
        <f t="shared" si="34"/>
        <v/>
      </c>
      <c r="W171" s="11" t="str">
        <f>IF(ISBLANK(A171),"",表1_1617[[#This Row],[子项名称]]&amp;表1_1617[[#This Row],[标题]]&amp;表1_1617[[#This Row],[分项工程代号]])</f>
        <v/>
      </c>
      <c r="X171" s="11" t="str">
        <f>IF(ISBLANK(A171),"",COUNTIF(W:W,表1_1617[[#This Row],[子项名称]]&amp;表1_1617[[#This Row],[标题]]&amp;表1_1617[[#This Row],[分项工程代号]]))</f>
        <v/>
      </c>
      <c r="Y171" s="11" t="str">
        <f>IF(ISBLANK(A171),"",表1_1617[[#This Row],[子项名称]]&amp;表1_1617[[#This Row],[分项工程代号]]&amp;表1_1617[[#This Row],[分项工程名称]])</f>
        <v/>
      </c>
      <c r="Z171" s="11" t="str">
        <f>IF(ISBLANK(A171),"",IF(MATCH(表1_1617[[#This Row],[子项名称]]&amp;表1_1617[[#This Row],[分项工程代号]]&amp;表1_1617[[#This Row],[分项工程名称]],Y:Y,0)=ROW(表1_1617[[#This Row],[子项名称]]),TRUE,FALSE))</f>
        <v/>
      </c>
      <c r="AA171" s="11" t="str">
        <f t="shared" si="35"/>
        <v/>
      </c>
      <c r="AB171" s="11" t="str">
        <f>IF(ISBLANK(A171),"",VLOOKUP(表1_1617[[#This Row],[分项工程名称]],施工检查记录[#All],2,FALSE))</f>
        <v/>
      </c>
      <c r="AC171" t="str">
        <f t="shared" si="24"/>
        <v>1900年01月00日</v>
      </c>
    </row>
    <row r="172" customHeight="1" spans="2:29">
      <c r="B172" s="5" t="str">
        <f ca="1" t="shared" si="25"/>
        <v/>
      </c>
      <c r="C172" s="5"/>
      <c r="D172" s="5"/>
      <c r="E172" s="5"/>
      <c r="G172" s="85"/>
      <c r="K172" s="11" t="str">
        <f>IF(ISBLANK(A172),"",VLOOKUP("S8"&amp;表1_1617[[#This Row],[分项工程代号]]&amp;表1_1617[[#This Row],[分项工程名称]],模板!D:F,3,FALSE))</f>
        <v/>
      </c>
      <c r="L172" s="2" t="str">
        <f ca="1">IF(ISBLANK(A172),"",表1_1617[[#This Row],[编号]]&amp;TEXT(表1_1617[[#This Row],[序号]],"000"))</f>
        <v/>
      </c>
      <c r="M172" s="11" t="str">
        <f t="shared" si="26"/>
        <v/>
      </c>
      <c r="N172" s="11" t="str">
        <f t="shared" si="27"/>
        <v/>
      </c>
      <c r="O172" s="11" t="str">
        <f t="shared" si="28"/>
        <v/>
      </c>
      <c r="P172" s="2" t="str">
        <f t="shared" si="29"/>
        <v/>
      </c>
      <c r="Q172" s="2" t="str">
        <f t="shared" si="30"/>
        <v/>
      </c>
      <c r="R172" s="2" t="str">
        <f t="shared" si="31"/>
        <v/>
      </c>
      <c r="S172" s="11" t="str">
        <f t="shared" si="32"/>
        <v/>
      </c>
      <c r="T172" s="11" t="str">
        <f>IF(ISBLANK(A172),"",VLOOKUP(表1_1617[[#This Row],[分项工程名称]],模板!C:G,3,FALSE))</f>
        <v/>
      </c>
      <c r="U172" s="2" t="str">
        <f t="shared" si="33"/>
        <v/>
      </c>
      <c r="V172" s="2" t="str">
        <f t="shared" si="34"/>
        <v/>
      </c>
      <c r="W172" s="11" t="str">
        <f>IF(ISBLANK(A172),"",表1_1617[[#This Row],[子项名称]]&amp;表1_1617[[#This Row],[标题]]&amp;表1_1617[[#This Row],[分项工程代号]])</f>
        <v/>
      </c>
      <c r="X172" s="11" t="str">
        <f>IF(ISBLANK(A172),"",COUNTIF(W:W,表1_1617[[#This Row],[子项名称]]&amp;表1_1617[[#This Row],[标题]]&amp;表1_1617[[#This Row],[分项工程代号]]))</f>
        <v/>
      </c>
      <c r="Y172" s="11" t="str">
        <f>IF(ISBLANK(A172),"",表1_1617[[#This Row],[子项名称]]&amp;表1_1617[[#This Row],[分项工程代号]]&amp;表1_1617[[#This Row],[分项工程名称]])</f>
        <v/>
      </c>
      <c r="Z172" s="11" t="str">
        <f>IF(ISBLANK(A172),"",IF(MATCH(表1_1617[[#This Row],[子项名称]]&amp;表1_1617[[#This Row],[分项工程代号]]&amp;表1_1617[[#This Row],[分项工程名称]],Y:Y,0)=ROW(表1_1617[[#This Row],[子项名称]]),TRUE,FALSE))</f>
        <v/>
      </c>
      <c r="AA172" s="11" t="str">
        <f t="shared" si="35"/>
        <v/>
      </c>
      <c r="AB172" s="11" t="str">
        <f>IF(ISBLANK(A172),"",VLOOKUP(表1_1617[[#This Row],[分项工程名称]],施工检查记录[#All],2,FALSE))</f>
        <v/>
      </c>
      <c r="AC172" t="str">
        <f t="shared" si="24"/>
        <v>1900年01月00日</v>
      </c>
    </row>
    <row r="173" customHeight="1" spans="2:29">
      <c r="B173" s="5" t="str">
        <f ca="1" t="shared" si="25"/>
        <v/>
      </c>
      <c r="C173" s="5"/>
      <c r="D173" s="5"/>
      <c r="E173" s="5"/>
      <c r="G173" s="85"/>
      <c r="K173" s="11" t="str">
        <f>IF(ISBLANK(A173),"",VLOOKUP("S8"&amp;表1_1617[[#This Row],[分项工程代号]]&amp;表1_1617[[#This Row],[分项工程名称]],模板!D:F,3,FALSE))</f>
        <v/>
      </c>
      <c r="L173" s="2" t="str">
        <f ca="1">IF(ISBLANK(A173),"",表1_1617[[#This Row],[编号]]&amp;TEXT(表1_1617[[#This Row],[序号]],"000"))</f>
        <v/>
      </c>
      <c r="M173" s="11" t="str">
        <f t="shared" si="26"/>
        <v/>
      </c>
      <c r="N173" s="11" t="str">
        <f t="shared" si="27"/>
        <v/>
      </c>
      <c r="O173" s="11" t="str">
        <f t="shared" si="28"/>
        <v/>
      </c>
      <c r="P173" s="2" t="str">
        <f t="shared" si="29"/>
        <v/>
      </c>
      <c r="Q173" s="2" t="str">
        <f t="shared" si="30"/>
        <v/>
      </c>
      <c r="R173" s="2" t="str">
        <f t="shared" si="31"/>
        <v/>
      </c>
      <c r="S173" s="11" t="str">
        <f t="shared" si="32"/>
        <v/>
      </c>
      <c r="T173" s="11" t="str">
        <f>IF(ISBLANK(A173),"",VLOOKUP(表1_1617[[#This Row],[分项工程名称]],模板!C:G,3,FALSE))</f>
        <v/>
      </c>
      <c r="U173" s="2" t="str">
        <f t="shared" si="33"/>
        <v/>
      </c>
      <c r="V173" s="2" t="str">
        <f t="shared" si="34"/>
        <v/>
      </c>
      <c r="W173" s="11" t="str">
        <f>IF(ISBLANK(A173),"",表1_1617[[#This Row],[子项名称]]&amp;表1_1617[[#This Row],[标题]]&amp;表1_1617[[#This Row],[分项工程代号]])</f>
        <v/>
      </c>
      <c r="X173" s="11" t="str">
        <f>IF(ISBLANK(A173),"",COUNTIF(W:W,表1_1617[[#This Row],[子项名称]]&amp;表1_1617[[#This Row],[标题]]&amp;表1_1617[[#This Row],[分项工程代号]]))</f>
        <v/>
      </c>
      <c r="Y173" s="11" t="str">
        <f>IF(ISBLANK(A173),"",表1_1617[[#This Row],[子项名称]]&amp;表1_1617[[#This Row],[分项工程代号]]&amp;表1_1617[[#This Row],[分项工程名称]])</f>
        <v/>
      </c>
      <c r="Z173" s="11" t="str">
        <f>IF(ISBLANK(A173),"",IF(MATCH(表1_1617[[#This Row],[子项名称]]&amp;表1_1617[[#This Row],[分项工程代号]]&amp;表1_1617[[#This Row],[分项工程名称]],Y:Y,0)=ROW(表1_1617[[#This Row],[子项名称]]),TRUE,FALSE))</f>
        <v/>
      </c>
      <c r="AA173" s="11" t="str">
        <f t="shared" si="35"/>
        <v/>
      </c>
      <c r="AB173" s="11" t="str">
        <f>IF(ISBLANK(A173),"",VLOOKUP(表1_1617[[#This Row],[分项工程名称]],施工检查记录[#All],2,FALSE))</f>
        <v/>
      </c>
      <c r="AC173" t="str">
        <f t="shared" si="24"/>
        <v>1900年01月00日</v>
      </c>
    </row>
    <row r="174" customHeight="1" spans="1:29">
      <c r="A174" s="5"/>
      <c r="B174" s="5" t="str">
        <f ca="1" t="shared" si="25"/>
        <v/>
      </c>
      <c r="C174" s="5"/>
      <c r="D174" s="5"/>
      <c r="E174" s="5"/>
      <c r="F174" s="5"/>
      <c r="G174" s="85"/>
      <c r="I174" s="5"/>
      <c r="J174" s="5"/>
      <c r="K174" s="11" t="str">
        <f>IF(ISBLANK(A174),"",VLOOKUP("S8"&amp;表1_1617[[#This Row],[分项工程代号]]&amp;表1_1617[[#This Row],[分项工程名称]],模板!D:F,3,FALSE))</f>
        <v/>
      </c>
      <c r="L174" s="2" t="str">
        <f ca="1">IF(ISBLANK(A174),"",表1_1617[[#This Row],[编号]]&amp;TEXT(表1_1617[[#This Row],[序号]],"000"))</f>
        <v/>
      </c>
      <c r="M174" s="11" t="str">
        <f t="shared" si="26"/>
        <v/>
      </c>
      <c r="N174" s="11" t="str">
        <f t="shared" si="27"/>
        <v/>
      </c>
      <c r="O174" s="11" t="str">
        <f t="shared" si="28"/>
        <v/>
      </c>
      <c r="P174" s="2" t="str">
        <f t="shared" si="29"/>
        <v/>
      </c>
      <c r="Q174" s="2" t="str">
        <f t="shared" si="30"/>
        <v/>
      </c>
      <c r="R174" s="2" t="str">
        <f t="shared" si="31"/>
        <v/>
      </c>
      <c r="S174" s="11" t="str">
        <f t="shared" si="32"/>
        <v/>
      </c>
      <c r="T174" s="11" t="str">
        <f>IF(ISBLANK(A174),"",VLOOKUP(表1_1617[[#This Row],[分项工程名称]],模板!C:G,3,FALSE))</f>
        <v/>
      </c>
      <c r="U174" s="2" t="str">
        <f t="shared" si="33"/>
        <v/>
      </c>
      <c r="V174" s="2" t="str">
        <f t="shared" si="34"/>
        <v/>
      </c>
      <c r="W174" s="11" t="str">
        <f>IF(ISBLANK(A174),"",表1_1617[[#This Row],[子项名称]]&amp;表1_1617[[#This Row],[标题]]&amp;表1_1617[[#This Row],[分项工程代号]])</f>
        <v/>
      </c>
      <c r="X174" s="11" t="str">
        <f>IF(ISBLANK(A174),"",COUNTIF(W:W,表1_1617[[#This Row],[子项名称]]&amp;表1_1617[[#This Row],[标题]]&amp;表1_1617[[#This Row],[分项工程代号]]))</f>
        <v/>
      </c>
      <c r="Y174" s="11" t="str">
        <f>IF(ISBLANK(A174),"",表1_1617[[#This Row],[子项名称]]&amp;表1_1617[[#This Row],[分项工程代号]]&amp;表1_1617[[#This Row],[分项工程名称]])</f>
        <v/>
      </c>
      <c r="Z174" s="11" t="str">
        <f>IF(ISBLANK(A174),"",IF(MATCH(表1_1617[[#This Row],[子项名称]]&amp;表1_1617[[#This Row],[分项工程代号]]&amp;表1_1617[[#This Row],[分项工程名称]],Y:Y,0)=ROW(表1_1617[[#This Row],[子项名称]]),TRUE,FALSE))</f>
        <v/>
      </c>
      <c r="AA174" s="11" t="str">
        <f t="shared" si="35"/>
        <v/>
      </c>
      <c r="AB174" s="11" t="str">
        <f>IF(ISBLANK(A174),"",VLOOKUP(表1_1617[[#This Row],[分项工程名称]],施工检查记录[#All],2,FALSE))</f>
        <v/>
      </c>
      <c r="AC174" t="str">
        <f t="shared" si="24"/>
        <v>1900年01月00日</v>
      </c>
    </row>
    <row r="175" customHeight="1" spans="1:29">
      <c r="A175" s="5"/>
      <c r="B175" s="5" t="str">
        <f ca="1" t="shared" si="25"/>
        <v/>
      </c>
      <c r="C175" s="5"/>
      <c r="D175" s="5"/>
      <c r="E175" s="5"/>
      <c r="F175" s="5"/>
      <c r="G175" s="85"/>
      <c r="I175" s="5"/>
      <c r="J175" s="5"/>
      <c r="K175" s="11" t="str">
        <f>IF(ISBLANK(A175),"",VLOOKUP("S8"&amp;表1_1617[[#This Row],[分项工程代号]]&amp;表1_1617[[#This Row],[分项工程名称]],模板!D:F,3,FALSE))</f>
        <v/>
      </c>
      <c r="L175" s="2" t="str">
        <f ca="1">IF(ISBLANK(A175),"",表1_1617[[#This Row],[编号]]&amp;TEXT(表1_1617[[#This Row],[序号]],"000"))</f>
        <v/>
      </c>
      <c r="M175" s="11" t="str">
        <f t="shared" si="26"/>
        <v/>
      </c>
      <c r="N175" s="11" t="str">
        <f t="shared" si="27"/>
        <v/>
      </c>
      <c r="O175" s="11" t="str">
        <f t="shared" si="28"/>
        <v/>
      </c>
      <c r="P175" s="2" t="str">
        <f t="shared" si="29"/>
        <v/>
      </c>
      <c r="Q175" s="2" t="str">
        <f t="shared" si="30"/>
        <v/>
      </c>
      <c r="R175" s="2" t="str">
        <f t="shared" si="31"/>
        <v/>
      </c>
      <c r="S175" s="11" t="str">
        <f t="shared" si="32"/>
        <v/>
      </c>
      <c r="T175" s="11" t="str">
        <f>IF(ISBLANK(A175),"",VLOOKUP(表1_1617[[#This Row],[分项工程名称]],模板!C:G,3,FALSE))</f>
        <v/>
      </c>
      <c r="U175" s="2" t="str">
        <f t="shared" si="33"/>
        <v/>
      </c>
      <c r="V175" s="2" t="str">
        <f t="shared" si="34"/>
        <v/>
      </c>
      <c r="W175" s="11" t="str">
        <f>IF(ISBLANK(A175),"",表1_1617[[#This Row],[子项名称]]&amp;表1_1617[[#This Row],[标题]]&amp;表1_1617[[#This Row],[分项工程代号]])</f>
        <v/>
      </c>
      <c r="X175" s="11" t="str">
        <f>IF(ISBLANK(A175),"",COUNTIF(W:W,表1_1617[[#This Row],[子项名称]]&amp;表1_1617[[#This Row],[标题]]&amp;表1_1617[[#This Row],[分项工程代号]]))</f>
        <v/>
      </c>
      <c r="Y175" s="11" t="str">
        <f>IF(ISBLANK(A175),"",表1_1617[[#This Row],[子项名称]]&amp;表1_1617[[#This Row],[分项工程代号]]&amp;表1_1617[[#This Row],[分项工程名称]])</f>
        <v/>
      </c>
      <c r="Z175" s="11" t="str">
        <f>IF(ISBLANK(A175),"",IF(MATCH(表1_1617[[#This Row],[子项名称]]&amp;表1_1617[[#This Row],[分项工程代号]]&amp;表1_1617[[#This Row],[分项工程名称]],Y:Y,0)=ROW(表1_1617[[#This Row],[子项名称]]),TRUE,FALSE))</f>
        <v/>
      </c>
      <c r="AA175" s="11" t="str">
        <f t="shared" si="35"/>
        <v/>
      </c>
      <c r="AB175" s="11" t="str">
        <f>IF(ISBLANK(A175),"",VLOOKUP(表1_1617[[#This Row],[分项工程名称]],施工检查记录[#All],2,FALSE))</f>
        <v/>
      </c>
      <c r="AC175" t="str">
        <f t="shared" si="24"/>
        <v>1900年01月00日</v>
      </c>
    </row>
    <row r="176" customHeight="1" spans="1:29">
      <c r="A176" s="5"/>
      <c r="B176" s="5" t="str">
        <f ca="1" t="shared" si="25"/>
        <v/>
      </c>
      <c r="C176" s="5"/>
      <c r="D176" s="5"/>
      <c r="E176" s="5"/>
      <c r="F176" s="5"/>
      <c r="G176" s="85"/>
      <c r="I176" s="5"/>
      <c r="J176" s="5"/>
      <c r="K176" s="11" t="str">
        <f>IF(ISBLANK(A176),"",VLOOKUP("S8"&amp;表1_1617[[#This Row],[分项工程代号]]&amp;表1_1617[[#This Row],[分项工程名称]],模板!D:F,3,FALSE))</f>
        <v/>
      </c>
      <c r="L176" s="2" t="str">
        <f ca="1">IF(ISBLANK(A176),"",表1_1617[[#This Row],[编号]]&amp;TEXT(表1_1617[[#This Row],[序号]],"000"))</f>
        <v/>
      </c>
      <c r="M176" s="11" t="str">
        <f t="shared" si="26"/>
        <v/>
      </c>
      <c r="N176" s="11" t="str">
        <f t="shared" si="27"/>
        <v/>
      </c>
      <c r="O176" s="11" t="str">
        <f t="shared" si="28"/>
        <v/>
      </c>
      <c r="P176" s="2" t="str">
        <f t="shared" si="29"/>
        <v/>
      </c>
      <c r="Q176" s="2" t="str">
        <f t="shared" si="30"/>
        <v/>
      </c>
      <c r="R176" s="2" t="str">
        <f t="shared" si="31"/>
        <v/>
      </c>
      <c r="S176" s="11" t="str">
        <f t="shared" si="32"/>
        <v/>
      </c>
      <c r="T176" s="11" t="str">
        <f>IF(ISBLANK(A176),"",VLOOKUP(表1_1617[[#This Row],[分项工程名称]],模板!C:G,3,FALSE))</f>
        <v/>
      </c>
      <c r="U176" s="2" t="str">
        <f t="shared" si="33"/>
        <v/>
      </c>
      <c r="V176" s="2" t="str">
        <f t="shared" si="34"/>
        <v/>
      </c>
      <c r="W176" s="11" t="str">
        <f>IF(ISBLANK(A176),"",表1_1617[[#This Row],[子项名称]]&amp;表1_1617[[#This Row],[标题]]&amp;表1_1617[[#This Row],[分项工程代号]])</f>
        <v/>
      </c>
      <c r="X176" s="11" t="str">
        <f>IF(ISBLANK(A176),"",COUNTIF(W:W,表1_1617[[#This Row],[子项名称]]&amp;表1_1617[[#This Row],[标题]]&amp;表1_1617[[#This Row],[分项工程代号]]))</f>
        <v/>
      </c>
      <c r="Y176" s="11" t="str">
        <f>IF(ISBLANK(A176),"",表1_1617[[#This Row],[子项名称]]&amp;表1_1617[[#This Row],[分项工程代号]]&amp;表1_1617[[#This Row],[分项工程名称]])</f>
        <v/>
      </c>
      <c r="Z176" s="11" t="str">
        <f>IF(ISBLANK(A176),"",IF(MATCH(表1_1617[[#This Row],[子项名称]]&amp;表1_1617[[#This Row],[分项工程代号]]&amp;表1_1617[[#This Row],[分项工程名称]],Y:Y,0)=ROW(表1_1617[[#This Row],[子项名称]]),TRUE,FALSE))</f>
        <v/>
      </c>
      <c r="AA176" s="11" t="str">
        <f t="shared" si="35"/>
        <v/>
      </c>
      <c r="AB176" s="11" t="str">
        <f>IF(ISBLANK(A176),"",VLOOKUP(表1_1617[[#This Row],[分项工程名称]],施工检查记录[#All],2,FALSE))</f>
        <v/>
      </c>
      <c r="AC176" t="str">
        <f t="shared" si="24"/>
        <v>1900年01月00日</v>
      </c>
    </row>
    <row r="177" customHeight="1" spans="1:29">
      <c r="A177" s="5"/>
      <c r="B177" s="5" t="str">
        <f ca="1" t="shared" si="25"/>
        <v/>
      </c>
      <c r="C177" s="5"/>
      <c r="D177" s="5"/>
      <c r="E177" s="5"/>
      <c r="F177" s="5"/>
      <c r="G177" s="85"/>
      <c r="I177" s="5"/>
      <c r="J177" s="5"/>
      <c r="K177" s="11" t="str">
        <f>IF(ISBLANK(A177),"",VLOOKUP("S8"&amp;表1_1617[[#This Row],[分项工程代号]]&amp;表1_1617[[#This Row],[分项工程名称]],模板!D:F,3,FALSE))</f>
        <v/>
      </c>
      <c r="L177" s="2" t="str">
        <f ca="1">IF(ISBLANK(A177),"",表1_1617[[#This Row],[编号]]&amp;TEXT(表1_1617[[#This Row],[序号]],"000"))</f>
        <v/>
      </c>
      <c r="M177" s="11" t="str">
        <f t="shared" si="26"/>
        <v/>
      </c>
      <c r="N177" s="11" t="str">
        <f t="shared" si="27"/>
        <v/>
      </c>
      <c r="O177" s="11" t="str">
        <f t="shared" si="28"/>
        <v/>
      </c>
      <c r="P177" s="2" t="str">
        <f t="shared" si="29"/>
        <v/>
      </c>
      <c r="Q177" s="2" t="str">
        <f t="shared" si="30"/>
        <v/>
      </c>
      <c r="R177" s="2" t="str">
        <f t="shared" si="31"/>
        <v/>
      </c>
      <c r="S177" s="11" t="str">
        <f t="shared" si="32"/>
        <v/>
      </c>
      <c r="T177" s="11" t="str">
        <f>IF(ISBLANK(A177),"",VLOOKUP(表1_1617[[#This Row],[分项工程名称]],模板!C:G,3,FALSE))</f>
        <v/>
      </c>
      <c r="U177" s="2" t="str">
        <f t="shared" si="33"/>
        <v/>
      </c>
      <c r="V177" s="2" t="str">
        <f t="shared" si="34"/>
        <v/>
      </c>
      <c r="W177" s="11" t="str">
        <f>IF(ISBLANK(A177),"",表1_1617[[#This Row],[子项名称]]&amp;表1_1617[[#This Row],[标题]]&amp;表1_1617[[#This Row],[分项工程代号]])</f>
        <v/>
      </c>
      <c r="X177" s="11" t="str">
        <f>IF(ISBLANK(A177),"",COUNTIF(W:W,表1_1617[[#This Row],[子项名称]]&amp;表1_1617[[#This Row],[标题]]&amp;表1_1617[[#This Row],[分项工程代号]]))</f>
        <v/>
      </c>
      <c r="Y177" s="11" t="str">
        <f>IF(ISBLANK(A177),"",表1_1617[[#This Row],[子项名称]]&amp;表1_1617[[#This Row],[分项工程代号]]&amp;表1_1617[[#This Row],[分项工程名称]])</f>
        <v/>
      </c>
      <c r="Z177" s="11" t="str">
        <f>IF(ISBLANK(A177),"",IF(MATCH(表1_1617[[#This Row],[子项名称]]&amp;表1_1617[[#This Row],[分项工程代号]]&amp;表1_1617[[#This Row],[分项工程名称]],Y:Y,0)=ROW(表1_1617[[#This Row],[子项名称]]),TRUE,FALSE))</f>
        <v/>
      </c>
      <c r="AA177" s="11" t="str">
        <f t="shared" si="35"/>
        <v/>
      </c>
      <c r="AB177" s="11" t="str">
        <f>IF(ISBLANK(A177),"",VLOOKUP(表1_1617[[#This Row],[分项工程名称]],施工检查记录[#All],2,FALSE))</f>
        <v/>
      </c>
      <c r="AC177" t="str">
        <f t="shared" si="24"/>
        <v>1900年01月00日</v>
      </c>
    </row>
    <row r="178" customHeight="1" spans="1:29">
      <c r="A178" s="5"/>
      <c r="B178" s="5" t="str">
        <f ca="1" t="shared" si="25"/>
        <v/>
      </c>
      <c r="C178" s="5"/>
      <c r="D178" s="5"/>
      <c r="E178" s="5"/>
      <c r="F178" s="5"/>
      <c r="G178" s="85"/>
      <c r="I178" s="5"/>
      <c r="J178" s="5"/>
      <c r="K178" s="11" t="str">
        <f>IF(ISBLANK(A178),"",VLOOKUP("S8"&amp;表1_1617[[#This Row],[分项工程代号]]&amp;表1_1617[[#This Row],[分项工程名称]],模板!D:F,3,FALSE))</f>
        <v/>
      </c>
      <c r="L178" s="2" t="str">
        <f ca="1">IF(ISBLANK(A178),"",表1_1617[[#This Row],[编号]]&amp;TEXT(表1_1617[[#This Row],[序号]],"000"))</f>
        <v/>
      </c>
      <c r="M178" s="11" t="str">
        <f t="shared" si="26"/>
        <v/>
      </c>
      <c r="N178" s="11" t="str">
        <f t="shared" si="27"/>
        <v/>
      </c>
      <c r="O178" s="11" t="str">
        <f t="shared" si="28"/>
        <v/>
      </c>
      <c r="P178" s="2" t="str">
        <f t="shared" si="29"/>
        <v/>
      </c>
      <c r="Q178" s="2" t="str">
        <f t="shared" si="30"/>
        <v/>
      </c>
      <c r="R178" s="2" t="str">
        <f t="shared" si="31"/>
        <v/>
      </c>
      <c r="S178" s="11" t="str">
        <f t="shared" si="32"/>
        <v/>
      </c>
      <c r="T178" s="11" t="str">
        <f>IF(ISBLANK(A178),"",VLOOKUP(表1_1617[[#This Row],[分项工程名称]],模板!C:G,3,FALSE))</f>
        <v/>
      </c>
      <c r="U178" s="2" t="str">
        <f t="shared" si="33"/>
        <v/>
      </c>
      <c r="V178" s="2" t="str">
        <f t="shared" si="34"/>
        <v/>
      </c>
      <c r="W178" s="11" t="str">
        <f>IF(ISBLANK(A178),"",表1_1617[[#This Row],[子项名称]]&amp;表1_1617[[#This Row],[标题]]&amp;表1_1617[[#This Row],[分项工程代号]])</f>
        <v/>
      </c>
      <c r="X178" s="11" t="str">
        <f>IF(ISBLANK(A178),"",COUNTIF(W:W,表1_1617[[#This Row],[子项名称]]&amp;表1_1617[[#This Row],[标题]]&amp;表1_1617[[#This Row],[分项工程代号]]))</f>
        <v/>
      </c>
      <c r="Y178" s="11" t="str">
        <f>IF(ISBLANK(A178),"",表1_1617[[#This Row],[子项名称]]&amp;表1_1617[[#This Row],[分项工程代号]]&amp;表1_1617[[#This Row],[分项工程名称]])</f>
        <v/>
      </c>
      <c r="Z178" s="11" t="str">
        <f>IF(ISBLANK(A178),"",IF(MATCH(表1_1617[[#This Row],[子项名称]]&amp;表1_1617[[#This Row],[分项工程代号]]&amp;表1_1617[[#This Row],[分项工程名称]],Y:Y,0)=ROW(表1_1617[[#This Row],[子项名称]]),TRUE,FALSE))</f>
        <v/>
      </c>
      <c r="AA178" s="11" t="str">
        <f t="shared" si="35"/>
        <v/>
      </c>
      <c r="AB178" s="11" t="str">
        <f>IF(ISBLANK(A178),"",VLOOKUP(表1_1617[[#This Row],[分项工程名称]],施工检查记录[#All],2,FALSE))</f>
        <v/>
      </c>
      <c r="AC178" t="str">
        <f t="shared" si="24"/>
        <v>1900年01月00日</v>
      </c>
    </row>
    <row r="179" customHeight="1" spans="1:29">
      <c r="A179" s="5"/>
      <c r="B179" s="5" t="str">
        <f ca="1" t="shared" si="25"/>
        <v/>
      </c>
      <c r="C179" s="5"/>
      <c r="D179" s="5"/>
      <c r="E179" s="5"/>
      <c r="F179" s="5"/>
      <c r="G179" s="85"/>
      <c r="I179" s="5"/>
      <c r="J179" s="5"/>
      <c r="K179" s="11" t="str">
        <f>IF(ISBLANK(A179),"",VLOOKUP("S8"&amp;表1_1617[[#This Row],[分项工程代号]]&amp;表1_1617[[#This Row],[分项工程名称]],模板!D:F,3,FALSE))</f>
        <v/>
      </c>
      <c r="L179" s="2" t="str">
        <f ca="1">IF(ISBLANK(A179),"",表1_1617[[#This Row],[编号]]&amp;TEXT(表1_1617[[#This Row],[序号]],"000"))</f>
        <v/>
      </c>
      <c r="M179" s="11" t="str">
        <f t="shared" si="26"/>
        <v/>
      </c>
      <c r="N179" s="11" t="str">
        <f t="shared" si="27"/>
        <v/>
      </c>
      <c r="O179" s="11" t="str">
        <f t="shared" si="28"/>
        <v/>
      </c>
      <c r="P179" s="2" t="str">
        <f t="shared" si="29"/>
        <v/>
      </c>
      <c r="Q179" s="2" t="str">
        <f t="shared" si="30"/>
        <v/>
      </c>
      <c r="R179" s="2" t="str">
        <f t="shared" si="31"/>
        <v/>
      </c>
      <c r="S179" s="11" t="str">
        <f t="shared" si="32"/>
        <v/>
      </c>
      <c r="T179" s="11" t="str">
        <f>IF(ISBLANK(A179),"",VLOOKUP(表1_1617[[#This Row],[分项工程名称]],模板!C:G,3,FALSE))</f>
        <v/>
      </c>
      <c r="U179" s="2" t="str">
        <f t="shared" si="33"/>
        <v/>
      </c>
      <c r="V179" s="2" t="str">
        <f t="shared" si="34"/>
        <v/>
      </c>
      <c r="W179" s="11" t="str">
        <f>IF(ISBLANK(A179),"",表1_1617[[#This Row],[子项名称]]&amp;表1_1617[[#This Row],[标题]]&amp;表1_1617[[#This Row],[分项工程代号]])</f>
        <v/>
      </c>
      <c r="X179" s="11" t="str">
        <f>IF(ISBLANK(A179),"",COUNTIF(W:W,表1_1617[[#This Row],[子项名称]]&amp;表1_1617[[#This Row],[标题]]&amp;表1_1617[[#This Row],[分项工程代号]]))</f>
        <v/>
      </c>
      <c r="Y179" s="11" t="str">
        <f>IF(ISBLANK(A179),"",表1_1617[[#This Row],[子项名称]]&amp;表1_1617[[#This Row],[分项工程代号]]&amp;表1_1617[[#This Row],[分项工程名称]])</f>
        <v/>
      </c>
      <c r="Z179" s="11" t="str">
        <f>IF(ISBLANK(A179),"",IF(MATCH(表1_1617[[#This Row],[子项名称]]&amp;表1_1617[[#This Row],[分项工程代号]]&amp;表1_1617[[#This Row],[分项工程名称]],Y:Y,0)=ROW(表1_1617[[#This Row],[子项名称]]),TRUE,FALSE))</f>
        <v/>
      </c>
      <c r="AA179" s="11" t="str">
        <f t="shared" si="35"/>
        <v/>
      </c>
      <c r="AB179" s="11" t="str">
        <f>IF(ISBLANK(A179),"",VLOOKUP(表1_1617[[#This Row],[分项工程名称]],施工检查记录[#All],2,FALSE))</f>
        <v/>
      </c>
      <c r="AC179" t="str">
        <f t="shared" si="24"/>
        <v>1900年01月00日</v>
      </c>
    </row>
    <row r="180" customHeight="1" spans="1:29">
      <c r="A180" s="5"/>
      <c r="B180" s="5" t="str">
        <f ca="1" t="shared" si="25"/>
        <v/>
      </c>
      <c r="C180" s="5"/>
      <c r="D180" s="5"/>
      <c r="E180" s="5"/>
      <c r="F180" s="5"/>
      <c r="G180" s="85"/>
      <c r="I180" s="5"/>
      <c r="J180" s="5"/>
      <c r="K180" s="11" t="str">
        <f>IF(ISBLANK(A180),"",VLOOKUP("S8"&amp;表1_1617[[#This Row],[分项工程代号]]&amp;表1_1617[[#This Row],[分项工程名称]],模板!D:F,3,FALSE))</f>
        <v/>
      </c>
      <c r="L180" s="2" t="str">
        <f ca="1">IF(ISBLANK(A180),"",表1_1617[[#This Row],[编号]]&amp;TEXT(表1_1617[[#This Row],[序号]],"000"))</f>
        <v/>
      </c>
      <c r="M180" s="11" t="str">
        <f t="shared" si="26"/>
        <v/>
      </c>
      <c r="N180" s="11" t="str">
        <f t="shared" si="27"/>
        <v/>
      </c>
      <c r="O180" s="11" t="str">
        <f t="shared" si="28"/>
        <v/>
      </c>
      <c r="P180" s="2" t="str">
        <f t="shared" si="29"/>
        <v/>
      </c>
      <c r="Q180" s="2" t="str">
        <f t="shared" si="30"/>
        <v/>
      </c>
      <c r="R180" s="2" t="str">
        <f t="shared" si="31"/>
        <v/>
      </c>
      <c r="S180" s="11" t="str">
        <f t="shared" si="32"/>
        <v/>
      </c>
      <c r="T180" s="11" t="str">
        <f>IF(ISBLANK(A180),"",VLOOKUP(表1_1617[[#This Row],[分项工程名称]],模板!C:G,3,FALSE))</f>
        <v/>
      </c>
      <c r="U180" s="2" t="str">
        <f t="shared" si="33"/>
        <v/>
      </c>
      <c r="V180" s="2" t="str">
        <f t="shared" si="34"/>
        <v/>
      </c>
      <c r="W180" s="11" t="str">
        <f>IF(ISBLANK(A180),"",表1_1617[[#This Row],[子项名称]]&amp;表1_1617[[#This Row],[标题]]&amp;表1_1617[[#This Row],[分项工程代号]])</f>
        <v/>
      </c>
      <c r="X180" s="11" t="str">
        <f>IF(ISBLANK(A180),"",COUNTIF(W:W,表1_1617[[#This Row],[子项名称]]&amp;表1_1617[[#This Row],[标题]]&amp;表1_1617[[#This Row],[分项工程代号]]))</f>
        <v/>
      </c>
      <c r="Y180" s="11" t="str">
        <f>IF(ISBLANK(A180),"",表1_1617[[#This Row],[子项名称]]&amp;表1_1617[[#This Row],[分项工程代号]]&amp;表1_1617[[#This Row],[分项工程名称]])</f>
        <v/>
      </c>
      <c r="Z180" s="11" t="str">
        <f>IF(ISBLANK(A180),"",IF(MATCH(表1_1617[[#This Row],[子项名称]]&amp;表1_1617[[#This Row],[分项工程代号]]&amp;表1_1617[[#This Row],[分项工程名称]],Y:Y,0)=ROW(表1_1617[[#This Row],[子项名称]]),TRUE,FALSE))</f>
        <v/>
      </c>
      <c r="AA180" s="11" t="str">
        <f t="shared" si="35"/>
        <v/>
      </c>
      <c r="AB180" s="11" t="str">
        <f>IF(ISBLANK(A180),"",VLOOKUP(表1_1617[[#This Row],[分项工程名称]],施工检查记录[#All],2,FALSE))</f>
        <v/>
      </c>
      <c r="AC180" t="str">
        <f t="shared" si="24"/>
        <v>1900年01月00日</v>
      </c>
    </row>
    <row r="181" customHeight="1" spans="1:29">
      <c r="A181" s="5"/>
      <c r="B181" s="5" t="str">
        <f ca="1" t="shared" si="25"/>
        <v/>
      </c>
      <c r="C181" s="5"/>
      <c r="D181" s="5"/>
      <c r="E181" s="5"/>
      <c r="F181" s="5"/>
      <c r="G181" s="85"/>
      <c r="I181" s="5"/>
      <c r="J181" s="5"/>
      <c r="K181" s="11" t="str">
        <f>IF(ISBLANK(A181),"",VLOOKUP("S8"&amp;表1_1617[[#This Row],[分项工程代号]]&amp;表1_1617[[#This Row],[分项工程名称]],模板!D:F,3,FALSE))</f>
        <v/>
      </c>
      <c r="L181" s="2" t="str">
        <f ca="1">IF(ISBLANK(A181),"",表1_1617[[#This Row],[编号]]&amp;TEXT(表1_1617[[#This Row],[序号]],"000"))</f>
        <v/>
      </c>
      <c r="M181" s="11" t="str">
        <f t="shared" si="26"/>
        <v/>
      </c>
      <c r="N181" s="11" t="str">
        <f t="shared" si="27"/>
        <v/>
      </c>
      <c r="O181" s="11" t="str">
        <f t="shared" si="28"/>
        <v/>
      </c>
      <c r="P181" s="2" t="str">
        <f t="shared" si="29"/>
        <v/>
      </c>
      <c r="Q181" s="2" t="str">
        <f t="shared" si="30"/>
        <v/>
      </c>
      <c r="R181" s="2" t="str">
        <f t="shared" si="31"/>
        <v/>
      </c>
      <c r="S181" s="11" t="str">
        <f t="shared" si="32"/>
        <v/>
      </c>
      <c r="T181" s="11" t="str">
        <f>IF(ISBLANK(A181),"",VLOOKUP(表1_1617[[#This Row],[分项工程名称]],模板!C:G,3,FALSE))</f>
        <v/>
      </c>
      <c r="U181" s="2" t="str">
        <f t="shared" si="33"/>
        <v/>
      </c>
      <c r="V181" s="2" t="str">
        <f t="shared" si="34"/>
        <v/>
      </c>
      <c r="W181" s="11" t="str">
        <f>IF(ISBLANK(A181),"",表1_1617[[#This Row],[子项名称]]&amp;表1_1617[[#This Row],[标题]]&amp;表1_1617[[#This Row],[分项工程代号]])</f>
        <v/>
      </c>
      <c r="X181" s="11" t="str">
        <f>IF(ISBLANK(A181),"",COUNTIF(W:W,表1_1617[[#This Row],[子项名称]]&amp;表1_1617[[#This Row],[标题]]&amp;表1_1617[[#This Row],[分项工程代号]]))</f>
        <v/>
      </c>
      <c r="Y181" s="11" t="str">
        <f>IF(ISBLANK(A181),"",表1_1617[[#This Row],[子项名称]]&amp;表1_1617[[#This Row],[分项工程代号]]&amp;表1_1617[[#This Row],[分项工程名称]])</f>
        <v/>
      </c>
      <c r="Z181" s="11" t="str">
        <f>IF(ISBLANK(A181),"",IF(MATCH(表1_1617[[#This Row],[子项名称]]&amp;表1_1617[[#This Row],[分项工程代号]]&amp;表1_1617[[#This Row],[分项工程名称]],Y:Y,0)=ROW(表1_1617[[#This Row],[子项名称]]),TRUE,FALSE))</f>
        <v/>
      </c>
      <c r="AA181" s="11" t="str">
        <f t="shared" si="35"/>
        <v/>
      </c>
      <c r="AB181" s="11" t="str">
        <f>IF(ISBLANK(A181),"",VLOOKUP(表1_1617[[#This Row],[分项工程名称]],施工检查记录[#All],2,FALSE))</f>
        <v/>
      </c>
      <c r="AC181" t="str">
        <f t="shared" si="24"/>
        <v>1900年01月00日</v>
      </c>
    </row>
    <row r="182" customHeight="1" spans="1:29">
      <c r="A182" s="5"/>
      <c r="B182" s="5" t="str">
        <f ca="1" t="shared" si="25"/>
        <v/>
      </c>
      <c r="C182" s="5"/>
      <c r="D182" s="5"/>
      <c r="E182" s="5"/>
      <c r="F182" s="5"/>
      <c r="G182" s="85"/>
      <c r="I182" s="5"/>
      <c r="J182" s="5"/>
      <c r="K182" s="11" t="str">
        <f>IF(ISBLANK(A182),"",VLOOKUP("S8"&amp;表1_1617[[#This Row],[分项工程代号]]&amp;表1_1617[[#This Row],[分项工程名称]],模板!D:F,3,FALSE))</f>
        <v/>
      </c>
      <c r="L182" s="2" t="str">
        <f ca="1">IF(ISBLANK(A182),"",表1_1617[[#This Row],[编号]]&amp;TEXT(表1_1617[[#This Row],[序号]],"000"))</f>
        <v/>
      </c>
      <c r="M182" s="11" t="str">
        <f t="shared" si="26"/>
        <v/>
      </c>
      <c r="N182" s="11" t="str">
        <f t="shared" si="27"/>
        <v/>
      </c>
      <c r="O182" s="11" t="str">
        <f t="shared" si="28"/>
        <v/>
      </c>
      <c r="P182" s="2" t="str">
        <f t="shared" si="29"/>
        <v/>
      </c>
      <c r="Q182" s="2" t="str">
        <f t="shared" si="30"/>
        <v/>
      </c>
      <c r="R182" s="2" t="str">
        <f t="shared" si="31"/>
        <v/>
      </c>
      <c r="S182" s="11" t="str">
        <f t="shared" si="32"/>
        <v/>
      </c>
      <c r="T182" s="11" t="str">
        <f>IF(ISBLANK(A182),"",VLOOKUP(表1_1617[[#This Row],[分项工程名称]],模板!C:G,3,FALSE))</f>
        <v/>
      </c>
      <c r="U182" s="2" t="str">
        <f t="shared" si="33"/>
        <v/>
      </c>
      <c r="V182" s="2" t="str">
        <f t="shared" si="34"/>
        <v/>
      </c>
      <c r="W182" s="11" t="str">
        <f>IF(ISBLANK(A182),"",表1_1617[[#This Row],[子项名称]]&amp;表1_1617[[#This Row],[标题]]&amp;表1_1617[[#This Row],[分项工程代号]])</f>
        <v/>
      </c>
      <c r="X182" s="11" t="str">
        <f>IF(ISBLANK(A182),"",COUNTIF(W:W,表1_1617[[#This Row],[子项名称]]&amp;表1_1617[[#This Row],[标题]]&amp;表1_1617[[#This Row],[分项工程代号]]))</f>
        <v/>
      </c>
      <c r="Y182" s="11" t="str">
        <f>IF(ISBLANK(A182),"",表1_1617[[#This Row],[子项名称]]&amp;表1_1617[[#This Row],[分项工程代号]]&amp;表1_1617[[#This Row],[分项工程名称]])</f>
        <v/>
      </c>
      <c r="Z182" s="11" t="str">
        <f>IF(ISBLANK(A182),"",IF(MATCH(表1_1617[[#This Row],[子项名称]]&amp;表1_1617[[#This Row],[分项工程代号]]&amp;表1_1617[[#This Row],[分项工程名称]],Y:Y,0)=ROW(表1_1617[[#This Row],[子项名称]]),TRUE,FALSE))</f>
        <v/>
      </c>
      <c r="AA182" s="11" t="str">
        <f t="shared" si="35"/>
        <v/>
      </c>
      <c r="AB182" s="11" t="str">
        <f>IF(ISBLANK(A182),"",VLOOKUP(表1_1617[[#This Row],[分项工程名称]],施工检查记录[#All],2,FALSE))</f>
        <v/>
      </c>
      <c r="AC182" t="str">
        <f t="shared" si="24"/>
        <v>1900年01月00日</v>
      </c>
    </row>
    <row r="183" customHeight="1" spans="1:29">
      <c r="A183" s="5"/>
      <c r="B183" s="5" t="str">
        <f ca="1" t="shared" si="25"/>
        <v/>
      </c>
      <c r="C183" s="5"/>
      <c r="D183" s="5"/>
      <c r="E183" s="5"/>
      <c r="F183" s="5"/>
      <c r="G183" s="85"/>
      <c r="I183" s="5"/>
      <c r="J183" s="5"/>
      <c r="K183" s="11" t="str">
        <f>IF(ISBLANK(A183),"",VLOOKUP("S8"&amp;表1_1617[[#This Row],[分项工程代号]]&amp;表1_1617[[#This Row],[分项工程名称]],模板!D:F,3,FALSE))</f>
        <v/>
      </c>
      <c r="L183" s="2" t="str">
        <f ca="1">IF(ISBLANK(A183),"",表1_1617[[#This Row],[编号]]&amp;TEXT(表1_1617[[#This Row],[序号]],"000"))</f>
        <v/>
      </c>
      <c r="M183" s="11" t="str">
        <f t="shared" si="26"/>
        <v/>
      </c>
      <c r="N183" s="11" t="str">
        <f t="shared" si="27"/>
        <v/>
      </c>
      <c r="O183" s="11" t="str">
        <f t="shared" si="28"/>
        <v/>
      </c>
      <c r="P183" s="2" t="str">
        <f t="shared" si="29"/>
        <v/>
      </c>
      <c r="Q183" s="2" t="str">
        <f t="shared" si="30"/>
        <v/>
      </c>
      <c r="R183" s="2" t="str">
        <f t="shared" si="31"/>
        <v/>
      </c>
      <c r="S183" s="11" t="str">
        <f t="shared" si="32"/>
        <v/>
      </c>
      <c r="T183" s="11" t="str">
        <f>IF(ISBLANK(A183),"",VLOOKUP(表1_1617[[#This Row],[分项工程名称]],模板!C:G,3,FALSE))</f>
        <v/>
      </c>
      <c r="U183" s="2" t="str">
        <f t="shared" si="33"/>
        <v/>
      </c>
      <c r="V183" s="2" t="str">
        <f t="shared" si="34"/>
        <v/>
      </c>
      <c r="W183" s="11" t="str">
        <f>IF(ISBLANK(A183),"",表1_1617[[#This Row],[子项名称]]&amp;表1_1617[[#This Row],[标题]]&amp;表1_1617[[#This Row],[分项工程代号]])</f>
        <v/>
      </c>
      <c r="X183" s="11" t="str">
        <f>IF(ISBLANK(A183),"",COUNTIF(W:W,表1_1617[[#This Row],[子项名称]]&amp;表1_1617[[#This Row],[标题]]&amp;表1_1617[[#This Row],[分项工程代号]]))</f>
        <v/>
      </c>
      <c r="Y183" s="11" t="str">
        <f>IF(ISBLANK(A183),"",表1_1617[[#This Row],[子项名称]]&amp;表1_1617[[#This Row],[分项工程代号]]&amp;表1_1617[[#This Row],[分项工程名称]])</f>
        <v/>
      </c>
      <c r="Z183" s="11" t="str">
        <f>IF(ISBLANK(A183),"",IF(MATCH(表1_1617[[#This Row],[子项名称]]&amp;表1_1617[[#This Row],[分项工程代号]]&amp;表1_1617[[#This Row],[分项工程名称]],Y:Y,0)=ROW(表1_1617[[#This Row],[子项名称]]),TRUE,FALSE))</f>
        <v/>
      </c>
      <c r="AA183" s="11" t="str">
        <f t="shared" si="35"/>
        <v/>
      </c>
      <c r="AB183" s="11" t="str">
        <f>IF(ISBLANK(A183),"",VLOOKUP(表1_1617[[#This Row],[分项工程名称]],施工检查记录[#All],2,FALSE))</f>
        <v/>
      </c>
      <c r="AC183" t="str">
        <f t="shared" si="24"/>
        <v>1900年01月00日</v>
      </c>
    </row>
    <row r="184" customHeight="1" spans="1:29">
      <c r="A184" s="5"/>
      <c r="B184" s="5" t="str">
        <f ca="1" t="shared" si="25"/>
        <v/>
      </c>
      <c r="C184" s="5"/>
      <c r="D184" s="5"/>
      <c r="E184" s="5"/>
      <c r="F184" s="5"/>
      <c r="G184" s="85"/>
      <c r="I184" s="5"/>
      <c r="J184" s="5"/>
      <c r="K184" s="11" t="str">
        <f>IF(ISBLANK(A184),"",VLOOKUP("S8"&amp;表1_1617[[#This Row],[分项工程代号]]&amp;表1_1617[[#This Row],[分项工程名称]],模板!D:F,3,FALSE))</f>
        <v/>
      </c>
      <c r="L184" s="2" t="str">
        <f ca="1">IF(ISBLANK(A184),"",表1_1617[[#This Row],[编号]]&amp;TEXT(表1_1617[[#This Row],[序号]],"000"))</f>
        <v/>
      </c>
      <c r="M184" s="11" t="str">
        <f t="shared" si="26"/>
        <v/>
      </c>
      <c r="N184" s="11" t="str">
        <f t="shared" si="27"/>
        <v/>
      </c>
      <c r="O184" s="11" t="str">
        <f t="shared" si="28"/>
        <v/>
      </c>
      <c r="P184" s="2" t="str">
        <f t="shared" si="29"/>
        <v/>
      </c>
      <c r="Q184" s="2" t="str">
        <f t="shared" si="30"/>
        <v/>
      </c>
      <c r="R184" s="2" t="str">
        <f t="shared" si="31"/>
        <v/>
      </c>
      <c r="S184" s="11" t="str">
        <f t="shared" si="32"/>
        <v/>
      </c>
      <c r="T184" s="11" t="str">
        <f>IF(ISBLANK(A184),"",VLOOKUP(表1_1617[[#This Row],[分项工程名称]],模板!C:G,3,FALSE))</f>
        <v/>
      </c>
      <c r="U184" s="2" t="str">
        <f t="shared" si="33"/>
        <v/>
      </c>
      <c r="V184" s="2" t="str">
        <f t="shared" si="34"/>
        <v/>
      </c>
      <c r="W184" s="11" t="str">
        <f>IF(ISBLANK(A184),"",表1_1617[[#This Row],[子项名称]]&amp;表1_1617[[#This Row],[标题]]&amp;表1_1617[[#This Row],[分项工程代号]])</f>
        <v/>
      </c>
      <c r="X184" s="11" t="str">
        <f>IF(ISBLANK(A184),"",COUNTIF(W:W,表1_1617[[#This Row],[子项名称]]&amp;表1_1617[[#This Row],[标题]]&amp;表1_1617[[#This Row],[分项工程代号]]))</f>
        <v/>
      </c>
      <c r="Y184" s="11" t="str">
        <f>IF(ISBLANK(A184),"",表1_1617[[#This Row],[子项名称]]&amp;表1_1617[[#This Row],[分项工程代号]]&amp;表1_1617[[#This Row],[分项工程名称]])</f>
        <v/>
      </c>
      <c r="Z184" s="11" t="str">
        <f>IF(ISBLANK(A184),"",IF(MATCH(表1_1617[[#This Row],[子项名称]]&amp;表1_1617[[#This Row],[分项工程代号]]&amp;表1_1617[[#This Row],[分项工程名称]],Y:Y,0)=ROW(表1_1617[[#This Row],[子项名称]]),TRUE,FALSE))</f>
        <v/>
      </c>
      <c r="AA184" s="11" t="str">
        <f t="shared" si="35"/>
        <v/>
      </c>
      <c r="AB184" s="11" t="str">
        <f>IF(ISBLANK(A184),"",VLOOKUP(表1_1617[[#This Row],[分项工程名称]],施工检查记录[#All],2,FALSE))</f>
        <v/>
      </c>
      <c r="AC184" t="str">
        <f t="shared" si="24"/>
        <v>1900年01月00日</v>
      </c>
    </row>
    <row r="185" customHeight="1" spans="1:29">
      <c r="A185" s="5"/>
      <c r="B185" s="5" t="str">
        <f ca="1" t="shared" si="25"/>
        <v/>
      </c>
      <c r="C185" s="5"/>
      <c r="D185" s="5"/>
      <c r="E185" s="5"/>
      <c r="F185" s="5"/>
      <c r="G185" s="85"/>
      <c r="I185" s="5"/>
      <c r="J185" s="5"/>
      <c r="K185" s="11" t="str">
        <f>IF(ISBLANK(A185),"",VLOOKUP("S8"&amp;表1_1617[[#This Row],[分项工程代号]]&amp;表1_1617[[#This Row],[分项工程名称]],模板!D:F,3,FALSE))</f>
        <v/>
      </c>
      <c r="L185" s="2" t="str">
        <f ca="1">IF(ISBLANK(A185),"",表1_1617[[#This Row],[编号]]&amp;TEXT(表1_1617[[#This Row],[序号]],"000"))</f>
        <v/>
      </c>
      <c r="M185" s="11" t="str">
        <f t="shared" si="26"/>
        <v/>
      </c>
      <c r="N185" s="11" t="str">
        <f t="shared" si="27"/>
        <v/>
      </c>
      <c r="O185" s="11" t="str">
        <f t="shared" si="28"/>
        <v/>
      </c>
      <c r="P185" s="2" t="str">
        <f t="shared" si="29"/>
        <v/>
      </c>
      <c r="Q185" s="2" t="str">
        <f t="shared" si="30"/>
        <v/>
      </c>
      <c r="R185" s="2" t="str">
        <f t="shared" si="31"/>
        <v/>
      </c>
      <c r="S185" s="11" t="str">
        <f t="shared" si="32"/>
        <v/>
      </c>
      <c r="T185" s="11" t="str">
        <f>IF(ISBLANK(A185),"",VLOOKUP(表1_1617[[#This Row],[分项工程名称]],模板!C:G,3,FALSE))</f>
        <v/>
      </c>
      <c r="U185" s="2" t="str">
        <f t="shared" si="33"/>
        <v/>
      </c>
      <c r="V185" s="2" t="str">
        <f t="shared" si="34"/>
        <v/>
      </c>
      <c r="W185" s="11" t="str">
        <f>IF(ISBLANK(A185),"",表1_1617[[#This Row],[子项名称]]&amp;表1_1617[[#This Row],[标题]]&amp;表1_1617[[#This Row],[分项工程代号]])</f>
        <v/>
      </c>
      <c r="X185" s="11" t="str">
        <f>IF(ISBLANK(A185),"",COUNTIF(W:W,表1_1617[[#This Row],[子项名称]]&amp;表1_1617[[#This Row],[标题]]&amp;表1_1617[[#This Row],[分项工程代号]]))</f>
        <v/>
      </c>
      <c r="Y185" s="11" t="str">
        <f>IF(ISBLANK(A185),"",表1_1617[[#This Row],[子项名称]]&amp;表1_1617[[#This Row],[分项工程代号]]&amp;表1_1617[[#This Row],[分项工程名称]])</f>
        <v/>
      </c>
      <c r="Z185" s="11" t="str">
        <f>IF(ISBLANK(A185),"",IF(MATCH(表1_1617[[#This Row],[子项名称]]&amp;表1_1617[[#This Row],[分项工程代号]]&amp;表1_1617[[#This Row],[分项工程名称]],Y:Y,0)=ROW(表1_1617[[#This Row],[子项名称]]),TRUE,FALSE))</f>
        <v/>
      </c>
      <c r="AA185" s="11" t="str">
        <f t="shared" si="35"/>
        <v/>
      </c>
      <c r="AB185" s="11" t="str">
        <f>IF(ISBLANK(A185),"",VLOOKUP(表1_1617[[#This Row],[分项工程名称]],施工检查记录[#All],2,FALSE))</f>
        <v/>
      </c>
      <c r="AC185" t="str">
        <f t="shared" si="24"/>
        <v>1900年01月00日</v>
      </c>
    </row>
    <row r="186" customHeight="1" spans="1:29">
      <c r="A186" s="5"/>
      <c r="B186" s="5" t="str">
        <f ca="1" t="shared" si="25"/>
        <v/>
      </c>
      <c r="C186" s="5"/>
      <c r="D186" s="5"/>
      <c r="E186" s="5"/>
      <c r="F186" s="5"/>
      <c r="G186" s="85"/>
      <c r="I186" s="5"/>
      <c r="J186" s="5"/>
      <c r="K186" s="11" t="str">
        <f>IF(ISBLANK(A186),"",VLOOKUP("S8"&amp;表1_1617[[#This Row],[分项工程代号]]&amp;表1_1617[[#This Row],[分项工程名称]],模板!D:F,3,FALSE))</f>
        <v/>
      </c>
      <c r="L186" s="2" t="str">
        <f ca="1">IF(ISBLANK(A186),"",表1_1617[[#This Row],[编号]]&amp;TEXT(表1_1617[[#This Row],[序号]],"000"))</f>
        <v/>
      </c>
      <c r="M186" s="11" t="str">
        <f t="shared" si="26"/>
        <v/>
      </c>
      <c r="N186" s="11" t="str">
        <f t="shared" si="27"/>
        <v/>
      </c>
      <c r="O186" s="11" t="str">
        <f t="shared" si="28"/>
        <v/>
      </c>
      <c r="P186" s="2" t="str">
        <f t="shared" si="29"/>
        <v/>
      </c>
      <c r="Q186" s="2" t="str">
        <f t="shared" si="30"/>
        <v/>
      </c>
      <c r="R186" s="2" t="str">
        <f t="shared" si="31"/>
        <v/>
      </c>
      <c r="S186" s="11" t="str">
        <f t="shared" si="32"/>
        <v/>
      </c>
      <c r="T186" s="11" t="str">
        <f>IF(ISBLANK(A186),"",VLOOKUP(表1_1617[[#This Row],[分项工程名称]],模板!C:G,3,FALSE))</f>
        <v/>
      </c>
      <c r="U186" s="2" t="str">
        <f t="shared" si="33"/>
        <v/>
      </c>
      <c r="V186" s="2" t="str">
        <f t="shared" si="34"/>
        <v/>
      </c>
      <c r="W186" s="11" t="str">
        <f>IF(ISBLANK(A186),"",表1_1617[[#This Row],[子项名称]]&amp;表1_1617[[#This Row],[标题]]&amp;表1_1617[[#This Row],[分项工程代号]])</f>
        <v/>
      </c>
      <c r="X186" s="11" t="str">
        <f>IF(ISBLANK(A186),"",COUNTIF(W:W,表1_1617[[#This Row],[子项名称]]&amp;表1_1617[[#This Row],[标题]]&amp;表1_1617[[#This Row],[分项工程代号]]))</f>
        <v/>
      </c>
      <c r="Y186" s="11" t="str">
        <f>IF(ISBLANK(A186),"",表1_1617[[#This Row],[子项名称]]&amp;表1_1617[[#This Row],[分项工程代号]]&amp;表1_1617[[#This Row],[分项工程名称]])</f>
        <v/>
      </c>
      <c r="Z186" s="11" t="str">
        <f>IF(ISBLANK(A186),"",IF(MATCH(表1_1617[[#This Row],[子项名称]]&amp;表1_1617[[#This Row],[分项工程代号]]&amp;表1_1617[[#This Row],[分项工程名称]],Y:Y,0)=ROW(表1_1617[[#This Row],[子项名称]]),TRUE,FALSE))</f>
        <v/>
      </c>
      <c r="AA186" s="11" t="str">
        <f t="shared" si="35"/>
        <v/>
      </c>
      <c r="AB186" s="11" t="str">
        <f>IF(ISBLANK(A186),"",VLOOKUP(表1_1617[[#This Row],[分项工程名称]],施工检查记录[#All],2,FALSE))</f>
        <v/>
      </c>
      <c r="AC186" t="str">
        <f t="shared" si="24"/>
        <v>1900年01月00日</v>
      </c>
    </row>
    <row r="187" customHeight="1" spans="1:29">
      <c r="A187" s="5"/>
      <c r="B187" s="5" t="str">
        <f ca="1" t="shared" si="25"/>
        <v/>
      </c>
      <c r="C187" s="5"/>
      <c r="D187" s="5"/>
      <c r="E187" s="5"/>
      <c r="F187" s="5"/>
      <c r="G187" s="85"/>
      <c r="I187" s="5"/>
      <c r="J187" s="5"/>
      <c r="K187" s="11" t="str">
        <f>IF(ISBLANK(A187),"",VLOOKUP("S8"&amp;表1_1617[[#This Row],[分项工程代号]]&amp;表1_1617[[#This Row],[分项工程名称]],模板!D:F,3,FALSE))</f>
        <v/>
      </c>
      <c r="L187" s="2" t="str">
        <f ca="1">IF(ISBLANK(A187),"",表1_1617[[#This Row],[编号]]&amp;TEXT(表1_1617[[#This Row],[序号]],"000"))</f>
        <v/>
      </c>
      <c r="M187" s="11" t="str">
        <f t="shared" si="26"/>
        <v/>
      </c>
      <c r="N187" s="11" t="str">
        <f t="shared" si="27"/>
        <v/>
      </c>
      <c r="O187" s="11" t="str">
        <f t="shared" si="28"/>
        <v/>
      </c>
      <c r="P187" s="2" t="str">
        <f t="shared" si="29"/>
        <v/>
      </c>
      <c r="Q187" s="2" t="str">
        <f t="shared" si="30"/>
        <v/>
      </c>
      <c r="R187" s="2" t="str">
        <f t="shared" si="31"/>
        <v/>
      </c>
      <c r="S187" s="11" t="str">
        <f t="shared" si="32"/>
        <v/>
      </c>
      <c r="T187" s="11" t="str">
        <f>IF(ISBLANK(A187),"",VLOOKUP(表1_1617[[#This Row],[分项工程名称]],模板!C:G,3,FALSE))</f>
        <v/>
      </c>
      <c r="U187" s="2" t="str">
        <f t="shared" si="33"/>
        <v/>
      </c>
      <c r="V187" s="2" t="str">
        <f t="shared" si="34"/>
        <v/>
      </c>
      <c r="W187" s="11" t="str">
        <f>IF(ISBLANK(A187),"",表1_1617[[#This Row],[子项名称]]&amp;表1_1617[[#This Row],[标题]]&amp;表1_1617[[#This Row],[分项工程代号]])</f>
        <v/>
      </c>
      <c r="X187" s="11" t="str">
        <f>IF(ISBLANK(A187),"",COUNTIF(W:W,表1_1617[[#This Row],[子项名称]]&amp;表1_1617[[#This Row],[标题]]&amp;表1_1617[[#This Row],[分项工程代号]]))</f>
        <v/>
      </c>
      <c r="Y187" s="11" t="str">
        <f>IF(ISBLANK(A187),"",表1_1617[[#This Row],[子项名称]]&amp;表1_1617[[#This Row],[分项工程代号]]&amp;表1_1617[[#This Row],[分项工程名称]])</f>
        <v/>
      </c>
      <c r="Z187" s="11" t="str">
        <f>IF(ISBLANK(A187),"",IF(MATCH(表1_1617[[#This Row],[子项名称]]&amp;表1_1617[[#This Row],[分项工程代号]]&amp;表1_1617[[#This Row],[分项工程名称]],Y:Y,0)=ROW(表1_1617[[#This Row],[子项名称]]),TRUE,FALSE))</f>
        <v/>
      </c>
      <c r="AA187" s="11" t="str">
        <f t="shared" si="35"/>
        <v/>
      </c>
      <c r="AB187" s="11" t="str">
        <f>IF(ISBLANK(A187),"",VLOOKUP(表1_1617[[#This Row],[分项工程名称]],施工检查记录[#All],2,FALSE))</f>
        <v/>
      </c>
      <c r="AC187" t="str">
        <f t="shared" si="24"/>
        <v>1900年01月00日</v>
      </c>
    </row>
    <row r="188" customHeight="1" spans="1:29">
      <c r="A188" s="5"/>
      <c r="B188" s="5" t="str">
        <f ca="1" t="shared" si="25"/>
        <v/>
      </c>
      <c r="C188" s="5"/>
      <c r="D188" s="5"/>
      <c r="E188" s="5"/>
      <c r="F188" s="5"/>
      <c r="G188" s="85"/>
      <c r="I188" s="5"/>
      <c r="J188" s="5"/>
      <c r="K188" s="11" t="str">
        <f>IF(ISBLANK(A188),"",VLOOKUP("S8"&amp;表1_1617[[#This Row],[分项工程代号]]&amp;表1_1617[[#This Row],[分项工程名称]],模板!D:F,3,FALSE))</f>
        <v/>
      </c>
      <c r="L188" s="2" t="str">
        <f ca="1">IF(ISBLANK(A188),"",表1_1617[[#This Row],[编号]]&amp;TEXT(表1_1617[[#This Row],[序号]],"000"))</f>
        <v/>
      </c>
      <c r="M188" s="11" t="str">
        <f t="shared" si="26"/>
        <v/>
      </c>
      <c r="N188" s="11" t="str">
        <f t="shared" si="27"/>
        <v/>
      </c>
      <c r="O188" s="11" t="str">
        <f t="shared" si="28"/>
        <v/>
      </c>
      <c r="P188" s="2" t="str">
        <f t="shared" si="29"/>
        <v/>
      </c>
      <c r="Q188" s="2" t="str">
        <f t="shared" si="30"/>
        <v/>
      </c>
      <c r="R188" s="2" t="str">
        <f t="shared" si="31"/>
        <v/>
      </c>
      <c r="S188" s="11" t="str">
        <f t="shared" si="32"/>
        <v/>
      </c>
      <c r="T188" s="11" t="str">
        <f>IF(ISBLANK(A188),"",VLOOKUP(表1_1617[[#This Row],[分项工程名称]],模板!C:G,3,FALSE))</f>
        <v/>
      </c>
      <c r="U188" s="2" t="str">
        <f t="shared" si="33"/>
        <v/>
      </c>
      <c r="V188" s="2" t="str">
        <f t="shared" si="34"/>
        <v/>
      </c>
      <c r="W188" s="11" t="str">
        <f>IF(ISBLANK(A188),"",表1_1617[[#This Row],[子项名称]]&amp;表1_1617[[#This Row],[标题]]&amp;表1_1617[[#This Row],[分项工程代号]])</f>
        <v/>
      </c>
      <c r="X188" s="11" t="str">
        <f>IF(ISBLANK(A188),"",COUNTIF(W:W,表1_1617[[#This Row],[子项名称]]&amp;表1_1617[[#This Row],[标题]]&amp;表1_1617[[#This Row],[分项工程代号]]))</f>
        <v/>
      </c>
      <c r="Y188" s="11" t="str">
        <f>IF(ISBLANK(A188),"",表1_1617[[#This Row],[子项名称]]&amp;表1_1617[[#This Row],[分项工程代号]]&amp;表1_1617[[#This Row],[分项工程名称]])</f>
        <v/>
      </c>
      <c r="Z188" s="11" t="str">
        <f>IF(ISBLANK(A188),"",IF(MATCH(表1_1617[[#This Row],[子项名称]]&amp;表1_1617[[#This Row],[分项工程代号]]&amp;表1_1617[[#This Row],[分项工程名称]],Y:Y,0)=ROW(表1_1617[[#This Row],[子项名称]]),TRUE,FALSE))</f>
        <v/>
      </c>
      <c r="AA188" s="11" t="str">
        <f t="shared" si="35"/>
        <v/>
      </c>
      <c r="AB188" s="11" t="str">
        <f>IF(ISBLANK(A188),"",VLOOKUP(表1_1617[[#This Row],[分项工程名称]],施工检查记录[#All],2,FALSE))</f>
        <v/>
      </c>
      <c r="AC188" t="str">
        <f t="shared" si="24"/>
        <v>1900年01月00日</v>
      </c>
    </row>
    <row r="189" customHeight="1" spans="1:29">
      <c r="A189" s="5"/>
      <c r="B189" s="5" t="str">
        <f ca="1" t="shared" si="25"/>
        <v/>
      </c>
      <c r="C189" s="5"/>
      <c r="D189" s="5"/>
      <c r="E189" s="5"/>
      <c r="F189" s="5"/>
      <c r="G189" s="85"/>
      <c r="I189" s="5"/>
      <c r="J189" s="5"/>
      <c r="K189" s="11" t="str">
        <f>IF(ISBLANK(A189),"",VLOOKUP("S8"&amp;表1_1617[[#This Row],[分项工程代号]]&amp;表1_1617[[#This Row],[分项工程名称]],模板!D:F,3,FALSE))</f>
        <v/>
      </c>
      <c r="L189" s="2" t="str">
        <f ca="1">IF(ISBLANK(A189),"",表1_1617[[#This Row],[编号]]&amp;TEXT(表1_1617[[#This Row],[序号]],"000"))</f>
        <v/>
      </c>
      <c r="M189" s="11" t="str">
        <f t="shared" si="26"/>
        <v/>
      </c>
      <c r="N189" s="11" t="str">
        <f t="shared" si="27"/>
        <v/>
      </c>
      <c r="O189" s="11" t="str">
        <f t="shared" si="28"/>
        <v/>
      </c>
      <c r="P189" s="2" t="str">
        <f t="shared" si="29"/>
        <v/>
      </c>
      <c r="Q189" s="2" t="str">
        <f t="shared" si="30"/>
        <v/>
      </c>
      <c r="R189" s="2" t="str">
        <f t="shared" si="31"/>
        <v/>
      </c>
      <c r="S189" s="11" t="str">
        <f t="shared" si="32"/>
        <v/>
      </c>
      <c r="T189" s="11" t="str">
        <f>IF(ISBLANK(A189),"",VLOOKUP(表1_1617[[#This Row],[分项工程名称]],模板!C:G,3,FALSE))</f>
        <v/>
      </c>
      <c r="U189" s="2" t="str">
        <f t="shared" si="33"/>
        <v/>
      </c>
      <c r="V189" s="2" t="str">
        <f t="shared" si="34"/>
        <v/>
      </c>
      <c r="W189" s="11" t="str">
        <f>IF(ISBLANK(A189),"",表1_1617[[#This Row],[子项名称]]&amp;表1_1617[[#This Row],[标题]]&amp;表1_1617[[#This Row],[分项工程代号]])</f>
        <v/>
      </c>
      <c r="X189" s="11" t="str">
        <f>IF(ISBLANK(A189),"",COUNTIF(W:W,表1_1617[[#This Row],[子项名称]]&amp;表1_1617[[#This Row],[标题]]&amp;表1_1617[[#This Row],[分项工程代号]]))</f>
        <v/>
      </c>
      <c r="Y189" s="11" t="str">
        <f>IF(ISBLANK(A189),"",表1_1617[[#This Row],[子项名称]]&amp;表1_1617[[#This Row],[分项工程代号]]&amp;表1_1617[[#This Row],[分项工程名称]])</f>
        <v/>
      </c>
      <c r="Z189" s="11" t="str">
        <f>IF(ISBLANK(A189),"",IF(MATCH(表1_1617[[#This Row],[子项名称]]&amp;表1_1617[[#This Row],[分项工程代号]]&amp;表1_1617[[#This Row],[分项工程名称]],Y:Y,0)=ROW(表1_1617[[#This Row],[子项名称]]),TRUE,FALSE))</f>
        <v/>
      </c>
      <c r="AA189" s="11" t="str">
        <f t="shared" si="35"/>
        <v/>
      </c>
      <c r="AB189" s="11" t="str">
        <f>IF(ISBLANK(A189),"",VLOOKUP(表1_1617[[#This Row],[分项工程名称]],施工检查记录[#All],2,FALSE))</f>
        <v/>
      </c>
      <c r="AC189" t="str">
        <f t="shared" si="24"/>
        <v>1900年01月00日</v>
      </c>
    </row>
    <row r="190" customHeight="1" spans="1:29">
      <c r="A190" s="5"/>
      <c r="B190" s="5" t="str">
        <f ca="1" t="shared" si="25"/>
        <v/>
      </c>
      <c r="C190" s="5"/>
      <c r="D190" s="5"/>
      <c r="E190" s="5"/>
      <c r="F190" s="5"/>
      <c r="G190" s="85"/>
      <c r="I190" s="5"/>
      <c r="J190" s="5"/>
      <c r="K190" s="11" t="str">
        <f>IF(ISBLANK(A190),"",VLOOKUP("S8"&amp;表1_1617[[#This Row],[分项工程代号]]&amp;表1_1617[[#This Row],[分项工程名称]],模板!D:F,3,FALSE))</f>
        <v/>
      </c>
      <c r="L190" s="2" t="str">
        <f ca="1">IF(ISBLANK(A190),"",表1_1617[[#This Row],[编号]]&amp;TEXT(表1_1617[[#This Row],[序号]],"000"))</f>
        <v/>
      </c>
      <c r="M190" s="11" t="str">
        <f t="shared" si="26"/>
        <v/>
      </c>
      <c r="N190" s="11" t="str">
        <f t="shared" si="27"/>
        <v/>
      </c>
      <c r="O190" s="11" t="str">
        <f t="shared" si="28"/>
        <v/>
      </c>
      <c r="P190" s="2" t="str">
        <f t="shared" si="29"/>
        <v/>
      </c>
      <c r="Q190" s="2" t="str">
        <f t="shared" si="30"/>
        <v/>
      </c>
      <c r="R190" s="2" t="str">
        <f t="shared" si="31"/>
        <v/>
      </c>
      <c r="S190" s="11" t="str">
        <f t="shared" si="32"/>
        <v/>
      </c>
      <c r="T190" s="11" t="str">
        <f>IF(ISBLANK(A190),"",VLOOKUP(表1_1617[[#This Row],[分项工程名称]],模板!C:G,3,FALSE))</f>
        <v/>
      </c>
      <c r="U190" s="2" t="str">
        <f t="shared" si="33"/>
        <v/>
      </c>
      <c r="V190" s="2" t="str">
        <f t="shared" si="34"/>
        <v/>
      </c>
      <c r="W190" s="11" t="str">
        <f>IF(ISBLANK(A190),"",表1_1617[[#This Row],[子项名称]]&amp;表1_1617[[#This Row],[标题]]&amp;表1_1617[[#This Row],[分项工程代号]])</f>
        <v/>
      </c>
      <c r="X190" s="11" t="str">
        <f>IF(ISBLANK(A190),"",COUNTIF(W:W,表1_1617[[#This Row],[子项名称]]&amp;表1_1617[[#This Row],[标题]]&amp;表1_1617[[#This Row],[分项工程代号]]))</f>
        <v/>
      </c>
      <c r="Y190" s="11" t="str">
        <f>IF(ISBLANK(A190),"",表1_1617[[#This Row],[子项名称]]&amp;表1_1617[[#This Row],[分项工程代号]]&amp;表1_1617[[#This Row],[分项工程名称]])</f>
        <v/>
      </c>
      <c r="Z190" s="11" t="str">
        <f>IF(ISBLANK(A190),"",IF(MATCH(表1_1617[[#This Row],[子项名称]]&amp;表1_1617[[#This Row],[分项工程代号]]&amp;表1_1617[[#This Row],[分项工程名称]],Y:Y,0)=ROW(表1_1617[[#This Row],[子项名称]]),TRUE,FALSE))</f>
        <v/>
      </c>
      <c r="AA190" s="11" t="str">
        <f t="shared" si="35"/>
        <v/>
      </c>
      <c r="AB190" s="11" t="str">
        <f>IF(ISBLANK(A190),"",VLOOKUP(表1_1617[[#This Row],[分项工程名称]],施工检查记录[#All],2,FALSE))</f>
        <v/>
      </c>
      <c r="AC190" t="str">
        <f t="shared" si="24"/>
        <v>1900年01月00日</v>
      </c>
    </row>
    <row r="191" customHeight="1" spans="1:29">
      <c r="A191" s="5"/>
      <c r="B191" s="5" t="str">
        <f ca="1" t="shared" si="25"/>
        <v/>
      </c>
      <c r="C191" s="5"/>
      <c r="D191" s="5"/>
      <c r="E191" s="5"/>
      <c r="F191" s="5"/>
      <c r="G191" s="85"/>
      <c r="I191" s="5"/>
      <c r="J191" s="5"/>
      <c r="K191" s="11" t="str">
        <f>IF(ISBLANK(A191),"",VLOOKUP("S8"&amp;表1_1617[[#This Row],[分项工程代号]]&amp;表1_1617[[#This Row],[分项工程名称]],模板!D:F,3,FALSE))</f>
        <v/>
      </c>
      <c r="L191" s="2" t="str">
        <f ca="1">IF(ISBLANK(A191),"",表1_1617[[#This Row],[编号]]&amp;TEXT(表1_1617[[#This Row],[序号]],"000"))</f>
        <v/>
      </c>
      <c r="M191" s="11" t="str">
        <f t="shared" si="26"/>
        <v/>
      </c>
      <c r="N191" s="11" t="str">
        <f t="shared" si="27"/>
        <v/>
      </c>
      <c r="O191" s="11" t="str">
        <f t="shared" si="28"/>
        <v/>
      </c>
      <c r="P191" s="2" t="str">
        <f t="shared" si="29"/>
        <v/>
      </c>
      <c r="Q191" s="2" t="str">
        <f t="shared" si="30"/>
        <v/>
      </c>
      <c r="R191" s="2" t="str">
        <f t="shared" si="31"/>
        <v/>
      </c>
      <c r="S191" s="11" t="str">
        <f t="shared" si="32"/>
        <v/>
      </c>
      <c r="T191" s="11" t="str">
        <f>IF(ISBLANK(A191),"",VLOOKUP(表1_1617[[#This Row],[分项工程名称]],模板!C:G,3,FALSE))</f>
        <v/>
      </c>
      <c r="U191" s="2" t="str">
        <f t="shared" si="33"/>
        <v/>
      </c>
      <c r="V191" s="2" t="str">
        <f t="shared" si="34"/>
        <v/>
      </c>
      <c r="W191" s="11" t="str">
        <f>IF(ISBLANK(A191),"",表1_1617[[#This Row],[子项名称]]&amp;表1_1617[[#This Row],[标题]]&amp;表1_1617[[#This Row],[分项工程代号]])</f>
        <v/>
      </c>
      <c r="X191" s="11" t="str">
        <f>IF(ISBLANK(A191),"",COUNTIF(W:W,表1_1617[[#This Row],[子项名称]]&amp;表1_1617[[#This Row],[标题]]&amp;表1_1617[[#This Row],[分项工程代号]]))</f>
        <v/>
      </c>
      <c r="Y191" s="11" t="str">
        <f>IF(ISBLANK(A191),"",表1_1617[[#This Row],[子项名称]]&amp;表1_1617[[#This Row],[分项工程代号]]&amp;表1_1617[[#This Row],[分项工程名称]])</f>
        <v/>
      </c>
      <c r="Z191" s="11" t="str">
        <f>IF(ISBLANK(A191),"",IF(MATCH(表1_1617[[#This Row],[子项名称]]&amp;表1_1617[[#This Row],[分项工程代号]]&amp;表1_1617[[#This Row],[分项工程名称]],Y:Y,0)=ROW(表1_1617[[#This Row],[子项名称]]),TRUE,FALSE))</f>
        <v/>
      </c>
      <c r="AA191" s="11" t="str">
        <f t="shared" si="35"/>
        <v/>
      </c>
      <c r="AB191" s="11" t="str">
        <f>IF(ISBLANK(A191),"",VLOOKUP(表1_1617[[#This Row],[分项工程名称]],施工检查记录[#All],2,FALSE))</f>
        <v/>
      </c>
      <c r="AC191" t="str">
        <f t="shared" si="24"/>
        <v>1900年01月00日</v>
      </c>
    </row>
    <row r="192" customHeight="1" spans="1:29">
      <c r="A192" s="5"/>
      <c r="B192" s="5" t="str">
        <f ca="1" t="shared" si="25"/>
        <v/>
      </c>
      <c r="D192" s="5"/>
      <c r="E192" s="5"/>
      <c r="F192" s="5"/>
      <c r="G192" s="85"/>
      <c r="I192" s="5"/>
      <c r="J192" s="5"/>
      <c r="K192" s="11" t="str">
        <f>IF(ISBLANK(A192),"",VLOOKUP("S8"&amp;表1_1617[[#This Row],[分项工程代号]]&amp;表1_1617[[#This Row],[分项工程名称]],模板!D:F,3,FALSE))</f>
        <v/>
      </c>
      <c r="L192" s="2" t="str">
        <f ca="1">IF(ISBLANK(A192),"",表1_1617[[#This Row],[编号]]&amp;TEXT(表1_1617[[#This Row],[序号]],"000"))</f>
        <v/>
      </c>
      <c r="M192" s="11" t="str">
        <f t="shared" si="26"/>
        <v/>
      </c>
      <c r="N192" s="11" t="str">
        <f t="shared" si="27"/>
        <v/>
      </c>
      <c r="O192" s="11" t="str">
        <f t="shared" si="28"/>
        <v/>
      </c>
      <c r="P192" s="2" t="str">
        <f t="shared" si="29"/>
        <v/>
      </c>
      <c r="Q192" s="2" t="str">
        <f t="shared" si="30"/>
        <v/>
      </c>
      <c r="R192" s="2" t="str">
        <f t="shared" si="31"/>
        <v/>
      </c>
      <c r="S192" s="11" t="str">
        <f t="shared" si="32"/>
        <v/>
      </c>
      <c r="T192" s="11" t="str">
        <f>IF(ISBLANK(A192),"",VLOOKUP(表1_1617[[#This Row],[分项工程名称]],模板!C:G,3,FALSE))</f>
        <v/>
      </c>
      <c r="U192" s="2" t="str">
        <f t="shared" si="33"/>
        <v/>
      </c>
      <c r="V192" s="2" t="str">
        <f t="shared" si="34"/>
        <v/>
      </c>
      <c r="W192" s="11" t="str">
        <f>IF(ISBLANK(A192),"",表1_1617[[#This Row],[子项名称]]&amp;表1_1617[[#This Row],[标题]]&amp;表1_1617[[#This Row],[分项工程代号]])</f>
        <v/>
      </c>
      <c r="X192" s="11" t="str">
        <f>IF(ISBLANK(A192),"",COUNTIF(W:W,表1_1617[[#This Row],[子项名称]]&amp;表1_1617[[#This Row],[标题]]&amp;表1_1617[[#This Row],[分项工程代号]]))</f>
        <v/>
      </c>
      <c r="Y192" s="11" t="str">
        <f>IF(ISBLANK(A192),"",表1_1617[[#This Row],[子项名称]]&amp;表1_1617[[#This Row],[分项工程代号]]&amp;表1_1617[[#This Row],[分项工程名称]])</f>
        <v/>
      </c>
      <c r="Z192" s="11" t="str">
        <f>IF(ISBLANK(A192),"",IF(MATCH(表1_1617[[#This Row],[子项名称]]&amp;表1_1617[[#This Row],[分项工程代号]]&amp;表1_1617[[#This Row],[分项工程名称]],Y:Y,0)=ROW(表1_1617[[#This Row],[子项名称]]),TRUE,FALSE))</f>
        <v/>
      </c>
      <c r="AA192" s="11" t="str">
        <f t="shared" si="35"/>
        <v/>
      </c>
      <c r="AB192" s="11" t="str">
        <f>IF(ISBLANK(A192),"",VLOOKUP(表1_1617[[#This Row],[分项工程名称]],施工检查记录[#All],2,FALSE))</f>
        <v/>
      </c>
      <c r="AC192" t="str">
        <f t="shared" si="24"/>
        <v>1900年01月00日</v>
      </c>
    </row>
    <row r="193" customHeight="1" spans="1:29">
      <c r="A193" s="5"/>
      <c r="B193" s="5" t="str">
        <f ca="1" t="shared" si="25"/>
        <v/>
      </c>
      <c r="D193" s="5"/>
      <c r="E193" s="5"/>
      <c r="F193" s="5"/>
      <c r="G193" s="85"/>
      <c r="I193" s="5"/>
      <c r="J193" s="5"/>
      <c r="K193" s="11" t="str">
        <f>IF(ISBLANK(A193),"",VLOOKUP("S8"&amp;表1_1617[[#This Row],[分项工程代号]]&amp;表1_1617[[#This Row],[分项工程名称]],模板!D:F,3,FALSE))</f>
        <v/>
      </c>
      <c r="L193" s="2" t="str">
        <f ca="1">IF(ISBLANK(A193),"",表1_1617[[#This Row],[编号]]&amp;TEXT(表1_1617[[#This Row],[序号]],"000"))</f>
        <v/>
      </c>
      <c r="M193" s="11" t="str">
        <f t="shared" si="26"/>
        <v/>
      </c>
      <c r="N193" s="11" t="str">
        <f t="shared" si="27"/>
        <v/>
      </c>
      <c r="O193" s="11" t="str">
        <f t="shared" si="28"/>
        <v/>
      </c>
      <c r="P193" s="2" t="str">
        <f t="shared" si="29"/>
        <v/>
      </c>
      <c r="Q193" s="2" t="str">
        <f t="shared" si="30"/>
        <v/>
      </c>
      <c r="R193" s="2" t="str">
        <f t="shared" si="31"/>
        <v/>
      </c>
      <c r="S193" s="11" t="str">
        <f t="shared" si="32"/>
        <v/>
      </c>
      <c r="T193" s="11" t="str">
        <f>IF(ISBLANK(A193),"",VLOOKUP(表1_1617[[#This Row],[分项工程名称]],模板!C:G,3,FALSE))</f>
        <v/>
      </c>
      <c r="U193" s="2" t="str">
        <f t="shared" si="33"/>
        <v/>
      </c>
      <c r="V193" s="2" t="str">
        <f t="shared" si="34"/>
        <v/>
      </c>
      <c r="W193" s="11" t="str">
        <f>IF(ISBLANK(A193),"",表1_1617[[#This Row],[子项名称]]&amp;表1_1617[[#This Row],[标题]]&amp;表1_1617[[#This Row],[分项工程代号]])</f>
        <v/>
      </c>
      <c r="X193" s="11" t="str">
        <f>IF(ISBLANK(A193),"",COUNTIF(W:W,表1_1617[[#This Row],[子项名称]]&amp;表1_1617[[#This Row],[标题]]&amp;表1_1617[[#This Row],[分项工程代号]]))</f>
        <v/>
      </c>
      <c r="Y193" s="11" t="str">
        <f>IF(ISBLANK(A193),"",表1_1617[[#This Row],[子项名称]]&amp;表1_1617[[#This Row],[分项工程代号]]&amp;表1_1617[[#This Row],[分项工程名称]])</f>
        <v/>
      </c>
      <c r="Z193" s="11" t="str">
        <f>IF(ISBLANK(A193),"",IF(MATCH(表1_1617[[#This Row],[子项名称]]&amp;表1_1617[[#This Row],[分项工程代号]]&amp;表1_1617[[#This Row],[分项工程名称]],Y:Y,0)=ROW(表1_1617[[#This Row],[子项名称]]),TRUE,FALSE))</f>
        <v/>
      </c>
      <c r="AA193" s="11" t="str">
        <f t="shared" si="35"/>
        <v/>
      </c>
      <c r="AB193" s="11" t="str">
        <f>IF(ISBLANK(A193),"",VLOOKUP(表1_1617[[#This Row],[分项工程名称]],施工检查记录[#All],2,FALSE))</f>
        <v/>
      </c>
      <c r="AC193" t="str">
        <f t="shared" si="24"/>
        <v>1900年01月00日</v>
      </c>
    </row>
    <row r="194" customHeight="1" spans="1:29">
      <c r="A194" s="5"/>
      <c r="B194" s="5" t="str">
        <f ca="1" t="shared" si="25"/>
        <v/>
      </c>
      <c r="D194" s="5"/>
      <c r="E194" s="5"/>
      <c r="F194" s="5"/>
      <c r="G194" s="85"/>
      <c r="I194" s="5"/>
      <c r="J194" s="5"/>
      <c r="K194" s="11" t="str">
        <f>IF(ISBLANK(A194),"",VLOOKUP("S8"&amp;表1_1617[[#This Row],[分项工程代号]]&amp;表1_1617[[#This Row],[分项工程名称]],模板!D:F,3,FALSE))</f>
        <v/>
      </c>
      <c r="L194" s="2" t="str">
        <f ca="1">IF(ISBLANK(A194),"",表1_1617[[#This Row],[编号]]&amp;TEXT(表1_1617[[#This Row],[序号]],"000"))</f>
        <v/>
      </c>
      <c r="M194" s="11" t="str">
        <f t="shared" si="26"/>
        <v/>
      </c>
      <c r="N194" s="11" t="str">
        <f t="shared" si="27"/>
        <v/>
      </c>
      <c r="O194" s="11" t="str">
        <f t="shared" si="28"/>
        <v/>
      </c>
      <c r="P194" s="2" t="str">
        <f t="shared" si="29"/>
        <v/>
      </c>
      <c r="Q194" s="2" t="str">
        <f t="shared" si="30"/>
        <v/>
      </c>
      <c r="R194" s="2" t="str">
        <f t="shared" si="31"/>
        <v/>
      </c>
      <c r="S194" s="11" t="str">
        <f t="shared" si="32"/>
        <v/>
      </c>
      <c r="T194" s="11" t="str">
        <f>IF(ISBLANK(A194),"",VLOOKUP(表1_1617[[#This Row],[分项工程名称]],模板!C:G,3,FALSE))</f>
        <v/>
      </c>
      <c r="U194" s="2" t="str">
        <f t="shared" si="33"/>
        <v/>
      </c>
      <c r="V194" s="2" t="str">
        <f t="shared" si="34"/>
        <v/>
      </c>
      <c r="W194" s="11" t="str">
        <f>IF(ISBLANK(A194),"",表1_1617[[#This Row],[子项名称]]&amp;表1_1617[[#This Row],[标题]]&amp;表1_1617[[#This Row],[分项工程代号]])</f>
        <v/>
      </c>
      <c r="X194" s="11" t="str">
        <f>IF(ISBLANK(A194),"",COUNTIF(W:W,表1_1617[[#This Row],[子项名称]]&amp;表1_1617[[#This Row],[标题]]&amp;表1_1617[[#This Row],[分项工程代号]]))</f>
        <v/>
      </c>
      <c r="Y194" s="11" t="str">
        <f>IF(ISBLANK(A194),"",表1_1617[[#This Row],[子项名称]]&amp;表1_1617[[#This Row],[分项工程代号]]&amp;表1_1617[[#This Row],[分项工程名称]])</f>
        <v/>
      </c>
      <c r="Z194" s="11" t="str">
        <f>IF(ISBLANK(A194),"",IF(MATCH(表1_1617[[#This Row],[子项名称]]&amp;表1_1617[[#This Row],[分项工程代号]]&amp;表1_1617[[#This Row],[分项工程名称]],Y:Y,0)=ROW(表1_1617[[#This Row],[子项名称]]),TRUE,FALSE))</f>
        <v/>
      </c>
      <c r="AA194" s="11" t="str">
        <f t="shared" si="35"/>
        <v/>
      </c>
      <c r="AB194" s="11" t="str">
        <f>IF(ISBLANK(A194),"",VLOOKUP(表1_1617[[#This Row],[分项工程名称]],施工检查记录[#All],2,FALSE))</f>
        <v/>
      </c>
      <c r="AC194" t="str">
        <f t="shared" ref="AC194:AC257" si="36">TEXT($G194,"yyyy年mm月dd日")</f>
        <v>1900年01月00日</v>
      </c>
    </row>
    <row r="195" customHeight="1" spans="1:29">
      <c r="A195" s="5"/>
      <c r="B195" s="5" t="str">
        <f ca="1" t="shared" ref="B195:B258" si="37">IF(ISBLANK(A195),"",_xlfn.MAXIFS(INDIRECT(ADDRESS(2,2)&amp;":"&amp;ADDRESS(ROW(A195)-1,2)),INDIRECT(ADDRESS(2,1)&amp;":"&amp;ADDRESS(ROW(A195)-1,1)),A195,INDIRECT(ADDRESS(2,3)&amp;":"&amp;ADDRESS(ROW(A195)-1,3)),C195,INDIRECT(ADDRESS(2,4)&amp;":"&amp;ADDRESS(ROW(A195)-1,4)),D195)+1)</f>
        <v/>
      </c>
      <c r="C195" s="5"/>
      <c r="D195" s="5"/>
      <c r="E195" s="5"/>
      <c r="F195" s="5"/>
      <c r="G195" s="85"/>
      <c r="I195" s="5"/>
      <c r="J195" s="5"/>
      <c r="K195" s="11" t="str">
        <f>IF(ISBLANK(A195),"",VLOOKUP("S8"&amp;表1_1617[[#This Row],[分项工程代号]]&amp;表1_1617[[#This Row],[分项工程名称]],模板!D:F,3,FALSE))</f>
        <v/>
      </c>
      <c r="L195" s="2" t="str">
        <f ca="1">IF(ISBLANK(A195),"",表1_1617[[#This Row],[编号]]&amp;TEXT(表1_1617[[#This Row],[序号]],"000"))</f>
        <v/>
      </c>
      <c r="M195" s="11" t="str">
        <f t="shared" ref="M195:M258" si="38">IF(ISBLANK(A195),"","北方工程刚果（金）有限公司")</f>
        <v/>
      </c>
      <c r="N195" s="11" t="str">
        <f t="shared" ref="N195:N258" si="39">IF(ISBLANK(A195),"","李云松")</f>
        <v/>
      </c>
      <c r="O195" s="11" t="str">
        <f t="shared" ref="O195:O258" si="40">IF(ISBLANK(A195),"","黄必银")</f>
        <v/>
      </c>
      <c r="P195" s="2" t="str">
        <f t="shared" ref="P195:P258" si="41">IF(ISBLANK(A195),"","WUHUANG CONSTRUCTION ET COMMERCE RDC SAS")</f>
        <v/>
      </c>
      <c r="Q195" s="2" t="str">
        <f t="shared" ref="Q195:Q258" si="42">IF(ISBLANK(A195),"","陈陆")</f>
        <v/>
      </c>
      <c r="R195" s="2" t="str">
        <f t="shared" ref="R195:R258" si="43">IF(ISBLANK(A195),"","冯翰鹏")</f>
        <v/>
      </c>
      <c r="S195" s="11" t="str">
        <f t="shared" ref="S195:S258" si="44">IF(ISBLANK(A195),"","鑫诚建设监理咨询有限公司")</f>
        <v/>
      </c>
      <c r="T195" s="11" t="str">
        <f>IF(ISBLANK(A195),"",VLOOKUP(表1_1617[[#This Row],[分项工程名称]],模板!C:G,3,FALSE))</f>
        <v/>
      </c>
      <c r="U195" s="2" t="str">
        <f t="shared" ref="U195:U258" si="45">IF(ISBLANK(A195),"","刚果（金）庞比铜钴矿项目")</f>
        <v/>
      </c>
      <c r="V195" s="2" t="str">
        <f t="shared" ref="V195:V258" si="46">IF(ISBLANK(A195),"",_xlfn.CONCAT(U195,"   ",A195))</f>
        <v/>
      </c>
      <c r="W195" s="11" t="str">
        <f>IF(ISBLANK(A195),"",表1_1617[[#This Row],[子项名称]]&amp;表1_1617[[#This Row],[标题]]&amp;表1_1617[[#This Row],[分项工程代号]])</f>
        <v/>
      </c>
      <c r="X195" s="11" t="str">
        <f>IF(ISBLANK(A195),"",COUNTIF(W:W,表1_1617[[#This Row],[子项名称]]&amp;表1_1617[[#This Row],[标题]]&amp;表1_1617[[#This Row],[分项工程代号]]))</f>
        <v/>
      </c>
      <c r="Y195" s="11" t="str">
        <f>IF(ISBLANK(A195),"",表1_1617[[#This Row],[子项名称]]&amp;表1_1617[[#This Row],[分项工程代号]]&amp;表1_1617[[#This Row],[分项工程名称]])</f>
        <v/>
      </c>
      <c r="Z195" s="11" t="str">
        <f>IF(ISBLANK(A195),"",IF(MATCH(表1_1617[[#This Row],[子项名称]]&amp;表1_1617[[#This Row],[分项工程代号]]&amp;表1_1617[[#This Row],[分项工程名称]],Y:Y,0)=ROW(表1_1617[[#This Row],[子项名称]]),TRUE,FALSE))</f>
        <v/>
      </c>
      <c r="AA195" s="11" t="str">
        <f t="shared" ref="AA195:AA258" si="47">IF(ISBLANK(A195),"",_xlfn.CONCAT("GB 50166-2007《火灾自动报警系统施工及验收规范》"))</f>
        <v/>
      </c>
      <c r="AB195" s="11" t="str">
        <f>IF(ISBLANK(A195),"",VLOOKUP(表1_1617[[#This Row],[分项工程名称]],施工检查记录[#All],2,FALSE))</f>
        <v/>
      </c>
      <c r="AC195" t="str">
        <f t="shared" si="36"/>
        <v>1900年01月00日</v>
      </c>
    </row>
    <row r="196" customHeight="1" spans="1:29">
      <c r="A196" s="5"/>
      <c r="B196" s="5" t="str">
        <f ca="1" t="shared" si="37"/>
        <v/>
      </c>
      <c r="C196" s="5"/>
      <c r="D196" s="5"/>
      <c r="E196" s="5"/>
      <c r="F196" s="5"/>
      <c r="G196" s="85"/>
      <c r="I196" s="5"/>
      <c r="J196" s="5"/>
      <c r="K196" s="11" t="str">
        <f>IF(ISBLANK(A196),"",VLOOKUP("S8"&amp;表1_1617[[#This Row],[分项工程代号]]&amp;表1_1617[[#This Row],[分项工程名称]],模板!D:F,3,FALSE))</f>
        <v/>
      </c>
      <c r="L196" s="2" t="str">
        <f ca="1">IF(ISBLANK(A196),"",表1_1617[[#This Row],[编号]]&amp;TEXT(表1_1617[[#This Row],[序号]],"000"))</f>
        <v/>
      </c>
      <c r="M196" s="11" t="str">
        <f t="shared" si="38"/>
        <v/>
      </c>
      <c r="N196" s="11" t="str">
        <f t="shared" si="39"/>
        <v/>
      </c>
      <c r="O196" s="11" t="str">
        <f t="shared" si="40"/>
        <v/>
      </c>
      <c r="P196" s="2" t="str">
        <f t="shared" si="41"/>
        <v/>
      </c>
      <c r="Q196" s="2" t="str">
        <f t="shared" si="42"/>
        <v/>
      </c>
      <c r="R196" s="2" t="str">
        <f t="shared" si="43"/>
        <v/>
      </c>
      <c r="S196" s="11" t="str">
        <f t="shared" si="44"/>
        <v/>
      </c>
      <c r="T196" s="11" t="str">
        <f>IF(ISBLANK(A196),"",VLOOKUP(表1_1617[[#This Row],[分项工程名称]],模板!C:G,3,FALSE))</f>
        <v/>
      </c>
      <c r="U196" s="2" t="str">
        <f t="shared" si="45"/>
        <v/>
      </c>
      <c r="V196" s="2" t="str">
        <f t="shared" si="46"/>
        <v/>
      </c>
      <c r="W196" s="11" t="str">
        <f>IF(ISBLANK(A196),"",表1_1617[[#This Row],[子项名称]]&amp;表1_1617[[#This Row],[标题]]&amp;表1_1617[[#This Row],[分项工程代号]])</f>
        <v/>
      </c>
      <c r="X196" s="11" t="str">
        <f>IF(ISBLANK(A196),"",COUNTIF(W:W,表1_1617[[#This Row],[子项名称]]&amp;表1_1617[[#This Row],[标题]]&amp;表1_1617[[#This Row],[分项工程代号]]))</f>
        <v/>
      </c>
      <c r="Y196" s="11" t="str">
        <f>IF(ISBLANK(A196),"",表1_1617[[#This Row],[子项名称]]&amp;表1_1617[[#This Row],[分项工程代号]]&amp;表1_1617[[#This Row],[分项工程名称]])</f>
        <v/>
      </c>
      <c r="Z196" s="11" t="str">
        <f>IF(ISBLANK(A196),"",IF(MATCH(表1_1617[[#This Row],[子项名称]]&amp;表1_1617[[#This Row],[分项工程代号]]&amp;表1_1617[[#This Row],[分项工程名称]],Y:Y,0)=ROW(表1_1617[[#This Row],[子项名称]]),TRUE,FALSE))</f>
        <v/>
      </c>
      <c r="AA196" s="11" t="str">
        <f t="shared" si="47"/>
        <v/>
      </c>
      <c r="AB196" s="11" t="str">
        <f>IF(ISBLANK(A196),"",VLOOKUP(表1_1617[[#This Row],[分项工程名称]],施工检查记录[#All],2,FALSE))</f>
        <v/>
      </c>
      <c r="AC196" t="str">
        <f t="shared" si="36"/>
        <v>1900年01月00日</v>
      </c>
    </row>
    <row r="197" customHeight="1" spans="1:29">
      <c r="A197" s="5"/>
      <c r="B197" s="5" t="str">
        <f ca="1" t="shared" si="37"/>
        <v/>
      </c>
      <c r="C197" s="5"/>
      <c r="D197" s="5"/>
      <c r="E197" s="5"/>
      <c r="F197" s="5"/>
      <c r="G197" s="85"/>
      <c r="I197" s="5"/>
      <c r="J197" s="5"/>
      <c r="K197" s="11" t="str">
        <f>IF(ISBLANK(A197),"",VLOOKUP("S8"&amp;表1_1617[[#This Row],[分项工程代号]]&amp;表1_1617[[#This Row],[分项工程名称]],模板!D:F,3,FALSE))</f>
        <v/>
      </c>
      <c r="L197" s="2" t="str">
        <f ca="1">IF(ISBLANK(A197),"",表1_1617[[#This Row],[编号]]&amp;TEXT(表1_1617[[#This Row],[序号]],"000"))</f>
        <v/>
      </c>
      <c r="M197" s="11" t="str">
        <f t="shared" si="38"/>
        <v/>
      </c>
      <c r="N197" s="11" t="str">
        <f t="shared" si="39"/>
        <v/>
      </c>
      <c r="O197" s="11" t="str">
        <f t="shared" si="40"/>
        <v/>
      </c>
      <c r="P197" s="2" t="str">
        <f t="shared" si="41"/>
        <v/>
      </c>
      <c r="Q197" s="2" t="str">
        <f t="shared" si="42"/>
        <v/>
      </c>
      <c r="R197" s="2" t="str">
        <f t="shared" si="43"/>
        <v/>
      </c>
      <c r="S197" s="11" t="str">
        <f t="shared" si="44"/>
        <v/>
      </c>
      <c r="T197" s="11" t="str">
        <f>IF(ISBLANK(A197),"",VLOOKUP(表1_1617[[#This Row],[分项工程名称]],模板!C:G,3,FALSE))</f>
        <v/>
      </c>
      <c r="U197" s="2" t="str">
        <f t="shared" si="45"/>
        <v/>
      </c>
      <c r="V197" s="2" t="str">
        <f t="shared" si="46"/>
        <v/>
      </c>
      <c r="W197" s="11" t="str">
        <f>IF(ISBLANK(A197),"",表1_1617[[#This Row],[子项名称]]&amp;表1_1617[[#This Row],[标题]]&amp;表1_1617[[#This Row],[分项工程代号]])</f>
        <v/>
      </c>
      <c r="X197" s="11" t="str">
        <f>IF(ISBLANK(A197),"",COUNTIF(W:W,表1_1617[[#This Row],[子项名称]]&amp;表1_1617[[#This Row],[标题]]&amp;表1_1617[[#This Row],[分项工程代号]]))</f>
        <v/>
      </c>
      <c r="Y197" s="11" t="str">
        <f>IF(ISBLANK(A197),"",表1_1617[[#This Row],[子项名称]]&amp;表1_1617[[#This Row],[分项工程代号]]&amp;表1_1617[[#This Row],[分项工程名称]])</f>
        <v/>
      </c>
      <c r="Z197" s="11" t="str">
        <f>IF(ISBLANK(A197),"",IF(MATCH(表1_1617[[#This Row],[子项名称]]&amp;表1_1617[[#This Row],[分项工程代号]]&amp;表1_1617[[#This Row],[分项工程名称]],Y:Y,0)=ROW(表1_1617[[#This Row],[子项名称]]),TRUE,FALSE))</f>
        <v/>
      </c>
      <c r="AA197" s="11" t="str">
        <f t="shared" si="47"/>
        <v/>
      </c>
      <c r="AB197" s="11" t="str">
        <f>IF(ISBLANK(A197),"",VLOOKUP(表1_1617[[#This Row],[分项工程名称]],施工检查记录[#All],2,FALSE))</f>
        <v/>
      </c>
      <c r="AC197" t="str">
        <f t="shared" si="36"/>
        <v>1900年01月00日</v>
      </c>
    </row>
    <row r="198" customHeight="1" spans="1:29">
      <c r="A198" s="5"/>
      <c r="B198" s="5" t="str">
        <f ca="1" t="shared" si="37"/>
        <v/>
      </c>
      <c r="C198" s="5"/>
      <c r="D198" s="5"/>
      <c r="E198" s="5"/>
      <c r="F198" s="5"/>
      <c r="G198" s="85"/>
      <c r="I198" s="5"/>
      <c r="J198" s="5"/>
      <c r="K198" s="11" t="str">
        <f>IF(ISBLANK(A198),"",VLOOKUP("S8"&amp;表1_1617[[#This Row],[分项工程代号]]&amp;表1_1617[[#This Row],[分项工程名称]],模板!D:F,3,FALSE))</f>
        <v/>
      </c>
      <c r="L198" s="2" t="str">
        <f ca="1">IF(ISBLANK(A198),"",表1_1617[[#This Row],[编号]]&amp;TEXT(表1_1617[[#This Row],[序号]],"000"))</f>
        <v/>
      </c>
      <c r="M198" s="11" t="str">
        <f t="shared" si="38"/>
        <v/>
      </c>
      <c r="N198" s="11" t="str">
        <f t="shared" si="39"/>
        <v/>
      </c>
      <c r="O198" s="11" t="str">
        <f t="shared" si="40"/>
        <v/>
      </c>
      <c r="P198" s="2" t="str">
        <f t="shared" si="41"/>
        <v/>
      </c>
      <c r="Q198" s="2" t="str">
        <f t="shared" si="42"/>
        <v/>
      </c>
      <c r="R198" s="2" t="str">
        <f t="shared" si="43"/>
        <v/>
      </c>
      <c r="S198" s="11" t="str">
        <f t="shared" si="44"/>
        <v/>
      </c>
      <c r="T198" s="11" t="str">
        <f>IF(ISBLANK(A198),"",VLOOKUP(表1_1617[[#This Row],[分项工程名称]],模板!C:G,3,FALSE))</f>
        <v/>
      </c>
      <c r="U198" s="2" t="str">
        <f t="shared" si="45"/>
        <v/>
      </c>
      <c r="V198" s="2" t="str">
        <f t="shared" si="46"/>
        <v/>
      </c>
      <c r="W198" s="11" t="str">
        <f>IF(ISBLANK(A198),"",表1_1617[[#This Row],[子项名称]]&amp;表1_1617[[#This Row],[标题]]&amp;表1_1617[[#This Row],[分项工程代号]])</f>
        <v/>
      </c>
      <c r="X198" s="11" t="str">
        <f>IF(ISBLANK(A198),"",COUNTIF(W:W,表1_1617[[#This Row],[子项名称]]&amp;表1_1617[[#This Row],[标题]]&amp;表1_1617[[#This Row],[分项工程代号]]))</f>
        <v/>
      </c>
      <c r="Y198" s="11" t="str">
        <f>IF(ISBLANK(A198),"",表1_1617[[#This Row],[子项名称]]&amp;表1_1617[[#This Row],[分项工程代号]]&amp;表1_1617[[#This Row],[分项工程名称]])</f>
        <v/>
      </c>
      <c r="Z198" s="11" t="str">
        <f>IF(ISBLANK(A198),"",IF(MATCH(表1_1617[[#This Row],[子项名称]]&amp;表1_1617[[#This Row],[分项工程代号]]&amp;表1_1617[[#This Row],[分项工程名称]],Y:Y,0)=ROW(表1_1617[[#This Row],[子项名称]]),TRUE,FALSE))</f>
        <v/>
      </c>
      <c r="AA198" s="11" t="str">
        <f t="shared" si="47"/>
        <v/>
      </c>
      <c r="AB198" s="11" t="str">
        <f>IF(ISBLANK(A198),"",VLOOKUP(表1_1617[[#This Row],[分项工程名称]],施工检查记录[#All],2,FALSE))</f>
        <v/>
      </c>
      <c r="AC198" t="str">
        <f t="shared" si="36"/>
        <v>1900年01月00日</v>
      </c>
    </row>
    <row r="199" customHeight="1" spans="1:29">
      <c r="A199" s="5"/>
      <c r="B199" s="5" t="str">
        <f ca="1" t="shared" si="37"/>
        <v/>
      </c>
      <c r="C199" s="5"/>
      <c r="D199" s="5"/>
      <c r="E199" s="5"/>
      <c r="F199" s="5"/>
      <c r="G199" s="85"/>
      <c r="I199" s="5"/>
      <c r="J199" s="5"/>
      <c r="K199" s="11" t="str">
        <f>IF(ISBLANK(A199),"",VLOOKUP("S8"&amp;表1_1617[[#This Row],[分项工程代号]]&amp;表1_1617[[#This Row],[分项工程名称]],模板!D:F,3,FALSE))</f>
        <v/>
      </c>
      <c r="L199" s="2" t="str">
        <f ca="1">IF(ISBLANK(A199),"",表1_1617[[#This Row],[编号]]&amp;TEXT(表1_1617[[#This Row],[序号]],"000"))</f>
        <v/>
      </c>
      <c r="M199" s="11" t="str">
        <f t="shared" si="38"/>
        <v/>
      </c>
      <c r="N199" s="11" t="str">
        <f t="shared" si="39"/>
        <v/>
      </c>
      <c r="O199" s="11" t="str">
        <f t="shared" si="40"/>
        <v/>
      </c>
      <c r="P199" s="2" t="str">
        <f t="shared" si="41"/>
        <v/>
      </c>
      <c r="Q199" s="2" t="str">
        <f t="shared" si="42"/>
        <v/>
      </c>
      <c r="R199" s="2" t="str">
        <f t="shared" si="43"/>
        <v/>
      </c>
      <c r="S199" s="11" t="str">
        <f t="shared" si="44"/>
        <v/>
      </c>
      <c r="T199" s="11" t="str">
        <f>IF(ISBLANK(A199),"",VLOOKUP(表1_1617[[#This Row],[分项工程名称]],模板!C:G,3,FALSE))</f>
        <v/>
      </c>
      <c r="U199" s="2" t="str">
        <f t="shared" si="45"/>
        <v/>
      </c>
      <c r="V199" s="2" t="str">
        <f t="shared" si="46"/>
        <v/>
      </c>
      <c r="W199" s="11" t="str">
        <f>IF(ISBLANK(A199),"",表1_1617[[#This Row],[子项名称]]&amp;表1_1617[[#This Row],[标题]]&amp;表1_1617[[#This Row],[分项工程代号]])</f>
        <v/>
      </c>
      <c r="X199" s="11" t="str">
        <f>IF(ISBLANK(A199),"",COUNTIF(W:W,表1_1617[[#This Row],[子项名称]]&amp;表1_1617[[#This Row],[标题]]&amp;表1_1617[[#This Row],[分项工程代号]]))</f>
        <v/>
      </c>
      <c r="Y199" s="11" t="str">
        <f>IF(ISBLANK(A199),"",表1_1617[[#This Row],[子项名称]]&amp;表1_1617[[#This Row],[分项工程代号]]&amp;表1_1617[[#This Row],[分项工程名称]])</f>
        <v/>
      </c>
      <c r="Z199" s="11" t="str">
        <f>IF(ISBLANK(A199),"",IF(MATCH(表1_1617[[#This Row],[子项名称]]&amp;表1_1617[[#This Row],[分项工程代号]]&amp;表1_1617[[#This Row],[分项工程名称]],Y:Y,0)=ROW(表1_1617[[#This Row],[子项名称]]),TRUE,FALSE))</f>
        <v/>
      </c>
      <c r="AA199" s="11" t="str">
        <f t="shared" si="47"/>
        <v/>
      </c>
      <c r="AB199" s="11" t="str">
        <f>IF(ISBLANK(A199),"",VLOOKUP(表1_1617[[#This Row],[分项工程名称]],施工检查记录[#All],2,FALSE))</f>
        <v/>
      </c>
      <c r="AC199" t="str">
        <f t="shared" si="36"/>
        <v>1900年01月00日</v>
      </c>
    </row>
    <row r="200" customHeight="1" spans="1:29">
      <c r="A200" s="5"/>
      <c r="B200" s="5" t="str">
        <f ca="1" t="shared" si="37"/>
        <v/>
      </c>
      <c r="C200" s="5"/>
      <c r="D200" s="5"/>
      <c r="E200" s="5"/>
      <c r="F200" s="5"/>
      <c r="G200" s="85"/>
      <c r="I200" s="5"/>
      <c r="J200" s="5"/>
      <c r="K200" s="11" t="str">
        <f>IF(ISBLANK(A200),"",VLOOKUP("S8"&amp;表1_1617[[#This Row],[分项工程代号]]&amp;表1_1617[[#This Row],[分项工程名称]],模板!D:F,3,FALSE))</f>
        <v/>
      </c>
      <c r="L200" s="2" t="str">
        <f ca="1">IF(ISBLANK(A200),"",表1_1617[[#This Row],[编号]]&amp;TEXT(表1_1617[[#This Row],[序号]],"000"))</f>
        <v/>
      </c>
      <c r="M200" s="11" t="str">
        <f t="shared" si="38"/>
        <v/>
      </c>
      <c r="N200" s="11" t="str">
        <f t="shared" si="39"/>
        <v/>
      </c>
      <c r="O200" s="11" t="str">
        <f t="shared" si="40"/>
        <v/>
      </c>
      <c r="P200" s="2" t="str">
        <f t="shared" si="41"/>
        <v/>
      </c>
      <c r="Q200" s="2" t="str">
        <f t="shared" si="42"/>
        <v/>
      </c>
      <c r="R200" s="2" t="str">
        <f t="shared" si="43"/>
        <v/>
      </c>
      <c r="S200" s="11" t="str">
        <f t="shared" si="44"/>
        <v/>
      </c>
      <c r="T200" s="11" t="str">
        <f>IF(ISBLANK(A200),"",VLOOKUP(表1_1617[[#This Row],[分项工程名称]],模板!C:G,3,FALSE))</f>
        <v/>
      </c>
      <c r="U200" s="2" t="str">
        <f t="shared" si="45"/>
        <v/>
      </c>
      <c r="V200" s="2" t="str">
        <f t="shared" si="46"/>
        <v/>
      </c>
      <c r="W200" s="11" t="str">
        <f>IF(ISBLANK(A200),"",表1_1617[[#This Row],[子项名称]]&amp;表1_1617[[#This Row],[标题]]&amp;表1_1617[[#This Row],[分项工程代号]])</f>
        <v/>
      </c>
      <c r="X200" s="11" t="str">
        <f>IF(ISBLANK(A200),"",COUNTIF(W:W,表1_1617[[#This Row],[子项名称]]&amp;表1_1617[[#This Row],[标题]]&amp;表1_1617[[#This Row],[分项工程代号]]))</f>
        <v/>
      </c>
      <c r="Y200" s="11" t="str">
        <f>IF(ISBLANK(A200),"",表1_1617[[#This Row],[子项名称]]&amp;表1_1617[[#This Row],[分项工程代号]]&amp;表1_1617[[#This Row],[分项工程名称]])</f>
        <v/>
      </c>
      <c r="Z200" s="11" t="str">
        <f>IF(ISBLANK(A200),"",IF(MATCH(表1_1617[[#This Row],[子项名称]]&amp;表1_1617[[#This Row],[分项工程代号]]&amp;表1_1617[[#This Row],[分项工程名称]],Y:Y,0)=ROW(表1_1617[[#This Row],[子项名称]]),TRUE,FALSE))</f>
        <v/>
      </c>
      <c r="AA200" s="11" t="str">
        <f t="shared" si="47"/>
        <v/>
      </c>
      <c r="AB200" s="11" t="str">
        <f>IF(ISBLANK(A200),"",VLOOKUP(表1_1617[[#This Row],[分项工程名称]],施工检查记录[#All],2,FALSE))</f>
        <v/>
      </c>
      <c r="AC200" t="str">
        <f t="shared" si="36"/>
        <v>1900年01月00日</v>
      </c>
    </row>
    <row r="201" customHeight="1" spans="1:29">
      <c r="A201" s="5"/>
      <c r="B201" s="5" t="str">
        <f ca="1" t="shared" si="37"/>
        <v/>
      </c>
      <c r="C201" s="5"/>
      <c r="D201" s="5"/>
      <c r="E201" s="5"/>
      <c r="F201" s="5"/>
      <c r="G201" s="85"/>
      <c r="I201" s="5"/>
      <c r="J201" s="5"/>
      <c r="K201" s="11" t="str">
        <f>IF(ISBLANK(A201),"",VLOOKUP("S8"&amp;表1_1617[[#This Row],[分项工程代号]]&amp;表1_1617[[#This Row],[分项工程名称]],模板!D:F,3,FALSE))</f>
        <v/>
      </c>
      <c r="L201" s="2" t="str">
        <f ca="1">IF(ISBLANK(A201),"",表1_1617[[#This Row],[编号]]&amp;TEXT(表1_1617[[#This Row],[序号]],"000"))</f>
        <v/>
      </c>
      <c r="M201" s="11" t="str">
        <f t="shared" si="38"/>
        <v/>
      </c>
      <c r="N201" s="11" t="str">
        <f t="shared" si="39"/>
        <v/>
      </c>
      <c r="O201" s="11" t="str">
        <f t="shared" si="40"/>
        <v/>
      </c>
      <c r="P201" s="2" t="str">
        <f t="shared" si="41"/>
        <v/>
      </c>
      <c r="Q201" s="2" t="str">
        <f t="shared" si="42"/>
        <v/>
      </c>
      <c r="R201" s="2" t="str">
        <f t="shared" si="43"/>
        <v/>
      </c>
      <c r="S201" s="11" t="str">
        <f t="shared" si="44"/>
        <v/>
      </c>
      <c r="T201" s="11" t="str">
        <f>IF(ISBLANK(A201),"",VLOOKUP(表1_1617[[#This Row],[分项工程名称]],模板!C:G,3,FALSE))</f>
        <v/>
      </c>
      <c r="U201" s="2" t="str">
        <f t="shared" si="45"/>
        <v/>
      </c>
      <c r="V201" s="2" t="str">
        <f t="shared" si="46"/>
        <v/>
      </c>
      <c r="W201" s="11" t="str">
        <f>IF(ISBLANK(A201),"",表1_1617[[#This Row],[子项名称]]&amp;表1_1617[[#This Row],[标题]]&amp;表1_1617[[#This Row],[分项工程代号]])</f>
        <v/>
      </c>
      <c r="X201" s="11" t="str">
        <f>IF(ISBLANK(A201),"",COUNTIF(W:W,表1_1617[[#This Row],[子项名称]]&amp;表1_1617[[#This Row],[标题]]&amp;表1_1617[[#This Row],[分项工程代号]]))</f>
        <v/>
      </c>
      <c r="Y201" s="11" t="str">
        <f>IF(ISBLANK(A201),"",表1_1617[[#This Row],[子项名称]]&amp;表1_1617[[#This Row],[分项工程代号]]&amp;表1_1617[[#This Row],[分项工程名称]])</f>
        <v/>
      </c>
      <c r="Z201" s="11" t="str">
        <f>IF(ISBLANK(A201),"",IF(MATCH(表1_1617[[#This Row],[子项名称]]&amp;表1_1617[[#This Row],[分项工程代号]]&amp;表1_1617[[#This Row],[分项工程名称]],Y:Y,0)=ROW(表1_1617[[#This Row],[子项名称]]),TRUE,FALSE))</f>
        <v/>
      </c>
      <c r="AA201" s="11" t="str">
        <f t="shared" si="47"/>
        <v/>
      </c>
      <c r="AB201" s="11" t="str">
        <f>IF(ISBLANK(A201),"",VLOOKUP(表1_1617[[#This Row],[分项工程名称]],施工检查记录[#All],2,FALSE))</f>
        <v/>
      </c>
      <c r="AC201" t="str">
        <f t="shared" si="36"/>
        <v>1900年01月00日</v>
      </c>
    </row>
    <row r="202" customHeight="1" spans="2:29">
      <c r="B202" s="5" t="str">
        <f ca="1" t="shared" si="37"/>
        <v/>
      </c>
      <c r="C202" s="5"/>
      <c r="D202" s="5"/>
      <c r="E202" s="5"/>
      <c r="G202" s="85"/>
      <c r="K202" s="11" t="str">
        <f>IF(ISBLANK(A202),"",VLOOKUP("S8"&amp;表1_1617[[#This Row],[分项工程代号]]&amp;表1_1617[[#This Row],[分项工程名称]],模板!D:F,3,FALSE))</f>
        <v/>
      </c>
      <c r="L202" s="2" t="str">
        <f ca="1">IF(ISBLANK(A202),"",表1_1617[[#This Row],[编号]]&amp;TEXT(表1_1617[[#This Row],[序号]],"000"))</f>
        <v/>
      </c>
      <c r="M202" s="11" t="str">
        <f t="shared" si="38"/>
        <v/>
      </c>
      <c r="N202" s="11" t="str">
        <f t="shared" si="39"/>
        <v/>
      </c>
      <c r="O202" s="11" t="str">
        <f t="shared" si="40"/>
        <v/>
      </c>
      <c r="P202" s="2" t="str">
        <f t="shared" si="41"/>
        <v/>
      </c>
      <c r="Q202" s="2" t="str">
        <f t="shared" si="42"/>
        <v/>
      </c>
      <c r="R202" s="2" t="str">
        <f t="shared" si="43"/>
        <v/>
      </c>
      <c r="S202" s="11" t="str">
        <f t="shared" si="44"/>
        <v/>
      </c>
      <c r="T202" s="11" t="str">
        <f>IF(ISBLANK(A202),"",VLOOKUP(表1_1617[[#This Row],[分项工程名称]],模板!C:G,3,FALSE))</f>
        <v/>
      </c>
      <c r="U202" s="2" t="str">
        <f t="shared" si="45"/>
        <v/>
      </c>
      <c r="V202" s="2" t="str">
        <f t="shared" si="46"/>
        <v/>
      </c>
      <c r="W202" s="11" t="str">
        <f>IF(ISBLANK(A202),"",表1_1617[[#This Row],[子项名称]]&amp;表1_1617[[#This Row],[标题]]&amp;表1_1617[[#This Row],[分项工程代号]])</f>
        <v/>
      </c>
      <c r="X202" s="11" t="str">
        <f>IF(ISBLANK(A202),"",COUNTIF(W:W,表1_1617[[#This Row],[子项名称]]&amp;表1_1617[[#This Row],[标题]]&amp;表1_1617[[#This Row],[分项工程代号]]))</f>
        <v/>
      </c>
      <c r="Y202" s="11" t="str">
        <f>IF(ISBLANK(A202),"",表1_1617[[#This Row],[子项名称]]&amp;表1_1617[[#This Row],[分项工程代号]]&amp;表1_1617[[#This Row],[分项工程名称]])</f>
        <v/>
      </c>
      <c r="Z202" s="11" t="str">
        <f>IF(ISBLANK(A202),"",IF(MATCH(表1_1617[[#This Row],[子项名称]]&amp;表1_1617[[#This Row],[分项工程代号]]&amp;表1_1617[[#This Row],[分项工程名称]],Y:Y,0)=ROW(表1_1617[[#This Row],[子项名称]]),TRUE,FALSE))</f>
        <v/>
      </c>
      <c r="AA202" s="11" t="str">
        <f t="shared" si="47"/>
        <v/>
      </c>
      <c r="AB202" s="11" t="str">
        <f>IF(ISBLANK(A202),"",VLOOKUP(表1_1617[[#This Row],[分项工程名称]],施工检查记录[#All],2,FALSE))</f>
        <v/>
      </c>
      <c r="AC202" t="str">
        <f t="shared" si="36"/>
        <v>1900年01月00日</v>
      </c>
    </row>
    <row r="203" customHeight="1" spans="2:29">
      <c r="B203" s="5" t="str">
        <f ca="1" t="shared" si="37"/>
        <v/>
      </c>
      <c r="C203" s="5"/>
      <c r="D203" s="5"/>
      <c r="E203" s="5"/>
      <c r="G203" s="85"/>
      <c r="K203" s="11" t="str">
        <f>IF(ISBLANK(A203),"",VLOOKUP("S8"&amp;表1_1617[[#This Row],[分项工程代号]]&amp;表1_1617[[#This Row],[分项工程名称]],模板!D:F,3,FALSE))</f>
        <v/>
      </c>
      <c r="L203" s="2" t="str">
        <f ca="1">IF(ISBLANK(A203),"",表1_1617[[#This Row],[编号]]&amp;TEXT(表1_1617[[#This Row],[序号]],"000"))</f>
        <v/>
      </c>
      <c r="M203" s="11" t="str">
        <f t="shared" si="38"/>
        <v/>
      </c>
      <c r="N203" s="11" t="str">
        <f t="shared" si="39"/>
        <v/>
      </c>
      <c r="O203" s="11" t="str">
        <f t="shared" si="40"/>
        <v/>
      </c>
      <c r="P203" s="2" t="str">
        <f t="shared" si="41"/>
        <v/>
      </c>
      <c r="Q203" s="2" t="str">
        <f t="shared" si="42"/>
        <v/>
      </c>
      <c r="R203" s="2" t="str">
        <f t="shared" si="43"/>
        <v/>
      </c>
      <c r="S203" s="11" t="str">
        <f t="shared" si="44"/>
        <v/>
      </c>
      <c r="T203" s="11" t="str">
        <f>IF(ISBLANK(A203),"",VLOOKUP(表1_1617[[#This Row],[分项工程名称]],模板!C:G,3,FALSE))</f>
        <v/>
      </c>
      <c r="U203" s="2" t="str">
        <f t="shared" si="45"/>
        <v/>
      </c>
      <c r="V203" s="2" t="str">
        <f t="shared" si="46"/>
        <v/>
      </c>
      <c r="W203" s="11" t="str">
        <f>IF(ISBLANK(A203),"",表1_1617[[#This Row],[子项名称]]&amp;表1_1617[[#This Row],[标题]]&amp;表1_1617[[#This Row],[分项工程代号]])</f>
        <v/>
      </c>
      <c r="X203" s="11" t="str">
        <f>IF(ISBLANK(A203),"",COUNTIF(W:W,表1_1617[[#This Row],[子项名称]]&amp;表1_1617[[#This Row],[标题]]&amp;表1_1617[[#This Row],[分项工程代号]]))</f>
        <v/>
      </c>
      <c r="Y203" s="11" t="str">
        <f>IF(ISBLANK(A203),"",表1_1617[[#This Row],[子项名称]]&amp;表1_1617[[#This Row],[分项工程代号]]&amp;表1_1617[[#This Row],[分项工程名称]])</f>
        <v/>
      </c>
      <c r="Z203" s="11" t="str">
        <f>IF(ISBLANK(A203),"",IF(MATCH(表1_1617[[#This Row],[子项名称]]&amp;表1_1617[[#This Row],[分项工程代号]]&amp;表1_1617[[#This Row],[分项工程名称]],Y:Y,0)=ROW(表1_1617[[#This Row],[子项名称]]),TRUE,FALSE))</f>
        <v/>
      </c>
      <c r="AA203" s="11" t="str">
        <f t="shared" si="47"/>
        <v/>
      </c>
      <c r="AB203" s="11" t="str">
        <f>IF(ISBLANK(A203),"",VLOOKUP(表1_1617[[#This Row],[分项工程名称]],施工检查记录[#All],2,FALSE))</f>
        <v/>
      </c>
      <c r="AC203" t="str">
        <f t="shared" si="36"/>
        <v>1900年01月00日</v>
      </c>
    </row>
    <row r="204" customHeight="1" spans="2:29">
      <c r="B204" s="5" t="str">
        <f ca="1" t="shared" si="37"/>
        <v/>
      </c>
      <c r="C204" s="5"/>
      <c r="D204" s="5"/>
      <c r="E204" s="5"/>
      <c r="G204" s="85"/>
      <c r="K204" s="11" t="str">
        <f>IF(ISBLANK(A204),"",VLOOKUP("S8"&amp;表1_1617[[#This Row],[分项工程代号]]&amp;表1_1617[[#This Row],[分项工程名称]],模板!D:F,3,FALSE))</f>
        <v/>
      </c>
      <c r="L204" s="2" t="str">
        <f ca="1">IF(ISBLANK(A204),"",表1_1617[[#This Row],[编号]]&amp;TEXT(表1_1617[[#This Row],[序号]],"000"))</f>
        <v/>
      </c>
      <c r="M204" s="11" t="str">
        <f t="shared" si="38"/>
        <v/>
      </c>
      <c r="N204" s="11" t="str">
        <f t="shared" si="39"/>
        <v/>
      </c>
      <c r="O204" s="11" t="str">
        <f t="shared" si="40"/>
        <v/>
      </c>
      <c r="P204" s="2" t="str">
        <f t="shared" si="41"/>
        <v/>
      </c>
      <c r="Q204" s="2" t="str">
        <f t="shared" si="42"/>
        <v/>
      </c>
      <c r="R204" s="2" t="str">
        <f t="shared" si="43"/>
        <v/>
      </c>
      <c r="S204" s="11" t="str">
        <f t="shared" si="44"/>
        <v/>
      </c>
      <c r="T204" s="11" t="str">
        <f>IF(ISBLANK(A204),"",VLOOKUP(表1_1617[[#This Row],[分项工程名称]],模板!C:G,3,FALSE))</f>
        <v/>
      </c>
      <c r="U204" s="2" t="str">
        <f t="shared" si="45"/>
        <v/>
      </c>
      <c r="V204" s="2" t="str">
        <f t="shared" si="46"/>
        <v/>
      </c>
      <c r="W204" s="11" t="str">
        <f>IF(ISBLANK(A204),"",表1_1617[[#This Row],[子项名称]]&amp;表1_1617[[#This Row],[标题]]&amp;表1_1617[[#This Row],[分项工程代号]])</f>
        <v/>
      </c>
      <c r="X204" s="11" t="str">
        <f>IF(ISBLANK(A204),"",COUNTIF(W:W,表1_1617[[#This Row],[子项名称]]&amp;表1_1617[[#This Row],[标题]]&amp;表1_1617[[#This Row],[分项工程代号]]))</f>
        <v/>
      </c>
      <c r="Y204" s="11" t="str">
        <f>IF(ISBLANK(A204),"",表1_1617[[#This Row],[子项名称]]&amp;表1_1617[[#This Row],[分项工程代号]]&amp;表1_1617[[#This Row],[分项工程名称]])</f>
        <v/>
      </c>
      <c r="Z204" s="11" t="str">
        <f>IF(ISBLANK(A204),"",IF(MATCH(表1_1617[[#This Row],[子项名称]]&amp;表1_1617[[#This Row],[分项工程代号]]&amp;表1_1617[[#This Row],[分项工程名称]],Y:Y,0)=ROW(表1_1617[[#This Row],[子项名称]]),TRUE,FALSE))</f>
        <v/>
      </c>
      <c r="AA204" s="11" t="str">
        <f t="shared" si="47"/>
        <v/>
      </c>
      <c r="AB204" s="11" t="str">
        <f>IF(ISBLANK(A204),"",VLOOKUP(表1_1617[[#This Row],[分项工程名称]],施工检查记录[#All],2,FALSE))</f>
        <v/>
      </c>
      <c r="AC204" t="str">
        <f t="shared" si="36"/>
        <v>1900年01月00日</v>
      </c>
    </row>
    <row r="205" customHeight="1" spans="2:29">
      <c r="B205" s="5" t="str">
        <f ca="1" t="shared" si="37"/>
        <v/>
      </c>
      <c r="C205" s="5"/>
      <c r="D205" s="5"/>
      <c r="E205" s="5"/>
      <c r="G205" s="85"/>
      <c r="K205" s="11" t="str">
        <f>IF(ISBLANK(A205),"",VLOOKUP("S8"&amp;表1_1617[[#This Row],[分项工程代号]]&amp;表1_1617[[#This Row],[分项工程名称]],模板!D:F,3,FALSE))</f>
        <v/>
      </c>
      <c r="L205" s="2" t="str">
        <f ca="1">IF(ISBLANK(A205),"",表1_1617[[#This Row],[编号]]&amp;TEXT(表1_1617[[#This Row],[序号]],"000"))</f>
        <v/>
      </c>
      <c r="M205" s="11" t="str">
        <f t="shared" si="38"/>
        <v/>
      </c>
      <c r="N205" s="11" t="str">
        <f t="shared" si="39"/>
        <v/>
      </c>
      <c r="O205" s="11" t="str">
        <f t="shared" si="40"/>
        <v/>
      </c>
      <c r="P205" s="2" t="str">
        <f t="shared" si="41"/>
        <v/>
      </c>
      <c r="Q205" s="2" t="str">
        <f t="shared" si="42"/>
        <v/>
      </c>
      <c r="R205" s="2" t="str">
        <f t="shared" si="43"/>
        <v/>
      </c>
      <c r="S205" s="11" t="str">
        <f t="shared" si="44"/>
        <v/>
      </c>
      <c r="T205" s="11" t="str">
        <f>IF(ISBLANK(A205),"",VLOOKUP(表1_1617[[#This Row],[分项工程名称]],模板!C:G,3,FALSE))</f>
        <v/>
      </c>
      <c r="U205" s="2" t="str">
        <f t="shared" si="45"/>
        <v/>
      </c>
      <c r="V205" s="2" t="str">
        <f t="shared" si="46"/>
        <v/>
      </c>
      <c r="W205" s="11" t="str">
        <f>IF(ISBLANK(A205),"",表1_1617[[#This Row],[子项名称]]&amp;表1_1617[[#This Row],[标题]]&amp;表1_1617[[#This Row],[分项工程代号]])</f>
        <v/>
      </c>
      <c r="X205" s="11" t="str">
        <f>IF(ISBLANK(A205),"",COUNTIF(W:W,表1_1617[[#This Row],[子项名称]]&amp;表1_1617[[#This Row],[标题]]&amp;表1_1617[[#This Row],[分项工程代号]]))</f>
        <v/>
      </c>
      <c r="Y205" s="11" t="str">
        <f>IF(ISBLANK(A205),"",表1_1617[[#This Row],[子项名称]]&amp;表1_1617[[#This Row],[分项工程代号]]&amp;表1_1617[[#This Row],[分项工程名称]])</f>
        <v/>
      </c>
      <c r="Z205" s="11" t="str">
        <f>IF(ISBLANK(A205),"",IF(MATCH(表1_1617[[#This Row],[子项名称]]&amp;表1_1617[[#This Row],[分项工程代号]]&amp;表1_1617[[#This Row],[分项工程名称]],Y:Y,0)=ROW(表1_1617[[#This Row],[子项名称]]),TRUE,FALSE))</f>
        <v/>
      </c>
      <c r="AA205" s="11" t="str">
        <f t="shared" si="47"/>
        <v/>
      </c>
      <c r="AB205" s="11" t="str">
        <f>IF(ISBLANK(A205),"",VLOOKUP(表1_1617[[#This Row],[分项工程名称]],施工检查记录[#All],2,FALSE))</f>
        <v/>
      </c>
      <c r="AC205" t="str">
        <f t="shared" si="36"/>
        <v>1900年01月00日</v>
      </c>
    </row>
    <row r="206" customHeight="1" spans="2:29">
      <c r="B206" s="5" t="str">
        <f ca="1" t="shared" si="37"/>
        <v/>
      </c>
      <c r="C206" s="5"/>
      <c r="D206" s="5"/>
      <c r="E206" s="5"/>
      <c r="G206" s="85"/>
      <c r="K206" s="11" t="str">
        <f>IF(ISBLANK(A206),"",VLOOKUP("S8"&amp;表1_1617[[#This Row],[分项工程代号]]&amp;表1_1617[[#This Row],[分项工程名称]],模板!D:F,3,FALSE))</f>
        <v/>
      </c>
      <c r="L206" s="2" t="str">
        <f ca="1">IF(ISBLANK(A206),"",表1_1617[[#This Row],[编号]]&amp;TEXT(表1_1617[[#This Row],[序号]],"000"))</f>
        <v/>
      </c>
      <c r="M206" s="11" t="str">
        <f t="shared" si="38"/>
        <v/>
      </c>
      <c r="N206" s="11" t="str">
        <f t="shared" si="39"/>
        <v/>
      </c>
      <c r="O206" s="11" t="str">
        <f t="shared" si="40"/>
        <v/>
      </c>
      <c r="P206" s="2" t="str">
        <f t="shared" si="41"/>
        <v/>
      </c>
      <c r="Q206" s="2" t="str">
        <f t="shared" si="42"/>
        <v/>
      </c>
      <c r="R206" s="2" t="str">
        <f t="shared" si="43"/>
        <v/>
      </c>
      <c r="S206" s="11" t="str">
        <f t="shared" si="44"/>
        <v/>
      </c>
      <c r="T206" s="11" t="str">
        <f>IF(ISBLANK(A206),"",VLOOKUP(表1_1617[[#This Row],[分项工程名称]],模板!C:G,3,FALSE))</f>
        <v/>
      </c>
      <c r="U206" s="2" t="str">
        <f t="shared" si="45"/>
        <v/>
      </c>
      <c r="V206" s="2" t="str">
        <f t="shared" si="46"/>
        <v/>
      </c>
      <c r="W206" s="11" t="str">
        <f>IF(ISBLANK(A206),"",表1_1617[[#This Row],[子项名称]]&amp;表1_1617[[#This Row],[标题]]&amp;表1_1617[[#This Row],[分项工程代号]])</f>
        <v/>
      </c>
      <c r="X206" s="11" t="str">
        <f>IF(ISBLANK(A206),"",COUNTIF(W:W,表1_1617[[#This Row],[子项名称]]&amp;表1_1617[[#This Row],[标题]]&amp;表1_1617[[#This Row],[分项工程代号]]))</f>
        <v/>
      </c>
      <c r="Y206" s="11" t="str">
        <f>IF(ISBLANK(A206),"",表1_1617[[#This Row],[子项名称]]&amp;表1_1617[[#This Row],[分项工程代号]]&amp;表1_1617[[#This Row],[分项工程名称]])</f>
        <v/>
      </c>
      <c r="Z206" s="11" t="str">
        <f>IF(ISBLANK(A206),"",IF(MATCH(表1_1617[[#This Row],[子项名称]]&amp;表1_1617[[#This Row],[分项工程代号]]&amp;表1_1617[[#This Row],[分项工程名称]],Y:Y,0)=ROW(表1_1617[[#This Row],[子项名称]]),TRUE,FALSE))</f>
        <v/>
      </c>
      <c r="AA206" s="11" t="str">
        <f t="shared" si="47"/>
        <v/>
      </c>
      <c r="AB206" s="11" t="str">
        <f>IF(ISBLANK(A206),"",VLOOKUP(表1_1617[[#This Row],[分项工程名称]],施工检查记录[#All],2,FALSE))</f>
        <v/>
      </c>
      <c r="AC206" t="str">
        <f t="shared" si="36"/>
        <v>1900年01月00日</v>
      </c>
    </row>
    <row r="207" customHeight="1" spans="2:29">
      <c r="B207" s="5" t="str">
        <f ca="1" t="shared" si="37"/>
        <v/>
      </c>
      <c r="D207" s="5"/>
      <c r="E207" s="5"/>
      <c r="G207" s="85"/>
      <c r="K207" s="11" t="str">
        <f>IF(ISBLANK(A207),"",VLOOKUP("S8"&amp;表1_1617[[#This Row],[分项工程代号]]&amp;表1_1617[[#This Row],[分项工程名称]],模板!D:F,3,FALSE))</f>
        <v/>
      </c>
      <c r="L207" s="2" t="str">
        <f ca="1">IF(ISBLANK(A207),"",表1_1617[[#This Row],[编号]]&amp;TEXT(表1_1617[[#This Row],[序号]],"000"))</f>
        <v/>
      </c>
      <c r="M207" s="11" t="str">
        <f t="shared" si="38"/>
        <v/>
      </c>
      <c r="N207" s="11" t="str">
        <f t="shared" si="39"/>
        <v/>
      </c>
      <c r="O207" s="11" t="str">
        <f t="shared" si="40"/>
        <v/>
      </c>
      <c r="P207" s="2" t="str">
        <f t="shared" si="41"/>
        <v/>
      </c>
      <c r="Q207" s="2" t="str">
        <f t="shared" si="42"/>
        <v/>
      </c>
      <c r="R207" s="2" t="str">
        <f t="shared" si="43"/>
        <v/>
      </c>
      <c r="S207" s="11" t="str">
        <f t="shared" si="44"/>
        <v/>
      </c>
      <c r="T207" s="11" t="str">
        <f>IF(ISBLANK(A207),"",VLOOKUP(表1_1617[[#This Row],[分项工程名称]],模板!C:G,3,FALSE))</f>
        <v/>
      </c>
      <c r="U207" s="2" t="str">
        <f t="shared" si="45"/>
        <v/>
      </c>
      <c r="V207" s="2" t="str">
        <f t="shared" si="46"/>
        <v/>
      </c>
      <c r="W207" s="11" t="str">
        <f>IF(ISBLANK(A207),"",表1_1617[[#This Row],[子项名称]]&amp;表1_1617[[#This Row],[标题]]&amp;表1_1617[[#This Row],[分项工程代号]])</f>
        <v/>
      </c>
      <c r="X207" s="11" t="str">
        <f>IF(ISBLANK(A207),"",COUNTIF(W:W,表1_1617[[#This Row],[子项名称]]&amp;表1_1617[[#This Row],[标题]]&amp;表1_1617[[#This Row],[分项工程代号]]))</f>
        <v/>
      </c>
      <c r="Y207" s="11" t="str">
        <f>IF(ISBLANK(A207),"",表1_1617[[#This Row],[子项名称]]&amp;表1_1617[[#This Row],[分项工程代号]]&amp;表1_1617[[#This Row],[分项工程名称]])</f>
        <v/>
      </c>
      <c r="Z207" s="11" t="str">
        <f>IF(ISBLANK(A207),"",IF(MATCH(表1_1617[[#This Row],[子项名称]]&amp;表1_1617[[#This Row],[分项工程代号]]&amp;表1_1617[[#This Row],[分项工程名称]],Y:Y,0)=ROW(表1_1617[[#This Row],[子项名称]]),TRUE,FALSE))</f>
        <v/>
      </c>
      <c r="AA207" s="11" t="str">
        <f t="shared" si="47"/>
        <v/>
      </c>
      <c r="AB207" s="11" t="str">
        <f>IF(ISBLANK(A207),"",VLOOKUP(表1_1617[[#This Row],[分项工程名称]],施工检查记录[#All],2,FALSE))</f>
        <v/>
      </c>
      <c r="AC207" t="str">
        <f t="shared" si="36"/>
        <v>1900年01月00日</v>
      </c>
    </row>
    <row r="208" customHeight="1" spans="2:29">
      <c r="B208" s="5" t="str">
        <f ca="1" t="shared" si="37"/>
        <v/>
      </c>
      <c r="D208" s="5"/>
      <c r="E208" s="5"/>
      <c r="G208" s="85"/>
      <c r="K208" s="11" t="str">
        <f>IF(ISBLANK(A208),"",VLOOKUP("S8"&amp;表1_1617[[#This Row],[分项工程代号]]&amp;表1_1617[[#This Row],[分项工程名称]],模板!D:F,3,FALSE))</f>
        <v/>
      </c>
      <c r="L208" s="2" t="str">
        <f ca="1">IF(ISBLANK(A208),"",表1_1617[[#This Row],[编号]]&amp;TEXT(表1_1617[[#This Row],[序号]],"000"))</f>
        <v/>
      </c>
      <c r="M208" s="11" t="str">
        <f t="shared" si="38"/>
        <v/>
      </c>
      <c r="N208" s="11" t="str">
        <f t="shared" si="39"/>
        <v/>
      </c>
      <c r="O208" s="11" t="str">
        <f t="shared" si="40"/>
        <v/>
      </c>
      <c r="P208" s="2" t="str">
        <f t="shared" si="41"/>
        <v/>
      </c>
      <c r="Q208" s="2" t="str">
        <f t="shared" si="42"/>
        <v/>
      </c>
      <c r="R208" s="2" t="str">
        <f t="shared" si="43"/>
        <v/>
      </c>
      <c r="S208" s="11" t="str">
        <f t="shared" si="44"/>
        <v/>
      </c>
      <c r="T208" s="11" t="str">
        <f>IF(ISBLANK(A208),"",VLOOKUP(表1_1617[[#This Row],[分项工程名称]],模板!C:G,3,FALSE))</f>
        <v/>
      </c>
      <c r="U208" s="2" t="str">
        <f t="shared" si="45"/>
        <v/>
      </c>
      <c r="V208" s="2" t="str">
        <f t="shared" si="46"/>
        <v/>
      </c>
      <c r="W208" s="11" t="str">
        <f>IF(ISBLANK(A208),"",表1_1617[[#This Row],[子项名称]]&amp;表1_1617[[#This Row],[标题]]&amp;表1_1617[[#This Row],[分项工程代号]])</f>
        <v/>
      </c>
      <c r="X208" s="11" t="str">
        <f>IF(ISBLANK(A208),"",COUNTIF(W:W,表1_1617[[#This Row],[子项名称]]&amp;表1_1617[[#This Row],[标题]]&amp;表1_1617[[#This Row],[分项工程代号]]))</f>
        <v/>
      </c>
      <c r="Y208" s="11" t="str">
        <f>IF(ISBLANK(A208),"",表1_1617[[#This Row],[子项名称]]&amp;表1_1617[[#This Row],[分项工程代号]]&amp;表1_1617[[#This Row],[分项工程名称]])</f>
        <v/>
      </c>
      <c r="Z208" s="11" t="str">
        <f>IF(ISBLANK(A208),"",IF(MATCH(表1_1617[[#This Row],[子项名称]]&amp;表1_1617[[#This Row],[分项工程代号]]&amp;表1_1617[[#This Row],[分项工程名称]],Y:Y,0)=ROW(表1_1617[[#This Row],[子项名称]]),TRUE,FALSE))</f>
        <v/>
      </c>
      <c r="AA208" s="11" t="str">
        <f t="shared" si="47"/>
        <v/>
      </c>
      <c r="AB208" s="11" t="str">
        <f>IF(ISBLANK(A208),"",VLOOKUP(表1_1617[[#This Row],[分项工程名称]],施工检查记录[#All],2,FALSE))</f>
        <v/>
      </c>
      <c r="AC208" t="str">
        <f t="shared" si="36"/>
        <v>1900年01月00日</v>
      </c>
    </row>
    <row r="209" customHeight="1" spans="2:29">
      <c r="B209" s="5" t="str">
        <f ca="1" t="shared" si="37"/>
        <v/>
      </c>
      <c r="D209" s="5"/>
      <c r="E209" s="5"/>
      <c r="G209" s="85"/>
      <c r="K209" s="11" t="str">
        <f>IF(ISBLANK(A209),"",VLOOKUP("S8"&amp;表1_1617[[#This Row],[分项工程代号]]&amp;表1_1617[[#This Row],[分项工程名称]],模板!D:F,3,FALSE))</f>
        <v/>
      </c>
      <c r="L209" s="2" t="str">
        <f ca="1">IF(ISBLANK(A209),"",表1_1617[[#This Row],[编号]]&amp;TEXT(表1_1617[[#This Row],[序号]],"000"))</f>
        <v/>
      </c>
      <c r="M209" s="11" t="str">
        <f t="shared" si="38"/>
        <v/>
      </c>
      <c r="N209" s="11" t="str">
        <f t="shared" si="39"/>
        <v/>
      </c>
      <c r="O209" s="11" t="str">
        <f t="shared" si="40"/>
        <v/>
      </c>
      <c r="P209" s="2" t="str">
        <f t="shared" si="41"/>
        <v/>
      </c>
      <c r="Q209" s="2" t="str">
        <f t="shared" si="42"/>
        <v/>
      </c>
      <c r="R209" s="2" t="str">
        <f t="shared" si="43"/>
        <v/>
      </c>
      <c r="S209" s="11" t="str">
        <f t="shared" si="44"/>
        <v/>
      </c>
      <c r="T209" s="11" t="str">
        <f>IF(ISBLANK(A209),"",VLOOKUP(表1_1617[[#This Row],[分项工程名称]],模板!C:G,3,FALSE))</f>
        <v/>
      </c>
      <c r="U209" s="2" t="str">
        <f t="shared" si="45"/>
        <v/>
      </c>
      <c r="V209" s="2" t="str">
        <f t="shared" si="46"/>
        <v/>
      </c>
      <c r="W209" s="11" t="str">
        <f>IF(ISBLANK(A209),"",表1_1617[[#This Row],[子项名称]]&amp;表1_1617[[#This Row],[标题]]&amp;表1_1617[[#This Row],[分项工程代号]])</f>
        <v/>
      </c>
      <c r="X209" s="11" t="str">
        <f>IF(ISBLANK(A209),"",COUNTIF(W:W,表1_1617[[#This Row],[子项名称]]&amp;表1_1617[[#This Row],[标题]]&amp;表1_1617[[#This Row],[分项工程代号]]))</f>
        <v/>
      </c>
      <c r="Y209" s="11" t="str">
        <f>IF(ISBLANK(A209),"",表1_1617[[#This Row],[子项名称]]&amp;表1_1617[[#This Row],[分项工程代号]]&amp;表1_1617[[#This Row],[分项工程名称]])</f>
        <v/>
      </c>
      <c r="Z209" s="11" t="str">
        <f>IF(ISBLANK(A209),"",IF(MATCH(表1_1617[[#This Row],[子项名称]]&amp;表1_1617[[#This Row],[分项工程代号]]&amp;表1_1617[[#This Row],[分项工程名称]],Y:Y,0)=ROW(表1_1617[[#This Row],[子项名称]]),TRUE,FALSE))</f>
        <v/>
      </c>
      <c r="AA209" s="11" t="str">
        <f t="shared" si="47"/>
        <v/>
      </c>
      <c r="AB209" s="11" t="str">
        <f>IF(ISBLANK(A209),"",VLOOKUP(表1_1617[[#This Row],[分项工程名称]],施工检查记录[#All],2,FALSE))</f>
        <v/>
      </c>
      <c r="AC209" t="str">
        <f t="shared" si="36"/>
        <v>1900年01月00日</v>
      </c>
    </row>
    <row r="210" customHeight="1" spans="2:29">
      <c r="B210" s="5" t="str">
        <f ca="1" t="shared" si="37"/>
        <v/>
      </c>
      <c r="D210" s="5"/>
      <c r="E210" s="5"/>
      <c r="G210" s="85"/>
      <c r="K210" s="11" t="str">
        <f>IF(ISBLANK(A210),"",VLOOKUP("S8"&amp;表1_1617[[#This Row],[分项工程代号]]&amp;表1_1617[[#This Row],[分项工程名称]],模板!D:F,3,FALSE))</f>
        <v/>
      </c>
      <c r="L210" s="2" t="str">
        <f ca="1">IF(ISBLANK(A210),"",表1_1617[[#This Row],[编号]]&amp;TEXT(表1_1617[[#This Row],[序号]],"000"))</f>
        <v/>
      </c>
      <c r="M210" s="11" t="str">
        <f t="shared" si="38"/>
        <v/>
      </c>
      <c r="N210" s="11" t="str">
        <f t="shared" si="39"/>
        <v/>
      </c>
      <c r="O210" s="11" t="str">
        <f t="shared" si="40"/>
        <v/>
      </c>
      <c r="P210" s="2" t="str">
        <f t="shared" si="41"/>
        <v/>
      </c>
      <c r="Q210" s="2" t="str">
        <f t="shared" si="42"/>
        <v/>
      </c>
      <c r="R210" s="2" t="str">
        <f t="shared" si="43"/>
        <v/>
      </c>
      <c r="S210" s="11" t="str">
        <f t="shared" si="44"/>
        <v/>
      </c>
      <c r="T210" s="11" t="str">
        <f>IF(ISBLANK(A210),"",VLOOKUP(表1_1617[[#This Row],[分项工程名称]],模板!C:G,3,FALSE))</f>
        <v/>
      </c>
      <c r="U210" s="2" t="str">
        <f t="shared" si="45"/>
        <v/>
      </c>
      <c r="V210" s="2" t="str">
        <f t="shared" si="46"/>
        <v/>
      </c>
      <c r="W210" s="11" t="str">
        <f>IF(ISBLANK(A210),"",表1_1617[[#This Row],[子项名称]]&amp;表1_1617[[#This Row],[标题]]&amp;表1_1617[[#This Row],[分项工程代号]])</f>
        <v/>
      </c>
      <c r="X210" s="11" t="str">
        <f>IF(ISBLANK(A210),"",COUNTIF(W:W,表1_1617[[#This Row],[子项名称]]&amp;表1_1617[[#This Row],[标题]]&amp;表1_1617[[#This Row],[分项工程代号]]))</f>
        <v/>
      </c>
      <c r="Y210" s="11" t="str">
        <f>IF(ISBLANK(A210),"",表1_1617[[#This Row],[子项名称]]&amp;表1_1617[[#This Row],[分项工程代号]]&amp;表1_1617[[#This Row],[分项工程名称]])</f>
        <v/>
      </c>
      <c r="Z210" s="11" t="str">
        <f>IF(ISBLANK(A210),"",IF(MATCH(表1_1617[[#This Row],[子项名称]]&amp;表1_1617[[#This Row],[分项工程代号]]&amp;表1_1617[[#This Row],[分项工程名称]],Y:Y,0)=ROW(表1_1617[[#This Row],[子项名称]]),TRUE,FALSE))</f>
        <v/>
      </c>
      <c r="AA210" s="11" t="str">
        <f t="shared" si="47"/>
        <v/>
      </c>
      <c r="AB210" s="11" t="str">
        <f>IF(ISBLANK(A210),"",VLOOKUP(表1_1617[[#This Row],[分项工程名称]],施工检查记录[#All],2,FALSE))</f>
        <v/>
      </c>
      <c r="AC210" t="str">
        <f t="shared" si="36"/>
        <v>1900年01月00日</v>
      </c>
    </row>
    <row r="211" customHeight="1" spans="2:29">
      <c r="B211" s="5" t="str">
        <f ca="1" t="shared" si="37"/>
        <v/>
      </c>
      <c r="D211" s="5"/>
      <c r="E211" s="5"/>
      <c r="G211" s="85"/>
      <c r="K211" s="11" t="str">
        <f>IF(ISBLANK(A211),"",VLOOKUP("S8"&amp;表1_1617[[#This Row],[分项工程代号]]&amp;表1_1617[[#This Row],[分项工程名称]],模板!D:F,3,FALSE))</f>
        <v/>
      </c>
      <c r="L211" s="2" t="str">
        <f ca="1">IF(ISBLANK(A211),"",表1_1617[[#This Row],[编号]]&amp;TEXT(表1_1617[[#This Row],[序号]],"000"))</f>
        <v/>
      </c>
      <c r="M211" s="11" t="str">
        <f t="shared" si="38"/>
        <v/>
      </c>
      <c r="N211" s="11" t="str">
        <f t="shared" si="39"/>
        <v/>
      </c>
      <c r="O211" s="11" t="str">
        <f t="shared" si="40"/>
        <v/>
      </c>
      <c r="P211" s="2" t="str">
        <f t="shared" si="41"/>
        <v/>
      </c>
      <c r="Q211" s="2" t="str">
        <f t="shared" si="42"/>
        <v/>
      </c>
      <c r="R211" s="2" t="str">
        <f t="shared" si="43"/>
        <v/>
      </c>
      <c r="S211" s="11" t="str">
        <f t="shared" si="44"/>
        <v/>
      </c>
      <c r="T211" s="11" t="str">
        <f>IF(ISBLANK(A211),"",VLOOKUP(表1_1617[[#This Row],[分项工程名称]],模板!C:G,3,FALSE))</f>
        <v/>
      </c>
      <c r="U211" s="2" t="str">
        <f t="shared" si="45"/>
        <v/>
      </c>
      <c r="V211" s="2" t="str">
        <f t="shared" si="46"/>
        <v/>
      </c>
      <c r="W211" s="11" t="str">
        <f>IF(ISBLANK(A211),"",表1_1617[[#This Row],[子项名称]]&amp;表1_1617[[#This Row],[标题]]&amp;表1_1617[[#This Row],[分项工程代号]])</f>
        <v/>
      </c>
      <c r="X211" s="11" t="str">
        <f>IF(ISBLANK(A211),"",COUNTIF(W:W,表1_1617[[#This Row],[子项名称]]&amp;表1_1617[[#This Row],[标题]]&amp;表1_1617[[#This Row],[分项工程代号]]))</f>
        <v/>
      </c>
      <c r="Y211" s="11" t="str">
        <f>IF(ISBLANK(A211),"",表1_1617[[#This Row],[子项名称]]&amp;表1_1617[[#This Row],[分项工程代号]]&amp;表1_1617[[#This Row],[分项工程名称]])</f>
        <v/>
      </c>
      <c r="Z211" s="11" t="str">
        <f>IF(ISBLANK(A211),"",IF(MATCH(表1_1617[[#This Row],[子项名称]]&amp;表1_1617[[#This Row],[分项工程代号]]&amp;表1_1617[[#This Row],[分项工程名称]],Y:Y,0)=ROW(表1_1617[[#This Row],[子项名称]]),TRUE,FALSE))</f>
        <v/>
      </c>
      <c r="AA211" s="11" t="str">
        <f t="shared" si="47"/>
        <v/>
      </c>
      <c r="AB211" s="11" t="str">
        <f>IF(ISBLANK(A211),"",VLOOKUP(表1_1617[[#This Row],[分项工程名称]],施工检查记录[#All],2,FALSE))</f>
        <v/>
      </c>
      <c r="AC211" t="str">
        <f t="shared" si="36"/>
        <v>1900年01月00日</v>
      </c>
    </row>
    <row r="212" customHeight="1" spans="2:29">
      <c r="B212" s="5" t="str">
        <f ca="1" t="shared" si="37"/>
        <v/>
      </c>
      <c r="C212" s="5"/>
      <c r="D212" s="5"/>
      <c r="E212" s="5"/>
      <c r="G212" s="85"/>
      <c r="K212" s="11" t="str">
        <f>IF(ISBLANK(A212),"",VLOOKUP("S8"&amp;表1_1617[[#This Row],[分项工程代号]]&amp;表1_1617[[#This Row],[分项工程名称]],模板!D:F,3,FALSE))</f>
        <v/>
      </c>
      <c r="L212" s="2" t="str">
        <f ca="1">IF(ISBLANK(A212),"",表1_1617[[#This Row],[编号]]&amp;TEXT(表1_1617[[#This Row],[序号]],"000"))</f>
        <v/>
      </c>
      <c r="M212" s="11" t="str">
        <f t="shared" si="38"/>
        <v/>
      </c>
      <c r="N212" s="11" t="str">
        <f t="shared" si="39"/>
        <v/>
      </c>
      <c r="O212" s="11" t="str">
        <f t="shared" si="40"/>
        <v/>
      </c>
      <c r="P212" s="2" t="str">
        <f t="shared" si="41"/>
        <v/>
      </c>
      <c r="Q212" s="2" t="str">
        <f t="shared" si="42"/>
        <v/>
      </c>
      <c r="R212" s="2" t="str">
        <f t="shared" si="43"/>
        <v/>
      </c>
      <c r="S212" s="11" t="str">
        <f t="shared" si="44"/>
        <v/>
      </c>
      <c r="T212" s="11" t="str">
        <f>IF(ISBLANK(A212),"",VLOOKUP(表1_1617[[#This Row],[分项工程名称]],模板!C:G,3,FALSE))</f>
        <v/>
      </c>
      <c r="U212" s="2" t="str">
        <f t="shared" si="45"/>
        <v/>
      </c>
      <c r="V212" s="2" t="str">
        <f t="shared" si="46"/>
        <v/>
      </c>
      <c r="W212" s="11" t="str">
        <f>IF(ISBLANK(A212),"",表1_1617[[#This Row],[子项名称]]&amp;表1_1617[[#This Row],[标题]]&amp;表1_1617[[#This Row],[分项工程代号]])</f>
        <v/>
      </c>
      <c r="X212" s="11" t="str">
        <f>IF(ISBLANK(A212),"",COUNTIF(W:W,表1_1617[[#This Row],[子项名称]]&amp;表1_1617[[#This Row],[标题]]&amp;表1_1617[[#This Row],[分项工程代号]]))</f>
        <v/>
      </c>
      <c r="Y212" s="11" t="str">
        <f>IF(ISBLANK(A212),"",表1_1617[[#This Row],[子项名称]]&amp;表1_1617[[#This Row],[分项工程代号]]&amp;表1_1617[[#This Row],[分项工程名称]])</f>
        <v/>
      </c>
      <c r="Z212" s="11" t="str">
        <f>IF(ISBLANK(A212),"",IF(MATCH(表1_1617[[#This Row],[子项名称]]&amp;表1_1617[[#This Row],[分项工程代号]]&amp;表1_1617[[#This Row],[分项工程名称]],Y:Y,0)=ROW(表1_1617[[#This Row],[子项名称]]),TRUE,FALSE))</f>
        <v/>
      </c>
      <c r="AA212" s="11" t="str">
        <f t="shared" si="47"/>
        <v/>
      </c>
      <c r="AB212" s="11" t="str">
        <f>IF(ISBLANK(A212),"",VLOOKUP(表1_1617[[#This Row],[分项工程名称]],施工检查记录[#All],2,FALSE))</f>
        <v/>
      </c>
      <c r="AC212" t="str">
        <f t="shared" si="36"/>
        <v>1900年01月00日</v>
      </c>
    </row>
    <row r="213" customHeight="1" spans="2:29">
      <c r="B213" s="5" t="str">
        <f ca="1" t="shared" si="37"/>
        <v/>
      </c>
      <c r="C213" s="5"/>
      <c r="D213" s="5"/>
      <c r="E213" s="5"/>
      <c r="G213" s="85"/>
      <c r="K213" s="11" t="str">
        <f>IF(ISBLANK(A213),"",VLOOKUP("S8"&amp;表1_1617[[#This Row],[分项工程代号]]&amp;表1_1617[[#This Row],[分项工程名称]],模板!D:F,3,FALSE))</f>
        <v/>
      </c>
      <c r="L213" s="2" t="str">
        <f ca="1">IF(ISBLANK(A213),"",表1_1617[[#This Row],[编号]]&amp;TEXT(表1_1617[[#This Row],[序号]],"000"))</f>
        <v/>
      </c>
      <c r="M213" s="11" t="str">
        <f t="shared" si="38"/>
        <v/>
      </c>
      <c r="N213" s="11" t="str">
        <f t="shared" si="39"/>
        <v/>
      </c>
      <c r="O213" s="11" t="str">
        <f t="shared" si="40"/>
        <v/>
      </c>
      <c r="P213" s="2" t="str">
        <f t="shared" si="41"/>
        <v/>
      </c>
      <c r="Q213" s="2" t="str">
        <f t="shared" si="42"/>
        <v/>
      </c>
      <c r="R213" s="2" t="str">
        <f t="shared" si="43"/>
        <v/>
      </c>
      <c r="S213" s="11" t="str">
        <f t="shared" si="44"/>
        <v/>
      </c>
      <c r="T213" s="11" t="str">
        <f>IF(ISBLANK(A213),"",VLOOKUP(表1_1617[[#This Row],[分项工程名称]],模板!C:G,3,FALSE))</f>
        <v/>
      </c>
      <c r="U213" s="2" t="str">
        <f t="shared" si="45"/>
        <v/>
      </c>
      <c r="V213" s="2" t="str">
        <f t="shared" si="46"/>
        <v/>
      </c>
      <c r="W213" s="11" t="str">
        <f>IF(ISBLANK(A213),"",表1_1617[[#This Row],[子项名称]]&amp;表1_1617[[#This Row],[标题]]&amp;表1_1617[[#This Row],[分项工程代号]])</f>
        <v/>
      </c>
      <c r="X213" s="11" t="str">
        <f>IF(ISBLANK(A213),"",COUNTIF(W:W,表1_1617[[#This Row],[子项名称]]&amp;表1_1617[[#This Row],[标题]]&amp;表1_1617[[#This Row],[分项工程代号]]))</f>
        <v/>
      </c>
      <c r="Y213" s="11" t="str">
        <f>IF(ISBLANK(A213),"",表1_1617[[#This Row],[子项名称]]&amp;表1_1617[[#This Row],[分项工程代号]]&amp;表1_1617[[#This Row],[分项工程名称]])</f>
        <v/>
      </c>
      <c r="Z213" s="11" t="str">
        <f>IF(ISBLANK(A213),"",IF(MATCH(表1_1617[[#This Row],[子项名称]]&amp;表1_1617[[#This Row],[分项工程代号]]&amp;表1_1617[[#This Row],[分项工程名称]],Y:Y,0)=ROW(表1_1617[[#This Row],[子项名称]]),TRUE,FALSE))</f>
        <v/>
      </c>
      <c r="AA213" s="11" t="str">
        <f t="shared" si="47"/>
        <v/>
      </c>
      <c r="AB213" s="11" t="str">
        <f>IF(ISBLANK(A213),"",VLOOKUP(表1_1617[[#This Row],[分项工程名称]],施工检查记录[#All],2,FALSE))</f>
        <v/>
      </c>
      <c r="AC213" t="str">
        <f t="shared" si="36"/>
        <v>1900年01月00日</v>
      </c>
    </row>
    <row r="214" customHeight="1" spans="2:29">
      <c r="B214" s="5" t="str">
        <f ca="1" t="shared" si="37"/>
        <v/>
      </c>
      <c r="C214" s="5"/>
      <c r="D214" s="5"/>
      <c r="E214" s="5"/>
      <c r="G214" s="85"/>
      <c r="K214" s="11" t="str">
        <f>IF(ISBLANK(A214),"",VLOOKUP("S8"&amp;表1_1617[[#This Row],[分项工程代号]]&amp;表1_1617[[#This Row],[分项工程名称]],模板!D:F,3,FALSE))</f>
        <v/>
      </c>
      <c r="L214" s="2" t="str">
        <f ca="1">IF(ISBLANK(A214),"",表1_1617[[#This Row],[编号]]&amp;TEXT(表1_1617[[#This Row],[序号]],"000"))</f>
        <v/>
      </c>
      <c r="M214" s="11" t="str">
        <f t="shared" si="38"/>
        <v/>
      </c>
      <c r="N214" s="11" t="str">
        <f t="shared" si="39"/>
        <v/>
      </c>
      <c r="O214" s="11" t="str">
        <f t="shared" si="40"/>
        <v/>
      </c>
      <c r="P214" s="2" t="str">
        <f t="shared" si="41"/>
        <v/>
      </c>
      <c r="Q214" s="2" t="str">
        <f t="shared" si="42"/>
        <v/>
      </c>
      <c r="R214" s="2" t="str">
        <f t="shared" si="43"/>
        <v/>
      </c>
      <c r="S214" s="11" t="str">
        <f t="shared" si="44"/>
        <v/>
      </c>
      <c r="T214" s="11" t="str">
        <f>IF(ISBLANK(A214),"",VLOOKUP(表1_1617[[#This Row],[分项工程名称]],模板!C:G,3,FALSE))</f>
        <v/>
      </c>
      <c r="U214" s="2" t="str">
        <f t="shared" si="45"/>
        <v/>
      </c>
      <c r="V214" s="2" t="str">
        <f t="shared" si="46"/>
        <v/>
      </c>
      <c r="W214" s="11" t="str">
        <f>IF(ISBLANK(A214),"",表1_1617[[#This Row],[子项名称]]&amp;表1_1617[[#This Row],[标题]]&amp;表1_1617[[#This Row],[分项工程代号]])</f>
        <v/>
      </c>
      <c r="X214" s="11" t="str">
        <f>IF(ISBLANK(A214),"",COUNTIF(W:W,表1_1617[[#This Row],[子项名称]]&amp;表1_1617[[#This Row],[标题]]&amp;表1_1617[[#This Row],[分项工程代号]]))</f>
        <v/>
      </c>
      <c r="Y214" s="11" t="str">
        <f>IF(ISBLANK(A214),"",表1_1617[[#This Row],[子项名称]]&amp;表1_1617[[#This Row],[分项工程代号]]&amp;表1_1617[[#This Row],[分项工程名称]])</f>
        <v/>
      </c>
      <c r="Z214" s="11" t="str">
        <f>IF(ISBLANK(A214),"",IF(MATCH(表1_1617[[#This Row],[子项名称]]&amp;表1_1617[[#This Row],[分项工程代号]]&amp;表1_1617[[#This Row],[分项工程名称]],Y:Y,0)=ROW(表1_1617[[#This Row],[子项名称]]),TRUE,FALSE))</f>
        <v/>
      </c>
      <c r="AA214" s="11" t="str">
        <f t="shared" si="47"/>
        <v/>
      </c>
      <c r="AB214" s="11" t="str">
        <f>IF(ISBLANK(A214),"",VLOOKUP(表1_1617[[#This Row],[分项工程名称]],施工检查记录[#All],2,FALSE))</f>
        <v/>
      </c>
      <c r="AC214" t="str">
        <f t="shared" si="36"/>
        <v>1900年01月00日</v>
      </c>
    </row>
    <row r="215" customHeight="1" spans="2:29">
      <c r="B215" s="5" t="str">
        <f ca="1" t="shared" si="37"/>
        <v/>
      </c>
      <c r="D215" s="5"/>
      <c r="E215" s="5"/>
      <c r="G215" s="85"/>
      <c r="K215" s="11" t="str">
        <f>IF(ISBLANK(A215),"",VLOOKUP("S8"&amp;表1_1617[[#This Row],[分项工程代号]]&amp;表1_1617[[#This Row],[分项工程名称]],模板!D:F,3,FALSE))</f>
        <v/>
      </c>
      <c r="L215" s="2" t="str">
        <f ca="1">IF(ISBLANK(A215),"",表1_1617[[#This Row],[编号]]&amp;TEXT(表1_1617[[#This Row],[序号]],"000"))</f>
        <v/>
      </c>
      <c r="M215" s="11" t="str">
        <f t="shared" si="38"/>
        <v/>
      </c>
      <c r="N215" s="11" t="str">
        <f t="shared" si="39"/>
        <v/>
      </c>
      <c r="O215" s="11" t="str">
        <f t="shared" si="40"/>
        <v/>
      </c>
      <c r="P215" s="2" t="str">
        <f t="shared" si="41"/>
        <v/>
      </c>
      <c r="Q215" s="2" t="str">
        <f t="shared" si="42"/>
        <v/>
      </c>
      <c r="R215" s="2" t="str">
        <f t="shared" si="43"/>
        <v/>
      </c>
      <c r="S215" s="11" t="str">
        <f t="shared" si="44"/>
        <v/>
      </c>
      <c r="T215" s="11" t="str">
        <f>IF(ISBLANK(A215),"",VLOOKUP(表1_1617[[#This Row],[分项工程名称]],模板!C:G,3,FALSE))</f>
        <v/>
      </c>
      <c r="U215" s="2" t="str">
        <f t="shared" si="45"/>
        <v/>
      </c>
      <c r="V215" s="2" t="str">
        <f t="shared" si="46"/>
        <v/>
      </c>
      <c r="W215" s="11" t="str">
        <f>IF(ISBLANK(A215),"",表1_1617[[#This Row],[子项名称]]&amp;表1_1617[[#This Row],[标题]]&amp;表1_1617[[#This Row],[分项工程代号]])</f>
        <v/>
      </c>
      <c r="X215" s="11" t="str">
        <f>IF(ISBLANK(A215),"",COUNTIF(W:W,表1_1617[[#This Row],[子项名称]]&amp;表1_1617[[#This Row],[标题]]&amp;表1_1617[[#This Row],[分项工程代号]]))</f>
        <v/>
      </c>
      <c r="Y215" s="11" t="str">
        <f>IF(ISBLANK(A215),"",表1_1617[[#This Row],[子项名称]]&amp;表1_1617[[#This Row],[分项工程代号]]&amp;表1_1617[[#This Row],[分项工程名称]])</f>
        <v/>
      </c>
      <c r="Z215" s="11" t="str">
        <f>IF(ISBLANK(A215),"",IF(MATCH(表1_1617[[#This Row],[子项名称]]&amp;表1_1617[[#This Row],[分项工程代号]]&amp;表1_1617[[#This Row],[分项工程名称]],Y:Y,0)=ROW(表1_1617[[#This Row],[子项名称]]),TRUE,FALSE))</f>
        <v/>
      </c>
      <c r="AA215" s="11" t="str">
        <f t="shared" si="47"/>
        <v/>
      </c>
      <c r="AB215" s="11" t="str">
        <f>IF(ISBLANK(A215),"",VLOOKUP(表1_1617[[#This Row],[分项工程名称]],施工检查记录[#All],2,FALSE))</f>
        <v/>
      </c>
      <c r="AC215" t="str">
        <f t="shared" si="36"/>
        <v>1900年01月00日</v>
      </c>
    </row>
    <row r="216" customHeight="1" spans="2:29">
      <c r="B216" s="5" t="str">
        <f ca="1" t="shared" si="37"/>
        <v/>
      </c>
      <c r="D216" s="5"/>
      <c r="E216" s="5"/>
      <c r="G216" s="85"/>
      <c r="K216" s="11" t="str">
        <f>IF(ISBLANK(A216),"",VLOOKUP("S8"&amp;表1_1617[[#This Row],[分项工程代号]]&amp;表1_1617[[#This Row],[分项工程名称]],模板!D:F,3,FALSE))</f>
        <v/>
      </c>
      <c r="L216" s="2" t="str">
        <f ca="1">IF(ISBLANK(A216),"",表1_1617[[#This Row],[编号]]&amp;TEXT(表1_1617[[#This Row],[序号]],"000"))</f>
        <v/>
      </c>
      <c r="M216" s="11" t="str">
        <f t="shared" si="38"/>
        <v/>
      </c>
      <c r="N216" s="11" t="str">
        <f t="shared" si="39"/>
        <v/>
      </c>
      <c r="O216" s="11" t="str">
        <f t="shared" si="40"/>
        <v/>
      </c>
      <c r="P216" s="2" t="str">
        <f t="shared" si="41"/>
        <v/>
      </c>
      <c r="Q216" s="2" t="str">
        <f t="shared" si="42"/>
        <v/>
      </c>
      <c r="R216" s="2" t="str">
        <f t="shared" si="43"/>
        <v/>
      </c>
      <c r="S216" s="11" t="str">
        <f t="shared" si="44"/>
        <v/>
      </c>
      <c r="T216" s="11" t="str">
        <f>IF(ISBLANK(A216),"",VLOOKUP(表1_1617[[#This Row],[分项工程名称]],模板!C:G,3,FALSE))</f>
        <v/>
      </c>
      <c r="U216" s="2" t="str">
        <f t="shared" si="45"/>
        <v/>
      </c>
      <c r="V216" s="2" t="str">
        <f t="shared" si="46"/>
        <v/>
      </c>
      <c r="W216" s="11" t="str">
        <f>IF(ISBLANK(A216),"",表1_1617[[#This Row],[子项名称]]&amp;表1_1617[[#This Row],[标题]]&amp;表1_1617[[#This Row],[分项工程代号]])</f>
        <v/>
      </c>
      <c r="X216" s="11" t="str">
        <f>IF(ISBLANK(A216),"",COUNTIF(W:W,表1_1617[[#This Row],[子项名称]]&amp;表1_1617[[#This Row],[标题]]&amp;表1_1617[[#This Row],[分项工程代号]]))</f>
        <v/>
      </c>
      <c r="Y216" s="11" t="str">
        <f>IF(ISBLANK(A216),"",表1_1617[[#This Row],[子项名称]]&amp;表1_1617[[#This Row],[分项工程代号]]&amp;表1_1617[[#This Row],[分项工程名称]])</f>
        <v/>
      </c>
      <c r="Z216" s="11" t="str">
        <f>IF(ISBLANK(A216),"",IF(MATCH(表1_1617[[#This Row],[子项名称]]&amp;表1_1617[[#This Row],[分项工程代号]]&amp;表1_1617[[#This Row],[分项工程名称]],Y:Y,0)=ROW(表1_1617[[#This Row],[子项名称]]),TRUE,FALSE))</f>
        <v/>
      </c>
      <c r="AA216" s="11" t="str">
        <f t="shared" si="47"/>
        <v/>
      </c>
      <c r="AB216" s="11" t="str">
        <f>IF(ISBLANK(A216),"",VLOOKUP(表1_1617[[#This Row],[分项工程名称]],施工检查记录[#All],2,FALSE))</f>
        <v/>
      </c>
      <c r="AC216" t="str">
        <f t="shared" si="36"/>
        <v>1900年01月00日</v>
      </c>
    </row>
    <row r="217" customHeight="1" spans="2:29">
      <c r="B217" s="5" t="str">
        <f ca="1" t="shared" si="37"/>
        <v/>
      </c>
      <c r="D217" s="5"/>
      <c r="E217" s="5"/>
      <c r="G217" s="85"/>
      <c r="K217" s="11" t="str">
        <f>IF(ISBLANK(A217),"",VLOOKUP("S8"&amp;表1_1617[[#This Row],[分项工程代号]]&amp;表1_1617[[#This Row],[分项工程名称]],模板!D:F,3,FALSE))</f>
        <v/>
      </c>
      <c r="L217" s="2" t="str">
        <f ca="1">IF(ISBLANK(A217),"",表1_1617[[#This Row],[编号]]&amp;TEXT(表1_1617[[#This Row],[序号]],"000"))</f>
        <v/>
      </c>
      <c r="M217" s="11" t="str">
        <f t="shared" si="38"/>
        <v/>
      </c>
      <c r="N217" s="11" t="str">
        <f t="shared" si="39"/>
        <v/>
      </c>
      <c r="O217" s="11" t="str">
        <f t="shared" si="40"/>
        <v/>
      </c>
      <c r="P217" s="2" t="str">
        <f t="shared" si="41"/>
        <v/>
      </c>
      <c r="Q217" s="2" t="str">
        <f t="shared" si="42"/>
        <v/>
      </c>
      <c r="R217" s="2" t="str">
        <f t="shared" si="43"/>
        <v/>
      </c>
      <c r="S217" s="11" t="str">
        <f t="shared" si="44"/>
        <v/>
      </c>
      <c r="T217" s="11" t="str">
        <f>IF(ISBLANK(A217),"",VLOOKUP(表1_1617[[#This Row],[分项工程名称]],模板!C:G,3,FALSE))</f>
        <v/>
      </c>
      <c r="U217" s="2" t="str">
        <f t="shared" si="45"/>
        <v/>
      </c>
      <c r="V217" s="2" t="str">
        <f t="shared" si="46"/>
        <v/>
      </c>
      <c r="W217" s="11" t="str">
        <f>IF(ISBLANK(A217),"",表1_1617[[#This Row],[子项名称]]&amp;表1_1617[[#This Row],[标题]]&amp;表1_1617[[#This Row],[分项工程代号]])</f>
        <v/>
      </c>
      <c r="X217" s="11" t="str">
        <f>IF(ISBLANK(A217),"",COUNTIF(W:W,表1_1617[[#This Row],[子项名称]]&amp;表1_1617[[#This Row],[标题]]&amp;表1_1617[[#This Row],[分项工程代号]]))</f>
        <v/>
      </c>
      <c r="Y217" s="11" t="str">
        <f>IF(ISBLANK(A217),"",表1_1617[[#This Row],[子项名称]]&amp;表1_1617[[#This Row],[分项工程代号]]&amp;表1_1617[[#This Row],[分项工程名称]])</f>
        <v/>
      </c>
      <c r="Z217" s="11" t="str">
        <f>IF(ISBLANK(A217),"",IF(MATCH(表1_1617[[#This Row],[子项名称]]&amp;表1_1617[[#This Row],[分项工程代号]]&amp;表1_1617[[#This Row],[分项工程名称]],Y:Y,0)=ROW(表1_1617[[#This Row],[子项名称]]),TRUE,FALSE))</f>
        <v/>
      </c>
      <c r="AA217" s="11" t="str">
        <f t="shared" si="47"/>
        <v/>
      </c>
      <c r="AB217" s="11" t="str">
        <f>IF(ISBLANK(A217),"",VLOOKUP(表1_1617[[#This Row],[分项工程名称]],施工检查记录[#All],2,FALSE))</f>
        <v/>
      </c>
      <c r="AC217" t="str">
        <f t="shared" si="36"/>
        <v>1900年01月00日</v>
      </c>
    </row>
    <row r="218" customHeight="1" spans="2:29">
      <c r="B218" s="5" t="str">
        <f ca="1" t="shared" si="37"/>
        <v/>
      </c>
      <c r="C218" s="5"/>
      <c r="D218" s="5"/>
      <c r="E218" s="5"/>
      <c r="G218" s="85"/>
      <c r="K218" s="11" t="str">
        <f>IF(ISBLANK(A218),"",VLOOKUP("S8"&amp;表1_1617[[#This Row],[分项工程代号]]&amp;表1_1617[[#This Row],[分项工程名称]],模板!D:F,3,FALSE))</f>
        <v/>
      </c>
      <c r="L218" s="2" t="str">
        <f ca="1">IF(ISBLANK(A218),"",表1_1617[[#This Row],[编号]]&amp;TEXT(表1_1617[[#This Row],[序号]],"000"))</f>
        <v/>
      </c>
      <c r="M218" s="11" t="str">
        <f t="shared" si="38"/>
        <v/>
      </c>
      <c r="N218" s="11" t="str">
        <f t="shared" si="39"/>
        <v/>
      </c>
      <c r="O218" s="11" t="str">
        <f t="shared" si="40"/>
        <v/>
      </c>
      <c r="P218" s="2" t="str">
        <f t="shared" si="41"/>
        <v/>
      </c>
      <c r="Q218" s="2" t="str">
        <f t="shared" si="42"/>
        <v/>
      </c>
      <c r="R218" s="2" t="str">
        <f t="shared" si="43"/>
        <v/>
      </c>
      <c r="S218" s="11" t="str">
        <f t="shared" si="44"/>
        <v/>
      </c>
      <c r="T218" s="11" t="str">
        <f>IF(ISBLANK(A218),"",VLOOKUP(表1_1617[[#This Row],[分项工程名称]],模板!C:G,3,FALSE))</f>
        <v/>
      </c>
      <c r="U218" s="2" t="str">
        <f t="shared" si="45"/>
        <v/>
      </c>
      <c r="V218" s="2" t="str">
        <f t="shared" si="46"/>
        <v/>
      </c>
      <c r="W218" s="11" t="str">
        <f>IF(ISBLANK(A218),"",表1_1617[[#This Row],[子项名称]]&amp;表1_1617[[#This Row],[标题]]&amp;表1_1617[[#This Row],[分项工程代号]])</f>
        <v/>
      </c>
      <c r="X218" s="11" t="str">
        <f>IF(ISBLANK(A218),"",COUNTIF(W:W,表1_1617[[#This Row],[子项名称]]&amp;表1_1617[[#This Row],[标题]]&amp;表1_1617[[#This Row],[分项工程代号]]))</f>
        <v/>
      </c>
      <c r="Y218" s="11" t="str">
        <f>IF(ISBLANK(A218),"",表1_1617[[#This Row],[子项名称]]&amp;表1_1617[[#This Row],[分项工程代号]]&amp;表1_1617[[#This Row],[分项工程名称]])</f>
        <v/>
      </c>
      <c r="Z218" s="11" t="str">
        <f>IF(ISBLANK(A218),"",IF(MATCH(表1_1617[[#This Row],[子项名称]]&amp;表1_1617[[#This Row],[分项工程代号]]&amp;表1_1617[[#This Row],[分项工程名称]],Y:Y,0)=ROW(表1_1617[[#This Row],[子项名称]]),TRUE,FALSE))</f>
        <v/>
      </c>
      <c r="AA218" s="11" t="str">
        <f t="shared" si="47"/>
        <v/>
      </c>
      <c r="AB218" s="11" t="str">
        <f>IF(ISBLANK(A218),"",VLOOKUP(表1_1617[[#This Row],[分项工程名称]],施工检查记录[#All],2,FALSE))</f>
        <v/>
      </c>
      <c r="AC218" t="str">
        <f t="shared" si="36"/>
        <v>1900年01月00日</v>
      </c>
    </row>
    <row r="219" customHeight="1" spans="2:29">
      <c r="B219" s="5" t="str">
        <f ca="1" t="shared" si="37"/>
        <v/>
      </c>
      <c r="C219" s="5"/>
      <c r="D219" s="5"/>
      <c r="E219" s="5"/>
      <c r="G219" s="85"/>
      <c r="K219" s="11" t="str">
        <f>IF(ISBLANK(A219),"",VLOOKUP("S8"&amp;表1_1617[[#This Row],[分项工程代号]]&amp;表1_1617[[#This Row],[分项工程名称]],模板!D:F,3,FALSE))</f>
        <v/>
      </c>
      <c r="L219" s="2" t="str">
        <f ca="1">IF(ISBLANK(A219),"",表1_1617[[#This Row],[编号]]&amp;TEXT(表1_1617[[#This Row],[序号]],"000"))</f>
        <v/>
      </c>
      <c r="M219" s="11" t="str">
        <f t="shared" si="38"/>
        <v/>
      </c>
      <c r="N219" s="11" t="str">
        <f t="shared" si="39"/>
        <v/>
      </c>
      <c r="O219" s="11" t="str">
        <f t="shared" si="40"/>
        <v/>
      </c>
      <c r="P219" s="2" t="str">
        <f t="shared" si="41"/>
        <v/>
      </c>
      <c r="Q219" s="2" t="str">
        <f t="shared" si="42"/>
        <v/>
      </c>
      <c r="R219" s="2" t="str">
        <f t="shared" si="43"/>
        <v/>
      </c>
      <c r="S219" s="11" t="str">
        <f t="shared" si="44"/>
        <v/>
      </c>
      <c r="T219" s="11" t="str">
        <f>IF(ISBLANK(A219),"",VLOOKUP(表1_1617[[#This Row],[分项工程名称]],模板!C:G,3,FALSE))</f>
        <v/>
      </c>
      <c r="U219" s="2" t="str">
        <f t="shared" si="45"/>
        <v/>
      </c>
      <c r="V219" s="2" t="str">
        <f t="shared" si="46"/>
        <v/>
      </c>
      <c r="W219" s="11" t="str">
        <f>IF(ISBLANK(A219),"",表1_1617[[#This Row],[子项名称]]&amp;表1_1617[[#This Row],[标题]]&amp;表1_1617[[#This Row],[分项工程代号]])</f>
        <v/>
      </c>
      <c r="X219" s="11" t="str">
        <f>IF(ISBLANK(A219),"",COUNTIF(W:W,表1_1617[[#This Row],[子项名称]]&amp;表1_1617[[#This Row],[标题]]&amp;表1_1617[[#This Row],[分项工程代号]]))</f>
        <v/>
      </c>
      <c r="Y219" s="11" t="str">
        <f>IF(ISBLANK(A219),"",表1_1617[[#This Row],[子项名称]]&amp;表1_1617[[#This Row],[分项工程代号]]&amp;表1_1617[[#This Row],[分项工程名称]])</f>
        <v/>
      </c>
      <c r="Z219" s="11" t="str">
        <f>IF(ISBLANK(A219),"",IF(MATCH(表1_1617[[#This Row],[子项名称]]&amp;表1_1617[[#This Row],[分项工程代号]]&amp;表1_1617[[#This Row],[分项工程名称]],Y:Y,0)=ROW(表1_1617[[#This Row],[子项名称]]),TRUE,FALSE))</f>
        <v/>
      </c>
      <c r="AA219" s="11" t="str">
        <f t="shared" si="47"/>
        <v/>
      </c>
      <c r="AB219" s="11" t="str">
        <f>IF(ISBLANK(A219),"",VLOOKUP(表1_1617[[#This Row],[分项工程名称]],施工检查记录[#All],2,FALSE))</f>
        <v/>
      </c>
      <c r="AC219" t="str">
        <f t="shared" si="36"/>
        <v>1900年01月00日</v>
      </c>
    </row>
    <row r="220" customHeight="1" spans="2:29">
      <c r="B220" s="5" t="str">
        <f ca="1" t="shared" si="37"/>
        <v/>
      </c>
      <c r="C220" s="5"/>
      <c r="D220" s="5"/>
      <c r="E220" s="5"/>
      <c r="F220" s="5"/>
      <c r="G220" s="85"/>
      <c r="K220" s="11" t="str">
        <f>IF(ISBLANK(A220),"",VLOOKUP("S8"&amp;表1_1617[[#This Row],[分项工程代号]]&amp;表1_1617[[#This Row],[分项工程名称]],模板!D:F,3,FALSE))</f>
        <v/>
      </c>
      <c r="L220" s="2" t="str">
        <f ca="1">IF(ISBLANK(A220),"",表1_1617[[#This Row],[编号]]&amp;TEXT(表1_1617[[#This Row],[序号]],"000"))</f>
        <v/>
      </c>
      <c r="M220" s="11" t="str">
        <f t="shared" si="38"/>
        <v/>
      </c>
      <c r="N220" s="11" t="str">
        <f t="shared" si="39"/>
        <v/>
      </c>
      <c r="O220" s="11" t="str">
        <f t="shared" si="40"/>
        <v/>
      </c>
      <c r="P220" s="2" t="str">
        <f t="shared" si="41"/>
        <v/>
      </c>
      <c r="Q220" s="2" t="str">
        <f t="shared" si="42"/>
        <v/>
      </c>
      <c r="R220" s="2" t="str">
        <f t="shared" si="43"/>
        <v/>
      </c>
      <c r="S220" s="11" t="str">
        <f t="shared" si="44"/>
        <v/>
      </c>
      <c r="T220" s="11" t="str">
        <f>IF(ISBLANK(A220),"",VLOOKUP(表1_1617[[#This Row],[分项工程名称]],模板!C:G,3,FALSE))</f>
        <v/>
      </c>
      <c r="U220" s="2" t="str">
        <f t="shared" si="45"/>
        <v/>
      </c>
      <c r="V220" s="2" t="str">
        <f t="shared" si="46"/>
        <v/>
      </c>
      <c r="W220" s="11" t="str">
        <f>IF(ISBLANK(A220),"",表1_1617[[#This Row],[子项名称]]&amp;表1_1617[[#This Row],[标题]]&amp;表1_1617[[#This Row],[分项工程代号]])</f>
        <v/>
      </c>
      <c r="X220" s="11" t="str">
        <f>IF(ISBLANK(A220),"",COUNTIF(W:W,表1_1617[[#This Row],[子项名称]]&amp;表1_1617[[#This Row],[标题]]&amp;表1_1617[[#This Row],[分项工程代号]]))</f>
        <v/>
      </c>
      <c r="Y220" s="11" t="str">
        <f>IF(ISBLANK(A220),"",表1_1617[[#This Row],[子项名称]]&amp;表1_1617[[#This Row],[分项工程代号]]&amp;表1_1617[[#This Row],[分项工程名称]])</f>
        <v/>
      </c>
      <c r="Z220" s="11" t="str">
        <f>IF(ISBLANK(A220),"",IF(MATCH(表1_1617[[#This Row],[子项名称]]&amp;表1_1617[[#This Row],[分项工程代号]]&amp;表1_1617[[#This Row],[分项工程名称]],Y:Y,0)=ROW(表1_1617[[#This Row],[子项名称]]),TRUE,FALSE))</f>
        <v/>
      </c>
      <c r="AA220" s="11" t="str">
        <f t="shared" si="47"/>
        <v/>
      </c>
      <c r="AB220" s="11" t="str">
        <f>IF(ISBLANK(A220),"",VLOOKUP(表1_1617[[#This Row],[分项工程名称]],施工检查记录[#All],2,FALSE))</f>
        <v/>
      </c>
      <c r="AC220" t="str">
        <f t="shared" si="36"/>
        <v>1900年01月00日</v>
      </c>
    </row>
    <row r="221" customHeight="1" spans="2:29">
      <c r="B221" s="5" t="str">
        <f ca="1" t="shared" si="37"/>
        <v/>
      </c>
      <c r="C221" s="5"/>
      <c r="D221" s="5"/>
      <c r="E221" s="5"/>
      <c r="F221" s="5"/>
      <c r="G221" s="85"/>
      <c r="K221" s="11" t="str">
        <f>IF(ISBLANK(A221),"",VLOOKUP("S8"&amp;表1_1617[[#This Row],[分项工程代号]]&amp;表1_1617[[#This Row],[分项工程名称]],模板!D:F,3,FALSE))</f>
        <v/>
      </c>
      <c r="L221" s="2" t="str">
        <f ca="1">IF(ISBLANK(A221),"",表1_1617[[#This Row],[编号]]&amp;TEXT(表1_1617[[#This Row],[序号]],"000"))</f>
        <v/>
      </c>
      <c r="M221" s="11" t="str">
        <f t="shared" si="38"/>
        <v/>
      </c>
      <c r="N221" s="11" t="str">
        <f t="shared" si="39"/>
        <v/>
      </c>
      <c r="O221" s="11" t="str">
        <f t="shared" si="40"/>
        <v/>
      </c>
      <c r="P221" s="2" t="str">
        <f t="shared" si="41"/>
        <v/>
      </c>
      <c r="Q221" s="2" t="str">
        <f t="shared" si="42"/>
        <v/>
      </c>
      <c r="R221" s="2" t="str">
        <f t="shared" si="43"/>
        <v/>
      </c>
      <c r="S221" s="11" t="str">
        <f t="shared" si="44"/>
        <v/>
      </c>
      <c r="T221" s="11" t="str">
        <f>IF(ISBLANK(A221),"",VLOOKUP(表1_1617[[#This Row],[分项工程名称]],模板!C:G,3,FALSE))</f>
        <v/>
      </c>
      <c r="U221" s="2" t="str">
        <f t="shared" si="45"/>
        <v/>
      </c>
      <c r="V221" s="2" t="str">
        <f t="shared" si="46"/>
        <v/>
      </c>
      <c r="W221" s="11" t="str">
        <f>IF(ISBLANK(A221),"",表1_1617[[#This Row],[子项名称]]&amp;表1_1617[[#This Row],[标题]]&amp;表1_1617[[#This Row],[分项工程代号]])</f>
        <v/>
      </c>
      <c r="X221" s="11" t="str">
        <f>IF(ISBLANK(A221),"",COUNTIF(W:W,表1_1617[[#This Row],[子项名称]]&amp;表1_1617[[#This Row],[标题]]&amp;表1_1617[[#This Row],[分项工程代号]]))</f>
        <v/>
      </c>
      <c r="Y221" s="11" t="str">
        <f>IF(ISBLANK(A221),"",表1_1617[[#This Row],[子项名称]]&amp;表1_1617[[#This Row],[分项工程代号]]&amp;表1_1617[[#This Row],[分项工程名称]])</f>
        <v/>
      </c>
      <c r="Z221" s="11" t="str">
        <f>IF(ISBLANK(A221),"",IF(MATCH(表1_1617[[#This Row],[子项名称]]&amp;表1_1617[[#This Row],[分项工程代号]]&amp;表1_1617[[#This Row],[分项工程名称]],Y:Y,0)=ROW(表1_1617[[#This Row],[子项名称]]),TRUE,FALSE))</f>
        <v/>
      </c>
      <c r="AA221" s="11" t="str">
        <f t="shared" si="47"/>
        <v/>
      </c>
      <c r="AB221" s="11" t="str">
        <f>IF(ISBLANK(A221),"",VLOOKUP(表1_1617[[#This Row],[分项工程名称]],施工检查记录[#All],2,FALSE))</f>
        <v/>
      </c>
      <c r="AC221" t="str">
        <f t="shared" si="36"/>
        <v>1900年01月00日</v>
      </c>
    </row>
    <row r="222" customHeight="1" spans="2:29">
      <c r="B222" s="5" t="str">
        <f ca="1" t="shared" si="37"/>
        <v/>
      </c>
      <c r="C222" s="5"/>
      <c r="D222" s="5"/>
      <c r="E222" s="5"/>
      <c r="F222" s="5"/>
      <c r="G222" s="85"/>
      <c r="K222" s="11" t="str">
        <f>IF(ISBLANK(A222),"",VLOOKUP("S8"&amp;表1_1617[[#This Row],[分项工程代号]]&amp;表1_1617[[#This Row],[分项工程名称]],模板!D:F,3,FALSE))</f>
        <v/>
      </c>
      <c r="L222" s="2" t="str">
        <f ca="1">IF(ISBLANK(A222),"",表1_1617[[#This Row],[编号]]&amp;TEXT(表1_1617[[#This Row],[序号]],"000"))</f>
        <v/>
      </c>
      <c r="M222" s="11" t="str">
        <f t="shared" si="38"/>
        <v/>
      </c>
      <c r="N222" s="11" t="str">
        <f t="shared" si="39"/>
        <v/>
      </c>
      <c r="O222" s="11" t="str">
        <f t="shared" si="40"/>
        <v/>
      </c>
      <c r="P222" s="2" t="str">
        <f t="shared" si="41"/>
        <v/>
      </c>
      <c r="Q222" s="2" t="str">
        <f t="shared" si="42"/>
        <v/>
      </c>
      <c r="R222" s="2" t="str">
        <f t="shared" si="43"/>
        <v/>
      </c>
      <c r="S222" s="11" t="str">
        <f t="shared" si="44"/>
        <v/>
      </c>
      <c r="T222" s="11" t="str">
        <f>IF(ISBLANK(A222),"",VLOOKUP(表1_1617[[#This Row],[分项工程名称]],模板!C:G,3,FALSE))</f>
        <v/>
      </c>
      <c r="U222" s="2" t="str">
        <f t="shared" si="45"/>
        <v/>
      </c>
      <c r="V222" s="2" t="str">
        <f t="shared" si="46"/>
        <v/>
      </c>
      <c r="W222" s="11" t="str">
        <f>IF(ISBLANK(A222),"",表1_1617[[#This Row],[子项名称]]&amp;表1_1617[[#This Row],[标题]]&amp;表1_1617[[#This Row],[分项工程代号]])</f>
        <v/>
      </c>
      <c r="X222" s="11" t="str">
        <f>IF(ISBLANK(A222),"",COUNTIF(W:W,表1_1617[[#This Row],[子项名称]]&amp;表1_1617[[#This Row],[标题]]&amp;表1_1617[[#This Row],[分项工程代号]]))</f>
        <v/>
      </c>
      <c r="Y222" s="11" t="str">
        <f>IF(ISBLANK(A222),"",表1_1617[[#This Row],[子项名称]]&amp;表1_1617[[#This Row],[分项工程代号]]&amp;表1_1617[[#This Row],[分项工程名称]])</f>
        <v/>
      </c>
      <c r="Z222" s="11" t="str">
        <f>IF(ISBLANK(A222),"",IF(MATCH(表1_1617[[#This Row],[子项名称]]&amp;表1_1617[[#This Row],[分项工程代号]]&amp;表1_1617[[#This Row],[分项工程名称]],Y:Y,0)=ROW(表1_1617[[#This Row],[子项名称]]),TRUE,FALSE))</f>
        <v/>
      </c>
      <c r="AA222" s="11" t="str">
        <f t="shared" si="47"/>
        <v/>
      </c>
      <c r="AB222" s="11" t="str">
        <f>IF(ISBLANK(A222),"",VLOOKUP(表1_1617[[#This Row],[分项工程名称]],施工检查记录[#All],2,FALSE))</f>
        <v/>
      </c>
      <c r="AC222" t="str">
        <f t="shared" si="36"/>
        <v>1900年01月00日</v>
      </c>
    </row>
    <row r="223" customHeight="1" spans="2:29">
      <c r="B223" s="5" t="str">
        <f ca="1" t="shared" si="37"/>
        <v/>
      </c>
      <c r="C223" s="5"/>
      <c r="D223" s="5"/>
      <c r="E223" s="5"/>
      <c r="F223" s="5"/>
      <c r="G223" s="85"/>
      <c r="K223" s="11" t="str">
        <f>IF(ISBLANK(A223),"",VLOOKUP("S8"&amp;表1_1617[[#This Row],[分项工程代号]]&amp;表1_1617[[#This Row],[分项工程名称]],模板!D:F,3,FALSE))</f>
        <v/>
      </c>
      <c r="L223" s="2" t="str">
        <f ca="1">IF(ISBLANK(A223),"",表1_1617[[#This Row],[编号]]&amp;TEXT(表1_1617[[#This Row],[序号]],"000"))</f>
        <v/>
      </c>
      <c r="M223" s="11" t="str">
        <f t="shared" si="38"/>
        <v/>
      </c>
      <c r="N223" s="11" t="str">
        <f t="shared" si="39"/>
        <v/>
      </c>
      <c r="O223" s="11" t="str">
        <f t="shared" si="40"/>
        <v/>
      </c>
      <c r="P223" s="2" t="str">
        <f t="shared" si="41"/>
        <v/>
      </c>
      <c r="Q223" s="2" t="str">
        <f t="shared" si="42"/>
        <v/>
      </c>
      <c r="R223" s="2" t="str">
        <f t="shared" si="43"/>
        <v/>
      </c>
      <c r="S223" s="11" t="str">
        <f t="shared" si="44"/>
        <v/>
      </c>
      <c r="T223" s="11" t="str">
        <f>IF(ISBLANK(A223),"",VLOOKUP(表1_1617[[#This Row],[分项工程名称]],模板!C:G,3,FALSE))</f>
        <v/>
      </c>
      <c r="U223" s="2" t="str">
        <f t="shared" si="45"/>
        <v/>
      </c>
      <c r="V223" s="2" t="str">
        <f t="shared" si="46"/>
        <v/>
      </c>
      <c r="W223" s="11" t="str">
        <f>IF(ISBLANK(A223),"",表1_1617[[#This Row],[子项名称]]&amp;表1_1617[[#This Row],[标题]]&amp;表1_1617[[#This Row],[分项工程代号]])</f>
        <v/>
      </c>
      <c r="X223" s="11" t="str">
        <f>IF(ISBLANK(A223),"",COUNTIF(W:W,表1_1617[[#This Row],[子项名称]]&amp;表1_1617[[#This Row],[标题]]&amp;表1_1617[[#This Row],[分项工程代号]]))</f>
        <v/>
      </c>
      <c r="Y223" s="11" t="str">
        <f>IF(ISBLANK(A223),"",表1_1617[[#This Row],[子项名称]]&amp;表1_1617[[#This Row],[分项工程代号]]&amp;表1_1617[[#This Row],[分项工程名称]])</f>
        <v/>
      </c>
      <c r="Z223" s="11" t="str">
        <f>IF(ISBLANK(A223),"",IF(MATCH(表1_1617[[#This Row],[子项名称]]&amp;表1_1617[[#This Row],[分项工程代号]]&amp;表1_1617[[#This Row],[分项工程名称]],Y:Y,0)=ROW(表1_1617[[#This Row],[子项名称]]),TRUE,FALSE))</f>
        <v/>
      </c>
      <c r="AA223" s="11" t="str">
        <f t="shared" si="47"/>
        <v/>
      </c>
      <c r="AB223" s="11" t="str">
        <f>IF(ISBLANK(A223),"",VLOOKUP(表1_1617[[#This Row],[分项工程名称]],施工检查记录[#All],2,FALSE))</f>
        <v/>
      </c>
      <c r="AC223" t="str">
        <f t="shared" si="36"/>
        <v>1900年01月00日</v>
      </c>
    </row>
    <row r="224" customHeight="1" spans="2:29">
      <c r="B224" s="5" t="str">
        <f ca="1" t="shared" si="37"/>
        <v/>
      </c>
      <c r="C224" s="5"/>
      <c r="D224" s="5"/>
      <c r="E224" s="5"/>
      <c r="F224" s="5"/>
      <c r="G224" s="85"/>
      <c r="K224" s="11" t="str">
        <f>IF(ISBLANK(A224),"",VLOOKUP("S8"&amp;表1_1617[[#This Row],[分项工程代号]]&amp;表1_1617[[#This Row],[分项工程名称]],模板!D:F,3,FALSE))</f>
        <v/>
      </c>
      <c r="L224" s="2" t="str">
        <f ca="1">IF(ISBLANK(A224),"",表1_1617[[#This Row],[编号]]&amp;TEXT(表1_1617[[#This Row],[序号]],"000"))</f>
        <v/>
      </c>
      <c r="M224" s="11" t="str">
        <f t="shared" si="38"/>
        <v/>
      </c>
      <c r="N224" s="11" t="str">
        <f t="shared" si="39"/>
        <v/>
      </c>
      <c r="O224" s="11" t="str">
        <f t="shared" si="40"/>
        <v/>
      </c>
      <c r="P224" s="2" t="str">
        <f t="shared" si="41"/>
        <v/>
      </c>
      <c r="Q224" s="2" t="str">
        <f t="shared" si="42"/>
        <v/>
      </c>
      <c r="R224" s="2" t="str">
        <f t="shared" si="43"/>
        <v/>
      </c>
      <c r="S224" s="11" t="str">
        <f t="shared" si="44"/>
        <v/>
      </c>
      <c r="T224" s="11" t="str">
        <f>IF(ISBLANK(A224),"",VLOOKUP(表1_1617[[#This Row],[分项工程名称]],模板!C:G,3,FALSE))</f>
        <v/>
      </c>
      <c r="U224" s="2" t="str">
        <f t="shared" si="45"/>
        <v/>
      </c>
      <c r="V224" s="2" t="str">
        <f t="shared" si="46"/>
        <v/>
      </c>
      <c r="W224" s="11" t="str">
        <f>IF(ISBLANK(A224),"",表1_1617[[#This Row],[子项名称]]&amp;表1_1617[[#This Row],[标题]]&amp;表1_1617[[#This Row],[分项工程代号]])</f>
        <v/>
      </c>
      <c r="X224" s="11" t="str">
        <f>IF(ISBLANK(A224),"",COUNTIF(W:W,表1_1617[[#This Row],[子项名称]]&amp;表1_1617[[#This Row],[标题]]&amp;表1_1617[[#This Row],[分项工程代号]]))</f>
        <v/>
      </c>
      <c r="Y224" s="11" t="str">
        <f>IF(ISBLANK(A224),"",表1_1617[[#This Row],[子项名称]]&amp;表1_1617[[#This Row],[分项工程代号]]&amp;表1_1617[[#This Row],[分项工程名称]])</f>
        <v/>
      </c>
      <c r="Z224" s="11" t="str">
        <f>IF(ISBLANK(A224),"",IF(MATCH(表1_1617[[#This Row],[子项名称]]&amp;表1_1617[[#This Row],[分项工程代号]]&amp;表1_1617[[#This Row],[分项工程名称]],Y:Y,0)=ROW(表1_1617[[#This Row],[子项名称]]),TRUE,FALSE))</f>
        <v/>
      </c>
      <c r="AA224" s="11" t="str">
        <f t="shared" si="47"/>
        <v/>
      </c>
      <c r="AB224" s="11" t="str">
        <f>IF(ISBLANK(A224),"",VLOOKUP(表1_1617[[#This Row],[分项工程名称]],施工检查记录[#All],2,FALSE))</f>
        <v/>
      </c>
      <c r="AC224" t="str">
        <f t="shared" si="36"/>
        <v>1900年01月00日</v>
      </c>
    </row>
    <row r="225" customHeight="1" spans="2:29">
      <c r="B225" s="5" t="str">
        <f ca="1" t="shared" si="37"/>
        <v/>
      </c>
      <c r="C225" s="5"/>
      <c r="D225" s="5"/>
      <c r="E225" s="5"/>
      <c r="F225" s="5"/>
      <c r="G225" s="85"/>
      <c r="K225" s="11" t="str">
        <f>IF(ISBLANK(A225),"",VLOOKUP("S8"&amp;表1_1617[[#This Row],[分项工程代号]]&amp;表1_1617[[#This Row],[分项工程名称]],模板!D:F,3,FALSE))</f>
        <v/>
      </c>
      <c r="L225" s="2" t="str">
        <f ca="1">IF(ISBLANK(A225),"",表1_1617[[#This Row],[编号]]&amp;TEXT(表1_1617[[#This Row],[序号]],"000"))</f>
        <v/>
      </c>
      <c r="M225" s="11" t="str">
        <f t="shared" si="38"/>
        <v/>
      </c>
      <c r="N225" s="11" t="str">
        <f t="shared" si="39"/>
        <v/>
      </c>
      <c r="O225" s="11" t="str">
        <f t="shared" si="40"/>
        <v/>
      </c>
      <c r="P225" s="2" t="str">
        <f t="shared" si="41"/>
        <v/>
      </c>
      <c r="Q225" s="2" t="str">
        <f t="shared" si="42"/>
        <v/>
      </c>
      <c r="R225" s="2" t="str">
        <f t="shared" si="43"/>
        <v/>
      </c>
      <c r="S225" s="11" t="str">
        <f t="shared" si="44"/>
        <v/>
      </c>
      <c r="T225" s="11" t="str">
        <f>IF(ISBLANK(A225),"",VLOOKUP(表1_1617[[#This Row],[分项工程名称]],模板!C:G,3,FALSE))</f>
        <v/>
      </c>
      <c r="U225" s="2" t="str">
        <f t="shared" si="45"/>
        <v/>
      </c>
      <c r="V225" s="2" t="str">
        <f t="shared" si="46"/>
        <v/>
      </c>
      <c r="W225" s="11" t="str">
        <f>IF(ISBLANK(A225),"",表1_1617[[#This Row],[子项名称]]&amp;表1_1617[[#This Row],[标题]]&amp;表1_1617[[#This Row],[分项工程代号]])</f>
        <v/>
      </c>
      <c r="X225" s="11" t="str">
        <f>IF(ISBLANK(A225),"",COUNTIF(W:W,表1_1617[[#This Row],[子项名称]]&amp;表1_1617[[#This Row],[标题]]&amp;表1_1617[[#This Row],[分项工程代号]]))</f>
        <v/>
      </c>
      <c r="Y225" s="11" t="str">
        <f>IF(ISBLANK(A225),"",表1_1617[[#This Row],[子项名称]]&amp;表1_1617[[#This Row],[分项工程代号]]&amp;表1_1617[[#This Row],[分项工程名称]])</f>
        <v/>
      </c>
      <c r="Z225" s="11" t="str">
        <f>IF(ISBLANK(A225),"",IF(MATCH(表1_1617[[#This Row],[子项名称]]&amp;表1_1617[[#This Row],[分项工程代号]]&amp;表1_1617[[#This Row],[分项工程名称]],Y:Y,0)=ROW(表1_1617[[#This Row],[子项名称]]),TRUE,FALSE))</f>
        <v/>
      </c>
      <c r="AA225" s="11" t="str">
        <f t="shared" si="47"/>
        <v/>
      </c>
      <c r="AB225" s="11" t="str">
        <f>IF(ISBLANK(A225),"",VLOOKUP(表1_1617[[#This Row],[分项工程名称]],施工检查记录[#All],2,FALSE))</f>
        <v/>
      </c>
      <c r="AC225" t="str">
        <f t="shared" si="36"/>
        <v>1900年01月00日</v>
      </c>
    </row>
    <row r="226" customHeight="1" spans="2:29">
      <c r="B226" s="5" t="str">
        <f ca="1" t="shared" si="37"/>
        <v/>
      </c>
      <c r="C226" s="5"/>
      <c r="D226" s="5"/>
      <c r="E226" s="5"/>
      <c r="F226" s="5"/>
      <c r="G226" s="85"/>
      <c r="K226" s="11" t="str">
        <f>IF(ISBLANK(A226),"",VLOOKUP("S8"&amp;表1_1617[[#This Row],[分项工程代号]]&amp;表1_1617[[#This Row],[分项工程名称]],模板!D:F,3,FALSE))</f>
        <v/>
      </c>
      <c r="L226" s="2" t="str">
        <f ca="1">IF(ISBLANK(A226),"",表1_1617[[#This Row],[编号]]&amp;TEXT(表1_1617[[#This Row],[序号]],"000"))</f>
        <v/>
      </c>
      <c r="M226" s="11" t="str">
        <f t="shared" si="38"/>
        <v/>
      </c>
      <c r="N226" s="11" t="str">
        <f t="shared" si="39"/>
        <v/>
      </c>
      <c r="O226" s="11" t="str">
        <f t="shared" si="40"/>
        <v/>
      </c>
      <c r="P226" s="2" t="str">
        <f t="shared" si="41"/>
        <v/>
      </c>
      <c r="Q226" s="2" t="str">
        <f t="shared" si="42"/>
        <v/>
      </c>
      <c r="R226" s="2" t="str">
        <f t="shared" si="43"/>
        <v/>
      </c>
      <c r="S226" s="11" t="str">
        <f t="shared" si="44"/>
        <v/>
      </c>
      <c r="T226" s="11" t="str">
        <f>IF(ISBLANK(A226),"",VLOOKUP(表1_1617[[#This Row],[分项工程名称]],模板!C:G,3,FALSE))</f>
        <v/>
      </c>
      <c r="U226" s="2" t="str">
        <f t="shared" si="45"/>
        <v/>
      </c>
      <c r="V226" s="2" t="str">
        <f t="shared" si="46"/>
        <v/>
      </c>
      <c r="W226" s="11" t="str">
        <f>IF(ISBLANK(A226),"",表1_1617[[#This Row],[子项名称]]&amp;表1_1617[[#This Row],[标题]]&amp;表1_1617[[#This Row],[分项工程代号]])</f>
        <v/>
      </c>
      <c r="X226" s="11" t="str">
        <f>IF(ISBLANK(A226),"",COUNTIF(W:W,表1_1617[[#This Row],[子项名称]]&amp;表1_1617[[#This Row],[标题]]&amp;表1_1617[[#This Row],[分项工程代号]]))</f>
        <v/>
      </c>
      <c r="Y226" s="11" t="str">
        <f>IF(ISBLANK(A226),"",表1_1617[[#This Row],[子项名称]]&amp;表1_1617[[#This Row],[分项工程代号]]&amp;表1_1617[[#This Row],[分项工程名称]])</f>
        <v/>
      </c>
      <c r="Z226" s="11" t="str">
        <f>IF(ISBLANK(A226),"",IF(MATCH(表1_1617[[#This Row],[子项名称]]&amp;表1_1617[[#This Row],[分项工程代号]]&amp;表1_1617[[#This Row],[分项工程名称]],Y:Y,0)=ROW(表1_1617[[#This Row],[子项名称]]),TRUE,FALSE))</f>
        <v/>
      </c>
      <c r="AA226" s="11" t="str">
        <f t="shared" si="47"/>
        <v/>
      </c>
      <c r="AB226" s="11" t="str">
        <f>IF(ISBLANK(A226),"",VLOOKUP(表1_1617[[#This Row],[分项工程名称]],施工检查记录[#All],2,FALSE))</f>
        <v/>
      </c>
      <c r="AC226" t="str">
        <f t="shared" si="36"/>
        <v>1900年01月00日</v>
      </c>
    </row>
    <row r="227" customHeight="1" spans="2:29">
      <c r="B227" s="5" t="str">
        <f ca="1" t="shared" si="37"/>
        <v/>
      </c>
      <c r="C227" s="5"/>
      <c r="D227" s="5"/>
      <c r="E227" s="5"/>
      <c r="F227" s="5"/>
      <c r="G227" s="85"/>
      <c r="K227" s="11" t="str">
        <f>IF(ISBLANK(A227),"",VLOOKUP("S8"&amp;表1_1617[[#This Row],[分项工程代号]]&amp;表1_1617[[#This Row],[分项工程名称]],模板!D:F,3,FALSE))</f>
        <v/>
      </c>
      <c r="L227" s="2" t="str">
        <f ca="1">IF(ISBLANK(A227),"",表1_1617[[#This Row],[编号]]&amp;TEXT(表1_1617[[#This Row],[序号]],"000"))</f>
        <v/>
      </c>
      <c r="M227" s="11" t="str">
        <f t="shared" si="38"/>
        <v/>
      </c>
      <c r="N227" s="11" t="str">
        <f t="shared" si="39"/>
        <v/>
      </c>
      <c r="O227" s="11" t="str">
        <f t="shared" si="40"/>
        <v/>
      </c>
      <c r="P227" s="2" t="str">
        <f t="shared" si="41"/>
        <v/>
      </c>
      <c r="Q227" s="2" t="str">
        <f t="shared" si="42"/>
        <v/>
      </c>
      <c r="R227" s="2" t="str">
        <f t="shared" si="43"/>
        <v/>
      </c>
      <c r="S227" s="11" t="str">
        <f t="shared" si="44"/>
        <v/>
      </c>
      <c r="T227" s="11" t="str">
        <f>IF(ISBLANK(A227),"",VLOOKUP(表1_1617[[#This Row],[分项工程名称]],模板!C:G,3,FALSE))</f>
        <v/>
      </c>
      <c r="U227" s="2" t="str">
        <f t="shared" si="45"/>
        <v/>
      </c>
      <c r="V227" s="2" t="str">
        <f t="shared" si="46"/>
        <v/>
      </c>
      <c r="W227" s="11" t="str">
        <f>IF(ISBLANK(A227),"",表1_1617[[#This Row],[子项名称]]&amp;表1_1617[[#This Row],[标题]]&amp;表1_1617[[#This Row],[分项工程代号]])</f>
        <v/>
      </c>
      <c r="X227" s="11" t="str">
        <f>IF(ISBLANK(A227),"",COUNTIF(W:W,表1_1617[[#This Row],[子项名称]]&amp;表1_1617[[#This Row],[标题]]&amp;表1_1617[[#This Row],[分项工程代号]]))</f>
        <v/>
      </c>
      <c r="Y227" s="11" t="str">
        <f>IF(ISBLANK(A227),"",表1_1617[[#This Row],[子项名称]]&amp;表1_1617[[#This Row],[分项工程代号]]&amp;表1_1617[[#This Row],[分项工程名称]])</f>
        <v/>
      </c>
      <c r="Z227" s="11" t="str">
        <f>IF(ISBLANK(A227),"",IF(MATCH(表1_1617[[#This Row],[子项名称]]&amp;表1_1617[[#This Row],[分项工程代号]]&amp;表1_1617[[#This Row],[分项工程名称]],Y:Y,0)=ROW(表1_1617[[#This Row],[子项名称]]),TRUE,FALSE))</f>
        <v/>
      </c>
      <c r="AA227" s="11" t="str">
        <f t="shared" si="47"/>
        <v/>
      </c>
      <c r="AB227" s="11" t="str">
        <f>IF(ISBLANK(A227),"",VLOOKUP(表1_1617[[#This Row],[分项工程名称]],施工检查记录[#All],2,FALSE))</f>
        <v/>
      </c>
      <c r="AC227" t="str">
        <f t="shared" si="36"/>
        <v>1900年01月00日</v>
      </c>
    </row>
    <row r="228" customHeight="1" spans="2:29">
      <c r="B228" s="5" t="str">
        <f ca="1" t="shared" si="37"/>
        <v/>
      </c>
      <c r="C228" s="5"/>
      <c r="D228" s="5"/>
      <c r="E228" s="5"/>
      <c r="F228" s="5"/>
      <c r="G228" s="85"/>
      <c r="K228" s="11" t="str">
        <f>IF(ISBLANK(A228),"",VLOOKUP("S8"&amp;表1_1617[[#This Row],[分项工程代号]]&amp;表1_1617[[#This Row],[分项工程名称]],模板!D:F,3,FALSE))</f>
        <v/>
      </c>
      <c r="L228" s="2" t="str">
        <f ca="1">IF(ISBLANK(A228),"",表1_1617[[#This Row],[编号]]&amp;TEXT(表1_1617[[#This Row],[序号]],"000"))</f>
        <v/>
      </c>
      <c r="M228" s="11" t="str">
        <f t="shared" si="38"/>
        <v/>
      </c>
      <c r="N228" s="11" t="str">
        <f t="shared" si="39"/>
        <v/>
      </c>
      <c r="O228" s="11" t="str">
        <f t="shared" si="40"/>
        <v/>
      </c>
      <c r="P228" s="2" t="str">
        <f t="shared" si="41"/>
        <v/>
      </c>
      <c r="Q228" s="2" t="str">
        <f t="shared" si="42"/>
        <v/>
      </c>
      <c r="R228" s="2" t="str">
        <f t="shared" si="43"/>
        <v/>
      </c>
      <c r="S228" s="11" t="str">
        <f t="shared" si="44"/>
        <v/>
      </c>
      <c r="T228" s="11" t="str">
        <f>IF(ISBLANK(A228),"",VLOOKUP(表1_1617[[#This Row],[分项工程名称]],模板!C:G,3,FALSE))</f>
        <v/>
      </c>
      <c r="U228" s="2" t="str">
        <f t="shared" si="45"/>
        <v/>
      </c>
      <c r="V228" s="2" t="str">
        <f t="shared" si="46"/>
        <v/>
      </c>
      <c r="W228" s="11" t="str">
        <f>IF(ISBLANK(A228),"",表1_1617[[#This Row],[子项名称]]&amp;表1_1617[[#This Row],[标题]]&amp;表1_1617[[#This Row],[分项工程代号]])</f>
        <v/>
      </c>
      <c r="X228" s="11" t="str">
        <f>IF(ISBLANK(A228),"",COUNTIF(W:W,表1_1617[[#This Row],[子项名称]]&amp;表1_1617[[#This Row],[标题]]&amp;表1_1617[[#This Row],[分项工程代号]]))</f>
        <v/>
      </c>
      <c r="Y228" s="11" t="str">
        <f>IF(ISBLANK(A228),"",表1_1617[[#This Row],[子项名称]]&amp;表1_1617[[#This Row],[分项工程代号]]&amp;表1_1617[[#This Row],[分项工程名称]])</f>
        <v/>
      </c>
      <c r="Z228" s="11" t="str">
        <f>IF(ISBLANK(A228),"",IF(MATCH(表1_1617[[#This Row],[子项名称]]&amp;表1_1617[[#This Row],[分项工程代号]]&amp;表1_1617[[#This Row],[分项工程名称]],Y:Y,0)=ROW(表1_1617[[#This Row],[子项名称]]),TRUE,FALSE))</f>
        <v/>
      </c>
      <c r="AA228" s="11" t="str">
        <f t="shared" si="47"/>
        <v/>
      </c>
      <c r="AB228" s="11" t="str">
        <f>IF(ISBLANK(A228),"",VLOOKUP(表1_1617[[#This Row],[分项工程名称]],施工检查记录[#All],2,FALSE))</f>
        <v/>
      </c>
      <c r="AC228" t="str">
        <f t="shared" si="36"/>
        <v>1900年01月00日</v>
      </c>
    </row>
    <row r="229" customHeight="1" spans="2:29">
      <c r="B229" s="5" t="str">
        <f ca="1" t="shared" si="37"/>
        <v/>
      </c>
      <c r="C229" s="5"/>
      <c r="D229" s="5"/>
      <c r="E229" s="5"/>
      <c r="F229" s="5"/>
      <c r="G229" s="85"/>
      <c r="K229" s="11" t="str">
        <f>IF(ISBLANK(A229),"",VLOOKUP("S8"&amp;表1_1617[[#This Row],[分项工程代号]]&amp;表1_1617[[#This Row],[分项工程名称]],模板!D:F,3,FALSE))</f>
        <v/>
      </c>
      <c r="L229" s="2" t="str">
        <f ca="1">IF(ISBLANK(A229),"",表1_1617[[#This Row],[编号]]&amp;TEXT(表1_1617[[#This Row],[序号]],"000"))</f>
        <v/>
      </c>
      <c r="M229" s="11" t="str">
        <f t="shared" si="38"/>
        <v/>
      </c>
      <c r="N229" s="11" t="str">
        <f t="shared" si="39"/>
        <v/>
      </c>
      <c r="O229" s="11" t="str">
        <f t="shared" si="40"/>
        <v/>
      </c>
      <c r="P229" s="2" t="str">
        <f t="shared" si="41"/>
        <v/>
      </c>
      <c r="Q229" s="2" t="str">
        <f t="shared" si="42"/>
        <v/>
      </c>
      <c r="R229" s="2" t="str">
        <f t="shared" si="43"/>
        <v/>
      </c>
      <c r="S229" s="11" t="str">
        <f t="shared" si="44"/>
        <v/>
      </c>
      <c r="T229" s="11" t="str">
        <f>IF(ISBLANK(A229),"",VLOOKUP(表1_1617[[#This Row],[分项工程名称]],模板!C:G,3,FALSE))</f>
        <v/>
      </c>
      <c r="U229" s="2" t="str">
        <f t="shared" si="45"/>
        <v/>
      </c>
      <c r="V229" s="2" t="str">
        <f t="shared" si="46"/>
        <v/>
      </c>
      <c r="W229" s="11" t="str">
        <f>IF(ISBLANK(A229),"",表1_1617[[#This Row],[子项名称]]&amp;表1_1617[[#This Row],[标题]]&amp;表1_1617[[#This Row],[分项工程代号]])</f>
        <v/>
      </c>
      <c r="X229" s="11" t="str">
        <f>IF(ISBLANK(A229),"",COUNTIF(W:W,表1_1617[[#This Row],[子项名称]]&amp;表1_1617[[#This Row],[标题]]&amp;表1_1617[[#This Row],[分项工程代号]]))</f>
        <v/>
      </c>
      <c r="Y229" s="11" t="str">
        <f>IF(ISBLANK(A229),"",表1_1617[[#This Row],[子项名称]]&amp;表1_1617[[#This Row],[分项工程代号]]&amp;表1_1617[[#This Row],[分项工程名称]])</f>
        <v/>
      </c>
      <c r="Z229" s="11" t="str">
        <f>IF(ISBLANK(A229),"",IF(MATCH(表1_1617[[#This Row],[子项名称]]&amp;表1_1617[[#This Row],[分项工程代号]]&amp;表1_1617[[#This Row],[分项工程名称]],Y:Y,0)=ROW(表1_1617[[#This Row],[子项名称]]),TRUE,FALSE))</f>
        <v/>
      </c>
      <c r="AA229" s="11" t="str">
        <f t="shared" si="47"/>
        <v/>
      </c>
      <c r="AB229" s="11" t="str">
        <f>IF(ISBLANK(A229),"",VLOOKUP(表1_1617[[#This Row],[分项工程名称]],施工检查记录[#All],2,FALSE))</f>
        <v/>
      </c>
      <c r="AC229" t="str">
        <f t="shared" si="36"/>
        <v>1900年01月00日</v>
      </c>
    </row>
    <row r="230" customHeight="1" spans="2:29">
      <c r="B230" s="5" t="str">
        <f ca="1" t="shared" si="37"/>
        <v/>
      </c>
      <c r="C230" s="5"/>
      <c r="D230" s="5"/>
      <c r="E230" s="5"/>
      <c r="F230" s="5"/>
      <c r="G230" s="85"/>
      <c r="K230" s="11" t="str">
        <f>IF(ISBLANK(A230),"",VLOOKUP("S8"&amp;表1_1617[[#This Row],[分项工程代号]]&amp;表1_1617[[#This Row],[分项工程名称]],模板!D:F,3,FALSE))</f>
        <v/>
      </c>
      <c r="L230" s="2" t="str">
        <f ca="1">IF(ISBLANK(A230),"",表1_1617[[#This Row],[编号]]&amp;TEXT(表1_1617[[#This Row],[序号]],"000"))</f>
        <v/>
      </c>
      <c r="M230" s="11" t="str">
        <f t="shared" si="38"/>
        <v/>
      </c>
      <c r="N230" s="11" t="str">
        <f t="shared" si="39"/>
        <v/>
      </c>
      <c r="O230" s="11" t="str">
        <f t="shared" si="40"/>
        <v/>
      </c>
      <c r="P230" s="2" t="str">
        <f t="shared" si="41"/>
        <v/>
      </c>
      <c r="Q230" s="2" t="str">
        <f t="shared" si="42"/>
        <v/>
      </c>
      <c r="R230" s="2" t="str">
        <f t="shared" si="43"/>
        <v/>
      </c>
      <c r="S230" s="11" t="str">
        <f t="shared" si="44"/>
        <v/>
      </c>
      <c r="T230" s="11" t="str">
        <f>IF(ISBLANK(A230),"",VLOOKUP(表1_1617[[#This Row],[分项工程名称]],模板!C:G,3,FALSE))</f>
        <v/>
      </c>
      <c r="U230" s="2" t="str">
        <f t="shared" si="45"/>
        <v/>
      </c>
      <c r="V230" s="2" t="str">
        <f t="shared" si="46"/>
        <v/>
      </c>
      <c r="W230" s="11" t="str">
        <f>IF(ISBLANK(A230),"",表1_1617[[#This Row],[子项名称]]&amp;表1_1617[[#This Row],[标题]]&amp;表1_1617[[#This Row],[分项工程代号]])</f>
        <v/>
      </c>
      <c r="X230" s="11" t="str">
        <f>IF(ISBLANK(A230),"",COUNTIF(W:W,表1_1617[[#This Row],[子项名称]]&amp;表1_1617[[#This Row],[标题]]&amp;表1_1617[[#This Row],[分项工程代号]]))</f>
        <v/>
      </c>
      <c r="Y230" s="11" t="str">
        <f>IF(ISBLANK(A230),"",表1_1617[[#This Row],[子项名称]]&amp;表1_1617[[#This Row],[分项工程代号]]&amp;表1_1617[[#This Row],[分项工程名称]])</f>
        <v/>
      </c>
      <c r="Z230" s="11" t="str">
        <f>IF(ISBLANK(A230),"",IF(MATCH(表1_1617[[#This Row],[子项名称]]&amp;表1_1617[[#This Row],[分项工程代号]]&amp;表1_1617[[#This Row],[分项工程名称]],Y:Y,0)=ROW(表1_1617[[#This Row],[子项名称]]),TRUE,FALSE))</f>
        <v/>
      </c>
      <c r="AA230" s="11" t="str">
        <f t="shared" si="47"/>
        <v/>
      </c>
      <c r="AB230" s="11" t="str">
        <f>IF(ISBLANK(A230),"",VLOOKUP(表1_1617[[#This Row],[分项工程名称]],施工检查记录[#All],2,FALSE))</f>
        <v/>
      </c>
      <c r="AC230" t="str">
        <f t="shared" si="36"/>
        <v>1900年01月00日</v>
      </c>
    </row>
    <row r="231" customHeight="1" spans="2:29">
      <c r="B231" s="5" t="str">
        <f ca="1" t="shared" si="37"/>
        <v/>
      </c>
      <c r="C231" s="5"/>
      <c r="D231" s="5"/>
      <c r="E231" s="5"/>
      <c r="F231" s="5"/>
      <c r="G231" s="85"/>
      <c r="K231" s="11" t="str">
        <f>IF(ISBLANK(A231),"",VLOOKUP("S8"&amp;表1_1617[[#This Row],[分项工程代号]]&amp;表1_1617[[#This Row],[分项工程名称]],模板!D:F,3,FALSE))</f>
        <v/>
      </c>
      <c r="L231" s="2" t="str">
        <f ca="1">IF(ISBLANK(A231),"",表1_1617[[#This Row],[编号]]&amp;TEXT(表1_1617[[#This Row],[序号]],"000"))</f>
        <v/>
      </c>
      <c r="M231" s="11" t="str">
        <f t="shared" si="38"/>
        <v/>
      </c>
      <c r="N231" s="11" t="str">
        <f t="shared" si="39"/>
        <v/>
      </c>
      <c r="O231" s="11" t="str">
        <f t="shared" si="40"/>
        <v/>
      </c>
      <c r="P231" s="2" t="str">
        <f t="shared" si="41"/>
        <v/>
      </c>
      <c r="Q231" s="2" t="str">
        <f t="shared" si="42"/>
        <v/>
      </c>
      <c r="R231" s="2" t="str">
        <f t="shared" si="43"/>
        <v/>
      </c>
      <c r="S231" s="11" t="str">
        <f t="shared" si="44"/>
        <v/>
      </c>
      <c r="T231" s="11" t="str">
        <f>IF(ISBLANK(A231),"",VLOOKUP(表1_1617[[#This Row],[分项工程名称]],模板!C:G,3,FALSE))</f>
        <v/>
      </c>
      <c r="U231" s="2" t="str">
        <f t="shared" si="45"/>
        <v/>
      </c>
      <c r="V231" s="2" t="str">
        <f t="shared" si="46"/>
        <v/>
      </c>
      <c r="W231" s="11" t="str">
        <f>IF(ISBLANK(A231),"",表1_1617[[#This Row],[子项名称]]&amp;表1_1617[[#This Row],[标题]]&amp;表1_1617[[#This Row],[分项工程代号]])</f>
        <v/>
      </c>
      <c r="X231" s="11" t="str">
        <f>IF(ISBLANK(A231),"",COUNTIF(W:W,表1_1617[[#This Row],[子项名称]]&amp;表1_1617[[#This Row],[标题]]&amp;表1_1617[[#This Row],[分项工程代号]]))</f>
        <v/>
      </c>
      <c r="Y231" s="11" t="str">
        <f>IF(ISBLANK(A231),"",表1_1617[[#This Row],[子项名称]]&amp;表1_1617[[#This Row],[分项工程代号]]&amp;表1_1617[[#This Row],[分项工程名称]])</f>
        <v/>
      </c>
      <c r="Z231" s="11" t="str">
        <f>IF(ISBLANK(A231),"",IF(MATCH(表1_1617[[#This Row],[子项名称]]&amp;表1_1617[[#This Row],[分项工程代号]]&amp;表1_1617[[#This Row],[分项工程名称]],Y:Y,0)=ROW(表1_1617[[#This Row],[子项名称]]),TRUE,FALSE))</f>
        <v/>
      </c>
      <c r="AA231" s="11" t="str">
        <f t="shared" si="47"/>
        <v/>
      </c>
      <c r="AB231" s="11" t="str">
        <f>IF(ISBLANK(A231),"",VLOOKUP(表1_1617[[#This Row],[分项工程名称]],施工检查记录[#All],2,FALSE))</f>
        <v/>
      </c>
      <c r="AC231" t="str">
        <f t="shared" si="36"/>
        <v>1900年01月00日</v>
      </c>
    </row>
    <row r="232" customHeight="1" spans="2:29">
      <c r="B232" s="5" t="str">
        <f ca="1" t="shared" si="37"/>
        <v/>
      </c>
      <c r="C232" s="5"/>
      <c r="D232" s="5"/>
      <c r="E232" s="5"/>
      <c r="F232" s="5"/>
      <c r="G232" s="85"/>
      <c r="K232" s="11" t="str">
        <f>IF(ISBLANK(A232),"",VLOOKUP("S8"&amp;表1_1617[[#This Row],[分项工程代号]]&amp;表1_1617[[#This Row],[分项工程名称]],模板!D:F,3,FALSE))</f>
        <v/>
      </c>
      <c r="L232" s="2" t="str">
        <f ca="1">IF(ISBLANK(A232),"",表1_1617[[#This Row],[编号]]&amp;TEXT(表1_1617[[#This Row],[序号]],"000"))</f>
        <v/>
      </c>
      <c r="M232" s="11" t="str">
        <f t="shared" si="38"/>
        <v/>
      </c>
      <c r="N232" s="11" t="str">
        <f t="shared" si="39"/>
        <v/>
      </c>
      <c r="O232" s="11" t="str">
        <f t="shared" si="40"/>
        <v/>
      </c>
      <c r="P232" s="2" t="str">
        <f t="shared" si="41"/>
        <v/>
      </c>
      <c r="Q232" s="2" t="str">
        <f t="shared" si="42"/>
        <v/>
      </c>
      <c r="R232" s="2" t="str">
        <f t="shared" si="43"/>
        <v/>
      </c>
      <c r="S232" s="11" t="str">
        <f t="shared" si="44"/>
        <v/>
      </c>
      <c r="T232" s="11" t="str">
        <f>IF(ISBLANK(A232),"",VLOOKUP(表1_1617[[#This Row],[分项工程名称]],模板!C:G,3,FALSE))</f>
        <v/>
      </c>
      <c r="U232" s="2" t="str">
        <f t="shared" si="45"/>
        <v/>
      </c>
      <c r="V232" s="2" t="str">
        <f t="shared" si="46"/>
        <v/>
      </c>
      <c r="W232" s="11" t="str">
        <f>IF(ISBLANK(A232),"",表1_1617[[#This Row],[子项名称]]&amp;表1_1617[[#This Row],[标题]]&amp;表1_1617[[#This Row],[分项工程代号]])</f>
        <v/>
      </c>
      <c r="X232" s="11" t="str">
        <f>IF(ISBLANK(A232),"",COUNTIF(W:W,表1_1617[[#This Row],[子项名称]]&amp;表1_1617[[#This Row],[标题]]&amp;表1_1617[[#This Row],[分项工程代号]]))</f>
        <v/>
      </c>
      <c r="Y232" s="11" t="str">
        <f>IF(ISBLANK(A232),"",表1_1617[[#This Row],[子项名称]]&amp;表1_1617[[#This Row],[分项工程代号]]&amp;表1_1617[[#This Row],[分项工程名称]])</f>
        <v/>
      </c>
      <c r="Z232" s="11" t="str">
        <f>IF(ISBLANK(A232),"",IF(MATCH(表1_1617[[#This Row],[子项名称]]&amp;表1_1617[[#This Row],[分项工程代号]]&amp;表1_1617[[#This Row],[分项工程名称]],Y:Y,0)=ROW(表1_1617[[#This Row],[子项名称]]),TRUE,FALSE))</f>
        <v/>
      </c>
      <c r="AA232" s="11" t="str">
        <f t="shared" si="47"/>
        <v/>
      </c>
      <c r="AB232" s="11" t="str">
        <f>IF(ISBLANK(A232),"",VLOOKUP(表1_1617[[#This Row],[分项工程名称]],施工检查记录[#All],2,FALSE))</f>
        <v/>
      </c>
      <c r="AC232" t="str">
        <f t="shared" si="36"/>
        <v>1900年01月00日</v>
      </c>
    </row>
    <row r="233" customHeight="1" spans="2:29">
      <c r="B233" s="5" t="str">
        <f ca="1" t="shared" si="37"/>
        <v/>
      </c>
      <c r="C233" s="5"/>
      <c r="D233" s="5"/>
      <c r="E233" s="5"/>
      <c r="F233" s="5"/>
      <c r="G233" s="85"/>
      <c r="K233" s="11" t="str">
        <f>IF(ISBLANK(A233),"",VLOOKUP("S8"&amp;表1_1617[[#This Row],[分项工程代号]]&amp;表1_1617[[#This Row],[分项工程名称]],模板!D:F,3,FALSE))</f>
        <v/>
      </c>
      <c r="L233" s="2" t="str">
        <f ca="1">IF(ISBLANK(A233),"",表1_1617[[#This Row],[编号]]&amp;TEXT(表1_1617[[#This Row],[序号]],"000"))</f>
        <v/>
      </c>
      <c r="M233" s="11" t="str">
        <f t="shared" si="38"/>
        <v/>
      </c>
      <c r="N233" s="11" t="str">
        <f t="shared" si="39"/>
        <v/>
      </c>
      <c r="O233" s="11" t="str">
        <f t="shared" si="40"/>
        <v/>
      </c>
      <c r="P233" s="2" t="str">
        <f t="shared" si="41"/>
        <v/>
      </c>
      <c r="Q233" s="2" t="str">
        <f t="shared" si="42"/>
        <v/>
      </c>
      <c r="R233" s="2" t="str">
        <f t="shared" si="43"/>
        <v/>
      </c>
      <c r="S233" s="11" t="str">
        <f t="shared" si="44"/>
        <v/>
      </c>
      <c r="T233" s="11" t="str">
        <f>IF(ISBLANK(A233),"",VLOOKUP(表1_1617[[#This Row],[分项工程名称]],模板!C:G,3,FALSE))</f>
        <v/>
      </c>
      <c r="U233" s="2" t="str">
        <f t="shared" si="45"/>
        <v/>
      </c>
      <c r="V233" s="2" t="str">
        <f t="shared" si="46"/>
        <v/>
      </c>
      <c r="W233" s="11" t="str">
        <f>IF(ISBLANK(A233),"",表1_1617[[#This Row],[子项名称]]&amp;表1_1617[[#This Row],[标题]]&amp;表1_1617[[#This Row],[分项工程代号]])</f>
        <v/>
      </c>
      <c r="X233" s="11" t="str">
        <f>IF(ISBLANK(A233),"",COUNTIF(W:W,表1_1617[[#This Row],[子项名称]]&amp;表1_1617[[#This Row],[标题]]&amp;表1_1617[[#This Row],[分项工程代号]]))</f>
        <v/>
      </c>
      <c r="Y233" s="11" t="str">
        <f>IF(ISBLANK(A233),"",表1_1617[[#This Row],[子项名称]]&amp;表1_1617[[#This Row],[分项工程代号]]&amp;表1_1617[[#This Row],[分项工程名称]])</f>
        <v/>
      </c>
      <c r="Z233" s="11" t="str">
        <f>IF(ISBLANK(A233),"",IF(MATCH(表1_1617[[#This Row],[子项名称]]&amp;表1_1617[[#This Row],[分项工程代号]]&amp;表1_1617[[#This Row],[分项工程名称]],Y:Y,0)=ROW(表1_1617[[#This Row],[子项名称]]),TRUE,FALSE))</f>
        <v/>
      </c>
      <c r="AA233" s="11" t="str">
        <f t="shared" si="47"/>
        <v/>
      </c>
      <c r="AB233" s="11" t="str">
        <f>IF(ISBLANK(A233),"",VLOOKUP(表1_1617[[#This Row],[分项工程名称]],施工检查记录[#All],2,FALSE))</f>
        <v/>
      </c>
      <c r="AC233" t="str">
        <f t="shared" si="36"/>
        <v>1900年01月00日</v>
      </c>
    </row>
    <row r="234" customHeight="1" spans="2:29">
      <c r="B234" s="5" t="str">
        <f ca="1" t="shared" si="37"/>
        <v/>
      </c>
      <c r="C234" s="5"/>
      <c r="D234" s="5"/>
      <c r="E234" s="5"/>
      <c r="F234" s="5"/>
      <c r="G234" s="85"/>
      <c r="K234" s="11" t="str">
        <f>IF(ISBLANK(A234),"",VLOOKUP("S8"&amp;表1_1617[[#This Row],[分项工程代号]]&amp;表1_1617[[#This Row],[分项工程名称]],模板!D:F,3,FALSE))</f>
        <v/>
      </c>
      <c r="L234" s="2" t="str">
        <f ca="1">IF(ISBLANK(A234),"",表1_1617[[#This Row],[编号]]&amp;TEXT(表1_1617[[#This Row],[序号]],"000"))</f>
        <v/>
      </c>
      <c r="M234" s="11" t="str">
        <f t="shared" si="38"/>
        <v/>
      </c>
      <c r="N234" s="11" t="str">
        <f t="shared" si="39"/>
        <v/>
      </c>
      <c r="O234" s="11" t="str">
        <f t="shared" si="40"/>
        <v/>
      </c>
      <c r="P234" s="2" t="str">
        <f t="shared" si="41"/>
        <v/>
      </c>
      <c r="Q234" s="2" t="str">
        <f t="shared" si="42"/>
        <v/>
      </c>
      <c r="R234" s="2" t="str">
        <f t="shared" si="43"/>
        <v/>
      </c>
      <c r="S234" s="11" t="str">
        <f t="shared" si="44"/>
        <v/>
      </c>
      <c r="T234" s="11" t="str">
        <f>IF(ISBLANK(A234),"",VLOOKUP(表1_1617[[#This Row],[分项工程名称]],模板!C:G,3,FALSE))</f>
        <v/>
      </c>
      <c r="U234" s="2" t="str">
        <f t="shared" si="45"/>
        <v/>
      </c>
      <c r="V234" s="2" t="str">
        <f t="shared" si="46"/>
        <v/>
      </c>
      <c r="W234" s="11" t="str">
        <f>IF(ISBLANK(A234),"",表1_1617[[#This Row],[子项名称]]&amp;表1_1617[[#This Row],[标题]]&amp;表1_1617[[#This Row],[分项工程代号]])</f>
        <v/>
      </c>
      <c r="X234" s="11" t="str">
        <f>IF(ISBLANK(A234),"",COUNTIF(W:W,表1_1617[[#This Row],[子项名称]]&amp;表1_1617[[#This Row],[标题]]&amp;表1_1617[[#This Row],[分项工程代号]]))</f>
        <v/>
      </c>
      <c r="Y234" s="11" t="str">
        <f>IF(ISBLANK(A234),"",表1_1617[[#This Row],[子项名称]]&amp;表1_1617[[#This Row],[分项工程代号]]&amp;表1_1617[[#This Row],[分项工程名称]])</f>
        <v/>
      </c>
      <c r="Z234" s="11" t="str">
        <f>IF(ISBLANK(A234),"",IF(MATCH(表1_1617[[#This Row],[子项名称]]&amp;表1_1617[[#This Row],[分项工程代号]]&amp;表1_1617[[#This Row],[分项工程名称]],Y:Y,0)=ROW(表1_1617[[#This Row],[子项名称]]),TRUE,FALSE))</f>
        <v/>
      </c>
      <c r="AA234" s="11" t="str">
        <f t="shared" si="47"/>
        <v/>
      </c>
      <c r="AB234" s="11" t="str">
        <f>IF(ISBLANK(A234),"",VLOOKUP(表1_1617[[#This Row],[分项工程名称]],施工检查记录[#All],2,FALSE))</f>
        <v/>
      </c>
      <c r="AC234" t="str">
        <f t="shared" si="36"/>
        <v>1900年01月00日</v>
      </c>
    </row>
    <row r="235" customHeight="1" spans="2:29">
      <c r="B235" s="5" t="str">
        <f ca="1" t="shared" si="37"/>
        <v/>
      </c>
      <c r="C235" s="5"/>
      <c r="D235" s="5"/>
      <c r="E235" s="5"/>
      <c r="F235" s="5"/>
      <c r="G235" s="85"/>
      <c r="K235" s="11" t="str">
        <f>IF(ISBLANK(A235),"",VLOOKUP("S8"&amp;表1_1617[[#This Row],[分项工程代号]]&amp;表1_1617[[#This Row],[分项工程名称]],模板!D:F,3,FALSE))</f>
        <v/>
      </c>
      <c r="L235" s="2" t="str">
        <f ca="1">IF(ISBLANK(A235),"",表1_1617[[#This Row],[编号]]&amp;TEXT(表1_1617[[#This Row],[序号]],"000"))</f>
        <v/>
      </c>
      <c r="M235" s="11" t="str">
        <f t="shared" si="38"/>
        <v/>
      </c>
      <c r="N235" s="11" t="str">
        <f t="shared" si="39"/>
        <v/>
      </c>
      <c r="O235" s="11" t="str">
        <f t="shared" si="40"/>
        <v/>
      </c>
      <c r="P235" s="2" t="str">
        <f t="shared" si="41"/>
        <v/>
      </c>
      <c r="Q235" s="2" t="str">
        <f t="shared" si="42"/>
        <v/>
      </c>
      <c r="R235" s="2" t="str">
        <f t="shared" si="43"/>
        <v/>
      </c>
      <c r="S235" s="11" t="str">
        <f t="shared" si="44"/>
        <v/>
      </c>
      <c r="T235" s="11" t="str">
        <f>IF(ISBLANK(A235),"",VLOOKUP(表1_1617[[#This Row],[分项工程名称]],模板!C:G,3,FALSE))</f>
        <v/>
      </c>
      <c r="U235" s="2" t="str">
        <f t="shared" si="45"/>
        <v/>
      </c>
      <c r="V235" s="2" t="str">
        <f t="shared" si="46"/>
        <v/>
      </c>
      <c r="W235" s="11" t="str">
        <f>IF(ISBLANK(A235),"",表1_1617[[#This Row],[子项名称]]&amp;表1_1617[[#This Row],[标题]]&amp;表1_1617[[#This Row],[分项工程代号]])</f>
        <v/>
      </c>
      <c r="X235" s="11" t="str">
        <f>IF(ISBLANK(A235),"",COUNTIF(W:W,表1_1617[[#This Row],[子项名称]]&amp;表1_1617[[#This Row],[标题]]&amp;表1_1617[[#This Row],[分项工程代号]]))</f>
        <v/>
      </c>
      <c r="Y235" s="11" t="str">
        <f>IF(ISBLANK(A235),"",表1_1617[[#This Row],[子项名称]]&amp;表1_1617[[#This Row],[分项工程代号]]&amp;表1_1617[[#This Row],[分项工程名称]])</f>
        <v/>
      </c>
      <c r="Z235" s="11" t="str">
        <f>IF(ISBLANK(A235),"",IF(MATCH(表1_1617[[#This Row],[子项名称]]&amp;表1_1617[[#This Row],[分项工程代号]]&amp;表1_1617[[#This Row],[分项工程名称]],Y:Y,0)=ROW(表1_1617[[#This Row],[子项名称]]),TRUE,FALSE))</f>
        <v/>
      </c>
      <c r="AA235" s="11" t="str">
        <f t="shared" si="47"/>
        <v/>
      </c>
      <c r="AB235" s="11" t="str">
        <f>IF(ISBLANK(A235),"",VLOOKUP(表1_1617[[#This Row],[分项工程名称]],施工检查记录[#All],2,FALSE))</f>
        <v/>
      </c>
      <c r="AC235" t="str">
        <f t="shared" si="36"/>
        <v>1900年01月00日</v>
      </c>
    </row>
    <row r="236" customHeight="1" spans="1:29">
      <c r="A236" s="5"/>
      <c r="B236" s="5" t="str">
        <f ca="1" t="shared" si="37"/>
        <v/>
      </c>
      <c r="C236" s="5"/>
      <c r="D236" s="5"/>
      <c r="E236" s="5"/>
      <c r="F236" s="5"/>
      <c r="G236" s="85"/>
      <c r="K236" s="11" t="str">
        <f>IF(ISBLANK(A236),"",VLOOKUP("S8"&amp;表1_1617[[#This Row],[分项工程代号]]&amp;表1_1617[[#This Row],[分项工程名称]],模板!D:F,3,FALSE))</f>
        <v/>
      </c>
      <c r="L236" s="2" t="str">
        <f ca="1">IF(ISBLANK(A236),"",表1_1617[[#This Row],[编号]]&amp;TEXT(表1_1617[[#This Row],[序号]],"000"))</f>
        <v/>
      </c>
      <c r="M236" s="11" t="str">
        <f t="shared" si="38"/>
        <v/>
      </c>
      <c r="N236" s="11" t="str">
        <f t="shared" si="39"/>
        <v/>
      </c>
      <c r="O236" s="11" t="str">
        <f t="shared" si="40"/>
        <v/>
      </c>
      <c r="P236" s="2" t="str">
        <f t="shared" si="41"/>
        <v/>
      </c>
      <c r="Q236" s="2" t="str">
        <f t="shared" si="42"/>
        <v/>
      </c>
      <c r="R236" s="2" t="str">
        <f t="shared" si="43"/>
        <v/>
      </c>
      <c r="S236" s="11" t="str">
        <f t="shared" si="44"/>
        <v/>
      </c>
      <c r="T236" s="11" t="str">
        <f>IF(ISBLANK(A236),"",VLOOKUP(表1_1617[[#This Row],[分项工程名称]],模板!C:G,3,FALSE))</f>
        <v/>
      </c>
      <c r="U236" s="2" t="str">
        <f t="shared" si="45"/>
        <v/>
      </c>
      <c r="V236" s="2" t="str">
        <f t="shared" si="46"/>
        <v/>
      </c>
      <c r="W236" s="11" t="str">
        <f>IF(ISBLANK(A236),"",表1_1617[[#This Row],[子项名称]]&amp;表1_1617[[#This Row],[标题]]&amp;表1_1617[[#This Row],[分项工程代号]])</f>
        <v/>
      </c>
      <c r="X236" s="11" t="str">
        <f>IF(ISBLANK(A236),"",COUNTIF(W:W,表1_1617[[#This Row],[子项名称]]&amp;表1_1617[[#This Row],[标题]]&amp;表1_1617[[#This Row],[分项工程代号]]))</f>
        <v/>
      </c>
      <c r="Y236" s="11" t="str">
        <f>IF(ISBLANK(A236),"",表1_1617[[#This Row],[子项名称]]&amp;表1_1617[[#This Row],[分项工程代号]]&amp;表1_1617[[#This Row],[分项工程名称]])</f>
        <v/>
      </c>
      <c r="Z236" s="11" t="str">
        <f>IF(ISBLANK(A236),"",IF(MATCH(表1_1617[[#This Row],[子项名称]]&amp;表1_1617[[#This Row],[分项工程代号]]&amp;表1_1617[[#This Row],[分项工程名称]],Y:Y,0)=ROW(表1_1617[[#This Row],[子项名称]]),TRUE,FALSE))</f>
        <v/>
      </c>
      <c r="AA236" s="11" t="str">
        <f t="shared" si="47"/>
        <v/>
      </c>
      <c r="AB236" s="11" t="str">
        <f>IF(ISBLANK(A236),"",VLOOKUP(表1_1617[[#This Row],[分项工程名称]],施工检查记录[#All],2,FALSE))</f>
        <v/>
      </c>
      <c r="AC236" t="str">
        <f t="shared" si="36"/>
        <v>1900年01月00日</v>
      </c>
    </row>
    <row r="237" customHeight="1" spans="1:29">
      <c r="A237" s="5"/>
      <c r="B237" s="5" t="str">
        <f ca="1" t="shared" si="37"/>
        <v/>
      </c>
      <c r="C237" s="5"/>
      <c r="D237" s="5"/>
      <c r="E237" s="5"/>
      <c r="F237" s="5"/>
      <c r="G237" s="85"/>
      <c r="K237" s="11" t="str">
        <f>IF(ISBLANK(A237),"",VLOOKUP("S8"&amp;表1_1617[[#This Row],[分项工程代号]]&amp;表1_1617[[#This Row],[分项工程名称]],模板!D:F,3,FALSE))</f>
        <v/>
      </c>
      <c r="L237" s="2" t="str">
        <f ca="1">IF(ISBLANK(A237),"",表1_1617[[#This Row],[编号]]&amp;TEXT(表1_1617[[#This Row],[序号]],"000"))</f>
        <v/>
      </c>
      <c r="M237" s="11" t="str">
        <f t="shared" si="38"/>
        <v/>
      </c>
      <c r="N237" s="11" t="str">
        <f t="shared" si="39"/>
        <v/>
      </c>
      <c r="O237" s="11" t="str">
        <f t="shared" si="40"/>
        <v/>
      </c>
      <c r="P237" s="2" t="str">
        <f t="shared" si="41"/>
        <v/>
      </c>
      <c r="Q237" s="2" t="str">
        <f t="shared" si="42"/>
        <v/>
      </c>
      <c r="R237" s="2" t="str">
        <f t="shared" si="43"/>
        <v/>
      </c>
      <c r="S237" s="11" t="str">
        <f t="shared" si="44"/>
        <v/>
      </c>
      <c r="T237" s="11" t="str">
        <f>IF(ISBLANK(A237),"",VLOOKUP(表1_1617[[#This Row],[分项工程名称]],模板!C:G,3,FALSE))</f>
        <v/>
      </c>
      <c r="U237" s="2" t="str">
        <f t="shared" si="45"/>
        <v/>
      </c>
      <c r="V237" s="2" t="str">
        <f t="shared" si="46"/>
        <v/>
      </c>
      <c r="W237" s="11" t="str">
        <f>IF(ISBLANK(A237),"",表1_1617[[#This Row],[子项名称]]&amp;表1_1617[[#This Row],[标题]]&amp;表1_1617[[#This Row],[分项工程代号]])</f>
        <v/>
      </c>
      <c r="X237" s="11" t="str">
        <f>IF(ISBLANK(A237),"",COUNTIF(W:W,表1_1617[[#This Row],[子项名称]]&amp;表1_1617[[#This Row],[标题]]&amp;表1_1617[[#This Row],[分项工程代号]]))</f>
        <v/>
      </c>
      <c r="Y237" s="11" t="str">
        <f>IF(ISBLANK(A237),"",表1_1617[[#This Row],[子项名称]]&amp;表1_1617[[#This Row],[分项工程代号]]&amp;表1_1617[[#This Row],[分项工程名称]])</f>
        <v/>
      </c>
      <c r="Z237" s="11" t="str">
        <f>IF(ISBLANK(A237),"",IF(MATCH(表1_1617[[#This Row],[子项名称]]&amp;表1_1617[[#This Row],[分项工程代号]]&amp;表1_1617[[#This Row],[分项工程名称]],Y:Y,0)=ROW(表1_1617[[#This Row],[子项名称]]),TRUE,FALSE))</f>
        <v/>
      </c>
      <c r="AA237" s="11" t="str">
        <f t="shared" si="47"/>
        <v/>
      </c>
      <c r="AB237" s="11" t="str">
        <f>IF(ISBLANK(A237),"",VLOOKUP(表1_1617[[#This Row],[分项工程名称]],施工检查记录[#All],2,FALSE))</f>
        <v/>
      </c>
      <c r="AC237" t="str">
        <f t="shared" si="36"/>
        <v>1900年01月00日</v>
      </c>
    </row>
    <row r="238" customHeight="1" spans="1:29">
      <c r="A238" s="5"/>
      <c r="B238" s="5" t="str">
        <f ca="1" t="shared" si="37"/>
        <v/>
      </c>
      <c r="C238" s="5"/>
      <c r="D238" s="5"/>
      <c r="E238" s="5"/>
      <c r="F238" s="5"/>
      <c r="G238" s="85"/>
      <c r="K238" s="11" t="str">
        <f>IF(ISBLANK(A238),"",VLOOKUP("S8"&amp;表1_1617[[#This Row],[分项工程代号]]&amp;表1_1617[[#This Row],[分项工程名称]],模板!D:F,3,FALSE))</f>
        <v/>
      </c>
      <c r="L238" s="2" t="str">
        <f ca="1">IF(ISBLANK(A238),"",表1_1617[[#This Row],[编号]]&amp;TEXT(表1_1617[[#This Row],[序号]],"000"))</f>
        <v/>
      </c>
      <c r="M238" s="11" t="str">
        <f t="shared" si="38"/>
        <v/>
      </c>
      <c r="N238" s="11" t="str">
        <f t="shared" si="39"/>
        <v/>
      </c>
      <c r="O238" s="11" t="str">
        <f t="shared" si="40"/>
        <v/>
      </c>
      <c r="P238" s="2" t="str">
        <f t="shared" si="41"/>
        <v/>
      </c>
      <c r="Q238" s="2" t="str">
        <f t="shared" si="42"/>
        <v/>
      </c>
      <c r="R238" s="2" t="str">
        <f t="shared" si="43"/>
        <v/>
      </c>
      <c r="S238" s="11" t="str">
        <f t="shared" si="44"/>
        <v/>
      </c>
      <c r="T238" s="11" t="str">
        <f>IF(ISBLANK(A238),"",VLOOKUP(表1_1617[[#This Row],[分项工程名称]],模板!C:G,3,FALSE))</f>
        <v/>
      </c>
      <c r="U238" s="2" t="str">
        <f t="shared" si="45"/>
        <v/>
      </c>
      <c r="V238" s="2" t="str">
        <f t="shared" si="46"/>
        <v/>
      </c>
      <c r="W238" s="11" t="str">
        <f>IF(ISBLANK(A238),"",表1_1617[[#This Row],[子项名称]]&amp;表1_1617[[#This Row],[标题]]&amp;表1_1617[[#This Row],[分项工程代号]])</f>
        <v/>
      </c>
      <c r="X238" s="11" t="str">
        <f>IF(ISBLANK(A238),"",COUNTIF(W:W,表1_1617[[#This Row],[子项名称]]&amp;表1_1617[[#This Row],[标题]]&amp;表1_1617[[#This Row],[分项工程代号]]))</f>
        <v/>
      </c>
      <c r="Y238" s="11" t="str">
        <f>IF(ISBLANK(A238),"",表1_1617[[#This Row],[子项名称]]&amp;表1_1617[[#This Row],[分项工程代号]]&amp;表1_1617[[#This Row],[分项工程名称]])</f>
        <v/>
      </c>
      <c r="Z238" s="11" t="str">
        <f>IF(ISBLANK(A238),"",IF(MATCH(表1_1617[[#This Row],[子项名称]]&amp;表1_1617[[#This Row],[分项工程代号]]&amp;表1_1617[[#This Row],[分项工程名称]],Y:Y,0)=ROW(表1_1617[[#This Row],[子项名称]]),TRUE,FALSE))</f>
        <v/>
      </c>
      <c r="AA238" s="11" t="str">
        <f t="shared" si="47"/>
        <v/>
      </c>
      <c r="AB238" s="11" t="str">
        <f>IF(ISBLANK(A238),"",VLOOKUP(表1_1617[[#This Row],[分项工程名称]],施工检查记录[#All],2,FALSE))</f>
        <v/>
      </c>
      <c r="AC238" t="str">
        <f t="shared" si="36"/>
        <v>1900年01月00日</v>
      </c>
    </row>
    <row r="239" customHeight="1" spans="1:29">
      <c r="A239" s="5"/>
      <c r="B239" s="5" t="str">
        <f ca="1" t="shared" si="37"/>
        <v/>
      </c>
      <c r="C239" s="5"/>
      <c r="D239" s="5"/>
      <c r="E239" s="5"/>
      <c r="F239" s="5"/>
      <c r="G239" s="85"/>
      <c r="K239" s="11" t="str">
        <f>IF(ISBLANK(A239),"",VLOOKUP("S8"&amp;表1_1617[[#This Row],[分项工程代号]]&amp;表1_1617[[#This Row],[分项工程名称]],模板!D:F,3,FALSE))</f>
        <v/>
      </c>
      <c r="L239" s="2" t="str">
        <f ca="1">IF(ISBLANK(A239),"",表1_1617[[#This Row],[编号]]&amp;TEXT(表1_1617[[#This Row],[序号]],"000"))</f>
        <v/>
      </c>
      <c r="M239" s="11" t="str">
        <f t="shared" si="38"/>
        <v/>
      </c>
      <c r="N239" s="11" t="str">
        <f t="shared" si="39"/>
        <v/>
      </c>
      <c r="O239" s="11" t="str">
        <f t="shared" si="40"/>
        <v/>
      </c>
      <c r="P239" s="2" t="str">
        <f t="shared" si="41"/>
        <v/>
      </c>
      <c r="Q239" s="2" t="str">
        <f t="shared" si="42"/>
        <v/>
      </c>
      <c r="R239" s="2" t="str">
        <f t="shared" si="43"/>
        <v/>
      </c>
      <c r="S239" s="11" t="str">
        <f t="shared" si="44"/>
        <v/>
      </c>
      <c r="T239" s="11" t="str">
        <f>IF(ISBLANK(A239),"",VLOOKUP(表1_1617[[#This Row],[分项工程名称]],模板!C:G,3,FALSE))</f>
        <v/>
      </c>
      <c r="U239" s="2" t="str">
        <f t="shared" si="45"/>
        <v/>
      </c>
      <c r="V239" s="2" t="str">
        <f t="shared" si="46"/>
        <v/>
      </c>
      <c r="W239" s="11" t="str">
        <f>IF(ISBLANK(A239),"",表1_1617[[#This Row],[子项名称]]&amp;表1_1617[[#This Row],[标题]]&amp;表1_1617[[#This Row],[分项工程代号]])</f>
        <v/>
      </c>
      <c r="X239" s="11" t="str">
        <f>IF(ISBLANK(A239),"",COUNTIF(W:W,表1_1617[[#This Row],[子项名称]]&amp;表1_1617[[#This Row],[标题]]&amp;表1_1617[[#This Row],[分项工程代号]]))</f>
        <v/>
      </c>
      <c r="Y239" s="11" t="str">
        <f>IF(ISBLANK(A239),"",表1_1617[[#This Row],[子项名称]]&amp;表1_1617[[#This Row],[分项工程代号]]&amp;表1_1617[[#This Row],[分项工程名称]])</f>
        <v/>
      </c>
      <c r="Z239" s="11" t="str">
        <f>IF(ISBLANK(A239),"",IF(MATCH(表1_1617[[#This Row],[子项名称]]&amp;表1_1617[[#This Row],[分项工程代号]]&amp;表1_1617[[#This Row],[分项工程名称]],Y:Y,0)=ROW(表1_1617[[#This Row],[子项名称]]),TRUE,FALSE))</f>
        <v/>
      </c>
      <c r="AA239" s="11" t="str">
        <f t="shared" si="47"/>
        <v/>
      </c>
      <c r="AB239" s="11" t="str">
        <f>IF(ISBLANK(A239),"",VLOOKUP(表1_1617[[#This Row],[分项工程名称]],施工检查记录[#All],2,FALSE))</f>
        <v/>
      </c>
      <c r="AC239" t="str">
        <f t="shared" si="36"/>
        <v>1900年01月00日</v>
      </c>
    </row>
    <row r="240" customHeight="1" spans="1:29">
      <c r="A240" s="5"/>
      <c r="B240" s="5" t="str">
        <f ca="1" t="shared" si="37"/>
        <v/>
      </c>
      <c r="C240" s="5"/>
      <c r="D240" s="5"/>
      <c r="E240" s="5"/>
      <c r="F240" s="5"/>
      <c r="G240" s="85"/>
      <c r="K240" s="11" t="str">
        <f>IF(ISBLANK(A240),"",VLOOKUP("S8"&amp;表1_1617[[#This Row],[分项工程代号]]&amp;表1_1617[[#This Row],[分项工程名称]],模板!D:F,3,FALSE))</f>
        <v/>
      </c>
      <c r="L240" s="2" t="str">
        <f ca="1">IF(ISBLANK(A240),"",表1_1617[[#This Row],[编号]]&amp;TEXT(表1_1617[[#This Row],[序号]],"000"))</f>
        <v/>
      </c>
      <c r="M240" s="11" t="str">
        <f t="shared" si="38"/>
        <v/>
      </c>
      <c r="N240" s="11" t="str">
        <f t="shared" si="39"/>
        <v/>
      </c>
      <c r="O240" s="11" t="str">
        <f t="shared" si="40"/>
        <v/>
      </c>
      <c r="P240" s="2" t="str">
        <f t="shared" si="41"/>
        <v/>
      </c>
      <c r="Q240" s="2" t="str">
        <f t="shared" si="42"/>
        <v/>
      </c>
      <c r="R240" s="2" t="str">
        <f t="shared" si="43"/>
        <v/>
      </c>
      <c r="S240" s="11" t="str">
        <f t="shared" si="44"/>
        <v/>
      </c>
      <c r="T240" s="11" t="str">
        <f>IF(ISBLANK(A240),"",VLOOKUP(表1_1617[[#This Row],[分项工程名称]],模板!C:G,3,FALSE))</f>
        <v/>
      </c>
      <c r="U240" s="2" t="str">
        <f t="shared" si="45"/>
        <v/>
      </c>
      <c r="V240" s="2" t="str">
        <f t="shared" si="46"/>
        <v/>
      </c>
      <c r="W240" s="11" t="str">
        <f>IF(ISBLANK(A240),"",表1_1617[[#This Row],[子项名称]]&amp;表1_1617[[#This Row],[标题]]&amp;表1_1617[[#This Row],[分项工程代号]])</f>
        <v/>
      </c>
      <c r="X240" s="11" t="str">
        <f>IF(ISBLANK(A240),"",COUNTIF(W:W,表1_1617[[#This Row],[子项名称]]&amp;表1_1617[[#This Row],[标题]]&amp;表1_1617[[#This Row],[分项工程代号]]))</f>
        <v/>
      </c>
      <c r="Y240" s="11" t="str">
        <f>IF(ISBLANK(A240),"",表1_1617[[#This Row],[子项名称]]&amp;表1_1617[[#This Row],[分项工程代号]]&amp;表1_1617[[#This Row],[分项工程名称]])</f>
        <v/>
      </c>
      <c r="Z240" s="11" t="str">
        <f>IF(ISBLANK(A240),"",IF(MATCH(表1_1617[[#This Row],[子项名称]]&amp;表1_1617[[#This Row],[分项工程代号]]&amp;表1_1617[[#This Row],[分项工程名称]],Y:Y,0)=ROW(表1_1617[[#This Row],[子项名称]]),TRUE,FALSE))</f>
        <v/>
      </c>
      <c r="AA240" s="11" t="str">
        <f t="shared" si="47"/>
        <v/>
      </c>
      <c r="AB240" s="11" t="str">
        <f>IF(ISBLANK(A240),"",VLOOKUP(表1_1617[[#This Row],[分项工程名称]],施工检查记录[#All],2,FALSE))</f>
        <v/>
      </c>
      <c r="AC240" t="str">
        <f t="shared" si="36"/>
        <v>1900年01月00日</v>
      </c>
    </row>
    <row r="241" customHeight="1" spans="1:29">
      <c r="A241" s="5"/>
      <c r="B241" s="5" t="str">
        <f ca="1" t="shared" si="37"/>
        <v/>
      </c>
      <c r="C241" s="5"/>
      <c r="D241" s="5"/>
      <c r="E241" s="5"/>
      <c r="F241" s="5"/>
      <c r="G241" s="85"/>
      <c r="K241" s="11" t="str">
        <f>IF(ISBLANK(A241),"",VLOOKUP("S8"&amp;表1_1617[[#This Row],[分项工程代号]]&amp;表1_1617[[#This Row],[分项工程名称]],模板!D:F,3,FALSE))</f>
        <v/>
      </c>
      <c r="L241" s="2" t="str">
        <f ca="1">IF(ISBLANK(A241),"",表1_1617[[#This Row],[编号]]&amp;TEXT(表1_1617[[#This Row],[序号]],"000"))</f>
        <v/>
      </c>
      <c r="M241" s="11" t="str">
        <f t="shared" si="38"/>
        <v/>
      </c>
      <c r="N241" s="11" t="str">
        <f t="shared" si="39"/>
        <v/>
      </c>
      <c r="O241" s="11" t="str">
        <f t="shared" si="40"/>
        <v/>
      </c>
      <c r="P241" s="2" t="str">
        <f t="shared" si="41"/>
        <v/>
      </c>
      <c r="Q241" s="2" t="str">
        <f t="shared" si="42"/>
        <v/>
      </c>
      <c r="R241" s="2" t="str">
        <f t="shared" si="43"/>
        <v/>
      </c>
      <c r="S241" s="11" t="str">
        <f t="shared" si="44"/>
        <v/>
      </c>
      <c r="T241" s="11" t="str">
        <f>IF(ISBLANK(A241),"",VLOOKUP(表1_1617[[#This Row],[分项工程名称]],模板!C:G,3,FALSE))</f>
        <v/>
      </c>
      <c r="U241" s="2" t="str">
        <f t="shared" si="45"/>
        <v/>
      </c>
      <c r="V241" s="2" t="str">
        <f t="shared" si="46"/>
        <v/>
      </c>
      <c r="W241" s="11" t="str">
        <f>IF(ISBLANK(A241),"",表1_1617[[#This Row],[子项名称]]&amp;表1_1617[[#This Row],[标题]]&amp;表1_1617[[#This Row],[分项工程代号]])</f>
        <v/>
      </c>
      <c r="X241" s="11" t="str">
        <f>IF(ISBLANK(A241),"",COUNTIF(W:W,表1_1617[[#This Row],[子项名称]]&amp;表1_1617[[#This Row],[标题]]&amp;表1_1617[[#This Row],[分项工程代号]]))</f>
        <v/>
      </c>
      <c r="Y241" s="11" t="str">
        <f>IF(ISBLANK(A241),"",表1_1617[[#This Row],[子项名称]]&amp;表1_1617[[#This Row],[分项工程代号]]&amp;表1_1617[[#This Row],[分项工程名称]])</f>
        <v/>
      </c>
      <c r="Z241" s="11" t="str">
        <f>IF(ISBLANK(A241),"",IF(MATCH(表1_1617[[#This Row],[子项名称]]&amp;表1_1617[[#This Row],[分项工程代号]]&amp;表1_1617[[#This Row],[分项工程名称]],Y:Y,0)=ROW(表1_1617[[#This Row],[子项名称]]),TRUE,FALSE))</f>
        <v/>
      </c>
      <c r="AA241" s="11" t="str">
        <f t="shared" si="47"/>
        <v/>
      </c>
      <c r="AB241" s="11" t="str">
        <f>IF(ISBLANK(A241),"",VLOOKUP(表1_1617[[#This Row],[分项工程名称]],施工检查记录[#All],2,FALSE))</f>
        <v/>
      </c>
      <c r="AC241" t="str">
        <f t="shared" si="36"/>
        <v>1900年01月00日</v>
      </c>
    </row>
    <row r="242" customHeight="1" spans="1:29">
      <c r="A242" s="5"/>
      <c r="B242" s="5" t="str">
        <f ca="1" t="shared" si="37"/>
        <v/>
      </c>
      <c r="C242" s="5"/>
      <c r="D242" s="5"/>
      <c r="E242" s="5"/>
      <c r="F242" s="5"/>
      <c r="G242" s="85"/>
      <c r="K242" s="11" t="str">
        <f>IF(ISBLANK(A242),"",VLOOKUP("S8"&amp;表1_1617[[#This Row],[分项工程代号]]&amp;表1_1617[[#This Row],[分项工程名称]],模板!D:F,3,FALSE))</f>
        <v/>
      </c>
      <c r="L242" s="2" t="str">
        <f ca="1">IF(ISBLANK(A242),"",表1_1617[[#This Row],[编号]]&amp;TEXT(表1_1617[[#This Row],[序号]],"000"))</f>
        <v/>
      </c>
      <c r="M242" s="11" t="str">
        <f t="shared" si="38"/>
        <v/>
      </c>
      <c r="N242" s="11" t="str">
        <f t="shared" si="39"/>
        <v/>
      </c>
      <c r="O242" s="11" t="str">
        <f t="shared" si="40"/>
        <v/>
      </c>
      <c r="P242" s="2" t="str">
        <f t="shared" si="41"/>
        <v/>
      </c>
      <c r="Q242" s="2" t="str">
        <f t="shared" si="42"/>
        <v/>
      </c>
      <c r="R242" s="2" t="str">
        <f t="shared" si="43"/>
        <v/>
      </c>
      <c r="S242" s="11" t="str">
        <f t="shared" si="44"/>
        <v/>
      </c>
      <c r="T242" s="11" t="str">
        <f>IF(ISBLANK(A242),"",VLOOKUP(表1_1617[[#This Row],[分项工程名称]],模板!C:G,3,FALSE))</f>
        <v/>
      </c>
      <c r="U242" s="2" t="str">
        <f t="shared" si="45"/>
        <v/>
      </c>
      <c r="V242" s="2" t="str">
        <f t="shared" si="46"/>
        <v/>
      </c>
      <c r="W242" s="11" t="str">
        <f>IF(ISBLANK(A242),"",表1_1617[[#This Row],[子项名称]]&amp;表1_1617[[#This Row],[标题]]&amp;表1_1617[[#This Row],[分项工程代号]])</f>
        <v/>
      </c>
      <c r="X242" s="11" t="str">
        <f>IF(ISBLANK(A242),"",COUNTIF(W:W,表1_1617[[#This Row],[子项名称]]&amp;表1_1617[[#This Row],[标题]]&amp;表1_1617[[#This Row],[分项工程代号]]))</f>
        <v/>
      </c>
      <c r="Y242" s="11" t="str">
        <f>IF(ISBLANK(A242),"",表1_1617[[#This Row],[子项名称]]&amp;表1_1617[[#This Row],[分项工程代号]]&amp;表1_1617[[#This Row],[分项工程名称]])</f>
        <v/>
      </c>
      <c r="Z242" s="11" t="str">
        <f>IF(ISBLANK(A242),"",IF(MATCH(表1_1617[[#This Row],[子项名称]]&amp;表1_1617[[#This Row],[分项工程代号]]&amp;表1_1617[[#This Row],[分项工程名称]],Y:Y,0)=ROW(表1_1617[[#This Row],[子项名称]]),TRUE,FALSE))</f>
        <v/>
      </c>
      <c r="AA242" s="11" t="str">
        <f t="shared" si="47"/>
        <v/>
      </c>
      <c r="AB242" s="11" t="str">
        <f>IF(ISBLANK(A242),"",VLOOKUP(表1_1617[[#This Row],[分项工程名称]],施工检查记录[#All],2,FALSE))</f>
        <v/>
      </c>
      <c r="AC242" t="str">
        <f t="shared" si="36"/>
        <v>1900年01月00日</v>
      </c>
    </row>
    <row r="243" customHeight="1" spans="1:29">
      <c r="A243" s="5"/>
      <c r="B243" s="5" t="str">
        <f ca="1" t="shared" si="37"/>
        <v/>
      </c>
      <c r="C243" s="5"/>
      <c r="D243" s="5"/>
      <c r="E243" s="5"/>
      <c r="F243" s="5"/>
      <c r="G243" s="85"/>
      <c r="K243" s="11" t="str">
        <f>IF(ISBLANK(A243),"",VLOOKUP("S8"&amp;表1_1617[[#This Row],[分项工程代号]]&amp;表1_1617[[#This Row],[分项工程名称]],模板!D:F,3,FALSE))</f>
        <v/>
      </c>
      <c r="L243" s="2" t="str">
        <f ca="1">IF(ISBLANK(A243),"",表1_1617[[#This Row],[编号]]&amp;TEXT(表1_1617[[#This Row],[序号]],"000"))</f>
        <v/>
      </c>
      <c r="M243" s="11" t="str">
        <f t="shared" si="38"/>
        <v/>
      </c>
      <c r="N243" s="11" t="str">
        <f t="shared" si="39"/>
        <v/>
      </c>
      <c r="O243" s="11" t="str">
        <f t="shared" si="40"/>
        <v/>
      </c>
      <c r="P243" s="2" t="str">
        <f t="shared" si="41"/>
        <v/>
      </c>
      <c r="Q243" s="2" t="str">
        <f t="shared" si="42"/>
        <v/>
      </c>
      <c r="R243" s="2" t="str">
        <f t="shared" si="43"/>
        <v/>
      </c>
      <c r="S243" s="11" t="str">
        <f t="shared" si="44"/>
        <v/>
      </c>
      <c r="T243" s="11" t="str">
        <f>IF(ISBLANK(A243),"",VLOOKUP(表1_1617[[#This Row],[分项工程名称]],模板!C:G,3,FALSE))</f>
        <v/>
      </c>
      <c r="U243" s="2" t="str">
        <f t="shared" si="45"/>
        <v/>
      </c>
      <c r="V243" s="2" t="str">
        <f t="shared" si="46"/>
        <v/>
      </c>
      <c r="W243" s="11" t="str">
        <f>IF(ISBLANK(A243),"",表1_1617[[#This Row],[子项名称]]&amp;表1_1617[[#This Row],[标题]]&amp;表1_1617[[#This Row],[分项工程代号]])</f>
        <v/>
      </c>
      <c r="X243" s="11" t="str">
        <f>IF(ISBLANK(A243),"",COUNTIF(W:W,表1_1617[[#This Row],[子项名称]]&amp;表1_1617[[#This Row],[标题]]&amp;表1_1617[[#This Row],[分项工程代号]]))</f>
        <v/>
      </c>
      <c r="Y243" s="11" t="str">
        <f>IF(ISBLANK(A243),"",表1_1617[[#This Row],[子项名称]]&amp;表1_1617[[#This Row],[分项工程代号]]&amp;表1_1617[[#This Row],[分项工程名称]])</f>
        <v/>
      </c>
      <c r="Z243" s="11" t="str">
        <f>IF(ISBLANK(A243),"",IF(MATCH(表1_1617[[#This Row],[子项名称]]&amp;表1_1617[[#This Row],[分项工程代号]]&amp;表1_1617[[#This Row],[分项工程名称]],Y:Y,0)=ROW(表1_1617[[#This Row],[子项名称]]),TRUE,FALSE))</f>
        <v/>
      </c>
      <c r="AA243" s="11" t="str">
        <f t="shared" si="47"/>
        <v/>
      </c>
      <c r="AB243" s="11" t="str">
        <f>IF(ISBLANK(A243),"",VLOOKUP(表1_1617[[#This Row],[分项工程名称]],施工检查记录[#All],2,FALSE))</f>
        <v/>
      </c>
      <c r="AC243" t="str">
        <f t="shared" si="36"/>
        <v>1900年01月00日</v>
      </c>
    </row>
    <row r="244" customHeight="1" spans="1:29">
      <c r="A244" s="5"/>
      <c r="B244" s="5" t="str">
        <f ca="1" t="shared" si="37"/>
        <v/>
      </c>
      <c r="C244" s="5"/>
      <c r="D244" s="5"/>
      <c r="E244" s="5"/>
      <c r="F244" s="5"/>
      <c r="G244" s="85"/>
      <c r="K244" s="11" t="str">
        <f>IF(ISBLANK(A244),"",VLOOKUP("S8"&amp;表1_1617[[#This Row],[分项工程代号]]&amp;表1_1617[[#This Row],[分项工程名称]],模板!D:F,3,FALSE))</f>
        <v/>
      </c>
      <c r="L244" s="2" t="str">
        <f ca="1">IF(ISBLANK(A244),"",表1_1617[[#This Row],[编号]]&amp;TEXT(表1_1617[[#This Row],[序号]],"000"))</f>
        <v/>
      </c>
      <c r="M244" s="11" t="str">
        <f t="shared" si="38"/>
        <v/>
      </c>
      <c r="N244" s="11" t="str">
        <f t="shared" si="39"/>
        <v/>
      </c>
      <c r="O244" s="11" t="str">
        <f t="shared" si="40"/>
        <v/>
      </c>
      <c r="P244" s="2" t="str">
        <f t="shared" si="41"/>
        <v/>
      </c>
      <c r="Q244" s="2" t="str">
        <f t="shared" si="42"/>
        <v/>
      </c>
      <c r="R244" s="2" t="str">
        <f t="shared" si="43"/>
        <v/>
      </c>
      <c r="S244" s="11" t="str">
        <f t="shared" si="44"/>
        <v/>
      </c>
      <c r="T244" s="11" t="str">
        <f>IF(ISBLANK(A244),"",VLOOKUP(表1_1617[[#This Row],[分项工程名称]],模板!C:G,3,FALSE))</f>
        <v/>
      </c>
      <c r="U244" s="2" t="str">
        <f t="shared" si="45"/>
        <v/>
      </c>
      <c r="V244" s="2" t="str">
        <f t="shared" si="46"/>
        <v/>
      </c>
      <c r="W244" s="11" t="str">
        <f>IF(ISBLANK(A244),"",表1_1617[[#This Row],[子项名称]]&amp;表1_1617[[#This Row],[标题]]&amp;表1_1617[[#This Row],[分项工程代号]])</f>
        <v/>
      </c>
      <c r="X244" s="11" t="str">
        <f>IF(ISBLANK(A244),"",COUNTIF(W:W,表1_1617[[#This Row],[子项名称]]&amp;表1_1617[[#This Row],[标题]]&amp;表1_1617[[#This Row],[分项工程代号]]))</f>
        <v/>
      </c>
      <c r="Y244" s="11" t="str">
        <f>IF(ISBLANK(A244),"",表1_1617[[#This Row],[子项名称]]&amp;表1_1617[[#This Row],[分项工程代号]]&amp;表1_1617[[#This Row],[分项工程名称]])</f>
        <v/>
      </c>
      <c r="Z244" s="11" t="str">
        <f>IF(ISBLANK(A244),"",IF(MATCH(表1_1617[[#This Row],[子项名称]]&amp;表1_1617[[#This Row],[分项工程代号]]&amp;表1_1617[[#This Row],[分项工程名称]],Y:Y,0)=ROW(表1_1617[[#This Row],[子项名称]]),TRUE,FALSE))</f>
        <v/>
      </c>
      <c r="AA244" s="11" t="str">
        <f t="shared" si="47"/>
        <v/>
      </c>
      <c r="AB244" s="11" t="str">
        <f>IF(ISBLANK(A244),"",VLOOKUP(表1_1617[[#This Row],[分项工程名称]],施工检查记录[#All],2,FALSE))</f>
        <v/>
      </c>
      <c r="AC244" t="str">
        <f t="shared" si="36"/>
        <v>1900年01月00日</v>
      </c>
    </row>
    <row r="245" customHeight="1" spans="1:29">
      <c r="A245" s="5"/>
      <c r="B245" s="5" t="str">
        <f ca="1" t="shared" si="37"/>
        <v/>
      </c>
      <c r="C245" s="5"/>
      <c r="D245" s="5"/>
      <c r="F245" s="5"/>
      <c r="G245" s="85"/>
      <c r="K245" s="11" t="str">
        <f>IF(ISBLANK(A245),"",VLOOKUP("S8"&amp;表1_1617[[#This Row],[分项工程代号]]&amp;表1_1617[[#This Row],[分项工程名称]],模板!D:F,3,FALSE))</f>
        <v/>
      </c>
      <c r="L245" s="2" t="str">
        <f ca="1">IF(ISBLANK(A245),"",表1_1617[[#This Row],[编号]]&amp;TEXT(表1_1617[[#This Row],[序号]],"000"))</f>
        <v/>
      </c>
      <c r="M245" s="11" t="str">
        <f t="shared" si="38"/>
        <v/>
      </c>
      <c r="N245" s="11" t="str">
        <f t="shared" si="39"/>
        <v/>
      </c>
      <c r="O245" s="11" t="str">
        <f t="shared" si="40"/>
        <v/>
      </c>
      <c r="P245" s="2" t="str">
        <f t="shared" si="41"/>
        <v/>
      </c>
      <c r="Q245" s="2" t="str">
        <f t="shared" si="42"/>
        <v/>
      </c>
      <c r="R245" s="2" t="str">
        <f t="shared" si="43"/>
        <v/>
      </c>
      <c r="S245" s="11" t="str">
        <f t="shared" si="44"/>
        <v/>
      </c>
      <c r="T245" s="11" t="str">
        <f>IF(ISBLANK(A245),"",VLOOKUP(表1_1617[[#This Row],[分项工程名称]],模板!C:G,3,FALSE))</f>
        <v/>
      </c>
      <c r="U245" s="2" t="str">
        <f t="shared" si="45"/>
        <v/>
      </c>
      <c r="V245" s="2" t="str">
        <f t="shared" si="46"/>
        <v/>
      </c>
      <c r="W245" s="11" t="str">
        <f>IF(ISBLANK(A245),"",表1_1617[[#This Row],[子项名称]]&amp;表1_1617[[#This Row],[标题]]&amp;表1_1617[[#This Row],[分项工程代号]])</f>
        <v/>
      </c>
      <c r="X245" s="11" t="str">
        <f>IF(ISBLANK(A245),"",COUNTIF(W:W,表1_1617[[#This Row],[子项名称]]&amp;表1_1617[[#This Row],[标题]]&amp;表1_1617[[#This Row],[分项工程代号]]))</f>
        <v/>
      </c>
      <c r="Y245" s="11" t="str">
        <f>IF(ISBLANK(A245),"",表1_1617[[#This Row],[子项名称]]&amp;表1_1617[[#This Row],[分项工程代号]]&amp;表1_1617[[#This Row],[分项工程名称]])</f>
        <v/>
      </c>
      <c r="Z245" s="11" t="str">
        <f>IF(ISBLANK(A245),"",IF(MATCH(表1_1617[[#This Row],[子项名称]]&amp;表1_1617[[#This Row],[分项工程代号]]&amp;表1_1617[[#This Row],[分项工程名称]],Y:Y,0)=ROW(表1_1617[[#This Row],[子项名称]]),TRUE,FALSE))</f>
        <v/>
      </c>
      <c r="AA245" s="11" t="str">
        <f t="shared" si="47"/>
        <v/>
      </c>
      <c r="AB245" s="11" t="str">
        <f>IF(ISBLANK(A245),"",VLOOKUP(表1_1617[[#This Row],[分项工程名称]],施工检查记录[#All],2,FALSE))</f>
        <v/>
      </c>
      <c r="AC245" t="str">
        <f t="shared" si="36"/>
        <v>1900年01月00日</v>
      </c>
    </row>
    <row r="246" customHeight="1" spans="1:29">
      <c r="A246" s="5"/>
      <c r="B246" s="5" t="str">
        <f ca="1" t="shared" si="37"/>
        <v/>
      </c>
      <c r="C246" s="5"/>
      <c r="D246" s="5"/>
      <c r="F246" s="5"/>
      <c r="G246" s="85"/>
      <c r="K246" s="11" t="str">
        <f>IF(ISBLANK(A246),"",VLOOKUP("S8"&amp;表1_1617[[#This Row],[分项工程代号]]&amp;表1_1617[[#This Row],[分项工程名称]],模板!D:F,3,FALSE))</f>
        <v/>
      </c>
      <c r="L246" s="2" t="str">
        <f ca="1">IF(ISBLANK(A246),"",表1_1617[[#This Row],[编号]]&amp;TEXT(表1_1617[[#This Row],[序号]],"000"))</f>
        <v/>
      </c>
      <c r="M246" s="11" t="str">
        <f t="shared" si="38"/>
        <v/>
      </c>
      <c r="N246" s="11" t="str">
        <f t="shared" si="39"/>
        <v/>
      </c>
      <c r="O246" s="11" t="str">
        <f t="shared" si="40"/>
        <v/>
      </c>
      <c r="P246" s="2" t="str">
        <f t="shared" si="41"/>
        <v/>
      </c>
      <c r="Q246" s="2" t="str">
        <f t="shared" si="42"/>
        <v/>
      </c>
      <c r="R246" s="2" t="str">
        <f t="shared" si="43"/>
        <v/>
      </c>
      <c r="S246" s="11" t="str">
        <f t="shared" si="44"/>
        <v/>
      </c>
      <c r="T246" s="11" t="str">
        <f>IF(ISBLANK(A246),"",VLOOKUP(表1_1617[[#This Row],[分项工程名称]],模板!C:G,3,FALSE))</f>
        <v/>
      </c>
      <c r="U246" s="2" t="str">
        <f t="shared" si="45"/>
        <v/>
      </c>
      <c r="V246" s="2" t="str">
        <f t="shared" si="46"/>
        <v/>
      </c>
      <c r="W246" s="11" t="str">
        <f>IF(ISBLANK(A246),"",表1_1617[[#This Row],[子项名称]]&amp;表1_1617[[#This Row],[标题]]&amp;表1_1617[[#This Row],[分项工程代号]])</f>
        <v/>
      </c>
      <c r="X246" s="11" t="str">
        <f>IF(ISBLANK(A246),"",COUNTIF(W:W,表1_1617[[#This Row],[子项名称]]&amp;表1_1617[[#This Row],[标题]]&amp;表1_1617[[#This Row],[分项工程代号]]))</f>
        <v/>
      </c>
      <c r="Y246" s="11" t="str">
        <f>IF(ISBLANK(A246),"",表1_1617[[#This Row],[子项名称]]&amp;表1_1617[[#This Row],[分项工程代号]]&amp;表1_1617[[#This Row],[分项工程名称]])</f>
        <v/>
      </c>
      <c r="Z246" s="11" t="str">
        <f>IF(ISBLANK(A246),"",IF(MATCH(表1_1617[[#This Row],[子项名称]]&amp;表1_1617[[#This Row],[分项工程代号]]&amp;表1_1617[[#This Row],[分项工程名称]],Y:Y,0)=ROW(表1_1617[[#This Row],[子项名称]]),TRUE,FALSE))</f>
        <v/>
      </c>
      <c r="AA246" s="11" t="str">
        <f t="shared" si="47"/>
        <v/>
      </c>
      <c r="AB246" s="11" t="str">
        <f>IF(ISBLANK(A246),"",VLOOKUP(表1_1617[[#This Row],[分项工程名称]],施工检查记录[#All],2,FALSE))</f>
        <v/>
      </c>
      <c r="AC246" t="str">
        <f t="shared" si="36"/>
        <v>1900年01月00日</v>
      </c>
    </row>
    <row r="247" customHeight="1" spans="1:29">
      <c r="A247" s="5"/>
      <c r="B247" s="5" t="str">
        <f ca="1" t="shared" si="37"/>
        <v/>
      </c>
      <c r="C247" s="5"/>
      <c r="D247" s="5"/>
      <c r="F247" s="5"/>
      <c r="G247" s="85"/>
      <c r="K247" s="11" t="str">
        <f>IF(ISBLANK(A247),"",VLOOKUP("S8"&amp;表1_1617[[#This Row],[分项工程代号]]&amp;表1_1617[[#This Row],[分项工程名称]],模板!D:F,3,FALSE))</f>
        <v/>
      </c>
      <c r="L247" s="2" t="str">
        <f ca="1">IF(ISBLANK(A247),"",表1_1617[[#This Row],[编号]]&amp;TEXT(表1_1617[[#This Row],[序号]],"000"))</f>
        <v/>
      </c>
      <c r="M247" s="11" t="str">
        <f t="shared" si="38"/>
        <v/>
      </c>
      <c r="N247" s="11" t="str">
        <f t="shared" si="39"/>
        <v/>
      </c>
      <c r="O247" s="11" t="str">
        <f t="shared" si="40"/>
        <v/>
      </c>
      <c r="P247" s="2" t="str">
        <f t="shared" si="41"/>
        <v/>
      </c>
      <c r="Q247" s="2" t="str">
        <f t="shared" si="42"/>
        <v/>
      </c>
      <c r="R247" s="2" t="str">
        <f t="shared" si="43"/>
        <v/>
      </c>
      <c r="S247" s="11" t="str">
        <f t="shared" si="44"/>
        <v/>
      </c>
      <c r="T247" s="11" t="str">
        <f>IF(ISBLANK(A247),"",VLOOKUP(表1_1617[[#This Row],[分项工程名称]],模板!C:G,3,FALSE))</f>
        <v/>
      </c>
      <c r="U247" s="2" t="str">
        <f t="shared" si="45"/>
        <v/>
      </c>
      <c r="V247" s="2" t="str">
        <f t="shared" si="46"/>
        <v/>
      </c>
      <c r="W247" s="11" t="str">
        <f>IF(ISBLANK(A247),"",表1_1617[[#This Row],[子项名称]]&amp;表1_1617[[#This Row],[标题]]&amp;表1_1617[[#This Row],[分项工程代号]])</f>
        <v/>
      </c>
      <c r="X247" s="11" t="str">
        <f>IF(ISBLANK(A247),"",COUNTIF(W:W,表1_1617[[#This Row],[子项名称]]&amp;表1_1617[[#This Row],[标题]]&amp;表1_1617[[#This Row],[分项工程代号]]))</f>
        <v/>
      </c>
      <c r="Y247" s="11" t="str">
        <f>IF(ISBLANK(A247),"",表1_1617[[#This Row],[子项名称]]&amp;表1_1617[[#This Row],[分项工程代号]]&amp;表1_1617[[#This Row],[分项工程名称]])</f>
        <v/>
      </c>
      <c r="Z247" s="11" t="str">
        <f>IF(ISBLANK(A247),"",IF(MATCH(表1_1617[[#This Row],[子项名称]]&amp;表1_1617[[#This Row],[分项工程代号]]&amp;表1_1617[[#This Row],[分项工程名称]],Y:Y,0)=ROW(表1_1617[[#This Row],[子项名称]]),TRUE,FALSE))</f>
        <v/>
      </c>
      <c r="AA247" s="11" t="str">
        <f t="shared" si="47"/>
        <v/>
      </c>
      <c r="AB247" s="11" t="str">
        <f>IF(ISBLANK(A247),"",VLOOKUP(表1_1617[[#This Row],[分项工程名称]],施工检查记录[#All],2,FALSE))</f>
        <v/>
      </c>
      <c r="AC247" t="str">
        <f t="shared" si="36"/>
        <v>1900年01月00日</v>
      </c>
    </row>
    <row r="248" customHeight="1" spans="1:29">
      <c r="A248" s="5"/>
      <c r="B248" s="5" t="str">
        <f ca="1" t="shared" si="37"/>
        <v/>
      </c>
      <c r="C248" s="5"/>
      <c r="D248" s="5"/>
      <c r="F248" s="5"/>
      <c r="G248" s="85"/>
      <c r="K248" s="11" t="str">
        <f>IF(ISBLANK(A248),"",VLOOKUP("S8"&amp;表1_1617[[#This Row],[分项工程代号]]&amp;表1_1617[[#This Row],[分项工程名称]],模板!D:F,3,FALSE))</f>
        <v/>
      </c>
      <c r="L248" s="2" t="str">
        <f ca="1">IF(ISBLANK(A248),"",表1_1617[[#This Row],[编号]]&amp;TEXT(表1_1617[[#This Row],[序号]],"000"))</f>
        <v/>
      </c>
      <c r="M248" s="11" t="str">
        <f t="shared" si="38"/>
        <v/>
      </c>
      <c r="N248" s="11" t="str">
        <f t="shared" si="39"/>
        <v/>
      </c>
      <c r="O248" s="11" t="str">
        <f t="shared" si="40"/>
        <v/>
      </c>
      <c r="P248" s="2" t="str">
        <f t="shared" si="41"/>
        <v/>
      </c>
      <c r="Q248" s="2" t="str">
        <f t="shared" si="42"/>
        <v/>
      </c>
      <c r="R248" s="2" t="str">
        <f t="shared" si="43"/>
        <v/>
      </c>
      <c r="S248" s="11" t="str">
        <f t="shared" si="44"/>
        <v/>
      </c>
      <c r="T248" s="11" t="str">
        <f>IF(ISBLANK(A248),"",VLOOKUP(表1_1617[[#This Row],[分项工程名称]],模板!C:G,3,FALSE))</f>
        <v/>
      </c>
      <c r="U248" s="2" t="str">
        <f t="shared" si="45"/>
        <v/>
      </c>
      <c r="V248" s="2" t="str">
        <f t="shared" si="46"/>
        <v/>
      </c>
      <c r="W248" s="11" t="str">
        <f>IF(ISBLANK(A248),"",表1_1617[[#This Row],[子项名称]]&amp;表1_1617[[#This Row],[标题]]&amp;表1_1617[[#This Row],[分项工程代号]])</f>
        <v/>
      </c>
      <c r="X248" s="11" t="str">
        <f>IF(ISBLANK(A248),"",COUNTIF(W:W,表1_1617[[#This Row],[子项名称]]&amp;表1_1617[[#This Row],[标题]]&amp;表1_1617[[#This Row],[分项工程代号]]))</f>
        <v/>
      </c>
      <c r="Y248" s="11" t="str">
        <f>IF(ISBLANK(A248),"",表1_1617[[#This Row],[子项名称]]&amp;表1_1617[[#This Row],[分项工程代号]]&amp;表1_1617[[#This Row],[分项工程名称]])</f>
        <v/>
      </c>
      <c r="Z248" s="11" t="str">
        <f>IF(ISBLANK(A248),"",IF(MATCH(表1_1617[[#This Row],[子项名称]]&amp;表1_1617[[#This Row],[分项工程代号]]&amp;表1_1617[[#This Row],[分项工程名称]],Y:Y,0)=ROW(表1_1617[[#This Row],[子项名称]]),TRUE,FALSE))</f>
        <v/>
      </c>
      <c r="AA248" s="11" t="str">
        <f t="shared" si="47"/>
        <v/>
      </c>
      <c r="AB248" s="11" t="str">
        <f>IF(ISBLANK(A248),"",VLOOKUP(表1_1617[[#This Row],[分项工程名称]],施工检查记录[#All],2,FALSE))</f>
        <v/>
      </c>
      <c r="AC248" t="str">
        <f t="shared" si="36"/>
        <v>1900年01月00日</v>
      </c>
    </row>
    <row r="249" customHeight="1" spans="1:29">
      <c r="A249" s="5"/>
      <c r="B249" s="5" t="str">
        <f ca="1" t="shared" si="37"/>
        <v/>
      </c>
      <c r="C249" s="5"/>
      <c r="D249" s="5"/>
      <c r="F249" s="5"/>
      <c r="G249" s="85"/>
      <c r="K249" s="11" t="str">
        <f>IF(ISBLANK(A249),"",VLOOKUP("S8"&amp;表1_1617[[#This Row],[分项工程代号]]&amp;表1_1617[[#This Row],[分项工程名称]],模板!D:F,3,FALSE))</f>
        <v/>
      </c>
      <c r="L249" s="2" t="str">
        <f ca="1">IF(ISBLANK(A249),"",表1_1617[[#This Row],[编号]]&amp;TEXT(表1_1617[[#This Row],[序号]],"000"))</f>
        <v/>
      </c>
      <c r="M249" s="11" t="str">
        <f t="shared" si="38"/>
        <v/>
      </c>
      <c r="N249" s="11" t="str">
        <f t="shared" si="39"/>
        <v/>
      </c>
      <c r="O249" s="11" t="str">
        <f t="shared" si="40"/>
        <v/>
      </c>
      <c r="P249" s="2" t="str">
        <f t="shared" si="41"/>
        <v/>
      </c>
      <c r="Q249" s="2" t="str">
        <f t="shared" si="42"/>
        <v/>
      </c>
      <c r="R249" s="2" t="str">
        <f t="shared" si="43"/>
        <v/>
      </c>
      <c r="S249" s="11" t="str">
        <f t="shared" si="44"/>
        <v/>
      </c>
      <c r="T249" s="11" t="str">
        <f>IF(ISBLANK(A249),"",VLOOKUP(表1_1617[[#This Row],[分项工程名称]],模板!C:G,3,FALSE))</f>
        <v/>
      </c>
      <c r="U249" s="2" t="str">
        <f t="shared" si="45"/>
        <v/>
      </c>
      <c r="V249" s="2" t="str">
        <f t="shared" si="46"/>
        <v/>
      </c>
      <c r="W249" s="11" t="str">
        <f>IF(ISBLANK(A249),"",表1_1617[[#This Row],[子项名称]]&amp;表1_1617[[#This Row],[标题]]&amp;表1_1617[[#This Row],[分项工程代号]])</f>
        <v/>
      </c>
      <c r="X249" s="11" t="str">
        <f>IF(ISBLANK(A249),"",COUNTIF(W:W,表1_1617[[#This Row],[子项名称]]&amp;表1_1617[[#This Row],[标题]]&amp;表1_1617[[#This Row],[分项工程代号]]))</f>
        <v/>
      </c>
      <c r="Y249" s="11" t="str">
        <f>IF(ISBLANK(A249),"",表1_1617[[#This Row],[子项名称]]&amp;表1_1617[[#This Row],[分项工程代号]]&amp;表1_1617[[#This Row],[分项工程名称]])</f>
        <v/>
      </c>
      <c r="Z249" s="11" t="str">
        <f>IF(ISBLANK(A249),"",IF(MATCH(表1_1617[[#This Row],[子项名称]]&amp;表1_1617[[#This Row],[分项工程代号]]&amp;表1_1617[[#This Row],[分项工程名称]],Y:Y,0)=ROW(表1_1617[[#This Row],[子项名称]]),TRUE,FALSE))</f>
        <v/>
      </c>
      <c r="AA249" s="11" t="str">
        <f t="shared" si="47"/>
        <v/>
      </c>
      <c r="AB249" s="11" t="str">
        <f>IF(ISBLANK(A249),"",VLOOKUP(表1_1617[[#This Row],[分项工程名称]],施工检查记录[#All],2,FALSE))</f>
        <v/>
      </c>
      <c r="AC249" t="str">
        <f t="shared" si="36"/>
        <v>1900年01月00日</v>
      </c>
    </row>
    <row r="250" customHeight="1" spans="1:29">
      <c r="A250" s="5"/>
      <c r="B250" s="5" t="str">
        <f ca="1" t="shared" si="37"/>
        <v/>
      </c>
      <c r="C250" s="5"/>
      <c r="D250" s="5"/>
      <c r="F250" s="5"/>
      <c r="G250" s="85"/>
      <c r="K250" s="11" t="str">
        <f>IF(ISBLANK(A250),"",VLOOKUP("S8"&amp;表1_1617[[#This Row],[分项工程代号]]&amp;表1_1617[[#This Row],[分项工程名称]],模板!D:F,3,FALSE))</f>
        <v/>
      </c>
      <c r="L250" s="2" t="str">
        <f ca="1">IF(ISBLANK(A250),"",表1_1617[[#This Row],[编号]]&amp;TEXT(表1_1617[[#This Row],[序号]],"000"))</f>
        <v/>
      </c>
      <c r="M250" s="11" t="str">
        <f t="shared" si="38"/>
        <v/>
      </c>
      <c r="N250" s="11" t="str">
        <f t="shared" si="39"/>
        <v/>
      </c>
      <c r="O250" s="11" t="str">
        <f t="shared" si="40"/>
        <v/>
      </c>
      <c r="P250" s="2" t="str">
        <f t="shared" si="41"/>
        <v/>
      </c>
      <c r="Q250" s="2" t="str">
        <f t="shared" si="42"/>
        <v/>
      </c>
      <c r="R250" s="2" t="str">
        <f t="shared" si="43"/>
        <v/>
      </c>
      <c r="S250" s="11" t="str">
        <f t="shared" si="44"/>
        <v/>
      </c>
      <c r="T250" s="11" t="str">
        <f>IF(ISBLANK(A250),"",VLOOKUP(表1_1617[[#This Row],[分项工程名称]],模板!C:G,3,FALSE))</f>
        <v/>
      </c>
      <c r="U250" s="2" t="str">
        <f t="shared" si="45"/>
        <v/>
      </c>
      <c r="V250" s="2" t="str">
        <f t="shared" si="46"/>
        <v/>
      </c>
      <c r="W250" s="11" t="str">
        <f>IF(ISBLANK(A250),"",表1_1617[[#This Row],[子项名称]]&amp;表1_1617[[#This Row],[标题]]&amp;表1_1617[[#This Row],[分项工程代号]])</f>
        <v/>
      </c>
      <c r="X250" s="11" t="str">
        <f>IF(ISBLANK(A250),"",COUNTIF(W:W,表1_1617[[#This Row],[子项名称]]&amp;表1_1617[[#This Row],[标题]]&amp;表1_1617[[#This Row],[分项工程代号]]))</f>
        <v/>
      </c>
      <c r="Y250" s="11" t="str">
        <f>IF(ISBLANK(A250),"",表1_1617[[#This Row],[子项名称]]&amp;表1_1617[[#This Row],[分项工程代号]]&amp;表1_1617[[#This Row],[分项工程名称]])</f>
        <v/>
      </c>
      <c r="Z250" s="11" t="str">
        <f>IF(ISBLANK(A250),"",IF(MATCH(表1_1617[[#This Row],[子项名称]]&amp;表1_1617[[#This Row],[分项工程代号]]&amp;表1_1617[[#This Row],[分项工程名称]],Y:Y,0)=ROW(表1_1617[[#This Row],[子项名称]]),TRUE,FALSE))</f>
        <v/>
      </c>
      <c r="AA250" s="11" t="str">
        <f t="shared" si="47"/>
        <v/>
      </c>
      <c r="AB250" s="11" t="str">
        <f>IF(ISBLANK(A250),"",VLOOKUP(表1_1617[[#This Row],[分项工程名称]],施工检查记录[#All],2,FALSE))</f>
        <v/>
      </c>
      <c r="AC250" t="str">
        <f t="shared" si="36"/>
        <v>1900年01月00日</v>
      </c>
    </row>
    <row r="251" customHeight="1" spans="1:29">
      <c r="A251" s="5"/>
      <c r="B251" s="5" t="str">
        <f ca="1" t="shared" si="37"/>
        <v/>
      </c>
      <c r="C251" s="5"/>
      <c r="D251" s="5"/>
      <c r="F251" s="5"/>
      <c r="G251" s="85"/>
      <c r="K251" s="11" t="str">
        <f>IF(ISBLANK(A251),"",VLOOKUP("S8"&amp;表1_1617[[#This Row],[分项工程代号]]&amp;表1_1617[[#This Row],[分项工程名称]],模板!D:F,3,FALSE))</f>
        <v/>
      </c>
      <c r="L251" s="2" t="str">
        <f ca="1">IF(ISBLANK(A251),"",表1_1617[[#This Row],[编号]]&amp;TEXT(表1_1617[[#This Row],[序号]],"000"))</f>
        <v/>
      </c>
      <c r="M251" s="11" t="str">
        <f t="shared" si="38"/>
        <v/>
      </c>
      <c r="N251" s="11" t="str">
        <f t="shared" si="39"/>
        <v/>
      </c>
      <c r="O251" s="11" t="str">
        <f t="shared" si="40"/>
        <v/>
      </c>
      <c r="P251" s="2" t="str">
        <f t="shared" si="41"/>
        <v/>
      </c>
      <c r="Q251" s="2" t="str">
        <f t="shared" si="42"/>
        <v/>
      </c>
      <c r="R251" s="2" t="str">
        <f t="shared" si="43"/>
        <v/>
      </c>
      <c r="S251" s="11" t="str">
        <f t="shared" si="44"/>
        <v/>
      </c>
      <c r="T251" s="11" t="str">
        <f>IF(ISBLANK(A251),"",VLOOKUP(表1_1617[[#This Row],[分项工程名称]],模板!C:G,3,FALSE))</f>
        <v/>
      </c>
      <c r="U251" s="2" t="str">
        <f t="shared" si="45"/>
        <v/>
      </c>
      <c r="V251" s="2" t="str">
        <f t="shared" si="46"/>
        <v/>
      </c>
      <c r="W251" s="11" t="str">
        <f>IF(ISBLANK(A251),"",表1_1617[[#This Row],[子项名称]]&amp;表1_1617[[#This Row],[标题]]&amp;表1_1617[[#This Row],[分项工程代号]])</f>
        <v/>
      </c>
      <c r="X251" s="11" t="str">
        <f>IF(ISBLANK(A251),"",COUNTIF(W:W,表1_1617[[#This Row],[子项名称]]&amp;表1_1617[[#This Row],[标题]]&amp;表1_1617[[#This Row],[分项工程代号]]))</f>
        <v/>
      </c>
      <c r="Y251" s="11" t="str">
        <f>IF(ISBLANK(A251),"",表1_1617[[#This Row],[子项名称]]&amp;表1_1617[[#This Row],[分项工程代号]]&amp;表1_1617[[#This Row],[分项工程名称]])</f>
        <v/>
      </c>
      <c r="Z251" s="11" t="str">
        <f>IF(ISBLANK(A251),"",IF(MATCH(表1_1617[[#This Row],[子项名称]]&amp;表1_1617[[#This Row],[分项工程代号]]&amp;表1_1617[[#This Row],[分项工程名称]],Y:Y,0)=ROW(表1_1617[[#This Row],[子项名称]]),TRUE,FALSE))</f>
        <v/>
      </c>
      <c r="AA251" s="11" t="str">
        <f t="shared" si="47"/>
        <v/>
      </c>
      <c r="AB251" s="11" t="str">
        <f>IF(ISBLANK(A251),"",VLOOKUP(表1_1617[[#This Row],[分项工程名称]],施工检查记录[#All],2,FALSE))</f>
        <v/>
      </c>
      <c r="AC251" t="str">
        <f t="shared" si="36"/>
        <v>1900年01月00日</v>
      </c>
    </row>
    <row r="252" customHeight="1" spans="1:29">
      <c r="A252" s="5"/>
      <c r="B252" s="5" t="str">
        <f ca="1" t="shared" si="37"/>
        <v/>
      </c>
      <c r="C252" s="5"/>
      <c r="D252" s="5"/>
      <c r="F252" s="5"/>
      <c r="G252" s="85"/>
      <c r="K252" s="11" t="str">
        <f>IF(ISBLANK(A252),"",VLOOKUP("S8"&amp;表1_1617[[#This Row],[分项工程代号]]&amp;表1_1617[[#This Row],[分项工程名称]],模板!D:F,3,FALSE))</f>
        <v/>
      </c>
      <c r="L252" s="2" t="str">
        <f ca="1">IF(ISBLANK(A252),"",表1_1617[[#This Row],[编号]]&amp;TEXT(表1_1617[[#This Row],[序号]],"000"))</f>
        <v/>
      </c>
      <c r="M252" s="11" t="str">
        <f t="shared" si="38"/>
        <v/>
      </c>
      <c r="N252" s="11" t="str">
        <f t="shared" si="39"/>
        <v/>
      </c>
      <c r="O252" s="11" t="str">
        <f t="shared" si="40"/>
        <v/>
      </c>
      <c r="P252" s="2" t="str">
        <f t="shared" si="41"/>
        <v/>
      </c>
      <c r="Q252" s="2" t="str">
        <f t="shared" si="42"/>
        <v/>
      </c>
      <c r="R252" s="2" t="str">
        <f t="shared" si="43"/>
        <v/>
      </c>
      <c r="S252" s="11" t="str">
        <f t="shared" si="44"/>
        <v/>
      </c>
      <c r="T252" s="11" t="str">
        <f>IF(ISBLANK(A252),"",VLOOKUP(表1_1617[[#This Row],[分项工程名称]],模板!C:G,3,FALSE))</f>
        <v/>
      </c>
      <c r="U252" s="2" t="str">
        <f t="shared" si="45"/>
        <v/>
      </c>
      <c r="V252" s="2" t="str">
        <f t="shared" si="46"/>
        <v/>
      </c>
      <c r="W252" s="11" t="str">
        <f>IF(ISBLANK(A252),"",表1_1617[[#This Row],[子项名称]]&amp;表1_1617[[#This Row],[标题]]&amp;表1_1617[[#This Row],[分项工程代号]])</f>
        <v/>
      </c>
      <c r="X252" s="11" t="str">
        <f>IF(ISBLANK(A252),"",COUNTIF(W:W,表1_1617[[#This Row],[子项名称]]&amp;表1_1617[[#This Row],[标题]]&amp;表1_1617[[#This Row],[分项工程代号]]))</f>
        <v/>
      </c>
      <c r="Y252" s="11" t="str">
        <f>IF(ISBLANK(A252),"",表1_1617[[#This Row],[子项名称]]&amp;表1_1617[[#This Row],[分项工程代号]]&amp;表1_1617[[#This Row],[分项工程名称]])</f>
        <v/>
      </c>
      <c r="Z252" s="11" t="str">
        <f>IF(ISBLANK(A252),"",IF(MATCH(表1_1617[[#This Row],[子项名称]]&amp;表1_1617[[#This Row],[分项工程代号]]&amp;表1_1617[[#This Row],[分项工程名称]],Y:Y,0)=ROW(表1_1617[[#This Row],[子项名称]]),TRUE,FALSE))</f>
        <v/>
      </c>
      <c r="AA252" s="11" t="str">
        <f t="shared" si="47"/>
        <v/>
      </c>
      <c r="AB252" s="11" t="str">
        <f>IF(ISBLANK(A252),"",VLOOKUP(表1_1617[[#This Row],[分项工程名称]],施工检查记录[#All],2,FALSE))</f>
        <v/>
      </c>
      <c r="AC252" t="str">
        <f t="shared" si="36"/>
        <v>1900年01月00日</v>
      </c>
    </row>
    <row r="253" customHeight="1" spans="1:29">
      <c r="A253" s="5"/>
      <c r="B253" s="5" t="str">
        <f ca="1" t="shared" si="37"/>
        <v/>
      </c>
      <c r="D253" s="5"/>
      <c r="E253" s="5"/>
      <c r="G253" s="85"/>
      <c r="K253" s="11" t="str">
        <f>IF(ISBLANK(A253),"",VLOOKUP("S8"&amp;表1_1617[[#This Row],[分项工程代号]]&amp;表1_1617[[#This Row],[分项工程名称]],模板!D:F,3,FALSE))</f>
        <v/>
      </c>
      <c r="L253" s="2" t="str">
        <f ca="1">IF(ISBLANK(A253),"",表1_1617[[#This Row],[编号]]&amp;TEXT(表1_1617[[#This Row],[序号]],"000"))</f>
        <v/>
      </c>
      <c r="M253" s="11" t="str">
        <f t="shared" si="38"/>
        <v/>
      </c>
      <c r="N253" s="11" t="str">
        <f t="shared" si="39"/>
        <v/>
      </c>
      <c r="O253" s="11" t="str">
        <f t="shared" si="40"/>
        <v/>
      </c>
      <c r="P253" s="2" t="str">
        <f t="shared" si="41"/>
        <v/>
      </c>
      <c r="Q253" s="2" t="str">
        <f t="shared" si="42"/>
        <v/>
      </c>
      <c r="R253" s="2" t="str">
        <f t="shared" si="43"/>
        <v/>
      </c>
      <c r="S253" s="11" t="str">
        <f t="shared" si="44"/>
        <v/>
      </c>
      <c r="T253" s="11" t="str">
        <f>IF(ISBLANK(A253),"",VLOOKUP(表1_1617[[#This Row],[分项工程名称]],模板!C:G,3,FALSE))</f>
        <v/>
      </c>
      <c r="U253" s="2" t="str">
        <f t="shared" si="45"/>
        <v/>
      </c>
      <c r="V253" s="2" t="str">
        <f t="shared" si="46"/>
        <v/>
      </c>
      <c r="W253" s="11" t="str">
        <f>IF(ISBLANK(A253),"",表1_1617[[#This Row],[子项名称]]&amp;表1_1617[[#This Row],[标题]]&amp;表1_1617[[#This Row],[分项工程代号]])</f>
        <v/>
      </c>
      <c r="X253" s="11" t="str">
        <f>IF(ISBLANK(A253),"",COUNTIF(W:W,表1_1617[[#This Row],[子项名称]]&amp;表1_1617[[#This Row],[标题]]&amp;表1_1617[[#This Row],[分项工程代号]]))</f>
        <v/>
      </c>
      <c r="Y253" s="11" t="str">
        <f>IF(ISBLANK(A253),"",表1_1617[[#This Row],[子项名称]]&amp;表1_1617[[#This Row],[分项工程代号]]&amp;表1_1617[[#This Row],[分项工程名称]])</f>
        <v/>
      </c>
      <c r="Z253" s="11" t="str">
        <f>IF(ISBLANK(A253),"",IF(MATCH(表1_1617[[#This Row],[子项名称]]&amp;表1_1617[[#This Row],[分项工程代号]]&amp;表1_1617[[#This Row],[分项工程名称]],Y:Y,0)=ROW(表1_1617[[#This Row],[子项名称]]),TRUE,FALSE))</f>
        <v/>
      </c>
      <c r="AA253" s="11" t="str">
        <f t="shared" si="47"/>
        <v/>
      </c>
      <c r="AB253" s="11" t="str">
        <f>IF(ISBLANK(A253),"",VLOOKUP(表1_1617[[#This Row],[分项工程名称]],施工检查记录[#All],2,FALSE))</f>
        <v/>
      </c>
      <c r="AC253" t="str">
        <f t="shared" si="36"/>
        <v>1900年01月00日</v>
      </c>
    </row>
    <row r="254" customHeight="1" spans="1:29">
      <c r="A254" s="5"/>
      <c r="B254" s="5" t="str">
        <f ca="1" t="shared" si="37"/>
        <v/>
      </c>
      <c r="D254" s="5"/>
      <c r="E254" s="5"/>
      <c r="G254" s="85"/>
      <c r="K254" s="11" t="str">
        <f>IF(ISBLANK(A254),"",VLOOKUP("S8"&amp;表1_1617[[#This Row],[分项工程代号]]&amp;表1_1617[[#This Row],[分项工程名称]],模板!D:F,3,FALSE))</f>
        <v/>
      </c>
      <c r="L254" s="2" t="str">
        <f ca="1">IF(ISBLANK(A254),"",表1_1617[[#This Row],[编号]]&amp;TEXT(表1_1617[[#This Row],[序号]],"000"))</f>
        <v/>
      </c>
      <c r="M254" s="11" t="str">
        <f t="shared" si="38"/>
        <v/>
      </c>
      <c r="N254" s="11" t="str">
        <f t="shared" si="39"/>
        <v/>
      </c>
      <c r="O254" s="11" t="str">
        <f t="shared" si="40"/>
        <v/>
      </c>
      <c r="P254" s="2" t="str">
        <f t="shared" si="41"/>
        <v/>
      </c>
      <c r="Q254" s="2" t="str">
        <f t="shared" si="42"/>
        <v/>
      </c>
      <c r="R254" s="2" t="str">
        <f t="shared" si="43"/>
        <v/>
      </c>
      <c r="S254" s="11" t="str">
        <f t="shared" si="44"/>
        <v/>
      </c>
      <c r="T254" s="11" t="str">
        <f>IF(ISBLANK(A254),"",VLOOKUP(表1_1617[[#This Row],[分项工程名称]],模板!C:G,3,FALSE))</f>
        <v/>
      </c>
      <c r="U254" s="2" t="str">
        <f t="shared" si="45"/>
        <v/>
      </c>
      <c r="V254" s="2" t="str">
        <f t="shared" si="46"/>
        <v/>
      </c>
      <c r="W254" s="11" t="str">
        <f>IF(ISBLANK(A254),"",表1_1617[[#This Row],[子项名称]]&amp;表1_1617[[#This Row],[标题]]&amp;表1_1617[[#This Row],[分项工程代号]])</f>
        <v/>
      </c>
      <c r="X254" s="11" t="str">
        <f>IF(ISBLANK(A254),"",COUNTIF(W:W,表1_1617[[#This Row],[子项名称]]&amp;表1_1617[[#This Row],[标题]]&amp;表1_1617[[#This Row],[分项工程代号]]))</f>
        <v/>
      </c>
      <c r="Y254" s="11" t="str">
        <f>IF(ISBLANK(A254),"",表1_1617[[#This Row],[子项名称]]&amp;表1_1617[[#This Row],[分项工程代号]]&amp;表1_1617[[#This Row],[分项工程名称]])</f>
        <v/>
      </c>
      <c r="Z254" s="11" t="str">
        <f>IF(ISBLANK(A254),"",IF(MATCH(表1_1617[[#This Row],[子项名称]]&amp;表1_1617[[#This Row],[分项工程代号]]&amp;表1_1617[[#This Row],[分项工程名称]],Y:Y,0)=ROW(表1_1617[[#This Row],[子项名称]]),TRUE,FALSE))</f>
        <v/>
      </c>
      <c r="AA254" s="11" t="str">
        <f t="shared" si="47"/>
        <v/>
      </c>
      <c r="AB254" s="11" t="str">
        <f>IF(ISBLANK(A254),"",VLOOKUP(表1_1617[[#This Row],[分项工程名称]],施工检查记录[#All],2,FALSE))</f>
        <v/>
      </c>
      <c r="AC254" t="str">
        <f t="shared" si="36"/>
        <v>1900年01月00日</v>
      </c>
    </row>
    <row r="255" customHeight="1" spans="1:29">
      <c r="A255" s="5"/>
      <c r="B255" s="5" t="str">
        <f ca="1" t="shared" si="37"/>
        <v/>
      </c>
      <c r="D255" s="5"/>
      <c r="E255" s="5"/>
      <c r="G255" s="85"/>
      <c r="K255" s="11" t="str">
        <f>IF(ISBLANK(A255),"",VLOOKUP("S8"&amp;表1_1617[[#This Row],[分项工程代号]]&amp;表1_1617[[#This Row],[分项工程名称]],模板!D:F,3,FALSE))</f>
        <v/>
      </c>
      <c r="L255" s="2" t="str">
        <f ca="1">IF(ISBLANK(A255),"",表1_1617[[#This Row],[编号]]&amp;TEXT(表1_1617[[#This Row],[序号]],"000"))</f>
        <v/>
      </c>
      <c r="M255" s="11" t="str">
        <f t="shared" si="38"/>
        <v/>
      </c>
      <c r="N255" s="11" t="str">
        <f t="shared" si="39"/>
        <v/>
      </c>
      <c r="O255" s="11" t="str">
        <f t="shared" si="40"/>
        <v/>
      </c>
      <c r="P255" s="2" t="str">
        <f t="shared" si="41"/>
        <v/>
      </c>
      <c r="Q255" s="2" t="str">
        <f t="shared" si="42"/>
        <v/>
      </c>
      <c r="R255" s="2" t="str">
        <f t="shared" si="43"/>
        <v/>
      </c>
      <c r="S255" s="11" t="str">
        <f t="shared" si="44"/>
        <v/>
      </c>
      <c r="T255" s="11" t="str">
        <f>IF(ISBLANK(A255),"",VLOOKUP(表1_1617[[#This Row],[分项工程名称]],模板!C:G,3,FALSE))</f>
        <v/>
      </c>
      <c r="U255" s="2" t="str">
        <f t="shared" si="45"/>
        <v/>
      </c>
      <c r="V255" s="2" t="str">
        <f t="shared" si="46"/>
        <v/>
      </c>
      <c r="W255" s="11" t="str">
        <f>IF(ISBLANK(A255),"",表1_1617[[#This Row],[子项名称]]&amp;表1_1617[[#This Row],[标题]]&amp;表1_1617[[#This Row],[分项工程代号]])</f>
        <v/>
      </c>
      <c r="X255" s="11" t="str">
        <f>IF(ISBLANK(A255),"",COUNTIF(W:W,表1_1617[[#This Row],[子项名称]]&amp;表1_1617[[#This Row],[标题]]&amp;表1_1617[[#This Row],[分项工程代号]]))</f>
        <v/>
      </c>
      <c r="Y255" s="11" t="str">
        <f>IF(ISBLANK(A255),"",表1_1617[[#This Row],[子项名称]]&amp;表1_1617[[#This Row],[分项工程代号]]&amp;表1_1617[[#This Row],[分项工程名称]])</f>
        <v/>
      </c>
      <c r="Z255" s="11" t="str">
        <f>IF(ISBLANK(A255),"",IF(MATCH(表1_1617[[#This Row],[子项名称]]&amp;表1_1617[[#This Row],[分项工程代号]]&amp;表1_1617[[#This Row],[分项工程名称]],Y:Y,0)=ROW(表1_1617[[#This Row],[子项名称]]),TRUE,FALSE))</f>
        <v/>
      </c>
      <c r="AA255" s="11" t="str">
        <f t="shared" si="47"/>
        <v/>
      </c>
      <c r="AB255" s="11" t="str">
        <f>IF(ISBLANK(A255),"",VLOOKUP(表1_1617[[#This Row],[分项工程名称]],施工检查记录[#All],2,FALSE))</f>
        <v/>
      </c>
      <c r="AC255" t="str">
        <f t="shared" si="36"/>
        <v>1900年01月00日</v>
      </c>
    </row>
    <row r="256" customHeight="1" spans="1:29">
      <c r="A256" s="5"/>
      <c r="B256" s="5" t="str">
        <f ca="1" t="shared" si="37"/>
        <v/>
      </c>
      <c r="D256" s="5"/>
      <c r="E256" s="5"/>
      <c r="G256" s="85"/>
      <c r="K256" s="11" t="str">
        <f>IF(ISBLANK(A256),"",VLOOKUP("S8"&amp;表1_1617[[#This Row],[分项工程代号]]&amp;表1_1617[[#This Row],[分项工程名称]],模板!D:F,3,FALSE))</f>
        <v/>
      </c>
      <c r="L256" s="2" t="str">
        <f ca="1">IF(ISBLANK(A256),"",表1_1617[[#This Row],[编号]]&amp;TEXT(表1_1617[[#This Row],[序号]],"000"))</f>
        <v/>
      </c>
      <c r="M256" s="11" t="str">
        <f t="shared" si="38"/>
        <v/>
      </c>
      <c r="N256" s="11" t="str">
        <f t="shared" si="39"/>
        <v/>
      </c>
      <c r="O256" s="11" t="str">
        <f t="shared" si="40"/>
        <v/>
      </c>
      <c r="P256" s="2" t="str">
        <f t="shared" si="41"/>
        <v/>
      </c>
      <c r="Q256" s="2" t="str">
        <f t="shared" si="42"/>
        <v/>
      </c>
      <c r="R256" s="2" t="str">
        <f t="shared" si="43"/>
        <v/>
      </c>
      <c r="S256" s="11" t="str">
        <f t="shared" si="44"/>
        <v/>
      </c>
      <c r="T256" s="11" t="str">
        <f>IF(ISBLANK(A256),"",VLOOKUP(表1_1617[[#This Row],[分项工程名称]],模板!C:G,3,FALSE))</f>
        <v/>
      </c>
      <c r="U256" s="2" t="str">
        <f t="shared" si="45"/>
        <v/>
      </c>
      <c r="V256" s="2" t="str">
        <f t="shared" si="46"/>
        <v/>
      </c>
      <c r="W256" s="11" t="str">
        <f>IF(ISBLANK(A256),"",表1_1617[[#This Row],[子项名称]]&amp;表1_1617[[#This Row],[标题]]&amp;表1_1617[[#This Row],[分项工程代号]])</f>
        <v/>
      </c>
      <c r="X256" s="11" t="str">
        <f>IF(ISBLANK(A256),"",COUNTIF(W:W,表1_1617[[#This Row],[子项名称]]&amp;表1_1617[[#This Row],[标题]]&amp;表1_1617[[#This Row],[分项工程代号]]))</f>
        <v/>
      </c>
      <c r="Y256" s="11" t="str">
        <f>IF(ISBLANK(A256),"",表1_1617[[#This Row],[子项名称]]&amp;表1_1617[[#This Row],[分项工程代号]]&amp;表1_1617[[#This Row],[分项工程名称]])</f>
        <v/>
      </c>
      <c r="Z256" s="11" t="str">
        <f>IF(ISBLANK(A256),"",IF(MATCH(表1_1617[[#This Row],[子项名称]]&amp;表1_1617[[#This Row],[分项工程代号]]&amp;表1_1617[[#This Row],[分项工程名称]],Y:Y,0)=ROW(表1_1617[[#This Row],[子项名称]]),TRUE,FALSE))</f>
        <v/>
      </c>
      <c r="AA256" s="11" t="str">
        <f t="shared" si="47"/>
        <v/>
      </c>
      <c r="AB256" s="11" t="str">
        <f>IF(ISBLANK(A256),"",VLOOKUP(表1_1617[[#This Row],[分项工程名称]],施工检查记录[#All],2,FALSE))</f>
        <v/>
      </c>
      <c r="AC256" t="str">
        <f t="shared" si="36"/>
        <v>1900年01月00日</v>
      </c>
    </row>
    <row r="257" customHeight="1" spans="1:29">
      <c r="A257" s="5"/>
      <c r="B257" s="5" t="str">
        <f ca="1" t="shared" si="37"/>
        <v/>
      </c>
      <c r="D257" s="5"/>
      <c r="E257" s="5"/>
      <c r="G257" s="85"/>
      <c r="K257" s="11" t="str">
        <f>IF(ISBLANK(A257),"",VLOOKUP("S8"&amp;表1_1617[[#This Row],[分项工程代号]]&amp;表1_1617[[#This Row],[分项工程名称]],模板!D:F,3,FALSE))</f>
        <v/>
      </c>
      <c r="L257" s="2" t="str">
        <f ca="1">IF(ISBLANK(A257),"",表1_1617[[#This Row],[编号]]&amp;TEXT(表1_1617[[#This Row],[序号]],"000"))</f>
        <v/>
      </c>
      <c r="M257" s="11" t="str">
        <f t="shared" si="38"/>
        <v/>
      </c>
      <c r="N257" s="11" t="str">
        <f t="shared" si="39"/>
        <v/>
      </c>
      <c r="O257" s="11" t="str">
        <f t="shared" si="40"/>
        <v/>
      </c>
      <c r="P257" s="2" t="str">
        <f t="shared" si="41"/>
        <v/>
      </c>
      <c r="Q257" s="2" t="str">
        <f t="shared" si="42"/>
        <v/>
      </c>
      <c r="R257" s="2" t="str">
        <f t="shared" si="43"/>
        <v/>
      </c>
      <c r="S257" s="11" t="str">
        <f t="shared" si="44"/>
        <v/>
      </c>
      <c r="T257" s="11" t="str">
        <f>IF(ISBLANK(A257),"",VLOOKUP(表1_1617[[#This Row],[分项工程名称]],模板!C:G,3,FALSE))</f>
        <v/>
      </c>
      <c r="U257" s="2" t="str">
        <f t="shared" si="45"/>
        <v/>
      </c>
      <c r="V257" s="2" t="str">
        <f t="shared" si="46"/>
        <v/>
      </c>
      <c r="W257" s="11" t="str">
        <f>IF(ISBLANK(A257),"",表1_1617[[#This Row],[子项名称]]&amp;表1_1617[[#This Row],[标题]]&amp;表1_1617[[#This Row],[分项工程代号]])</f>
        <v/>
      </c>
      <c r="X257" s="11" t="str">
        <f>IF(ISBLANK(A257),"",COUNTIF(W:W,表1_1617[[#This Row],[子项名称]]&amp;表1_1617[[#This Row],[标题]]&amp;表1_1617[[#This Row],[分项工程代号]]))</f>
        <v/>
      </c>
      <c r="Y257" s="11" t="str">
        <f>IF(ISBLANK(A257),"",表1_1617[[#This Row],[子项名称]]&amp;表1_1617[[#This Row],[分项工程代号]]&amp;表1_1617[[#This Row],[分项工程名称]])</f>
        <v/>
      </c>
      <c r="Z257" s="11" t="str">
        <f>IF(ISBLANK(A257),"",IF(MATCH(表1_1617[[#This Row],[子项名称]]&amp;表1_1617[[#This Row],[分项工程代号]]&amp;表1_1617[[#This Row],[分项工程名称]],Y:Y,0)=ROW(表1_1617[[#This Row],[子项名称]]),TRUE,FALSE))</f>
        <v/>
      </c>
      <c r="AA257" s="11" t="str">
        <f t="shared" si="47"/>
        <v/>
      </c>
      <c r="AB257" s="11" t="str">
        <f>IF(ISBLANK(A257),"",VLOOKUP(表1_1617[[#This Row],[分项工程名称]],施工检查记录[#All],2,FALSE))</f>
        <v/>
      </c>
      <c r="AC257" t="str">
        <f t="shared" si="36"/>
        <v>1900年01月00日</v>
      </c>
    </row>
    <row r="258" customHeight="1" spans="1:29">
      <c r="A258" s="5"/>
      <c r="B258" s="5" t="str">
        <f ca="1" t="shared" si="37"/>
        <v/>
      </c>
      <c r="D258" s="5"/>
      <c r="E258" s="5"/>
      <c r="G258" s="85"/>
      <c r="K258" s="11" t="str">
        <f>IF(ISBLANK(A258),"",VLOOKUP("S8"&amp;表1_1617[[#This Row],[分项工程代号]]&amp;表1_1617[[#This Row],[分项工程名称]],模板!D:F,3,FALSE))</f>
        <v/>
      </c>
      <c r="L258" s="2" t="str">
        <f ca="1">IF(ISBLANK(A258),"",表1_1617[[#This Row],[编号]]&amp;TEXT(表1_1617[[#This Row],[序号]],"000"))</f>
        <v/>
      </c>
      <c r="M258" s="11" t="str">
        <f t="shared" si="38"/>
        <v/>
      </c>
      <c r="N258" s="11" t="str">
        <f t="shared" si="39"/>
        <v/>
      </c>
      <c r="O258" s="11" t="str">
        <f t="shared" si="40"/>
        <v/>
      </c>
      <c r="P258" s="2" t="str">
        <f t="shared" si="41"/>
        <v/>
      </c>
      <c r="Q258" s="2" t="str">
        <f t="shared" si="42"/>
        <v/>
      </c>
      <c r="R258" s="2" t="str">
        <f t="shared" si="43"/>
        <v/>
      </c>
      <c r="S258" s="11" t="str">
        <f t="shared" si="44"/>
        <v/>
      </c>
      <c r="T258" s="11" t="str">
        <f>IF(ISBLANK(A258),"",VLOOKUP(表1_1617[[#This Row],[分项工程名称]],模板!C:G,3,FALSE))</f>
        <v/>
      </c>
      <c r="U258" s="2" t="str">
        <f t="shared" si="45"/>
        <v/>
      </c>
      <c r="V258" s="2" t="str">
        <f t="shared" si="46"/>
        <v/>
      </c>
      <c r="W258" s="11" t="str">
        <f>IF(ISBLANK(A258),"",表1_1617[[#This Row],[子项名称]]&amp;表1_1617[[#This Row],[标题]]&amp;表1_1617[[#This Row],[分项工程代号]])</f>
        <v/>
      </c>
      <c r="X258" s="11" t="str">
        <f>IF(ISBLANK(A258),"",COUNTIF(W:W,表1_1617[[#This Row],[子项名称]]&amp;表1_1617[[#This Row],[标题]]&amp;表1_1617[[#This Row],[分项工程代号]]))</f>
        <v/>
      </c>
      <c r="Y258" s="11" t="str">
        <f>IF(ISBLANK(A258),"",表1_1617[[#This Row],[子项名称]]&amp;表1_1617[[#This Row],[分项工程代号]]&amp;表1_1617[[#This Row],[分项工程名称]])</f>
        <v/>
      </c>
      <c r="Z258" s="11" t="str">
        <f>IF(ISBLANK(A258),"",IF(MATCH(表1_1617[[#This Row],[子项名称]]&amp;表1_1617[[#This Row],[分项工程代号]]&amp;表1_1617[[#This Row],[分项工程名称]],Y:Y,0)=ROW(表1_1617[[#This Row],[子项名称]]),TRUE,FALSE))</f>
        <v/>
      </c>
      <c r="AA258" s="11" t="str">
        <f t="shared" si="47"/>
        <v/>
      </c>
      <c r="AB258" s="11" t="str">
        <f>IF(ISBLANK(A258),"",VLOOKUP(表1_1617[[#This Row],[分项工程名称]],施工检查记录[#All],2,FALSE))</f>
        <v/>
      </c>
      <c r="AC258" t="str">
        <f t="shared" ref="AC258:AC321" si="48">TEXT($G258,"yyyy年mm月dd日")</f>
        <v>1900年01月00日</v>
      </c>
    </row>
    <row r="259" customHeight="1" spans="1:29">
      <c r="A259" s="5"/>
      <c r="B259" s="5" t="str">
        <f ca="1" t="shared" ref="B259:B322" si="49">IF(ISBLANK(A259),"",_xlfn.MAXIFS(INDIRECT(ADDRESS(2,2)&amp;":"&amp;ADDRESS(ROW(A259)-1,2)),INDIRECT(ADDRESS(2,1)&amp;":"&amp;ADDRESS(ROW(A259)-1,1)),A259,INDIRECT(ADDRESS(2,3)&amp;":"&amp;ADDRESS(ROW(A259)-1,3)),C259,INDIRECT(ADDRESS(2,4)&amp;":"&amp;ADDRESS(ROW(A259)-1,4)),D259)+1)</f>
        <v/>
      </c>
      <c r="D259" s="5"/>
      <c r="E259" s="5"/>
      <c r="G259" s="85"/>
      <c r="K259" s="11" t="str">
        <f>IF(ISBLANK(A259),"",VLOOKUP("S8"&amp;表1_1617[[#This Row],[分项工程代号]]&amp;表1_1617[[#This Row],[分项工程名称]],模板!D:F,3,FALSE))</f>
        <v/>
      </c>
      <c r="L259" s="2" t="str">
        <f ca="1">IF(ISBLANK(A259),"",表1_1617[[#This Row],[编号]]&amp;TEXT(表1_1617[[#This Row],[序号]],"000"))</f>
        <v/>
      </c>
      <c r="M259" s="11" t="str">
        <f t="shared" ref="M259:M322" si="50">IF(ISBLANK(A259),"","北方工程刚果（金）有限公司")</f>
        <v/>
      </c>
      <c r="N259" s="11" t="str">
        <f t="shared" ref="N259:N322" si="51">IF(ISBLANK(A259),"","李云松")</f>
        <v/>
      </c>
      <c r="O259" s="11" t="str">
        <f t="shared" ref="O259:O322" si="52">IF(ISBLANK(A259),"","黄必银")</f>
        <v/>
      </c>
      <c r="P259" s="2" t="str">
        <f t="shared" ref="P259:P322" si="53">IF(ISBLANK(A259),"","WUHUANG CONSTRUCTION ET COMMERCE RDC SAS")</f>
        <v/>
      </c>
      <c r="Q259" s="2" t="str">
        <f t="shared" ref="Q259:Q322" si="54">IF(ISBLANK(A259),"","陈陆")</f>
        <v/>
      </c>
      <c r="R259" s="2" t="str">
        <f t="shared" ref="R259:R322" si="55">IF(ISBLANK(A259),"","冯翰鹏")</f>
        <v/>
      </c>
      <c r="S259" s="11" t="str">
        <f t="shared" ref="S259:S322" si="56">IF(ISBLANK(A259),"","鑫诚建设监理咨询有限公司")</f>
        <v/>
      </c>
      <c r="T259" s="11" t="str">
        <f>IF(ISBLANK(A259),"",VLOOKUP(表1_1617[[#This Row],[分项工程名称]],模板!C:G,3,FALSE))</f>
        <v/>
      </c>
      <c r="U259" s="2" t="str">
        <f t="shared" ref="U259:U322" si="57">IF(ISBLANK(A259),"","刚果（金）庞比铜钴矿项目")</f>
        <v/>
      </c>
      <c r="V259" s="2" t="str">
        <f t="shared" ref="V259:V322" si="58">IF(ISBLANK(A259),"",_xlfn.CONCAT(U259,"   ",A259))</f>
        <v/>
      </c>
      <c r="W259" s="11" t="str">
        <f>IF(ISBLANK(A259),"",表1_1617[[#This Row],[子项名称]]&amp;表1_1617[[#This Row],[标题]]&amp;表1_1617[[#This Row],[分项工程代号]])</f>
        <v/>
      </c>
      <c r="X259" s="11" t="str">
        <f>IF(ISBLANK(A259),"",COUNTIF(W:W,表1_1617[[#This Row],[子项名称]]&amp;表1_1617[[#This Row],[标题]]&amp;表1_1617[[#This Row],[分项工程代号]]))</f>
        <v/>
      </c>
      <c r="Y259" s="11" t="str">
        <f>IF(ISBLANK(A259),"",表1_1617[[#This Row],[子项名称]]&amp;表1_1617[[#This Row],[分项工程代号]]&amp;表1_1617[[#This Row],[分项工程名称]])</f>
        <v/>
      </c>
      <c r="Z259" s="11" t="str">
        <f>IF(ISBLANK(A259),"",IF(MATCH(表1_1617[[#This Row],[子项名称]]&amp;表1_1617[[#This Row],[分项工程代号]]&amp;表1_1617[[#This Row],[分项工程名称]],Y:Y,0)=ROW(表1_1617[[#This Row],[子项名称]]),TRUE,FALSE))</f>
        <v/>
      </c>
      <c r="AA259" s="11" t="str">
        <f t="shared" ref="AA259:AA322" si="59">IF(ISBLANK(A259),"",_xlfn.CONCAT("GB 50166-2007《火灾自动报警系统施工及验收规范》"))</f>
        <v/>
      </c>
      <c r="AB259" s="11" t="str">
        <f>IF(ISBLANK(A259),"",VLOOKUP(表1_1617[[#This Row],[分项工程名称]],施工检查记录[#All],2,FALSE))</f>
        <v/>
      </c>
      <c r="AC259" t="str">
        <f t="shared" si="48"/>
        <v>1900年01月00日</v>
      </c>
    </row>
    <row r="260" customHeight="1" spans="1:29">
      <c r="A260" s="5"/>
      <c r="B260" s="5" t="str">
        <f ca="1" t="shared" si="49"/>
        <v/>
      </c>
      <c r="D260" s="5"/>
      <c r="E260" s="5"/>
      <c r="G260" s="85"/>
      <c r="K260" s="11" t="str">
        <f>IF(ISBLANK(A260),"",VLOOKUP("S8"&amp;表1_1617[[#This Row],[分项工程代号]]&amp;表1_1617[[#This Row],[分项工程名称]],模板!D:F,3,FALSE))</f>
        <v/>
      </c>
      <c r="L260" s="2" t="str">
        <f ca="1">IF(ISBLANK(A260),"",表1_1617[[#This Row],[编号]]&amp;TEXT(表1_1617[[#This Row],[序号]],"000"))</f>
        <v/>
      </c>
      <c r="M260" s="11" t="str">
        <f t="shared" si="50"/>
        <v/>
      </c>
      <c r="N260" s="11" t="str">
        <f t="shared" si="51"/>
        <v/>
      </c>
      <c r="O260" s="11" t="str">
        <f t="shared" si="52"/>
        <v/>
      </c>
      <c r="P260" s="2" t="str">
        <f t="shared" si="53"/>
        <v/>
      </c>
      <c r="Q260" s="2" t="str">
        <f t="shared" si="54"/>
        <v/>
      </c>
      <c r="R260" s="2" t="str">
        <f t="shared" si="55"/>
        <v/>
      </c>
      <c r="S260" s="11" t="str">
        <f t="shared" si="56"/>
        <v/>
      </c>
      <c r="T260" s="11" t="str">
        <f>IF(ISBLANK(A260),"",VLOOKUP(表1_1617[[#This Row],[分项工程名称]],模板!C:G,3,FALSE))</f>
        <v/>
      </c>
      <c r="U260" s="2" t="str">
        <f t="shared" si="57"/>
        <v/>
      </c>
      <c r="V260" s="2" t="str">
        <f t="shared" si="58"/>
        <v/>
      </c>
      <c r="W260" s="11" t="str">
        <f>IF(ISBLANK(A260),"",表1_1617[[#This Row],[子项名称]]&amp;表1_1617[[#This Row],[标题]]&amp;表1_1617[[#This Row],[分项工程代号]])</f>
        <v/>
      </c>
      <c r="X260" s="11" t="str">
        <f>IF(ISBLANK(A260),"",COUNTIF(W:W,表1_1617[[#This Row],[子项名称]]&amp;表1_1617[[#This Row],[标题]]&amp;表1_1617[[#This Row],[分项工程代号]]))</f>
        <v/>
      </c>
      <c r="Y260" s="11" t="str">
        <f>IF(ISBLANK(A260),"",表1_1617[[#This Row],[子项名称]]&amp;表1_1617[[#This Row],[分项工程代号]]&amp;表1_1617[[#This Row],[分项工程名称]])</f>
        <v/>
      </c>
      <c r="Z260" s="11" t="str">
        <f>IF(ISBLANK(A260),"",IF(MATCH(表1_1617[[#This Row],[子项名称]]&amp;表1_1617[[#This Row],[分项工程代号]]&amp;表1_1617[[#This Row],[分项工程名称]],Y:Y,0)=ROW(表1_1617[[#This Row],[子项名称]]),TRUE,FALSE))</f>
        <v/>
      </c>
      <c r="AA260" s="11" t="str">
        <f t="shared" si="59"/>
        <v/>
      </c>
      <c r="AB260" s="11" t="str">
        <f>IF(ISBLANK(A260),"",VLOOKUP(表1_1617[[#This Row],[分项工程名称]],施工检查记录[#All],2,FALSE))</f>
        <v/>
      </c>
      <c r="AC260" t="str">
        <f t="shared" si="48"/>
        <v>1900年01月00日</v>
      </c>
    </row>
    <row r="261" customHeight="1" spans="1:29">
      <c r="A261" s="5"/>
      <c r="B261" s="5" t="str">
        <f ca="1" t="shared" si="49"/>
        <v/>
      </c>
      <c r="D261" s="5"/>
      <c r="E261" s="5"/>
      <c r="G261" s="85"/>
      <c r="K261" s="11" t="str">
        <f>IF(ISBLANK(A261),"",VLOOKUP("S8"&amp;表1_1617[[#This Row],[分项工程代号]]&amp;表1_1617[[#This Row],[分项工程名称]],模板!D:F,3,FALSE))</f>
        <v/>
      </c>
      <c r="L261" s="2" t="str">
        <f ca="1">IF(ISBLANK(A261),"",表1_1617[[#This Row],[编号]]&amp;TEXT(表1_1617[[#This Row],[序号]],"000"))</f>
        <v/>
      </c>
      <c r="M261" s="11" t="str">
        <f t="shared" si="50"/>
        <v/>
      </c>
      <c r="N261" s="11" t="str">
        <f t="shared" si="51"/>
        <v/>
      </c>
      <c r="O261" s="11" t="str">
        <f t="shared" si="52"/>
        <v/>
      </c>
      <c r="P261" s="2" t="str">
        <f t="shared" si="53"/>
        <v/>
      </c>
      <c r="Q261" s="2" t="str">
        <f t="shared" si="54"/>
        <v/>
      </c>
      <c r="R261" s="2" t="str">
        <f t="shared" si="55"/>
        <v/>
      </c>
      <c r="S261" s="11" t="str">
        <f t="shared" si="56"/>
        <v/>
      </c>
      <c r="T261" s="11" t="str">
        <f>IF(ISBLANK(A261),"",VLOOKUP(表1_1617[[#This Row],[分项工程名称]],模板!C:G,3,FALSE))</f>
        <v/>
      </c>
      <c r="U261" s="2" t="str">
        <f t="shared" si="57"/>
        <v/>
      </c>
      <c r="V261" s="2" t="str">
        <f t="shared" si="58"/>
        <v/>
      </c>
      <c r="W261" s="11" t="str">
        <f>IF(ISBLANK(A261),"",表1_1617[[#This Row],[子项名称]]&amp;表1_1617[[#This Row],[标题]]&amp;表1_1617[[#This Row],[分项工程代号]])</f>
        <v/>
      </c>
      <c r="X261" s="11" t="str">
        <f>IF(ISBLANK(A261),"",COUNTIF(W:W,表1_1617[[#This Row],[子项名称]]&amp;表1_1617[[#This Row],[标题]]&amp;表1_1617[[#This Row],[分项工程代号]]))</f>
        <v/>
      </c>
      <c r="Y261" s="11" t="str">
        <f>IF(ISBLANK(A261),"",表1_1617[[#This Row],[子项名称]]&amp;表1_1617[[#This Row],[分项工程代号]]&amp;表1_1617[[#This Row],[分项工程名称]])</f>
        <v/>
      </c>
      <c r="Z261" s="11" t="str">
        <f>IF(ISBLANK(A261),"",IF(MATCH(表1_1617[[#This Row],[子项名称]]&amp;表1_1617[[#This Row],[分项工程代号]]&amp;表1_1617[[#This Row],[分项工程名称]],Y:Y,0)=ROW(表1_1617[[#This Row],[子项名称]]),TRUE,FALSE))</f>
        <v/>
      </c>
      <c r="AA261" s="11" t="str">
        <f t="shared" si="59"/>
        <v/>
      </c>
      <c r="AB261" s="11" t="str">
        <f>IF(ISBLANK(A261),"",VLOOKUP(表1_1617[[#This Row],[分项工程名称]],施工检查记录[#All],2,FALSE))</f>
        <v/>
      </c>
      <c r="AC261" t="str">
        <f t="shared" si="48"/>
        <v>1900年01月00日</v>
      </c>
    </row>
    <row r="262" customHeight="1" spans="1:29">
      <c r="A262" s="5"/>
      <c r="B262" s="5" t="str">
        <f ca="1" t="shared" si="49"/>
        <v/>
      </c>
      <c r="D262" s="5"/>
      <c r="E262" s="5"/>
      <c r="G262" s="85"/>
      <c r="K262" s="11" t="str">
        <f>IF(ISBLANK(A262),"",VLOOKUP("S8"&amp;表1_1617[[#This Row],[分项工程代号]]&amp;表1_1617[[#This Row],[分项工程名称]],模板!D:F,3,FALSE))</f>
        <v/>
      </c>
      <c r="L262" s="2" t="str">
        <f ca="1">IF(ISBLANK(A262),"",表1_1617[[#This Row],[编号]]&amp;TEXT(表1_1617[[#This Row],[序号]],"000"))</f>
        <v/>
      </c>
      <c r="M262" s="11" t="str">
        <f t="shared" si="50"/>
        <v/>
      </c>
      <c r="N262" s="11" t="str">
        <f t="shared" si="51"/>
        <v/>
      </c>
      <c r="O262" s="11" t="str">
        <f t="shared" si="52"/>
        <v/>
      </c>
      <c r="P262" s="2" t="str">
        <f t="shared" si="53"/>
        <v/>
      </c>
      <c r="Q262" s="2" t="str">
        <f t="shared" si="54"/>
        <v/>
      </c>
      <c r="R262" s="2" t="str">
        <f t="shared" si="55"/>
        <v/>
      </c>
      <c r="S262" s="11" t="str">
        <f t="shared" si="56"/>
        <v/>
      </c>
      <c r="T262" s="11" t="str">
        <f>IF(ISBLANK(A262),"",VLOOKUP(表1_1617[[#This Row],[分项工程名称]],模板!C:G,3,FALSE))</f>
        <v/>
      </c>
      <c r="U262" s="2" t="str">
        <f t="shared" si="57"/>
        <v/>
      </c>
      <c r="V262" s="2" t="str">
        <f t="shared" si="58"/>
        <v/>
      </c>
      <c r="W262" s="11" t="str">
        <f>IF(ISBLANK(A262),"",表1_1617[[#This Row],[子项名称]]&amp;表1_1617[[#This Row],[标题]]&amp;表1_1617[[#This Row],[分项工程代号]])</f>
        <v/>
      </c>
      <c r="X262" s="11" t="str">
        <f>IF(ISBLANK(A262),"",COUNTIF(W:W,表1_1617[[#This Row],[子项名称]]&amp;表1_1617[[#This Row],[标题]]&amp;表1_1617[[#This Row],[分项工程代号]]))</f>
        <v/>
      </c>
      <c r="Y262" s="11" t="str">
        <f>IF(ISBLANK(A262),"",表1_1617[[#This Row],[子项名称]]&amp;表1_1617[[#This Row],[分项工程代号]]&amp;表1_1617[[#This Row],[分项工程名称]])</f>
        <v/>
      </c>
      <c r="Z262" s="11" t="str">
        <f>IF(ISBLANK(A262),"",IF(MATCH(表1_1617[[#This Row],[子项名称]]&amp;表1_1617[[#This Row],[分项工程代号]]&amp;表1_1617[[#This Row],[分项工程名称]],Y:Y,0)=ROW(表1_1617[[#This Row],[子项名称]]),TRUE,FALSE))</f>
        <v/>
      </c>
      <c r="AA262" s="11" t="str">
        <f t="shared" si="59"/>
        <v/>
      </c>
      <c r="AB262" s="11" t="str">
        <f>IF(ISBLANK(A262),"",VLOOKUP(表1_1617[[#This Row],[分项工程名称]],施工检查记录[#All],2,FALSE))</f>
        <v/>
      </c>
      <c r="AC262" t="str">
        <f t="shared" si="48"/>
        <v>1900年01月00日</v>
      </c>
    </row>
    <row r="263" customHeight="1" spans="1:29">
      <c r="A263" s="5"/>
      <c r="B263" s="5" t="str">
        <f ca="1" t="shared" si="49"/>
        <v/>
      </c>
      <c r="C263" s="5"/>
      <c r="D263" s="5"/>
      <c r="E263" s="5"/>
      <c r="G263" s="85"/>
      <c r="K263" s="11" t="str">
        <f>IF(ISBLANK(A263),"",VLOOKUP("S8"&amp;表1_1617[[#This Row],[分项工程代号]]&amp;表1_1617[[#This Row],[分项工程名称]],模板!D:F,3,FALSE))</f>
        <v/>
      </c>
      <c r="L263" s="2" t="str">
        <f ca="1">IF(ISBLANK(A263),"",表1_1617[[#This Row],[编号]]&amp;TEXT(表1_1617[[#This Row],[序号]],"000"))</f>
        <v/>
      </c>
      <c r="M263" s="11" t="str">
        <f t="shared" si="50"/>
        <v/>
      </c>
      <c r="N263" s="11" t="str">
        <f t="shared" si="51"/>
        <v/>
      </c>
      <c r="O263" s="11" t="str">
        <f t="shared" si="52"/>
        <v/>
      </c>
      <c r="P263" s="2" t="str">
        <f t="shared" si="53"/>
        <v/>
      </c>
      <c r="Q263" s="2" t="str">
        <f t="shared" si="54"/>
        <v/>
      </c>
      <c r="R263" s="2" t="str">
        <f t="shared" si="55"/>
        <v/>
      </c>
      <c r="S263" s="11" t="str">
        <f t="shared" si="56"/>
        <v/>
      </c>
      <c r="T263" s="11" t="str">
        <f>IF(ISBLANK(A263),"",VLOOKUP(表1_1617[[#This Row],[分项工程名称]],模板!C:G,3,FALSE))</f>
        <v/>
      </c>
      <c r="U263" s="2" t="str">
        <f t="shared" si="57"/>
        <v/>
      </c>
      <c r="V263" s="2" t="str">
        <f t="shared" si="58"/>
        <v/>
      </c>
      <c r="W263" s="11" t="str">
        <f>IF(ISBLANK(A263),"",表1_1617[[#This Row],[子项名称]]&amp;表1_1617[[#This Row],[标题]]&amp;表1_1617[[#This Row],[分项工程代号]])</f>
        <v/>
      </c>
      <c r="X263" s="11" t="str">
        <f>IF(ISBLANK(A263),"",COUNTIF(W:W,表1_1617[[#This Row],[子项名称]]&amp;表1_1617[[#This Row],[标题]]&amp;表1_1617[[#This Row],[分项工程代号]]))</f>
        <v/>
      </c>
      <c r="Y263" s="11" t="str">
        <f>IF(ISBLANK(A263),"",表1_1617[[#This Row],[子项名称]]&amp;表1_1617[[#This Row],[分项工程代号]]&amp;表1_1617[[#This Row],[分项工程名称]])</f>
        <v/>
      </c>
      <c r="Z263" s="11" t="str">
        <f>IF(ISBLANK(A263),"",IF(MATCH(表1_1617[[#This Row],[子项名称]]&amp;表1_1617[[#This Row],[分项工程代号]]&amp;表1_1617[[#This Row],[分项工程名称]],Y:Y,0)=ROW(表1_1617[[#This Row],[子项名称]]),TRUE,FALSE))</f>
        <v/>
      </c>
      <c r="AA263" s="11" t="str">
        <f t="shared" si="59"/>
        <v/>
      </c>
      <c r="AB263" s="11" t="str">
        <f>IF(ISBLANK(A263),"",VLOOKUP(表1_1617[[#This Row],[分项工程名称]],施工检查记录[#All],2,FALSE))</f>
        <v/>
      </c>
      <c r="AC263" t="str">
        <f t="shared" si="48"/>
        <v>1900年01月00日</v>
      </c>
    </row>
    <row r="264" customHeight="1" spans="1:29">
      <c r="A264" s="5"/>
      <c r="B264" s="5" t="str">
        <f ca="1" t="shared" si="49"/>
        <v/>
      </c>
      <c r="C264" s="5"/>
      <c r="D264" s="5"/>
      <c r="E264" s="5"/>
      <c r="G264" s="85"/>
      <c r="K264" s="11" t="str">
        <f>IF(ISBLANK(A264),"",VLOOKUP("S8"&amp;表1_1617[[#This Row],[分项工程代号]]&amp;表1_1617[[#This Row],[分项工程名称]],模板!D:F,3,FALSE))</f>
        <v/>
      </c>
      <c r="L264" s="2" t="str">
        <f ca="1">IF(ISBLANK(A264),"",表1_1617[[#This Row],[编号]]&amp;TEXT(表1_1617[[#This Row],[序号]],"000"))</f>
        <v/>
      </c>
      <c r="M264" s="11" t="str">
        <f t="shared" si="50"/>
        <v/>
      </c>
      <c r="N264" s="11" t="str">
        <f t="shared" si="51"/>
        <v/>
      </c>
      <c r="O264" s="11" t="str">
        <f t="shared" si="52"/>
        <v/>
      </c>
      <c r="P264" s="2" t="str">
        <f t="shared" si="53"/>
        <v/>
      </c>
      <c r="Q264" s="2" t="str">
        <f t="shared" si="54"/>
        <v/>
      </c>
      <c r="R264" s="2" t="str">
        <f t="shared" si="55"/>
        <v/>
      </c>
      <c r="S264" s="11" t="str">
        <f t="shared" si="56"/>
        <v/>
      </c>
      <c r="T264" s="11" t="str">
        <f>IF(ISBLANK(A264),"",VLOOKUP(表1_1617[[#This Row],[分项工程名称]],模板!C:G,3,FALSE))</f>
        <v/>
      </c>
      <c r="U264" s="2" t="str">
        <f t="shared" si="57"/>
        <v/>
      </c>
      <c r="V264" s="2" t="str">
        <f t="shared" si="58"/>
        <v/>
      </c>
      <c r="W264" s="11" t="str">
        <f>IF(ISBLANK(A264),"",表1_1617[[#This Row],[子项名称]]&amp;表1_1617[[#This Row],[标题]]&amp;表1_1617[[#This Row],[分项工程代号]])</f>
        <v/>
      </c>
      <c r="X264" s="11" t="str">
        <f>IF(ISBLANK(A264),"",COUNTIF(W:W,表1_1617[[#This Row],[子项名称]]&amp;表1_1617[[#This Row],[标题]]&amp;表1_1617[[#This Row],[分项工程代号]]))</f>
        <v/>
      </c>
      <c r="Y264" s="11" t="str">
        <f>IF(ISBLANK(A264),"",表1_1617[[#This Row],[子项名称]]&amp;表1_1617[[#This Row],[分项工程代号]]&amp;表1_1617[[#This Row],[分项工程名称]])</f>
        <v/>
      </c>
      <c r="Z264" s="11" t="str">
        <f>IF(ISBLANK(A264),"",IF(MATCH(表1_1617[[#This Row],[子项名称]]&amp;表1_1617[[#This Row],[分项工程代号]]&amp;表1_1617[[#This Row],[分项工程名称]],Y:Y,0)=ROW(表1_1617[[#This Row],[子项名称]]),TRUE,FALSE))</f>
        <v/>
      </c>
      <c r="AA264" s="11" t="str">
        <f t="shared" si="59"/>
        <v/>
      </c>
      <c r="AB264" s="11" t="str">
        <f>IF(ISBLANK(A264),"",VLOOKUP(表1_1617[[#This Row],[分项工程名称]],施工检查记录[#All],2,FALSE))</f>
        <v/>
      </c>
      <c r="AC264" t="str">
        <f t="shared" si="48"/>
        <v>1900年01月00日</v>
      </c>
    </row>
    <row r="265" customHeight="1" spans="1:29">
      <c r="A265" s="5"/>
      <c r="B265" s="5" t="str">
        <f ca="1" t="shared" si="49"/>
        <v/>
      </c>
      <c r="C265" s="5"/>
      <c r="D265" s="5"/>
      <c r="E265" s="5"/>
      <c r="G265" s="85"/>
      <c r="K265" s="11" t="str">
        <f>IF(ISBLANK(A265),"",VLOOKUP("S8"&amp;表1_1617[[#This Row],[分项工程代号]]&amp;表1_1617[[#This Row],[分项工程名称]],模板!D:F,3,FALSE))</f>
        <v/>
      </c>
      <c r="L265" s="2" t="str">
        <f ca="1">IF(ISBLANK(A265),"",表1_1617[[#This Row],[编号]]&amp;TEXT(表1_1617[[#This Row],[序号]],"000"))</f>
        <v/>
      </c>
      <c r="M265" s="11" t="str">
        <f t="shared" si="50"/>
        <v/>
      </c>
      <c r="N265" s="11" t="str">
        <f t="shared" si="51"/>
        <v/>
      </c>
      <c r="O265" s="11" t="str">
        <f t="shared" si="52"/>
        <v/>
      </c>
      <c r="P265" s="2" t="str">
        <f t="shared" si="53"/>
        <v/>
      </c>
      <c r="Q265" s="2" t="str">
        <f t="shared" si="54"/>
        <v/>
      </c>
      <c r="R265" s="2" t="str">
        <f t="shared" si="55"/>
        <v/>
      </c>
      <c r="S265" s="11" t="str">
        <f t="shared" si="56"/>
        <v/>
      </c>
      <c r="T265" s="11" t="str">
        <f>IF(ISBLANK(A265),"",VLOOKUP(表1_1617[[#This Row],[分项工程名称]],模板!C:G,3,FALSE))</f>
        <v/>
      </c>
      <c r="U265" s="2" t="str">
        <f t="shared" si="57"/>
        <v/>
      </c>
      <c r="V265" s="2" t="str">
        <f t="shared" si="58"/>
        <v/>
      </c>
      <c r="W265" s="11" t="str">
        <f>IF(ISBLANK(A265),"",表1_1617[[#This Row],[子项名称]]&amp;表1_1617[[#This Row],[标题]]&amp;表1_1617[[#This Row],[分项工程代号]])</f>
        <v/>
      </c>
      <c r="X265" s="11" t="str">
        <f>IF(ISBLANK(A265),"",COUNTIF(W:W,表1_1617[[#This Row],[子项名称]]&amp;表1_1617[[#This Row],[标题]]&amp;表1_1617[[#This Row],[分项工程代号]]))</f>
        <v/>
      </c>
      <c r="Y265" s="11" t="str">
        <f>IF(ISBLANK(A265),"",表1_1617[[#This Row],[子项名称]]&amp;表1_1617[[#This Row],[分项工程代号]]&amp;表1_1617[[#This Row],[分项工程名称]])</f>
        <v/>
      </c>
      <c r="Z265" s="11" t="str">
        <f>IF(ISBLANK(A265),"",IF(MATCH(表1_1617[[#This Row],[子项名称]]&amp;表1_1617[[#This Row],[分项工程代号]]&amp;表1_1617[[#This Row],[分项工程名称]],Y:Y,0)=ROW(表1_1617[[#This Row],[子项名称]]),TRUE,FALSE))</f>
        <v/>
      </c>
      <c r="AA265" s="11" t="str">
        <f t="shared" si="59"/>
        <v/>
      </c>
      <c r="AB265" s="11" t="str">
        <f>IF(ISBLANK(A265),"",VLOOKUP(表1_1617[[#This Row],[分项工程名称]],施工检查记录[#All],2,FALSE))</f>
        <v/>
      </c>
      <c r="AC265" t="str">
        <f t="shared" si="48"/>
        <v>1900年01月00日</v>
      </c>
    </row>
    <row r="266" customHeight="1" spans="1:29">
      <c r="A266" s="5"/>
      <c r="B266" s="5" t="str">
        <f ca="1" t="shared" si="49"/>
        <v/>
      </c>
      <c r="C266" s="5"/>
      <c r="D266" s="5"/>
      <c r="E266" s="5"/>
      <c r="G266" s="85"/>
      <c r="K266" s="11" t="str">
        <f>IF(ISBLANK(A266),"",VLOOKUP("S8"&amp;表1_1617[[#This Row],[分项工程代号]]&amp;表1_1617[[#This Row],[分项工程名称]],模板!D:F,3,FALSE))</f>
        <v/>
      </c>
      <c r="L266" s="2" t="str">
        <f ca="1">IF(ISBLANK(A266),"",表1_1617[[#This Row],[编号]]&amp;TEXT(表1_1617[[#This Row],[序号]],"000"))</f>
        <v/>
      </c>
      <c r="M266" s="11" t="str">
        <f t="shared" si="50"/>
        <v/>
      </c>
      <c r="N266" s="11" t="str">
        <f t="shared" si="51"/>
        <v/>
      </c>
      <c r="O266" s="11" t="str">
        <f t="shared" si="52"/>
        <v/>
      </c>
      <c r="P266" s="2" t="str">
        <f t="shared" si="53"/>
        <v/>
      </c>
      <c r="Q266" s="2" t="str">
        <f t="shared" si="54"/>
        <v/>
      </c>
      <c r="R266" s="2" t="str">
        <f t="shared" si="55"/>
        <v/>
      </c>
      <c r="S266" s="11" t="str">
        <f t="shared" si="56"/>
        <v/>
      </c>
      <c r="T266" s="11" t="str">
        <f>IF(ISBLANK(A266),"",VLOOKUP(表1_1617[[#This Row],[分项工程名称]],模板!C:G,3,FALSE))</f>
        <v/>
      </c>
      <c r="U266" s="2" t="str">
        <f t="shared" si="57"/>
        <v/>
      </c>
      <c r="V266" s="2" t="str">
        <f t="shared" si="58"/>
        <v/>
      </c>
      <c r="W266" s="11" t="str">
        <f>IF(ISBLANK(A266),"",表1_1617[[#This Row],[子项名称]]&amp;表1_1617[[#This Row],[标题]]&amp;表1_1617[[#This Row],[分项工程代号]])</f>
        <v/>
      </c>
      <c r="X266" s="11" t="str">
        <f>IF(ISBLANK(A266),"",COUNTIF(W:W,表1_1617[[#This Row],[子项名称]]&amp;表1_1617[[#This Row],[标题]]&amp;表1_1617[[#This Row],[分项工程代号]]))</f>
        <v/>
      </c>
      <c r="Y266" s="11" t="str">
        <f>IF(ISBLANK(A266),"",表1_1617[[#This Row],[子项名称]]&amp;表1_1617[[#This Row],[分项工程代号]]&amp;表1_1617[[#This Row],[分项工程名称]])</f>
        <v/>
      </c>
      <c r="Z266" s="11" t="str">
        <f>IF(ISBLANK(A266),"",IF(MATCH(表1_1617[[#This Row],[子项名称]]&amp;表1_1617[[#This Row],[分项工程代号]]&amp;表1_1617[[#This Row],[分项工程名称]],Y:Y,0)=ROW(表1_1617[[#This Row],[子项名称]]),TRUE,FALSE))</f>
        <v/>
      </c>
      <c r="AA266" s="11" t="str">
        <f t="shared" si="59"/>
        <v/>
      </c>
      <c r="AB266" s="11" t="str">
        <f>IF(ISBLANK(A266),"",VLOOKUP(表1_1617[[#This Row],[分项工程名称]],施工检查记录[#All],2,FALSE))</f>
        <v/>
      </c>
      <c r="AC266" t="str">
        <f t="shared" si="48"/>
        <v>1900年01月00日</v>
      </c>
    </row>
    <row r="267" customHeight="1" spans="1:29">
      <c r="A267" s="5"/>
      <c r="B267" s="5" t="str">
        <f ca="1" t="shared" si="49"/>
        <v/>
      </c>
      <c r="C267" s="5"/>
      <c r="D267" s="5"/>
      <c r="E267" s="5"/>
      <c r="G267" s="85"/>
      <c r="K267" s="11" t="str">
        <f>IF(ISBLANK(A267),"",VLOOKUP("S8"&amp;表1_1617[[#This Row],[分项工程代号]]&amp;表1_1617[[#This Row],[分项工程名称]],模板!D:F,3,FALSE))</f>
        <v/>
      </c>
      <c r="L267" s="2" t="str">
        <f ca="1">IF(ISBLANK(A267),"",表1_1617[[#This Row],[编号]]&amp;TEXT(表1_1617[[#This Row],[序号]],"000"))</f>
        <v/>
      </c>
      <c r="M267" s="11" t="str">
        <f t="shared" si="50"/>
        <v/>
      </c>
      <c r="N267" s="11" t="str">
        <f t="shared" si="51"/>
        <v/>
      </c>
      <c r="O267" s="11" t="str">
        <f t="shared" si="52"/>
        <v/>
      </c>
      <c r="P267" s="2" t="str">
        <f t="shared" si="53"/>
        <v/>
      </c>
      <c r="Q267" s="2" t="str">
        <f t="shared" si="54"/>
        <v/>
      </c>
      <c r="R267" s="2" t="str">
        <f t="shared" si="55"/>
        <v/>
      </c>
      <c r="S267" s="11" t="str">
        <f t="shared" si="56"/>
        <v/>
      </c>
      <c r="T267" s="11" t="str">
        <f>IF(ISBLANK(A267),"",VLOOKUP(表1_1617[[#This Row],[分项工程名称]],模板!C:G,3,FALSE))</f>
        <v/>
      </c>
      <c r="U267" s="2" t="str">
        <f t="shared" si="57"/>
        <v/>
      </c>
      <c r="V267" s="2" t="str">
        <f t="shared" si="58"/>
        <v/>
      </c>
      <c r="W267" s="11" t="str">
        <f>IF(ISBLANK(A267),"",表1_1617[[#This Row],[子项名称]]&amp;表1_1617[[#This Row],[标题]]&amp;表1_1617[[#This Row],[分项工程代号]])</f>
        <v/>
      </c>
      <c r="X267" s="11" t="str">
        <f>IF(ISBLANK(A267),"",COUNTIF(W:W,表1_1617[[#This Row],[子项名称]]&amp;表1_1617[[#This Row],[标题]]&amp;表1_1617[[#This Row],[分项工程代号]]))</f>
        <v/>
      </c>
      <c r="Y267" s="11" t="str">
        <f>IF(ISBLANK(A267),"",表1_1617[[#This Row],[子项名称]]&amp;表1_1617[[#This Row],[分项工程代号]]&amp;表1_1617[[#This Row],[分项工程名称]])</f>
        <v/>
      </c>
      <c r="Z267" s="11" t="str">
        <f>IF(ISBLANK(A267),"",IF(MATCH(表1_1617[[#This Row],[子项名称]]&amp;表1_1617[[#This Row],[分项工程代号]]&amp;表1_1617[[#This Row],[分项工程名称]],Y:Y,0)=ROW(表1_1617[[#This Row],[子项名称]]),TRUE,FALSE))</f>
        <v/>
      </c>
      <c r="AA267" s="11" t="str">
        <f t="shared" si="59"/>
        <v/>
      </c>
      <c r="AB267" s="11" t="str">
        <f>IF(ISBLANK(A267),"",VLOOKUP(表1_1617[[#This Row],[分项工程名称]],施工检查记录[#All],2,FALSE))</f>
        <v/>
      </c>
      <c r="AC267" t="str">
        <f t="shared" si="48"/>
        <v>1900年01月00日</v>
      </c>
    </row>
    <row r="268" customHeight="1" spans="1:29">
      <c r="A268" s="5"/>
      <c r="B268" s="5" t="str">
        <f ca="1" t="shared" si="49"/>
        <v/>
      </c>
      <c r="C268" s="5"/>
      <c r="D268" s="5"/>
      <c r="E268" s="5"/>
      <c r="G268" s="85"/>
      <c r="K268" s="11" t="str">
        <f>IF(ISBLANK(A268),"",VLOOKUP("S8"&amp;表1_1617[[#This Row],[分项工程代号]]&amp;表1_1617[[#This Row],[分项工程名称]],模板!D:F,3,FALSE))</f>
        <v/>
      </c>
      <c r="L268" s="2" t="str">
        <f ca="1">IF(ISBLANK(A268),"",表1_1617[[#This Row],[编号]]&amp;TEXT(表1_1617[[#This Row],[序号]],"000"))</f>
        <v/>
      </c>
      <c r="M268" s="11" t="str">
        <f t="shared" si="50"/>
        <v/>
      </c>
      <c r="N268" s="11" t="str">
        <f t="shared" si="51"/>
        <v/>
      </c>
      <c r="O268" s="11" t="str">
        <f t="shared" si="52"/>
        <v/>
      </c>
      <c r="P268" s="2" t="str">
        <f t="shared" si="53"/>
        <v/>
      </c>
      <c r="Q268" s="2" t="str">
        <f t="shared" si="54"/>
        <v/>
      </c>
      <c r="R268" s="2" t="str">
        <f t="shared" si="55"/>
        <v/>
      </c>
      <c r="S268" s="11" t="str">
        <f t="shared" si="56"/>
        <v/>
      </c>
      <c r="T268" s="11" t="str">
        <f>IF(ISBLANK(A268),"",VLOOKUP(表1_1617[[#This Row],[分项工程名称]],模板!C:G,3,FALSE))</f>
        <v/>
      </c>
      <c r="U268" s="2" t="str">
        <f t="shared" si="57"/>
        <v/>
      </c>
      <c r="V268" s="2" t="str">
        <f t="shared" si="58"/>
        <v/>
      </c>
      <c r="W268" s="11" t="str">
        <f>IF(ISBLANK(A268),"",表1_1617[[#This Row],[子项名称]]&amp;表1_1617[[#This Row],[标题]]&amp;表1_1617[[#This Row],[分项工程代号]])</f>
        <v/>
      </c>
      <c r="X268" s="11" t="str">
        <f>IF(ISBLANK(A268),"",COUNTIF(W:W,表1_1617[[#This Row],[子项名称]]&amp;表1_1617[[#This Row],[标题]]&amp;表1_1617[[#This Row],[分项工程代号]]))</f>
        <v/>
      </c>
      <c r="Y268" s="11" t="str">
        <f>IF(ISBLANK(A268),"",表1_1617[[#This Row],[子项名称]]&amp;表1_1617[[#This Row],[分项工程代号]]&amp;表1_1617[[#This Row],[分项工程名称]])</f>
        <v/>
      </c>
      <c r="Z268" s="11" t="str">
        <f>IF(ISBLANK(A268),"",IF(MATCH(表1_1617[[#This Row],[子项名称]]&amp;表1_1617[[#This Row],[分项工程代号]]&amp;表1_1617[[#This Row],[分项工程名称]],Y:Y,0)=ROW(表1_1617[[#This Row],[子项名称]]),TRUE,FALSE))</f>
        <v/>
      </c>
      <c r="AA268" s="11" t="str">
        <f t="shared" si="59"/>
        <v/>
      </c>
      <c r="AB268" s="11" t="str">
        <f>IF(ISBLANK(A268),"",VLOOKUP(表1_1617[[#This Row],[分项工程名称]],施工检查记录[#All],2,FALSE))</f>
        <v/>
      </c>
      <c r="AC268" t="str">
        <f t="shared" si="48"/>
        <v>1900年01月00日</v>
      </c>
    </row>
    <row r="269" customHeight="1" spans="1:29">
      <c r="A269" s="5"/>
      <c r="B269" s="5" t="str">
        <f ca="1" t="shared" si="49"/>
        <v/>
      </c>
      <c r="C269" s="5"/>
      <c r="D269" s="5"/>
      <c r="E269" s="5"/>
      <c r="G269" s="85"/>
      <c r="K269" s="11" t="str">
        <f>IF(ISBLANK(A269),"",VLOOKUP("S8"&amp;表1_1617[[#This Row],[分项工程代号]]&amp;表1_1617[[#This Row],[分项工程名称]],模板!D:F,3,FALSE))</f>
        <v/>
      </c>
      <c r="L269" s="2" t="str">
        <f ca="1">IF(ISBLANK(A269),"",表1_1617[[#This Row],[编号]]&amp;TEXT(表1_1617[[#This Row],[序号]],"000"))</f>
        <v/>
      </c>
      <c r="M269" s="11" t="str">
        <f t="shared" si="50"/>
        <v/>
      </c>
      <c r="N269" s="11" t="str">
        <f t="shared" si="51"/>
        <v/>
      </c>
      <c r="O269" s="11" t="str">
        <f t="shared" si="52"/>
        <v/>
      </c>
      <c r="P269" s="2" t="str">
        <f t="shared" si="53"/>
        <v/>
      </c>
      <c r="Q269" s="2" t="str">
        <f t="shared" si="54"/>
        <v/>
      </c>
      <c r="R269" s="2" t="str">
        <f t="shared" si="55"/>
        <v/>
      </c>
      <c r="S269" s="11" t="str">
        <f t="shared" si="56"/>
        <v/>
      </c>
      <c r="T269" s="11" t="str">
        <f>IF(ISBLANK(A269),"",VLOOKUP(表1_1617[[#This Row],[分项工程名称]],模板!C:G,3,FALSE))</f>
        <v/>
      </c>
      <c r="U269" s="2" t="str">
        <f t="shared" si="57"/>
        <v/>
      </c>
      <c r="V269" s="2" t="str">
        <f t="shared" si="58"/>
        <v/>
      </c>
      <c r="W269" s="11" t="str">
        <f>IF(ISBLANK(A269),"",表1_1617[[#This Row],[子项名称]]&amp;表1_1617[[#This Row],[标题]]&amp;表1_1617[[#This Row],[分项工程代号]])</f>
        <v/>
      </c>
      <c r="X269" s="11" t="str">
        <f>IF(ISBLANK(A269),"",COUNTIF(W:W,表1_1617[[#This Row],[子项名称]]&amp;表1_1617[[#This Row],[标题]]&amp;表1_1617[[#This Row],[分项工程代号]]))</f>
        <v/>
      </c>
      <c r="Y269" s="11" t="str">
        <f>IF(ISBLANK(A269),"",表1_1617[[#This Row],[子项名称]]&amp;表1_1617[[#This Row],[分项工程代号]]&amp;表1_1617[[#This Row],[分项工程名称]])</f>
        <v/>
      </c>
      <c r="Z269" s="11" t="str">
        <f>IF(ISBLANK(A269),"",IF(MATCH(表1_1617[[#This Row],[子项名称]]&amp;表1_1617[[#This Row],[分项工程代号]]&amp;表1_1617[[#This Row],[分项工程名称]],Y:Y,0)=ROW(表1_1617[[#This Row],[子项名称]]),TRUE,FALSE))</f>
        <v/>
      </c>
      <c r="AA269" s="11" t="str">
        <f t="shared" si="59"/>
        <v/>
      </c>
      <c r="AB269" s="11" t="str">
        <f>IF(ISBLANK(A269),"",VLOOKUP(表1_1617[[#This Row],[分项工程名称]],施工检查记录[#All],2,FALSE))</f>
        <v/>
      </c>
      <c r="AC269" t="str">
        <f t="shared" si="48"/>
        <v>1900年01月00日</v>
      </c>
    </row>
    <row r="270" customHeight="1" spans="1:29">
      <c r="A270" s="5"/>
      <c r="B270" s="5" t="str">
        <f ca="1" t="shared" si="49"/>
        <v/>
      </c>
      <c r="C270" s="5"/>
      <c r="D270" s="5"/>
      <c r="E270" s="5"/>
      <c r="G270" s="85"/>
      <c r="K270" s="11" t="str">
        <f>IF(ISBLANK(A270),"",VLOOKUP("S8"&amp;表1_1617[[#This Row],[分项工程代号]]&amp;表1_1617[[#This Row],[分项工程名称]],模板!D:F,3,FALSE))</f>
        <v/>
      </c>
      <c r="L270" s="2" t="str">
        <f ca="1">IF(ISBLANK(A270),"",表1_1617[[#This Row],[编号]]&amp;TEXT(表1_1617[[#This Row],[序号]],"000"))</f>
        <v/>
      </c>
      <c r="M270" s="11" t="str">
        <f t="shared" si="50"/>
        <v/>
      </c>
      <c r="N270" s="11" t="str">
        <f t="shared" si="51"/>
        <v/>
      </c>
      <c r="O270" s="11" t="str">
        <f t="shared" si="52"/>
        <v/>
      </c>
      <c r="P270" s="2" t="str">
        <f t="shared" si="53"/>
        <v/>
      </c>
      <c r="Q270" s="2" t="str">
        <f t="shared" si="54"/>
        <v/>
      </c>
      <c r="R270" s="2" t="str">
        <f t="shared" si="55"/>
        <v/>
      </c>
      <c r="S270" s="11" t="str">
        <f t="shared" si="56"/>
        <v/>
      </c>
      <c r="T270" s="11" t="str">
        <f>IF(ISBLANK(A270),"",VLOOKUP(表1_1617[[#This Row],[分项工程名称]],模板!C:G,3,FALSE))</f>
        <v/>
      </c>
      <c r="U270" s="2" t="str">
        <f t="shared" si="57"/>
        <v/>
      </c>
      <c r="V270" s="2" t="str">
        <f t="shared" si="58"/>
        <v/>
      </c>
      <c r="W270" s="11" t="str">
        <f>IF(ISBLANK(A270),"",表1_1617[[#This Row],[子项名称]]&amp;表1_1617[[#This Row],[标题]]&amp;表1_1617[[#This Row],[分项工程代号]])</f>
        <v/>
      </c>
      <c r="X270" s="11" t="str">
        <f>IF(ISBLANK(A270),"",COUNTIF(W:W,表1_1617[[#This Row],[子项名称]]&amp;表1_1617[[#This Row],[标题]]&amp;表1_1617[[#This Row],[分项工程代号]]))</f>
        <v/>
      </c>
      <c r="Y270" s="11" t="str">
        <f>IF(ISBLANK(A270),"",表1_1617[[#This Row],[子项名称]]&amp;表1_1617[[#This Row],[分项工程代号]]&amp;表1_1617[[#This Row],[分项工程名称]])</f>
        <v/>
      </c>
      <c r="Z270" s="11" t="str">
        <f>IF(ISBLANK(A270),"",IF(MATCH(表1_1617[[#This Row],[子项名称]]&amp;表1_1617[[#This Row],[分项工程代号]]&amp;表1_1617[[#This Row],[分项工程名称]],Y:Y,0)=ROW(表1_1617[[#This Row],[子项名称]]),TRUE,FALSE))</f>
        <v/>
      </c>
      <c r="AA270" s="11" t="str">
        <f t="shared" si="59"/>
        <v/>
      </c>
      <c r="AB270" s="11" t="str">
        <f>IF(ISBLANK(A270),"",VLOOKUP(表1_1617[[#This Row],[分项工程名称]],施工检查记录[#All],2,FALSE))</f>
        <v/>
      </c>
      <c r="AC270" t="str">
        <f t="shared" si="48"/>
        <v>1900年01月00日</v>
      </c>
    </row>
    <row r="271" customHeight="1" spans="1:29">
      <c r="A271" s="5"/>
      <c r="B271" s="5" t="str">
        <f ca="1" t="shared" si="49"/>
        <v/>
      </c>
      <c r="C271" s="5"/>
      <c r="D271" s="5"/>
      <c r="E271" s="5"/>
      <c r="F271" s="5"/>
      <c r="G271" s="85"/>
      <c r="I271" s="5"/>
      <c r="J271" s="5"/>
      <c r="K271" s="11" t="str">
        <f>IF(ISBLANK(A271),"",VLOOKUP("S8"&amp;表1_1617[[#This Row],[分项工程代号]]&amp;表1_1617[[#This Row],[分项工程名称]],模板!D:F,3,FALSE))</f>
        <v/>
      </c>
      <c r="L271" s="2" t="str">
        <f ca="1">IF(ISBLANK(A271),"",表1_1617[[#This Row],[编号]]&amp;TEXT(表1_1617[[#This Row],[序号]],"000"))</f>
        <v/>
      </c>
      <c r="M271" s="11" t="str">
        <f t="shared" si="50"/>
        <v/>
      </c>
      <c r="N271" s="11" t="str">
        <f t="shared" si="51"/>
        <v/>
      </c>
      <c r="O271" s="11" t="str">
        <f t="shared" si="52"/>
        <v/>
      </c>
      <c r="P271" s="2" t="str">
        <f t="shared" si="53"/>
        <v/>
      </c>
      <c r="Q271" s="2" t="str">
        <f t="shared" si="54"/>
        <v/>
      </c>
      <c r="R271" s="2" t="str">
        <f t="shared" si="55"/>
        <v/>
      </c>
      <c r="S271" s="11" t="str">
        <f t="shared" si="56"/>
        <v/>
      </c>
      <c r="T271" s="11" t="str">
        <f>IF(ISBLANK(A271),"",VLOOKUP(表1_1617[[#This Row],[分项工程名称]],模板!C:G,3,FALSE))</f>
        <v/>
      </c>
      <c r="U271" s="2" t="str">
        <f t="shared" si="57"/>
        <v/>
      </c>
      <c r="V271" s="2" t="str">
        <f t="shared" si="58"/>
        <v/>
      </c>
      <c r="W271" s="11" t="str">
        <f>IF(ISBLANK(A271),"",表1_1617[[#This Row],[子项名称]]&amp;表1_1617[[#This Row],[标题]]&amp;表1_1617[[#This Row],[分项工程代号]])</f>
        <v/>
      </c>
      <c r="X271" s="11" t="str">
        <f>IF(ISBLANK(A271),"",COUNTIF(W:W,表1_1617[[#This Row],[子项名称]]&amp;表1_1617[[#This Row],[标题]]&amp;表1_1617[[#This Row],[分项工程代号]]))</f>
        <v/>
      </c>
      <c r="Y271" s="11" t="str">
        <f>IF(ISBLANK(A271),"",表1_1617[[#This Row],[子项名称]]&amp;表1_1617[[#This Row],[分项工程代号]]&amp;表1_1617[[#This Row],[分项工程名称]])</f>
        <v/>
      </c>
      <c r="Z271" s="11" t="str">
        <f>IF(ISBLANK(A271),"",IF(MATCH(表1_1617[[#This Row],[子项名称]]&amp;表1_1617[[#This Row],[分项工程代号]]&amp;表1_1617[[#This Row],[分项工程名称]],Y:Y,0)=ROW(表1_1617[[#This Row],[子项名称]]),TRUE,FALSE))</f>
        <v/>
      </c>
      <c r="AA271" s="11" t="str">
        <f t="shared" si="59"/>
        <v/>
      </c>
      <c r="AB271" s="11" t="str">
        <f>IF(ISBLANK(A271),"",VLOOKUP(表1_1617[[#This Row],[分项工程名称]],施工检查记录[#All],2,FALSE))</f>
        <v/>
      </c>
      <c r="AC271" t="str">
        <f t="shared" si="48"/>
        <v>1900年01月00日</v>
      </c>
    </row>
    <row r="272" customHeight="1" spans="1:29">
      <c r="A272" s="5"/>
      <c r="B272" s="5" t="str">
        <f ca="1" t="shared" si="49"/>
        <v/>
      </c>
      <c r="D272" s="5"/>
      <c r="E272" s="5"/>
      <c r="F272" s="5"/>
      <c r="G272" s="85"/>
      <c r="I272" s="5"/>
      <c r="J272" s="5"/>
      <c r="K272" s="11" t="str">
        <f>IF(ISBLANK(A272),"",VLOOKUP("S8"&amp;表1_1617[[#This Row],[分项工程代号]]&amp;表1_1617[[#This Row],[分项工程名称]],模板!D:F,3,FALSE))</f>
        <v/>
      </c>
      <c r="L272" s="2" t="str">
        <f ca="1">IF(ISBLANK(A272),"",表1_1617[[#This Row],[编号]]&amp;TEXT(表1_1617[[#This Row],[序号]],"000"))</f>
        <v/>
      </c>
      <c r="M272" s="11" t="str">
        <f t="shared" si="50"/>
        <v/>
      </c>
      <c r="N272" s="11" t="str">
        <f t="shared" si="51"/>
        <v/>
      </c>
      <c r="O272" s="11" t="str">
        <f t="shared" si="52"/>
        <v/>
      </c>
      <c r="P272" s="2" t="str">
        <f t="shared" si="53"/>
        <v/>
      </c>
      <c r="Q272" s="2" t="str">
        <f t="shared" si="54"/>
        <v/>
      </c>
      <c r="R272" s="2" t="str">
        <f t="shared" si="55"/>
        <v/>
      </c>
      <c r="S272" s="11" t="str">
        <f t="shared" si="56"/>
        <v/>
      </c>
      <c r="T272" s="11" t="str">
        <f>IF(ISBLANK(A272),"",VLOOKUP(表1_1617[[#This Row],[分项工程名称]],模板!C:G,3,FALSE))</f>
        <v/>
      </c>
      <c r="U272" s="2" t="str">
        <f t="shared" si="57"/>
        <v/>
      </c>
      <c r="V272" s="2" t="str">
        <f t="shared" si="58"/>
        <v/>
      </c>
      <c r="W272" s="11" t="str">
        <f>IF(ISBLANK(A272),"",表1_1617[[#This Row],[子项名称]]&amp;表1_1617[[#This Row],[标题]]&amp;表1_1617[[#This Row],[分项工程代号]])</f>
        <v/>
      </c>
      <c r="X272" s="11" t="str">
        <f>IF(ISBLANK(A272),"",COUNTIF(W:W,表1_1617[[#This Row],[子项名称]]&amp;表1_1617[[#This Row],[标题]]&amp;表1_1617[[#This Row],[分项工程代号]]))</f>
        <v/>
      </c>
      <c r="Y272" s="11" t="str">
        <f>IF(ISBLANK(A272),"",表1_1617[[#This Row],[子项名称]]&amp;表1_1617[[#This Row],[分项工程代号]]&amp;表1_1617[[#This Row],[分项工程名称]])</f>
        <v/>
      </c>
      <c r="Z272" s="11" t="str">
        <f>IF(ISBLANK(A272),"",IF(MATCH(表1_1617[[#This Row],[子项名称]]&amp;表1_1617[[#This Row],[分项工程代号]]&amp;表1_1617[[#This Row],[分项工程名称]],Y:Y,0)=ROW(表1_1617[[#This Row],[子项名称]]),TRUE,FALSE))</f>
        <v/>
      </c>
      <c r="AA272" s="11" t="str">
        <f t="shared" si="59"/>
        <v/>
      </c>
      <c r="AB272" s="11" t="str">
        <f>IF(ISBLANK(A272),"",VLOOKUP(表1_1617[[#This Row],[分项工程名称]],施工检查记录[#All],2,FALSE))</f>
        <v/>
      </c>
      <c r="AC272" t="str">
        <f t="shared" si="48"/>
        <v>1900年01月00日</v>
      </c>
    </row>
    <row r="273" customHeight="1" spans="1:29">
      <c r="A273" s="5"/>
      <c r="B273" s="5" t="str">
        <f ca="1" t="shared" si="49"/>
        <v/>
      </c>
      <c r="D273" s="5"/>
      <c r="E273" s="5"/>
      <c r="F273" s="5"/>
      <c r="G273" s="85"/>
      <c r="I273" s="5"/>
      <c r="J273" s="5"/>
      <c r="K273" s="11" t="str">
        <f>IF(ISBLANK(A273),"",VLOOKUP("S8"&amp;表1_1617[[#This Row],[分项工程代号]]&amp;表1_1617[[#This Row],[分项工程名称]],模板!D:F,3,FALSE))</f>
        <v/>
      </c>
      <c r="L273" s="2" t="str">
        <f ca="1">IF(ISBLANK(A273),"",表1_1617[[#This Row],[编号]]&amp;TEXT(表1_1617[[#This Row],[序号]],"000"))</f>
        <v/>
      </c>
      <c r="M273" s="11" t="str">
        <f t="shared" si="50"/>
        <v/>
      </c>
      <c r="N273" s="11" t="str">
        <f t="shared" si="51"/>
        <v/>
      </c>
      <c r="O273" s="11" t="str">
        <f t="shared" si="52"/>
        <v/>
      </c>
      <c r="P273" s="2" t="str">
        <f t="shared" si="53"/>
        <v/>
      </c>
      <c r="Q273" s="2" t="str">
        <f t="shared" si="54"/>
        <v/>
      </c>
      <c r="R273" s="2" t="str">
        <f t="shared" si="55"/>
        <v/>
      </c>
      <c r="S273" s="11" t="str">
        <f t="shared" si="56"/>
        <v/>
      </c>
      <c r="T273" s="11" t="str">
        <f>IF(ISBLANK(A273),"",VLOOKUP(表1_1617[[#This Row],[分项工程名称]],模板!C:G,3,FALSE))</f>
        <v/>
      </c>
      <c r="U273" s="2" t="str">
        <f t="shared" si="57"/>
        <v/>
      </c>
      <c r="V273" s="2" t="str">
        <f t="shared" si="58"/>
        <v/>
      </c>
      <c r="W273" s="11" t="str">
        <f>IF(ISBLANK(A273),"",表1_1617[[#This Row],[子项名称]]&amp;表1_1617[[#This Row],[标题]]&amp;表1_1617[[#This Row],[分项工程代号]])</f>
        <v/>
      </c>
      <c r="X273" s="11" t="str">
        <f>IF(ISBLANK(A273),"",COUNTIF(W:W,表1_1617[[#This Row],[子项名称]]&amp;表1_1617[[#This Row],[标题]]&amp;表1_1617[[#This Row],[分项工程代号]]))</f>
        <v/>
      </c>
      <c r="Y273" s="11" t="str">
        <f>IF(ISBLANK(A273),"",表1_1617[[#This Row],[子项名称]]&amp;表1_1617[[#This Row],[分项工程代号]]&amp;表1_1617[[#This Row],[分项工程名称]])</f>
        <v/>
      </c>
      <c r="Z273" s="11" t="str">
        <f>IF(ISBLANK(A273),"",IF(MATCH(表1_1617[[#This Row],[子项名称]]&amp;表1_1617[[#This Row],[分项工程代号]]&amp;表1_1617[[#This Row],[分项工程名称]],Y:Y,0)=ROW(表1_1617[[#This Row],[子项名称]]),TRUE,FALSE))</f>
        <v/>
      </c>
      <c r="AA273" s="11" t="str">
        <f t="shared" si="59"/>
        <v/>
      </c>
      <c r="AB273" s="11" t="str">
        <f>IF(ISBLANK(A273),"",VLOOKUP(表1_1617[[#This Row],[分项工程名称]],施工检查记录[#All],2,FALSE))</f>
        <v/>
      </c>
      <c r="AC273" t="str">
        <f t="shared" si="48"/>
        <v>1900年01月00日</v>
      </c>
    </row>
    <row r="274" customHeight="1" spans="1:29">
      <c r="A274" s="5"/>
      <c r="B274" s="5" t="str">
        <f ca="1" t="shared" si="49"/>
        <v/>
      </c>
      <c r="D274" s="5"/>
      <c r="E274" s="5"/>
      <c r="F274" s="5"/>
      <c r="G274" s="85"/>
      <c r="I274" s="5"/>
      <c r="J274" s="5"/>
      <c r="K274" s="11" t="str">
        <f>IF(ISBLANK(A274),"",VLOOKUP("S8"&amp;表1_1617[[#This Row],[分项工程代号]]&amp;表1_1617[[#This Row],[分项工程名称]],模板!D:F,3,FALSE))</f>
        <v/>
      </c>
      <c r="L274" s="2" t="str">
        <f ca="1">IF(ISBLANK(A274),"",表1_1617[[#This Row],[编号]]&amp;TEXT(表1_1617[[#This Row],[序号]],"000"))</f>
        <v/>
      </c>
      <c r="M274" s="11" t="str">
        <f t="shared" si="50"/>
        <v/>
      </c>
      <c r="N274" s="11" t="str">
        <f t="shared" si="51"/>
        <v/>
      </c>
      <c r="O274" s="11" t="str">
        <f t="shared" si="52"/>
        <v/>
      </c>
      <c r="P274" s="2" t="str">
        <f t="shared" si="53"/>
        <v/>
      </c>
      <c r="Q274" s="2" t="str">
        <f t="shared" si="54"/>
        <v/>
      </c>
      <c r="R274" s="2" t="str">
        <f t="shared" si="55"/>
        <v/>
      </c>
      <c r="S274" s="11" t="str">
        <f t="shared" si="56"/>
        <v/>
      </c>
      <c r="T274" s="11" t="str">
        <f>IF(ISBLANK(A274),"",VLOOKUP(表1_1617[[#This Row],[分项工程名称]],模板!C:G,3,FALSE))</f>
        <v/>
      </c>
      <c r="U274" s="2" t="str">
        <f t="shared" si="57"/>
        <v/>
      </c>
      <c r="V274" s="2" t="str">
        <f t="shared" si="58"/>
        <v/>
      </c>
      <c r="W274" s="11" t="str">
        <f>IF(ISBLANK(A274),"",表1_1617[[#This Row],[子项名称]]&amp;表1_1617[[#This Row],[标题]]&amp;表1_1617[[#This Row],[分项工程代号]])</f>
        <v/>
      </c>
      <c r="X274" s="11" t="str">
        <f>IF(ISBLANK(A274),"",COUNTIF(W:W,表1_1617[[#This Row],[子项名称]]&amp;表1_1617[[#This Row],[标题]]&amp;表1_1617[[#This Row],[分项工程代号]]))</f>
        <v/>
      </c>
      <c r="Y274" s="11" t="str">
        <f>IF(ISBLANK(A274),"",表1_1617[[#This Row],[子项名称]]&amp;表1_1617[[#This Row],[分项工程代号]]&amp;表1_1617[[#This Row],[分项工程名称]])</f>
        <v/>
      </c>
      <c r="Z274" s="11" t="str">
        <f>IF(ISBLANK(A274),"",IF(MATCH(表1_1617[[#This Row],[子项名称]]&amp;表1_1617[[#This Row],[分项工程代号]]&amp;表1_1617[[#This Row],[分项工程名称]],Y:Y,0)=ROW(表1_1617[[#This Row],[子项名称]]),TRUE,FALSE))</f>
        <v/>
      </c>
      <c r="AA274" s="11" t="str">
        <f t="shared" si="59"/>
        <v/>
      </c>
      <c r="AB274" s="11" t="str">
        <f>IF(ISBLANK(A274),"",VLOOKUP(表1_1617[[#This Row],[分项工程名称]],施工检查记录[#All],2,FALSE))</f>
        <v/>
      </c>
      <c r="AC274" t="str">
        <f t="shared" si="48"/>
        <v>1900年01月00日</v>
      </c>
    </row>
    <row r="275" customHeight="1" spans="1:29">
      <c r="A275" s="5"/>
      <c r="B275" s="5" t="str">
        <f ca="1" t="shared" si="49"/>
        <v/>
      </c>
      <c r="D275" s="5"/>
      <c r="E275" s="5"/>
      <c r="F275" s="5"/>
      <c r="G275" s="85"/>
      <c r="I275" s="5"/>
      <c r="J275" s="5"/>
      <c r="K275" s="11" t="str">
        <f>IF(ISBLANK(A275),"",VLOOKUP("S8"&amp;表1_1617[[#This Row],[分项工程代号]]&amp;表1_1617[[#This Row],[分项工程名称]],模板!D:F,3,FALSE))</f>
        <v/>
      </c>
      <c r="L275" s="2" t="str">
        <f ca="1">IF(ISBLANK(A275),"",表1_1617[[#This Row],[编号]]&amp;TEXT(表1_1617[[#This Row],[序号]],"000"))</f>
        <v/>
      </c>
      <c r="M275" s="11" t="str">
        <f t="shared" si="50"/>
        <v/>
      </c>
      <c r="N275" s="11" t="str">
        <f t="shared" si="51"/>
        <v/>
      </c>
      <c r="O275" s="11" t="str">
        <f t="shared" si="52"/>
        <v/>
      </c>
      <c r="P275" s="2" t="str">
        <f t="shared" si="53"/>
        <v/>
      </c>
      <c r="Q275" s="2" t="str">
        <f t="shared" si="54"/>
        <v/>
      </c>
      <c r="R275" s="2" t="str">
        <f t="shared" si="55"/>
        <v/>
      </c>
      <c r="S275" s="11" t="str">
        <f t="shared" si="56"/>
        <v/>
      </c>
      <c r="T275" s="11" t="str">
        <f>IF(ISBLANK(A275),"",VLOOKUP(表1_1617[[#This Row],[分项工程名称]],模板!C:G,3,FALSE))</f>
        <v/>
      </c>
      <c r="U275" s="2" t="str">
        <f t="shared" si="57"/>
        <v/>
      </c>
      <c r="V275" s="2" t="str">
        <f t="shared" si="58"/>
        <v/>
      </c>
      <c r="W275" s="11" t="str">
        <f>IF(ISBLANK(A275),"",表1_1617[[#This Row],[子项名称]]&amp;表1_1617[[#This Row],[标题]]&amp;表1_1617[[#This Row],[分项工程代号]])</f>
        <v/>
      </c>
      <c r="X275" s="11" t="str">
        <f>IF(ISBLANK(A275),"",COUNTIF(W:W,表1_1617[[#This Row],[子项名称]]&amp;表1_1617[[#This Row],[标题]]&amp;表1_1617[[#This Row],[分项工程代号]]))</f>
        <v/>
      </c>
      <c r="Y275" s="11" t="str">
        <f>IF(ISBLANK(A275),"",表1_1617[[#This Row],[子项名称]]&amp;表1_1617[[#This Row],[分项工程代号]]&amp;表1_1617[[#This Row],[分项工程名称]])</f>
        <v/>
      </c>
      <c r="Z275" s="11" t="str">
        <f>IF(ISBLANK(A275),"",IF(MATCH(表1_1617[[#This Row],[子项名称]]&amp;表1_1617[[#This Row],[分项工程代号]]&amp;表1_1617[[#This Row],[分项工程名称]],Y:Y,0)=ROW(表1_1617[[#This Row],[子项名称]]),TRUE,FALSE))</f>
        <v/>
      </c>
      <c r="AA275" s="11" t="str">
        <f t="shared" si="59"/>
        <v/>
      </c>
      <c r="AB275" s="11" t="str">
        <f>IF(ISBLANK(A275),"",VLOOKUP(表1_1617[[#This Row],[分项工程名称]],施工检查记录[#All],2,FALSE))</f>
        <v/>
      </c>
      <c r="AC275" t="str">
        <f t="shared" si="48"/>
        <v>1900年01月00日</v>
      </c>
    </row>
    <row r="276" customHeight="1" spans="1:29">
      <c r="A276" s="5"/>
      <c r="B276" s="5" t="str">
        <f ca="1" t="shared" si="49"/>
        <v/>
      </c>
      <c r="D276" s="5"/>
      <c r="E276" s="5"/>
      <c r="F276" s="5"/>
      <c r="G276" s="85"/>
      <c r="I276" s="5"/>
      <c r="J276" s="5"/>
      <c r="K276" s="11" t="str">
        <f>IF(ISBLANK(A276),"",VLOOKUP("S8"&amp;表1_1617[[#This Row],[分项工程代号]]&amp;表1_1617[[#This Row],[分项工程名称]],模板!D:F,3,FALSE))</f>
        <v/>
      </c>
      <c r="L276" s="2" t="str">
        <f ca="1">IF(ISBLANK(A276),"",表1_1617[[#This Row],[编号]]&amp;TEXT(表1_1617[[#This Row],[序号]],"000"))</f>
        <v/>
      </c>
      <c r="M276" s="11" t="str">
        <f t="shared" si="50"/>
        <v/>
      </c>
      <c r="N276" s="11" t="str">
        <f t="shared" si="51"/>
        <v/>
      </c>
      <c r="O276" s="11" t="str">
        <f t="shared" si="52"/>
        <v/>
      </c>
      <c r="P276" s="2" t="str">
        <f t="shared" si="53"/>
        <v/>
      </c>
      <c r="Q276" s="2" t="str">
        <f t="shared" si="54"/>
        <v/>
      </c>
      <c r="R276" s="2" t="str">
        <f t="shared" si="55"/>
        <v/>
      </c>
      <c r="S276" s="11" t="str">
        <f t="shared" si="56"/>
        <v/>
      </c>
      <c r="T276" s="11" t="str">
        <f>IF(ISBLANK(A276),"",VLOOKUP(表1_1617[[#This Row],[分项工程名称]],模板!C:G,3,FALSE))</f>
        <v/>
      </c>
      <c r="U276" s="2" t="str">
        <f t="shared" si="57"/>
        <v/>
      </c>
      <c r="V276" s="2" t="str">
        <f t="shared" si="58"/>
        <v/>
      </c>
      <c r="W276" s="11" t="str">
        <f>IF(ISBLANK(A276),"",表1_1617[[#This Row],[子项名称]]&amp;表1_1617[[#This Row],[标题]]&amp;表1_1617[[#This Row],[分项工程代号]])</f>
        <v/>
      </c>
      <c r="X276" s="11" t="str">
        <f>IF(ISBLANK(A276),"",COUNTIF(W:W,表1_1617[[#This Row],[子项名称]]&amp;表1_1617[[#This Row],[标题]]&amp;表1_1617[[#This Row],[分项工程代号]]))</f>
        <v/>
      </c>
      <c r="Y276" s="11" t="str">
        <f>IF(ISBLANK(A276),"",表1_1617[[#This Row],[子项名称]]&amp;表1_1617[[#This Row],[分项工程代号]]&amp;表1_1617[[#This Row],[分项工程名称]])</f>
        <v/>
      </c>
      <c r="Z276" s="11" t="str">
        <f>IF(ISBLANK(A276),"",IF(MATCH(表1_1617[[#This Row],[子项名称]]&amp;表1_1617[[#This Row],[分项工程代号]]&amp;表1_1617[[#This Row],[分项工程名称]],Y:Y,0)=ROW(表1_1617[[#This Row],[子项名称]]),TRUE,FALSE))</f>
        <v/>
      </c>
      <c r="AA276" s="11" t="str">
        <f t="shared" si="59"/>
        <v/>
      </c>
      <c r="AB276" s="11" t="str">
        <f>IF(ISBLANK(A276),"",VLOOKUP(表1_1617[[#This Row],[分项工程名称]],施工检查记录[#All],2,FALSE))</f>
        <v/>
      </c>
      <c r="AC276" t="str">
        <f t="shared" si="48"/>
        <v>1900年01月00日</v>
      </c>
    </row>
    <row r="277" customHeight="1" spans="1:29">
      <c r="A277" s="5"/>
      <c r="B277" s="5" t="str">
        <f ca="1" t="shared" si="49"/>
        <v/>
      </c>
      <c r="D277" s="5"/>
      <c r="E277" s="5"/>
      <c r="F277" s="5"/>
      <c r="G277" s="85"/>
      <c r="I277" s="5"/>
      <c r="J277" s="5"/>
      <c r="K277" s="11" t="str">
        <f>IF(ISBLANK(A277),"",VLOOKUP("S8"&amp;表1_1617[[#This Row],[分项工程代号]]&amp;表1_1617[[#This Row],[分项工程名称]],模板!D:F,3,FALSE))</f>
        <v/>
      </c>
      <c r="L277" s="2" t="str">
        <f ca="1">IF(ISBLANK(A277),"",表1_1617[[#This Row],[编号]]&amp;TEXT(表1_1617[[#This Row],[序号]],"000"))</f>
        <v/>
      </c>
      <c r="M277" s="11" t="str">
        <f t="shared" si="50"/>
        <v/>
      </c>
      <c r="N277" s="11" t="str">
        <f t="shared" si="51"/>
        <v/>
      </c>
      <c r="O277" s="11" t="str">
        <f t="shared" si="52"/>
        <v/>
      </c>
      <c r="P277" s="2" t="str">
        <f t="shared" si="53"/>
        <v/>
      </c>
      <c r="Q277" s="2" t="str">
        <f t="shared" si="54"/>
        <v/>
      </c>
      <c r="R277" s="2" t="str">
        <f t="shared" si="55"/>
        <v/>
      </c>
      <c r="S277" s="11" t="str">
        <f t="shared" si="56"/>
        <v/>
      </c>
      <c r="T277" s="11" t="str">
        <f>IF(ISBLANK(A277),"",VLOOKUP(表1_1617[[#This Row],[分项工程名称]],模板!C:G,3,FALSE))</f>
        <v/>
      </c>
      <c r="U277" s="2" t="str">
        <f t="shared" si="57"/>
        <v/>
      </c>
      <c r="V277" s="2" t="str">
        <f t="shared" si="58"/>
        <v/>
      </c>
      <c r="W277" s="11" t="str">
        <f>IF(ISBLANK(A277),"",表1_1617[[#This Row],[子项名称]]&amp;表1_1617[[#This Row],[标题]]&amp;表1_1617[[#This Row],[分项工程代号]])</f>
        <v/>
      </c>
      <c r="X277" s="11" t="str">
        <f>IF(ISBLANK(A277),"",COUNTIF(W:W,表1_1617[[#This Row],[子项名称]]&amp;表1_1617[[#This Row],[标题]]&amp;表1_1617[[#This Row],[分项工程代号]]))</f>
        <v/>
      </c>
      <c r="Y277" s="11" t="str">
        <f>IF(ISBLANK(A277),"",表1_1617[[#This Row],[子项名称]]&amp;表1_1617[[#This Row],[分项工程代号]]&amp;表1_1617[[#This Row],[分项工程名称]])</f>
        <v/>
      </c>
      <c r="Z277" s="11" t="str">
        <f>IF(ISBLANK(A277),"",IF(MATCH(表1_1617[[#This Row],[子项名称]]&amp;表1_1617[[#This Row],[分项工程代号]]&amp;表1_1617[[#This Row],[分项工程名称]],Y:Y,0)=ROW(表1_1617[[#This Row],[子项名称]]),TRUE,FALSE))</f>
        <v/>
      </c>
      <c r="AA277" s="11" t="str">
        <f t="shared" si="59"/>
        <v/>
      </c>
      <c r="AB277" s="11" t="str">
        <f>IF(ISBLANK(A277),"",VLOOKUP(表1_1617[[#This Row],[分项工程名称]],施工检查记录[#All],2,FALSE))</f>
        <v/>
      </c>
      <c r="AC277" t="str">
        <f t="shared" si="48"/>
        <v>1900年01月00日</v>
      </c>
    </row>
    <row r="278" customHeight="1" spans="1:29">
      <c r="A278" s="5"/>
      <c r="B278" s="5" t="str">
        <f ca="1" t="shared" si="49"/>
        <v/>
      </c>
      <c r="D278" s="5"/>
      <c r="E278" s="5"/>
      <c r="F278" s="5"/>
      <c r="G278" s="85"/>
      <c r="I278" s="5"/>
      <c r="K278" s="11" t="str">
        <f>IF(ISBLANK(A278),"",VLOOKUP("S8"&amp;表1_1617[[#This Row],[分项工程代号]]&amp;表1_1617[[#This Row],[分项工程名称]],模板!D:F,3,FALSE))</f>
        <v/>
      </c>
      <c r="L278" s="2" t="str">
        <f ca="1">IF(ISBLANK(A278),"",表1_1617[[#This Row],[编号]]&amp;TEXT(表1_1617[[#This Row],[序号]],"000"))</f>
        <v/>
      </c>
      <c r="M278" s="11" t="str">
        <f t="shared" si="50"/>
        <v/>
      </c>
      <c r="N278" s="11" t="str">
        <f t="shared" si="51"/>
        <v/>
      </c>
      <c r="O278" s="11" t="str">
        <f t="shared" si="52"/>
        <v/>
      </c>
      <c r="P278" s="2" t="str">
        <f t="shared" si="53"/>
        <v/>
      </c>
      <c r="Q278" s="2" t="str">
        <f t="shared" si="54"/>
        <v/>
      </c>
      <c r="R278" s="2" t="str">
        <f t="shared" si="55"/>
        <v/>
      </c>
      <c r="S278" s="11" t="str">
        <f t="shared" si="56"/>
        <v/>
      </c>
      <c r="T278" s="11" t="str">
        <f>IF(ISBLANK(A278),"",VLOOKUP(表1_1617[[#This Row],[分项工程名称]],模板!C:G,3,FALSE))</f>
        <v/>
      </c>
      <c r="U278" s="2" t="str">
        <f t="shared" si="57"/>
        <v/>
      </c>
      <c r="V278" s="2" t="str">
        <f t="shared" si="58"/>
        <v/>
      </c>
      <c r="W278" s="11" t="str">
        <f>IF(ISBLANK(A278),"",表1_1617[[#This Row],[子项名称]]&amp;表1_1617[[#This Row],[标题]]&amp;表1_1617[[#This Row],[分项工程代号]])</f>
        <v/>
      </c>
      <c r="X278" s="11" t="str">
        <f>IF(ISBLANK(A278),"",COUNTIF(W:W,表1_1617[[#This Row],[子项名称]]&amp;表1_1617[[#This Row],[标题]]&amp;表1_1617[[#This Row],[分项工程代号]]))</f>
        <v/>
      </c>
      <c r="Y278" s="11" t="str">
        <f>IF(ISBLANK(A278),"",表1_1617[[#This Row],[子项名称]]&amp;表1_1617[[#This Row],[分项工程代号]]&amp;表1_1617[[#This Row],[分项工程名称]])</f>
        <v/>
      </c>
      <c r="Z278" s="11" t="str">
        <f>IF(ISBLANK(A278),"",IF(MATCH(表1_1617[[#This Row],[子项名称]]&amp;表1_1617[[#This Row],[分项工程代号]]&amp;表1_1617[[#This Row],[分项工程名称]],Y:Y,0)=ROW(表1_1617[[#This Row],[子项名称]]),TRUE,FALSE))</f>
        <v/>
      </c>
      <c r="AA278" s="11" t="str">
        <f t="shared" si="59"/>
        <v/>
      </c>
      <c r="AB278" s="11" t="str">
        <f>IF(ISBLANK(A278),"",VLOOKUP(表1_1617[[#This Row],[分项工程名称]],施工检查记录[#All],2,FALSE))</f>
        <v/>
      </c>
      <c r="AC278" t="str">
        <f t="shared" si="48"/>
        <v>1900年01月00日</v>
      </c>
    </row>
    <row r="279" customHeight="1" spans="1:29">
      <c r="A279" s="5"/>
      <c r="B279" s="5" t="str">
        <f ca="1" t="shared" si="49"/>
        <v/>
      </c>
      <c r="D279" s="5"/>
      <c r="E279" s="5"/>
      <c r="F279" s="5"/>
      <c r="G279" s="85"/>
      <c r="I279" s="5"/>
      <c r="K279" s="11" t="str">
        <f>IF(ISBLANK(A279),"",VLOOKUP("S8"&amp;表1_1617[[#This Row],[分项工程代号]]&amp;表1_1617[[#This Row],[分项工程名称]],模板!D:F,3,FALSE))</f>
        <v/>
      </c>
      <c r="L279" s="2" t="str">
        <f ca="1">IF(ISBLANK(A279),"",表1_1617[[#This Row],[编号]]&amp;TEXT(表1_1617[[#This Row],[序号]],"000"))</f>
        <v/>
      </c>
      <c r="M279" s="11" t="str">
        <f t="shared" si="50"/>
        <v/>
      </c>
      <c r="N279" s="11" t="str">
        <f t="shared" si="51"/>
        <v/>
      </c>
      <c r="O279" s="11" t="str">
        <f t="shared" si="52"/>
        <v/>
      </c>
      <c r="P279" s="2" t="str">
        <f t="shared" si="53"/>
        <v/>
      </c>
      <c r="Q279" s="2" t="str">
        <f t="shared" si="54"/>
        <v/>
      </c>
      <c r="R279" s="2" t="str">
        <f t="shared" si="55"/>
        <v/>
      </c>
      <c r="S279" s="11" t="str">
        <f t="shared" si="56"/>
        <v/>
      </c>
      <c r="T279" s="11" t="str">
        <f>IF(ISBLANK(A279),"",VLOOKUP(表1_1617[[#This Row],[分项工程名称]],模板!C:G,3,FALSE))</f>
        <v/>
      </c>
      <c r="U279" s="2" t="str">
        <f t="shared" si="57"/>
        <v/>
      </c>
      <c r="V279" s="2" t="str">
        <f t="shared" si="58"/>
        <v/>
      </c>
      <c r="W279" s="11" t="str">
        <f>IF(ISBLANK(A279),"",表1_1617[[#This Row],[子项名称]]&amp;表1_1617[[#This Row],[标题]]&amp;表1_1617[[#This Row],[分项工程代号]])</f>
        <v/>
      </c>
      <c r="X279" s="11" t="str">
        <f>IF(ISBLANK(A279),"",COUNTIF(W:W,表1_1617[[#This Row],[子项名称]]&amp;表1_1617[[#This Row],[标题]]&amp;表1_1617[[#This Row],[分项工程代号]]))</f>
        <v/>
      </c>
      <c r="Y279" s="11" t="str">
        <f>IF(ISBLANK(A279),"",表1_1617[[#This Row],[子项名称]]&amp;表1_1617[[#This Row],[分项工程代号]]&amp;表1_1617[[#This Row],[分项工程名称]])</f>
        <v/>
      </c>
      <c r="Z279" s="11" t="str">
        <f>IF(ISBLANK(A279),"",IF(MATCH(表1_1617[[#This Row],[子项名称]]&amp;表1_1617[[#This Row],[分项工程代号]]&amp;表1_1617[[#This Row],[分项工程名称]],Y:Y,0)=ROW(表1_1617[[#This Row],[子项名称]]),TRUE,FALSE))</f>
        <v/>
      </c>
      <c r="AA279" s="11" t="str">
        <f t="shared" si="59"/>
        <v/>
      </c>
      <c r="AB279" s="11" t="str">
        <f>IF(ISBLANK(A279),"",VLOOKUP(表1_1617[[#This Row],[分项工程名称]],施工检查记录[#All],2,FALSE))</f>
        <v/>
      </c>
      <c r="AC279" t="str">
        <f t="shared" si="48"/>
        <v>1900年01月00日</v>
      </c>
    </row>
    <row r="280" customHeight="1" spans="1:29">
      <c r="A280" s="5"/>
      <c r="B280" s="5" t="str">
        <f ca="1" t="shared" si="49"/>
        <v/>
      </c>
      <c r="D280" s="5"/>
      <c r="E280" s="5"/>
      <c r="F280" s="5"/>
      <c r="G280" s="85"/>
      <c r="I280" s="5"/>
      <c r="K280" s="11" t="str">
        <f>IF(ISBLANK(A280),"",VLOOKUP("S8"&amp;表1_1617[[#This Row],[分项工程代号]]&amp;表1_1617[[#This Row],[分项工程名称]],模板!D:F,3,FALSE))</f>
        <v/>
      </c>
      <c r="L280" s="2" t="str">
        <f ca="1">IF(ISBLANK(A280),"",表1_1617[[#This Row],[编号]]&amp;TEXT(表1_1617[[#This Row],[序号]],"000"))</f>
        <v/>
      </c>
      <c r="M280" s="11" t="str">
        <f t="shared" si="50"/>
        <v/>
      </c>
      <c r="N280" s="11" t="str">
        <f t="shared" si="51"/>
        <v/>
      </c>
      <c r="O280" s="11" t="str">
        <f t="shared" si="52"/>
        <v/>
      </c>
      <c r="P280" s="2" t="str">
        <f t="shared" si="53"/>
        <v/>
      </c>
      <c r="Q280" s="2" t="str">
        <f t="shared" si="54"/>
        <v/>
      </c>
      <c r="R280" s="2" t="str">
        <f t="shared" si="55"/>
        <v/>
      </c>
      <c r="S280" s="11" t="str">
        <f t="shared" si="56"/>
        <v/>
      </c>
      <c r="T280" s="11" t="str">
        <f>IF(ISBLANK(A280),"",VLOOKUP(表1_1617[[#This Row],[分项工程名称]],模板!C:G,3,FALSE))</f>
        <v/>
      </c>
      <c r="U280" s="2" t="str">
        <f t="shared" si="57"/>
        <v/>
      </c>
      <c r="V280" s="2" t="str">
        <f t="shared" si="58"/>
        <v/>
      </c>
      <c r="W280" s="11" t="str">
        <f>IF(ISBLANK(A280),"",表1_1617[[#This Row],[子项名称]]&amp;表1_1617[[#This Row],[标题]]&amp;表1_1617[[#This Row],[分项工程代号]])</f>
        <v/>
      </c>
      <c r="X280" s="11" t="str">
        <f>IF(ISBLANK(A280),"",COUNTIF(W:W,表1_1617[[#This Row],[子项名称]]&amp;表1_1617[[#This Row],[标题]]&amp;表1_1617[[#This Row],[分项工程代号]]))</f>
        <v/>
      </c>
      <c r="Y280" s="11" t="str">
        <f>IF(ISBLANK(A280),"",表1_1617[[#This Row],[子项名称]]&amp;表1_1617[[#This Row],[分项工程代号]]&amp;表1_1617[[#This Row],[分项工程名称]])</f>
        <v/>
      </c>
      <c r="Z280" s="11" t="str">
        <f>IF(ISBLANK(A280),"",IF(MATCH(表1_1617[[#This Row],[子项名称]]&amp;表1_1617[[#This Row],[分项工程代号]]&amp;表1_1617[[#This Row],[分项工程名称]],Y:Y,0)=ROW(表1_1617[[#This Row],[子项名称]]),TRUE,FALSE))</f>
        <v/>
      </c>
      <c r="AA280" s="11" t="str">
        <f t="shared" si="59"/>
        <v/>
      </c>
      <c r="AB280" s="11" t="str">
        <f>IF(ISBLANK(A280),"",VLOOKUP(表1_1617[[#This Row],[分项工程名称]],施工检查记录[#All],2,FALSE))</f>
        <v/>
      </c>
      <c r="AC280" t="str">
        <f t="shared" si="48"/>
        <v>1900年01月00日</v>
      </c>
    </row>
    <row r="281" customHeight="1" spans="1:29">
      <c r="A281" s="5"/>
      <c r="B281" s="5" t="str">
        <f ca="1" t="shared" si="49"/>
        <v/>
      </c>
      <c r="D281" s="5"/>
      <c r="E281" s="5"/>
      <c r="F281" s="5"/>
      <c r="G281" s="85"/>
      <c r="I281" s="5"/>
      <c r="K281" s="11" t="str">
        <f>IF(ISBLANK(A281),"",VLOOKUP("S8"&amp;表1_1617[[#This Row],[分项工程代号]]&amp;表1_1617[[#This Row],[分项工程名称]],模板!D:F,3,FALSE))</f>
        <v/>
      </c>
      <c r="L281" s="2" t="str">
        <f ca="1">IF(ISBLANK(A281),"",表1_1617[[#This Row],[编号]]&amp;TEXT(表1_1617[[#This Row],[序号]],"000"))</f>
        <v/>
      </c>
      <c r="M281" s="11" t="str">
        <f t="shared" si="50"/>
        <v/>
      </c>
      <c r="N281" s="11" t="str">
        <f t="shared" si="51"/>
        <v/>
      </c>
      <c r="O281" s="11" t="str">
        <f t="shared" si="52"/>
        <v/>
      </c>
      <c r="P281" s="2" t="str">
        <f t="shared" si="53"/>
        <v/>
      </c>
      <c r="Q281" s="2" t="str">
        <f t="shared" si="54"/>
        <v/>
      </c>
      <c r="R281" s="2" t="str">
        <f t="shared" si="55"/>
        <v/>
      </c>
      <c r="S281" s="11" t="str">
        <f t="shared" si="56"/>
        <v/>
      </c>
      <c r="T281" s="11" t="str">
        <f>IF(ISBLANK(A281),"",VLOOKUP(表1_1617[[#This Row],[分项工程名称]],模板!C:G,3,FALSE))</f>
        <v/>
      </c>
      <c r="U281" s="2" t="str">
        <f t="shared" si="57"/>
        <v/>
      </c>
      <c r="V281" s="2" t="str">
        <f t="shared" si="58"/>
        <v/>
      </c>
      <c r="W281" s="11" t="str">
        <f>IF(ISBLANK(A281),"",表1_1617[[#This Row],[子项名称]]&amp;表1_1617[[#This Row],[标题]]&amp;表1_1617[[#This Row],[分项工程代号]])</f>
        <v/>
      </c>
      <c r="X281" s="11" t="str">
        <f>IF(ISBLANK(A281),"",COUNTIF(W:W,表1_1617[[#This Row],[子项名称]]&amp;表1_1617[[#This Row],[标题]]&amp;表1_1617[[#This Row],[分项工程代号]]))</f>
        <v/>
      </c>
      <c r="Y281" s="11" t="str">
        <f>IF(ISBLANK(A281),"",表1_1617[[#This Row],[子项名称]]&amp;表1_1617[[#This Row],[分项工程代号]]&amp;表1_1617[[#This Row],[分项工程名称]])</f>
        <v/>
      </c>
      <c r="Z281" s="11" t="str">
        <f>IF(ISBLANK(A281),"",IF(MATCH(表1_1617[[#This Row],[子项名称]]&amp;表1_1617[[#This Row],[分项工程代号]]&amp;表1_1617[[#This Row],[分项工程名称]],Y:Y,0)=ROW(表1_1617[[#This Row],[子项名称]]),TRUE,FALSE))</f>
        <v/>
      </c>
      <c r="AA281" s="11" t="str">
        <f t="shared" si="59"/>
        <v/>
      </c>
      <c r="AB281" s="11" t="str">
        <f>IF(ISBLANK(A281),"",VLOOKUP(表1_1617[[#This Row],[分项工程名称]],施工检查记录[#All],2,FALSE))</f>
        <v/>
      </c>
      <c r="AC281" t="str">
        <f t="shared" si="48"/>
        <v>1900年01月00日</v>
      </c>
    </row>
    <row r="282" customHeight="1" spans="1:29">
      <c r="A282" s="5"/>
      <c r="B282" s="5" t="str">
        <f ca="1" t="shared" si="49"/>
        <v/>
      </c>
      <c r="D282" s="5"/>
      <c r="E282" s="5"/>
      <c r="F282" s="5"/>
      <c r="G282" s="85"/>
      <c r="I282" s="5"/>
      <c r="K282" s="11" t="str">
        <f>IF(ISBLANK(A282),"",VLOOKUP("S8"&amp;表1_1617[[#This Row],[分项工程代号]]&amp;表1_1617[[#This Row],[分项工程名称]],模板!D:F,3,FALSE))</f>
        <v/>
      </c>
      <c r="L282" s="2" t="str">
        <f ca="1">IF(ISBLANK(A282),"",表1_1617[[#This Row],[编号]]&amp;TEXT(表1_1617[[#This Row],[序号]],"000"))</f>
        <v/>
      </c>
      <c r="M282" s="11" t="str">
        <f t="shared" si="50"/>
        <v/>
      </c>
      <c r="N282" s="11" t="str">
        <f t="shared" si="51"/>
        <v/>
      </c>
      <c r="O282" s="11" t="str">
        <f t="shared" si="52"/>
        <v/>
      </c>
      <c r="P282" s="2" t="str">
        <f t="shared" si="53"/>
        <v/>
      </c>
      <c r="Q282" s="2" t="str">
        <f t="shared" si="54"/>
        <v/>
      </c>
      <c r="R282" s="2" t="str">
        <f t="shared" si="55"/>
        <v/>
      </c>
      <c r="S282" s="11" t="str">
        <f t="shared" si="56"/>
        <v/>
      </c>
      <c r="T282" s="11" t="str">
        <f>IF(ISBLANK(A282),"",VLOOKUP(表1_1617[[#This Row],[分项工程名称]],模板!C:G,3,FALSE))</f>
        <v/>
      </c>
      <c r="U282" s="2" t="str">
        <f t="shared" si="57"/>
        <v/>
      </c>
      <c r="V282" s="2" t="str">
        <f t="shared" si="58"/>
        <v/>
      </c>
      <c r="W282" s="11" t="str">
        <f>IF(ISBLANK(A282),"",表1_1617[[#This Row],[子项名称]]&amp;表1_1617[[#This Row],[标题]]&amp;表1_1617[[#This Row],[分项工程代号]])</f>
        <v/>
      </c>
      <c r="X282" s="11" t="str">
        <f>IF(ISBLANK(A282),"",COUNTIF(W:W,表1_1617[[#This Row],[子项名称]]&amp;表1_1617[[#This Row],[标题]]&amp;表1_1617[[#This Row],[分项工程代号]]))</f>
        <v/>
      </c>
      <c r="Y282" s="11" t="str">
        <f>IF(ISBLANK(A282),"",表1_1617[[#This Row],[子项名称]]&amp;表1_1617[[#This Row],[分项工程代号]]&amp;表1_1617[[#This Row],[分项工程名称]])</f>
        <v/>
      </c>
      <c r="Z282" s="11" t="str">
        <f>IF(ISBLANK(A282),"",IF(MATCH(表1_1617[[#This Row],[子项名称]]&amp;表1_1617[[#This Row],[分项工程代号]]&amp;表1_1617[[#This Row],[分项工程名称]],Y:Y,0)=ROW(表1_1617[[#This Row],[子项名称]]),TRUE,FALSE))</f>
        <v/>
      </c>
      <c r="AA282" s="11" t="str">
        <f t="shared" si="59"/>
        <v/>
      </c>
      <c r="AB282" s="11" t="str">
        <f>IF(ISBLANK(A282),"",VLOOKUP(表1_1617[[#This Row],[分项工程名称]],施工检查记录[#All],2,FALSE))</f>
        <v/>
      </c>
      <c r="AC282" t="str">
        <f t="shared" si="48"/>
        <v>1900年01月00日</v>
      </c>
    </row>
    <row r="283" customHeight="1" spans="1:29">
      <c r="A283" s="5"/>
      <c r="B283" s="5" t="str">
        <f ca="1" t="shared" si="49"/>
        <v/>
      </c>
      <c r="D283" s="5"/>
      <c r="E283" s="5"/>
      <c r="F283" s="5"/>
      <c r="G283" s="85"/>
      <c r="I283" s="5"/>
      <c r="K283" s="11" t="str">
        <f>IF(ISBLANK(A283),"",VLOOKUP("S8"&amp;表1_1617[[#This Row],[分项工程代号]]&amp;表1_1617[[#This Row],[分项工程名称]],模板!D:F,3,FALSE))</f>
        <v/>
      </c>
      <c r="L283" s="2" t="str">
        <f ca="1">IF(ISBLANK(A283),"",表1_1617[[#This Row],[编号]]&amp;TEXT(表1_1617[[#This Row],[序号]],"000"))</f>
        <v/>
      </c>
      <c r="M283" s="11" t="str">
        <f t="shared" si="50"/>
        <v/>
      </c>
      <c r="N283" s="11" t="str">
        <f t="shared" si="51"/>
        <v/>
      </c>
      <c r="O283" s="11" t="str">
        <f t="shared" si="52"/>
        <v/>
      </c>
      <c r="P283" s="2" t="str">
        <f t="shared" si="53"/>
        <v/>
      </c>
      <c r="Q283" s="2" t="str">
        <f t="shared" si="54"/>
        <v/>
      </c>
      <c r="R283" s="2" t="str">
        <f t="shared" si="55"/>
        <v/>
      </c>
      <c r="S283" s="11" t="str">
        <f t="shared" si="56"/>
        <v/>
      </c>
      <c r="T283" s="11" t="str">
        <f>IF(ISBLANK(A283),"",VLOOKUP(表1_1617[[#This Row],[分项工程名称]],模板!C:G,3,FALSE))</f>
        <v/>
      </c>
      <c r="U283" s="2" t="str">
        <f t="shared" si="57"/>
        <v/>
      </c>
      <c r="V283" s="2" t="str">
        <f t="shared" si="58"/>
        <v/>
      </c>
      <c r="W283" s="11" t="str">
        <f>IF(ISBLANK(A283),"",表1_1617[[#This Row],[子项名称]]&amp;表1_1617[[#This Row],[标题]]&amp;表1_1617[[#This Row],[分项工程代号]])</f>
        <v/>
      </c>
      <c r="X283" s="11" t="str">
        <f>IF(ISBLANK(A283),"",COUNTIF(W:W,表1_1617[[#This Row],[子项名称]]&amp;表1_1617[[#This Row],[标题]]&amp;表1_1617[[#This Row],[分项工程代号]]))</f>
        <v/>
      </c>
      <c r="Y283" s="11" t="str">
        <f>IF(ISBLANK(A283),"",表1_1617[[#This Row],[子项名称]]&amp;表1_1617[[#This Row],[分项工程代号]]&amp;表1_1617[[#This Row],[分项工程名称]])</f>
        <v/>
      </c>
      <c r="Z283" s="11" t="str">
        <f>IF(ISBLANK(A283),"",IF(MATCH(表1_1617[[#This Row],[子项名称]]&amp;表1_1617[[#This Row],[分项工程代号]]&amp;表1_1617[[#This Row],[分项工程名称]],Y:Y,0)=ROW(表1_1617[[#This Row],[子项名称]]),TRUE,FALSE))</f>
        <v/>
      </c>
      <c r="AA283" s="11" t="str">
        <f t="shared" si="59"/>
        <v/>
      </c>
      <c r="AB283" s="11" t="str">
        <f>IF(ISBLANK(A283),"",VLOOKUP(表1_1617[[#This Row],[分项工程名称]],施工检查记录[#All],2,FALSE))</f>
        <v/>
      </c>
      <c r="AC283" t="str">
        <f t="shared" si="48"/>
        <v>1900年01月00日</v>
      </c>
    </row>
    <row r="284" customHeight="1" spans="1:29">
      <c r="A284" s="5"/>
      <c r="B284" s="5" t="str">
        <f ca="1" t="shared" si="49"/>
        <v/>
      </c>
      <c r="D284" s="5"/>
      <c r="E284" s="5"/>
      <c r="F284" s="5"/>
      <c r="G284" s="85"/>
      <c r="I284" s="5"/>
      <c r="K284" s="11" t="str">
        <f>IF(ISBLANK(A284),"",VLOOKUP("S8"&amp;表1_1617[[#This Row],[分项工程代号]]&amp;表1_1617[[#This Row],[分项工程名称]],模板!D:F,3,FALSE))</f>
        <v/>
      </c>
      <c r="L284" s="2" t="str">
        <f ca="1">IF(ISBLANK(A284),"",表1_1617[[#This Row],[编号]]&amp;TEXT(表1_1617[[#This Row],[序号]],"000"))</f>
        <v/>
      </c>
      <c r="M284" s="11" t="str">
        <f t="shared" si="50"/>
        <v/>
      </c>
      <c r="N284" s="11" t="str">
        <f t="shared" si="51"/>
        <v/>
      </c>
      <c r="O284" s="11" t="str">
        <f t="shared" si="52"/>
        <v/>
      </c>
      <c r="P284" s="2" t="str">
        <f t="shared" si="53"/>
        <v/>
      </c>
      <c r="Q284" s="2" t="str">
        <f t="shared" si="54"/>
        <v/>
      </c>
      <c r="R284" s="2" t="str">
        <f t="shared" si="55"/>
        <v/>
      </c>
      <c r="S284" s="11" t="str">
        <f t="shared" si="56"/>
        <v/>
      </c>
      <c r="T284" s="11" t="str">
        <f>IF(ISBLANK(A284),"",VLOOKUP(表1_1617[[#This Row],[分项工程名称]],模板!C:G,3,FALSE))</f>
        <v/>
      </c>
      <c r="U284" s="2" t="str">
        <f t="shared" si="57"/>
        <v/>
      </c>
      <c r="V284" s="2" t="str">
        <f t="shared" si="58"/>
        <v/>
      </c>
      <c r="W284" s="11" t="str">
        <f>IF(ISBLANK(A284),"",表1_1617[[#This Row],[子项名称]]&amp;表1_1617[[#This Row],[标题]]&amp;表1_1617[[#This Row],[分项工程代号]])</f>
        <v/>
      </c>
      <c r="X284" s="11" t="str">
        <f>IF(ISBLANK(A284),"",COUNTIF(W:W,表1_1617[[#This Row],[子项名称]]&amp;表1_1617[[#This Row],[标题]]&amp;表1_1617[[#This Row],[分项工程代号]]))</f>
        <v/>
      </c>
      <c r="Y284" s="11" t="str">
        <f>IF(ISBLANK(A284),"",表1_1617[[#This Row],[子项名称]]&amp;表1_1617[[#This Row],[分项工程代号]]&amp;表1_1617[[#This Row],[分项工程名称]])</f>
        <v/>
      </c>
      <c r="Z284" s="11" t="str">
        <f>IF(ISBLANK(A284),"",IF(MATCH(表1_1617[[#This Row],[子项名称]]&amp;表1_1617[[#This Row],[分项工程代号]]&amp;表1_1617[[#This Row],[分项工程名称]],Y:Y,0)=ROW(表1_1617[[#This Row],[子项名称]]),TRUE,FALSE))</f>
        <v/>
      </c>
      <c r="AA284" s="11" t="str">
        <f t="shared" si="59"/>
        <v/>
      </c>
      <c r="AB284" s="11" t="str">
        <f>IF(ISBLANK(A284),"",VLOOKUP(表1_1617[[#This Row],[分项工程名称]],施工检查记录[#All],2,FALSE))</f>
        <v/>
      </c>
      <c r="AC284" t="str">
        <f t="shared" si="48"/>
        <v>1900年01月00日</v>
      </c>
    </row>
    <row r="285" customHeight="1" spans="1:29">
      <c r="A285" s="5"/>
      <c r="B285" s="5" t="str">
        <f ca="1" t="shared" si="49"/>
        <v/>
      </c>
      <c r="D285" s="5"/>
      <c r="E285" s="5"/>
      <c r="F285" s="5"/>
      <c r="G285" s="85"/>
      <c r="I285" s="5"/>
      <c r="K285" s="11" t="str">
        <f>IF(ISBLANK(A285),"",VLOOKUP("S8"&amp;表1_1617[[#This Row],[分项工程代号]]&amp;表1_1617[[#This Row],[分项工程名称]],模板!D:F,3,FALSE))</f>
        <v/>
      </c>
      <c r="L285" s="2" t="str">
        <f ca="1">IF(ISBLANK(A285),"",表1_1617[[#This Row],[编号]]&amp;TEXT(表1_1617[[#This Row],[序号]],"000"))</f>
        <v/>
      </c>
      <c r="M285" s="11" t="str">
        <f t="shared" si="50"/>
        <v/>
      </c>
      <c r="N285" s="11" t="str">
        <f t="shared" si="51"/>
        <v/>
      </c>
      <c r="O285" s="11" t="str">
        <f t="shared" si="52"/>
        <v/>
      </c>
      <c r="P285" s="2" t="str">
        <f t="shared" si="53"/>
        <v/>
      </c>
      <c r="Q285" s="2" t="str">
        <f t="shared" si="54"/>
        <v/>
      </c>
      <c r="R285" s="2" t="str">
        <f t="shared" si="55"/>
        <v/>
      </c>
      <c r="S285" s="11" t="str">
        <f t="shared" si="56"/>
        <v/>
      </c>
      <c r="T285" s="11" t="str">
        <f>IF(ISBLANK(A285),"",VLOOKUP(表1_1617[[#This Row],[分项工程名称]],模板!C:G,3,FALSE))</f>
        <v/>
      </c>
      <c r="U285" s="2" t="str">
        <f t="shared" si="57"/>
        <v/>
      </c>
      <c r="V285" s="2" t="str">
        <f t="shared" si="58"/>
        <v/>
      </c>
      <c r="W285" s="11" t="str">
        <f>IF(ISBLANK(A285),"",表1_1617[[#This Row],[子项名称]]&amp;表1_1617[[#This Row],[标题]]&amp;表1_1617[[#This Row],[分项工程代号]])</f>
        <v/>
      </c>
      <c r="X285" s="11" t="str">
        <f>IF(ISBLANK(A285),"",COUNTIF(W:W,表1_1617[[#This Row],[子项名称]]&amp;表1_1617[[#This Row],[标题]]&amp;表1_1617[[#This Row],[分项工程代号]]))</f>
        <v/>
      </c>
      <c r="Y285" s="11" t="str">
        <f>IF(ISBLANK(A285),"",表1_1617[[#This Row],[子项名称]]&amp;表1_1617[[#This Row],[分项工程代号]]&amp;表1_1617[[#This Row],[分项工程名称]])</f>
        <v/>
      </c>
      <c r="Z285" s="11" t="str">
        <f>IF(ISBLANK(A285),"",IF(MATCH(表1_1617[[#This Row],[子项名称]]&amp;表1_1617[[#This Row],[分项工程代号]]&amp;表1_1617[[#This Row],[分项工程名称]],Y:Y,0)=ROW(表1_1617[[#This Row],[子项名称]]),TRUE,FALSE))</f>
        <v/>
      </c>
      <c r="AA285" s="11" t="str">
        <f t="shared" si="59"/>
        <v/>
      </c>
      <c r="AB285" s="11" t="str">
        <f>IF(ISBLANK(A285),"",VLOOKUP(表1_1617[[#This Row],[分项工程名称]],施工检查记录[#All],2,FALSE))</f>
        <v/>
      </c>
      <c r="AC285" t="str">
        <f t="shared" si="48"/>
        <v>1900年01月00日</v>
      </c>
    </row>
    <row r="286" customHeight="1" spans="1:29">
      <c r="A286" s="5"/>
      <c r="B286" s="5" t="str">
        <f ca="1" t="shared" si="49"/>
        <v/>
      </c>
      <c r="D286" s="5"/>
      <c r="E286" s="5"/>
      <c r="F286" s="5"/>
      <c r="G286" s="85"/>
      <c r="I286" s="5"/>
      <c r="K286" s="11" t="str">
        <f>IF(ISBLANK(A286),"",VLOOKUP("S8"&amp;表1_1617[[#This Row],[分项工程代号]]&amp;表1_1617[[#This Row],[分项工程名称]],模板!D:F,3,FALSE))</f>
        <v/>
      </c>
      <c r="L286" s="2" t="str">
        <f ca="1">IF(ISBLANK(A286),"",表1_1617[[#This Row],[编号]]&amp;TEXT(表1_1617[[#This Row],[序号]],"000"))</f>
        <v/>
      </c>
      <c r="M286" s="11" t="str">
        <f t="shared" si="50"/>
        <v/>
      </c>
      <c r="N286" s="11" t="str">
        <f t="shared" si="51"/>
        <v/>
      </c>
      <c r="O286" s="11" t="str">
        <f t="shared" si="52"/>
        <v/>
      </c>
      <c r="P286" s="2" t="str">
        <f t="shared" si="53"/>
        <v/>
      </c>
      <c r="Q286" s="2" t="str">
        <f t="shared" si="54"/>
        <v/>
      </c>
      <c r="R286" s="2" t="str">
        <f t="shared" si="55"/>
        <v/>
      </c>
      <c r="S286" s="11" t="str">
        <f t="shared" si="56"/>
        <v/>
      </c>
      <c r="T286" s="11" t="str">
        <f>IF(ISBLANK(A286),"",VLOOKUP(表1_1617[[#This Row],[分项工程名称]],模板!C:G,3,FALSE))</f>
        <v/>
      </c>
      <c r="U286" s="2" t="str">
        <f t="shared" si="57"/>
        <v/>
      </c>
      <c r="V286" s="2" t="str">
        <f t="shared" si="58"/>
        <v/>
      </c>
      <c r="W286" s="11" t="str">
        <f>IF(ISBLANK(A286),"",表1_1617[[#This Row],[子项名称]]&amp;表1_1617[[#This Row],[标题]]&amp;表1_1617[[#This Row],[分项工程代号]])</f>
        <v/>
      </c>
      <c r="X286" s="11" t="str">
        <f>IF(ISBLANK(A286),"",COUNTIF(W:W,表1_1617[[#This Row],[子项名称]]&amp;表1_1617[[#This Row],[标题]]&amp;表1_1617[[#This Row],[分项工程代号]]))</f>
        <v/>
      </c>
      <c r="Y286" s="11" t="str">
        <f>IF(ISBLANK(A286),"",表1_1617[[#This Row],[子项名称]]&amp;表1_1617[[#This Row],[分项工程代号]]&amp;表1_1617[[#This Row],[分项工程名称]])</f>
        <v/>
      </c>
      <c r="Z286" s="11" t="str">
        <f>IF(ISBLANK(A286),"",IF(MATCH(表1_1617[[#This Row],[子项名称]]&amp;表1_1617[[#This Row],[分项工程代号]]&amp;表1_1617[[#This Row],[分项工程名称]],Y:Y,0)=ROW(表1_1617[[#This Row],[子项名称]]),TRUE,FALSE))</f>
        <v/>
      </c>
      <c r="AA286" s="11" t="str">
        <f t="shared" si="59"/>
        <v/>
      </c>
      <c r="AB286" s="11" t="str">
        <f>IF(ISBLANK(A286),"",VLOOKUP(表1_1617[[#This Row],[分项工程名称]],施工检查记录[#All],2,FALSE))</f>
        <v/>
      </c>
      <c r="AC286" t="str">
        <f t="shared" si="48"/>
        <v>1900年01月00日</v>
      </c>
    </row>
    <row r="287" customHeight="1" spans="1:29">
      <c r="A287" s="5"/>
      <c r="B287" s="5" t="str">
        <f ca="1" t="shared" si="49"/>
        <v/>
      </c>
      <c r="D287" s="5"/>
      <c r="E287" s="5"/>
      <c r="F287" s="5"/>
      <c r="G287" s="85"/>
      <c r="I287" s="5"/>
      <c r="K287" s="11" t="str">
        <f>IF(ISBLANK(A287),"",VLOOKUP("S8"&amp;表1_1617[[#This Row],[分项工程代号]]&amp;表1_1617[[#This Row],[分项工程名称]],模板!D:F,3,FALSE))</f>
        <v/>
      </c>
      <c r="L287" s="2" t="str">
        <f ca="1">IF(ISBLANK(A287),"",表1_1617[[#This Row],[编号]]&amp;TEXT(表1_1617[[#This Row],[序号]],"000"))</f>
        <v/>
      </c>
      <c r="M287" s="11" t="str">
        <f t="shared" si="50"/>
        <v/>
      </c>
      <c r="N287" s="11" t="str">
        <f t="shared" si="51"/>
        <v/>
      </c>
      <c r="O287" s="11" t="str">
        <f t="shared" si="52"/>
        <v/>
      </c>
      <c r="P287" s="2" t="str">
        <f t="shared" si="53"/>
        <v/>
      </c>
      <c r="Q287" s="2" t="str">
        <f t="shared" si="54"/>
        <v/>
      </c>
      <c r="R287" s="2" t="str">
        <f t="shared" si="55"/>
        <v/>
      </c>
      <c r="S287" s="11" t="str">
        <f t="shared" si="56"/>
        <v/>
      </c>
      <c r="T287" s="11" t="str">
        <f>IF(ISBLANK(A287),"",VLOOKUP(表1_1617[[#This Row],[分项工程名称]],模板!C:G,3,FALSE))</f>
        <v/>
      </c>
      <c r="U287" s="2" t="str">
        <f t="shared" si="57"/>
        <v/>
      </c>
      <c r="V287" s="2" t="str">
        <f t="shared" si="58"/>
        <v/>
      </c>
      <c r="W287" s="11" t="str">
        <f>IF(ISBLANK(A287),"",表1_1617[[#This Row],[子项名称]]&amp;表1_1617[[#This Row],[标题]]&amp;表1_1617[[#This Row],[分项工程代号]])</f>
        <v/>
      </c>
      <c r="X287" s="11" t="str">
        <f>IF(ISBLANK(A287),"",COUNTIF(W:W,表1_1617[[#This Row],[子项名称]]&amp;表1_1617[[#This Row],[标题]]&amp;表1_1617[[#This Row],[分项工程代号]]))</f>
        <v/>
      </c>
      <c r="Y287" s="11" t="str">
        <f>IF(ISBLANK(A287),"",表1_1617[[#This Row],[子项名称]]&amp;表1_1617[[#This Row],[分项工程代号]]&amp;表1_1617[[#This Row],[分项工程名称]])</f>
        <v/>
      </c>
      <c r="Z287" s="11" t="str">
        <f>IF(ISBLANK(A287),"",IF(MATCH(表1_1617[[#This Row],[子项名称]]&amp;表1_1617[[#This Row],[分项工程代号]]&amp;表1_1617[[#This Row],[分项工程名称]],Y:Y,0)=ROW(表1_1617[[#This Row],[子项名称]]),TRUE,FALSE))</f>
        <v/>
      </c>
      <c r="AA287" s="11" t="str">
        <f t="shared" si="59"/>
        <v/>
      </c>
      <c r="AB287" s="11" t="str">
        <f>IF(ISBLANK(A287),"",VLOOKUP(表1_1617[[#This Row],[分项工程名称]],施工检查记录[#All],2,FALSE))</f>
        <v/>
      </c>
      <c r="AC287" t="str">
        <f t="shared" si="48"/>
        <v>1900年01月00日</v>
      </c>
    </row>
    <row r="288" customHeight="1" spans="1:29">
      <c r="A288" s="5"/>
      <c r="B288" s="5" t="str">
        <f ca="1" t="shared" si="49"/>
        <v/>
      </c>
      <c r="D288" s="5"/>
      <c r="E288" s="5"/>
      <c r="F288" s="5"/>
      <c r="G288" s="85"/>
      <c r="I288" s="5"/>
      <c r="K288" s="11" t="str">
        <f>IF(ISBLANK(A288),"",VLOOKUP("S8"&amp;表1_1617[[#This Row],[分项工程代号]]&amp;表1_1617[[#This Row],[分项工程名称]],模板!D:F,3,FALSE))</f>
        <v/>
      </c>
      <c r="L288" s="2" t="str">
        <f ca="1">IF(ISBLANK(A288),"",表1_1617[[#This Row],[编号]]&amp;TEXT(表1_1617[[#This Row],[序号]],"000"))</f>
        <v/>
      </c>
      <c r="M288" s="11" t="str">
        <f t="shared" si="50"/>
        <v/>
      </c>
      <c r="N288" s="11" t="str">
        <f t="shared" si="51"/>
        <v/>
      </c>
      <c r="O288" s="11" t="str">
        <f t="shared" si="52"/>
        <v/>
      </c>
      <c r="P288" s="2" t="str">
        <f t="shared" si="53"/>
        <v/>
      </c>
      <c r="Q288" s="2" t="str">
        <f t="shared" si="54"/>
        <v/>
      </c>
      <c r="R288" s="2" t="str">
        <f t="shared" si="55"/>
        <v/>
      </c>
      <c r="S288" s="11" t="str">
        <f t="shared" si="56"/>
        <v/>
      </c>
      <c r="T288" s="11" t="str">
        <f>IF(ISBLANK(A288),"",VLOOKUP(表1_1617[[#This Row],[分项工程名称]],模板!C:G,3,FALSE))</f>
        <v/>
      </c>
      <c r="U288" s="2" t="str">
        <f t="shared" si="57"/>
        <v/>
      </c>
      <c r="V288" s="2" t="str">
        <f t="shared" si="58"/>
        <v/>
      </c>
      <c r="W288" s="11" t="str">
        <f>IF(ISBLANK(A288),"",表1_1617[[#This Row],[子项名称]]&amp;表1_1617[[#This Row],[标题]]&amp;表1_1617[[#This Row],[分项工程代号]])</f>
        <v/>
      </c>
      <c r="X288" s="11" t="str">
        <f>IF(ISBLANK(A288),"",COUNTIF(W:W,表1_1617[[#This Row],[子项名称]]&amp;表1_1617[[#This Row],[标题]]&amp;表1_1617[[#This Row],[分项工程代号]]))</f>
        <v/>
      </c>
      <c r="Y288" s="11" t="str">
        <f>IF(ISBLANK(A288),"",表1_1617[[#This Row],[子项名称]]&amp;表1_1617[[#This Row],[分项工程代号]]&amp;表1_1617[[#This Row],[分项工程名称]])</f>
        <v/>
      </c>
      <c r="Z288" s="11" t="str">
        <f>IF(ISBLANK(A288),"",IF(MATCH(表1_1617[[#This Row],[子项名称]]&amp;表1_1617[[#This Row],[分项工程代号]]&amp;表1_1617[[#This Row],[分项工程名称]],Y:Y,0)=ROW(表1_1617[[#This Row],[子项名称]]),TRUE,FALSE))</f>
        <v/>
      </c>
      <c r="AA288" s="11" t="str">
        <f t="shared" si="59"/>
        <v/>
      </c>
      <c r="AB288" s="11" t="str">
        <f>IF(ISBLANK(A288),"",VLOOKUP(表1_1617[[#This Row],[分项工程名称]],施工检查记录[#All],2,FALSE))</f>
        <v/>
      </c>
      <c r="AC288" t="str">
        <f t="shared" si="48"/>
        <v>1900年01月00日</v>
      </c>
    </row>
    <row r="289" customHeight="1" spans="1:29">
      <c r="A289" s="5"/>
      <c r="B289" s="5" t="str">
        <f ca="1" t="shared" si="49"/>
        <v/>
      </c>
      <c r="D289" s="5"/>
      <c r="E289" s="5"/>
      <c r="F289" s="5"/>
      <c r="G289" s="85"/>
      <c r="I289" s="5"/>
      <c r="K289" s="11" t="str">
        <f>IF(ISBLANK(A289),"",VLOOKUP("S8"&amp;表1_1617[[#This Row],[分项工程代号]]&amp;表1_1617[[#This Row],[分项工程名称]],模板!D:F,3,FALSE))</f>
        <v/>
      </c>
      <c r="L289" s="2" t="str">
        <f ca="1">IF(ISBLANK(A289),"",表1_1617[[#This Row],[编号]]&amp;TEXT(表1_1617[[#This Row],[序号]],"000"))</f>
        <v/>
      </c>
      <c r="M289" s="11" t="str">
        <f t="shared" si="50"/>
        <v/>
      </c>
      <c r="N289" s="11" t="str">
        <f t="shared" si="51"/>
        <v/>
      </c>
      <c r="O289" s="11" t="str">
        <f t="shared" si="52"/>
        <v/>
      </c>
      <c r="P289" s="2" t="str">
        <f t="shared" si="53"/>
        <v/>
      </c>
      <c r="Q289" s="2" t="str">
        <f t="shared" si="54"/>
        <v/>
      </c>
      <c r="R289" s="2" t="str">
        <f t="shared" si="55"/>
        <v/>
      </c>
      <c r="S289" s="11" t="str">
        <f t="shared" si="56"/>
        <v/>
      </c>
      <c r="T289" s="11" t="str">
        <f>IF(ISBLANK(A289),"",VLOOKUP(表1_1617[[#This Row],[分项工程名称]],模板!C:G,3,FALSE))</f>
        <v/>
      </c>
      <c r="U289" s="2" t="str">
        <f t="shared" si="57"/>
        <v/>
      </c>
      <c r="V289" s="2" t="str">
        <f t="shared" si="58"/>
        <v/>
      </c>
      <c r="W289" s="11" t="str">
        <f>IF(ISBLANK(A289),"",表1_1617[[#This Row],[子项名称]]&amp;表1_1617[[#This Row],[标题]]&amp;表1_1617[[#This Row],[分项工程代号]])</f>
        <v/>
      </c>
      <c r="X289" s="11" t="str">
        <f>IF(ISBLANK(A289),"",COUNTIF(W:W,表1_1617[[#This Row],[子项名称]]&amp;表1_1617[[#This Row],[标题]]&amp;表1_1617[[#This Row],[分项工程代号]]))</f>
        <v/>
      </c>
      <c r="Y289" s="11" t="str">
        <f>IF(ISBLANK(A289),"",表1_1617[[#This Row],[子项名称]]&amp;表1_1617[[#This Row],[分项工程代号]]&amp;表1_1617[[#This Row],[分项工程名称]])</f>
        <v/>
      </c>
      <c r="Z289" s="11" t="str">
        <f>IF(ISBLANK(A289),"",IF(MATCH(表1_1617[[#This Row],[子项名称]]&amp;表1_1617[[#This Row],[分项工程代号]]&amp;表1_1617[[#This Row],[分项工程名称]],Y:Y,0)=ROW(表1_1617[[#This Row],[子项名称]]),TRUE,FALSE))</f>
        <v/>
      </c>
      <c r="AA289" s="11" t="str">
        <f t="shared" si="59"/>
        <v/>
      </c>
      <c r="AB289" s="11" t="str">
        <f>IF(ISBLANK(A289),"",VLOOKUP(表1_1617[[#This Row],[分项工程名称]],施工检查记录[#All],2,FALSE))</f>
        <v/>
      </c>
      <c r="AC289" t="str">
        <f t="shared" si="48"/>
        <v>1900年01月00日</v>
      </c>
    </row>
    <row r="290" customHeight="1" spans="1:29">
      <c r="A290" s="5"/>
      <c r="B290" s="5" t="str">
        <f ca="1" t="shared" si="49"/>
        <v/>
      </c>
      <c r="D290" s="5"/>
      <c r="E290" s="5"/>
      <c r="F290" s="5"/>
      <c r="G290" s="85"/>
      <c r="I290" s="5"/>
      <c r="K290" s="11" t="str">
        <f>IF(ISBLANK(A290),"",VLOOKUP("S8"&amp;表1_1617[[#This Row],[分项工程代号]]&amp;表1_1617[[#This Row],[分项工程名称]],模板!D:F,3,FALSE))</f>
        <v/>
      </c>
      <c r="L290" s="2" t="str">
        <f ca="1">IF(ISBLANK(A290),"",表1_1617[[#This Row],[编号]]&amp;TEXT(表1_1617[[#This Row],[序号]],"000"))</f>
        <v/>
      </c>
      <c r="M290" s="11" t="str">
        <f t="shared" si="50"/>
        <v/>
      </c>
      <c r="N290" s="11" t="str">
        <f t="shared" si="51"/>
        <v/>
      </c>
      <c r="O290" s="11" t="str">
        <f t="shared" si="52"/>
        <v/>
      </c>
      <c r="P290" s="2" t="str">
        <f t="shared" si="53"/>
        <v/>
      </c>
      <c r="Q290" s="2" t="str">
        <f t="shared" si="54"/>
        <v/>
      </c>
      <c r="R290" s="2" t="str">
        <f t="shared" si="55"/>
        <v/>
      </c>
      <c r="S290" s="11" t="str">
        <f t="shared" si="56"/>
        <v/>
      </c>
      <c r="T290" s="11" t="str">
        <f>IF(ISBLANK(A290),"",VLOOKUP(表1_1617[[#This Row],[分项工程名称]],模板!C:G,3,FALSE))</f>
        <v/>
      </c>
      <c r="U290" s="2" t="str">
        <f t="shared" si="57"/>
        <v/>
      </c>
      <c r="V290" s="2" t="str">
        <f t="shared" si="58"/>
        <v/>
      </c>
      <c r="W290" s="11" t="str">
        <f>IF(ISBLANK(A290),"",表1_1617[[#This Row],[子项名称]]&amp;表1_1617[[#This Row],[标题]]&amp;表1_1617[[#This Row],[分项工程代号]])</f>
        <v/>
      </c>
      <c r="X290" s="11" t="str">
        <f>IF(ISBLANK(A290),"",COUNTIF(W:W,表1_1617[[#This Row],[子项名称]]&amp;表1_1617[[#This Row],[标题]]&amp;表1_1617[[#This Row],[分项工程代号]]))</f>
        <v/>
      </c>
      <c r="Y290" s="11" t="str">
        <f>IF(ISBLANK(A290),"",表1_1617[[#This Row],[子项名称]]&amp;表1_1617[[#This Row],[分项工程代号]]&amp;表1_1617[[#This Row],[分项工程名称]])</f>
        <v/>
      </c>
      <c r="Z290" s="11" t="str">
        <f>IF(ISBLANK(A290),"",IF(MATCH(表1_1617[[#This Row],[子项名称]]&amp;表1_1617[[#This Row],[分项工程代号]]&amp;表1_1617[[#This Row],[分项工程名称]],Y:Y,0)=ROW(表1_1617[[#This Row],[子项名称]]),TRUE,FALSE))</f>
        <v/>
      </c>
      <c r="AA290" s="11" t="str">
        <f t="shared" si="59"/>
        <v/>
      </c>
      <c r="AB290" s="11" t="str">
        <f>IF(ISBLANK(A290),"",VLOOKUP(表1_1617[[#This Row],[分项工程名称]],施工检查记录[#All],2,FALSE))</f>
        <v/>
      </c>
      <c r="AC290" t="str">
        <f t="shared" si="48"/>
        <v>1900年01月00日</v>
      </c>
    </row>
    <row r="291" customHeight="1" spans="1:29">
      <c r="A291" s="5"/>
      <c r="B291" s="5" t="str">
        <f ca="1" t="shared" si="49"/>
        <v/>
      </c>
      <c r="D291" s="5"/>
      <c r="E291" s="5"/>
      <c r="F291" s="5"/>
      <c r="G291" s="85"/>
      <c r="I291" s="5"/>
      <c r="K291" s="11" t="str">
        <f>IF(ISBLANK(A291),"",VLOOKUP("S8"&amp;表1_1617[[#This Row],[分项工程代号]]&amp;表1_1617[[#This Row],[分项工程名称]],模板!D:F,3,FALSE))</f>
        <v/>
      </c>
      <c r="L291" s="2" t="str">
        <f ca="1">IF(ISBLANK(A291),"",表1_1617[[#This Row],[编号]]&amp;TEXT(表1_1617[[#This Row],[序号]],"000"))</f>
        <v/>
      </c>
      <c r="M291" s="11" t="str">
        <f t="shared" si="50"/>
        <v/>
      </c>
      <c r="N291" s="11" t="str">
        <f t="shared" si="51"/>
        <v/>
      </c>
      <c r="O291" s="11" t="str">
        <f t="shared" si="52"/>
        <v/>
      </c>
      <c r="P291" s="2" t="str">
        <f t="shared" si="53"/>
        <v/>
      </c>
      <c r="Q291" s="2" t="str">
        <f t="shared" si="54"/>
        <v/>
      </c>
      <c r="R291" s="2" t="str">
        <f t="shared" si="55"/>
        <v/>
      </c>
      <c r="S291" s="11" t="str">
        <f t="shared" si="56"/>
        <v/>
      </c>
      <c r="T291" s="11" t="str">
        <f>IF(ISBLANK(A291),"",VLOOKUP(表1_1617[[#This Row],[分项工程名称]],模板!C:G,3,FALSE))</f>
        <v/>
      </c>
      <c r="U291" s="2" t="str">
        <f t="shared" si="57"/>
        <v/>
      </c>
      <c r="V291" s="2" t="str">
        <f t="shared" si="58"/>
        <v/>
      </c>
      <c r="W291" s="11" t="str">
        <f>IF(ISBLANK(A291),"",表1_1617[[#This Row],[子项名称]]&amp;表1_1617[[#This Row],[标题]]&amp;表1_1617[[#This Row],[分项工程代号]])</f>
        <v/>
      </c>
      <c r="X291" s="11" t="str">
        <f>IF(ISBLANK(A291),"",COUNTIF(W:W,表1_1617[[#This Row],[子项名称]]&amp;表1_1617[[#This Row],[标题]]&amp;表1_1617[[#This Row],[分项工程代号]]))</f>
        <v/>
      </c>
      <c r="Y291" s="11" t="str">
        <f>IF(ISBLANK(A291),"",表1_1617[[#This Row],[子项名称]]&amp;表1_1617[[#This Row],[分项工程代号]]&amp;表1_1617[[#This Row],[分项工程名称]])</f>
        <v/>
      </c>
      <c r="Z291" s="11" t="str">
        <f>IF(ISBLANK(A291),"",IF(MATCH(表1_1617[[#This Row],[子项名称]]&amp;表1_1617[[#This Row],[分项工程代号]]&amp;表1_1617[[#This Row],[分项工程名称]],Y:Y,0)=ROW(表1_1617[[#This Row],[子项名称]]),TRUE,FALSE))</f>
        <v/>
      </c>
      <c r="AA291" s="11" t="str">
        <f t="shared" si="59"/>
        <v/>
      </c>
      <c r="AB291" s="11" t="str">
        <f>IF(ISBLANK(A291),"",VLOOKUP(表1_1617[[#This Row],[分项工程名称]],施工检查记录[#All],2,FALSE))</f>
        <v/>
      </c>
      <c r="AC291" t="str">
        <f t="shared" si="48"/>
        <v>1900年01月00日</v>
      </c>
    </row>
    <row r="292" customHeight="1" spans="1:29">
      <c r="A292" s="5"/>
      <c r="B292" s="5" t="str">
        <f ca="1" t="shared" si="49"/>
        <v/>
      </c>
      <c r="C292" s="86"/>
      <c r="D292" s="5"/>
      <c r="E292" s="5"/>
      <c r="F292" s="5"/>
      <c r="G292" s="85"/>
      <c r="I292" s="5"/>
      <c r="K292" s="11" t="str">
        <f>IF(ISBLANK(A292),"",VLOOKUP("S8"&amp;表1_1617[[#This Row],[分项工程代号]]&amp;表1_1617[[#This Row],[分项工程名称]],模板!D:F,3,FALSE))</f>
        <v/>
      </c>
      <c r="L292" s="2" t="str">
        <f ca="1">IF(ISBLANK(A292),"",表1_1617[[#This Row],[编号]]&amp;TEXT(表1_1617[[#This Row],[序号]],"000"))</f>
        <v/>
      </c>
      <c r="M292" s="11" t="str">
        <f t="shared" si="50"/>
        <v/>
      </c>
      <c r="N292" s="11" t="str">
        <f t="shared" si="51"/>
        <v/>
      </c>
      <c r="O292" s="11" t="str">
        <f t="shared" si="52"/>
        <v/>
      </c>
      <c r="P292" s="2" t="str">
        <f t="shared" si="53"/>
        <v/>
      </c>
      <c r="Q292" s="2" t="str">
        <f t="shared" si="54"/>
        <v/>
      </c>
      <c r="R292" s="2" t="str">
        <f t="shared" si="55"/>
        <v/>
      </c>
      <c r="S292" s="11" t="str">
        <f t="shared" si="56"/>
        <v/>
      </c>
      <c r="T292" s="11" t="str">
        <f>IF(ISBLANK(A292),"",VLOOKUP(表1_1617[[#This Row],[分项工程名称]],模板!C:G,3,FALSE))</f>
        <v/>
      </c>
      <c r="U292" s="2" t="str">
        <f t="shared" si="57"/>
        <v/>
      </c>
      <c r="V292" s="2" t="str">
        <f t="shared" si="58"/>
        <v/>
      </c>
      <c r="W292" s="11" t="str">
        <f>IF(ISBLANK(A292),"",表1_1617[[#This Row],[子项名称]]&amp;表1_1617[[#This Row],[标题]]&amp;表1_1617[[#This Row],[分项工程代号]])</f>
        <v/>
      </c>
      <c r="X292" s="11" t="str">
        <f>IF(ISBLANK(A292),"",COUNTIF(W:W,表1_1617[[#This Row],[子项名称]]&amp;表1_1617[[#This Row],[标题]]&amp;表1_1617[[#This Row],[分项工程代号]]))</f>
        <v/>
      </c>
      <c r="Y292" s="11" t="str">
        <f>IF(ISBLANK(A292),"",表1_1617[[#This Row],[子项名称]]&amp;表1_1617[[#This Row],[分项工程代号]]&amp;表1_1617[[#This Row],[分项工程名称]])</f>
        <v/>
      </c>
      <c r="Z292" s="11" t="str">
        <f>IF(ISBLANK(A292),"",IF(MATCH(表1_1617[[#This Row],[子项名称]]&amp;表1_1617[[#This Row],[分项工程代号]]&amp;表1_1617[[#This Row],[分项工程名称]],Y:Y,0)=ROW(表1_1617[[#This Row],[子项名称]]),TRUE,FALSE))</f>
        <v/>
      </c>
      <c r="AA292" s="11" t="str">
        <f t="shared" si="59"/>
        <v/>
      </c>
      <c r="AB292" s="11" t="str">
        <f>IF(ISBLANK(A292),"",VLOOKUP(表1_1617[[#This Row],[分项工程名称]],施工检查记录[#All],2,FALSE))</f>
        <v/>
      </c>
      <c r="AC292" t="str">
        <f t="shared" si="48"/>
        <v>1900年01月00日</v>
      </c>
    </row>
    <row r="293" customHeight="1" spans="1:29">
      <c r="A293" s="5"/>
      <c r="B293" s="5" t="str">
        <f ca="1" t="shared" si="49"/>
        <v/>
      </c>
      <c r="C293" s="87"/>
      <c r="D293" s="5"/>
      <c r="E293" s="5"/>
      <c r="F293" s="5"/>
      <c r="G293" s="85"/>
      <c r="I293" s="5"/>
      <c r="K293" s="11" t="str">
        <f>IF(ISBLANK(A293),"",VLOOKUP("S8"&amp;表1_1617[[#This Row],[分项工程代号]]&amp;表1_1617[[#This Row],[分项工程名称]],模板!D:F,3,FALSE))</f>
        <v/>
      </c>
      <c r="L293" s="2" t="str">
        <f ca="1">IF(ISBLANK(A293),"",表1_1617[[#This Row],[编号]]&amp;TEXT(表1_1617[[#This Row],[序号]],"000"))</f>
        <v/>
      </c>
      <c r="M293" s="11" t="str">
        <f t="shared" si="50"/>
        <v/>
      </c>
      <c r="N293" s="11" t="str">
        <f t="shared" si="51"/>
        <v/>
      </c>
      <c r="O293" s="11" t="str">
        <f t="shared" si="52"/>
        <v/>
      </c>
      <c r="P293" s="2" t="str">
        <f t="shared" si="53"/>
        <v/>
      </c>
      <c r="Q293" s="2" t="str">
        <f t="shared" si="54"/>
        <v/>
      </c>
      <c r="R293" s="2" t="str">
        <f t="shared" si="55"/>
        <v/>
      </c>
      <c r="S293" s="11" t="str">
        <f t="shared" si="56"/>
        <v/>
      </c>
      <c r="T293" s="11" t="str">
        <f>IF(ISBLANK(A293),"",VLOOKUP(表1_1617[[#This Row],[分项工程名称]],模板!C:G,3,FALSE))</f>
        <v/>
      </c>
      <c r="U293" s="2" t="str">
        <f t="shared" si="57"/>
        <v/>
      </c>
      <c r="V293" s="2" t="str">
        <f t="shared" si="58"/>
        <v/>
      </c>
      <c r="W293" s="11" t="str">
        <f>IF(ISBLANK(A293),"",表1_1617[[#This Row],[子项名称]]&amp;表1_1617[[#This Row],[标题]]&amp;表1_1617[[#This Row],[分项工程代号]])</f>
        <v/>
      </c>
      <c r="X293" s="11" t="str">
        <f>IF(ISBLANK(A293),"",COUNTIF(W:W,表1_1617[[#This Row],[子项名称]]&amp;表1_1617[[#This Row],[标题]]&amp;表1_1617[[#This Row],[分项工程代号]]))</f>
        <v/>
      </c>
      <c r="Y293" s="11" t="str">
        <f>IF(ISBLANK(A293),"",表1_1617[[#This Row],[子项名称]]&amp;表1_1617[[#This Row],[分项工程代号]]&amp;表1_1617[[#This Row],[分项工程名称]])</f>
        <v/>
      </c>
      <c r="Z293" s="11" t="str">
        <f>IF(ISBLANK(A293),"",IF(MATCH(表1_1617[[#This Row],[子项名称]]&amp;表1_1617[[#This Row],[分项工程代号]]&amp;表1_1617[[#This Row],[分项工程名称]],Y:Y,0)=ROW(表1_1617[[#This Row],[子项名称]]),TRUE,FALSE))</f>
        <v/>
      </c>
      <c r="AA293" s="11" t="str">
        <f t="shared" si="59"/>
        <v/>
      </c>
      <c r="AB293" s="11" t="str">
        <f>IF(ISBLANK(A293),"",VLOOKUP(表1_1617[[#This Row],[分项工程名称]],施工检查记录[#All],2,FALSE))</f>
        <v/>
      </c>
      <c r="AC293" t="str">
        <f t="shared" si="48"/>
        <v>1900年01月00日</v>
      </c>
    </row>
    <row r="294" customHeight="1" spans="1:29">
      <c r="A294" s="5"/>
      <c r="B294" s="5" t="str">
        <f ca="1" t="shared" si="49"/>
        <v/>
      </c>
      <c r="C294" s="86"/>
      <c r="D294" s="5"/>
      <c r="E294" s="5"/>
      <c r="F294" s="5"/>
      <c r="G294" s="85"/>
      <c r="I294" s="5"/>
      <c r="K294" s="11" t="str">
        <f>IF(ISBLANK(A294),"",VLOOKUP("S8"&amp;表1_1617[[#This Row],[分项工程代号]]&amp;表1_1617[[#This Row],[分项工程名称]],模板!D:F,3,FALSE))</f>
        <v/>
      </c>
      <c r="L294" s="2" t="str">
        <f ca="1">IF(ISBLANK(A294),"",表1_1617[[#This Row],[编号]]&amp;TEXT(表1_1617[[#This Row],[序号]],"000"))</f>
        <v/>
      </c>
      <c r="M294" s="11" t="str">
        <f t="shared" si="50"/>
        <v/>
      </c>
      <c r="N294" s="11" t="str">
        <f t="shared" si="51"/>
        <v/>
      </c>
      <c r="O294" s="11" t="str">
        <f t="shared" si="52"/>
        <v/>
      </c>
      <c r="P294" s="2" t="str">
        <f t="shared" si="53"/>
        <v/>
      </c>
      <c r="Q294" s="2" t="str">
        <f t="shared" si="54"/>
        <v/>
      </c>
      <c r="R294" s="2" t="str">
        <f t="shared" si="55"/>
        <v/>
      </c>
      <c r="S294" s="11" t="str">
        <f t="shared" si="56"/>
        <v/>
      </c>
      <c r="T294" s="11" t="str">
        <f>IF(ISBLANK(A294),"",VLOOKUP(表1_1617[[#This Row],[分项工程名称]],模板!C:G,3,FALSE))</f>
        <v/>
      </c>
      <c r="U294" s="2" t="str">
        <f t="shared" si="57"/>
        <v/>
      </c>
      <c r="V294" s="2" t="str">
        <f t="shared" si="58"/>
        <v/>
      </c>
      <c r="W294" s="11" t="str">
        <f>IF(ISBLANK(A294),"",表1_1617[[#This Row],[子项名称]]&amp;表1_1617[[#This Row],[标题]]&amp;表1_1617[[#This Row],[分项工程代号]])</f>
        <v/>
      </c>
      <c r="X294" s="11" t="str">
        <f>IF(ISBLANK(A294),"",COUNTIF(W:W,表1_1617[[#This Row],[子项名称]]&amp;表1_1617[[#This Row],[标题]]&amp;表1_1617[[#This Row],[分项工程代号]]))</f>
        <v/>
      </c>
      <c r="Y294" s="11" t="str">
        <f>IF(ISBLANK(A294),"",表1_1617[[#This Row],[子项名称]]&amp;表1_1617[[#This Row],[分项工程代号]]&amp;表1_1617[[#This Row],[分项工程名称]])</f>
        <v/>
      </c>
      <c r="Z294" s="11" t="str">
        <f>IF(ISBLANK(A294),"",IF(MATCH(表1_1617[[#This Row],[子项名称]]&amp;表1_1617[[#This Row],[分项工程代号]]&amp;表1_1617[[#This Row],[分项工程名称]],Y:Y,0)=ROW(表1_1617[[#This Row],[子项名称]]),TRUE,FALSE))</f>
        <v/>
      </c>
      <c r="AA294" s="11" t="str">
        <f t="shared" si="59"/>
        <v/>
      </c>
      <c r="AB294" s="11" t="str">
        <f>IF(ISBLANK(A294),"",VLOOKUP(表1_1617[[#This Row],[分项工程名称]],施工检查记录[#All],2,FALSE))</f>
        <v/>
      </c>
      <c r="AC294" t="str">
        <f t="shared" si="48"/>
        <v>1900年01月00日</v>
      </c>
    </row>
    <row r="295" customHeight="1" spans="1:29">
      <c r="A295" s="5"/>
      <c r="B295" s="5" t="str">
        <f ca="1" t="shared" si="49"/>
        <v/>
      </c>
      <c r="C295" s="87"/>
      <c r="D295" s="5"/>
      <c r="E295" s="5"/>
      <c r="F295" s="5"/>
      <c r="G295" s="85"/>
      <c r="I295" s="5"/>
      <c r="K295" s="11" t="str">
        <f>IF(ISBLANK(A295),"",VLOOKUP("S8"&amp;表1_1617[[#This Row],[分项工程代号]]&amp;表1_1617[[#This Row],[分项工程名称]],模板!D:F,3,FALSE))</f>
        <v/>
      </c>
      <c r="L295" s="2" t="str">
        <f ca="1">IF(ISBLANK(A295),"",表1_1617[[#This Row],[编号]]&amp;TEXT(表1_1617[[#This Row],[序号]],"000"))</f>
        <v/>
      </c>
      <c r="M295" s="11" t="str">
        <f t="shared" si="50"/>
        <v/>
      </c>
      <c r="N295" s="11" t="str">
        <f t="shared" si="51"/>
        <v/>
      </c>
      <c r="O295" s="11" t="str">
        <f t="shared" si="52"/>
        <v/>
      </c>
      <c r="P295" s="2" t="str">
        <f t="shared" si="53"/>
        <v/>
      </c>
      <c r="Q295" s="2" t="str">
        <f t="shared" si="54"/>
        <v/>
      </c>
      <c r="R295" s="2" t="str">
        <f t="shared" si="55"/>
        <v/>
      </c>
      <c r="S295" s="11" t="str">
        <f t="shared" si="56"/>
        <v/>
      </c>
      <c r="T295" s="11" t="str">
        <f>IF(ISBLANK(A295),"",VLOOKUP(表1_1617[[#This Row],[分项工程名称]],模板!C:G,3,FALSE))</f>
        <v/>
      </c>
      <c r="U295" s="2" t="str">
        <f t="shared" si="57"/>
        <v/>
      </c>
      <c r="V295" s="2" t="str">
        <f t="shared" si="58"/>
        <v/>
      </c>
      <c r="W295" s="11" t="str">
        <f>IF(ISBLANK(A295),"",表1_1617[[#This Row],[子项名称]]&amp;表1_1617[[#This Row],[标题]]&amp;表1_1617[[#This Row],[分项工程代号]])</f>
        <v/>
      </c>
      <c r="X295" s="11" t="str">
        <f>IF(ISBLANK(A295),"",COUNTIF(W:W,表1_1617[[#This Row],[子项名称]]&amp;表1_1617[[#This Row],[标题]]&amp;表1_1617[[#This Row],[分项工程代号]]))</f>
        <v/>
      </c>
      <c r="Y295" s="11" t="str">
        <f>IF(ISBLANK(A295),"",表1_1617[[#This Row],[子项名称]]&amp;表1_1617[[#This Row],[分项工程代号]]&amp;表1_1617[[#This Row],[分项工程名称]])</f>
        <v/>
      </c>
      <c r="Z295" s="11" t="str">
        <f>IF(ISBLANK(A295),"",IF(MATCH(表1_1617[[#This Row],[子项名称]]&amp;表1_1617[[#This Row],[分项工程代号]]&amp;表1_1617[[#This Row],[分项工程名称]],Y:Y,0)=ROW(表1_1617[[#This Row],[子项名称]]),TRUE,FALSE))</f>
        <v/>
      </c>
      <c r="AA295" s="11" t="str">
        <f t="shared" si="59"/>
        <v/>
      </c>
      <c r="AB295" s="11" t="str">
        <f>IF(ISBLANK(A295),"",VLOOKUP(表1_1617[[#This Row],[分项工程名称]],施工检查记录[#All],2,FALSE))</f>
        <v/>
      </c>
      <c r="AC295" t="str">
        <f t="shared" si="48"/>
        <v>1900年01月00日</v>
      </c>
    </row>
    <row r="296" customHeight="1" spans="1:29">
      <c r="A296" s="5"/>
      <c r="B296" s="5" t="str">
        <f ca="1" t="shared" si="49"/>
        <v/>
      </c>
      <c r="C296" s="86"/>
      <c r="D296" s="5"/>
      <c r="E296" s="5"/>
      <c r="F296" s="5"/>
      <c r="G296" s="85"/>
      <c r="I296" s="5"/>
      <c r="K296" s="11" t="str">
        <f>IF(ISBLANK(A296),"",VLOOKUP("S8"&amp;表1_1617[[#This Row],[分项工程代号]]&amp;表1_1617[[#This Row],[分项工程名称]],模板!D:F,3,FALSE))</f>
        <v/>
      </c>
      <c r="L296" s="2" t="str">
        <f ca="1">IF(ISBLANK(A296),"",表1_1617[[#This Row],[编号]]&amp;TEXT(表1_1617[[#This Row],[序号]],"000"))</f>
        <v/>
      </c>
      <c r="M296" s="11" t="str">
        <f t="shared" si="50"/>
        <v/>
      </c>
      <c r="N296" s="11" t="str">
        <f t="shared" si="51"/>
        <v/>
      </c>
      <c r="O296" s="11" t="str">
        <f t="shared" si="52"/>
        <v/>
      </c>
      <c r="P296" s="2" t="str">
        <f t="shared" si="53"/>
        <v/>
      </c>
      <c r="Q296" s="2" t="str">
        <f t="shared" si="54"/>
        <v/>
      </c>
      <c r="R296" s="2" t="str">
        <f t="shared" si="55"/>
        <v/>
      </c>
      <c r="S296" s="11" t="str">
        <f t="shared" si="56"/>
        <v/>
      </c>
      <c r="T296" s="11" t="str">
        <f>IF(ISBLANK(A296),"",VLOOKUP(表1_1617[[#This Row],[分项工程名称]],模板!C:G,3,FALSE))</f>
        <v/>
      </c>
      <c r="U296" s="2" t="str">
        <f t="shared" si="57"/>
        <v/>
      </c>
      <c r="V296" s="2" t="str">
        <f t="shared" si="58"/>
        <v/>
      </c>
      <c r="W296" s="11" t="str">
        <f>IF(ISBLANK(A296),"",表1_1617[[#This Row],[子项名称]]&amp;表1_1617[[#This Row],[标题]]&amp;表1_1617[[#This Row],[分项工程代号]])</f>
        <v/>
      </c>
      <c r="X296" s="11" t="str">
        <f>IF(ISBLANK(A296),"",COUNTIF(W:W,表1_1617[[#This Row],[子项名称]]&amp;表1_1617[[#This Row],[标题]]&amp;表1_1617[[#This Row],[分项工程代号]]))</f>
        <v/>
      </c>
      <c r="Y296" s="11" t="str">
        <f>IF(ISBLANK(A296),"",表1_1617[[#This Row],[子项名称]]&amp;表1_1617[[#This Row],[分项工程代号]]&amp;表1_1617[[#This Row],[分项工程名称]])</f>
        <v/>
      </c>
      <c r="Z296" s="11" t="str">
        <f>IF(ISBLANK(A296),"",IF(MATCH(表1_1617[[#This Row],[子项名称]]&amp;表1_1617[[#This Row],[分项工程代号]]&amp;表1_1617[[#This Row],[分项工程名称]],Y:Y,0)=ROW(表1_1617[[#This Row],[子项名称]]),TRUE,FALSE))</f>
        <v/>
      </c>
      <c r="AA296" s="11" t="str">
        <f t="shared" si="59"/>
        <v/>
      </c>
      <c r="AB296" s="11" t="str">
        <f>IF(ISBLANK(A296),"",VLOOKUP(表1_1617[[#This Row],[分项工程名称]],施工检查记录[#All],2,FALSE))</f>
        <v/>
      </c>
      <c r="AC296" t="str">
        <f t="shared" si="48"/>
        <v>1900年01月00日</v>
      </c>
    </row>
    <row r="297" customHeight="1" spans="1:29">
      <c r="A297" s="5"/>
      <c r="B297" s="5" t="str">
        <f ca="1" t="shared" si="49"/>
        <v/>
      </c>
      <c r="C297" s="87"/>
      <c r="D297" s="5"/>
      <c r="E297" s="5"/>
      <c r="F297" s="5"/>
      <c r="G297" s="85"/>
      <c r="I297" s="5"/>
      <c r="K297" s="11" t="str">
        <f>IF(ISBLANK(A297),"",VLOOKUP("S8"&amp;表1_1617[[#This Row],[分项工程代号]]&amp;表1_1617[[#This Row],[分项工程名称]],模板!D:F,3,FALSE))</f>
        <v/>
      </c>
      <c r="L297" s="2" t="str">
        <f ca="1">IF(ISBLANK(A297),"",表1_1617[[#This Row],[编号]]&amp;TEXT(表1_1617[[#This Row],[序号]],"000"))</f>
        <v/>
      </c>
      <c r="M297" s="11" t="str">
        <f t="shared" si="50"/>
        <v/>
      </c>
      <c r="N297" s="11" t="str">
        <f t="shared" si="51"/>
        <v/>
      </c>
      <c r="O297" s="11" t="str">
        <f t="shared" si="52"/>
        <v/>
      </c>
      <c r="P297" s="2" t="str">
        <f t="shared" si="53"/>
        <v/>
      </c>
      <c r="Q297" s="2" t="str">
        <f t="shared" si="54"/>
        <v/>
      </c>
      <c r="R297" s="2" t="str">
        <f t="shared" si="55"/>
        <v/>
      </c>
      <c r="S297" s="11" t="str">
        <f t="shared" si="56"/>
        <v/>
      </c>
      <c r="T297" s="11" t="str">
        <f>IF(ISBLANK(A297),"",VLOOKUP(表1_1617[[#This Row],[分项工程名称]],模板!C:G,3,FALSE))</f>
        <v/>
      </c>
      <c r="U297" s="2" t="str">
        <f t="shared" si="57"/>
        <v/>
      </c>
      <c r="V297" s="2" t="str">
        <f t="shared" si="58"/>
        <v/>
      </c>
      <c r="W297" s="11" t="str">
        <f>IF(ISBLANK(A297),"",表1_1617[[#This Row],[子项名称]]&amp;表1_1617[[#This Row],[标题]]&amp;表1_1617[[#This Row],[分项工程代号]])</f>
        <v/>
      </c>
      <c r="X297" s="11" t="str">
        <f>IF(ISBLANK(A297),"",COUNTIF(W:W,表1_1617[[#This Row],[子项名称]]&amp;表1_1617[[#This Row],[标题]]&amp;表1_1617[[#This Row],[分项工程代号]]))</f>
        <v/>
      </c>
      <c r="Y297" s="11" t="str">
        <f>IF(ISBLANK(A297),"",表1_1617[[#This Row],[子项名称]]&amp;表1_1617[[#This Row],[分项工程代号]]&amp;表1_1617[[#This Row],[分项工程名称]])</f>
        <v/>
      </c>
      <c r="Z297" s="11" t="str">
        <f>IF(ISBLANK(A297),"",IF(MATCH(表1_1617[[#This Row],[子项名称]]&amp;表1_1617[[#This Row],[分项工程代号]]&amp;表1_1617[[#This Row],[分项工程名称]],Y:Y,0)=ROW(表1_1617[[#This Row],[子项名称]]),TRUE,FALSE))</f>
        <v/>
      </c>
      <c r="AA297" s="11" t="str">
        <f t="shared" si="59"/>
        <v/>
      </c>
      <c r="AB297" s="11" t="str">
        <f>IF(ISBLANK(A297),"",VLOOKUP(表1_1617[[#This Row],[分项工程名称]],施工检查记录[#All],2,FALSE))</f>
        <v/>
      </c>
      <c r="AC297" t="str">
        <f t="shared" si="48"/>
        <v>1900年01月00日</v>
      </c>
    </row>
    <row r="298" customHeight="1" spans="2:29">
      <c r="B298" s="5" t="str">
        <f ca="1" t="shared" si="49"/>
        <v/>
      </c>
      <c r="C298" s="5"/>
      <c r="D298" s="5"/>
      <c r="E298" s="5"/>
      <c r="F298" s="5"/>
      <c r="G298" s="85"/>
      <c r="K298" s="11" t="str">
        <f>IF(ISBLANK(A298),"",VLOOKUP("S8"&amp;表1_1617[[#This Row],[分项工程代号]]&amp;表1_1617[[#This Row],[分项工程名称]],模板!D:F,3,FALSE))</f>
        <v/>
      </c>
      <c r="L298" s="2" t="str">
        <f ca="1">IF(ISBLANK(A298),"",表1_1617[[#This Row],[编号]]&amp;TEXT(表1_1617[[#This Row],[序号]],"000"))</f>
        <v/>
      </c>
      <c r="M298" s="11" t="str">
        <f t="shared" si="50"/>
        <v/>
      </c>
      <c r="N298" s="11" t="str">
        <f t="shared" si="51"/>
        <v/>
      </c>
      <c r="O298" s="11" t="str">
        <f t="shared" si="52"/>
        <v/>
      </c>
      <c r="P298" s="2" t="str">
        <f t="shared" si="53"/>
        <v/>
      </c>
      <c r="Q298" s="2" t="str">
        <f t="shared" si="54"/>
        <v/>
      </c>
      <c r="R298" s="2" t="str">
        <f t="shared" si="55"/>
        <v/>
      </c>
      <c r="S298" s="11" t="str">
        <f t="shared" si="56"/>
        <v/>
      </c>
      <c r="T298" s="11" t="str">
        <f>IF(ISBLANK(A298),"",VLOOKUP(表1_1617[[#This Row],[分项工程名称]],模板!C:G,3,FALSE))</f>
        <v/>
      </c>
      <c r="U298" s="2" t="str">
        <f t="shared" si="57"/>
        <v/>
      </c>
      <c r="V298" s="2" t="str">
        <f t="shared" si="58"/>
        <v/>
      </c>
      <c r="W298" s="11" t="str">
        <f>IF(ISBLANK(A298),"",表1_1617[[#This Row],[子项名称]]&amp;表1_1617[[#This Row],[标题]]&amp;表1_1617[[#This Row],[分项工程代号]])</f>
        <v/>
      </c>
      <c r="X298" s="11" t="str">
        <f>IF(ISBLANK(A298),"",COUNTIF(W:W,表1_1617[[#This Row],[子项名称]]&amp;表1_1617[[#This Row],[标题]]&amp;表1_1617[[#This Row],[分项工程代号]]))</f>
        <v/>
      </c>
      <c r="Y298" s="11" t="str">
        <f>IF(ISBLANK(A298),"",表1_1617[[#This Row],[子项名称]]&amp;表1_1617[[#This Row],[分项工程代号]]&amp;表1_1617[[#This Row],[分项工程名称]])</f>
        <v/>
      </c>
      <c r="Z298" s="11" t="str">
        <f>IF(ISBLANK(A298),"",IF(MATCH(表1_1617[[#This Row],[子项名称]]&amp;表1_1617[[#This Row],[分项工程代号]]&amp;表1_1617[[#This Row],[分项工程名称]],Y:Y,0)=ROW(表1_1617[[#This Row],[子项名称]]),TRUE,FALSE))</f>
        <v/>
      </c>
      <c r="AA298" s="11" t="str">
        <f t="shared" si="59"/>
        <v/>
      </c>
      <c r="AB298" s="11" t="str">
        <f>IF(ISBLANK(A298),"",VLOOKUP(表1_1617[[#This Row],[分项工程名称]],施工检查记录[#All],2,FALSE))</f>
        <v/>
      </c>
      <c r="AC298" t="str">
        <f t="shared" si="48"/>
        <v>1900年01月00日</v>
      </c>
    </row>
    <row r="299" customHeight="1" spans="2:29">
      <c r="B299" s="5" t="str">
        <f ca="1" t="shared" si="49"/>
        <v/>
      </c>
      <c r="C299" s="5"/>
      <c r="D299" s="5"/>
      <c r="E299" s="5"/>
      <c r="F299" s="5"/>
      <c r="G299" s="85"/>
      <c r="K299" s="11" t="str">
        <f>IF(ISBLANK(A299),"",VLOOKUP("S8"&amp;表1_1617[[#This Row],[分项工程代号]]&amp;表1_1617[[#This Row],[分项工程名称]],模板!D:F,3,FALSE))</f>
        <v/>
      </c>
      <c r="L299" s="2" t="str">
        <f ca="1">IF(ISBLANK(A299),"",表1_1617[[#This Row],[编号]]&amp;TEXT(表1_1617[[#This Row],[序号]],"000"))</f>
        <v/>
      </c>
      <c r="M299" s="11" t="str">
        <f t="shared" si="50"/>
        <v/>
      </c>
      <c r="N299" s="11" t="str">
        <f t="shared" si="51"/>
        <v/>
      </c>
      <c r="O299" s="11" t="str">
        <f t="shared" si="52"/>
        <v/>
      </c>
      <c r="P299" s="2" t="str">
        <f t="shared" si="53"/>
        <v/>
      </c>
      <c r="Q299" s="2" t="str">
        <f t="shared" si="54"/>
        <v/>
      </c>
      <c r="R299" s="2" t="str">
        <f t="shared" si="55"/>
        <v/>
      </c>
      <c r="S299" s="11" t="str">
        <f t="shared" si="56"/>
        <v/>
      </c>
      <c r="T299" s="11" t="str">
        <f>IF(ISBLANK(A299),"",VLOOKUP(表1_1617[[#This Row],[分项工程名称]],模板!C:G,3,FALSE))</f>
        <v/>
      </c>
      <c r="U299" s="2" t="str">
        <f t="shared" si="57"/>
        <v/>
      </c>
      <c r="V299" s="2" t="str">
        <f t="shared" si="58"/>
        <v/>
      </c>
      <c r="W299" s="11" t="str">
        <f>IF(ISBLANK(A299),"",表1_1617[[#This Row],[子项名称]]&amp;表1_1617[[#This Row],[标题]]&amp;表1_1617[[#This Row],[分项工程代号]])</f>
        <v/>
      </c>
      <c r="X299" s="11" t="str">
        <f>IF(ISBLANK(A299),"",COUNTIF(W:W,表1_1617[[#This Row],[子项名称]]&amp;表1_1617[[#This Row],[标题]]&amp;表1_1617[[#This Row],[分项工程代号]]))</f>
        <v/>
      </c>
      <c r="Y299" s="11" t="str">
        <f>IF(ISBLANK(A299),"",表1_1617[[#This Row],[子项名称]]&amp;表1_1617[[#This Row],[分项工程代号]]&amp;表1_1617[[#This Row],[分项工程名称]])</f>
        <v/>
      </c>
      <c r="Z299" s="11" t="str">
        <f>IF(ISBLANK(A299),"",IF(MATCH(表1_1617[[#This Row],[子项名称]]&amp;表1_1617[[#This Row],[分项工程代号]]&amp;表1_1617[[#This Row],[分项工程名称]],Y:Y,0)=ROW(表1_1617[[#This Row],[子项名称]]),TRUE,FALSE))</f>
        <v/>
      </c>
      <c r="AA299" s="11" t="str">
        <f t="shared" si="59"/>
        <v/>
      </c>
      <c r="AB299" s="11" t="str">
        <f>IF(ISBLANK(A299),"",VLOOKUP(表1_1617[[#This Row],[分项工程名称]],施工检查记录[#All],2,FALSE))</f>
        <v/>
      </c>
      <c r="AC299" t="str">
        <f t="shared" si="48"/>
        <v>1900年01月00日</v>
      </c>
    </row>
    <row r="300" customHeight="1" spans="2:29">
      <c r="B300" s="5" t="str">
        <f ca="1" t="shared" si="49"/>
        <v/>
      </c>
      <c r="C300" s="5"/>
      <c r="D300" s="5"/>
      <c r="E300" s="5"/>
      <c r="F300" s="5"/>
      <c r="G300" s="85"/>
      <c r="K300" s="11" t="str">
        <f>IF(ISBLANK(A300),"",VLOOKUP("S8"&amp;表1_1617[[#This Row],[分项工程代号]]&amp;表1_1617[[#This Row],[分项工程名称]],模板!D:F,3,FALSE))</f>
        <v/>
      </c>
      <c r="L300" s="2" t="str">
        <f ca="1">IF(ISBLANK(A300),"",表1_1617[[#This Row],[编号]]&amp;TEXT(表1_1617[[#This Row],[序号]],"000"))</f>
        <v/>
      </c>
      <c r="M300" s="11" t="str">
        <f t="shared" si="50"/>
        <v/>
      </c>
      <c r="N300" s="11" t="str">
        <f t="shared" si="51"/>
        <v/>
      </c>
      <c r="O300" s="11" t="str">
        <f t="shared" si="52"/>
        <v/>
      </c>
      <c r="P300" s="2" t="str">
        <f t="shared" si="53"/>
        <v/>
      </c>
      <c r="Q300" s="2" t="str">
        <f t="shared" si="54"/>
        <v/>
      </c>
      <c r="R300" s="2" t="str">
        <f t="shared" si="55"/>
        <v/>
      </c>
      <c r="S300" s="11" t="str">
        <f t="shared" si="56"/>
        <v/>
      </c>
      <c r="T300" s="11" t="str">
        <f>IF(ISBLANK(A300),"",VLOOKUP(表1_1617[[#This Row],[分项工程名称]],模板!C:G,3,FALSE))</f>
        <v/>
      </c>
      <c r="U300" s="2" t="str">
        <f t="shared" si="57"/>
        <v/>
      </c>
      <c r="V300" s="2" t="str">
        <f t="shared" si="58"/>
        <v/>
      </c>
      <c r="W300" s="11" t="str">
        <f>IF(ISBLANK(A300),"",表1_1617[[#This Row],[子项名称]]&amp;表1_1617[[#This Row],[标题]]&amp;表1_1617[[#This Row],[分项工程代号]])</f>
        <v/>
      </c>
      <c r="X300" s="11" t="str">
        <f>IF(ISBLANK(A300),"",COUNTIF(W:W,表1_1617[[#This Row],[子项名称]]&amp;表1_1617[[#This Row],[标题]]&amp;表1_1617[[#This Row],[分项工程代号]]))</f>
        <v/>
      </c>
      <c r="Y300" s="11" t="str">
        <f>IF(ISBLANK(A300),"",表1_1617[[#This Row],[子项名称]]&amp;表1_1617[[#This Row],[分项工程代号]]&amp;表1_1617[[#This Row],[分项工程名称]])</f>
        <v/>
      </c>
      <c r="Z300" s="11" t="str">
        <f>IF(ISBLANK(A300),"",IF(MATCH(表1_1617[[#This Row],[子项名称]]&amp;表1_1617[[#This Row],[分项工程代号]]&amp;表1_1617[[#This Row],[分项工程名称]],Y:Y,0)=ROW(表1_1617[[#This Row],[子项名称]]),TRUE,FALSE))</f>
        <v/>
      </c>
      <c r="AA300" s="11" t="str">
        <f t="shared" si="59"/>
        <v/>
      </c>
      <c r="AB300" s="11" t="str">
        <f>IF(ISBLANK(A300),"",VLOOKUP(表1_1617[[#This Row],[分项工程名称]],施工检查记录[#All],2,FALSE))</f>
        <v/>
      </c>
      <c r="AC300" t="str">
        <f t="shared" si="48"/>
        <v>1900年01月00日</v>
      </c>
    </row>
    <row r="301" customHeight="1" spans="2:29">
      <c r="B301" s="5" t="str">
        <f ca="1" t="shared" si="49"/>
        <v/>
      </c>
      <c r="C301" s="5"/>
      <c r="D301" s="5"/>
      <c r="E301" s="5"/>
      <c r="F301" s="5"/>
      <c r="G301" s="85"/>
      <c r="K301" s="11" t="str">
        <f>IF(ISBLANK(A301),"",VLOOKUP("S8"&amp;表1_1617[[#This Row],[分项工程代号]]&amp;表1_1617[[#This Row],[分项工程名称]],模板!D:F,3,FALSE))</f>
        <v/>
      </c>
      <c r="L301" s="2" t="str">
        <f ca="1">IF(ISBLANK(A301),"",表1_1617[[#This Row],[编号]]&amp;TEXT(表1_1617[[#This Row],[序号]],"000"))</f>
        <v/>
      </c>
      <c r="M301" s="11" t="str">
        <f t="shared" si="50"/>
        <v/>
      </c>
      <c r="N301" s="11" t="str">
        <f t="shared" si="51"/>
        <v/>
      </c>
      <c r="O301" s="11" t="str">
        <f t="shared" si="52"/>
        <v/>
      </c>
      <c r="P301" s="2" t="str">
        <f t="shared" si="53"/>
        <v/>
      </c>
      <c r="Q301" s="2" t="str">
        <f t="shared" si="54"/>
        <v/>
      </c>
      <c r="R301" s="2" t="str">
        <f t="shared" si="55"/>
        <v/>
      </c>
      <c r="S301" s="11" t="str">
        <f t="shared" si="56"/>
        <v/>
      </c>
      <c r="T301" s="11" t="str">
        <f>IF(ISBLANK(A301),"",VLOOKUP(表1_1617[[#This Row],[分项工程名称]],模板!C:G,3,FALSE))</f>
        <v/>
      </c>
      <c r="U301" s="2" t="str">
        <f t="shared" si="57"/>
        <v/>
      </c>
      <c r="V301" s="2" t="str">
        <f t="shared" si="58"/>
        <v/>
      </c>
      <c r="W301" s="11" t="str">
        <f>IF(ISBLANK(A301),"",表1_1617[[#This Row],[子项名称]]&amp;表1_1617[[#This Row],[标题]]&amp;表1_1617[[#This Row],[分项工程代号]])</f>
        <v/>
      </c>
      <c r="X301" s="11" t="str">
        <f>IF(ISBLANK(A301),"",COUNTIF(W:W,表1_1617[[#This Row],[子项名称]]&amp;表1_1617[[#This Row],[标题]]&amp;表1_1617[[#This Row],[分项工程代号]]))</f>
        <v/>
      </c>
      <c r="Y301" s="11" t="str">
        <f>IF(ISBLANK(A301),"",表1_1617[[#This Row],[子项名称]]&amp;表1_1617[[#This Row],[分项工程代号]]&amp;表1_1617[[#This Row],[分项工程名称]])</f>
        <v/>
      </c>
      <c r="Z301" s="11" t="str">
        <f>IF(ISBLANK(A301),"",IF(MATCH(表1_1617[[#This Row],[子项名称]]&amp;表1_1617[[#This Row],[分项工程代号]]&amp;表1_1617[[#This Row],[分项工程名称]],Y:Y,0)=ROW(表1_1617[[#This Row],[子项名称]]),TRUE,FALSE))</f>
        <v/>
      </c>
      <c r="AA301" s="11" t="str">
        <f t="shared" si="59"/>
        <v/>
      </c>
      <c r="AB301" s="11" t="str">
        <f>IF(ISBLANK(A301),"",VLOOKUP(表1_1617[[#This Row],[分项工程名称]],施工检查记录[#All],2,FALSE))</f>
        <v/>
      </c>
      <c r="AC301" t="str">
        <f t="shared" si="48"/>
        <v>1900年01月00日</v>
      </c>
    </row>
    <row r="302" customHeight="1" spans="2:29">
      <c r="B302" s="5" t="str">
        <f ca="1" t="shared" si="49"/>
        <v/>
      </c>
      <c r="C302" s="5"/>
      <c r="D302" s="5"/>
      <c r="E302" s="5"/>
      <c r="F302" s="5"/>
      <c r="G302" s="85"/>
      <c r="K302" s="11" t="str">
        <f>IF(ISBLANK(A302),"",VLOOKUP("S8"&amp;表1_1617[[#This Row],[分项工程代号]]&amp;表1_1617[[#This Row],[分项工程名称]],模板!D:F,3,FALSE))</f>
        <v/>
      </c>
      <c r="L302" s="2" t="str">
        <f ca="1">IF(ISBLANK(A302),"",表1_1617[[#This Row],[编号]]&amp;TEXT(表1_1617[[#This Row],[序号]],"000"))</f>
        <v/>
      </c>
      <c r="M302" s="11" t="str">
        <f t="shared" si="50"/>
        <v/>
      </c>
      <c r="N302" s="11" t="str">
        <f t="shared" si="51"/>
        <v/>
      </c>
      <c r="O302" s="11" t="str">
        <f t="shared" si="52"/>
        <v/>
      </c>
      <c r="P302" s="2" t="str">
        <f t="shared" si="53"/>
        <v/>
      </c>
      <c r="Q302" s="2" t="str">
        <f t="shared" si="54"/>
        <v/>
      </c>
      <c r="R302" s="2" t="str">
        <f t="shared" si="55"/>
        <v/>
      </c>
      <c r="S302" s="11" t="str">
        <f t="shared" si="56"/>
        <v/>
      </c>
      <c r="T302" s="11" t="str">
        <f>IF(ISBLANK(A302),"",VLOOKUP(表1_1617[[#This Row],[分项工程名称]],模板!C:G,3,FALSE))</f>
        <v/>
      </c>
      <c r="U302" s="2" t="str">
        <f t="shared" si="57"/>
        <v/>
      </c>
      <c r="V302" s="2" t="str">
        <f t="shared" si="58"/>
        <v/>
      </c>
      <c r="W302" s="11" t="str">
        <f>IF(ISBLANK(A302),"",表1_1617[[#This Row],[子项名称]]&amp;表1_1617[[#This Row],[标题]]&amp;表1_1617[[#This Row],[分项工程代号]])</f>
        <v/>
      </c>
      <c r="X302" s="11" t="str">
        <f>IF(ISBLANK(A302),"",COUNTIF(W:W,表1_1617[[#This Row],[子项名称]]&amp;表1_1617[[#This Row],[标题]]&amp;表1_1617[[#This Row],[分项工程代号]]))</f>
        <v/>
      </c>
      <c r="Y302" s="11" t="str">
        <f>IF(ISBLANK(A302),"",表1_1617[[#This Row],[子项名称]]&amp;表1_1617[[#This Row],[分项工程代号]]&amp;表1_1617[[#This Row],[分项工程名称]])</f>
        <v/>
      </c>
      <c r="Z302" s="11" t="str">
        <f>IF(ISBLANK(A302),"",IF(MATCH(表1_1617[[#This Row],[子项名称]]&amp;表1_1617[[#This Row],[分项工程代号]]&amp;表1_1617[[#This Row],[分项工程名称]],Y:Y,0)=ROW(表1_1617[[#This Row],[子项名称]]),TRUE,FALSE))</f>
        <v/>
      </c>
      <c r="AA302" s="11" t="str">
        <f t="shared" si="59"/>
        <v/>
      </c>
      <c r="AB302" s="11" t="str">
        <f>IF(ISBLANK(A302),"",VLOOKUP(表1_1617[[#This Row],[分项工程名称]],施工检查记录[#All],2,FALSE))</f>
        <v/>
      </c>
      <c r="AC302" t="str">
        <f t="shared" si="48"/>
        <v>1900年01月00日</v>
      </c>
    </row>
    <row r="303" customHeight="1" spans="1:29">
      <c r="A303" s="5"/>
      <c r="B303" s="5" t="str">
        <f ca="1" t="shared" si="49"/>
        <v/>
      </c>
      <c r="C303" s="7"/>
      <c r="D303" s="7"/>
      <c r="E303" s="7"/>
      <c r="F303" s="7"/>
      <c r="G303" s="37"/>
      <c r="I303" s="7"/>
      <c r="J303" s="7"/>
      <c r="K303" s="11" t="str">
        <f>IF(ISBLANK(A303),"",VLOOKUP("S8"&amp;表1_1617[[#This Row],[分项工程代号]]&amp;表1_1617[[#This Row],[分项工程名称]],模板!D:F,3,FALSE))</f>
        <v/>
      </c>
      <c r="L303" s="2" t="str">
        <f ca="1">IF(ISBLANK(A303),"",表1_1617[[#This Row],[编号]]&amp;TEXT(表1_1617[[#This Row],[序号]],"000"))</f>
        <v/>
      </c>
      <c r="M303" s="11" t="str">
        <f t="shared" si="50"/>
        <v/>
      </c>
      <c r="N303" s="11" t="str">
        <f t="shared" si="51"/>
        <v/>
      </c>
      <c r="O303" s="11" t="str">
        <f t="shared" si="52"/>
        <v/>
      </c>
      <c r="P303" s="2" t="str">
        <f t="shared" si="53"/>
        <v/>
      </c>
      <c r="Q303" s="2" t="str">
        <f t="shared" si="54"/>
        <v/>
      </c>
      <c r="R303" s="2" t="str">
        <f t="shared" si="55"/>
        <v/>
      </c>
      <c r="S303" s="11" t="str">
        <f t="shared" si="56"/>
        <v/>
      </c>
      <c r="T303" s="11" t="str">
        <f>IF(ISBLANK(A303),"",VLOOKUP(表1_1617[[#This Row],[分项工程名称]],模板!C:G,3,FALSE))</f>
        <v/>
      </c>
      <c r="U303" s="2" t="str">
        <f t="shared" si="57"/>
        <v/>
      </c>
      <c r="V303" s="2" t="str">
        <f t="shared" si="58"/>
        <v/>
      </c>
      <c r="W303" s="11" t="str">
        <f>IF(ISBLANK(A303),"",表1_1617[[#This Row],[子项名称]]&amp;表1_1617[[#This Row],[标题]]&amp;表1_1617[[#This Row],[分项工程代号]])</f>
        <v/>
      </c>
      <c r="X303" s="11" t="str">
        <f>IF(ISBLANK(A303),"",COUNTIF(W:W,表1_1617[[#This Row],[子项名称]]&amp;表1_1617[[#This Row],[标题]]&amp;表1_1617[[#This Row],[分项工程代号]]))</f>
        <v/>
      </c>
      <c r="Y303" s="11" t="str">
        <f>IF(ISBLANK(A303),"",表1_1617[[#This Row],[子项名称]]&amp;表1_1617[[#This Row],[分项工程代号]]&amp;表1_1617[[#This Row],[分项工程名称]])</f>
        <v/>
      </c>
      <c r="Z303" s="11" t="str">
        <f>IF(ISBLANK(A303),"",IF(MATCH(表1_1617[[#This Row],[子项名称]]&amp;表1_1617[[#This Row],[分项工程代号]]&amp;表1_1617[[#This Row],[分项工程名称]],Y:Y,0)=ROW(表1_1617[[#This Row],[子项名称]]),TRUE,FALSE))</f>
        <v/>
      </c>
      <c r="AA303" s="11" t="str">
        <f t="shared" si="59"/>
        <v/>
      </c>
      <c r="AB303" s="11" t="str">
        <f>IF(ISBLANK(A303),"",VLOOKUP(表1_1617[[#This Row],[分项工程名称]],施工检查记录[#All],2,FALSE))</f>
        <v/>
      </c>
      <c r="AC303" t="str">
        <f t="shared" si="48"/>
        <v>1900年01月00日</v>
      </c>
    </row>
    <row r="304" customHeight="1" spans="1:29">
      <c r="A304" s="5"/>
      <c r="B304" s="5" t="str">
        <f ca="1" t="shared" si="49"/>
        <v/>
      </c>
      <c r="C304" s="7"/>
      <c r="D304" s="7"/>
      <c r="E304" s="7"/>
      <c r="F304" s="7"/>
      <c r="G304" s="37"/>
      <c r="I304" s="7"/>
      <c r="J304" s="7"/>
      <c r="K304" s="11" t="str">
        <f>IF(ISBLANK(A304),"",VLOOKUP("S8"&amp;表1_1617[[#This Row],[分项工程代号]]&amp;表1_1617[[#This Row],[分项工程名称]],模板!D:F,3,FALSE))</f>
        <v/>
      </c>
      <c r="L304" s="2" t="str">
        <f ca="1">IF(ISBLANK(A304),"",表1_1617[[#This Row],[编号]]&amp;TEXT(表1_1617[[#This Row],[序号]],"000"))</f>
        <v/>
      </c>
      <c r="M304" s="11" t="str">
        <f t="shared" si="50"/>
        <v/>
      </c>
      <c r="N304" s="11" t="str">
        <f t="shared" si="51"/>
        <v/>
      </c>
      <c r="O304" s="11" t="str">
        <f t="shared" si="52"/>
        <v/>
      </c>
      <c r="P304" s="2" t="str">
        <f t="shared" si="53"/>
        <v/>
      </c>
      <c r="Q304" s="2" t="str">
        <f t="shared" si="54"/>
        <v/>
      </c>
      <c r="R304" s="2" t="str">
        <f t="shared" si="55"/>
        <v/>
      </c>
      <c r="S304" s="11" t="str">
        <f t="shared" si="56"/>
        <v/>
      </c>
      <c r="T304" s="11" t="str">
        <f>IF(ISBLANK(A304),"",VLOOKUP(表1_1617[[#This Row],[分项工程名称]],模板!C:G,3,FALSE))</f>
        <v/>
      </c>
      <c r="U304" s="2" t="str">
        <f t="shared" si="57"/>
        <v/>
      </c>
      <c r="V304" s="2" t="str">
        <f t="shared" si="58"/>
        <v/>
      </c>
      <c r="W304" s="11" t="str">
        <f>IF(ISBLANK(A304),"",表1_1617[[#This Row],[子项名称]]&amp;表1_1617[[#This Row],[标题]]&amp;表1_1617[[#This Row],[分项工程代号]])</f>
        <v/>
      </c>
      <c r="X304" s="11" t="str">
        <f>IF(ISBLANK(A304),"",COUNTIF(W:W,表1_1617[[#This Row],[子项名称]]&amp;表1_1617[[#This Row],[标题]]&amp;表1_1617[[#This Row],[分项工程代号]]))</f>
        <v/>
      </c>
      <c r="Y304" s="11" t="str">
        <f>IF(ISBLANK(A304),"",表1_1617[[#This Row],[子项名称]]&amp;表1_1617[[#This Row],[分项工程代号]]&amp;表1_1617[[#This Row],[分项工程名称]])</f>
        <v/>
      </c>
      <c r="Z304" s="11" t="str">
        <f>IF(ISBLANK(A304),"",IF(MATCH(表1_1617[[#This Row],[子项名称]]&amp;表1_1617[[#This Row],[分项工程代号]]&amp;表1_1617[[#This Row],[分项工程名称]],Y:Y,0)=ROW(表1_1617[[#This Row],[子项名称]]),TRUE,FALSE))</f>
        <v/>
      </c>
      <c r="AA304" s="11" t="str">
        <f t="shared" si="59"/>
        <v/>
      </c>
      <c r="AB304" s="11" t="str">
        <f>IF(ISBLANK(A304),"",VLOOKUP(表1_1617[[#This Row],[分项工程名称]],施工检查记录[#All],2,FALSE))</f>
        <v/>
      </c>
      <c r="AC304" t="str">
        <f t="shared" si="48"/>
        <v>1900年01月00日</v>
      </c>
    </row>
    <row r="305" customHeight="1" spans="1:29">
      <c r="A305" s="5"/>
      <c r="B305" s="5" t="str">
        <f ca="1" t="shared" si="49"/>
        <v/>
      </c>
      <c r="C305" s="7"/>
      <c r="D305" s="7"/>
      <c r="E305" s="7"/>
      <c r="F305" s="7"/>
      <c r="G305" s="37"/>
      <c r="I305" s="7"/>
      <c r="J305" s="7"/>
      <c r="K305" s="11" t="str">
        <f>IF(ISBLANK(A305),"",VLOOKUP("S8"&amp;表1_1617[[#This Row],[分项工程代号]]&amp;表1_1617[[#This Row],[分项工程名称]],模板!D:F,3,FALSE))</f>
        <v/>
      </c>
      <c r="L305" s="2" t="str">
        <f ca="1">IF(ISBLANK(A305),"",表1_1617[[#This Row],[编号]]&amp;TEXT(表1_1617[[#This Row],[序号]],"000"))</f>
        <v/>
      </c>
      <c r="M305" s="11" t="str">
        <f t="shared" si="50"/>
        <v/>
      </c>
      <c r="N305" s="11" t="str">
        <f t="shared" si="51"/>
        <v/>
      </c>
      <c r="O305" s="11" t="str">
        <f t="shared" si="52"/>
        <v/>
      </c>
      <c r="P305" s="2" t="str">
        <f t="shared" si="53"/>
        <v/>
      </c>
      <c r="Q305" s="2" t="str">
        <f t="shared" si="54"/>
        <v/>
      </c>
      <c r="R305" s="2" t="str">
        <f t="shared" si="55"/>
        <v/>
      </c>
      <c r="S305" s="11" t="str">
        <f t="shared" si="56"/>
        <v/>
      </c>
      <c r="T305" s="11" t="str">
        <f>IF(ISBLANK(A305),"",VLOOKUP(表1_1617[[#This Row],[分项工程名称]],模板!C:G,3,FALSE))</f>
        <v/>
      </c>
      <c r="U305" s="2" t="str">
        <f t="shared" si="57"/>
        <v/>
      </c>
      <c r="V305" s="2" t="str">
        <f t="shared" si="58"/>
        <v/>
      </c>
      <c r="W305" s="11" t="str">
        <f>IF(ISBLANK(A305),"",表1_1617[[#This Row],[子项名称]]&amp;表1_1617[[#This Row],[标题]]&amp;表1_1617[[#This Row],[分项工程代号]])</f>
        <v/>
      </c>
      <c r="X305" s="11" t="str">
        <f>IF(ISBLANK(A305),"",COUNTIF(W:W,表1_1617[[#This Row],[子项名称]]&amp;表1_1617[[#This Row],[标题]]&amp;表1_1617[[#This Row],[分项工程代号]]))</f>
        <v/>
      </c>
      <c r="Y305" s="11" t="str">
        <f>IF(ISBLANK(A305),"",表1_1617[[#This Row],[子项名称]]&amp;表1_1617[[#This Row],[分项工程代号]]&amp;表1_1617[[#This Row],[分项工程名称]])</f>
        <v/>
      </c>
      <c r="Z305" s="11" t="str">
        <f>IF(ISBLANK(A305),"",IF(MATCH(表1_1617[[#This Row],[子项名称]]&amp;表1_1617[[#This Row],[分项工程代号]]&amp;表1_1617[[#This Row],[分项工程名称]],Y:Y,0)=ROW(表1_1617[[#This Row],[子项名称]]),TRUE,FALSE))</f>
        <v/>
      </c>
      <c r="AA305" s="11" t="str">
        <f t="shared" si="59"/>
        <v/>
      </c>
      <c r="AB305" s="11" t="str">
        <f>IF(ISBLANK(A305),"",VLOOKUP(表1_1617[[#This Row],[分项工程名称]],施工检查记录[#All],2,FALSE))</f>
        <v/>
      </c>
      <c r="AC305" t="str">
        <f t="shared" si="48"/>
        <v>1900年01月00日</v>
      </c>
    </row>
    <row r="306" customHeight="1" spans="1:29">
      <c r="A306" s="5"/>
      <c r="B306" s="5" t="str">
        <f ca="1" t="shared" si="49"/>
        <v/>
      </c>
      <c r="C306" s="6"/>
      <c r="D306" s="6"/>
      <c r="E306" s="7"/>
      <c r="F306" s="6"/>
      <c r="G306" s="37"/>
      <c r="I306" s="7"/>
      <c r="J306" s="7"/>
      <c r="K306" s="11" t="str">
        <f>IF(ISBLANK(A306),"",VLOOKUP("S8"&amp;表1_1617[[#This Row],[分项工程代号]]&amp;表1_1617[[#This Row],[分项工程名称]],模板!D:F,3,FALSE))</f>
        <v/>
      </c>
      <c r="L306" s="2" t="str">
        <f ca="1">IF(ISBLANK(A306),"",表1_1617[[#This Row],[编号]]&amp;TEXT(表1_1617[[#This Row],[序号]],"000"))</f>
        <v/>
      </c>
      <c r="M306" s="11" t="str">
        <f t="shared" si="50"/>
        <v/>
      </c>
      <c r="N306" s="11" t="str">
        <f t="shared" si="51"/>
        <v/>
      </c>
      <c r="O306" s="11" t="str">
        <f t="shared" si="52"/>
        <v/>
      </c>
      <c r="P306" s="2" t="str">
        <f t="shared" si="53"/>
        <v/>
      </c>
      <c r="Q306" s="2" t="str">
        <f t="shared" si="54"/>
        <v/>
      </c>
      <c r="R306" s="2" t="str">
        <f t="shared" si="55"/>
        <v/>
      </c>
      <c r="S306" s="11" t="str">
        <f t="shared" si="56"/>
        <v/>
      </c>
      <c r="T306" s="11" t="str">
        <f>IF(ISBLANK(A306),"",VLOOKUP(表1_1617[[#This Row],[分项工程名称]],模板!C:G,3,FALSE))</f>
        <v/>
      </c>
      <c r="U306" s="2" t="str">
        <f t="shared" si="57"/>
        <v/>
      </c>
      <c r="V306" s="2" t="str">
        <f t="shared" si="58"/>
        <v/>
      </c>
      <c r="W306" s="11" t="str">
        <f>IF(ISBLANK(A306),"",表1_1617[[#This Row],[子项名称]]&amp;表1_1617[[#This Row],[标题]]&amp;表1_1617[[#This Row],[分项工程代号]])</f>
        <v/>
      </c>
      <c r="X306" s="11" t="str">
        <f>IF(ISBLANK(A306),"",COUNTIF(W:W,表1_1617[[#This Row],[子项名称]]&amp;表1_1617[[#This Row],[标题]]&amp;表1_1617[[#This Row],[分项工程代号]]))</f>
        <v/>
      </c>
      <c r="Y306" s="11" t="str">
        <f>IF(ISBLANK(A306),"",表1_1617[[#This Row],[子项名称]]&amp;表1_1617[[#This Row],[分项工程代号]]&amp;表1_1617[[#This Row],[分项工程名称]])</f>
        <v/>
      </c>
      <c r="Z306" s="11" t="str">
        <f>IF(ISBLANK(A306),"",IF(MATCH(表1_1617[[#This Row],[子项名称]]&amp;表1_1617[[#This Row],[分项工程代号]]&amp;表1_1617[[#This Row],[分项工程名称]],Y:Y,0)=ROW(表1_1617[[#This Row],[子项名称]]),TRUE,FALSE))</f>
        <v/>
      </c>
      <c r="AA306" s="11" t="str">
        <f t="shared" si="59"/>
        <v/>
      </c>
      <c r="AB306" s="11" t="str">
        <f>IF(ISBLANK(A306),"",VLOOKUP(表1_1617[[#This Row],[分项工程名称]],施工检查记录[#All],2,FALSE))</f>
        <v/>
      </c>
      <c r="AC306" t="str">
        <f t="shared" si="48"/>
        <v>1900年01月00日</v>
      </c>
    </row>
    <row r="307" customHeight="1" spans="1:29">
      <c r="A307" s="5"/>
      <c r="B307" s="5" t="str">
        <f ca="1" t="shared" si="49"/>
        <v/>
      </c>
      <c r="C307" s="6"/>
      <c r="D307" s="6"/>
      <c r="E307" s="7"/>
      <c r="F307" s="6"/>
      <c r="G307" s="37"/>
      <c r="I307" s="7"/>
      <c r="J307" s="7"/>
      <c r="K307" s="11" t="str">
        <f>IF(ISBLANK(A307),"",VLOOKUP("S8"&amp;表1_1617[[#This Row],[分项工程代号]]&amp;表1_1617[[#This Row],[分项工程名称]],模板!D:F,3,FALSE))</f>
        <v/>
      </c>
      <c r="L307" s="2" t="str">
        <f ca="1">IF(ISBLANK(A307),"",表1_1617[[#This Row],[编号]]&amp;TEXT(表1_1617[[#This Row],[序号]],"000"))</f>
        <v/>
      </c>
      <c r="M307" s="11" t="str">
        <f t="shared" si="50"/>
        <v/>
      </c>
      <c r="N307" s="11" t="str">
        <f t="shared" si="51"/>
        <v/>
      </c>
      <c r="O307" s="11" t="str">
        <f t="shared" si="52"/>
        <v/>
      </c>
      <c r="P307" s="2" t="str">
        <f t="shared" si="53"/>
        <v/>
      </c>
      <c r="Q307" s="2" t="str">
        <f t="shared" si="54"/>
        <v/>
      </c>
      <c r="R307" s="2" t="str">
        <f t="shared" si="55"/>
        <v/>
      </c>
      <c r="S307" s="11" t="str">
        <f t="shared" si="56"/>
        <v/>
      </c>
      <c r="T307" s="11" t="str">
        <f>IF(ISBLANK(A307),"",VLOOKUP(表1_1617[[#This Row],[分项工程名称]],模板!C:G,3,FALSE))</f>
        <v/>
      </c>
      <c r="U307" s="2" t="str">
        <f t="shared" si="57"/>
        <v/>
      </c>
      <c r="V307" s="2" t="str">
        <f t="shared" si="58"/>
        <v/>
      </c>
      <c r="W307" s="11" t="str">
        <f>IF(ISBLANK(A307),"",表1_1617[[#This Row],[子项名称]]&amp;表1_1617[[#This Row],[标题]]&amp;表1_1617[[#This Row],[分项工程代号]])</f>
        <v/>
      </c>
      <c r="X307" s="11" t="str">
        <f>IF(ISBLANK(A307),"",COUNTIF(W:W,表1_1617[[#This Row],[子项名称]]&amp;表1_1617[[#This Row],[标题]]&amp;表1_1617[[#This Row],[分项工程代号]]))</f>
        <v/>
      </c>
      <c r="Y307" s="11" t="str">
        <f>IF(ISBLANK(A307),"",表1_1617[[#This Row],[子项名称]]&amp;表1_1617[[#This Row],[分项工程代号]]&amp;表1_1617[[#This Row],[分项工程名称]])</f>
        <v/>
      </c>
      <c r="Z307" s="11" t="str">
        <f>IF(ISBLANK(A307),"",IF(MATCH(表1_1617[[#This Row],[子项名称]]&amp;表1_1617[[#This Row],[分项工程代号]]&amp;表1_1617[[#This Row],[分项工程名称]],Y:Y,0)=ROW(表1_1617[[#This Row],[子项名称]]),TRUE,FALSE))</f>
        <v/>
      </c>
      <c r="AA307" s="11" t="str">
        <f t="shared" si="59"/>
        <v/>
      </c>
      <c r="AB307" s="11" t="str">
        <f>IF(ISBLANK(A307),"",VLOOKUP(表1_1617[[#This Row],[分项工程名称]],施工检查记录[#All],2,FALSE))</f>
        <v/>
      </c>
      <c r="AC307" t="str">
        <f t="shared" si="48"/>
        <v>1900年01月00日</v>
      </c>
    </row>
    <row r="308" customHeight="1" spans="1:29">
      <c r="A308" s="5"/>
      <c r="B308" s="5" t="str">
        <f ca="1" t="shared" si="49"/>
        <v/>
      </c>
      <c r="C308" s="6"/>
      <c r="D308" s="6"/>
      <c r="E308" s="7"/>
      <c r="F308" s="6"/>
      <c r="G308" s="37"/>
      <c r="I308" s="7"/>
      <c r="J308" s="7"/>
      <c r="K308" s="11" t="str">
        <f>IF(ISBLANK(A308),"",VLOOKUP("S8"&amp;表1_1617[[#This Row],[分项工程代号]]&amp;表1_1617[[#This Row],[分项工程名称]],模板!D:F,3,FALSE))</f>
        <v/>
      </c>
      <c r="L308" s="2" t="str">
        <f ca="1">IF(ISBLANK(A308),"",表1_1617[[#This Row],[编号]]&amp;TEXT(表1_1617[[#This Row],[序号]],"000"))</f>
        <v/>
      </c>
      <c r="M308" s="11" t="str">
        <f t="shared" si="50"/>
        <v/>
      </c>
      <c r="N308" s="11" t="str">
        <f t="shared" si="51"/>
        <v/>
      </c>
      <c r="O308" s="11" t="str">
        <f t="shared" si="52"/>
        <v/>
      </c>
      <c r="P308" s="2" t="str">
        <f t="shared" si="53"/>
        <v/>
      </c>
      <c r="Q308" s="2" t="str">
        <f t="shared" si="54"/>
        <v/>
      </c>
      <c r="R308" s="2" t="str">
        <f t="shared" si="55"/>
        <v/>
      </c>
      <c r="S308" s="11" t="str">
        <f t="shared" si="56"/>
        <v/>
      </c>
      <c r="T308" s="11" t="str">
        <f>IF(ISBLANK(A308),"",VLOOKUP(表1_1617[[#This Row],[分项工程名称]],模板!C:G,3,FALSE))</f>
        <v/>
      </c>
      <c r="U308" s="2" t="str">
        <f t="shared" si="57"/>
        <v/>
      </c>
      <c r="V308" s="2" t="str">
        <f t="shared" si="58"/>
        <v/>
      </c>
      <c r="W308" s="11" t="str">
        <f>IF(ISBLANK(A308),"",表1_1617[[#This Row],[子项名称]]&amp;表1_1617[[#This Row],[标题]]&amp;表1_1617[[#This Row],[分项工程代号]])</f>
        <v/>
      </c>
      <c r="X308" s="11" t="str">
        <f>IF(ISBLANK(A308),"",COUNTIF(W:W,表1_1617[[#This Row],[子项名称]]&amp;表1_1617[[#This Row],[标题]]&amp;表1_1617[[#This Row],[分项工程代号]]))</f>
        <v/>
      </c>
      <c r="Y308" s="11" t="str">
        <f>IF(ISBLANK(A308),"",表1_1617[[#This Row],[子项名称]]&amp;表1_1617[[#This Row],[分项工程代号]]&amp;表1_1617[[#This Row],[分项工程名称]])</f>
        <v/>
      </c>
      <c r="Z308" s="11" t="str">
        <f>IF(ISBLANK(A308),"",IF(MATCH(表1_1617[[#This Row],[子项名称]]&amp;表1_1617[[#This Row],[分项工程代号]]&amp;表1_1617[[#This Row],[分项工程名称]],Y:Y,0)=ROW(表1_1617[[#This Row],[子项名称]]),TRUE,FALSE))</f>
        <v/>
      </c>
      <c r="AA308" s="11" t="str">
        <f t="shared" si="59"/>
        <v/>
      </c>
      <c r="AB308" s="11" t="str">
        <f>IF(ISBLANK(A308),"",VLOOKUP(表1_1617[[#This Row],[分项工程名称]],施工检查记录[#All],2,FALSE))</f>
        <v/>
      </c>
      <c r="AC308" t="str">
        <f t="shared" si="48"/>
        <v>1900年01月00日</v>
      </c>
    </row>
    <row r="309" customHeight="1" spans="1:29">
      <c r="A309" s="5"/>
      <c r="B309" s="5" t="str">
        <f ca="1" t="shared" si="49"/>
        <v/>
      </c>
      <c r="C309" s="7"/>
      <c r="D309" s="6"/>
      <c r="E309" s="7"/>
      <c r="F309" s="6"/>
      <c r="G309" s="37"/>
      <c r="I309" s="7"/>
      <c r="J309" s="7"/>
      <c r="K309" s="11" t="str">
        <f>IF(ISBLANK(A309),"",VLOOKUP("S8"&amp;表1_1617[[#This Row],[分项工程代号]]&amp;表1_1617[[#This Row],[分项工程名称]],模板!D:F,3,FALSE))</f>
        <v/>
      </c>
      <c r="L309" s="2" t="str">
        <f ca="1">IF(ISBLANK(A309),"",表1_1617[[#This Row],[编号]]&amp;TEXT(表1_1617[[#This Row],[序号]],"000"))</f>
        <v/>
      </c>
      <c r="M309" s="11" t="str">
        <f t="shared" si="50"/>
        <v/>
      </c>
      <c r="N309" s="11" t="str">
        <f t="shared" si="51"/>
        <v/>
      </c>
      <c r="O309" s="11" t="str">
        <f t="shared" si="52"/>
        <v/>
      </c>
      <c r="P309" s="2" t="str">
        <f t="shared" si="53"/>
        <v/>
      </c>
      <c r="Q309" s="2" t="str">
        <f t="shared" si="54"/>
        <v/>
      </c>
      <c r="R309" s="2" t="str">
        <f t="shared" si="55"/>
        <v/>
      </c>
      <c r="S309" s="11" t="str">
        <f t="shared" si="56"/>
        <v/>
      </c>
      <c r="T309" s="11" t="str">
        <f>IF(ISBLANK(A309),"",VLOOKUP(表1_1617[[#This Row],[分项工程名称]],模板!C:G,3,FALSE))</f>
        <v/>
      </c>
      <c r="U309" s="2" t="str">
        <f t="shared" si="57"/>
        <v/>
      </c>
      <c r="V309" s="2" t="str">
        <f t="shared" si="58"/>
        <v/>
      </c>
      <c r="W309" s="11" t="str">
        <f>IF(ISBLANK(A309),"",表1_1617[[#This Row],[子项名称]]&amp;表1_1617[[#This Row],[标题]]&amp;表1_1617[[#This Row],[分项工程代号]])</f>
        <v/>
      </c>
      <c r="X309" s="11" t="str">
        <f>IF(ISBLANK(A309),"",COUNTIF(W:W,表1_1617[[#This Row],[子项名称]]&amp;表1_1617[[#This Row],[标题]]&amp;表1_1617[[#This Row],[分项工程代号]]))</f>
        <v/>
      </c>
      <c r="Y309" s="11" t="str">
        <f>IF(ISBLANK(A309),"",表1_1617[[#This Row],[子项名称]]&amp;表1_1617[[#This Row],[分项工程代号]]&amp;表1_1617[[#This Row],[分项工程名称]])</f>
        <v/>
      </c>
      <c r="Z309" s="11" t="str">
        <f>IF(ISBLANK(A309),"",IF(MATCH(表1_1617[[#This Row],[子项名称]]&amp;表1_1617[[#This Row],[分项工程代号]]&amp;表1_1617[[#This Row],[分项工程名称]],Y:Y,0)=ROW(表1_1617[[#This Row],[子项名称]]),TRUE,FALSE))</f>
        <v/>
      </c>
      <c r="AA309" s="11" t="str">
        <f t="shared" si="59"/>
        <v/>
      </c>
      <c r="AB309" s="11" t="str">
        <f>IF(ISBLANK(A309),"",VLOOKUP(表1_1617[[#This Row],[分项工程名称]],施工检查记录[#All],2,FALSE))</f>
        <v/>
      </c>
      <c r="AC309" t="str">
        <f t="shared" si="48"/>
        <v>1900年01月00日</v>
      </c>
    </row>
    <row r="310" customHeight="1" spans="1:29">
      <c r="A310" s="5"/>
      <c r="B310" s="5" t="str">
        <f ca="1" t="shared" si="49"/>
        <v/>
      </c>
      <c r="C310" s="7"/>
      <c r="D310" s="6"/>
      <c r="E310" s="7"/>
      <c r="F310" s="6"/>
      <c r="G310" s="37"/>
      <c r="I310" s="7"/>
      <c r="J310" s="7"/>
      <c r="K310" s="11" t="str">
        <f>IF(ISBLANK(A310),"",VLOOKUP("S8"&amp;表1_1617[[#This Row],[分项工程代号]]&amp;表1_1617[[#This Row],[分项工程名称]],模板!D:F,3,FALSE))</f>
        <v/>
      </c>
      <c r="L310" s="2" t="str">
        <f ca="1">IF(ISBLANK(A310),"",表1_1617[[#This Row],[编号]]&amp;TEXT(表1_1617[[#This Row],[序号]],"000"))</f>
        <v/>
      </c>
      <c r="M310" s="11" t="str">
        <f t="shared" si="50"/>
        <v/>
      </c>
      <c r="N310" s="11" t="str">
        <f t="shared" si="51"/>
        <v/>
      </c>
      <c r="O310" s="11" t="str">
        <f t="shared" si="52"/>
        <v/>
      </c>
      <c r="P310" s="2" t="str">
        <f t="shared" si="53"/>
        <v/>
      </c>
      <c r="Q310" s="2" t="str">
        <f t="shared" si="54"/>
        <v/>
      </c>
      <c r="R310" s="2" t="str">
        <f t="shared" si="55"/>
        <v/>
      </c>
      <c r="S310" s="11" t="str">
        <f t="shared" si="56"/>
        <v/>
      </c>
      <c r="T310" s="11" t="str">
        <f>IF(ISBLANK(A310),"",VLOOKUP(表1_1617[[#This Row],[分项工程名称]],模板!C:G,3,FALSE))</f>
        <v/>
      </c>
      <c r="U310" s="2" t="str">
        <f t="shared" si="57"/>
        <v/>
      </c>
      <c r="V310" s="2" t="str">
        <f t="shared" si="58"/>
        <v/>
      </c>
      <c r="W310" s="11" t="str">
        <f>IF(ISBLANK(A310),"",表1_1617[[#This Row],[子项名称]]&amp;表1_1617[[#This Row],[标题]]&amp;表1_1617[[#This Row],[分项工程代号]])</f>
        <v/>
      </c>
      <c r="X310" s="11" t="str">
        <f>IF(ISBLANK(A310),"",COUNTIF(W:W,表1_1617[[#This Row],[子项名称]]&amp;表1_1617[[#This Row],[标题]]&amp;表1_1617[[#This Row],[分项工程代号]]))</f>
        <v/>
      </c>
      <c r="Y310" s="11" t="str">
        <f>IF(ISBLANK(A310),"",表1_1617[[#This Row],[子项名称]]&amp;表1_1617[[#This Row],[分项工程代号]]&amp;表1_1617[[#This Row],[分项工程名称]])</f>
        <v/>
      </c>
      <c r="Z310" s="11" t="str">
        <f>IF(ISBLANK(A310),"",IF(MATCH(表1_1617[[#This Row],[子项名称]]&amp;表1_1617[[#This Row],[分项工程代号]]&amp;表1_1617[[#This Row],[分项工程名称]],Y:Y,0)=ROW(表1_1617[[#This Row],[子项名称]]),TRUE,FALSE))</f>
        <v/>
      </c>
      <c r="AA310" s="11" t="str">
        <f t="shared" si="59"/>
        <v/>
      </c>
      <c r="AB310" s="11" t="str">
        <f>IF(ISBLANK(A310),"",VLOOKUP(表1_1617[[#This Row],[分项工程名称]],施工检查记录[#All],2,FALSE))</f>
        <v/>
      </c>
      <c r="AC310" t="str">
        <f t="shared" si="48"/>
        <v>1900年01月00日</v>
      </c>
    </row>
    <row r="311" customHeight="1" spans="1:29">
      <c r="A311" s="5"/>
      <c r="B311" s="5" t="str">
        <f ca="1" t="shared" si="49"/>
        <v/>
      </c>
      <c r="C311" s="7"/>
      <c r="D311" s="7"/>
      <c r="E311" s="7"/>
      <c r="F311" s="7"/>
      <c r="G311" s="37"/>
      <c r="I311" s="7"/>
      <c r="J311" s="7"/>
      <c r="K311" s="11" t="str">
        <f>IF(ISBLANK(A311),"",VLOOKUP("S8"&amp;表1_1617[[#This Row],[分项工程代号]]&amp;表1_1617[[#This Row],[分项工程名称]],模板!D:F,3,FALSE))</f>
        <v/>
      </c>
      <c r="L311" s="2" t="str">
        <f ca="1">IF(ISBLANK(A311),"",表1_1617[[#This Row],[编号]]&amp;TEXT(表1_1617[[#This Row],[序号]],"000"))</f>
        <v/>
      </c>
      <c r="M311" s="11" t="str">
        <f t="shared" si="50"/>
        <v/>
      </c>
      <c r="N311" s="11" t="str">
        <f t="shared" si="51"/>
        <v/>
      </c>
      <c r="O311" s="11" t="str">
        <f t="shared" si="52"/>
        <v/>
      </c>
      <c r="P311" s="2" t="str">
        <f t="shared" si="53"/>
        <v/>
      </c>
      <c r="Q311" s="2" t="str">
        <f t="shared" si="54"/>
        <v/>
      </c>
      <c r="R311" s="2" t="str">
        <f t="shared" si="55"/>
        <v/>
      </c>
      <c r="S311" s="11" t="str">
        <f t="shared" si="56"/>
        <v/>
      </c>
      <c r="T311" s="11" t="str">
        <f>IF(ISBLANK(A311),"",VLOOKUP(表1_1617[[#This Row],[分项工程名称]],模板!C:G,3,FALSE))</f>
        <v/>
      </c>
      <c r="U311" s="2" t="str">
        <f t="shared" si="57"/>
        <v/>
      </c>
      <c r="V311" s="2" t="str">
        <f t="shared" si="58"/>
        <v/>
      </c>
      <c r="W311" s="11" t="str">
        <f>IF(ISBLANK(A311),"",表1_1617[[#This Row],[子项名称]]&amp;表1_1617[[#This Row],[标题]]&amp;表1_1617[[#This Row],[分项工程代号]])</f>
        <v/>
      </c>
      <c r="X311" s="11" t="str">
        <f>IF(ISBLANK(A311),"",COUNTIF(W:W,表1_1617[[#This Row],[子项名称]]&amp;表1_1617[[#This Row],[标题]]&amp;表1_1617[[#This Row],[分项工程代号]]))</f>
        <v/>
      </c>
      <c r="Y311" s="11" t="str">
        <f>IF(ISBLANK(A311),"",表1_1617[[#This Row],[子项名称]]&amp;表1_1617[[#This Row],[分项工程代号]]&amp;表1_1617[[#This Row],[分项工程名称]])</f>
        <v/>
      </c>
      <c r="Z311" s="11" t="str">
        <f>IF(ISBLANK(A311),"",IF(MATCH(表1_1617[[#This Row],[子项名称]]&amp;表1_1617[[#This Row],[分项工程代号]]&amp;表1_1617[[#This Row],[分项工程名称]],Y:Y,0)=ROW(表1_1617[[#This Row],[子项名称]]),TRUE,FALSE))</f>
        <v/>
      </c>
      <c r="AA311" s="11" t="str">
        <f t="shared" si="59"/>
        <v/>
      </c>
      <c r="AB311" s="11" t="str">
        <f>IF(ISBLANK(A311),"",VLOOKUP(表1_1617[[#This Row],[分项工程名称]],施工检查记录[#All],2,FALSE))</f>
        <v/>
      </c>
      <c r="AC311" t="str">
        <f t="shared" si="48"/>
        <v>1900年01月00日</v>
      </c>
    </row>
    <row r="312" customHeight="1" spans="1:29">
      <c r="A312" s="5"/>
      <c r="B312" s="5" t="str">
        <f ca="1" t="shared" si="49"/>
        <v/>
      </c>
      <c r="C312" s="7"/>
      <c r="D312" s="7"/>
      <c r="E312" s="7"/>
      <c r="F312" s="7"/>
      <c r="G312" s="37"/>
      <c r="I312" s="7"/>
      <c r="J312" s="7"/>
      <c r="K312" s="11" t="str">
        <f>IF(ISBLANK(A312),"",VLOOKUP("S8"&amp;表1_1617[[#This Row],[分项工程代号]]&amp;表1_1617[[#This Row],[分项工程名称]],模板!D:F,3,FALSE))</f>
        <v/>
      </c>
      <c r="L312" s="2" t="str">
        <f ca="1">IF(ISBLANK(A312),"",表1_1617[[#This Row],[编号]]&amp;TEXT(表1_1617[[#This Row],[序号]],"000"))</f>
        <v/>
      </c>
      <c r="M312" s="11" t="str">
        <f t="shared" si="50"/>
        <v/>
      </c>
      <c r="N312" s="11" t="str">
        <f t="shared" si="51"/>
        <v/>
      </c>
      <c r="O312" s="11" t="str">
        <f t="shared" si="52"/>
        <v/>
      </c>
      <c r="P312" s="2" t="str">
        <f t="shared" si="53"/>
        <v/>
      </c>
      <c r="Q312" s="2" t="str">
        <f t="shared" si="54"/>
        <v/>
      </c>
      <c r="R312" s="2" t="str">
        <f t="shared" si="55"/>
        <v/>
      </c>
      <c r="S312" s="11" t="str">
        <f t="shared" si="56"/>
        <v/>
      </c>
      <c r="T312" s="11" t="str">
        <f>IF(ISBLANK(A312),"",VLOOKUP(表1_1617[[#This Row],[分项工程名称]],模板!C:G,3,FALSE))</f>
        <v/>
      </c>
      <c r="U312" s="2" t="str">
        <f t="shared" si="57"/>
        <v/>
      </c>
      <c r="V312" s="2" t="str">
        <f t="shared" si="58"/>
        <v/>
      </c>
      <c r="W312" s="11" t="str">
        <f>IF(ISBLANK(A312),"",表1_1617[[#This Row],[子项名称]]&amp;表1_1617[[#This Row],[标题]]&amp;表1_1617[[#This Row],[分项工程代号]])</f>
        <v/>
      </c>
      <c r="X312" s="11" t="str">
        <f>IF(ISBLANK(A312),"",COUNTIF(W:W,表1_1617[[#This Row],[子项名称]]&amp;表1_1617[[#This Row],[标题]]&amp;表1_1617[[#This Row],[分项工程代号]]))</f>
        <v/>
      </c>
      <c r="Y312" s="11" t="str">
        <f>IF(ISBLANK(A312),"",表1_1617[[#This Row],[子项名称]]&amp;表1_1617[[#This Row],[分项工程代号]]&amp;表1_1617[[#This Row],[分项工程名称]])</f>
        <v/>
      </c>
      <c r="Z312" s="11" t="str">
        <f>IF(ISBLANK(A312),"",IF(MATCH(表1_1617[[#This Row],[子项名称]]&amp;表1_1617[[#This Row],[分项工程代号]]&amp;表1_1617[[#This Row],[分项工程名称]],Y:Y,0)=ROW(表1_1617[[#This Row],[子项名称]]),TRUE,FALSE))</f>
        <v/>
      </c>
      <c r="AA312" s="11" t="str">
        <f t="shared" si="59"/>
        <v/>
      </c>
      <c r="AB312" s="11" t="str">
        <f>IF(ISBLANK(A312),"",VLOOKUP(表1_1617[[#This Row],[分项工程名称]],施工检查记录[#All],2,FALSE))</f>
        <v/>
      </c>
      <c r="AC312" t="str">
        <f t="shared" si="48"/>
        <v>1900年01月00日</v>
      </c>
    </row>
    <row r="313" customHeight="1" spans="1:29">
      <c r="A313" s="5"/>
      <c r="B313" s="5" t="str">
        <f ca="1" t="shared" si="49"/>
        <v/>
      </c>
      <c r="C313" s="7"/>
      <c r="D313" s="7"/>
      <c r="E313" s="7"/>
      <c r="F313" s="7"/>
      <c r="G313" s="37"/>
      <c r="I313" s="7"/>
      <c r="J313" s="7"/>
      <c r="K313" s="11" t="str">
        <f>IF(ISBLANK(A313),"",VLOOKUP("S8"&amp;表1_1617[[#This Row],[分项工程代号]]&amp;表1_1617[[#This Row],[分项工程名称]],模板!D:F,3,FALSE))</f>
        <v/>
      </c>
      <c r="L313" s="2" t="str">
        <f ca="1">IF(ISBLANK(A313),"",表1_1617[[#This Row],[编号]]&amp;TEXT(表1_1617[[#This Row],[序号]],"000"))</f>
        <v/>
      </c>
      <c r="M313" s="11" t="str">
        <f t="shared" si="50"/>
        <v/>
      </c>
      <c r="N313" s="11" t="str">
        <f t="shared" si="51"/>
        <v/>
      </c>
      <c r="O313" s="11" t="str">
        <f t="shared" si="52"/>
        <v/>
      </c>
      <c r="P313" s="2" t="str">
        <f t="shared" si="53"/>
        <v/>
      </c>
      <c r="Q313" s="2" t="str">
        <f t="shared" si="54"/>
        <v/>
      </c>
      <c r="R313" s="2" t="str">
        <f t="shared" si="55"/>
        <v/>
      </c>
      <c r="S313" s="11" t="str">
        <f t="shared" si="56"/>
        <v/>
      </c>
      <c r="T313" s="11" t="str">
        <f>IF(ISBLANK(A313),"",VLOOKUP(表1_1617[[#This Row],[分项工程名称]],模板!C:G,3,FALSE))</f>
        <v/>
      </c>
      <c r="U313" s="2" t="str">
        <f t="shared" si="57"/>
        <v/>
      </c>
      <c r="V313" s="2" t="str">
        <f t="shared" si="58"/>
        <v/>
      </c>
      <c r="W313" s="11" t="str">
        <f>IF(ISBLANK(A313),"",表1_1617[[#This Row],[子项名称]]&amp;表1_1617[[#This Row],[标题]]&amp;表1_1617[[#This Row],[分项工程代号]])</f>
        <v/>
      </c>
      <c r="X313" s="11" t="str">
        <f>IF(ISBLANK(A313),"",COUNTIF(W:W,表1_1617[[#This Row],[子项名称]]&amp;表1_1617[[#This Row],[标题]]&amp;表1_1617[[#This Row],[分项工程代号]]))</f>
        <v/>
      </c>
      <c r="Y313" s="11" t="str">
        <f>IF(ISBLANK(A313),"",表1_1617[[#This Row],[子项名称]]&amp;表1_1617[[#This Row],[分项工程代号]]&amp;表1_1617[[#This Row],[分项工程名称]])</f>
        <v/>
      </c>
      <c r="Z313" s="11" t="str">
        <f>IF(ISBLANK(A313),"",IF(MATCH(表1_1617[[#This Row],[子项名称]]&amp;表1_1617[[#This Row],[分项工程代号]]&amp;表1_1617[[#This Row],[分项工程名称]],Y:Y,0)=ROW(表1_1617[[#This Row],[子项名称]]),TRUE,FALSE))</f>
        <v/>
      </c>
      <c r="AA313" s="11" t="str">
        <f t="shared" si="59"/>
        <v/>
      </c>
      <c r="AB313" s="11" t="str">
        <f>IF(ISBLANK(A313),"",VLOOKUP(表1_1617[[#This Row],[分项工程名称]],施工检查记录[#All],2,FALSE))</f>
        <v/>
      </c>
      <c r="AC313" t="str">
        <f t="shared" si="48"/>
        <v>1900年01月00日</v>
      </c>
    </row>
    <row r="314" customHeight="1" spans="1:29">
      <c r="A314" s="5"/>
      <c r="B314" s="5" t="str">
        <f ca="1" t="shared" si="49"/>
        <v/>
      </c>
      <c r="C314" s="7"/>
      <c r="D314" s="7"/>
      <c r="E314" s="7"/>
      <c r="F314" s="7"/>
      <c r="G314" s="37"/>
      <c r="I314" s="7"/>
      <c r="J314" s="7"/>
      <c r="K314" s="11" t="str">
        <f>IF(ISBLANK(A314),"",VLOOKUP("S8"&amp;表1_1617[[#This Row],[分项工程代号]]&amp;表1_1617[[#This Row],[分项工程名称]],模板!D:F,3,FALSE))</f>
        <v/>
      </c>
      <c r="L314" s="2" t="str">
        <f ca="1">IF(ISBLANK(A314),"",表1_1617[[#This Row],[编号]]&amp;TEXT(表1_1617[[#This Row],[序号]],"000"))</f>
        <v/>
      </c>
      <c r="M314" s="11" t="str">
        <f t="shared" si="50"/>
        <v/>
      </c>
      <c r="N314" s="11" t="str">
        <f t="shared" si="51"/>
        <v/>
      </c>
      <c r="O314" s="11" t="str">
        <f t="shared" si="52"/>
        <v/>
      </c>
      <c r="P314" s="2" t="str">
        <f t="shared" si="53"/>
        <v/>
      </c>
      <c r="Q314" s="2" t="str">
        <f t="shared" si="54"/>
        <v/>
      </c>
      <c r="R314" s="2" t="str">
        <f t="shared" si="55"/>
        <v/>
      </c>
      <c r="S314" s="11" t="str">
        <f t="shared" si="56"/>
        <v/>
      </c>
      <c r="T314" s="11" t="str">
        <f>IF(ISBLANK(A314),"",VLOOKUP(表1_1617[[#This Row],[分项工程名称]],模板!C:G,3,FALSE))</f>
        <v/>
      </c>
      <c r="U314" s="2" t="str">
        <f t="shared" si="57"/>
        <v/>
      </c>
      <c r="V314" s="2" t="str">
        <f t="shared" si="58"/>
        <v/>
      </c>
      <c r="W314" s="11" t="str">
        <f>IF(ISBLANK(A314),"",表1_1617[[#This Row],[子项名称]]&amp;表1_1617[[#This Row],[标题]]&amp;表1_1617[[#This Row],[分项工程代号]])</f>
        <v/>
      </c>
      <c r="X314" s="11" t="str">
        <f>IF(ISBLANK(A314),"",COUNTIF(W:W,表1_1617[[#This Row],[子项名称]]&amp;表1_1617[[#This Row],[标题]]&amp;表1_1617[[#This Row],[分项工程代号]]))</f>
        <v/>
      </c>
      <c r="Y314" s="11" t="str">
        <f>IF(ISBLANK(A314),"",表1_1617[[#This Row],[子项名称]]&amp;表1_1617[[#This Row],[分项工程代号]]&amp;表1_1617[[#This Row],[分项工程名称]])</f>
        <v/>
      </c>
      <c r="Z314" s="11" t="str">
        <f>IF(ISBLANK(A314),"",IF(MATCH(表1_1617[[#This Row],[子项名称]]&amp;表1_1617[[#This Row],[分项工程代号]]&amp;表1_1617[[#This Row],[分项工程名称]],Y:Y,0)=ROW(表1_1617[[#This Row],[子项名称]]),TRUE,FALSE))</f>
        <v/>
      </c>
      <c r="AA314" s="11" t="str">
        <f t="shared" si="59"/>
        <v/>
      </c>
      <c r="AB314" s="11" t="str">
        <f>IF(ISBLANK(A314),"",VLOOKUP(表1_1617[[#This Row],[分项工程名称]],施工检查记录[#All],2,FALSE))</f>
        <v/>
      </c>
      <c r="AC314" t="str">
        <f t="shared" si="48"/>
        <v>1900年01月00日</v>
      </c>
    </row>
    <row r="315" customHeight="1" spans="1:29">
      <c r="A315" s="5"/>
      <c r="B315" s="5" t="str">
        <f ca="1" t="shared" si="49"/>
        <v/>
      </c>
      <c r="C315" s="7"/>
      <c r="D315" s="7"/>
      <c r="E315" s="5"/>
      <c r="F315" s="7"/>
      <c r="G315" s="37"/>
      <c r="I315" s="7"/>
      <c r="J315" s="7"/>
      <c r="K315" s="11" t="str">
        <f>IF(ISBLANK(A315),"",VLOOKUP("S8"&amp;表1_1617[[#This Row],[分项工程代号]]&amp;表1_1617[[#This Row],[分项工程名称]],模板!D:F,3,FALSE))</f>
        <v/>
      </c>
      <c r="L315" s="2" t="str">
        <f ca="1">IF(ISBLANK(A315),"",表1_1617[[#This Row],[编号]]&amp;TEXT(表1_1617[[#This Row],[序号]],"000"))</f>
        <v/>
      </c>
      <c r="M315" s="11" t="str">
        <f t="shared" si="50"/>
        <v/>
      </c>
      <c r="N315" s="11" t="str">
        <f t="shared" si="51"/>
        <v/>
      </c>
      <c r="O315" s="11" t="str">
        <f t="shared" si="52"/>
        <v/>
      </c>
      <c r="P315" s="2" t="str">
        <f t="shared" si="53"/>
        <v/>
      </c>
      <c r="Q315" s="2" t="str">
        <f t="shared" si="54"/>
        <v/>
      </c>
      <c r="R315" s="2" t="str">
        <f t="shared" si="55"/>
        <v/>
      </c>
      <c r="S315" s="11" t="str">
        <f t="shared" si="56"/>
        <v/>
      </c>
      <c r="T315" s="11" t="str">
        <f>IF(ISBLANK(A315),"",VLOOKUP(表1_1617[[#This Row],[分项工程名称]],模板!C:G,3,FALSE))</f>
        <v/>
      </c>
      <c r="U315" s="2" t="str">
        <f t="shared" si="57"/>
        <v/>
      </c>
      <c r="V315" s="2" t="str">
        <f t="shared" si="58"/>
        <v/>
      </c>
      <c r="W315" s="11" t="str">
        <f>IF(ISBLANK(A315),"",表1_1617[[#This Row],[子项名称]]&amp;表1_1617[[#This Row],[标题]]&amp;表1_1617[[#This Row],[分项工程代号]])</f>
        <v/>
      </c>
      <c r="X315" s="11" t="str">
        <f>IF(ISBLANK(A315),"",COUNTIF(W:W,表1_1617[[#This Row],[子项名称]]&amp;表1_1617[[#This Row],[标题]]&amp;表1_1617[[#This Row],[分项工程代号]]))</f>
        <v/>
      </c>
      <c r="Y315" s="11" t="str">
        <f>IF(ISBLANK(A315),"",表1_1617[[#This Row],[子项名称]]&amp;表1_1617[[#This Row],[分项工程代号]]&amp;表1_1617[[#This Row],[分项工程名称]])</f>
        <v/>
      </c>
      <c r="Z315" s="11" t="str">
        <f>IF(ISBLANK(A315),"",IF(MATCH(表1_1617[[#This Row],[子项名称]]&amp;表1_1617[[#This Row],[分项工程代号]]&amp;表1_1617[[#This Row],[分项工程名称]],Y:Y,0)=ROW(表1_1617[[#This Row],[子项名称]]),TRUE,FALSE))</f>
        <v/>
      </c>
      <c r="AA315" s="11" t="str">
        <f t="shared" si="59"/>
        <v/>
      </c>
      <c r="AB315" s="11" t="str">
        <f>IF(ISBLANK(A315),"",VLOOKUP(表1_1617[[#This Row],[分项工程名称]],施工检查记录[#All],2,FALSE))</f>
        <v/>
      </c>
      <c r="AC315" t="str">
        <f t="shared" si="48"/>
        <v>1900年01月00日</v>
      </c>
    </row>
    <row r="316" customHeight="1" spans="1:29">
      <c r="A316" s="5"/>
      <c r="B316" s="5" t="str">
        <f ca="1" t="shared" si="49"/>
        <v/>
      </c>
      <c r="C316" s="7"/>
      <c r="D316" s="7"/>
      <c r="E316" s="5"/>
      <c r="F316" s="7"/>
      <c r="G316" s="37"/>
      <c r="I316" s="7"/>
      <c r="J316" s="7"/>
      <c r="K316" s="11" t="str">
        <f>IF(ISBLANK(A316),"",VLOOKUP("S8"&amp;表1_1617[[#This Row],[分项工程代号]]&amp;表1_1617[[#This Row],[分项工程名称]],模板!D:F,3,FALSE))</f>
        <v/>
      </c>
      <c r="L316" s="2" t="str">
        <f ca="1">IF(ISBLANK(A316),"",表1_1617[[#This Row],[编号]]&amp;TEXT(表1_1617[[#This Row],[序号]],"000"))</f>
        <v/>
      </c>
      <c r="M316" s="11" t="str">
        <f t="shared" si="50"/>
        <v/>
      </c>
      <c r="N316" s="11" t="str">
        <f t="shared" si="51"/>
        <v/>
      </c>
      <c r="O316" s="11" t="str">
        <f t="shared" si="52"/>
        <v/>
      </c>
      <c r="P316" s="2" t="str">
        <f t="shared" si="53"/>
        <v/>
      </c>
      <c r="Q316" s="2" t="str">
        <f t="shared" si="54"/>
        <v/>
      </c>
      <c r="R316" s="2" t="str">
        <f t="shared" si="55"/>
        <v/>
      </c>
      <c r="S316" s="11" t="str">
        <f t="shared" si="56"/>
        <v/>
      </c>
      <c r="T316" s="11" t="str">
        <f>IF(ISBLANK(A316),"",VLOOKUP(表1_1617[[#This Row],[分项工程名称]],模板!C:G,3,FALSE))</f>
        <v/>
      </c>
      <c r="U316" s="2" t="str">
        <f t="shared" si="57"/>
        <v/>
      </c>
      <c r="V316" s="2" t="str">
        <f t="shared" si="58"/>
        <v/>
      </c>
      <c r="W316" s="11" t="str">
        <f>IF(ISBLANK(A316),"",表1_1617[[#This Row],[子项名称]]&amp;表1_1617[[#This Row],[标题]]&amp;表1_1617[[#This Row],[分项工程代号]])</f>
        <v/>
      </c>
      <c r="X316" s="11" t="str">
        <f>IF(ISBLANK(A316),"",COUNTIF(W:W,表1_1617[[#This Row],[子项名称]]&amp;表1_1617[[#This Row],[标题]]&amp;表1_1617[[#This Row],[分项工程代号]]))</f>
        <v/>
      </c>
      <c r="Y316" s="11" t="str">
        <f>IF(ISBLANK(A316),"",表1_1617[[#This Row],[子项名称]]&amp;表1_1617[[#This Row],[分项工程代号]]&amp;表1_1617[[#This Row],[分项工程名称]])</f>
        <v/>
      </c>
      <c r="Z316" s="11" t="str">
        <f>IF(ISBLANK(A316),"",IF(MATCH(表1_1617[[#This Row],[子项名称]]&amp;表1_1617[[#This Row],[分项工程代号]]&amp;表1_1617[[#This Row],[分项工程名称]],Y:Y,0)=ROW(表1_1617[[#This Row],[子项名称]]),TRUE,FALSE))</f>
        <v/>
      </c>
      <c r="AA316" s="11" t="str">
        <f t="shared" si="59"/>
        <v/>
      </c>
      <c r="AB316" s="11" t="str">
        <f>IF(ISBLANK(A316),"",VLOOKUP(表1_1617[[#This Row],[分项工程名称]],施工检查记录[#All],2,FALSE))</f>
        <v/>
      </c>
      <c r="AC316" t="str">
        <f t="shared" si="48"/>
        <v>1900年01月00日</v>
      </c>
    </row>
    <row r="317" customHeight="1" spans="1:29">
      <c r="A317" s="5"/>
      <c r="B317" s="5" t="str">
        <f ca="1" t="shared" si="49"/>
        <v/>
      </c>
      <c r="C317" s="7"/>
      <c r="D317" s="7"/>
      <c r="E317" s="5"/>
      <c r="F317" s="7"/>
      <c r="G317" s="37"/>
      <c r="I317" s="7"/>
      <c r="J317" s="7"/>
      <c r="K317" s="11" t="str">
        <f>IF(ISBLANK(A317),"",VLOOKUP("S8"&amp;表1_1617[[#This Row],[分项工程代号]]&amp;表1_1617[[#This Row],[分项工程名称]],模板!D:F,3,FALSE))</f>
        <v/>
      </c>
      <c r="L317" s="2" t="str">
        <f ca="1">IF(ISBLANK(A317),"",表1_1617[[#This Row],[编号]]&amp;TEXT(表1_1617[[#This Row],[序号]],"000"))</f>
        <v/>
      </c>
      <c r="M317" s="11" t="str">
        <f t="shared" si="50"/>
        <v/>
      </c>
      <c r="N317" s="11" t="str">
        <f t="shared" si="51"/>
        <v/>
      </c>
      <c r="O317" s="11" t="str">
        <f t="shared" si="52"/>
        <v/>
      </c>
      <c r="P317" s="2" t="str">
        <f t="shared" si="53"/>
        <v/>
      </c>
      <c r="Q317" s="2" t="str">
        <f t="shared" si="54"/>
        <v/>
      </c>
      <c r="R317" s="2" t="str">
        <f t="shared" si="55"/>
        <v/>
      </c>
      <c r="S317" s="11" t="str">
        <f t="shared" si="56"/>
        <v/>
      </c>
      <c r="T317" s="11" t="str">
        <f>IF(ISBLANK(A317),"",VLOOKUP(表1_1617[[#This Row],[分项工程名称]],模板!C:G,3,FALSE))</f>
        <v/>
      </c>
      <c r="U317" s="2" t="str">
        <f t="shared" si="57"/>
        <v/>
      </c>
      <c r="V317" s="2" t="str">
        <f t="shared" si="58"/>
        <v/>
      </c>
      <c r="W317" s="11" t="str">
        <f>IF(ISBLANK(A317),"",表1_1617[[#This Row],[子项名称]]&amp;表1_1617[[#This Row],[标题]]&amp;表1_1617[[#This Row],[分项工程代号]])</f>
        <v/>
      </c>
      <c r="X317" s="11" t="str">
        <f>IF(ISBLANK(A317),"",COUNTIF(W:W,表1_1617[[#This Row],[子项名称]]&amp;表1_1617[[#This Row],[标题]]&amp;表1_1617[[#This Row],[分项工程代号]]))</f>
        <v/>
      </c>
      <c r="Y317" s="11" t="str">
        <f>IF(ISBLANK(A317),"",表1_1617[[#This Row],[子项名称]]&amp;表1_1617[[#This Row],[分项工程代号]]&amp;表1_1617[[#This Row],[分项工程名称]])</f>
        <v/>
      </c>
      <c r="Z317" s="11" t="str">
        <f>IF(ISBLANK(A317),"",IF(MATCH(表1_1617[[#This Row],[子项名称]]&amp;表1_1617[[#This Row],[分项工程代号]]&amp;表1_1617[[#This Row],[分项工程名称]],Y:Y,0)=ROW(表1_1617[[#This Row],[子项名称]]),TRUE,FALSE))</f>
        <v/>
      </c>
      <c r="AA317" s="11" t="str">
        <f t="shared" si="59"/>
        <v/>
      </c>
      <c r="AB317" s="11" t="str">
        <f>IF(ISBLANK(A317),"",VLOOKUP(表1_1617[[#This Row],[分项工程名称]],施工检查记录[#All],2,FALSE))</f>
        <v/>
      </c>
      <c r="AC317" t="str">
        <f t="shared" si="48"/>
        <v>1900年01月00日</v>
      </c>
    </row>
    <row r="318" customHeight="1" spans="1:29">
      <c r="A318" s="5"/>
      <c r="B318" s="5" t="str">
        <f ca="1" t="shared" si="49"/>
        <v/>
      </c>
      <c r="C318" s="6"/>
      <c r="D318" s="6"/>
      <c r="E318" s="5"/>
      <c r="F318" s="7"/>
      <c r="G318" s="37"/>
      <c r="I318" s="7"/>
      <c r="J318" s="7"/>
      <c r="K318" s="11" t="str">
        <f>IF(ISBLANK(A318),"",VLOOKUP("S8"&amp;表1_1617[[#This Row],[分项工程代号]]&amp;表1_1617[[#This Row],[分项工程名称]],模板!D:F,3,FALSE))</f>
        <v/>
      </c>
      <c r="L318" s="2" t="str">
        <f ca="1">IF(ISBLANK(A318),"",表1_1617[[#This Row],[编号]]&amp;TEXT(表1_1617[[#This Row],[序号]],"000"))</f>
        <v/>
      </c>
      <c r="M318" s="11" t="str">
        <f t="shared" si="50"/>
        <v/>
      </c>
      <c r="N318" s="11" t="str">
        <f t="shared" si="51"/>
        <v/>
      </c>
      <c r="O318" s="11" t="str">
        <f t="shared" si="52"/>
        <v/>
      </c>
      <c r="P318" s="2" t="str">
        <f t="shared" si="53"/>
        <v/>
      </c>
      <c r="Q318" s="2" t="str">
        <f t="shared" si="54"/>
        <v/>
      </c>
      <c r="R318" s="2" t="str">
        <f t="shared" si="55"/>
        <v/>
      </c>
      <c r="S318" s="11" t="str">
        <f t="shared" si="56"/>
        <v/>
      </c>
      <c r="T318" s="11" t="str">
        <f>IF(ISBLANK(A318),"",VLOOKUP(表1_1617[[#This Row],[分项工程名称]],模板!C:G,3,FALSE))</f>
        <v/>
      </c>
      <c r="U318" s="2" t="str">
        <f t="shared" si="57"/>
        <v/>
      </c>
      <c r="V318" s="2" t="str">
        <f t="shared" si="58"/>
        <v/>
      </c>
      <c r="W318" s="11" t="str">
        <f>IF(ISBLANK(A318),"",表1_1617[[#This Row],[子项名称]]&amp;表1_1617[[#This Row],[标题]]&amp;表1_1617[[#This Row],[分项工程代号]])</f>
        <v/>
      </c>
      <c r="X318" s="11" t="str">
        <f>IF(ISBLANK(A318),"",COUNTIF(W:W,表1_1617[[#This Row],[子项名称]]&amp;表1_1617[[#This Row],[标题]]&amp;表1_1617[[#This Row],[分项工程代号]]))</f>
        <v/>
      </c>
      <c r="Y318" s="11" t="str">
        <f>IF(ISBLANK(A318),"",表1_1617[[#This Row],[子项名称]]&amp;表1_1617[[#This Row],[分项工程代号]]&amp;表1_1617[[#This Row],[分项工程名称]])</f>
        <v/>
      </c>
      <c r="Z318" s="11" t="str">
        <f>IF(ISBLANK(A318),"",IF(MATCH(表1_1617[[#This Row],[子项名称]]&amp;表1_1617[[#This Row],[分项工程代号]]&amp;表1_1617[[#This Row],[分项工程名称]],Y:Y,0)=ROW(表1_1617[[#This Row],[子项名称]]),TRUE,FALSE))</f>
        <v/>
      </c>
      <c r="AA318" s="11" t="str">
        <f t="shared" si="59"/>
        <v/>
      </c>
      <c r="AB318" s="11" t="str">
        <f>IF(ISBLANK(A318),"",VLOOKUP(表1_1617[[#This Row],[分项工程名称]],施工检查记录[#All],2,FALSE))</f>
        <v/>
      </c>
      <c r="AC318" t="str">
        <f t="shared" si="48"/>
        <v>1900年01月00日</v>
      </c>
    </row>
    <row r="319" customHeight="1" spans="1:29">
      <c r="A319" s="5"/>
      <c r="B319" s="5" t="str">
        <f ca="1" t="shared" si="49"/>
        <v/>
      </c>
      <c r="C319" s="6"/>
      <c r="D319" s="6"/>
      <c r="E319" s="5"/>
      <c r="F319" s="7"/>
      <c r="G319" s="37"/>
      <c r="I319" s="7"/>
      <c r="J319" s="7"/>
      <c r="K319" s="11" t="str">
        <f>IF(ISBLANK(A319),"",VLOOKUP("S8"&amp;表1_1617[[#This Row],[分项工程代号]]&amp;表1_1617[[#This Row],[分项工程名称]],模板!D:F,3,FALSE))</f>
        <v/>
      </c>
      <c r="L319" s="2" t="str">
        <f ca="1">IF(ISBLANK(A319),"",表1_1617[[#This Row],[编号]]&amp;TEXT(表1_1617[[#This Row],[序号]],"000"))</f>
        <v/>
      </c>
      <c r="M319" s="11" t="str">
        <f t="shared" si="50"/>
        <v/>
      </c>
      <c r="N319" s="11" t="str">
        <f t="shared" si="51"/>
        <v/>
      </c>
      <c r="O319" s="11" t="str">
        <f t="shared" si="52"/>
        <v/>
      </c>
      <c r="P319" s="2" t="str">
        <f t="shared" si="53"/>
        <v/>
      </c>
      <c r="Q319" s="2" t="str">
        <f t="shared" si="54"/>
        <v/>
      </c>
      <c r="R319" s="2" t="str">
        <f t="shared" si="55"/>
        <v/>
      </c>
      <c r="S319" s="11" t="str">
        <f t="shared" si="56"/>
        <v/>
      </c>
      <c r="T319" s="11" t="str">
        <f>IF(ISBLANK(A319),"",VLOOKUP(表1_1617[[#This Row],[分项工程名称]],模板!C:G,3,FALSE))</f>
        <v/>
      </c>
      <c r="U319" s="2" t="str">
        <f t="shared" si="57"/>
        <v/>
      </c>
      <c r="V319" s="2" t="str">
        <f t="shared" si="58"/>
        <v/>
      </c>
      <c r="W319" s="11" t="str">
        <f>IF(ISBLANK(A319),"",表1_1617[[#This Row],[子项名称]]&amp;表1_1617[[#This Row],[标题]]&amp;表1_1617[[#This Row],[分项工程代号]])</f>
        <v/>
      </c>
      <c r="X319" s="11" t="str">
        <f>IF(ISBLANK(A319),"",COUNTIF(W:W,表1_1617[[#This Row],[子项名称]]&amp;表1_1617[[#This Row],[标题]]&amp;表1_1617[[#This Row],[分项工程代号]]))</f>
        <v/>
      </c>
      <c r="Y319" s="11" t="str">
        <f>IF(ISBLANK(A319),"",表1_1617[[#This Row],[子项名称]]&amp;表1_1617[[#This Row],[分项工程代号]]&amp;表1_1617[[#This Row],[分项工程名称]])</f>
        <v/>
      </c>
      <c r="Z319" s="11" t="str">
        <f>IF(ISBLANK(A319),"",IF(MATCH(表1_1617[[#This Row],[子项名称]]&amp;表1_1617[[#This Row],[分项工程代号]]&amp;表1_1617[[#This Row],[分项工程名称]],Y:Y,0)=ROW(表1_1617[[#This Row],[子项名称]]),TRUE,FALSE))</f>
        <v/>
      </c>
      <c r="AA319" s="11" t="str">
        <f t="shared" si="59"/>
        <v/>
      </c>
      <c r="AB319" s="11" t="str">
        <f>IF(ISBLANK(A319),"",VLOOKUP(表1_1617[[#This Row],[分项工程名称]],施工检查记录[#All],2,FALSE))</f>
        <v/>
      </c>
      <c r="AC319" t="str">
        <f t="shared" si="48"/>
        <v>1900年01月00日</v>
      </c>
    </row>
    <row r="320" customHeight="1" spans="1:29">
      <c r="A320" s="5"/>
      <c r="B320" s="5" t="str">
        <f ca="1" t="shared" si="49"/>
        <v/>
      </c>
      <c r="C320" s="6"/>
      <c r="D320" s="6"/>
      <c r="E320" s="5"/>
      <c r="F320" s="7"/>
      <c r="G320" s="37"/>
      <c r="I320" s="7"/>
      <c r="J320" s="7"/>
      <c r="K320" s="11" t="str">
        <f>IF(ISBLANK(A320),"",VLOOKUP("S8"&amp;表1_1617[[#This Row],[分项工程代号]]&amp;表1_1617[[#This Row],[分项工程名称]],模板!D:F,3,FALSE))</f>
        <v/>
      </c>
      <c r="L320" s="2" t="str">
        <f ca="1">IF(ISBLANK(A320),"",表1_1617[[#This Row],[编号]]&amp;TEXT(表1_1617[[#This Row],[序号]],"000"))</f>
        <v/>
      </c>
      <c r="M320" s="11" t="str">
        <f t="shared" si="50"/>
        <v/>
      </c>
      <c r="N320" s="11" t="str">
        <f t="shared" si="51"/>
        <v/>
      </c>
      <c r="O320" s="11" t="str">
        <f t="shared" si="52"/>
        <v/>
      </c>
      <c r="P320" s="2" t="str">
        <f t="shared" si="53"/>
        <v/>
      </c>
      <c r="Q320" s="2" t="str">
        <f t="shared" si="54"/>
        <v/>
      </c>
      <c r="R320" s="2" t="str">
        <f t="shared" si="55"/>
        <v/>
      </c>
      <c r="S320" s="11" t="str">
        <f t="shared" si="56"/>
        <v/>
      </c>
      <c r="T320" s="11" t="str">
        <f>IF(ISBLANK(A320),"",VLOOKUP(表1_1617[[#This Row],[分项工程名称]],模板!C:G,3,FALSE))</f>
        <v/>
      </c>
      <c r="U320" s="2" t="str">
        <f t="shared" si="57"/>
        <v/>
      </c>
      <c r="V320" s="2" t="str">
        <f t="shared" si="58"/>
        <v/>
      </c>
      <c r="W320" s="11" t="str">
        <f>IF(ISBLANK(A320),"",表1_1617[[#This Row],[子项名称]]&amp;表1_1617[[#This Row],[标题]]&amp;表1_1617[[#This Row],[分项工程代号]])</f>
        <v/>
      </c>
      <c r="X320" s="11" t="str">
        <f>IF(ISBLANK(A320),"",COUNTIF(W:W,表1_1617[[#This Row],[子项名称]]&amp;表1_1617[[#This Row],[标题]]&amp;表1_1617[[#This Row],[分项工程代号]]))</f>
        <v/>
      </c>
      <c r="Y320" s="11" t="str">
        <f>IF(ISBLANK(A320),"",表1_1617[[#This Row],[子项名称]]&amp;表1_1617[[#This Row],[分项工程代号]]&amp;表1_1617[[#This Row],[分项工程名称]])</f>
        <v/>
      </c>
      <c r="Z320" s="11" t="str">
        <f>IF(ISBLANK(A320),"",IF(MATCH(表1_1617[[#This Row],[子项名称]]&amp;表1_1617[[#This Row],[分项工程代号]]&amp;表1_1617[[#This Row],[分项工程名称]],Y:Y,0)=ROW(表1_1617[[#This Row],[子项名称]]),TRUE,FALSE))</f>
        <v/>
      </c>
      <c r="AA320" s="11" t="str">
        <f t="shared" si="59"/>
        <v/>
      </c>
      <c r="AB320" s="11" t="str">
        <f>IF(ISBLANK(A320),"",VLOOKUP(表1_1617[[#This Row],[分项工程名称]],施工检查记录[#All],2,FALSE))</f>
        <v/>
      </c>
      <c r="AC320" t="str">
        <f t="shared" si="48"/>
        <v>1900年01月00日</v>
      </c>
    </row>
    <row r="321" customHeight="1" spans="1:29">
      <c r="A321" s="5"/>
      <c r="B321" s="5" t="str">
        <f ca="1" t="shared" si="49"/>
        <v/>
      </c>
      <c r="C321" s="7"/>
      <c r="D321" s="6"/>
      <c r="E321" s="5"/>
      <c r="F321" s="7"/>
      <c r="G321" s="37"/>
      <c r="I321" s="7"/>
      <c r="J321" s="7"/>
      <c r="K321" s="11" t="str">
        <f>IF(ISBLANK(A321),"",VLOOKUP("S8"&amp;表1_1617[[#This Row],[分项工程代号]]&amp;表1_1617[[#This Row],[分项工程名称]],模板!D:F,3,FALSE))</f>
        <v/>
      </c>
      <c r="L321" s="2" t="str">
        <f ca="1">IF(ISBLANK(A321),"",表1_1617[[#This Row],[编号]]&amp;TEXT(表1_1617[[#This Row],[序号]],"000"))</f>
        <v/>
      </c>
      <c r="M321" s="11" t="str">
        <f t="shared" si="50"/>
        <v/>
      </c>
      <c r="N321" s="11" t="str">
        <f t="shared" si="51"/>
        <v/>
      </c>
      <c r="O321" s="11" t="str">
        <f t="shared" si="52"/>
        <v/>
      </c>
      <c r="P321" s="2" t="str">
        <f t="shared" si="53"/>
        <v/>
      </c>
      <c r="Q321" s="2" t="str">
        <f t="shared" si="54"/>
        <v/>
      </c>
      <c r="R321" s="2" t="str">
        <f t="shared" si="55"/>
        <v/>
      </c>
      <c r="S321" s="11" t="str">
        <f t="shared" si="56"/>
        <v/>
      </c>
      <c r="T321" s="11" t="str">
        <f>IF(ISBLANK(A321),"",VLOOKUP(表1_1617[[#This Row],[分项工程名称]],模板!C:G,3,FALSE))</f>
        <v/>
      </c>
      <c r="U321" s="2" t="str">
        <f t="shared" si="57"/>
        <v/>
      </c>
      <c r="V321" s="2" t="str">
        <f t="shared" si="58"/>
        <v/>
      </c>
      <c r="W321" s="11" t="str">
        <f>IF(ISBLANK(A321),"",表1_1617[[#This Row],[子项名称]]&amp;表1_1617[[#This Row],[标题]]&amp;表1_1617[[#This Row],[分项工程代号]])</f>
        <v/>
      </c>
      <c r="X321" s="11" t="str">
        <f>IF(ISBLANK(A321),"",COUNTIF(W:W,表1_1617[[#This Row],[子项名称]]&amp;表1_1617[[#This Row],[标题]]&amp;表1_1617[[#This Row],[分项工程代号]]))</f>
        <v/>
      </c>
      <c r="Y321" s="11" t="str">
        <f>IF(ISBLANK(A321),"",表1_1617[[#This Row],[子项名称]]&amp;表1_1617[[#This Row],[分项工程代号]]&amp;表1_1617[[#This Row],[分项工程名称]])</f>
        <v/>
      </c>
      <c r="Z321" s="11" t="str">
        <f>IF(ISBLANK(A321),"",IF(MATCH(表1_1617[[#This Row],[子项名称]]&amp;表1_1617[[#This Row],[分项工程代号]]&amp;表1_1617[[#This Row],[分项工程名称]],Y:Y,0)=ROW(表1_1617[[#This Row],[子项名称]]),TRUE,FALSE))</f>
        <v/>
      </c>
      <c r="AA321" s="11" t="str">
        <f t="shared" si="59"/>
        <v/>
      </c>
      <c r="AB321" s="11" t="str">
        <f>IF(ISBLANK(A321),"",VLOOKUP(表1_1617[[#This Row],[分项工程名称]],施工检查记录[#All],2,FALSE))</f>
        <v/>
      </c>
      <c r="AC321" t="str">
        <f t="shared" si="48"/>
        <v>1900年01月00日</v>
      </c>
    </row>
    <row r="322" customHeight="1" spans="1:29">
      <c r="A322" s="5"/>
      <c r="B322" s="5" t="str">
        <f ca="1" t="shared" si="49"/>
        <v/>
      </c>
      <c r="C322" s="7"/>
      <c r="D322" s="6"/>
      <c r="E322" s="5"/>
      <c r="F322" s="7"/>
      <c r="G322" s="37"/>
      <c r="I322" s="7"/>
      <c r="J322" s="7"/>
      <c r="K322" s="11" t="str">
        <f>IF(ISBLANK(A322),"",VLOOKUP("S8"&amp;表1_1617[[#This Row],[分项工程代号]]&amp;表1_1617[[#This Row],[分项工程名称]],模板!D:F,3,FALSE))</f>
        <v/>
      </c>
      <c r="L322" s="2" t="str">
        <f ca="1">IF(ISBLANK(A322),"",表1_1617[[#This Row],[编号]]&amp;TEXT(表1_1617[[#This Row],[序号]],"000"))</f>
        <v/>
      </c>
      <c r="M322" s="11" t="str">
        <f t="shared" si="50"/>
        <v/>
      </c>
      <c r="N322" s="11" t="str">
        <f t="shared" si="51"/>
        <v/>
      </c>
      <c r="O322" s="11" t="str">
        <f t="shared" si="52"/>
        <v/>
      </c>
      <c r="P322" s="2" t="str">
        <f t="shared" si="53"/>
        <v/>
      </c>
      <c r="Q322" s="2" t="str">
        <f t="shared" si="54"/>
        <v/>
      </c>
      <c r="R322" s="2" t="str">
        <f t="shared" si="55"/>
        <v/>
      </c>
      <c r="S322" s="11" t="str">
        <f t="shared" si="56"/>
        <v/>
      </c>
      <c r="T322" s="11" t="str">
        <f>IF(ISBLANK(A322),"",VLOOKUP(表1_1617[[#This Row],[分项工程名称]],模板!C:G,3,FALSE))</f>
        <v/>
      </c>
      <c r="U322" s="2" t="str">
        <f t="shared" si="57"/>
        <v/>
      </c>
      <c r="V322" s="2" t="str">
        <f t="shared" si="58"/>
        <v/>
      </c>
      <c r="W322" s="11" t="str">
        <f>IF(ISBLANK(A322),"",表1_1617[[#This Row],[子项名称]]&amp;表1_1617[[#This Row],[标题]]&amp;表1_1617[[#This Row],[分项工程代号]])</f>
        <v/>
      </c>
      <c r="X322" s="11" t="str">
        <f>IF(ISBLANK(A322),"",COUNTIF(W:W,表1_1617[[#This Row],[子项名称]]&amp;表1_1617[[#This Row],[标题]]&amp;表1_1617[[#This Row],[分项工程代号]]))</f>
        <v/>
      </c>
      <c r="Y322" s="11" t="str">
        <f>IF(ISBLANK(A322),"",表1_1617[[#This Row],[子项名称]]&amp;表1_1617[[#This Row],[分项工程代号]]&amp;表1_1617[[#This Row],[分项工程名称]])</f>
        <v/>
      </c>
      <c r="Z322" s="11" t="str">
        <f>IF(ISBLANK(A322),"",IF(MATCH(表1_1617[[#This Row],[子项名称]]&amp;表1_1617[[#This Row],[分项工程代号]]&amp;表1_1617[[#This Row],[分项工程名称]],Y:Y,0)=ROW(表1_1617[[#This Row],[子项名称]]),TRUE,FALSE))</f>
        <v/>
      </c>
      <c r="AA322" s="11" t="str">
        <f t="shared" si="59"/>
        <v/>
      </c>
      <c r="AB322" s="11" t="str">
        <f>IF(ISBLANK(A322),"",VLOOKUP(表1_1617[[#This Row],[分项工程名称]],施工检查记录[#All],2,FALSE))</f>
        <v/>
      </c>
      <c r="AC322" t="str">
        <f t="shared" ref="AC322:AC385" si="60">TEXT($G322,"yyyy年mm月dd日")</f>
        <v>1900年01月00日</v>
      </c>
    </row>
    <row r="323" customHeight="1" spans="1:29">
      <c r="A323" s="5"/>
      <c r="B323" s="5" t="str">
        <f ca="1" t="shared" ref="B323:B386" si="61">IF(ISBLANK(A323),"",_xlfn.MAXIFS(INDIRECT(ADDRESS(2,2)&amp;":"&amp;ADDRESS(ROW(A323)-1,2)),INDIRECT(ADDRESS(2,1)&amp;":"&amp;ADDRESS(ROW(A323)-1,1)),A323,INDIRECT(ADDRESS(2,3)&amp;":"&amp;ADDRESS(ROW(A323)-1,3)),C323,INDIRECT(ADDRESS(2,4)&amp;":"&amp;ADDRESS(ROW(A323)-1,4)),D323)+1)</f>
        <v/>
      </c>
      <c r="C323" s="7"/>
      <c r="D323" s="7"/>
      <c r="E323" s="5"/>
      <c r="F323" s="7"/>
      <c r="G323" s="37"/>
      <c r="I323" s="7"/>
      <c r="J323" s="7"/>
      <c r="K323" s="11" t="str">
        <f>IF(ISBLANK(A323),"",VLOOKUP("S8"&amp;表1_1617[[#This Row],[分项工程代号]]&amp;表1_1617[[#This Row],[分项工程名称]],模板!D:F,3,FALSE))</f>
        <v/>
      </c>
      <c r="L323" s="2" t="str">
        <f ca="1">IF(ISBLANK(A323),"",表1_1617[[#This Row],[编号]]&amp;TEXT(表1_1617[[#This Row],[序号]],"000"))</f>
        <v/>
      </c>
      <c r="M323" s="11" t="str">
        <f t="shared" ref="M323:M386" si="62">IF(ISBLANK(A323),"","北方工程刚果（金）有限公司")</f>
        <v/>
      </c>
      <c r="N323" s="11" t="str">
        <f t="shared" ref="N323:N386" si="63">IF(ISBLANK(A323),"","李云松")</f>
        <v/>
      </c>
      <c r="O323" s="11" t="str">
        <f t="shared" ref="O323:O386" si="64">IF(ISBLANK(A323),"","黄必银")</f>
        <v/>
      </c>
      <c r="P323" s="2" t="str">
        <f t="shared" ref="P323:P386" si="65">IF(ISBLANK(A323),"","WUHUANG CONSTRUCTION ET COMMERCE RDC SAS")</f>
        <v/>
      </c>
      <c r="Q323" s="2" t="str">
        <f t="shared" ref="Q323:Q386" si="66">IF(ISBLANK(A323),"","陈陆")</f>
        <v/>
      </c>
      <c r="R323" s="2" t="str">
        <f t="shared" ref="R323:R386" si="67">IF(ISBLANK(A323),"","冯翰鹏")</f>
        <v/>
      </c>
      <c r="S323" s="11" t="str">
        <f t="shared" ref="S323:S386" si="68">IF(ISBLANK(A323),"","鑫诚建设监理咨询有限公司")</f>
        <v/>
      </c>
      <c r="T323" s="11" t="str">
        <f>IF(ISBLANK(A323),"",VLOOKUP(表1_1617[[#This Row],[分项工程名称]],模板!C:G,3,FALSE))</f>
        <v/>
      </c>
      <c r="U323" s="2" t="str">
        <f t="shared" ref="U323:U386" si="69">IF(ISBLANK(A323),"","刚果（金）庞比铜钴矿项目")</f>
        <v/>
      </c>
      <c r="V323" s="2" t="str">
        <f t="shared" ref="V323:V386" si="70">IF(ISBLANK(A323),"",_xlfn.CONCAT(U323,"   ",A323))</f>
        <v/>
      </c>
      <c r="W323" s="11" t="str">
        <f>IF(ISBLANK(A323),"",表1_1617[[#This Row],[子项名称]]&amp;表1_1617[[#This Row],[标题]]&amp;表1_1617[[#This Row],[分项工程代号]])</f>
        <v/>
      </c>
      <c r="X323" s="11" t="str">
        <f>IF(ISBLANK(A323),"",COUNTIF(W:W,表1_1617[[#This Row],[子项名称]]&amp;表1_1617[[#This Row],[标题]]&amp;表1_1617[[#This Row],[分项工程代号]]))</f>
        <v/>
      </c>
      <c r="Y323" s="11" t="str">
        <f>IF(ISBLANK(A323),"",表1_1617[[#This Row],[子项名称]]&amp;表1_1617[[#This Row],[分项工程代号]]&amp;表1_1617[[#This Row],[分项工程名称]])</f>
        <v/>
      </c>
      <c r="Z323" s="11" t="str">
        <f>IF(ISBLANK(A323),"",IF(MATCH(表1_1617[[#This Row],[子项名称]]&amp;表1_1617[[#This Row],[分项工程代号]]&amp;表1_1617[[#This Row],[分项工程名称]],Y:Y,0)=ROW(表1_1617[[#This Row],[子项名称]]),TRUE,FALSE))</f>
        <v/>
      </c>
      <c r="AA323" s="11" t="str">
        <f t="shared" ref="AA323:AA386" si="71">IF(ISBLANK(A323),"",_xlfn.CONCAT("GB 50166-2007《火灾自动报警系统施工及验收规范》"))</f>
        <v/>
      </c>
      <c r="AB323" s="11" t="str">
        <f>IF(ISBLANK(A323),"",VLOOKUP(表1_1617[[#This Row],[分项工程名称]],施工检查记录[#All],2,FALSE))</f>
        <v/>
      </c>
      <c r="AC323" t="str">
        <f t="shared" si="60"/>
        <v>1900年01月00日</v>
      </c>
    </row>
    <row r="324" customHeight="1" spans="1:29">
      <c r="A324" s="5"/>
      <c r="B324" s="5" t="str">
        <f ca="1" t="shared" si="61"/>
        <v/>
      </c>
      <c r="C324" s="7"/>
      <c r="D324" s="7"/>
      <c r="E324" s="5"/>
      <c r="F324" s="7"/>
      <c r="G324" s="85"/>
      <c r="I324" s="7"/>
      <c r="J324" s="5"/>
      <c r="K324" s="11" t="str">
        <f>IF(ISBLANK(A324),"",VLOOKUP("S8"&amp;表1_1617[[#This Row],[分项工程代号]]&amp;表1_1617[[#This Row],[分项工程名称]],模板!D:F,3,FALSE))</f>
        <v/>
      </c>
      <c r="L324" s="2" t="str">
        <f ca="1">IF(ISBLANK(A324),"",表1_1617[[#This Row],[编号]]&amp;TEXT(表1_1617[[#This Row],[序号]],"000"))</f>
        <v/>
      </c>
      <c r="M324" s="11" t="str">
        <f t="shared" si="62"/>
        <v/>
      </c>
      <c r="N324" s="11" t="str">
        <f t="shared" si="63"/>
        <v/>
      </c>
      <c r="O324" s="11" t="str">
        <f t="shared" si="64"/>
        <v/>
      </c>
      <c r="P324" s="2" t="str">
        <f t="shared" si="65"/>
        <v/>
      </c>
      <c r="Q324" s="2" t="str">
        <f t="shared" si="66"/>
        <v/>
      </c>
      <c r="R324" s="2" t="str">
        <f t="shared" si="67"/>
        <v/>
      </c>
      <c r="S324" s="11" t="str">
        <f t="shared" si="68"/>
        <v/>
      </c>
      <c r="T324" s="11" t="str">
        <f>IF(ISBLANK(A324),"",VLOOKUP(表1_1617[[#This Row],[分项工程名称]],模板!C:G,3,FALSE))</f>
        <v/>
      </c>
      <c r="U324" s="2" t="str">
        <f t="shared" si="69"/>
        <v/>
      </c>
      <c r="V324" s="2" t="str">
        <f t="shared" si="70"/>
        <v/>
      </c>
      <c r="W324" s="11" t="str">
        <f>IF(ISBLANK(A324),"",表1_1617[[#This Row],[子项名称]]&amp;表1_1617[[#This Row],[标题]]&amp;表1_1617[[#This Row],[分项工程代号]])</f>
        <v/>
      </c>
      <c r="X324" s="11" t="str">
        <f>IF(ISBLANK(A324),"",COUNTIF(W:W,表1_1617[[#This Row],[子项名称]]&amp;表1_1617[[#This Row],[标题]]&amp;表1_1617[[#This Row],[分项工程代号]]))</f>
        <v/>
      </c>
      <c r="Y324" s="11" t="str">
        <f>IF(ISBLANK(A324),"",表1_1617[[#This Row],[子项名称]]&amp;表1_1617[[#This Row],[分项工程代号]]&amp;表1_1617[[#This Row],[分项工程名称]])</f>
        <v/>
      </c>
      <c r="Z324" s="11" t="str">
        <f>IF(ISBLANK(A324),"",IF(MATCH(表1_1617[[#This Row],[子项名称]]&amp;表1_1617[[#This Row],[分项工程代号]]&amp;表1_1617[[#This Row],[分项工程名称]],Y:Y,0)=ROW(表1_1617[[#This Row],[子项名称]]),TRUE,FALSE))</f>
        <v/>
      </c>
      <c r="AA324" s="11" t="str">
        <f t="shared" si="71"/>
        <v/>
      </c>
      <c r="AB324" s="11" t="str">
        <f>IF(ISBLANK(A324),"",VLOOKUP(表1_1617[[#This Row],[分项工程名称]],施工检查记录[#All],2,FALSE))</f>
        <v/>
      </c>
      <c r="AC324" t="str">
        <f t="shared" si="60"/>
        <v>1900年01月00日</v>
      </c>
    </row>
    <row r="325" customHeight="1" spans="1:29">
      <c r="A325" s="5"/>
      <c r="B325" s="5" t="str">
        <f ca="1" t="shared" si="61"/>
        <v/>
      </c>
      <c r="C325" s="7"/>
      <c r="D325" s="7"/>
      <c r="E325" s="5"/>
      <c r="F325" s="7"/>
      <c r="G325" s="85"/>
      <c r="I325" s="7"/>
      <c r="J325" s="5"/>
      <c r="K325" s="11" t="str">
        <f>IF(ISBLANK(A325),"",VLOOKUP("S8"&amp;表1_1617[[#This Row],[分项工程代号]]&amp;表1_1617[[#This Row],[分项工程名称]],模板!D:F,3,FALSE))</f>
        <v/>
      </c>
      <c r="L325" s="2" t="str">
        <f ca="1">IF(ISBLANK(A325),"",表1_1617[[#This Row],[编号]]&amp;TEXT(表1_1617[[#This Row],[序号]],"000"))</f>
        <v/>
      </c>
      <c r="M325" s="11" t="str">
        <f t="shared" si="62"/>
        <v/>
      </c>
      <c r="N325" s="11" t="str">
        <f t="shared" si="63"/>
        <v/>
      </c>
      <c r="O325" s="11" t="str">
        <f t="shared" si="64"/>
        <v/>
      </c>
      <c r="P325" s="2" t="str">
        <f t="shared" si="65"/>
        <v/>
      </c>
      <c r="Q325" s="2" t="str">
        <f t="shared" si="66"/>
        <v/>
      </c>
      <c r="R325" s="2" t="str">
        <f t="shared" si="67"/>
        <v/>
      </c>
      <c r="S325" s="11" t="str">
        <f t="shared" si="68"/>
        <v/>
      </c>
      <c r="T325" s="11" t="str">
        <f>IF(ISBLANK(A325),"",VLOOKUP(表1_1617[[#This Row],[分项工程名称]],模板!C:G,3,FALSE))</f>
        <v/>
      </c>
      <c r="U325" s="2" t="str">
        <f t="shared" si="69"/>
        <v/>
      </c>
      <c r="V325" s="2" t="str">
        <f t="shared" si="70"/>
        <v/>
      </c>
      <c r="W325" s="11" t="str">
        <f>IF(ISBLANK(A325),"",表1_1617[[#This Row],[子项名称]]&amp;表1_1617[[#This Row],[标题]]&amp;表1_1617[[#This Row],[分项工程代号]])</f>
        <v/>
      </c>
      <c r="X325" s="11" t="str">
        <f>IF(ISBLANK(A325),"",COUNTIF(W:W,表1_1617[[#This Row],[子项名称]]&amp;表1_1617[[#This Row],[标题]]&amp;表1_1617[[#This Row],[分项工程代号]]))</f>
        <v/>
      </c>
      <c r="Y325" s="11" t="str">
        <f>IF(ISBLANK(A325),"",表1_1617[[#This Row],[子项名称]]&amp;表1_1617[[#This Row],[分项工程代号]]&amp;表1_1617[[#This Row],[分项工程名称]])</f>
        <v/>
      </c>
      <c r="Z325" s="11" t="str">
        <f>IF(ISBLANK(A325),"",IF(MATCH(表1_1617[[#This Row],[子项名称]]&amp;表1_1617[[#This Row],[分项工程代号]]&amp;表1_1617[[#This Row],[分项工程名称]],Y:Y,0)=ROW(表1_1617[[#This Row],[子项名称]]),TRUE,FALSE))</f>
        <v/>
      </c>
      <c r="AA325" s="11" t="str">
        <f t="shared" si="71"/>
        <v/>
      </c>
      <c r="AB325" s="11" t="str">
        <f>IF(ISBLANK(A325),"",VLOOKUP(表1_1617[[#This Row],[分项工程名称]],施工检查记录[#All],2,FALSE))</f>
        <v/>
      </c>
      <c r="AC325" t="str">
        <f t="shared" si="60"/>
        <v>1900年01月00日</v>
      </c>
    </row>
    <row r="326" customHeight="1" spans="1:29">
      <c r="A326" s="5"/>
      <c r="B326" s="5" t="str">
        <f ca="1" t="shared" si="61"/>
        <v/>
      </c>
      <c r="C326" s="7"/>
      <c r="D326" s="7"/>
      <c r="E326" s="5"/>
      <c r="F326" s="7"/>
      <c r="G326" s="85"/>
      <c r="I326" s="7"/>
      <c r="J326" s="5"/>
      <c r="K326" s="11" t="str">
        <f>IF(ISBLANK(A326),"",VLOOKUP("S8"&amp;表1_1617[[#This Row],[分项工程代号]]&amp;表1_1617[[#This Row],[分项工程名称]],模板!D:F,3,FALSE))</f>
        <v/>
      </c>
      <c r="L326" s="2" t="str">
        <f ca="1">IF(ISBLANK(A326),"",表1_1617[[#This Row],[编号]]&amp;TEXT(表1_1617[[#This Row],[序号]],"000"))</f>
        <v/>
      </c>
      <c r="M326" s="11" t="str">
        <f t="shared" si="62"/>
        <v/>
      </c>
      <c r="N326" s="11" t="str">
        <f t="shared" si="63"/>
        <v/>
      </c>
      <c r="O326" s="11" t="str">
        <f t="shared" si="64"/>
        <v/>
      </c>
      <c r="P326" s="2" t="str">
        <f t="shared" si="65"/>
        <v/>
      </c>
      <c r="Q326" s="2" t="str">
        <f t="shared" si="66"/>
        <v/>
      </c>
      <c r="R326" s="2" t="str">
        <f t="shared" si="67"/>
        <v/>
      </c>
      <c r="S326" s="11" t="str">
        <f t="shared" si="68"/>
        <v/>
      </c>
      <c r="T326" s="11" t="str">
        <f>IF(ISBLANK(A326),"",VLOOKUP(表1_1617[[#This Row],[分项工程名称]],模板!C:G,3,FALSE))</f>
        <v/>
      </c>
      <c r="U326" s="2" t="str">
        <f t="shared" si="69"/>
        <v/>
      </c>
      <c r="V326" s="2" t="str">
        <f t="shared" si="70"/>
        <v/>
      </c>
      <c r="W326" s="11" t="str">
        <f>IF(ISBLANK(A326),"",表1_1617[[#This Row],[子项名称]]&amp;表1_1617[[#This Row],[标题]]&amp;表1_1617[[#This Row],[分项工程代号]])</f>
        <v/>
      </c>
      <c r="X326" s="11" t="str">
        <f>IF(ISBLANK(A326),"",COUNTIF(W:W,表1_1617[[#This Row],[子项名称]]&amp;表1_1617[[#This Row],[标题]]&amp;表1_1617[[#This Row],[分项工程代号]]))</f>
        <v/>
      </c>
      <c r="Y326" s="11" t="str">
        <f>IF(ISBLANK(A326),"",表1_1617[[#This Row],[子项名称]]&amp;表1_1617[[#This Row],[分项工程代号]]&amp;表1_1617[[#This Row],[分项工程名称]])</f>
        <v/>
      </c>
      <c r="Z326" s="11" t="str">
        <f>IF(ISBLANK(A326),"",IF(MATCH(表1_1617[[#This Row],[子项名称]]&amp;表1_1617[[#This Row],[分项工程代号]]&amp;表1_1617[[#This Row],[分项工程名称]],Y:Y,0)=ROW(表1_1617[[#This Row],[子项名称]]),TRUE,FALSE))</f>
        <v/>
      </c>
      <c r="AA326" s="11" t="str">
        <f t="shared" si="71"/>
        <v/>
      </c>
      <c r="AB326" s="11" t="str">
        <f>IF(ISBLANK(A326),"",VLOOKUP(表1_1617[[#This Row],[分项工程名称]],施工检查记录[#All],2,FALSE))</f>
        <v/>
      </c>
      <c r="AC326" t="str">
        <f t="shared" si="60"/>
        <v>1900年01月00日</v>
      </c>
    </row>
    <row r="327" customHeight="1" spans="1:29">
      <c r="A327" s="5"/>
      <c r="B327" s="5" t="str">
        <f ca="1" t="shared" si="61"/>
        <v/>
      </c>
      <c r="C327" s="6"/>
      <c r="D327" s="6"/>
      <c r="E327" s="5"/>
      <c r="F327" s="7"/>
      <c r="G327" s="85"/>
      <c r="I327" s="7"/>
      <c r="J327" s="5"/>
      <c r="K327" s="11" t="str">
        <f>IF(ISBLANK(A327),"",VLOOKUP("S8"&amp;表1_1617[[#This Row],[分项工程代号]]&amp;表1_1617[[#This Row],[分项工程名称]],模板!D:F,3,FALSE))</f>
        <v/>
      </c>
      <c r="L327" s="2" t="str">
        <f ca="1">IF(ISBLANK(A327),"",表1_1617[[#This Row],[编号]]&amp;TEXT(表1_1617[[#This Row],[序号]],"000"))</f>
        <v/>
      </c>
      <c r="M327" s="11" t="str">
        <f t="shared" si="62"/>
        <v/>
      </c>
      <c r="N327" s="11" t="str">
        <f t="shared" si="63"/>
        <v/>
      </c>
      <c r="O327" s="11" t="str">
        <f t="shared" si="64"/>
        <v/>
      </c>
      <c r="P327" s="2" t="str">
        <f t="shared" si="65"/>
        <v/>
      </c>
      <c r="Q327" s="2" t="str">
        <f t="shared" si="66"/>
        <v/>
      </c>
      <c r="R327" s="2" t="str">
        <f t="shared" si="67"/>
        <v/>
      </c>
      <c r="S327" s="11" t="str">
        <f t="shared" si="68"/>
        <v/>
      </c>
      <c r="T327" s="11" t="str">
        <f>IF(ISBLANK(A327),"",VLOOKUP(表1_1617[[#This Row],[分项工程名称]],模板!C:G,3,FALSE))</f>
        <v/>
      </c>
      <c r="U327" s="2" t="str">
        <f t="shared" si="69"/>
        <v/>
      </c>
      <c r="V327" s="2" t="str">
        <f t="shared" si="70"/>
        <v/>
      </c>
      <c r="W327" s="11" t="str">
        <f>IF(ISBLANK(A327),"",表1_1617[[#This Row],[子项名称]]&amp;表1_1617[[#This Row],[标题]]&amp;表1_1617[[#This Row],[分项工程代号]])</f>
        <v/>
      </c>
      <c r="X327" s="11" t="str">
        <f>IF(ISBLANK(A327),"",COUNTIF(W:W,表1_1617[[#This Row],[子项名称]]&amp;表1_1617[[#This Row],[标题]]&amp;表1_1617[[#This Row],[分项工程代号]]))</f>
        <v/>
      </c>
      <c r="Y327" s="11" t="str">
        <f>IF(ISBLANK(A327),"",表1_1617[[#This Row],[子项名称]]&amp;表1_1617[[#This Row],[分项工程代号]]&amp;表1_1617[[#This Row],[分项工程名称]])</f>
        <v/>
      </c>
      <c r="Z327" s="11" t="str">
        <f>IF(ISBLANK(A327),"",IF(MATCH(表1_1617[[#This Row],[子项名称]]&amp;表1_1617[[#This Row],[分项工程代号]]&amp;表1_1617[[#This Row],[分项工程名称]],Y:Y,0)=ROW(表1_1617[[#This Row],[子项名称]]),TRUE,FALSE))</f>
        <v/>
      </c>
      <c r="AA327" s="11" t="str">
        <f t="shared" si="71"/>
        <v/>
      </c>
      <c r="AB327" s="11" t="str">
        <f>IF(ISBLANK(A327),"",VLOOKUP(表1_1617[[#This Row],[分项工程名称]],施工检查记录[#All],2,FALSE))</f>
        <v/>
      </c>
      <c r="AC327" t="str">
        <f t="shared" si="60"/>
        <v>1900年01月00日</v>
      </c>
    </row>
    <row r="328" customHeight="1" spans="1:29">
      <c r="A328" s="5"/>
      <c r="B328" s="5" t="str">
        <f ca="1" t="shared" si="61"/>
        <v/>
      </c>
      <c r="C328" s="6"/>
      <c r="D328" s="6"/>
      <c r="E328" s="5"/>
      <c r="F328" s="7"/>
      <c r="G328" s="85"/>
      <c r="I328" s="7"/>
      <c r="J328" s="5"/>
      <c r="K328" s="11" t="str">
        <f>IF(ISBLANK(A328),"",VLOOKUP("S8"&amp;表1_1617[[#This Row],[分项工程代号]]&amp;表1_1617[[#This Row],[分项工程名称]],模板!D:F,3,FALSE))</f>
        <v/>
      </c>
      <c r="L328" s="2" t="str">
        <f ca="1">IF(ISBLANK(A328),"",表1_1617[[#This Row],[编号]]&amp;TEXT(表1_1617[[#This Row],[序号]],"000"))</f>
        <v/>
      </c>
      <c r="M328" s="11" t="str">
        <f t="shared" si="62"/>
        <v/>
      </c>
      <c r="N328" s="11" t="str">
        <f t="shared" si="63"/>
        <v/>
      </c>
      <c r="O328" s="11" t="str">
        <f t="shared" si="64"/>
        <v/>
      </c>
      <c r="P328" s="2" t="str">
        <f t="shared" si="65"/>
        <v/>
      </c>
      <c r="Q328" s="2" t="str">
        <f t="shared" si="66"/>
        <v/>
      </c>
      <c r="R328" s="2" t="str">
        <f t="shared" si="67"/>
        <v/>
      </c>
      <c r="S328" s="11" t="str">
        <f t="shared" si="68"/>
        <v/>
      </c>
      <c r="T328" s="11" t="str">
        <f>IF(ISBLANK(A328),"",VLOOKUP(表1_1617[[#This Row],[分项工程名称]],模板!C:G,3,FALSE))</f>
        <v/>
      </c>
      <c r="U328" s="2" t="str">
        <f t="shared" si="69"/>
        <v/>
      </c>
      <c r="V328" s="2" t="str">
        <f t="shared" si="70"/>
        <v/>
      </c>
      <c r="W328" s="11" t="str">
        <f>IF(ISBLANK(A328),"",表1_1617[[#This Row],[子项名称]]&amp;表1_1617[[#This Row],[标题]]&amp;表1_1617[[#This Row],[分项工程代号]])</f>
        <v/>
      </c>
      <c r="X328" s="11" t="str">
        <f>IF(ISBLANK(A328),"",COUNTIF(W:W,表1_1617[[#This Row],[子项名称]]&amp;表1_1617[[#This Row],[标题]]&amp;表1_1617[[#This Row],[分项工程代号]]))</f>
        <v/>
      </c>
      <c r="Y328" s="11" t="str">
        <f>IF(ISBLANK(A328),"",表1_1617[[#This Row],[子项名称]]&amp;表1_1617[[#This Row],[分项工程代号]]&amp;表1_1617[[#This Row],[分项工程名称]])</f>
        <v/>
      </c>
      <c r="Z328" s="11" t="str">
        <f>IF(ISBLANK(A328),"",IF(MATCH(表1_1617[[#This Row],[子项名称]]&amp;表1_1617[[#This Row],[分项工程代号]]&amp;表1_1617[[#This Row],[分项工程名称]],Y:Y,0)=ROW(表1_1617[[#This Row],[子项名称]]),TRUE,FALSE))</f>
        <v/>
      </c>
      <c r="AA328" s="11" t="str">
        <f t="shared" si="71"/>
        <v/>
      </c>
      <c r="AB328" s="11" t="str">
        <f>IF(ISBLANK(A328),"",VLOOKUP(表1_1617[[#This Row],[分项工程名称]],施工检查记录[#All],2,FALSE))</f>
        <v/>
      </c>
      <c r="AC328" t="str">
        <f t="shared" si="60"/>
        <v>1900年01月00日</v>
      </c>
    </row>
    <row r="329" customHeight="1" spans="1:29">
      <c r="A329" s="5"/>
      <c r="B329" s="5" t="str">
        <f ca="1" t="shared" si="61"/>
        <v/>
      </c>
      <c r="C329" s="6"/>
      <c r="D329" s="6"/>
      <c r="E329" s="5"/>
      <c r="F329" s="7"/>
      <c r="G329" s="85"/>
      <c r="I329" s="7"/>
      <c r="J329" s="5"/>
      <c r="K329" s="11" t="str">
        <f>IF(ISBLANK(A329),"",VLOOKUP("S8"&amp;表1_1617[[#This Row],[分项工程代号]]&amp;表1_1617[[#This Row],[分项工程名称]],模板!D:F,3,FALSE))</f>
        <v/>
      </c>
      <c r="L329" s="2" t="str">
        <f ca="1">IF(ISBLANK(A329),"",表1_1617[[#This Row],[编号]]&amp;TEXT(表1_1617[[#This Row],[序号]],"000"))</f>
        <v/>
      </c>
      <c r="M329" s="11" t="str">
        <f t="shared" si="62"/>
        <v/>
      </c>
      <c r="N329" s="11" t="str">
        <f t="shared" si="63"/>
        <v/>
      </c>
      <c r="O329" s="11" t="str">
        <f t="shared" si="64"/>
        <v/>
      </c>
      <c r="P329" s="2" t="str">
        <f t="shared" si="65"/>
        <v/>
      </c>
      <c r="Q329" s="2" t="str">
        <f t="shared" si="66"/>
        <v/>
      </c>
      <c r="R329" s="2" t="str">
        <f t="shared" si="67"/>
        <v/>
      </c>
      <c r="S329" s="11" t="str">
        <f t="shared" si="68"/>
        <v/>
      </c>
      <c r="T329" s="11" t="str">
        <f>IF(ISBLANK(A329),"",VLOOKUP(表1_1617[[#This Row],[分项工程名称]],模板!C:G,3,FALSE))</f>
        <v/>
      </c>
      <c r="U329" s="2" t="str">
        <f t="shared" si="69"/>
        <v/>
      </c>
      <c r="V329" s="2" t="str">
        <f t="shared" si="70"/>
        <v/>
      </c>
      <c r="W329" s="11" t="str">
        <f>IF(ISBLANK(A329),"",表1_1617[[#This Row],[子项名称]]&amp;表1_1617[[#This Row],[标题]]&amp;表1_1617[[#This Row],[分项工程代号]])</f>
        <v/>
      </c>
      <c r="X329" s="11" t="str">
        <f>IF(ISBLANK(A329),"",COUNTIF(W:W,表1_1617[[#This Row],[子项名称]]&amp;表1_1617[[#This Row],[标题]]&amp;表1_1617[[#This Row],[分项工程代号]]))</f>
        <v/>
      </c>
      <c r="Y329" s="11" t="str">
        <f>IF(ISBLANK(A329),"",表1_1617[[#This Row],[子项名称]]&amp;表1_1617[[#This Row],[分项工程代号]]&amp;表1_1617[[#This Row],[分项工程名称]])</f>
        <v/>
      </c>
      <c r="Z329" s="11" t="str">
        <f>IF(ISBLANK(A329),"",IF(MATCH(表1_1617[[#This Row],[子项名称]]&amp;表1_1617[[#This Row],[分项工程代号]]&amp;表1_1617[[#This Row],[分项工程名称]],Y:Y,0)=ROW(表1_1617[[#This Row],[子项名称]]),TRUE,FALSE))</f>
        <v/>
      </c>
      <c r="AA329" s="11" t="str">
        <f t="shared" si="71"/>
        <v/>
      </c>
      <c r="AB329" s="11" t="str">
        <f>IF(ISBLANK(A329),"",VLOOKUP(表1_1617[[#This Row],[分项工程名称]],施工检查记录[#All],2,FALSE))</f>
        <v/>
      </c>
      <c r="AC329" t="str">
        <f t="shared" si="60"/>
        <v>1900年01月00日</v>
      </c>
    </row>
    <row r="330" customHeight="1" spans="1:29">
      <c r="A330" s="5"/>
      <c r="B330" s="5" t="str">
        <f ca="1" t="shared" si="61"/>
        <v/>
      </c>
      <c r="C330" s="7"/>
      <c r="D330" s="6"/>
      <c r="E330" s="5"/>
      <c r="F330" s="7"/>
      <c r="G330" s="85"/>
      <c r="I330" s="7"/>
      <c r="J330" s="5"/>
      <c r="K330" s="11" t="str">
        <f>IF(ISBLANK(A330),"",VLOOKUP("S8"&amp;表1_1617[[#This Row],[分项工程代号]]&amp;表1_1617[[#This Row],[分项工程名称]],模板!D:F,3,FALSE))</f>
        <v/>
      </c>
      <c r="L330" s="2" t="str">
        <f ca="1">IF(ISBLANK(A330),"",表1_1617[[#This Row],[编号]]&amp;TEXT(表1_1617[[#This Row],[序号]],"000"))</f>
        <v/>
      </c>
      <c r="M330" s="11" t="str">
        <f t="shared" si="62"/>
        <v/>
      </c>
      <c r="N330" s="11" t="str">
        <f t="shared" si="63"/>
        <v/>
      </c>
      <c r="O330" s="11" t="str">
        <f t="shared" si="64"/>
        <v/>
      </c>
      <c r="P330" s="2" t="str">
        <f t="shared" si="65"/>
        <v/>
      </c>
      <c r="Q330" s="2" t="str">
        <f t="shared" si="66"/>
        <v/>
      </c>
      <c r="R330" s="2" t="str">
        <f t="shared" si="67"/>
        <v/>
      </c>
      <c r="S330" s="11" t="str">
        <f t="shared" si="68"/>
        <v/>
      </c>
      <c r="T330" s="11" t="str">
        <f>IF(ISBLANK(A330),"",VLOOKUP(表1_1617[[#This Row],[分项工程名称]],模板!C:G,3,FALSE))</f>
        <v/>
      </c>
      <c r="U330" s="2" t="str">
        <f t="shared" si="69"/>
        <v/>
      </c>
      <c r="V330" s="2" t="str">
        <f t="shared" si="70"/>
        <v/>
      </c>
      <c r="W330" s="11" t="str">
        <f>IF(ISBLANK(A330),"",表1_1617[[#This Row],[子项名称]]&amp;表1_1617[[#This Row],[标题]]&amp;表1_1617[[#This Row],[分项工程代号]])</f>
        <v/>
      </c>
      <c r="X330" s="11" t="str">
        <f>IF(ISBLANK(A330),"",COUNTIF(W:W,表1_1617[[#This Row],[子项名称]]&amp;表1_1617[[#This Row],[标题]]&amp;表1_1617[[#This Row],[分项工程代号]]))</f>
        <v/>
      </c>
      <c r="Y330" s="11" t="str">
        <f>IF(ISBLANK(A330),"",表1_1617[[#This Row],[子项名称]]&amp;表1_1617[[#This Row],[分项工程代号]]&amp;表1_1617[[#This Row],[分项工程名称]])</f>
        <v/>
      </c>
      <c r="Z330" s="11" t="str">
        <f>IF(ISBLANK(A330),"",IF(MATCH(表1_1617[[#This Row],[子项名称]]&amp;表1_1617[[#This Row],[分项工程代号]]&amp;表1_1617[[#This Row],[分项工程名称]],Y:Y,0)=ROW(表1_1617[[#This Row],[子项名称]]),TRUE,FALSE))</f>
        <v/>
      </c>
      <c r="AA330" s="11" t="str">
        <f t="shared" si="71"/>
        <v/>
      </c>
      <c r="AB330" s="11" t="str">
        <f>IF(ISBLANK(A330),"",VLOOKUP(表1_1617[[#This Row],[分项工程名称]],施工检查记录[#All],2,FALSE))</f>
        <v/>
      </c>
      <c r="AC330" t="str">
        <f t="shared" si="60"/>
        <v>1900年01月00日</v>
      </c>
    </row>
    <row r="331" customHeight="1" spans="1:29">
      <c r="A331" s="5"/>
      <c r="B331" s="5" t="str">
        <f ca="1" t="shared" si="61"/>
        <v/>
      </c>
      <c r="C331" s="7"/>
      <c r="D331" s="6"/>
      <c r="E331" s="5"/>
      <c r="F331" s="7"/>
      <c r="G331" s="85"/>
      <c r="I331" s="7"/>
      <c r="J331" s="5"/>
      <c r="K331" s="11" t="str">
        <f>IF(ISBLANK(A331),"",VLOOKUP("S8"&amp;表1_1617[[#This Row],[分项工程代号]]&amp;表1_1617[[#This Row],[分项工程名称]],模板!D:F,3,FALSE))</f>
        <v/>
      </c>
      <c r="L331" s="2" t="str">
        <f ca="1">IF(ISBLANK(A331),"",表1_1617[[#This Row],[编号]]&amp;TEXT(表1_1617[[#This Row],[序号]],"000"))</f>
        <v/>
      </c>
      <c r="M331" s="11" t="str">
        <f t="shared" si="62"/>
        <v/>
      </c>
      <c r="N331" s="11" t="str">
        <f t="shared" si="63"/>
        <v/>
      </c>
      <c r="O331" s="11" t="str">
        <f t="shared" si="64"/>
        <v/>
      </c>
      <c r="P331" s="2" t="str">
        <f t="shared" si="65"/>
        <v/>
      </c>
      <c r="Q331" s="2" t="str">
        <f t="shared" si="66"/>
        <v/>
      </c>
      <c r="R331" s="2" t="str">
        <f t="shared" si="67"/>
        <v/>
      </c>
      <c r="S331" s="11" t="str">
        <f t="shared" si="68"/>
        <v/>
      </c>
      <c r="T331" s="11" t="str">
        <f>IF(ISBLANK(A331),"",VLOOKUP(表1_1617[[#This Row],[分项工程名称]],模板!C:G,3,FALSE))</f>
        <v/>
      </c>
      <c r="U331" s="2" t="str">
        <f t="shared" si="69"/>
        <v/>
      </c>
      <c r="V331" s="2" t="str">
        <f t="shared" si="70"/>
        <v/>
      </c>
      <c r="W331" s="11" t="str">
        <f>IF(ISBLANK(A331),"",表1_1617[[#This Row],[子项名称]]&amp;表1_1617[[#This Row],[标题]]&amp;表1_1617[[#This Row],[分项工程代号]])</f>
        <v/>
      </c>
      <c r="X331" s="11" t="str">
        <f>IF(ISBLANK(A331),"",COUNTIF(W:W,表1_1617[[#This Row],[子项名称]]&amp;表1_1617[[#This Row],[标题]]&amp;表1_1617[[#This Row],[分项工程代号]]))</f>
        <v/>
      </c>
      <c r="Y331" s="11" t="str">
        <f>IF(ISBLANK(A331),"",表1_1617[[#This Row],[子项名称]]&amp;表1_1617[[#This Row],[分项工程代号]]&amp;表1_1617[[#This Row],[分项工程名称]])</f>
        <v/>
      </c>
      <c r="Z331" s="11" t="str">
        <f>IF(ISBLANK(A331),"",IF(MATCH(表1_1617[[#This Row],[子项名称]]&amp;表1_1617[[#This Row],[分项工程代号]]&amp;表1_1617[[#This Row],[分项工程名称]],Y:Y,0)=ROW(表1_1617[[#This Row],[子项名称]]),TRUE,FALSE))</f>
        <v/>
      </c>
      <c r="AA331" s="11" t="str">
        <f t="shared" si="71"/>
        <v/>
      </c>
      <c r="AB331" s="11" t="str">
        <f>IF(ISBLANK(A331),"",VLOOKUP(表1_1617[[#This Row],[分项工程名称]],施工检查记录[#All],2,FALSE))</f>
        <v/>
      </c>
      <c r="AC331" t="str">
        <f t="shared" si="60"/>
        <v>1900年01月00日</v>
      </c>
    </row>
    <row r="332" customHeight="1" spans="1:29">
      <c r="A332" s="5"/>
      <c r="B332" s="5" t="str">
        <f ca="1" t="shared" si="61"/>
        <v/>
      </c>
      <c r="D332" s="5"/>
      <c r="E332" s="88"/>
      <c r="F332" s="7"/>
      <c r="G332" s="4"/>
      <c r="I332" s="88"/>
      <c r="J332" s="5"/>
      <c r="K332" s="11" t="str">
        <f>IF(ISBLANK(A332),"",VLOOKUP("S8"&amp;表1_1617[[#This Row],[分项工程代号]]&amp;表1_1617[[#This Row],[分项工程名称]],模板!D:F,3,FALSE))</f>
        <v/>
      </c>
      <c r="L332" s="2" t="str">
        <f ca="1">IF(ISBLANK(A332),"",表1_1617[[#This Row],[编号]]&amp;TEXT(表1_1617[[#This Row],[序号]],"000"))</f>
        <v/>
      </c>
      <c r="M332" s="11" t="str">
        <f t="shared" si="62"/>
        <v/>
      </c>
      <c r="N332" s="11" t="str">
        <f t="shared" si="63"/>
        <v/>
      </c>
      <c r="O332" s="11" t="str">
        <f t="shared" si="64"/>
        <v/>
      </c>
      <c r="P332" s="2" t="str">
        <f t="shared" si="65"/>
        <v/>
      </c>
      <c r="Q332" s="2" t="str">
        <f t="shared" si="66"/>
        <v/>
      </c>
      <c r="R332" s="2" t="str">
        <f t="shared" si="67"/>
        <v/>
      </c>
      <c r="S332" s="11" t="str">
        <f t="shared" si="68"/>
        <v/>
      </c>
      <c r="T332" s="11" t="str">
        <f>IF(ISBLANK(A332),"",VLOOKUP(表1_1617[[#This Row],[分项工程名称]],模板!C:G,3,FALSE))</f>
        <v/>
      </c>
      <c r="U332" s="2" t="str">
        <f t="shared" si="69"/>
        <v/>
      </c>
      <c r="V332" s="2" t="str">
        <f t="shared" si="70"/>
        <v/>
      </c>
      <c r="W332" s="11" t="str">
        <f>IF(ISBLANK(A332),"",表1_1617[[#This Row],[子项名称]]&amp;表1_1617[[#This Row],[标题]]&amp;表1_1617[[#This Row],[分项工程代号]])</f>
        <v/>
      </c>
      <c r="X332" s="11" t="str">
        <f>IF(ISBLANK(A332),"",COUNTIF(W:W,表1_1617[[#This Row],[子项名称]]&amp;表1_1617[[#This Row],[标题]]&amp;表1_1617[[#This Row],[分项工程代号]]))</f>
        <v/>
      </c>
      <c r="Y332" s="11" t="str">
        <f>IF(ISBLANK(A332),"",表1_1617[[#This Row],[子项名称]]&amp;表1_1617[[#This Row],[分项工程代号]]&amp;表1_1617[[#This Row],[分项工程名称]])</f>
        <v/>
      </c>
      <c r="Z332" s="11" t="str">
        <f>IF(ISBLANK(A332),"",IF(MATCH(表1_1617[[#This Row],[子项名称]]&amp;表1_1617[[#This Row],[分项工程代号]]&amp;表1_1617[[#This Row],[分项工程名称]],Y:Y,0)=ROW(表1_1617[[#This Row],[子项名称]]),TRUE,FALSE))</f>
        <v/>
      </c>
      <c r="AA332" s="11" t="str">
        <f t="shared" si="71"/>
        <v/>
      </c>
      <c r="AB332" s="11" t="str">
        <f>IF(ISBLANK(A332),"",VLOOKUP(表1_1617[[#This Row],[分项工程名称]],施工检查记录[#All],2,FALSE))</f>
        <v/>
      </c>
      <c r="AC332" t="str">
        <f t="shared" si="60"/>
        <v>1900年01月00日</v>
      </c>
    </row>
    <row r="333" customHeight="1" spans="1:29">
      <c r="A333" s="5"/>
      <c r="B333" s="5" t="str">
        <f ca="1" t="shared" si="61"/>
        <v/>
      </c>
      <c r="D333" s="5"/>
      <c r="E333" s="88"/>
      <c r="F333" s="7"/>
      <c r="G333" s="4"/>
      <c r="I333" s="88"/>
      <c r="J333" s="5"/>
      <c r="K333" s="11" t="str">
        <f>IF(ISBLANK(A333),"",VLOOKUP("S8"&amp;表1_1617[[#This Row],[分项工程代号]]&amp;表1_1617[[#This Row],[分项工程名称]],模板!D:F,3,FALSE))</f>
        <v/>
      </c>
      <c r="L333" s="2" t="str">
        <f ca="1">IF(ISBLANK(A333),"",表1_1617[[#This Row],[编号]]&amp;TEXT(表1_1617[[#This Row],[序号]],"000"))</f>
        <v/>
      </c>
      <c r="M333" s="11" t="str">
        <f t="shared" si="62"/>
        <v/>
      </c>
      <c r="N333" s="11" t="str">
        <f t="shared" si="63"/>
        <v/>
      </c>
      <c r="O333" s="11" t="str">
        <f t="shared" si="64"/>
        <v/>
      </c>
      <c r="P333" s="2" t="str">
        <f t="shared" si="65"/>
        <v/>
      </c>
      <c r="Q333" s="2" t="str">
        <f t="shared" si="66"/>
        <v/>
      </c>
      <c r="R333" s="2" t="str">
        <f t="shared" si="67"/>
        <v/>
      </c>
      <c r="S333" s="11" t="str">
        <f t="shared" si="68"/>
        <v/>
      </c>
      <c r="T333" s="11" t="str">
        <f>IF(ISBLANK(A333),"",VLOOKUP(表1_1617[[#This Row],[分项工程名称]],模板!C:G,3,FALSE))</f>
        <v/>
      </c>
      <c r="U333" s="2" t="str">
        <f t="shared" si="69"/>
        <v/>
      </c>
      <c r="V333" s="2" t="str">
        <f t="shared" si="70"/>
        <v/>
      </c>
      <c r="W333" s="11" t="str">
        <f>IF(ISBLANK(A333),"",表1_1617[[#This Row],[子项名称]]&amp;表1_1617[[#This Row],[标题]]&amp;表1_1617[[#This Row],[分项工程代号]])</f>
        <v/>
      </c>
      <c r="X333" s="11" t="str">
        <f>IF(ISBLANK(A333),"",COUNTIF(W:W,表1_1617[[#This Row],[子项名称]]&amp;表1_1617[[#This Row],[标题]]&amp;表1_1617[[#This Row],[分项工程代号]]))</f>
        <v/>
      </c>
      <c r="Y333" s="11" t="str">
        <f>IF(ISBLANK(A333),"",表1_1617[[#This Row],[子项名称]]&amp;表1_1617[[#This Row],[分项工程代号]]&amp;表1_1617[[#This Row],[分项工程名称]])</f>
        <v/>
      </c>
      <c r="Z333" s="11" t="str">
        <f>IF(ISBLANK(A333),"",IF(MATCH(表1_1617[[#This Row],[子项名称]]&amp;表1_1617[[#This Row],[分项工程代号]]&amp;表1_1617[[#This Row],[分项工程名称]],Y:Y,0)=ROW(表1_1617[[#This Row],[子项名称]]),TRUE,FALSE))</f>
        <v/>
      </c>
      <c r="AA333" s="11" t="str">
        <f t="shared" si="71"/>
        <v/>
      </c>
      <c r="AB333" s="11" t="str">
        <f>IF(ISBLANK(A333),"",VLOOKUP(表1_1617[[#This Row],[分项工程名称]],施工检查记录[#All],2,FALSE))</f>
        <v/>
      </c>
      <c r="AC333" t="str">
        <f t="shared" si="60"/>
        <v>1900年01月00日</v>
      </c>
    </row>
    <row r="334" customHeight="1" spans="1:29">
      <c r="A334" s="5"/>
      <c r="B334" s="5" t="str">
        <f ca="1" t="shared" si="61"/>
        <v/>
      </c>
      <c r="D334" s="5"/>
      <c r="E334" s="88"/>
      <c r="F334" s="7"/>
      <c r="G334" s="4"/>
      <c r="I334" s="88"/>
      <c r="J334" s="5"/>
      <c r="K334" s="11" t="str">
        <f>IF(ISBLANK(A334),"",VLOOKUP("S8"&amp;表1_1617[[#This Row],[分项工程代号]]&amp;表1_1617[[#This Row],[分项工程名称]],模板!D:F,3,FALSE))</f>
        <v/>
      </c>
      <c r="L334" s="2" t="str">
        <f ca="1">IF(ISBLANK(A334),"",表1_1617[[#This Row],[编号]]&amp;TEXT(表1_1617[[#This Row],[序号]],"000"))</f>
        <v/>
      </c>
      <c r="M334" s="11" t="str">
        <f t="shared" si="62"/>
        <v/>
      </c>
      <c r="N334" s="11" t="str">
        <f t="shared" si="63"/>
        <v/>
      </c>
      <c r="O334" s="11" t="str">
        <f t="shared" si="64"/>
        <v/>
      </c>
      <c r="P334" s="2" t="str">
        <f t="shared" si="65"/>
        <v/>
      </c>
      <c r="Q334" s="2" t="str">
        <f t="shared" si="66"/>
        <v/>
      </c>
      <c r="R334" s="2" t="str">
        <f t="shared" si="67"/>
        <v/>
      </c>
      <c r="S334" s="11" t="str">
        <f t="shared" si="68"/>
        <v/>
      </c>
      <c r="T334" s="11" t="str">
        <f>IF(ISBLANK(A334),"",VLOOKUP(表1_1617[[#This Row],[分项工程名称]],模板!C:G,3,FALSE))</f>
        <v/>
      </c>
      <c r="U334" s="2" t="str">
        <f t="shared" si="69"/>
        <v/>
      </c>
      <c r="V334" s="2" t="str">
        <f t="shared" si="70"/>
        <v/>
      </c>
      <c r="W334" s="11" t="str">
        <f>IF(ISBLANK(A334),"",表1_1617[[#This Row],[子项名称]]&amp;表1_1617[[#This Row],[标题]]&amp;表1_1617[[#This Row],[分项工程代号]])</f>
        <v/>
      </c>
      <c r="X334" s="11" t="str">
        <f>IF(ISBLANK(A334),"",COUNTIF(W:W,表1_1617[[#This Row],[子项名称]]&amp;表1_1617[[#This Row],[标题]]&amp;表1_1617[[#This Row],[分项工程代号]]))</f>
        <v/>
      </c>
      <c r="Y334" s="11" t="str">
        <f>IF(ISBLANK(A334),"",表1_1617[[#This Row],[子项名称]]&amp;表1_1617[[#This Row],[分项工程代号]]&amp;表1_1617[[#This Row],[分项工程名称]])</f>
        <v/>
      </c>
      <c r="Z334" s="11" t="str">
        <f>IF(ISBLANK(A334),"",IF(MATCH(表1_1617[[#This Row],[子项名称]]&amp;表1_1617[[#This Row],[分项工程代号]]&amp;表1_1617[[#This Row],[分项工程名称]],Y:Y,0)=ROW(表1_1617[[#This Row],[子项名称]]),TRUE,FALSE))</f>
        <v/>
      </c>
      <c r="AA334" s="11" t="str">
        <f t="shared" si="71"/>
        <v/>
      </c>
      <c r="AB334" s="11" t="str">
        <f>IF(ISBLANK(A334),"",VLOOKUP(表1_1617[[#This Row],[分项工程名称]],施工检查记录[#All],2,FALSE))</f>
        <v/>
      </c>
      <c r="AC334" t="str">
        <f t="shared" si="60"/>
        <v>1900年01月00日</v>
      </c>
    </row>
    <row r="335" customHeight="1" spans="1:29">
      <c r="A335" s="5"/>
      <c r="B335" s="5" t="str">
        <f ca="1" t="shared" si="61"/>
        <v/>
      </c>
      <c r="D335" s="5"/>
      <c r="E335" s="88"/>
      <c r="F335" s="7"/>
      <c r="G335" s="4"/>
      <c r="I335" s="88"/>
      <c r="J335" s="5"/>
      <c r="K335" s="11" t="str">
        <f>IF(ISBLANK(A335),"",VLOOKUP("S8"&amp;表1_1617[[#This Row],[分项工程代号]]&amp;表1_1617[[#This Row],[分项工程名称]],模板!D:F,3,FALSE))</f>
        <v/>
      </c>
      <c r="L335" s="2" t="str">
        <f ca="1">IF(ISBLANK(A335),"",表1_1617[[#This Row],[编号]]&amp;TEXT(表1_1617[[#This Row],[序号]],"000"))</f>
        <v/>
      </c>
      <c r="M335" s="11" t="str">
        <f t="shared" si="62"/>
        <v/>
      </c>
      <c r="N335" s="11" t="str">
        <f t="shared" si="63"/>
        <v/>
      </c>
      <c r="O335" s="11" t="str">
        <f t="shared" si="64"/>
        <v/>
      </c>
      <c r="P335" s="2" t="str">
        <f t="shared" si="65"/>
        <v/>
      </c>
      <c r="Q335" s="2" t="str">
        <f t="shared" si="66"/>
        <v/>
      </c>
      <c r="R335" s="2" t="str">
        <f t="shared" si="67"/>
        <v/>
      </c>
      <c r="S335" s="11" t="str">
        <f t="shared" si="68"/>
        <v/>
      </c>
      <c r="T335" s="11" t="str">
        <f>IF(ISBLANK(A335),"",VLOOKUP(表1_1617[[#This Row],[分项工程名称]],模板!C:G,3,FALSE))</f>
        <v/>
      </c>
      <c r="U335" s="2" t="str">
        <f t="shared" si="69"/>
        <v/>
      </c>
      <c r="V335" s="2" t="str">
        <f t="shared" si="70"/>
        <v/>
      </c>
      <c r="W335" s="11" t="str">
        <f>IF(ISBLANK(A335),"",表1_1617[[#This Row],[子项名称]]&amp;表1_1617[[#This Row],[标题]]&amp;表1_1617[[#This Row],[分项工程代号]])</f>
        <v/>
      </c>
      <c r="X335" s="11" t="str">
        <f>IF(ISBLANK(A335),"",COUNTIF(W:W,表1_1617[[#This Row],[子项名称]]&amp;表1_1617[[#This Row],[标题]]&amp;表1_1617[[#This Row],[分项工程代号]]))</f>
        <v/>
      </c>
      <c r="Y335" s="11" t="str">
        <f>IF(ISBLANK(A335),"",表1_1617[[#This Row],[子项名称]]&amp;表1_1617[[#This Row],[分项工程代号]]&amp;表1_1617[[#This Row],[分项工程名称]])</f>
        <v/>
      </c>
      <c r="Z335" s="11" t="str">
        <f>IF(ISBLANK(A335),"",IF(MATCH(表1_1617[[#This Row],[子项名称]]&amp;表1_1617[[#This Row],[分项工程代号]]&amp;表1_1617[[#This Row],[分项工程名称]],Y:Y,0)=ROW(表1_1617[[#This Row],[子项名称]]),TRUE,FALSE))</f>
        <v/>
      </c>
      <c r="AA335" s="11" t="str">
        <f t="shared" si="71"/>
        <v/>
      </c>
      <c r="AB335" s="11" t="str">
        <f>IF(ISBLANK(A335),"",VLOOKUP(表1_1617[[#This Row],[分项工程名称]],施工检查记录[#All],2,FALSE))</f>
        <v/>
      </c>
      <c r="AC335" t="str">
        <f t="shared" si="60"/>
        <v>1900年01月00日</v>
      </c>
    </row>
    <row r="336" customHeight="1" spans="1:29">
      <c r="A336" s="5"/>
      <c r="B336" s="5" t="str">
        <f ca="1" t="shared" si="61"/>
        <v/>
      </c>
      <c r="D336" s="5"/>
      <c r="E336" s="88"/>
      <c r="F336" s="7"/>
      <c r="G336" s="4"/>
      <c r="I336" s="88"/>
      <c r="J336" s="5"/>
      <c r="K336" s="11" t="str">
        <f>IF(ISBLANK(A336),"",VLOOKUP("S8"&amp;表1_1617[[#This Row],[分项工程代号]]&amp;表1_1617[[#This Row],[分项工程名称]],模板!D:F,3,FALSE))</f>
        <v/>
      </c>
      <c r="L336" s="2" t="str">
        <f ca="1">IF(ISBLANK(A336),"",表1_1617[[#This Row],[编号]]&amp;TEXT(表1_1617[[#This Row],[序号]],"000"))</f>
        <v/>
      </c>
      <c r="M336" s="11" t="str">
        <f t="shared" si="62"/>
        <v/>
      </c>
      <c r="N336" s="11" t="str">
        <f t="shared" si="63"/>
        <v/>
      </c>
      <c r="O336" s="11" t="str">
        <f t="shared" si="64"/>
        <v/>
      </c>
      <c r="P336" s="2" t="str">
        <f t="shared" si="65"/>
        <v/>
      </c>
      <c r="Q336" s="2" t="str">
        <f t="shared" si="66"/>
        <v/>
      </c>
      <c r="R336" s="2" t="str">
        <f t="shared" si="67"/>
        <v/>
      </c>
      <c r="S336" s="11" t="str">
        <f t="shared" si="68"/>
        <v/>
      </c>
      <c r="T336" s="11" t="str">
        <f>IF(ISBLANK(A336),"",VLOOKUP(表1_1617[[#This Row],[分项工程名称]],模板!C:G,3,FALSE))</f>
        <v/>
      </c>
      <c r="U336" s="2" t="str">
        <f t="shared" si="69"/>
        <v/>
      </c>
      <c r="V336" s="2" t="str">
        <f t="shared" si="70"/>
        <v/>
      </c>
      <c r="W336" s="11" t="str">
        <f>IF(ISBLANK(A336),"",表1_1617[[#This Row],[子项名称]]&amp;表1_1617[[#This Row],[标题]]&amp;表1_1617[[#This Row],[分项工程代号]])</f>
        <v/>
      </c>
      <c r="X336" s="11" t="str">
        <f>IF(ISBLANK(A336),"",COUNTIF(W:W,表1_1617[[#This Row],[子项名称]]&amp;表1_1617[[#This Row],[标题]]&amp;表1_1617[[#This Row],[分项工程代号]]))</f>
        <v/>
      </c>
      <c r="Y336" s="11" t="str">
        <f>IF(ISBLANK(A336),"",表1_1617[[#This Row],[子项名称]]&amp;表1_1617[[#This Row],[分项工程代号]]&amp;表1_1617[[#This Row],[分项工程名称]])</f>
        <v/>
      </c>
      <c r="Z336" s="11" t="str">
        <f>IF(ISBLANK(A336),"",IF(MATCH(表1_1617[[#This Row],[子项名称]]&amp;表1_1617[[#This Row],[分项工程代号]]&amp;表1_1617[[#This Row],[分项工程名称]],Y:Y,0)=ROW(表1_1617[[#This Row],[子项名称]]),TRUE,FALSE))</f>
        <v/>
      </c>
      <c r="AA336" s="11" t="str">
        <f t="shared" si="71"/>
        <v/>
      </c>
      <c r="AB336" s="11" t="str">
        <f>IF(ISBLANK(A336),"",VLOOKUP(表1_1617[[#This Row],[分项工程名称]],施工检查记录[#All],2,FALSE))</f>
        <v/>
      </c>
      <c r="AC336" t="str">
        <f t="shared" si="60"/>
        <v>1900年01月00日</v>
      </c>
    </row>
    <row r="337" customHeight="1" spans="1:29">
      <c r="A337" s="5"/>
      <c r="B337" s="5" t="str">
        <f ca="1" t="shared" si="61"/>
        <v/>
      </c>
      <c r="D337" s="5"/>
      <c r="E337" s="88"/>
      <c r="F337" s="7"/>
      <c r="G337" s="4"/>
      <c r="I337" s="88"/>
      <c r="J337" s="5"/>
      <c r="K337" s="11" t="str">
        <f>IF(ISBLANK(A337),"",VLOOKUP("S8"&amp;表1_1617[[#This Row],[分项工程代号]]&amp;表1_1617[[#This Row],[分项工程名称]],模板!D:F,3,FALSE))</f>
        <v/>
      </c>
      <c r="L337" s="2" t="str">
        <f ca="1">IF(ISBLANK(A337),"",表1_1617[[#This Row],[编号]]&amp;TEXT(表1_1617[[#This Row],[序号]],"000"))</f>
        <v/>
      </c>
      <c r="M337" s="11" t="str">
        <f t="shared" si="62"/>
        <v/>
      </c>
      <c r="N337" s="11" t="str">
        <f t="shared" si="63"/>
        <v/>
      </c>
      <c r="O337" s="11" t="str">
        <f t="shared" si="64"/>
        <v/>
      </c>
      <c r="P337" s="2" t="str">
        <f t="shared" si="65"/>
        <v/>
      </c>
      <c r="Q337" s="2" t="str">
        <f t="shared" si="66"/>
        <v/>
      </c>
      <c r="R337" s="2" t="str">
        <f t="shared" si="67"/>
        <v/>
      </c>
      <c r="S337" s="11" t="str">
        <f t="shared" si="68"/>
        <v/>
      </c>
      <c r="T337" s="11" t="str">
        <f>IF(ISBLANK(A337),"",VLOOKUP(表1_1617[[#This Row],[分项工程名称]],模板!C:G,3,FALSE))</f>
        <v/>
      </c>
      <c r="U337" s="2" t="str">
        <f t="shared" si="69"/>
        <v/>
      </c>
      <c r="V337" s="2" t="str">
        <f t="shared" si="70"/>
        <v/>
      </c>
      <c r="W337" s="11" t="str">
        <f>IF(ISBLANK(A337),"",表1_1617[[#This Row],[子项名称]]&amp;表1_1617[[#This Row],[标题]]&amp;表1_1617[[#This Row],[分项工程代号]])</f>
        <v/>
      </c>
      <c r="X337" s="11" t="str">
        <f>IF(ISBLANK(A337),"",COUNTIF(W:W,表1_1617[[#This Row],[子项名称]]&amp;表1_1617[[#This Row],[标题]]&amp;表1_1617[[#This Row],[分项工程代号]]))</f>
        <v/>
      </c>
      <c r="Y337" s="11" t="str">
        <f>IF(ISBLANK(A337),"",表1_1617[[#This Row],[子项名称]]&amp;表1_1617[[#This Row],[分项工程代号]]&amp;表1_1617[[#This Row],[分项工程名称]])</f>
        <v/>
      </c>
      <c r="Z337" s="11" t="str">
        <f>IF(ISBLANK(A337),"",IF(MATCH(表1_1617[[#This Row],[子项名称]]&amp;表1_1617[[#This Row],[分项工程代号]]&amp;表1_1617[[#This Row],[分项工程名称]],Y:Y,0)=ROW(表1_1617[[#This Row],[子项名称]]),TRUE,FALSE))</f>
        <v/>
      </c>
      <c r="AA337" s="11" t="str">
        <f t="shared" si="71"/>
        <v/>
      </c>
      <c r="AB337" s="11" t="str">
        <f>IF(ISBLANK(A337),"",VLOOKUP(表1_1617[[#This Row],[分项工程名称]],施工检查记录[#All],2,FALSE))</f>
        <v/>
      </c>
      <c r="AC337" t="str">
        <f t="shared" si="60"/>
        <v>1900年01月00日</v>
      </c>
    </row>
    <row r="338" customHeight="1" spans="1:29">
      <c r="A338" s="5"/>
      <c r="B338" s="5" t="str">
        <f ca="1" t="shared" si="61"/>
        <v/>
      </c>
      <c r="D338" s="5"/>
      <c r="E338" s="88"/>
      <c r="F338" s="7"/>
      <c r="G338" s="4"/>
      <c r="I338" s="88"/>
      <c r="J338" s="5"/>
      <c r="K338" s="11" t="str">
        <f>IF(ISBLANK(A338),"",VLOOKUP("S8"&amp;表1_1617[[#This Row],[分项工程代号]]&amp;表1_1617[[#This Row],[分项工程名称]],模板!D:F,3,FALSE))</f>
        <v/>
      </c>
      <c r="L338" s="2" t="str">
        <f ca="1">IF(ISBLANK(A338),"",表1_1617[[#This Row],[编号]]&amp;TEXT(表1_1617[[#This Row],[序号]],"000"))</f>
        <v/>
      </c>
      <c r="M338" s="11" t="str">
        <f t="shared" si="62"/>
        <v/>
      </c>
      <c r="N338" s="11" t="str">
        <f t="shared" si="63"/>
        <v/>
      </c>
      <c r="O338" s="11" t="str">
        <f t="shared" si="64"/>
        <v/>
      </c>
      <c r="P338" s="2" t="str">
        <f t="shared" si="65"/>
        <v/>
      </c>
      <c r="Q338" s="2" t="str">
        <f t="shared" si="66"/>
        <v/>
      </c>
      <c r="R338" s="2" t="str">
        <f t="shared" si="67"/>
        <v/>
      </c>
      <c r="S338" s="11" t="str">
        <f t="shared" si="68"/>
        <v/>
      </c>
      <c r="T338" s="11" t="str">
        <f>IF(ISBLANK(A338),"",VLOOKUP(表1_1617[[#This Row],[分项工程名称]],模板!C:G,3,FALSE))</f>
        <v/>
      </c>
      <c r="U338" s="2" t="str">
        <f t="shared" si="69"/>
        <v/>
      </c>
      <c r="V338" s="2" t="str">
        <f t="shared" si="70"/>
        <v/>
      </c>
      <c r="W338" s="11" t="str">
        <f>IF(ISBLANK(A338),"",表1_1617[[#This Row],[子项名称]]&amp;表1_1617[[#This Row],[标题]]&amp;表1_1617[[#This Row],[分项工程代号]])</f>
        <v/>
      </c>
      <c r="X338" s="11" t="str">
        <f>IF(ISBLANK(A338),"",COUNTIF(W:W,表1_1617[[#This Row],[子项名称]]&amp;表1_1617[[#This Row],[标题]]&amp;表1_1617[[#This Row],[分项工程代号]]))</f>
        <v/>
      </c>
      <c r="Y338" s="11" t="str">
        <f>IF(ISBLANK(A338),"",表1_1617[[#This Row],[子项名称]]&amp;表1_1617[[#This Row],[分项工程代号]]&amp;表1_1617[[#This Row],[分项工程名称]])</f>
        <v/>
      </c>
      <c r="Z338" s="11" t="str">
        <f>IF(ISBLANK(A338),"",IF(MATCH(表1_1617[[#This Row],[子项名称]]&amp;表1_1617[[#This Row],[分项工程代号]]&amp;表1_1617[[#This Row],[分项工程名称]],Y:Y,0)=ROW(表1_1617[[#This Row],[子项名称]]),TRUE,FALSE))</f>
        <v/>
      </c>
      <c r="AA338" s="11" t="str">
        <f t="shared" si="71"/>
        <v/>
      </c>
      <c r="AB338" s="11" t="str">
        <f>IF(ISBLANK(A338),"",VLOOKUP(表1_1617[[#This Row],[分项工程名称]],施工检查记录[#All],2,FALSE))</f>
        <v/>
      </c>
      <c r="AC338" t="str">
        <f t="shared" si="60"/>
        <v>1900年01月00日</v>
      </c>
    </row>
    <row r="339" customHeight="1" spans="2:29">
      <c r="B339" s="5" t="str">
        <f ca="1" t="shared" si="61"/>
        <v/>
      </c>
      <c r="E339" s="88"/>
      <c r="G339" s="4"/>
      <c r="I339" s="88"/>
      <c r="J339" s="5"/>
      <c r="K339" s="11" t="str">
        <f>IF(ISBLANK(A339),"",VLOOKUP("S8"&amp;表1_1617[[#This Row],[分项工程代号]]&amp;表1_1617[[#This Row],[分项工程名称]],模板!D:F,3,FALSE))</f>
        <v/>
      </c>
      <c r="L339" s="2" t="str">
        <f ca="1">IF(ISBLANK(A339),"",表1_1617[[#This Row],[编号]]&amp;TEXT(表1_1617[[#This Row],[序号]],"000"))</f>
        <v/>
      </c>
      <c r="M339" s="11" t="str">
        <f t="shared" si="62"/>
        <v/>
      </c>
      <c r="N339" s="11" t="str">
        <f t="shared" si="63"/>
        <v/>
      </c>
      <c r="O339" s="11" t="str">
        <f t="shared" si="64"/>
        <v/>
      </c>
      <c r="P339" s="2" t="str">
        <f t="shared" si="65"/>
        <v/>
      </c>
      <c r="Q339" s="2" t="str">
        <f t="shared" si="66"/>
        <v/>
      </c>
      <c r="R339" s="2" t="str">
        <f t="shared" si="67"/>
        <v/>
      </c>
      <c r="S339" s="11" t="str">
        <f t="shared" si="68"/>
        <v/>
      </c>
      <c r="T339" s="11" t="str">
        <f>IF(ISBLANK(A339),"",VLOOKUP(表1_1617[[#This Row],[分项工程名称]],模板!C:G,3,FALSE))</f>
        <v/>
      </c>
      <c r="U339" s="2" t="str">
        <f t="shared" si="69"/>
        <v/>
      </c>
      <c r="V339" s="2" t="str">
        <f t="shared" si="70"/>
        <v/>
      </c>
      <c r="W339" s="11" t="str">
        <f>IF(ISBLANK(A339),"",表1_1617[[#This Row],[子项名称]]&amp;表1_1617[[#This Row],[标题]]&amp;表1_1617[[#This Row],[分项工程代号]])</f>
        <v/>
      </c>
      <c r="X339" s="11" t="str">
        <f>IF(ISBLANK(A339),"",COUNTIF(W:W,表1_1617[[#This Row],[子项名称]]&amp;表1_1617[[#This Row],[标题]]&amp;表1_1617[[#This Row],[分项工程代号]]))</f>
        <v/>
      </c>
      <c r="Y339" s="11" t="str">
        <f>IF(ISBLANK(A339),"",表1_1617[[#This Row],[子项名称]]&amp;表1_1617[[#This Row],[分项工程代号]]&amp;表1_1617[[#This Row],[分项工程名称]])</f>
        <v/>
      </c>
      <c r="Z339" s="11" t="str">
        <f>IF(ISBLANK(A339),"",IF(MATCH(表1_1617[[#This Row],[子项名称]]&amp;表1_1617[[#This Row],[分项工程代号]]&amp;表1_1617[[#This Row],[分项工程名称]],Y:Y,0)=ROW(表1_1617[[#This Row],[子项名称]]),TRUE,FALSE))</f>
        <v/>
      </c>
      <c r="AA339" s="11" t="str">
        <f t="shared" si="71"/>
        <v/>
      </c>
      <c r="AB339" s="11" t="str">
        <f>IF(ISBLANK(A339),"",VLOOKUP(表1_1617[[#This Row],[分项工程名称]],施工检查记录[#All],2,FALSE))</f>
        <v/>
      </c>
      <c r="AC339" t="str">
        <f t="shared" si="60"/>
        <v>1900年01月00日</v>
      </c>
    </row>
    <row r="340" customHeight="1" spans="2:29">
      <c r="B340" s="5" t="str">
        <f ca="1" t="shared" si="61"/>
        <v/>
      </c>
      <c r="E340" s="88"/>
      <c r="G340" s="4"/>
      <c r="I340" s="88"/>
      <c r="J340" s="5"/>
      <c r="K340" s="11" t="str">
        <f>IF(ISBLANK(A340),"",VLOOKUP("S8"&amp;表1_1617[[#This Row],[分项工程代号]]&amp;表1_1617[[#This Row],[分项工程名称]],模板!D:F,3,FALSE))</f>
        <v/>
      </c>
      <c r="L340" s="2" t="str">
        <f ca="1">IF(ISBLANK(A340),"",表1_1617[[#This Row],[编号]]&amp;TEXT(表1_1617[[#This Row],[序号]],"000"))</f>
        <v/>
      </c>
      <c r="M340" s="11" t="str">
        <f t="shared" si="62"/>
        <v/>
      </c>
      <c r="N340" s="11" t="str">
        <f t="shared" si="63"/>
        <v/>
      </c>
      <c r="O340" s="11" t="str">
        <f t="shared" si="64"/>
        <v/>
      </c>
      <c r="P340" s="2" t="str">
        <f t="shared" si="65"/>
        <v/>
      </c>
      <c r="Q340" s="2" t="str">
        <f t="shared" si="66"/>
        <v/>
      </c>
      <c r="R340" s="2" t="str">
        <f t="shared" si="67"/>
        <v/>
      </c>
      <c r="S340" s="11" t="str">
        <f t="shared" si="68"/>
        <v/>
      </c>
      <c r="T340" s="11" t="str">
        <f>IF(ISBLANK(A340),"",VLOOKUP(表1_1617[[#This Row],[分项工程名称]],模板!C:G,3,FALSE))</f>
        <v/>
      </c>
      <c r="U340" s="2" t="str">
        <f t="shared" si="69"/>
        <v/>
      </c>
      <c r="V340" s="2" t="str">
        <f t="shared" si="70"/>
        <v/>
      </c>
      <c r="W340" s="11" t="str">
        <f>IF(ISBLANK(A340),"",表1_1617[[#This Row],[子项名称]]&amp;表1_1617[[#This Row],[标题]]&amp;表1_1617[[#This Row],[分项工程代号]])</f>
        <v/>
      </c>
      <c r="X340" s="11" t="str">
        <f>IF(ISBLANK(A340),"",COUNTIF(W:W,表1_1617[[#This Row],[子项名称]]&amp;表1_1617[[#This Row],[标题]]&amp;表1_1617[[#This Row],[分项工程代号]]))</f>
        <v/>
      </c>
      <c r="Y340" s="11" t="str">
        <f>IF(ISBLANK(A340),"",表1_1617[[#This Row],[子项名称]]&amp;表1_1617[[#This Row],[分项工程代号]]&amp;表1_1617[[#This Row],[分项工程名称]])</f>
        <v/>
      </c>
      <c r="Z340" s="11" t="str">
        <f>IF(ISBLANK(A340),"",IF(MATCH(表1_1617[[#This Row],[子项名称]]&amp;表1_1617[[#This Row],[分项工程代号]]&amp;表1_1617[[#This Row],[分项工程名称]],Y:Y,0)=ROW(表1_1617[[#This Row],[子项名称]]),TRUE,FALSE))</f>
        <v/>
      </c>
      <c r="AA340" s="11" t="str">
        <f t="shared" si="71"/>
        <v/>
      </c>
      <c r="AB340" s="11" t="str">
        <f>IF(ISBLANK(A340),"",VLOOKUP(表1_1617[[#This Row],[分项工程名称]],施工检查记录[#All],2,FALSE))</f>
        <v/>
      </c>
      <c r="AC340" t="str">
        <f t="shared" si="60"/>
        <v>1900年01月00日</v>
      </c>
    </row>
    <row r="341" customHeight="1" spans="1:29">
      <c r="A341" s="5"/>
      <c r="B341" s="5" t="str">
        <f ca="1" t="shared" si="61"/>
        <v/>
      </c>
      <c r="C341" s="82"/>
      <c r="D341" s="5"/>
      <c r="E341" s="5"/>
      <c r="F341" s="5"/>
      <c r="G341" s="85"/>
      <c r="I341" s="5"/>
      <c r="J341" s="5"/>
      <c r="K341" s="11" t="str">
        <f>IF(ISBLANK(A341),"",VLOOKUP("S8"&amp;表1_1617[[#This Row],[分项工程代号]]&amp;表1_1617[[#This Row],[分项工程名称]],模板!D:F,3,FALSE))</f>
        <v/>
      </c>
      <c r="L341" s="2" t="str">
        <f ca="1">IF(ISBLANK(A341),"",表1_1617[[#This Row],[编号]]&amp;TEXT(表1_1617[[#This Row],[序号]],"000"))</f>
        <v/>
      </c>
      <c r="M341" s="11" t="str">
        <f t="shared" si="62"/>
        <v/>
      </c>
      <c r="N341" s="11" t="str">
        <f t="shared" si="63"/>
        <v/>
      </c>
      <c r="O341" s="11" t="str">
        <f t="shared" si="64"/>
        <v/>
      </c>
      <c r="P341" s="2" t="str">
        <f t="shared" si="65"/>
        <v/>
      </c>
      <c r="Q341" s="2" t="str">
        <f t="shared" si="66"/>
        <v/>
      </c>
      <c r="R341" s="2" t="str">
        <f t="shared" si="67"/>
        <v/>
      </c>
      <c r="S341" s="11" t="str">
        <f t="shared" si="68"/>
        <v/>
      </c>
      <c r="T341" s="11" t="str">
        <f>IF(ISBLANK(A341),"",VLOOKUP(表1_1617[[#This Row],[分项工程名称]],模板!C:G,3,FALSE))</f>
        <v/>
      </c>
      <c r="U341" s="2" t="str">
        <f t="shared" si="69"/>
        <v/>
      </c>
      <c r="V341" s="2" t="str">
        <f t="shared" si="70"/>
        <v/>
      </c>
      <c r="W341" s="11" t="str">
        <f>IF(ISBLANK(A341),"",表1_1617[[#This Row],[子项名称]]&amp;表1_1617[[#This Row],[标题]]&amp;表1_1617[[#This Row],[分项工程代号]])</f>
        <v/>
      </c>
      <c r="X341" s="11" t="str">
        <f>IF(ISBLANK(A341),"",COUNTIF(W:W,表1_1617[[#This Row],[子项名称]]&amp;表1_1617[[#This Row],[标题]]&amp;表1_1617[[#This Row],[分项工程代号]]))</f>
        <v/>
      </c>
      <c r="Y341" s="11" t="str">
        <f>IF(ISBLANK(A341),"",表1_1617[[#This Row],[子项名称]]&amp;表1_1617[[#This Row],[分项工程代号]]&amp;表1_1617[[#This Row],[分项工程名称]])</f>
        <v/>
      </c>
      <c r="Z341" s="11" t="str">
        <f>IF(ISBLANK(A341),"",IF(MATCH(表1_1617[[#This Row],[子项名称]]&amp;表1_1617[[#This Row],[分项工程代号]]&amp;表1_1617[[#This Row],[分项工程名称]],Y:Y,0)=ROW(表1_1617[[#This Row],[子项名称]]),TRUE,FALSE))</f>
        <v/>
      </c>
      <c r="AA341" s="11" t="str">
        <f t="shared" si="71"/>
        <v/>
      </c>
      <c r="AB341" s="11" t="str">
        <f>IF(ISBLANK(A341),"",VLOOKUP(表1_1617[[#This Row],[分项工程名称]],施工检查记录[#All],2,FALSE))</f>
        <v/>
      </c>
      <c r="AC341" t="str">
        <f t="shared" si="60"/>
        <v>1900年01月00日</v>
      </c>
    </row>
    <row r="342" customHeight="1" spans="1:29">
      <c r="A342" s="5"/>
      <c r="B342" s="5" t="str">
        <f ca="1" t="shared" si="61"/>
        <v/>
      </c>
      <c r="C342" s="82"/>
      <c r="D342" s="5"/>
      <c r="E342" s="5"/>
      <c r="F342" s="5"/>
      <c r="G342" s="85"/>
      <c r="I342" s="5"/>
      <c r="J342" s="5"/>
      <c r="K342" s="11" t="str">
        <f>IF(ISBLANK(A342),"",VLOOKUP("S8"&amp;表1_1617[[#This Row],[分项工程代号]]&amp;表1_1617[[#This Row],[分项工程名称]],模板!D:F,3,FALSE))</f>
        <v/>
      </c>
      <c r="L342" s="2" t="str">
        <f ca="1">IF(ISBLANK(A342),"",表1_1617[[#This Row],[编号]]&amp;TEXT(表1_1617[[#This Row],[序号]],"000"))</f>
        <v/>
      </c>
      <c r="M342" s="11" t="str">
        <f t="shared" si="62"/>
        <v/>
      </c>
      <c r="N342" s="11" t="str">
        <f t="shared" si="63"/>
        <v/>
      </c>
      <c r="O342" s="11" t="str">
        <f t="shared" si="64"/>
        <v/>
      </c>
      <c r="P342" s="2" t="str">
        <f t="shared" si="65"/>
        <v/>
      </c>
      <c r="Q342" s="2" t="str">
        <f t="shared" si="66"/>
        <v/>
      </c>
      <c r="R342" s="2" t="str">
        <f t="shared" si="67"/>
        <v/>
      </c>
      <c r="S342" s="11" t="str">
        <f t="shared" si="68"/>
        <v/>
      </c>
      <c r="T342" s="11" t="str">
        <f>IF(ISBLANK(A342),"",VLOOKUP(表1_1617[[#This Row],[分项工程名称]],模板!C:G,3,FALSE))</f>
        <v/>
      </c>
      <c r="U342" s="2" t="str">
        <f t="shared" si="69"/>
        <v/>
      </c>
      <c r="V342" s="2" t="str">
        <f t="shared" si="70"/>
        <v/>
      </c>
      <c r="W342" s="11" t="str">
        <f>IF(ISBLANK(A342),"",表1_1617[[#This Row],[子项名称]]&amp;表1_1617[[#This Row],[标题]]&amp;表1_1617[[#This Row],[分项工程代号]])</f>
        <v/>
      </c>
      <c r="X342" s="11" t="str">
        <f>IF(ISBLANK(A342),"",COUNTIF(W:W,表1_1617[[#This Row],[子项名称]]&amp;表1_1617[[#This Row],[标题]]&amp;表1_1617[[#This Row],[分项工程代号]]))</f>
        <v/>
      </c>
      <c r="Y342" s="11" t="str">
        <f>IF(ISBLANK(A342),"",表1_1617[[#This Row],[子项名称]]&amp;表1_1617[[#This Row],[分项工程代号]]&amp;表1_1617[[#This Row],[分项工程名称]])</f>
        <v/>
      </c>
      <c r="Z342" s="11" t="str">
        <f>IF(ISBLANK(A342),"",IF(MATCH(表1_1617[[#This Row],[子项名称]]&amp;表1_1617[[#This Row],[分项工程代号]]&amp;表1_1617[[#This Row],[分项工程名称]],Y:Y,0)=ROW(表1_1617[[#This Row],[子项名称]]),TRUE,FALSE))</f>
        <v/>
      </c>
      <c r="AA342" s="11" t="str">
        <f t="shared" si="71"/>
        <v/>
      </c>
      <c r="AB342" s="11" t="str">
        <f>IF(ISBLANK(A342),"",VLOOKUP(表1_1617[[#This Row],[分项工程名称]],施工检查记录[#All],2,FALSE))</f>
        <v/>
      </c>
      <c r="AC342" t="str">
        <f t="shared" si="60"/>
        <v>1900年01月00日</v>
      </c>
    </row>
    <row r="343" customHeight="1" spans="1:29">
      <c r="A343" s="5"/>
      <c r="B343" s="5" t="str">
        <f ca="1" t="shared" si="61"/>
        <v/>
      </c>
      <c r="C343" s="5"/>
      <c r="D343" s="5"/>
      <c r="E343" s="5"/>
      <c r="F343" s="5"/>
      <c r="G343" s="85"/>
      <c r="I343" s="5"/>
      <c r="J343" s="5"/>
      <c r="K343" s="11" t="str">
        <f>IF(ISBLANK(A343),"",VLOOKUP("S8"&amp;表1_1617[[#This Row],[分项工程代号]]&amp;表1_1617[[#This Row],[分项工程名称]],模板!D:F,3,FALSE))</f>
        <v/>
      </c>
      <c r="L343" s="2" t="str">
        <f ca="1">IF(ISBLANK(A343),"",表1_1617[[#This Row],[编号]]&amp;TEXT(表1_1617[[#This Row],[序号]],"000"))</f>
        <v/>
      </c>
      <c r="M343" s="11" t="str">
        <f t="shared" si="62"/>
        <v/>
      </c>
      <c r="N343" s="11" t="str">
        <f t="shared" si="63"/>
        <v/>
      </c>
      <c r="O343" s="11" t="str">
        <f t="shared" si="64"/>
        <v/>
      </c>
      <c r="P343" s="2" t="str">
        <f t="shared" si="65"/>
        <v/>
      </c>
      <c r="Q343" s="2" t="str">
        <f t="shared" si="66"/>
        <v/>
      </c>
      <c r="R343" s="2" t="str">
        <f t="shared" si="67"/>
        <v/>
      </c>
      <c r="S343" s="11" t="str">
        <f t="shared" si="68"/>
        <v/>
      </c>
      <c r="T343" s="11" t="str">
        <f>IF(ISBLANK(A343),"",VLOOKUP(表1_1617[[#This Row],[分项工程名称]],模板!C:G,3,FALSE))</f>
        <v/>
      </c>
      <c r="U343" s="2" t="str">
        <f t="shared" si="69"/>
        <v/>
      </c>
      <c r="V343" s="2" t="str">
        <f t="shared" si="70"/>
        <v/>
      </c>
      <c r="W343" s="11" t="str">
        <f>IF(ISBLANK(A343),"",表1_1617[[#This Row],[子项名称]]&amp;表1_1617[[#This Row],[标题]]&amp;表1_1617[[#This Row],[分项工程代号]])</f>
        <v/>
      </c>
      <c r="X343" s="11" t="str">
        <f>IF(ISBLANK(A343),"",COUNTIF(W:W,表1_1617[[#This Row],[子项名称]]&amp;表1_1617[[#This Row],[标题]]&amp;表1_1617[[#This Row],[分项工程代号]]))</f>
        <v/>
      </c>
      <c r="Y343" s="11" t="str">
        <f>IF(ISBLANK(A343),"",表1_1617[[#This Row],[子项名称]]&amp;表1_1617[[#This Row],[分项工程代号]]&amp;表1_1617[[#This Row],[分项工程名称]])</f>
        <v/>
      </c>
      <c r="Z343" s="11" t="str">
        <f>IF(ISBLANK(A343),"",IF(MATCH(表1_1617[[#This Row],[子项名称]]&amp;表1_1617[[#This Row],[分项工程代号]]&amp;表1_1617[[#This Row],[分项工程名称]],Y:Y,0)=ROW(表1_1617[[#This Row],[子项名称]]),TRUE,FALSE))</f>
        <v/>
      </c>
      <c r="AA343" s="11" t="str">
        <f t="shared" si="71"/>
        <v/>
      </c>
      <c r="AB343" s="11" t="str">
        <f>IF(ISBLANK(A343),"",VLOOKUP(表1_1617[[#This Row],[分项工程名称]],施工检查记录[#All],2,FALSE))</f>
        <v/>
      </c>
      <c r="AC343" t="str">
        <f t="shared" si="60"/>
        <v>1900年01月00日</v>
      </c>
    </row>
    <row r="344" customHeight="1" spans="1:29">
      <c r="A344" s="5"/>
      <c r="B344" s="5" t="str">
        <f ca="1" t="shared" si="61"/>
        <v/>
      </c>
      <c r="C344" s="5"/>
      <c r="D344" s="5"/>
      <c r="E344" s="5"/>
      <c r="F344" s="5"/>
      <c r="G344" s="85"/>
      <c r="I344" s="5"/>
      <c r="J344" s="5"/>
      <c r="K344" s="11" t="str">
        <f>IF(ISBLANK(A344),"",VLOOKUP("S8"&amp;表1_1617[[#This Row],[分项工程代号]]&amp;表1_1617[[#This Row],[分项工程名称]],模板!D:F,3,FALSE))</f>
        <v/>
      </c>
      <c r="L344" s="2" t="str">
        <f ca="1">IF(ISBLANK(A344),"",表1_1617[[#This Row],[编号]]&amp;TEXT(表1_1617[[#This Row],[序号]],"000"))</f>
        <v/>
      </c>
      <c r="M344" s="11" t="str">
        <f t="shared" si="62"/>
        <v/>
      </c>
      <c r="N344" s="11" t="str">
        <f t="shared" si="63"/>
        <v/>
      </c>
      <c r="O344" s="11" t="str">
        <f t="shared" si="64"/>
        <v/>
      </c>
      <c r="P344" s="2" t="str">
        <f t="shared" si="65"/>
        <v/>
      </c>
      <c r="Q344" s="2" t="str">
        <f t="shared" si="66"/>
        <v/>
      </c>
      <c r="R344" s="2" t="str">
        <f t="shared" si="67"/>
        <v/>
      </c>
      <c r="S344" s="11" t="str">
        <f t="shared" si="68"/>
        <v/>
      </c>
      <c r="T344" s="11" t="str">
        <f>IF(ISBLANK(A344),"",VLOOKUP(表1_1617[[#This Row],[分项工程名称]],模板!C:G,3,FALSE))</f>
        <v/>
      </c>
      <c r="U344" s="2" t="str">
        <f t="shared" si="69"/>
        <v/>
      </c>
      <c r="V344" s="2" t="str">
        <f t="shared" si="70"/>
        <v/>
      </c>
      <c r="W344" s="11" t="str">
        <f>IF(ISBLANK(A344),"",表1_1617[[#This Row],[子项名称]]&amp;表1_1617[[#This Row],[标题]]&amp;表1_1617[[#This Row],[分项工程代号]])</f>
        <v/>
      </c>
      <c r="X344" s="11" t="str">
        <f>IF(ISBLANK(A344),"",COUNTIF(W:W,表1_1617[[#This Row],[子项名称]]&amp;表1_1617[[#This Row],[标题]]&amp;表1_1617[[#This Row],[分项工程代号]]))</f>
        <v/>
      </c>
      <c r="Y344" s="11" t="str">
        <f>IF(ISBLANK(A344),"",表1_1617[[#This Row],[子项名称]]&amp;表1_1617[[#This Row],[分项工程代号]]&amp;表1_1617[[#This Row],[分项工程名称]])</f>
        <v/>
      </c>
      <c r="Z344" s="11" t="str">
        <f>IF(ISBLANK(A344),"",IF(MATCH(表1_1617[[#This Row],[子项名称]]&amp;表1_1617[[#This Row],[分项工程代号]]&amp;表1_1617[[#This Row],[分项工程名称]],Y:Y,0)=ROW(表1_1617[[#This Row],[子项名称]]),TRUE,FALSE))</f>
        <v/>
      </c>
      <c r="AA344" s="11" t="str">
        <f t="shared" si="71"/>
        <v/>
      </c>
      <c r="AB344" s="11" t="str">
        <f>IF(ISBLANK(A344),"",VLOOKUP(表1_1617[[#This Row],[分项工程名称]],施工检查记录[#All],2,FALSE))</f>
        <v/>
      </c>
      <c r="AC344" t="str">
        <f t="shared" si="60"/>
        <v>1900年01月00日</v>
      </c>
    </row>
    <row r="345" customHeight="1" spans="1:29">
      <c r="A345" s="5"/>
      <c r="B345" s="5" t="str">
        <f ca="1" t="shared" si="61"/>
        <v/>
      </c>
      <c r="C345" s="5"/>
      <c r="D345" s="5"/>
      <c r="E345" s="5"/>
      <c r="F345" s="5"/>
      <c r="G345" s="85"/>
      <c r="I345" s="5"/>
      <c r="J345" s="5"/>
      <c r="K345" s="11" t="str">
        <f>IF(ISBLANK(A345),"",VLOOKUP("S8"&amp;表1_1617[[#This Row],[分项工程代号]]&amp;表1_1617[[#This Row],[分项工程名称]],模板!D:F,3,FALSE))</f>
        <v/>
      </c>
      <c r="L345" s="2" t="str">
        <f ca="1">IF(ISBLANK(A345),"",表1_1617[[#This Row],[编号]]&amp;TEXT(表1_1617[[#This Row],[序号]],"000"))</f>
        <v/>
      </c>
      <c r="M345" s="11" t="str">
        <f t="shared" si="62"/>
        <v/>
      </c>
      <c r="N345" s="11" t="str">
        <f t="shared" si="63"/>
        <v/>
      </c>
      <c r="O345" s="11" t="str">
        <f t="shared" si="64"/>
        <v/>
      </c>
      <c r="P345" s="2" t="str">
        <f t="shared" si="65"/>
        <v/>
      </c>
      <c r="Q345" s="2" t="str">
        <f t="shared" si="66"/>
        <v/>
      </c>
      <c r="R345" s="2" t="str">
        <f t="shared" si="67"/>
        <v/>
      </c>
      <c r="S345" s="11" t="str">
        <f t="shared" si="68"/>
        <v/>
      </c>
      <c r="T345" s="11" t="str">
        <f>IF(ISBLANK(A345),"",VLOOKUP(表1_1617[[#This Row],[分项工程名称]],模板!C:G,3,FALSE))</f>
        <v/>
      </c>
      <c r="U345" s="2" t="str">
        <f t="shared" si="69"/>
        <v/>
      </c>
      <c r="V345" s="2" t="str">
        <f t="shared" si="70"/>
        <v/>
      </c>
      <c r="W345" s="11" t="str">
        <f>IF(ISBLANK(A345),"",表1_1617[[#This Row],[子项名称]]&amp;表1_1617[[#This Row],[标题]]&amp;表1_1617[[#This Row],[分项工程代号]])</f>
        <v/>
      </c>
      <c r="X345" s="11" t="str">
        <f>IF(ISBLANK(A345),"",COUNTIF(W:W,表1_1617[[#This Row],[子项名称]]&amp;表1_1617[[#This Row],[标题]]&amp;表1_1617[[#This Row],[分项工程代号]]))</f>
        <v/>
      </c>
      <c r="Y345" s="11" t="str">
        <f>IF(ISBLANK(A345),"",表1_1617[[#This Row],[子项名称]]&amp;表1_1617[[#This Row],[分项工程代号]]&amp;表1_1617[[#This Row],[分项工程名称]])</f>
        <v/>
      </c>
      <c r="Z345" s="11" t="str">
        <f>IF(ISBLANK(A345),"",IF(MATCH(表1_1617[[#This Row],[子项名称]]&amp;表1_1617[[#This Row],[分项工程代号]]&amp;表1_1617[[#This Row],[分项工程名称]],Y:Y,0)=ROW(表1_1617[[#This Row],[子项名称]]),TRUE,FALSE))</f>
        <v/>
      </c>
      <c r="AA345" s="11" t="str">
        <f t="shared" si="71"/>
        <v/>
      </c>
      <c r="AB345" s="11" t="str">
        <f>IF(ISBLANK(A345),"",VLOOKUP(表1_1617[[#This Row],[分项工程名称]],施工检查记录[#All],2,FALSE))</f>
        <v/>
      </c>
      <c r="AC345" t="str">
        <f t="shared" si="60"/>
        <v>1900年01月00日</v>
      </c>
    </row>
    <row r="346" customHeight="1" spans="1:29">
      <c r="A346" s="5"/>
      <c r="B346" s="5" t="str">
        <f ca="1" t="shared" si="61"/>
        <v/>
      </c>
      <c r="C346" s="5"/>
      <c r="D346" s="5"/>
      <c r="E346" s="5"/>
      <c r="F346" s="5"/>
      <c r="G346" s="85"/>
      <c r="I346" s="5"/>
      <c r="J346" s="5"/>
      <c r="K346" s="11" t="str">
        <f>IF(ISBLANK(A346),"",VLOOKUP("S8"&amp;表1_1617[[#This Row],[分项工程代号]]&amp;表1_1617[[#This Row],[分项工程名称]],模板!D:F,3,FALSE))</f>
        <v/>
      </c>
      <c r="L346" s="2" t="str">
        <f ca="1">IF(ISBLANK(A346),"",表1_1617[[#This Row],[编号]]&amp;TEXT(表1_1617[[#This Row],[序号]],"000"))</f>
        <v/>
      </c>
      <c r="M346" s="11" t="str">
        <f t="shared" si="62"/>
        <v/>
      </c>
      <c r="N346" s="11" t="str">
        <f t="shared" si="63"/>
        <v/>
      </c>
      <c r="O346" s="11" t="str">
        <f t="shared" si="64"/>
        <v/>
      </c>
      <c r="P346" s="2" t="str">
        <f t="shared" si="65"/>
        <v/>
      </c>
      <c r="Q346" s="2" t="str">
        <f t="shared" si="66"/>
        <v/>
      </c>
      <c r="R346" s="2" t="str">
        <f t="shared" si="67"/>
        <v/>
      </c>
      <c r="S346" s="11" t="str">
        <f t="shared" si="68"/>
        <v/>
      </c>
      <c r="T346" s="11" t="str">
        <f>IF(ISBLANK(A346),"",VLOOKUP(表1_1617[[#This Row],[分项工程名称]],模板!C:G,3,FALSE))</f>
        <v/>
      </c>
      <c r="U346" s="2" t="str">
        <f t="shared" si="69"/>
        <v/>
      </c>
      <c r="V346" s="2" t="str">
        <f t="shared" si="70"/>
        <v/>
      </c>
      <c r="W346" s="11" t="str">
        <f>IF(ISBLANK(A346),"",表1_1617[[#This Row],[子项名称]]&amp;表1_1617[[#This Row],[标题]]&amp;表1_1617[[#This Row],[分项工程代号]])</f>
        <v/>
      </c>
      <c r="X346" s="11" t="str">
        <f>IF(ISBLANK(A346),"",COUNTIF(W:W,表1_1617[[#This Row],[子项名称]]&amp;表1_1617[[#This Row],[标题]]&amp;表1_1617[[#This Row],[分项工程代号]]))</f>
        <v/>
      </c>
      <c r="Y346" s="11" t="str">
        <f>IF(ISBLANK(A346),"",表1_1617[[#This Row],[子项名称]]&amp;表1_1617[[#This Row],[分项工程代号]]&amp;表1_1617[[#This Row],[分项工程名称]])</f>
        <v/>
      </c>
      <c r="Z346" s="11" t="str">
        <f>IF(ISBLANK(A346),"",IF(MATCH(表1_1617[[#This Row],[子项名称]]&amp;表1_1617[[#This Row],[分项工程代号]]&amp;表1_1617[[#This Row],[分项工程名称]],Y:Y,0)=ROW(表1_1617[[#This Row],[子项名称]]),TRUE,FALSE))</f>
        <v/>
      </c>
      <c r="AA346" s="11" t="str">
        <f t="shared" si="71"/>
        <v/>
      </c>
      <c r="AB346" s="11" t="str">
        <f>IF(ISBLANK(A346),"",VLOOKUP(表1_1617[[#This Row],[分项工程名称]],施工检查记录[#All],2,FALSE))</f>
        <v/>
      </c>
      <c r="AC346" t="str">
        <f t="shared" si="60"/>
        <v>1900年01月00日</v>
      </c>
    </row>
    <row r="347" customHeight="1" spans="1:29">
      <c r="A347" s="5"/>
      <c r="B347" s="5" t="str">
        <f ca="1" t="shared" si="61"/>
        <v/>
      </c>
      <c r="C347" s="60"/>
      <c r="D347" s="5"/>
      <c r="E347" s="5"/>
      <c r="F347" s="5"/>
      <c r="G347" s="85"/>
      <c r="I347" s="5"/>
      <c r="J347" s="5"/>
      <c r="K347" s="11" t="str">
        <f>IF(ISBLANK(A347),"",VLOOKUP("S8"&amp;表1_1617[[#This Row],[分项工程代号]]&amp;表1_1617[[#This Row],[分项工程名称]],模板!D:F,3,FALSE))</f>
        <v/>
      </c>
      <c r="L347" s="2" t="str">
        <f ca="1">IF(ISBLANK(A347),"",表1_1617[[#This Row],[编号]]&amp;TEXT(表1_1617[[#This Row],[序号]],"000"))</f>
        <v/>
      </c>
      <c r="M347" s="11" t="str">
        <f t="shared" si="62"/>
        <v/>
      </c>
      <c r="N347" s="11" t="str">
        <f t="shared" si="63"/>
        <v/>
      </c>
      <c r="O347" s="11" t="str">
        <f t="shared" si="64"/>
        <v/>
      </c>
      <c r="P347" s="2" t="str">
        <f t="shared" si="65"/>
        <v/>
      </c>
      <c r="Q347" s="2" t="str">
        <f t="shared" si="66"/>
        <v/>
      </c>
      <c r="R347" s="2" t="str">
        <f t="shared" si="67"/>
        <v/>
      </c>
      <c r="S347" s="11" t="str">
        <f t="shared" si="68"/>
        <v/>
      </c>
      <c r="T347" s="11" t="str">
        <f>IF(ISBLANK(A347),"",VLOOKUP(表1_1617[[#This Row],[分项工程名称]],模板!C:G,3,FALSE))</f>
        <v/>
      </c>
      <c r="U347" s="2" t="str">
        <f t="shared" si="69"/>
        <v/>
      </c>
      <c r="V347" s="2" t="str">
        <f t="shared" si="70"/>
        <v/>
      </c>
      <c r="W347" s="11" t="str">
        <f>IF(ISBLANK(A347),"",表1_1617[[#This Row],[子项名称]]&amp;表1_1617[[#This Row],[标题]]&amp;表1_1617[[#This Row],[分项工程代号]])</f>
        <v/>
      </c>
      <c r="X347" s="11" t="str">
        <f>IF(ISBLANK(A347),"",COUNTIF(W:W,表1_1617[[#This Row],[子项名称]]&amp;表1_1617[[#This Row],[标题]]&amp;表1_1617[[#This Row],[分项工程代号]]))</f>
        <v/>
      </c>
      <c r="Y347" s="11" t="str">
        <f>IF(ISBLANK(A347),"",表1_1617[[#This Row],[子项名称]]&amp;表1_1617[[#This Row],[分项工程代号]]&amp;表1_1617[[#This Row],[分项工程名称]])</f>
        <v/>
      </c>
      <c r="Z347" s="11" t="str">
        <f>IF(ISBLANK(A347),"",IF(MATCH(表1_1617[[#This Row],[子项名称]]&amp;表1_1617[[#This Row],[分项工程代号]]&amp;表1_1617[[#This Row],[分项工程名称]],Y:Y,0)=ROW(表1_1617[[#This Row],[子项名称]]),TRUE,FALSE))</f>
        <v/>
      </c>
      <c r="AA347" s="11" t="str">
        <f t="shared" si="71"/>
        <v/>
      </c>
      <c r="AB347" s="11" t="str">
        <f>IF(ISBLANK(A347),"",VLOOKUP(表1_1617[[#This Row],[分项工程名称]],施工检查记录[#All],2,FALSE))</f>
        <v/>
      </c>
      <c r="AC347" t="str">
        <f t="shared" si="60"/>
        <v>1900年01月00日</v>
      </c>
    </row>
    <row r="348" customHeight="1" spans="1:29">
      <c r="A348" s="5"/>
      <c r="B348" s="5" t="str">
        <f ca="1" t="shared" si="61"/>
        <v/>
      </c>
      <c r="C348" s="60"/>
      <c r="D348" s="5"/>
      <c r="E348" s="5"/>
      <c r="F348" s="5"/>
      <c r="G348" s="85"/>
      <c r="I348" s="5"/>
      <c r="J348" s="5"/>
      <c r="K348" s="11" t="str">
        <f>IF(ISBLANK(A348),"",VLOOKUP("S8"&amp;表1_1617[[#This Row],[分项工程代号]]&amp;表1_1617[[#This Row],[分项工程名称]],模板!D:F,3,FALSE))</f>
        <v/>
      </c>
      <c r="L348" s="2" t="str">
        <f ca="1">IF(ISBLANK(A348),"",表1_1617[[#This Row],[编号]]&amp;TEXT(表1_1617[[#This Row],[序号]],"000"))</f>
        <v/>
      </c>
      <c r="M348" s="11" t="str">
        <f t="shared" si="62"/>
        <v/>
      </c>
      <c r="N348" s="11" t="str">
        <f t="shared" si="63"/>
        <v/>
      </c>
      <c r="O348" s="11" t="str">
        <f t="shared" si="64"/>
        <v/>
      </c>
      <c r="P348" s="2" t="str">
        <f t="shared" si="65"/>
        <v/>
      </c>
      <c r="Q348" s="2" t="str">
        <f t="shared" si="66"/>
        <v/>
      </c>
      <c r="R348" s="2" t="str">
        <f t="shared" si="67"/>
        <v/>
      </c>
      <c r="S348" s="11" t="str">
        <f t="shared" si="68"/>
        <v/>
      </c>
      <c r="T348" s="11" t="str">
        <f>IF(ISBLANK(A348),"",VLOOKUP(表1_1617[[#This Row],[分项工程名称]],模板!C:G,3,FALSE))</f>
        <v/>
      </c>
      <c r="U348" s="2" t="str">
        <f t="shared" si="69"/>
        <v/>
      </c>
      <c r="V348" s="2" t="str">
        <f t="shared" si="70"/>
        <v/>
      </c>
      <c r="W348" s="11" t="str">
        <f>IF(ISBLANK(A348),"",表1_1617[[#This Row],[子项名称]]&amp;表1_1617[[#This Row],[标题]]&amp;表1_1617[[#This Row],[分项工程代号]])</f>
        <v/>
      </c>
      <c r="X348" s="11" t="str">
        <f>IF(ISBLANK(A348),"",COUNTIF(W:W,表1_1617[[#This Row],[子项名称]]&amp;表1_1617[[#This Row],[标题]]&amp;表1_1617[[#This Row],[分项工程代号]]))</f>
        <v/>
      </c>
      <c r="Y348" s="11" t="str">
        <f>IF(ISBLANK(A348),"",表1_1617[[#This Row],[子项名称]]&amp;表1_1617[[#This Row],[分项工程代号]]&amp;表1_1617[[#This Row],[分项工程名称]])</f>
        <v/>
      </c>
      <c r="Z348" s="11" t="str">
        <f>IF(ISBLANK(A348),"",IF(MATCH(表1_1617[[#This Row],[子项名称]]&amp;表1_1617[[#This Row],[分项工程代号]]&amp;表1_1617[[#This Row],[分项工程名称]],Y:Y,0)=ROW(表1_1617[[#This Row],[子项名称]]),TRUE,FALSE))</f>
        <v/>
      </c>
      <c r="AA348" s="11" t="str">
        <f t="shared" si="71"/>
        <v/>
      </c>
      <c r="AB348" s="11" t="str">
        <f>IF(ISBLANK(A348),"",VLOOKUP(表1_1617[[#This Row],[分项工程名称]],施工检查记录[#All],2,FALSE))</f>
        <v/>
      </c>
      <c r="AC348" t="str">
        <f t="shared" si="60"/>
        <v>1900年01月00日</v>
      </c>
    </row>
    <row r="349" customHeight="1" spans="1:29">
      <c r="A349" s="40"/>
      <c r="B349" s="5" t="str">
        <f ca="1" t="shared" si="61"/>
        <v/>
      </c>
      <c r="D349" s="5"/>
      <c r="E349" s="40"/>
      <c r="F349" s="40"/>
      <c r="G349" s="85"/>
      <c r="I349" s="40"/>
      <c r="J349" s="5"/>
      <c r="K349" s="11" t="str">
        <f>IF(ISBLANK(A349),"",VLOOKUP("S8"&amp;表1_1617[[#This Row],[分项工程代号]]&amp;表1_1617[[#This Row],[分项工程名称]],模板!D:F,3,FALSE))</f>
        <v/>
      </c>
      <c r="L349" s="2" t="str">
        <f ca="1">IF(ISBLANK(A349),"",表1_1617[[#This Row],[编号]]&amp;TEXT(表1_1617[[#This Row],[序号]],"000"))</f>
        <v/>
      </c>
      <c r="M349" s="11" t="str">
        <f t="shared" si="62"/>
        <v/>
      </c>
      <c r="N349" s="11" t="str">
        <f t="shared" si="63"/>
        <v/>
      </c>
      <c r="O349" s="11" t="str">
        <f t="shared" si="64"/>
        <v/>
      </c>
      <c r="P349" s="2" t="str">
        <f t="shared" si="65"/>
        <v/>
      </c>
      <c r="Q349" s="2" t="str">
        <f t="shared" si="66"/>
        <v/>
      </c>
      <c r="R349" s="2" t="str">
        <f t="shared" si="67"/>
        <v/>
      </c>
      <c r="S349" s="11" t="str">
        <f t="shared" si="68"/>
        <v/>
      </c>
      <c r="T349" s="11" t="str">
        <f>IF(ISBLANK(A349),"",VLOOKUP(表1_1617[[#This Row],[分项工程名称]],模板!C:G,3,FALSE))</f>
        <v/>
      </c>
      <c r="U349" s="2" t="str">
        <f t="shared" si="69"/>
        <v/>
      </c>
      <c r="V349" s="2" t="str">
        <f t="shared" si="70"/>
        <v/>
      </c>
      <c r="W349" s="11" t="str">
        <f>IF(ISBLANK(A349),"",表1_1617[[#This Row],[子项名称]]&amp;表1_1617[[#This Row],[标题]]&amp;表1_1617[[#This Row],[分项工程代号]])</f>
        <v/>
      </c>
      <c r="X349" s="11" t="str">
        <f>IF(ISBLANK(A349),"",COUNTIF(W:W,表1_1617[[#This Row],[子项名称]]&amp;表1_1617[[#This Row],[标题]]&amp;表1_1617[[#This Row],[分项工程代号]]))</f>
        <v/>
      </c>
      <c r="Y349" s="11" t="str">
        <f>IF(ISBLANK(A349),"",表1_1617[[#This Row],[子项名称]]&amp;表1_1617[[#This Row],[分项工程代号]]&amp;表1_1617[[#This Row],[分项工程名称]])</f>
        <v/>
      </c>
      <c r="Z349" s="11" t="str">
        <f>IF(ISBLANK(A349),"",IF(MATCH(表1_1617[[#This Row],[子项名称]]&amp;表1_1617[[#This Row],[分项工程代号]]&amp;表1_1617[[#This Row],[分项工程名称]],Y:Y,0)=ROW(表1_1617[[#This Row],[子项名称]]),TRUE,FALSE))</f>
        <v/>
      </c>
      <c r="AA349" s="11" t="str">
        <f t="shared" si="71"/>
        <v/>
      </c>
      <c r="AB349" s="11" t="str">
        <f>IF(ISBLANK(A349),"",VLOOKUP(表1_1617[[#This Row],[分项工程名称]],施工检查记录[#All],2,FALSE))</f>
        <v/>
      </c>
      <c r="AC349" t="str">
        <f t="shared" si="60"/>
        <v>1900年01月00日</v>
      </c>
    </row>
    <row r="350" customHeight="1" spans="1:29">
      <c r="A350" s="40"/>
      <c r="B350" s="5" t="str">
        <f ca="1" t="shared" si="61"/>
        <v/>
      </c>
      <c r="D350" s="5"/>
      <c r="E350" s="40"/>
      <c r="F350" s="40"/>
      <c r="G350" s="85"/>
      <c r="I350" s="40"/>
      <c r="J350" s="5"/>
      <c r="K350" s="11" t="str">
        <f>IF(ISBLANK(A350),"",VLOOKUP("S8"&amp;表1_1617[[#This Row],[分项工程代号]]&amp;表1_1617[[#This Row],[分项工程名称]],模板!D:F,3,FALSE))</f>
        <v/>
      </c>
      <c r="L350" s="2" t="str">
        <f ca="1">IF(ISBLANK(A350),"",表1_1617[[#This Row],[编号]]&amp;TEXT(表1_1617[[#This Row],[序号]],"000"))</f>
        <v/>
      </c>
      <c r="M350" s="11" t="str">
        <f t="shared" si="62"/>
        <v/>
      </c>
      <c r="N350" s="11" t="str">
        <f t="shared" si="63"/>
        <v/>
      </c>
      <c r="O350" s="11" t="str">
        <f t="shared" si="64"/>
        <v/>
      </c>
      <c r="P350" s="2" t="str">
        <f t="shared" si="65"/>
        <v/>
      </c>
      <c r="Q350" s="2" t="str">
        <f t="shared" si="66"/>
        <v/>
      </c>
      <c r="R350" s="2" t="str">
        <f t="shared" si="67"/>
        <v/>
      </c>
      <c r="S350" s="11" t="str">
        <f t="shared" si="68"/>
        <v/>
      </c>
      <c r="T350" s="11" t="str">
        <f>IF(ISBLANK(A350),"",VLOOKUP(表1_1617[[#This Row],[分项工程名称]],模板!C:G,3,FALSE))</f>
        <v/>
      </c>
      <c r="U350" s="2" t="str">
        <f t="shared" si="69"/>
        <v/>
      </c>
      <c r="V350" s="2" t="str">
        <f t="shared" si="70"/>
        <v/>
      </c>
      <c r="W350" s="11" t="str">
        <f>IF(ISBLANK(A350),"",表1_1617[[#This Row],[子项名称]]&amp;表1_1617[[#This Row],[标题]]&amp;表1_1617[[#This Row],[分项工程代号]])</f>
        <v/>
      </c>
      <c r="X350" s="11" t="str">
        <f>IF(ISBLANK(A350),"",COUNTIF(W:W,表1_1617[[#This Row],[子项名称]]&amp;表1_1617[[#This Row],[标题]]&amp;表1_1617[[#This Row],[分项工程代号]]))</f>
        <v/>
      </c>
      <c r="Y350" s="11" t="str">
        <f>IF(ISBLANK(A350),"",表1_1617[[#This Row],[子项名称]]&amp;表1_1617[[#This Row],[分项工程代号]]&amp;表1_1617[[#This Row],[分项工程名称]])</f>
        <v/>
      </c>
      <c r="Z350" s="11" t="str">
        <f>IF(ISBLANK(A350),"",IF(MATCH(表1_1617[[#This Row],[子项名称]]&amp;表1_1617[[#This Row],[分项工程代号]]&amp;表1_1617[[#This Row],[分项工程名称]],Y:Y,0)=ROW(表1_1617[[#This Row],[子项名称]]),TRUE,FALSE))</f>
        <v/>
      </c>
      <c r="AA350" s="11" t="str">
        <f t="shared" si="71"/>
        <v/>
      </c>
      <c r="AB350" s="11" t="str">
        <f>IF(ISBLANK(A350),"",VLOOKUP(表1_1617[[#This Row],[分项工程名称]],施工检查记录[#All],2,FALSE))</f>
        <v/>
      </c>
      <c r="AC350" t="str">
        <f t="shared" si="60"/>
        <v>1900年01月00日</v>
      </c>
    </row>
    <row r="351" customHeight="1" spans="1:29">
      <c r="A351" s="40"/>
      <c r="B351" s="5" t="str">
        <f ca="1" t="shared" si="61"/>
        <v/>
      </c>
      <c r="D351" s="5"/>
      <c r="E351" s="40"/>
      <c r="F351" s="40"/>
      <c r="G351" s="85"/>
      <c r="I351" s="40"/>
      <c r="J351" s="5"/>
      <c r="K351" s="11" t="str">
        <f>IF(ISBLANK(A351),"",VLOOKUP("S8"&amp;表1_1617[[#This Row],[分项工程代号]]&amp;表1_1617[[#This Row],[分项工程名称]],模板!D:F,3,FALSE))</f>
        <v/>
      </c>
      <c r="L351" s="2" t="str">
        <f ca="1">IF(ISBLANK(A351),"",表1_1617[[#This Row],[编号]]&amp;TEXT(表1_1617[[#This Row],[序号]],"000"))</f>
        <v/>
      </c>
      <c r="M351" s="11" t="str">
        <f t="shared" si="62"/>
        <v/>
      </c>
      <c r="N351" s="11" t="str">
        <f t="shared" si="63"/>
        <v/>
      </c>
      <c r="O351" s="11" t="str">
        <f t="shared" si="64"/>
        <v/>
      </c>
      <c r="P351" s="2" t="str">
        <f t="shared" si="65"/>
        <v/>
      </c>
      <c r="Q351" s="2" t="str">
        <f t="shared" si="66"/>
        <v/>
      </c>
      <c r="R351" s="2" t="str">
        <f t="shared" si="67"/>
        <v/>
      </c>
      <c r="S351" s="11" t="str">
        <f t="shared" si="68"/>
        <v/>
      </c>
      <c r="T351" s="11" t="str">
        <f>IF(ISBLANK(A351),"",VLOOKUP(表1_1617[[#This Row],[分项工程名称]],模板!C:G,3,FALSE))</f>
        <v/>
      </c>
      <c r="U351" s="2" t="str">
        <f t="shared" si="69"/>
        <v/>
      </c>
      <c r="V351" s="2" t="str">
        <f t="shared" si="70"/>
        <v/>
      </c>
      <c r="W351" s="11" t="str">
        <f>IF(ISBLANK(A351),"",表1_1617[[#This Row],[子项名称]]&amp;表1_1617[[#This Row],[标题]]&amp;表1_1617[[#This Row],[分项工程代号]])</f>
        <v/>
      </c>
      <c r="X351" s="11" t="str">
        <f>IF(ISBLANK(A351),"",COUNTIF(W:W,表1_1617[[#This Row],[子项名称]]&amp;表1_1617[[#This Row],[标题]]&amp;表1_1617[[#This Row],[分项工程代号]]))</f>
        <v/>
      </c>
      <c r="Y351" s="11" t="str">
        <f>IF(ISBLANK(A351),"",表1_1617[[#This Row],[子项名称]]&amp;表1_1617[[#This Row],[分项工程代号]]&amp;表1_1617[[#This Row],[分项工程名称]])</f>
        <v/>
      </c>
      <c r="Z351" s="11" t="str">
        <f>IF(ISBLANK(A351),"",IF(MATCH(表1_1617[[#This Row],[子项名称]]&amp;表1_1617[[#This Row],[分项工程代号]]&amp;表1_1617[[#This Row],[分项工程名称]],Y:Y,0)=ROW(表1_1617[[#This Row],[子项名称]]),TRUE,FALSE))</f>
        <v/>
      </c>
      <c r="AA351" s="11" t="str">
        <f t="shared" si="71"/>
        <v/>
      </c>
      <c r="AB351" s="11" t="str">
        <f>IF(ISBLANK(A351),"",VLOOKUP(表1_1617[[#This Row],[分项工程名称]],施工检查记录[#All],2,FALSE))</f>
        <v/>
      </c>
      <c r="AC351" t="str">
        <f t="shared" si="60"/>
        <v>1900年01月00日</v>
      </c>
    </row>
    <row r="352" customHeight="1" spans="1:29">
      <c r="A352" s="40"/>
      <c r="B352" s="5" t="str">
        <f ca="1" t="shared" si="61"/>
        <v/>
      </c>
      <c r="D352" s="5"/>
      <c r="E352" s="40"/>
      <c r="F352" s="40"/>
      <c r="G352" s="85"/>
      <c r="I352" s="88"/>
      <c r="J352" s="5"/>
      <c r="K352" s="11" t="str">
        <f>IF(ISBLANK(A352),"",VLOOKUP("S8"&amp;表1_1617[[#This Row],[分项工程代号]]&amp;表1_1617[[#This Row],[分项工程名称]],模板!D:F,3,FALSE))</f>
        <v/>
      </c>
      <c r="L352" s="2" t="str">
        <f ca="1">IF(ISBLANK(A352),"",表1_1617[[#This Row],[编号]]&amp;TEXT(表1_1617[[#This Row],[序号]],"000"))</f>
        <v/>
      </c>
      <c r="M352" s="11" t="str">
        <f t="shared" si="62"/>
        <v/>
      </c>
      <c r="N352" s="11" t="str">
        <f t="shared" si="63"/>
        <v/>
      </c>
      <c r="O352" s="11" t="str">
        <f t="shared" si="64"/>
        <v/>
      </c>
      <c r="P352" s="2" t="str">
        <f t="shared" si="65"/>
        <v/>
      </c>
      <c r="Q352" s="2" t="str">
        <f t="shared" si="66"/>
        <v/>
      </c>
      <c r="R352" s="2" t="str">
        <f t="shared" si="67"/>
        <v/>
      </c>
      <c r="S352" s="11" t="str">
        <f t="shared" si="68"/>
        <v/>
      </c>
      <c r="T352" s="11" t="str">
        <f>IF(ISBLANK(A352),"",VLOOKUP(表1_1617[[#This Row],[分项工程名称]],模板!C:G,3,FALSE))</f>
        <v/>
      </c>
      <c r="U352" s="2" t="str">
        <f t="shared" si="69"/>
        <v/>
      </c>
      <c r="V352" s="2" t="str">
        <f t="shared" si="70"/>
        <v/>
      </c>
      <c r="W352" s="11" t="str">
        <f>IF(ISBLANK(A352),"",表1_1617[[#This Row],[子项名称]]&amp;表1_1617[[#This Row],[标题]]&amp;表1_1617[[#This Row],[分项工程代号]])</f>
        <v/>
      </c>
      <c r="X352" s="11" t="str">
        <f>IF(ISBLANK(A352),"",COUNTIF(W:W,表1_1617[[#This Row],[子项名称]]&amp;表1_1617[[#This Row],[标题]]&amp;表1_1617[[#This Row],[分项工程代号]]))</f>
        <v/>
      </c>
      <c r="Y352" s="11" t="str">
        <f>IF(ISBLANK(A352),"",表1_1617[[#This Row],[子项名称]]&amp;表1_1617[[#This Row],[分项工程代号]]&amp;表1_1617[[#This Row],[分项工程名称]])</f>
        <v/>
      </c>
      <c r="Z352" s="11" t="str">
        <f>IF(ISBLANK(A352),"",IF(MATCH(表1_1617[[#This Row],[子项名称]]&amp;表1_1617[[#This Row],[分项工程代号]]&amp;表1_1617[[#This Row],[分项工程名称]],Y:Y,0)=ROW(表1_1617[[#This Row],[子项名称]]),TRUE,FALSE))</f>
        <v/>
      </c>
      <c r="AA352" s="11" t="str">
        <f t="shared" si="71"/>
        <v/>
      </c>
      <c r="AB352" s="11" t="str">
        <f>IF(ISBLANK(A352),"",VLOOKUP(表1_1617[[#This Row],[分项工程名称]],施工检查记录[#All],2,FALSE))</f>
        <v/>
      </c>
      <c r="AC352" t="str">
        <f t="shared" si="60"/>
        <v>1900年01月00日</v>
      </c>
    </row>
    <row r="353" customHeight="1" spans="1:29">
      <c r="A353" s="40"/>
      <c r="B353" s="5" t="str">
        <f ca="1" t="shared" si="61"/>
        <v/>
      </c>
      <c r="D353" s="5"/>
      <c r="E353" s="40"/>
      <c r="F353" s="40"/>
      <c r="G353" s="85"/>
      <c r="I353" s="88"/>
      <c r="J353" s="5"/>
      <c r="K353" s="11" t="str">
        <f>IF(ISBLANK(A353),"",VLOOKUP("S8"&amp;表1_1617[[#This Row],[分项工程代号]]&amp;表1_1617[[#This Row],[分项工程名称]],模板!D:F,3,FALSE))</f>
        <v/>
      </c>
      <c r="L353" s="2" t="str">
        <f ca="1">IF(ISBLANK(A353),"",表1_1617[[#This Row],[编号]]&amp;TEXT(表1_1617[[#This Row],[序号]],"000"))</f>
        <v/>
      </c>
      <c r="M353" s="11" t="str">
        <f t="shared" si="62"/>
        <v/>
      </c>
      <c r="N353" s="11" t="str">
        <f t="shared" si="63"/>
        <v/>
      </c>
      <c r="O353" s="11" t="str">
        <f t="shared" si="64"/>
        <v/>
      </c>
      <c r="P353" s="2" t="str">
        <f t="shared" si="65"/>
        <v/>
      </c>
      <c r="Q353" s="2" t="str">
        <f t="shared" si="66"/>
        <v/>
      </c>
      <c r="R353" s="2" t="str">
        <f t="shared" si="67"/>
        <v/>
      </c>
      <c r="S353" s="11" t="str">
        <f t="shared" si="68"/>
        <v/>
      </c>
      <c r="T353" s="11" t="str">
        <f>IF(ISBLANK(A353),"",VLOOKUP(表1_1617[[#This Row],[分项工程名称]],模板!C:G,3,FALSE))</f>
        <v/>
      </c>
      <c r="U353" s="2" t="str">
        <f t="shared" si="69"/>
        <v/>
      </c>
      <c r="V353" s="2" t="str">
        <f t="shared" si="70"/>
        <v/>
      </c>
      <c r="W353" s="11" t="str">
        <f>IF(ISBLANK(A353),"",表1_1617[[#This Row],[子项名称]]&amp;表1_1617[[#This Row],[标题]]&amp;表1_1617[[#This Row],[分项工程代号]])</f>
        <v/>
      </c>
      <c r="X353" s="11" t="str">
        <f>IF(ISBLANK(A353),"",COUNTIF(W:W,表1_1617[[#This Row],[子项名称]]&amp;表1_1617[[#This Row],[标题]]&amp;表1_1617[[#This Row],[分项工程代号]]))</f>
        <v/>
      </c>
      <c r="Y353" s="11" t="str">
        <f>IF(ISBLANK(A353),"",表1_1617[[#This Row],[子项名称]]&amp;表1_1617[[#This Row],[分项工程代号]]&amp;表1_1617[[#This Row],[分项工程名称]])</f>
        <v/>
      </c>
      <c r="Z353" s="11" t="str">
        <f>IF(ISBLANK(A353),"",IF(MATCH(表1_1617[[#This Row],[子项名称]]&amp;表1_1617[[#This Row],[分项工程代号]]&amp;表1_1617[[#This Row],[分项工程名称]],Y:Y,0)=ROW(表1_1617[[#This Row],[子项名称]]),TRUE,FALSE))</f>
        <v/>
      </c>
      <c r="AA353" s="11" t="str">
        <f t="shared" si="71"/>
        <v/>
      </c>
      <c r="AB353" s="11" t="str">
        <f>IF(ISBLANK(A353),"",VLOOKUP(表1_1617[[#This Row],[分项工程名称]],施工检查记录[#All],2,FALSE))</f>
        <v/>
      </c>
      <c r="AC353" t="str">
        <f t="shared" si="60"/>
        <v>1900年01月00日</v>
      </c>
    </row>
    <row r="354" customHeight="1" spans="1:29">
      <c r="A354" s="5"/>
      <c r="B354" s="5" t="str">
        <f ca="1" t="shared" si="61"/>
        <v/>
      </c>
      <c r="C354" s="5"/>
      <c r="D354" s="5"/>
      <c r="E354" s="5"/>
      <c r="F354" s="40"/>
      <c r="G354" s="85"/>
      <c r="I354" s="40"/>
      <c r="J354" s="5"/>
      <c r="K354" s="11" t="str">
        <f>IF(ISBLANK(A354),"",VLOOKUP("S8"&amp;表1_1617[[#This Row],[分项工程代号]]&amp;表1_1617[[#This Row],[分项工程名称]],模板!D:F,3,FALSE))</f>
        <v/>
      </c>
      <c r="L354" s="2" t="str">
        <f ca="1">IF(ISBLANK(A354),"",表1_1617[[#This Row],[编号]]&amp;TEXT(表1_1617[[#This Row],[序号]],"000"))</f>
        <v/>
      </c>
      <c r="M354" s="11" t="str">
        <f t="shared" si="62"/>
        <v/>
      </c>
      <c r="N354" s="11" t="str">
        <f t="shared" si="63"/>
        <v/>
      </c>
      <c r="O354" s="11" t="str">
        <f t="shared" si="64"/>
        <v/>
      </c>
      <c r="P354" s="2" t="str">
        <f t="shared" si="65"/>
        <v/>
      </c>
      <c r="Q354" s="2" t="str">
        <f t="shared" si="66"/>
        <v/>
      </c>
      <c r="R354" s="2" t="str">
        <f t="shared" si="67"/>
        <v/>
      </c>
      <c r="S354" s="11" t="str">
        <f t="shared" si="68"/>
        <v/>
      </c>
      <c r="T354" s="11" t="str">
        <f>IF(ISBLANK(A354),"",VLOOKUP(表1_1617[[#This Row],[分项工程名称]],模板!C:G,3,FALSE))</f>
        <v/>
      </c>
      <c r="U354" s="2" t="str">
        <f t="shared" si="69"/>
        <v/>
      </c>
      <c r="V354" s="2" t="str">
        <f t="shared" si="70"/>
        <v/>
      </c>
      <c r="W354" s="11" t="str">
        <f>IF(ISBLANK(A354),"",表1_1617[[#This Row],[子项名称]]&amp;表1_1617[[#This Row],[标题]]&amp;表1_1617[[#This Row],[分项工程代号]])</f>
        <v/>
      </c>
      <c r="X354" s="11" t="str">
        <f>IF(ISBLANK(A354),"",COUNTIF(W:W,表1_1617[[#This Row],[子项名称]]&amp;表1_1617[[#This Row],[标题]]&amp;表1_1617[[#This Row],[分项工程代号]]))</f>
        <v/>
      </c>
      <c r="Y354" s="11" t="str">
        <f>IF(ISBLANK(A354),"",表1_1617[[#This Row],[子项名称]]&amp;表1_1617[[#This Row],[分项工程代号]]&amp;表1_1617[[#This Row],[分项工程名称]])</f>
        <v/>
      </c>
      <c r="Z354" s="11" t="str">
        <f>IF(ISBLANK(A354),"",IF(MATCH(表1_1617[[#This Row],[子项名称]]&amp;表1_1617[[#This Row],[分项工程代号]]&amp;表1_1617[[#This Row],[分项工程名称]],Y:Y,0)=ROW(表1_1617[[#This Row],[子项名称]]),TRUE,FALSE))</f>
        <v/>
      </c>
      <c r="AA354" s="11" t="str">
        <f t="shared" si="71"/>
        <v/>
      </c>
      <c r="AB354" s="11" t="str">
        <f>IF(ISBLANK(A354),"",VLOOKUP(表1_1617[[#This Row],[分项工程名称]],施工检查记录[#All],2,FALSE))</f>
        <v/>
      </c>
      <c r="AC354" t="str">
        <f t="shared" si="60"/>
        <v>1900年01月00日</v>
      </c>
    </row>
    <row r="355" customHeight="1" spans="1:29">
      <c r="A355" s="5"/>
      <c r="B355" s="5" t="str">
        <f ca="1" t="shared" si="61"/>
        <v/>
      </c>
      <c r="C355" s="5"/>
      <c r="D355" s="5"/>
      <c r="E355" s="5"/>
      <c r="F355" s="40"/>
      <c r="G355" s="85"/>
      <c r="I355" s="40"/>
      <c r="J355" s="5"/>
      <c r="K355" s="11" t="str">
        <f>IF(ISBLANK(A355),"",VLOOKUP("S8"&amp;表1_1617[[#This Row],[分项工程代号]]&amp;表1_1617[[#This Row],[分项工程名称]],模板!D:F,3,FALSE))</f>
        <v/>
      </c>
      <c r="L355" s="2" t="str">
        <f ca="1">IF(ISBLANK(A355),"",表1_1617[[#This Row],[编号]]&amp;TEXT(表1_1617[[#This Row],[序号]],"000"))</f>
        <v/>
      </c>
      <c r="M355" s="11" t="str">
        <f t="shared" si="62"/>
        <v/>
      </c>
      <c r="N355" s="11" t="str">
        <f t="shared" si="63"/>
        <v/>
      </c>
      <c r="O355" s="11" t="str">
        <f t="shared" si="64"/>
        <v/>
      </c>
      <c r="P355" s="2" t="str">
        <f t="shared" si="65"/>
        <v/>
      </c>
      <c r="Q355" s="2" t="str">
        <f t="shared" si="66"/>
        <v/>
      </c>
      <c r="R355" s="2" t="str">
        <f t="shared" si="67"/>
        <v/>
      </c>
      <c r="S355" s="11" t="str">
        <f t="shared" si="68"/>
        <v/>
      </c>
      <c r="T355" s="11" t="str">
        <f>IF(ISBLANK(A355),"",VLOOKUP(表1_1617[[#This Row],[分项工程名称]],模板!C:G,3,FALSE))</f>
        <v/>
      </c>
      <c r="U355" s="2" t="str">
        <f t="shared" si="69"/>
        <v/>
      </c>
      <c r="V355" s="2" t="str">
        <f t="shared" si="70"/>
        <v/>
      </c>
      <c r="W355" s="11" t="str">
        <f>IF(ISBLANK(A355),"",表1_1617[[#This Row],[子项名称]]&amp;表1_1617[[#This Row],[标题]]&amp;表1_1617[[#This Row],[分项工程代号]])</f>
        <v/>
      </c>
      <c r="X355" s="11" t="str">
        <f>IF(ISBLANK(A355),"",COUNTIF(W:W,表1_1617[[#This Row],[子项名称]]&amp;表1_1617[[#This Row],[标题]]&amp;表1_1617[[#This Row],[分项工程代号]]))</f>
        <v/>
      </c>
      <c r="Y355" s="11" t="str">
        <f>IF(ISBLANK(A355),"",表1_1617[[#This Row],[子项名称]]&amp;表1_1617[[#This Row],[分项工程代号]]&amp;表1_1617[[#This Row],[分项工程名称]])</f>
        <v/>
      </c>
      <c r="Z355" s="11" t="str">
        <f>IF(ISBLANK(A355),"",IF(MATCH(表1_1617[[#This Row],[子项名称]]&amp;表1_1617[[#This Row],[分项工程代号]]&amp;表1_1617[[#This Row],[分项工程名称]],Y:Y,0)=ROW(表1_1617[[#This Row],[子项名称]]),TRUE,FALSE))</f>
        <v/>
      </c>
      <c r="AA355" s="11" t="str">
        <f t="shared" si="71"/>
        <v/>
      </c>
      <c r="AB355" s="11" t="str">
        <f>IF(ISBLANK(A355),"",VLOOKUP(表1_1617[[#This Row],[分项工程名称]],施工检查记录[#All],2,FALSE))</f>
        <v/>
      </c>
      <c r="AC355" t="str">
        <f t="shared" si="60"/>
        <v>1900年01月00日</v>
      </c>
    </row>
    <row r="356" customHeight="1" spans="1:29">
      <c r="A356" s="5"/>
      <c r="B356" s="5" t="str">
        <f ca="1" t="shared" si="61"/>
        <v/>
      </c>
      <c r="D356" s="5"/>
      <c r="G356" s="85"/>
      <c r="J356" s="5"/>
      <c r="K356" s="11" t="str">
        <f>IF(ISBLANK(A356),"",VLOOKUP("S8"&amp;表1_1617[[#This Row],[分项工程代号]]&amp;表1_1617[[#This Row],[分项工程名称]],模板!D:F,3,FALSE))</f>
        <v/>
      </c>
      <c r="L356" s="2" t="str">
        <f ca="1">IF(ISBLANK(A356),"",表1_1617[[#This Row],[编号]]&amp;TEXT(表1_1617[[#This Row],[序号]],"000"))</f>
        <v/>
      </c>
      <c r="M356" s="11" t="str">
        <f t="shared" si="62"/>
        <v/>
      </c>
      <c r="N356" s="11" t="str">
        <f t="shared" si="63"/>
        <v/>
      </c>
      <c r="O356" s="11" t="str">
        <f t="shared" si="64"/>
        <v/>
      </c>
      <c r="P356" s="2" t="str">
        <f t="shared" si="65"/>
        <v/>
      </c>
      <c r="Q356" s="2" t="str">
        <f t="shared" si="66"/>
        <v/>
      </c>
      <c r="R356" s="2" t="str">
        <f t="shared" si="67"/>
        <v/>
      </c>
      <c r="S356" s="11" t="str">
        <f t="shared" si="68"/>
        <v/>
      </c>
      <c r="T356" s="11" t="str">
        <f>IF(ISBLANK(A356),"",VLOOKUP(表1_1617[[#This Row],[分项工程名称]],模板!C:G,3,FALSE))</f>
        <v/>
      </c>
      <c r="U356" s="2" t="str">
        <f t="shared" si="69"/>
        <v/>
      </c>
      <c r="V356" s="2" t="str">
        <f t="shared" si="70"/>
        <v/>
      </c>
      <c r="W356" s="11" t="str">
        <f>IF(ISBLANK(A356),"",表1_1617[[#This Row],[子项名称]]&amp;表1_1617[[#This Row],[标题]]&amp;表1_1617[[#This Row],[分项工程代号]])</f>
        <v/>
      </c>
      <c r="X356" s="11" t="str">
        <f>IF(ISBLANK(A356),"",COUNTIF(W:W,表1_1617[[#This Row],[子项名称]]&amp;表1_1617[[#This Row],[标题]]&amp;表1_1617[[#This Row],[分项工程代号]]))</f>
        <v/>
      </c>
      <c r="Y356" s="11" t="str">
        <f>IF(ISBLANK(A356),"",表1_1617[[#This Row],[子项名称]]&amp;表1_1617[[#This Row],[分项工程代号]]&amp;表1_1617[[#This Row],[分项工程名称]])</f>
        <v/>
      </c>
      <c r="Z356" s="11" t="str">
        <f>IF(ISBLANK(A356),"",IF(MATCH(表1_1617[[#This Row],[子项名称]]&amp;表1_1617[[#This Row],[分项工程代号]]&amp;表1_1617[[#This Row],[分项工程名称]],Y:Y,0)=ROW(表1_1617[[#This Row],[子项名称]]),TRUE,FALSE))</f>
        <v/>
      </c>
      <c r="AA356" s="11" t="str">
        <f t="shared" si="71"/>
        <v/>
      </c>
      <c r="AB356" s="11" t="str">
        <f>IF(ISBLANK(A356),"",VLOOKUP(表1_1617[[#This Row],[分项工程名称]],施工检查记录[#All],2,FALSE))</f>
        <v/>
      </c>
      <c r="AC356" t="str">
        <f t="shared" si="60"/>
        <v>1900年01月00日</v>
      </c>
    </row>
    <row r="357" customHeight="1" spans="1:29">
      <c r="A357" s="5"/>
      <c r="B357" s="5" t="str">
        <f ca="1" t="shared" si="61"/>
        <v/>
      </c>
      <c r="D357" s="5"/>
      <c r="G357" s="85"/>
      <c r="J357" s="5"/>
      <c r="K357" s="11" t="str">
        <f>IF(ISBLANK(A357),"",VLOOKUP("S8"&amp;表1_1617[[#This Row],[分项工程代号]]&amp;表1_1617[[#This Row],[分项工程名称]],模板!D:F,3,FALSE))</f>
        <v/>
      </c>
      <c r="L357" s="2" t="str">
        <f ca="1">IF(ISBLANK(A357),"",表1_1617[[#This Row],[编号]]&amp;TEXT(表1_1617[[#This Row],[序号]],"000"))</f>
        <v/>
      </c>
      <c r="M357" s="11" t="str">
        <f t="shared" si="62"/>
        <v/>
      </c>
      <c r="N357" s="11" t="str">
        <f t="shared" si="63"/>
        <v/>
      </c>
      <c r="O357" s="11" t="str">
        <f t="shared" si="64"/>
        <v/>
      </c>
      <c r="P357" s="2" t="str">
        <f t="shared" si="65"/>
        <v/>
      </c>
      <c r="Q357" s="2" t="str">
        <f t="shared" si="66"/>
        <v/>
      </c>
      <c r="R357" s="2" t="str">
        <f t="shared" si="67"/>
        <v/>
      </c>
      <c r="S357" s="11" t="str">
        <f t="shared" si="68"/>
        <v/>
      </c>
      <c r="T357" s="11" t="str">
        <f>IF(ISBLANK(A357),"",VLOOKUP(表1_1617[[#This Row],[分项工程名称]],模板!C:G,3,FALSE))</f>
        <v/>
      </c>
      <c r="U357" s="2" t="str">
        <f t="shared" si="69"/>
        <v/>
      </c>
      <c r="V357" s="2" t="str">
        <f t="shared" si="70"/>
        <v/>
      </c>
      <c r="W357" s="11" t="str">
        <f>IF(ISBLANK(A357),"",表1_1617[[#This Row],[子项名称]]&amp;表1_1617[[#This Row],[标题]]&amp;表1_1617[[#This Row],[分项工程代号]])</f>
        <v/>
      </c>
      <c r="X357" s="11" t="str">
        <f>IF(ISBLANK(A357),"",COUNTIF(W:W,表1_1617[[#This Row],[子项名称]]&amp;表1_1617[[#This Row],[标题]]&amp;表1_1617[[#This Row],[分项工程代号]]))</f>
        <v/>
      </c>
      <c r="Y357" s="11" t="str">
        <f>IF(ISBLANK(A357),"",表1_1617[[#This Row],[子项名称]]&amp;表1_1617[[#This Row],[分项工程代号]]&amp;表1_1617[[#This Row],[分项工程名称]])</f>
        <v/>
      </c>
      <c r="Z357" s="11" t="str">
        <f>IF(ISBLANK(A357),"",IF(MATCH(表1_1617[[#This Row],[子项名称]]&amp;表1_1617[[#This Row],[分项工程代号]]&amp;表1_1617[[#This Row],[分项工程名称]],Y:Y,0)=ROW(表1_1617[[#This Row],[子项名称]]),TRUE,FALSE))</f>
        <v/>
      </c>
      <c r="AA357" s="11" t="str">
        <f t="shared" si="71"/>
        <v/>
      </c>
      <c r="AB357" s="11" t="str">
        <f>IF(ISBLANK(A357),"",VLOOKUP(表1_1617[[#This Row],[分项工程名称]],施工检查记录[#All],2,FALSE))</f>
        <v/>
      </c>
      <c r="AC357" t="str">
        <f t="shared" si="60"/>
        <v>1900年01月00日</v>
      </c>
    </row>
    <row r="358" customHeight="1" spans="1:29">
      <c r="A358" s="5"/>
      <c r="B358" s="5" t="str">
        <f ca="1" t="shared" si="61"/>
        <v/>
      </c>
      <c r="D358" s="5"/>
      <c r="G358" s="85"/>
      <c r="J358" s="5"/>
      <c r="K358" s="11" t="str">
        <f>IF(ISBLANK(A358),"",VLOOKUP("S8"&amp;表1_1617[[#This Row],[分项工程代号]]&amp;表1_1617[[#This Row],[分项工程名称]],模板!D:F,3,FALSE))</f>
        <v/>
      </c>
      <c r="L358" s="2" t="str">
        <f ca="1">IF(ISBLANK(A358),"",表1_1617[[#This Row],[编号]]&amp;TEXT(表1_1617[[#This Row],[序号]],"000"))</f>
        <v/>
      </c>
      <c r="M358" s="11" t="str">
        <f t="shared" si="62"/>
        <v/>
      </c>
      <c r="N358" s="11" t="str">
        <f t="shared" si="63"/>
        <v/>
      </c>
      <c r="O358" s="11" t="str">
        <f t="shared" si="64"/>
        <v/>
      </c>
      <c r="P358" s="2" t="str">
        <f t="shared" si="65"/>
        <v/>
      </c>
      <c r="Q358" s="2" t="str">
        <f t="shared" si="66"/>
        <v/>
      </c>
      <c r="R358" s="2" t="str">
        <f t="shared" si="67"/>
        <v/>
      </c>
      <c r="S358" s="11" t="str">
        <f t="shared" si="68"/>
        <v/>
      </c>
      <c r="T358" s="11" t="str">
        <f>IF(ISBLANK(A358),"",VLOOKUP(表1_1617[[#This Row],[分项工程名称]],模板!C:G,3,FALSE))</f>
        <v/>
      </c>
      <c r="U358" s="2" t="str">
        <f t="shared" si="69"/>
        <v/>
      </c>
      <c r="V358" s="2" t="str">
        <f t="shared" si="70"/>
        <v/>
      </c>
      <c r="W358" s="11" t="str">
        <f>IF(ISBLANK(A358),"",表1_1617[[#This Row],[子项名称]]&amp;表1_1617[[#This Row],[标题]]&amp;表1_1617[[#This Row],[分项工程代号]])</f>
        <v/>
      </c>
      <c r="X358" s="11" t="str">
        <f>IF(ISBLANK(A358),"",COUNTIF(W:W,表1_1617[[#This Row],[子项名称]]&amp;表1_1617[[#This Row],[标题]]&amp;表1_1617[[#This Row],[分项工程代号]]))</f>
        <v/>
      </c>
      <c r="Y358" s="11" t="str">
        <f>IF(ISBLANK(A358),"",表1_1617[[#This Row],[子项名称]]&amp;表1_1617[[#This Row],[分项工程代号]]&amp;表1_1617[[#This Row],[分项工程名称]])</f>
        <v/>
      </c>
      <c r="Z358" s="11" t="str">
        <f>IF(ISBLANK(A358),"",IF(MATCH(表1_1617[[#This Row],[子项名称]]&amp;表1_1617[[#This Row],[分项工程代号]]&amp;表1_1617[[#This Row],[分项工程名称]],Y:Y,0)=ROW(表1_1617[[#This Row],[子项名称]]),TRUE,FALSE))</f>
        <v/>
      </c>
      <c r="AA358" s="11" t="str">
        <f t="shared" si="71"/>
        <v/>
      </c>
      <c r="AB358" s="11" t="str">
        <f>IF(ISBLANK(A358),"",VLOOKUP(表1_1617[[#This Row],[分项工程名称]],施工检查记录[#All],2,FALSE))</f>
        <v/>
      </c>
      <c r="AC358" t="str">
        <f t="shared" si="60"/>
        <v>1900年01月00日</v>
      </c>
    </row>
    <row r="359" customHeight="1" spans="1:29">
      <c r="A359" s="5"/>
      <c r="B359" s="5" t="str">
        <f ca="1" t="shared" si="61"/>
        <v/>
      </c>
      <c r="D359" s="5"/>
      <c r="E359" s="5"/>
      <c r="G359" s="85"/>
      <c r="J359" s="5"/>
      <c r="K359" s="11" t="str">
        <f>IF(ISBLANK(A359),"",VLOOKUP("S8"&amp;表1_1617[[#This Row],[分项工程代号]]&amp;表1_1617[[#This Row],[分项工程名称]],模板!D:F,3,FALSE))</f>
        <v/>
      </c>
      <c r="L359" s="2" t="str">
        <f ca="1">IF(ISBLANK(A359),"",表1_1617[[#This Row],[编号]]&amp;TEXT(表1_1617[[#This Row],[序号]],"000"))</f>
        <v/>
      </c>
      <c r="M359" s="11" t="str">
        <f t="shared" si="62"/>
        <v/>
      </c>
      <c r="N359" s="11" t="str">
        <f t="shared" si="63"/>
        <v/>
      </c>
      <c r="O359" s="11" t="str">
        <f t="shared" si="64"/>
        <v/>
      </c>
      <c r="P359" s="2" t="str">
        <f t="shared" si="65"/>
        <v/>
      </c>
      <c r="Q359" s="2" t="str">
        <f t="shared" si="66"/>
        <v/>
      </c>
      <c r="R359" s="2" t="str">
        <f t="shared" si="67"/>
        <v/>
      </c>
      <c r="S359" s="11" t="str">
        <f t="shared" si="68"/>
        <v/>
      </c>
      <c r="T359" s="11" t="str">
        <f>IF(ISBLANK(A359),"",VLOOKUP(表1_1617[[#This Row],[分项工程名称]],模板!C:G,3,FALSE))</f>
        <v/>
      </c>
      <c r="U359" s="2" t="str">
        <f t="shared" si="69"/>
        <v/>
      </c>
      <c r="V359" s="2" t="str">
        <f t="shared" si="70"/>
        <v/>
      </c>
      <c r="W359" s="11" t="str">
        <f>IF(ISBLANK(A359),"",表1_1617[[#This Row],[子项名称]]&amp;表1_1617[[#This Row],[标题]]&amp;表1_1617[[#This Row],[分项工程代号]])</f>
        <v/>
      </c>
      <c r="X359" s="11" t="str">
        <f>IF(ISBLANK(A359),"",COUNTIF(W:W,表1_1617[[#This Row],[子项名称]]&amp;表1_1617[[#This Row],[标题]]&amp;表1_1617[[#This Row],[分项工程代号]]))</f>
        <v/>
      </c>
      <c r="Y359" s="11" t="str">
        <f>IF(ISBLANK(A359),"",表1_1617[[#This Row],[子项名称]]&amp;表1_1617[[#This Row],[分项工程代号]]&amp;表1_1617[[#This Row],[分项工程名称]])</f>
        <v/>
      </c>
      <c r="Z359" s="11" t="str">
        <f>IF(ISBLANK(A359),"",IF(MATCH(表1_1617[[#This Row],[子项名称]]&amp;表1_1617[[#This Row],[分项工程代号]]&amp;表1_1617[[#This Row],[分项工程名称]],Y:Y,0)=ROW(表1_1617[[#This Row],[子项名称]]),TRUE,FALSE))</f>
        <v/>
      </c>
      <c r="AA359" s="11" t="str">
        <f t="shared" si="71"/>
        <v/>
      </c>
      <c r="AB359" s="11" t="str">
        <f>IF(ISBLANK(A359),"",VLOOKUP(表1_1617[[#This Row],[分项工程名称]],施工检查记录[#All],2,FALSE))</f>
        <v/>
      </c>
      <c r="AC359" t="str">
        <f t="shared" si="60"/>
        <v>1900年01月00日</v>
      </c>
    </row>
    <row r="360" customHeight="1" spans="1:29">
      <c r="A360" s="5"/>
      <c r="B360" s="5" t="str">
        <f ca="1" t="shared" si="61"/>
        <v/>
      </c>
      <c r="D360" s="5"/>
      <c r="E360" s="5"/>
      <c r="G360" s="85"/>
      <c r="J360" s="5"/>
      <c r="K360" s="11" t="str">
        <f>IF(ISBLANK(A360),"",VLOOKUP("S8"&amp;表1_1617[[#This Row],[分项工程代号]]&amp;表1_1617[[#This Row],[分项工程名称]],模板!D:F,3,FALSE))</f>
        <v/>
      </c>
      <c r="L360" s="2" t="str">
        <f ca="1">IF(ISBLANK(A360),"",表1_1617[[#This Row],[编号]]&amp;TEXT(表1_1617[[#This Row],[序号]],"000"))</f>
        <v/>
      </c>
      <c r="M360" s="11" t="str">
        <f t="shared" si="62"/>
        <v/>
      </c>
      <c r="N360" s="11" t="str">
        <f t="shared" si="63"/>
        <v/>
      </c>
      <c r="O360" s="11" t="str">
        <f t="shared" si="64"/>
        <v/>
      </c>
      <c r="P360" s="2" t="str">
        <f t="shared" si="65"/>
        <v/>
      </c>
      <c r="Q360" s="2" t="str">
        <f t="shared" si="66"/>
        <v/>
      </c>
      <c r="R360" s="2" t="str">
        <f t="shared" si="67"/>
        <v/>
      </c>
      <c r="S360" s="11" t="str">
        <f t="shared" si="68"/>
        <v/>
      </c>
      <c r="T360" s="11" t="str">
        <f>IF(ISBLANK(A360),"",VLOOKUP(表1_1617[[#This Row],[分项工程名称]],模板!C:G,3,FALSE))</f>
        <v/>
      </c>
      <c r="U360" s="2" t="str">
        <f t="shared" si="69"/>
        <v/>
      </c>
      <c r="V360" s="2" t="str">
        <f t="shared" si="70"/>
        <v/>
      </c>
      <c r="W360" s="11" t="str">
        <f>IF(ISBLANK(A360),"",表1_1617[[#This Row],[子项名称]]&amp;表1_1617[[#This Row],[标题]]&amp;表1_1617[[#This Row],[分项工程代号]])</f>
        <v/>
      </c>
      <c r="X360" s="11" t="str">
        <f>IF(ISBLANK(A360),"",COUNTIF(W:W,表1_1617[[#This Row],[子项名称]]&amp;表1_1617[[#This Row],[标题]]&amp;表1_1617[[#This Row],[分项工程代号]]))</f>
        <v/>
      </c>
      <c r="Y360" s="11" t="str">
        <f>IF(ISBLANK(A360),"",表1_1617[[#This Row],[子项名称]]&amp;表1_1617[[#This Row],[分项工程代号]]&amp;表1_1617[[#This Row],[分项工程名称]])</f>
        <v/>
      </c>
      <c r="Z360" s="11" t="str">
        <f>IF(ISBLANK(A360),"",IF(MATCH(表1_1617[[#This Row],[子项名称]]&amp;表1_1617[[#This Row],[分项工程代号]]&amp;表1_1617[[#This Row],[分项工程名称]],Y:Y,0)=ROW(表1_1617[[#This Row],[子项名称]]),TRUE,FALSE))</f>
        <v/>
      </c>
      <c r="AA360" s="11" t="str">
        <f t="shared" si="71"/>
        <v/>
      </c>
      <c r="AB360" s="11" t="str">
        <f>IF(ISBLANK(A360),"",VLOOKUP(表1_1617[[#This Row],[分项工程名称]],施工检查记录[#All],2,FALSE))</f>
        <v/>
      </c>
      <c r="AC360" t="str">
        <f t="shared" si="60"/>
        <v>1900年01月00日</v>
      </c>
    </row>
    <row r="361" customHeight="1" spans="1:29">
      <c r="A361" s="5"/>
      <c r="B361" s="5" t="str">
        <f ca="1" t="shared" si="61"/>
        <v/>
      </c>
      <c r="D361" s="5"/>
      <c r="E361" s="5"/>
      <c r="G361" s="85"/>
      <c r="J361" s="5"/>
      <c r="K361" s="11" t="str">
        <f>IF(ISBLANK(A361),"",VLOOKUP("S8"&amp;表1_1617[[#This Row],[分项工程代号]]&amp;表1_1617[[#This Row],[分项工程名称]],模板!D:F,3,FALSE))</f>
        <v/>
      </c>
      <c r="L361" s="2" t="str">
        <f ca="1">IF(ISBLANK(A361),"",表1_1617[[#This Row],[编号]]&amp;TEXT(表1_1617[[#This Row],[序号]],"000"))</f>
        <v/>
      </c>
      <c r="M361" s="11" t="str">
        <f t="shared" si="62"/>
        <v/>
      </c>
      <c r="N361" s="11" t="str">
        <f t="shared" si="63"/>
        <v/>
      </c>
      <c r="O361" s="11" t="str">
        <f t="shared" si="64"/>
        <v/>
      </c>
      <c r="P361" s="2" t="str">
        <f t="shared" si="65"/>
        <v/>
      </c>
      <c r="Q361" s="2" t="str">
        <f t="shared" si="66"/>
        <v/>
      </c>
      <c r="R361" s="2" t="str">
        <f t="shared" si="67"/>
        <v/>
      </c>
      <c r="S361" s="11" t="str">
        <f t="shared" si="68"/>
        <v/>
      </c>
      <c r="T361" s="11" t="str">
        <f>IF(ISBLANK(A361),"",VLOOKUP(表1_1617[[#This Row],[分项工程名称]],模板!C:G,3,FALSE))</f>
        <v/>
      </c>
      <c r="U361" s="2" t="str">
        <f t="shared" si="69"/>
        <v/>
      </c>
      <c r="V361" s="2" t="str">
        <f t="shared" si="70"/>
        <v/>
      </c>
      <c r="W361" s="11" t="str">
        <f>IF(ISBLANK(A361),"",表1_1617[[#This Row],[子项名称]]&amp;表1_1617[[#This Row],[标题]]&amp;表1_1617[[#This Row],[分项工程代号]])</f>
        <v/>
      </c>
      <c r="X361" s="11" t="str">
        <f>IF(ISBLANK(A361),"",COUNTIF(W:W,表1_1617[[#This Row],[子项名称]]&amp;表1_1617[[#This Row],[标题]]&amp;表1_1617[[#This Row],[分项工程代号]]))</f>
        <v/>
      </c>
      <c r="Y361" s="11" t="str">
        <f>IF(ISBLANK(A361),"",表1_1617[[#This Row],[子项名称]]&amp;表1_1617[[#This Row],[分项工程代号]]&amp;表1_1617[[#This Row],[分项工程名称]])</f>
        <v/>
      </c>
      <c r="Z361" s="11" t="str">
        <f>IF(ISBLANK(A361),"",IF(MATCH(表1_1617[[#This Row],[子项名称]]&amp;表1_1617[[#This Row],[分项工程代号]]&amp;表1_1617[[#This Row],[分项工程名称]],Y:Y,0)=ROW(表1_1617[[#This Row],[子项名称]]),TRUE,FALSE))</f>
        <v/>
      </c>
      <c r="AA361" s="11" t="str">
        <f t="shared" si="71"/>
        <v/>
      </c>
      <c r="AB361" s="11" t="str">
        <f>IF(ISBLANK(A361),"",VLOOKUP(表1_1617[[#This Row],[分项工程名称]],施工检查记录[#All],2,FALSE))</f>
        <v/>
      </c>
      <c r="AC361" t="str">
        <f t="shared" si="60"/>
        <v>1900年01月00日</v>
      </c>
    </row>
    <row r="362" customHeight="1" spans="1:29">
      <c r="A362" s="5"/>
      <c r="B362" s="5" t="str">
        <f ca="1" t="shared" si="61"/>
        <v/>
      </c>
      <c r="D362" s="5"/>
      <c r="E362" s="5"/>
      <c r="G362" s="85"/>
      <c r="J362" s="5"/>
      <c r="K362" s="11" t="str">
        <f>IF(ISBLANK(A362),"",VLOOKUP("S8"&amp;表1_1617[[#This Row],[分项工程代号]]&amp;表1_1617[[#This Row],[分项工程名称]],模板!D:F,3,FALSE))</f>
        <v/>
      </c>
      <c r="L362" s="2" t="str">
        <f ca="1">IF(ISBLANK(A362),"",表1_1617[[#This Row],[编号]]&amp;TEXT(表1_1617[[#This Row],[序号]],"000"))</f>
        <v/>
      </c>
      <c r="M362" s="11" t="str">
        <f t="shared" si="62"/>
        <v/>
      </c>
      <c r="N362" s="11" t="str">
        <f t="shared" si="63"/>
        <v/>
      </c>
      <c r="O362" s="11" t="str">
        <f t="shared" si="64"/>
        <v/>
      </c>
      <c r="P362" s="2" t="str">
        <f t="shared" si="65"/>
        <v/>
      </c>
      <c r="Q362" s="2" t="str">
        <f t="shared" si="66"/>
        <v/>
      </c>
      <c r="R362" s="2" t="str">
        <f t="shared" si="67"/>
        <v/>
      </c>
      <c r="S362" s="11" t="str">
        <f t="shared" si="68"/>
        <v/>
      </c>
      <c r="T362" s="11" t="str">
        <f>IF(ISBLANK(A362),"",VLOOKUP(表1_1617[[#This Row],[分项工程名称]],模板!C:G,3,FALSE))</f>
        <v/>
      </c>
      <c r="U362" s="2" t="str">
        <f t="shared" si="69"/>
        <v/>
      </c>
      <c r="V362" s="2" t="str">
        <f t="shared" si="70"/>
        <v/>
      </c>
      <c r="W362" s="11" t="str">
        <f>IF(ISBLANK(A362),"",表1_1617[[#This Row],[子项名称]]&amp;表1_1617[[#This Row],[标题]]&amp;表1_1617[[#This Row],[分项工程代号]])</f>
        <v/>
      </c>
      <c r="X362" s="11" t="str">
        <f>IF(ISBLANK(A362),"",COUNTIF(W:W,表1_1617[[#This Row],[子项名称]]&amp;表1_1617[[#This Row],[标题]]&amp;表1_1617[[#This Row],[分项工程代号]]))</f>
        <v/>
      </c>
      <c r="Y362" s="11" t="str">
        <f>IF(ISBLANK(A362),"",表1_1617[[#This Row],[子项名称]]&amp;表1_1617[[#This Row],[分项工程代号]]&amp;表1_1617[[#This Row],[分项工程名称]])</f>
        <v/>
      </c>
      <c r="Z362" s="11" t="str">
        <f>IF(ISBLANK(A362),"",IF(MATCH(表1_1617[[#This Row],[子项名称]]&amp;表1_1617[[#This Row],[分项工程代号]]&amp;表1_1617[[#This Row],[分项工程名称]],Y:Y,0)=ROW(表1_1617[[#This Row],[子项名称]]),TRUE,FALSE))</f>
        <v/>
      </c>
      <c r="AA362" s="11" t="str">
        <f t="shared" si="71"/>
        <v/>
      </c>
      <c r="AB362" s="11" t="str">
        <f>IF(ISBLANK(A362),"",VLOOKUP(表1_1617[[#This Row],[分项工程名称]],施工检查记录[#All],2,FALSE))</f>
        <v/>
      </c>
      <c r="AC362" t="str">
        <f t="shared" si="60"/>
        <v>1900年01月00日</v>
      </c>
    </row>
    <row r="363" customHeight="1" spans="1:29">
      <c r="A363" s="5"/>
      <c r="B363" s="5" t="str">
        <f ca="1" t="shared" si="61"/>
        <v/>
      </c>
      <c r="D363" s="5"/>
      <c r="E363" s="5"/>
      <c r="G363" s="85"/>
      <c r="J363" s="5"/>
      <c r="K363" s="11" t="str">
        <f>IF(ISBLANK(A363),"",VLOOKUP("S8"&amp;表1_1617[[#This Row],[分项工程代号]]&amp;表1_1617[[#This Row],[分项工程名称]],模板!D:F,3,FALSE))</f>
        <v/>
      </c>
      <c r="L363" s="2" t="str">
        <f ca="1">IF(ISBLANK(A363),"",表1_1617[[#This Row],[编号]]&amp;TEXT(表1_1617[[#This Row],[序号]],"000"))</f>
        <v/>
      </c>
      <c r="M363" s="11" t="str">
        <f t="shared" si="62"/>
        <v/>
      </c>
      <c r="N363" s="11" t="str">
        <f t="shared" si="63"/>
        <v/>
      </c>
      <c r="O363" s="11" t="str">
        <f t="shared" si="64"/>
        <v/>
      </c>
      <c r="P363" s="2" t="str">
        <f t="shared" si="65"/>
        <v/>
      </c>
      <c r="Q363" s="2" t="str">
        <f t="shared" si="66"/>
        <v/>
      </c>
      <c r="R363" s="2" t="str">
        <f t="shared" si="67"/>
        <v/>
      </c>
      <c r="S363" s="11" t="str">
        <f t="shared" si="68"/>
        <v/>
      </c>
      <c r="T363" s="11" t="str">
        <f>IF(ISBLANK(A363),"",VLOOKUP(表1_1617[[#This Row],[分项工程名称]],模板!C:G,3,FALSE))</f>
        <v/>
      </c>
      <c r="U363" s="2" t="str">
        <f t="shared" si="69"/>
        <v/>
      </c>
      <c r="V363" s="2" t="str">
        <f t="shared" si="70"/>
        <v/>
      </c>
      <c r="W363" s="11" t="str">
        <f>IF(ISBLANK(A363),"",表1_1617[[#This Row],[子项名称]]&amp;表1_1617[[#This Row],[标题]]&amp;表1_1617[[#This Row],[分项工程代号]])</f>
        <v/>
      </c>
      <c r="X363" s="11" t="str">
        <f>IF(ISBLANK(A363),"",COUNTIF(W:W,表1_1617[[#This Row],[子项名称]]&amp;表1_1617[[#This Row],[标题]]&amp;表1_1617[[#This Row],[分项工程代号]]))</f>
        <v/>
      </c>
      <c r="Y363" s="11" t="str">
        <f>IF(ISBLANK(A363),"",表1_1617[[#This Row],[子项名称]]&amp;表1_1617[[#This Row],[分项工程代号]]&amp;表1_1617[[#This Row],[分项工程名称]])</f>
        <v/>
      </c>
      <c r="Z363" s="11" t="str">
        <f>IF(ISBLANK(A363),"",IF(MATCH(表1_1617[[#This Row],[子项名称]]&amp;表1_1617[[#This Row],[分项工程代号]]&amp;表1_1617[[#This Row],[分项工程名称]],Y:Y,0)=ROW(表1_1617[[#This Row],[子项名称]]),TRUE,FALSE))</f>
        <v/>
      </c>
      <c r="AA363" s="11" t="str">
        <f t="shared" si="71"/>
        <v/>
      </c>
      <c r="AB363" s="11" t="str">
        <f>IF(ISBLANK(A363),"",VLOOKUP(表1_1617[[#This Row],[分项工程名称]],施工检查记录[#All],2,FALSE))</f>
        <v/>
      </c>
      <c r="AC363" t="str">
        <f t="shared" si="60"/>
        <v>1900年01月00日</v>
      </c>
    </row>
    <row r="364" customHeight="1" spans="1:29">
      <c r="A364" s="5"/>
      <c r="B364" s="5" t="str">
        <f ca="1" t="shared" si="61"/>
        <v/>
      </c>
      <c r="D364" s="5"/>
      <c r="E364" s="5"/>
      <c r="G364" s="85"/>
      <c r="J364" s="5"/>
      <c r="K364" s="11" t="str">
        <f>IF(ISBLANK(A364),"",VLOOKUP("S8"&amp;表1_1617[[#This Row],[分项工程代号]]&amp;表1_1617[[#This Row],[分项工程名称]],模板!D:F,3,FALSE))</f>
        <v/>
      </c>
      <c r="L364" s="2" t="str">
        <f ca="1">IF(ISBLANK(A364),"",表1_1617[[#This Row],[编号]]&amp;TEXT(表1_1617[[#This Row],[序号]],"000"))</f>
        <v/>
      </c>
      <c r="M364" s="11" t="str">
        <f t="shared" si="62"/>
        <v/>
      </c>
      <c r="N364" s="11" t="str">
        <f t="shared" si="63"/>
        <v/>
      </c>
      <c r="O364" s="11" t="str">
        <f t="shared" si="64"/>
        <v/>
      </c>
      <c r="P364" s="2" t="str">
        <f t="shared" si="65"/>
        <v/>
      </c>
      <c r="Q364" s="2" t="str">
        <f t="shared" si="66"/>
        <v/>
      </c>
      <c r="R364" s="2" t="str">
        <f t="shared" si="67"/>
        <v/>
      </c>
      <c r="S364" s="11" t="str">
        <f t="shared" si="68"/>
        <v/>
      </c>
      <c r="T364" s="11" t="str">
        <f>IF(ISBLANK(A364),"",VLOOKUP(表1_1617[[#This Row],[分项工程名称]],模板!C:G,3,FALSE))</f>
        <v/>
      </c>
      <c r="U364" s="2" t="str">
        <f t="shared" si="69"/>
        <v/>
      </c>
      <c r="V364" s="2" t="str">
        <f t="shared" si="70"/>
        <v/>
      </c>
      <c r="W364" s="11" t="str">
        <f>IF(ISBLANK(A364),"",表1_1617[[#This Row],[子项名称]]&amp;表1_1617[[#This Row],[标题]]&amp;表1_1617[[#This Row],[分项工程代号]])</f>
        <v/>
      </c>
      <c r="X364" s="11" t="str">
        <f>IF(ISBLANK(A364),"",COUNTIF(W:W,表1_1617[[#This Row],[子项名称]]&amp;表1_1617[[#This Row],[标题]]&amp;表1_1617[[#This Row],[分项工程代号]]))</f>
        <v/>
      </c>
      <c r="Y364" s="11" t="str">
        <f>IF(ISBLANK(A364),"",表1_1617[[#This Row],[子项名称]]&amp;表1_1617[[#This Row],[分项工程代号]]&amp;表1_1617[[#This Row],[分项工程名称]])</f>
        <v/>
      </c>
      <c r="Z364" s="11" t="str">
        <f>IF(ISBLANK(A364),"",IF(MATCH(表1_1617[[#This Row],[子项名称]]&amp;表1_1617[[#This Row],[分项工程代号]]&amp;表1_1617[[#This Row],[分项工程名称]],Y:Y,0)=ROW(表1_1617[[#This Row],[子项名称]]),TRUE,FALSE))</f>
        <v/>
      </c>
      <c r="AA364" s="11" t="str">
        <f t="shared" si="71"/>
        <v/>
      </c>
      <c r="AB364" s="11" t="str">
        <f>IF(ISBLANK(A364),"",VLOOKUP(表1_1617[[#This Row],[分项工程名称]],施工检查记录[#All],2,FALSE))</f>
        <v/>
      </c>
      <c r="AC364" t="str">
        <f t="shared" si="60"/>
        <v>1900年01月00日</v>
      </c>
    </row>
    <row r="365" customHeight="1" spans="1:29">
      <c r="A365" s="5"/>
      <c r="B365" s="5" t="str">
        <f ca="1" t="shared" si="61"/>
        <v/>
      </c>
      <c r="D365" s="5"/>
      <c r="E365" s="5"/>
      <c r="G365" s="85"/>
      <c r="J365" s="5"/>
      <c r="K365" s="11" t="str">
        <f>IF(ISBLANK(A365),"",VLOOKUP("S8"&amp;表1_1617[[#This Row],[分项工程代号]]&amp;表1_1617[[#This Row],[分项工程名称]],模板!D:F,3,FALSE))</f>
        <v/>
      </c>
      <c r="L365" s="2" t="str">
        <f ca="1">IF(ISBLANK(A365),"",表1_1617[[#This Row],[编号]]&amp;TEXT(表1_1617[[#This Row],[序号]],"000"))</f>
        <v/>
      </c>
      <c r="M365" s="11" t="str">
        <f t="shared" si="62"/>
        <v/>
      </c>
      <c r="N365" s="11" t="str">
        <f t="shared" si="63"/>
        <v/>
      </c>
      <c r="O365" s="11" t="str">
        <f t="shared" si="64"/>
        <v/>
      </c>
      <c r="P365" s="2" t="str">
        <f t="shared" si="65"/>
        <v/>
      </c>
      <c r="Q365" s="2" t="str">
        <f t="shared" si="66"/>
        <v/>
      </c>
      <c r="R365" s="2" t="str">
        <f t="shared" si="67"/>
        <v/>
      </c>
      <c r="S365" s="11" t="str">
        <f t="shared" si="68"/>
        <v/>
      </c>
      <c r="T365" s="11" t="str">
        <f>IF(ISBLANK(A365),"",VLOOKUP(表1_1617[[#This Row],[分项工程名称]],模板!C:G,3,FALSE))</f>
        <v/>
      </c>
      <c r="U365" s="2" t="str">
        <f t="shared" si="69"/>
        <v/>
      </c>
      <c r="V365" s="2" t="str">
        <f t="shared" si="70"/>
        <v/>
      </c>
      <c r="W365" s="11" t="str">
        <f>IF(ISBLANK(A365),"",表1_1617[[#This Row],[子项名称]]&amp;表1_1617[[#This Row],[标题]]&amp;表1_1617[[#This Row],[分项工程代号]])</f>
        <v/>
      </c>
      <c r="X365" s="11" t="str">
        <f>IF(ISBLANK(A365),"",COUNTIF(W:W,表1_1617[[#This Row],[子项名称]]&amp;表1_1617[[#This Row],[标题]]&amp;表1_1617[[#This Row],[分项工程代号]]))</f>
        <v/>
      </c>
      <c r="Y365" s="11" t="str">
        <f>IF(ISBLANK(A365),"",表1_1617[[#This Row],[子项名称]]&amp;表1_1617[[#This Row],[分项工程代号]]&amp;表1_1617[[#This Row],[分项工程名称]])</f>
        <v/>
      </c>
      <c r="Z365" s="11" t="str">
        <f>IF(ISBLANK(A365),"",IF(MATCH(表1_1617[[#This Row],[子项名称]]&amp;表1_1617[[#This Row],[分项工程代号]]&amp;表1_1617[[#This Row],[分项工程名称]],Y:Y,0)=ROW(表1_1617[[#This Row],[子项名称]]),TRUE,FALSE))</f>
        <v/>
      </c>
      <c r="AA365" s="11" t="str">
        <f t="shared" si="71"/>
        <v/>
      </c>
      <c r="AB365" s="11" t="str">
        <f>IF(ISBLANK(A365),"",VLOOKUP(表1_1617[[#This Row],[分项工程名称]],施工检查记录[#All],2,FALSE))</f>
        <v/>
      </c>
      <c r="AC365" t="str">
        <f t="shared" si="60"/>
        <v>1900年01月00日</v>
      </c>
    </row>
    <row r="366" customHeight="1" spans="1:29">
      <c r="A366" s="5"/>
      <c r="B366" s="5" t="str">
        <f ca="1" t="shared" si="61"/>
        <v/>
      </c>
      <c r="D366" s="5"/>
      <c r="E366" s="5"/>
      <c r="G366" s="85"/>
      <c r="J366" s="5"/>
      <c r="K366" s="11" t="str">
        <f>IF(ISBLANK(A366),"",VLOOKUP("S8"&amp;表1_1617[[#This Row],[分项工程代号]]&amp;表1_1617[[#This Row],[分项工程名称]],模板!D:F,3,FALSE))</f>
        <v/>
      </c>
      <c r="L366" s="2" t="str">
        <f ca="1">IF(ISBLANK(A366),"",表1_1617[[#This Row],[编号]]&amp;TEXT(表1_1617[[#This Row],[序号]],"000"))</f>
        <v/>
      </c>
      <c r="M366" s="11" t="str">
        <f t="shared" si="62"/>
        <v/>
      </c>
      <c r="N366" s="11" t="str">
        <f t="shared" si="63"/>
        <v/>
      </c>
      <c r="O366" s="11" t="str">
        <f t="shared" si="64"/>
        <v/>
      </c>
      <c r="P366" s="2" t="str">
        <f t="shared" si="65"/>
        <v/>
      </c>
      <c r="Q366" s="2" t="str">
        <f t="shared" si="66"/>
        <v/>
      </c>
      <c r="R366" s="2" t="str">
        <f t="shared" si="67"/>
        <v/>
      </c>
      <c r="S366" s="11" t="str">
        <f t="shared" si="68"/>
        <v/>
      </c>
      <c r="T366" s="11" t="str">
        <f>IF(ISBLANK(A366),"",VLOOKUP(表1_1617[[#This Row],[分项工程名称]],模板!C:G,3,FALSE))</f>
        <v/>
      </c>
      <c r="U366" s="2" t="str">
        <f t="shared" si="69"/>
        <v/>
      </c>
      <c r="V366" s="2" t="str">
        <f t="shared" si="70"/>
        <v/>
      </c>
      <c r="W366" s="11" t="str">
        <f>IF(ISBLANK(A366),"",表1_1617[[#This Row],[子项名称]]&amp;表1_1617[[#This Row],[标题]]&amp;表1_1617[[#This Row],[分项工程代号]])</f>
        <v/>
      </c>
      <c r="X366" s="11" t="str">
        <f>IF(ISBLANK(A366),"",COUNTIF(W:W,表1_1617[[#This Row],[子项名称]]&amp;表1_1617[[#This Row],[标题]]&amp;表1_1617[[#This Row],[分项工程代号]]))</f>
        <v/>
      </c>
      <c r="Y366" s="11" t="str">
        <f>IF(ISBLANK(A366),"",表1_1617[[#This Row],[子项名称]]&amp;表1_1617[[#This Row],[分项工程代号]]&amp;表1_1617[[#This Row],[分项工程名称]])</f>
        <v/>
      </c>
      <c r="Z366" s="11" t="str">
        <f>IF(ISBLANK(A366),"",IF(MATCH(表1_1617[[#This Row],[子项名称]]&amp;表1_1617[[#This Row],[分项工程代号]]&amp;表1_1617[[#This Row],[分项工程名称]],Y:Y,0)=ROW(表1_1617[[#This Row],[子项名称]]),TRUE,FALSE))</f>
        <v/>
      </c>
      <c r="AA366" s="11" t="str">
        <f t="shared" si="71"/>
        <v/>
      </c>
      <c r="AB366" s="11" t="str">
        <f>IF(ISBLANK(A366),"",VLOOKUP(表1_1617[[#This Row],[分项工程名称]],施工检查记录[#All],2,FALSE))</f>
        <v/>
      </c>
      <c r="AC366" t="str">
        <f t="shared" si="60"/>
        <v>1900年01月00日</v>
      </c>
    </row>
    <row r="367" customHeight="1" spans="1:29">
      <c r="A367" s="5"/>
      <c r="B367" s="5" t="str">
        <f ca="1" t="shared" si="61"/>
        <v/>
      </c>
      <c r="D367" s="5"/>
      <c r="E367" s="5"/>
      <c r="G367" s="85"/>
      <c r="J367" s="5"/>
      <c r="K367" s="11" t="str">
        <f>IF(ISBLANK(A367),"",VLOOKUP("S8"&amp;表1_1617[[#This Row],[分项工程代号]]&amp;表1_1617[[#This Row],[分项工程名称]],模板!D:F,3,FALSE))</f>
        <v/>
      </c>
      <c r="L367" s="2" t="str">
        <f ca="1">IF(ISBLANK(A367),"",表1_1617[[#This Row],[编号]]&amp;TEXT(表1_1617[[#This Row],[序号]],"000"))</f>
        <v/>
      </c>
      <c r="M367" s="11" t="str">
        <f t="shared" si="62"/>
        <v/>
      </c>
      <c r="N367" s="11" t="str">
        <f t="shared" si="63"/>
        <v/>
      </c>
      <c r="O367" s="11" t="str">
        <f t="shared" si="64"/>
        <v/>
      </c>
      <c r="P367" s="2" t="str">
        <f t="shared" si="65"/>
        <v/>
      </c>
      <c r="Q367" s="2" t="str">
        <f t="shared" si="66"/>
        <v/>
      </c>
      <c r="R367" s="2" t="str">
        <f t="shared" si="67"/>
        <v/>
      </c>
      <c r="S367" s="11" t="str">
        <f t="shared" si="68"/>
        <v/>
      </c>
      <c r="T367" s="11" t="str">
        <f>IF(ISBLANK(A367),"",VLOOKUP(表1_1617[[#This Row],[分项工程名称]],模板!C:G,3,FALSE))</f>
        <v/>
      </c>
      <c r="U367" s="2" t="str">
        <f t="shared" si="69"/>
        <v/>
      </c>
      <c r="V367" s="2" t="str">
        <f t="shared" si="70"/>
        <v/>
      </c>
      <c r="W367" s="11" t="str">
        <f>IF(ISBLANK(A367),"",表1_1617[[#This Row],[子项名称]]&amp;表1_1617[[#This Row],[标题]]&amp;表1_1617[[#This Row],[分项工程代号]])</f>
        <v/>
      </c>
      <c r="X367" s="11" t="str">
        <f>IF(ISBLANK(A367),"",COUNTIF(W:W,表1_1617[[#This Row],[子项名称]]&amp;表1_1617[[#This Row],[标题]]&amp;表1_1617[[#This Row],[分项工程代号]]))</f>
        <v/>
      </c>
      <c r="Y367" s="11" t="str">
        <f>IF(ISBLANK(A367),"",表1_1617[[#This Row],[子项名称]]&amp;表1_1617[[#This Row],[分项工程代号]]&amp;表1_1617[[#This Row],[分项工程名称]])</f>
        <v/>
      </c>
      <c r="Z367" s="11" t="str">
        <f>IF(ISBLANK(A367),"",IF(MATCH(表1_1617[[#This Row],[子项名称]]&amp;表1_1617[[#This Row],[分项工程代号]]&amp;表1_1617[[#This Row],[分项工程名称]],Y:Y,0)=ROW(表1_1617[[#This Row],[子项名称]]),TRUE,FALSE))</f>
        <v/>
      </c>
      <c r="AA367" s="11" t="str">
        <f t="shared" si="71"/>
        <v/>
      </c>
      <c r="AB367" s="11" t="str">
        <f>IF(ISBLANK(A367),"",VLOOKUP(表1_1617[[#This Row],[分项工程名称]],施工检查记录[#All],2,FALSE))</f>
        <v/>
      </c>
      <c r="AC367" t="str">
        <f t="shared" si="60"/>
        <v>1900年01月00日</v>
      </c>
    </row>
    <row r="368" customHeight="1" spans="1:29">
      <c r="A368" s="5"/>
      <c r="B368" s="5" t="str">
        <f ca="1" t="shared" si="61"/>
        <v/>
      </c>
      <c r="D368" s="5"/>
      <c r="E368" s="5"/>
      <c r="G368" s="85"/>
      <c r="J368" s="5"/>
      <c r="K368" s="11" t="str">
        <f>IF(ISBLANK(A368),"",VLOOKUP("S8"&amp;表1_1617[[#This Row],[分项工程代号]]&amp;表1_1617[[#This Row],[分项工程名称]],模板!D:F,3,FALSE))</f>
        <v/>
      </c>
      <c r="L368" s="2" t="str">
        <f ca="1">IF(ISBLANK(A368),"",表1_1617[[#This Row],[编号]]&amp;TEXT(表1_1617[[#This Row],[序号]],"000"))</f>
        <v/>
      </c>
      <c r="M368" s="11" t="str">
        <f t="shared" si="62"/>
        <v/>
      </c>
      <c r="N368" s="11" t="str">
        <f t="shared" si="63"/>
        <v/>
      </c>
      <c r="O368" s="11" t="str">
        <f t="shared" si="64"/>
        <v/>
      </c>
      <c r="P368" s="2" t="str">
        <f t="shared" si="65"/>
        <v/>
      </c>
      <c r="Q368" s="2" t="str">
        <f t="shared" si="66"/>
        <v/>
      </c>
      <c r="R368" s="2" t="str">
        <f t="shared" si="67"/>
        <v/>
      </c>
      <c r="S368" s="11" t="str">
        <f t="shared" si="68"/>
        <v/>
      </c>
      <c r="T368" s="11" t="str">
        <f>IF(ISBLANK(A368),"",VLOOKUP(表1_1617[[#This Row],[分项工程名称]],模板!C:G,3,FALSE))</f>
        <v/>
      </c>
      <c r="U368" s="2" t="str">
        <f t="shared" si="69"/>
        <v/>
      </c>
      <c r="V368" s="2" t="str">
        <f t="shared" si="70"/>
        <v/>
      </c>
      <c r="W368" s="11" t="str">
        <f>IF(ISBLANK(A368),"",表1_1617[[#This Row],[子项名称]]&amp;表1_1617[[#This Row],[标题]]&amp;表1_1617[[#This Row],[分项工程代号]])</f>
        <v/>
      </c>
      <c r="X368" s="11" t="str">
        <f>IF(ISBLANK(A368),"",COUNTIF(W:W,表1_1617[[#This Row],[子项名称]]&amp;表1_1617[[#This Row],[标题]]&amp;表1_1617[[#This Row],[分项工程代号]]))</f>
        <v/>
      </c>
      <c r="Y368" s="11" t="str">
        <f>IF(ISBLANK(A368),"",表1_1617[[#This Row],[子项名称]]&amp;表1_1617[[#This Row],[分项工程代号]]&amp;表1_1617[[#This Row],[分项工程名称]])</f>
        <v/>
      </c>
      <c r="Z368" s="11" t="str">
        <f>IF(ISBLANK(A368),"",IF(MATCH(表1_1617[[#This Row],[子项名称]]&amp;表1_1617[[#This Row],[分项工程代号]]&amp;表1_1617[[#This Row],[分项工程名称]],Y:Y,0)=ROW(表1_1617[[#This Row],[子项名称]]),TRUE,FALSE))</f>
        <v/>
      </c>
      <c r="AA368" s="11" t="str">
        <f t="shared" si="71"/>
        <v/>
      </c>
      <c r="AB368" s="11" t="str">
        <f>IF(ISBLANK(A368),"",VLOOKUP(表1_1617[[#This Row],[分项工程名称]],施工检查记录[#All],2,FALSE))</f>
        <v/>
      </c>
      <c r="AC368" t="str">
        <f t="shared" si="60"/>
        <v>1900年01月00日</v>
      </c>
    </row>
    <row r="369" customHeight="1" spans="1:29">
      <c r="A369" s="5"/>
      <c r="B369" s="5" t="str">
        <f ca="1" t="shared" si="61"/>
        <v/>
      </c>
      <c r="C369" s="5"/>
      <c r="D369" s="5"/>
      <c r="E369" s="5"/>
      <c r="F369" s="5"/>
      <c r="G369" s="85"/>
      <c r="J369" s="5"/>
      <c r="K369" s="11" t="str">
        <f>IF(ISBLANK(A369),"",VLOOKUP("S8"&amp;表1_1617[[#This Row],[分项工程代号]]&amp;表1_1617[[#This Row],[分项工程名称]],模板!D:F,3,FALSE))</f>
        <v/>
      </c>
      <c r="L369" s="2" t="str">
        <f ca="1">IF(ISBLANK(A369),"",表1_1617[[#This Row],[编号]]&amp;TEXT(表1_1617[[#This Row],[序号]],"000"))</f>
        <v/>
      </c>
      <c r="M369" s="11" t="str">
        <f t="shared" si="62"/>
        <v/>
      </c>
      <c r="N369" s="11" t="str">
        <f t="shared" si="63"/>
        <v/>
      </c>
      <c r="O369" s="11" t="str">
        <f t="shared" si="64"/>
        <v/>
      </c>
      <c r="P369" s="2" t="str">
        <f t="shared" si="65"/>
        <v/>
      </c>
      <c r="Q369" s="2" t="str">
        <f t="shared" si="66"/>
        <v/>
      </c>
      <c r="R369" s="2" t="str">
        <f t="shared" si="67"/>
        <v/>
      </c>
      <c r="S369" s="11" t="str">
        <f t="shared" si="68"/>
        <v/>
      </c>
      <c r="T369" s="11" t="str">
        <f>IF(ISBLANK(A369),"",VLOOKUP(表1_1617[[#This Row],[分项工程名称]],模板!C:G,3,FALSE))</f>
        <v/>
      </c>
      <c r="U369" s="2" t="str">
        <f t="shared" si="69"/>
        <v/>
      </c>
      <c r="V369" s="2" t="str">
        <f t="shared" si="70"/>
        <v/>
      </c>
      <c r="W369" s="11" t="str">
        <f>IF(ISBLANK(A369),"",表1_1617[[#This Row],[子项名称]]&amp;表1_1617[[#This Row],[标题]]&amp;表1_1617[[#This Row],[分项工程代号]])</f>
        <v/>
      </c>
      <c r="X369" s="11" t="str">
        <f>IF(ISBLANK(A369),"",COUNTIF(W:W,表1_1617[[#This Row],[子项名称]]&amp;表1_1617[[#This Row],[标题]]&amp;表1_1617[[#This Row],[分项工程代号]]))</f>
        <v/>
      </c>
      <c r="Y369" s="11" t="str">
        <f>IF(ISBLANK(A369),"",表1_1617[[#This Row],[子项名称]]&amp;表1_1617[[#This Row],[分项工程代号]]&amp;表1_1617[[#This Row],[分项工程名称]])</f>
        <v/>
      </c>
      <c r="Z369" s="11" t="str">
        <f>IF(ISBLANK(A369),"",IF(MATCH(表1_1617[[#This Row],[子项名称]]&amp;表1_1617[[#This Row],[分项工程代号]]&amp;表1_1617[[#This Row],[分项工程名称]],Y:Y,0)=ROW(表1_1617[[#This Row],[子项名称]]),TRUE,FALSE))</f>
        <v/>
      </c>
      <c r="AA369" s="11" t="str">
        <f t="shared" si="71"/>
        <v/>
      </c>
      <c r="AB369" s="11" t="str">
        <f>IF(ISBLANK(A369),"",VLOOKUP(表1_1617[[#This Row],[分项工程名称]],施工检查记录[#All],2,FALSE))</f>
        <v/>
      </c>
      <c r="AC369" t="str">
        <f t="shared" si="60"/>
        <v>1900年01月00日</v>
      </c>
    </row>
    <row r="370" customHeight="1" spans="1:29">
      <c r="A370" s="5"/>
      <c r="B370" s="5" t="str">
        <f ca="1" t="shared" si="61"/>
        <v/>
      </c>
      <c r="D370" s="5"/>
      <c r="E370" s="5"/>
      <c r="F370" s="5"/>
      <c r="G370" s="85"/>
      <c r="J370" s="5"/>
      <c r="K370" s="11" t="str">
        <f>IF(ISBLANK(A370),"",VLOOKUP("S8"&amp;表1_1617[[#This Row],[分项工程代号]]&amp;表1_1617[[#This Row],[分项工程名称]],模板!D:F,3,FALSE))</f>
        <v/>
      </c>
      <c r="L370" s="2" t="str">
        <f ca="1">IF(ISBLANK(A370),"",表1_1617[[#This Row],[编号]]&amp;TEXT(表1_1617[[#This Row],[序号]],"000"))</f>
        <v/>
      </c>
      <c r="M370" s="11" t="str">
        <f t="shared" si="62"/>
        <v/>
      </c>
      <c r="N370" s="11" t="str">
        <f t="shared" si="63"/>
        <v/>
      </c>
      <c r="O370" s="11" t="str">
        <f t="shared" si="64"/>
        <v/>
      </c>
      <c r="P370" s="2" t="str">
        <f t="shared" si="65"/>
        <v/>
      </c>
      <c r="Q370" s="2" t="str">
        <f t="shared" si="66"/>
        <v/>
      </c>
      <c r="R370" s="2" t="str">
        <f t="shared" si="67"/>
        <v/>
      </c>
      <c r="S370" s="11" t="str">
        <f t="shared" si="68"/>
        <v/>
      </c>
      <c r="T370" s="11" t="str">
        <f>IF(ISBLANK(A370),"",VLOOKUP(表1_1617[[#This Row],[分项工程名称]],模板!C:G,3,FALSE))</f>
        <v/>
      </c>
      <c r="U370" s="2" t="str">
        <f t="shared" si="69"/>
        <v/>
      </c>
      <c r="V370" s="2" t="str">
        <f t="shared" si="70"/>
        <v/>
      </c>
      <c r="W370" s="11" t="str">
        <f>IF(ISBLANK(A370),"",表1_1617[[#This Row],[子项名称]]&amp;表1_1617[[#This Row],[标题]]&amp;表1_1617[[#This Row],[分项工程代号]])</f>
        <v/>
      </c>
      <c r="X370" s="11" t="str">
        <f>IF(ISBLANK(A370),"",COUNTIF(W:W,表1_1617[[#This Row],[子项名称]]&amp;表1_1617[[#This Row],[标题]]&amp;表1_1617[[#This Row],[分项工程代号]]))</f>
        <v/>
      </c>
      <c r="Y370" s="11" t="str">
        <f>IF(ISBLANK(A370),"",表1_1617[[#This Row],[子项名称]]&amp;表1_1617[[#This Row],[分项工程代号]]&amp;表1_1617[[#This Row],[分项工程名称]])</f>
        <v/>
      </c>
      <c r="Z370" s="11" t="str">
        <f>IF(ISBLANK(A370),"",IF(MATCH(表1_1617[[#This Row],[子项名称]]&amp;表1_1617[[#This Row],[分项工程代号]]&amp;表1_1617[[#This Row],[分项工程名称]],Y:Y,0)=ROW(表1_1617[[#This Row],[子项名称]]),TRUE,FALSE))</f>
        <v/>
      </c>
      <c r="AA370" s="11" t="str">
        <f t="shared" si="71"/>
        <v/>
      </c>
      <c r="AB370" s="11" t="str">
        <f>IF(ISBLANK(A370),"",VLOOKUP(表1_1617[[#This Row],[分项工程名称]],施工检查记录[#All],2,FALSE))</f>
        <v/>
      </c>
      <c r="AC370" t="str">
        <f t="shared" si="60"/>
        <v>1900年01月00日</v>
      </c>
    </row>
    <row r="371" customHeight="1" spans="1:29">
      <c r="A371" s="5"/>
      <c r="B371" s="5" t="str">
        <f ca="1" t="shared" si="61"/>
        <v/>
      </c>
      <c r="D371" s="5"/>
      <c r="E371" s="5"/>
      <c r="F371" s="5"/>
      <c r="G371" s="85"/>
      <c r="J371" s="5"/>
      <c r="K371" s="11" t="str">
        <f>IF(ISBLANK(A371),"",VLOOKUP("S8"&amp;表1_1617[[#This Row],[分项工程代号]]&amp;表1_1617[[#This Row],[分项工程名称]],模板!D:F,3,FALSE))</f>
        <v/>
      </c>
      <c r="L371" s="2" t="str">
        <f ca="1">IF(ISBLANK(A371),"",表1_1617[[#This Row],[编号]]&amp;TEXT(表1_1617[[#This Row],[序号]],"000"))</f>
        <v/>
      </c>
      <c r="M371" s="11" t="str">
        <f t="shared" si="62"/>
        <v/>
      </c>
      <c r="N371" s="11" t="str">
        <f t="shared" si="63"/>
        <v/>
      </c>
      <c r="O371" s="11" t="str">
        <f t="shared" si="64"/>
        <v/>
      </c>
      <c r="P371" s="2" t="str">
        <f t="shared" si="65"/>
        <v/>
      </c>
      <c r="Q371" s="2" t="str">
        <f t="shared" si="66"/>
        <v/>
      </c>
      <c r="R371" s="2" t="str">
        <f t="shared" si="67"/>
        <v/>
      </c>
      <c r="S371" s="11" t="str">
        <f t="shared" si="68"/>
        <v/>
      </c>
      <c r="T371" s="11" t="str">
        <f>IF(ISBLANK(A371),"",VLOOKUP(表1_1617[[#This Row],[分项工程名称]],模板!C:G,3,FALSE))</f>
        <v/>
      </c>
      <c r="U371" s="2" t="str">
        <f t="shared" si="69"/>
        <v/>
      </c>
      <c r="V371" s="2" t="str">
        <f t="shared" si="70"/>
        <v/>
      </c>
      <c r="W371" s="11" t="str">
        <f>IF(ISBLANK(A371),"",表1_1617[[#This Row],[子项名称]]&amp;表1_1617[[#This Row],[标题]]&amp;表1_1617[[#This Row],[分项工程代号]])</f>
        <v/>
      </c>
      <c r="X371" s="11" t="str">
        <f>IF(ISBLANK(A371),"",COUNTIF(W:W,表1_1617[[#This Row],[子项名称]]&amp;表1_1617[[#This Row],[标题]]&amp;表1_1617[[#This Row],[分项工程代号]]))</f>
        <v/>
      </c>
      <c r="Y371" s="11" t="str">
        <f>IF(ISBLANK(A371),"",表1_1617[[#This Row],[子项名称]]&amp;表1_1617[[#This Row],[分项工程代号]]&amp;表1_1617[[#This Row],[分项工程名称]])</f>
        <v/>
      </c>
      <c r="Z371" s="11" t="str">
        <f>IF(ISBLANK(A371),"",IF(MATCH(表1_1617[[#This Row],[子项名称]]&amp;表1_1617[[#This Row],[分项工程代号]]&amp;表1_1617[[#This Row],[分项工程名称]],Y:Y,0)=ROW(表1_1617[[#This Row],[子项名称]]),TRUE,FALSE))</f>
        <v/>
      </c>
      <c r="AA371" s="11" t="str">
        <f t="shared" si="71"/>
        <v/>
      </c>
      <c r="AB371" s="11" t="str">
        <f>IF(ISBLANK(A371),"",VLOOKUP(表1_1617[[#This Row],[分项工程名称]],施工检查记录[#All],2,FALSE))</f>
        <v/>
      </c>
      <c r="AC371" t="str">
        <f t="shared" si="60"/>
        <v>1900年01月00日</v>
      </c>
    </row>
    <row r="372" customHeight="1" spans="1:29">
      <c r="A372" s="5"/>
      <c r="B372" s="5" t="str">
        <f ca="1" t="shared" si="61"/>
        <v/>
      </c>
      <c r="D372" s="5"/>
      <c r="E372" s="5"/>
      <c r="F372" s="5"/>
      <c r="G372" s="85"/>
      <c r="J372" s="5"/>
      <c r="K372" s="11" t="str">
        <f>IF(ISBLANK(A372),"",VLOOKUP("S8"&amp;表1_1617[[#This Row],[分项工程代号]]&amp;表1_1617[[#This Row],[分项工程名称]],模板!D:F,3,FALSE))</f>
        <v/>
      </c>
      <c r="L372" s="2" t="str">
        <f ca="1">IF(ISBLANK(A372),"",表1_1617[[#This Row],[编号]]&amp;TEXT(表1_1617[[#This Row],[序号]],"000"))</f>
        <v/>
      </c>
      <c r="M372" s="11" t="str">
        <f t="shared" si="62"/>
        <v/>
      </c>
      <c r="N372" s="11" t="str">
        <f t="shared" si="63"/>
        <v/>
      </c>
      <c r="O372" s="11" t="str">
        <f t="shared" si="64"/>
        <v/>
      </c>
      <c r="P372" s="2" t="str">
        <f t="shared" si="65"/>
        <v/>
      </c>
      <c r="Q372" s="2" t="str">
        <f t="shared" si="66"/>
        <v/>
      </c>
      <c r="R372" s="2" t="str">
        <f t="shared" si="67"/>
        <v/>
      </c>
      <c r="S372" s="11" t="str">
        <f t="shared" si="68"/>
        <v/>
      </c>
      <c r="T372" s="11" t="str">
        <f>IF(ISBLANK(A372),"",VLOOKUP(表1_1617[[#This Row],[分项工程名称]],模板!C:G,3,FALSE))</f>
        <v/>
      </c>
      <c r="U372" s="2" t="str">
        <f t="shared" si="69"/>
        <v/>
      </c>
      <c r="V372" s="2" t="str">
        <f t="shared" si="70"/>
        <v/>
      </c>
      <c r="W372" s="11" t="str">
        <f>IF(ISBLANK(A372),"",表1_1617[[#This Row],[子项名称]]&amp;表1_1617[[#This Row],[标题]]&amp;表1_1617[[#This Row],[分项工程代号]])</f>
        <v/>
      </c>
      <c r="X372" s="11" t="str">
        <f>IF(ISBLANK(A372),"",COUNTIF(W:W,表1_1617[[#This Row],[子项名称]]&amp;表1_1617[[#This Row],[标题]]&amp;表1_1617[[#This Row],[分项工程代号]]))</f>
        <v/>
      </c>
      <c r="Y372" s="11" t="str">
        <f>IF(ISBLANK(A372),"",表1_1617[[#This Row],[子项名称]]&amp;表1_1617[[#This Row],[分项工程代号]]&amp;表1_1617[[#This Row],[分项工程名称]])</f>
        <v/>
      </c>
      <c r="Z372" s="11" t="str">
        <f>IF(ISBLANK(A372),"",IF(MATCH(表1_1617[[#This Row],[子项名称]]&amp;表1_1617[[#This Row],[分项工程代号]]&amp;表1_1617[[#This Row],[分项工程名称]],Y:Y,0)=ROW(表1_1617[[#This Row],[子项名称]]),TRUE,FALSE))</f>
        <v/>
      </c>
      <c r="AA372" s="11" t="str">
        <f t="shared" si="71"/>
        <v/>
      </c>
      <c r="AB372" s="11" t="str">
        <f>IF(ISBLANK(A372),"",VLOOKUP(表1_1617[[#This Row],[分项工程名称]],施工检查记录[#All],2,FALSE))</f>
        <v/>
      </c>
      <c r="AC372" t="str">
        <f t="shared" si="60"/>
        <v>1900年01月00日</v>
      </c>
    </row>
    <row r="373" customHeight="1" spans="1:29">
      <c r="A373" s="5"/>
      <c r="B373" s="5" t="str">
        <f ca="1" t="shared" si="61"/>
        <v/>
      </c>
      <c r="D373" s="5"/>
      <c r="E373" s="5"/>
      <c r="F373" s="5"/>
      <c r="G373" s="85"/>
      <c r="J373" s="5"/>
      <c r="K373" s="11" t="str">
        <f>IF(ISBLANK(A373),"",VLOOKUP("S8"&amp;表1_1617[[#This Row],[分项工程代号]]&amp;表1_1617[[#This Row],[分项工程名称]],模板!D:F,3,FALSE))</f>
        <v/>
      </c>
      <c r="L373" s="2" t="str">
        <f ca="1">IF(ISBLANK(A373),"",表1_1617[[#This Row],[编号]]&amp;TEXT(表1_1617[[#This Row],[序号]],"000"))</f>
        <v/>
      </c>
      <c r="M373" s="11" t="str">
        <f t="shared" si="62"/>
        <v/>
      </c>
      <c r="N373" s="11" t="str">
        <f t="shared" si="63"/>
        <v/>
      </c>
      <c r="O373" s="11" t="str">
        <f t="shared" si="64"/>
        <v/>
      </c>
      <c r="P373" s="2" t="str">
        <f t="shared" si="65"/>
        <v/>
      </c>
      <c r="Q373" s="2" t="str">
        <f t="shared" si="66"/>
        <v/>
      </c>
      <c r="R373" s="2" t="str">
        <f t="shared" si="67"/>
        <v/>
      </c>
      <c r="S373" s="11" t="str">
        <f t="shared" si="68"/>
        <v/>
      </c>
      <c r="T373" s="11" t="str">
        <f>IF(ISBLANK(A373),"",VLOOKUP(表1_1617[[#This Row],[分项工程名称]],模板!C:G,3,FALSE))</f>
        <v/>
      </c>
      <c r="U373" s="2" t="str">
        <f t="shared" si="69"/>
        <v/>
      </c>
      <c r="V373" s="2" t="str">
        <f t="shared" si="70"/>
        <v/>
      </c>
      <c r="W373" s="11" t="str">
        <f>IF(ISBLANK(A373),"",表1_1617[[#This Row],[子项名称]]&amp;表1_1617[[#This Row],[标题]]&amp;表1_1617[[#This Row],[分项工程代号]])</f>
        <v/>
      </c>
      <c r="X373" s="11" t="str">
        <f>IF(ISBLANK(A373),"",COUNTIF(W:W,表1_1617[[#This Row],[子项名称]]&amp;表1_1617[[#This Row],[标题]]&amp;表1_1617[[#This Row],[分项工程代号]]))</f>
        <v/>
      </c>
      <c r="Y373" s="11" t="str">
        <f>IF(ISBLANK(A373),"",表1_1617[[#This Row],[子项名称]]&amp;表1_1617[[#This Row],[分项工程代号]]&amp;表1_1617[[#This Row],[分项工程名称]])</f>
        <v/>
      </c>
      <c r="Z373" s="11" t="str">
        <f>IF(ISBLANK(A373),"",IF(MATCH(表1_1617[[#This Row],[子项名称]]&amp;表1_1617[[#This Row],[分项工程代号]]&amp;表1_1617[[#This Row],[分项工程名称]],Y:Y,0)=ROW(表1_1617[[#This Row],[子项名称]]),TRUE,FALSE))</f>
        <v/>
      </c>
      <c r="AA373" s="11" t="str">
        <f t="shared" si="71"/>
        <v/>
      </c>
      <c r="AB373" s="11" t="str">
        <f>IF(ISBLANK(A373),"",VLOOKUP(表1_1617[[#This Row],[分项工程名称]],施工检查记录[#All],2,FALSE))</f>
        <v/>
      </c>
      <c r="AC373" t="str">
        <f t="shared" si="60"/>
        <v>1900年01月00日</v>
      </c>
    </row>
    <row r="374" customHeight="1" spans="1:29">
      <c r="A374" s="5"/>
      <c r="B374" s="5" t="str">
        <f ca="1" t="shared" si="61"/>
        <v/>
      </c>
      <c r="D374" s="5"/>
      <c r="E374" s="5"/>
      <c r="F374" s="5"/>
      <c r="G374" s="85"/>
      <c r="J374" s="5"/>
      <c r="K374" s="11" t="str">
        <f>IF(ISBLANK(A374),"",VLOOKUP("S8"&amp;表1_1617[[#This Row],[分项工程代号]]&amp;表1_1617[[#This Row],[分项工程名称]],模板!D:F,3,FALSE))</f>
        <v/>
      </c>
      <c r="L374" s="2" t="str">
        <f ca="1">IF(ISBLANK(A374),"",表1_1617[[#This Row],[编号]]&amp;TEXT(表1_1617[[#This Row],[序号]],"000"))</f>
        <v/>
      </c>
      <c r="M374" s="11" t="str">
        <f t="shared" si="62"/>
        <v/>
      </c>
      <c r="N374" s="11" t="str">
        <f t="shared" si="63"/>
        <v/>
      </c>
      <c r="O374" s="11" t="str">
        <f t="shared" si="64"/>
        <v/>
      </c>
      <c r="P374" s="2" t="str">
        <f t="shared" si="65"/>
        <v/>
      </c>
      <c r="Q374" s="2" t="str">
        <f t="shared" si="66"/>
        <v/>
      </c>
      <c r="R374" s="2" t="str">
        <f t="shared" si="67"/>
        <v/>
      </c>
      <c r="S374" s="11" t="str">
        <f t="shared" si="68"/>
        <v/>
      </c>
      <c r="T374" s="11" t="str">
        <f>IF(ISBLANK(A374),"",VLOOKUP(表1_1617[[#This Row],[分项工程名称]],模板!C:G,3,FALSE))</f>
        <v/>
      </c>
      <c r="U374" s="2" t="str">
        <f t="shared" si="69"/>
        <v/>
      </c>
      <c r="V374" s="2" t="str">
        <f t="shared" si="70"/>
        <v/>
      </c>
      <c r="W374" s="11" t="str">
        <f>IF(ISBLANK(A374),"",表1_1617[[#This Row],[子项名称]]&amp;表1_1617[[#This Row],[标题]]&amp;表1_1617[[#This Row],[分项工程代号]])</f>
        <v/>
      </c>
      <c r="X374" s="11" t="str">
        <f>IF(ISBLANK(A374),"",COUNTIF(W:W,表1_1617[[#This Row],[子项名称]]&amp;表1_1617[[#This Row],[标题]]&amp;表1_1617[[#This Row],[分项工程代号]]))</f>
        <v/>
      </c>
      <c r="Y374" s="11" t="str">
        <f>IF(ISBLANK(A374),"",表1_1617[[#This Row],[子项名称]]&amp;表1_1617[[#This Row],[分项工程代号]]&amp;表1_1617[[#This Row],[分项工程名称]])</f>
        <v/>
      </c>
      <c r="Z374" s="11" t="str">
        <f>IF(ISBLANK(A374),"",IF(MATCH(表1_1617[[#This Row],[子项名称]]&amp;表1_1617[[#This Row],[分项工程代号]]&amp;表1_1617[[#This Row],[分项工程名称]],Y:Y,0)=ROW(表1_1617[[#This Row],[子项名称]]),TRUE,FALSE))</f>
        <v/>
      </c>
      <c r="AA374" s="11" t="str">
        <f t="shared" si="71"/>
        <v/>
      </c>
      <c r="AB374" s="11" t="str">
        <f>IF(ISBLANK(A374),"",VLOOKUP(表1_1617[[#This Row],[分项工程名称]],施工检查记录[#All],2,FALSE))</f>
        <v/>
      </c>
      <c r="AC374" t="str">
        <f t="shared" si="60"/>
        <v>1900年01月00日</v>
      </c>
    </row>
    <row r="375" customHeight="1" spans="1:29">
      <c r="A375" s="5"/>
      <c r="B375" s="5" t="str">
        <f ca="1" t="shared" si="61"/>
        <v/>
      </c>
      <c r="D375" s="5"/>
      <c r="E375" s="5"/>
      <c r="F375" s="5"/>
      <c r="G375" s="85"/>
      <c r="J375" s="5"/>
      <c r="K375" s="11" t="str">
        <f>IF(ISBLANK(A375),"",VLOOKUP("S8"&amp;表1_1617[[#This Row],[分项工程代号]]&amp;表1_1617[[#This Row],[分项工程名称]],模板!D:F,3,FALSE))</f>
        <v/>
      </c>
      <c r="L375" s="2" t="str">
        <f ca="1">IF(ISBLANK(A375),"",表1_1617[[#This Row],[编号]]&amp;TEXT(表1_1617[[#This Row],[序号]],"000"))</f>
        <v/>
      </c>
      <c r="M375" s="11" t="str">
        <f t="shared" si="62"/>
        <v/>
      </c>
      <c r="N375" s="11" t="str">
        <f t="shared" si="63"/>
        <v/>
      </c>
      <c r="O375" s="11" t="str">
        <f t="shared" si="64"/>
        <v/>
      </c>
      <c r="P375" s="2" t="str">
        <f t="shared" si="65"/>
        <v/>
      </c>
      <c r="Q375" s="2" t="str">
        <f t="shared" si="66"/>
        <v/>
      </c>
      <c r="R375" s="2" t="str">
        <f t="shared" si="67"/>
        <v/>
      </c>
      <c r="S375" s="11" t="str">
        <f t="shared" si="68"/>
        <v/>
      </c>
      <c r="T375" s="11" t="str">
        <f>IF(ISBLANK(A375),"",VLOOKUP(表1_1617[[#This Row],[分项工程名称]],模板!C:G,3,FALSE))</f>
        <v/>
      </c>
      <c r="U375" s="2" t="str">
        <f t="shared" si="69"/>
        <v/>
      </c>
      <c r="V375" s="2" t="str">
        <f t="shared" si="70"/>
        <v/>
      </c>
      <c r="W375" s="11" t="str">
        <f>IF(ISBLANK(A375),"",表1_1617[[#This Row],[子项名称]]&amp;表1_1617[[#This Row],[标题]]&amp;表1_1617[[#This Row],[分项工程代号]])</f>
        <v/>
      </c>
      <c r="X375" s="11" t="str">
        <f>IF(ISBLANK(A375),"",COUNTIF(W:W,表1_1617[[#This Row],[子项名称]]&amp;表1_1617[[#This Row],[标题]]&amp;表1_1617[[#This Row],[分项工程代号]]))</f>
        <v/>
      </c>
      <c r="Y375" s="11" t="str">
        <f>IF(ISBLANK(A375),"",表1_1617[[#This Row],[子项名称]]&amp;表1_1617[[#This Row],[分项工程代号]]&amp;表1_1617[[#This Row],[分项工程名称]])</f>
        <v/>
      </c>
      <c r="Z375" s="11" t="str">
        <f>IF(ISBLANK(A375),"",IF(MATCH(表1_1617[[#This Row],[子项名称]]&amp;表1_1617[[#This Row],[分项工程代号]]&amp;表1_1617[[#This Row],[分项工程名称]],Y:Y,0)=ROW(表1_1617[[#This Row],[子项名称]]),TRUE,FALSE))</f>
        <v/>
      </c>
      <c r="AA375" s="11" t="str">
        <f t="shared" si="71"/>
        <v/>
      </c>
      <c r="AB375" s="11" t="str">
        <f>IF(ISBLANK(A375),"",VLOOKUP(表1_1617[[#This Row],[分项工程名称]],施工检查记录[#All],2,FALSE))</f>
        <v/>
      </c>
      <c r="AC375" t="str">
        <f t="shared" si="60"/>
        <v>1900年01月00日</v>
      </c>
    </row>
    <row r="376" customHeight="1" spans="1:29">
      <c r="A376" s="5"/>
      <c r="B376" s="5" t="str">
        <f ca="1" t="shared" si="61"/>
        <v/>
      </c>
      <c r="D376" s="5"/>
      <c r="E376" s="5"/>
      <c r="F376" s="5"/>
      <c r="G376" s="85"/>
      <c r="J376" s="5"/>
      <c r="K376" s="11" t="str">
        <f>IF(ISBLANK(A376),"",VLOOKUP("S8"&amp;表1_1617[[#This Row],[分项工程代号]]&amp;表1_1617[[#This Row],[分项工程名称]],模板!D:F,3,FALSE))</f>
        <v/>
      </c>
      <c r="L376" s="2" t="str">
        <f ca="1">IF(ISBLANK(A376),"",表1_1617[[#This Row],[编号]]&amp;TEXT(表1_1617[[#This Row],[序号]],"000"))</f>
        <v/>
      </c>
      <c r="M376" s="11" t="str">
        <f t="shared" si="62"/>
        <v/>
      </c>
      <c r="N376" s="11" t="str">
        <f t="shared" si="63"/>
        <v/>
      </c>
      <c r="O376" s="11" t="str">
        <f t="shared" si="64"/>
        <v/>
      </c>
      <c r="P376" s="2" t="str">
        <f t="shared" si="65"/>
        <v/>
      </c>
      <c r="Q376" s="2" t="str">
        <f t="shared" si="66"/>
        <v/>
      </c>
      <c r="R376" s="2" t="str">
        <f t="shared" si="67"/>
        <v/>
      </c>
      <c r="S376" s="11" t="str">
        <f t="shared" si="68"/>
        <v/>
      </c>
      <c r="T376" s="11" t="str">
        <f>IF(ISBLANK(A376),"",VLOOKUP(表1_1617[[#This Row],[分项工程名称]],模板!C:G,3,FALSE))</f>
        <v/>
      </c>
      <c r="U376" s="2" t="str">
        <f t="shared" si="69"/>
        <v/>
      </c>
      <c r="V376" s="2" t="str">
        <f t="shared" si="70"/>
        <v/>
      </c>
      <c r="W376" s="11" t="str">
        <f>IF(ISBLANK(A376),"",表1_1617[[#This Row],[子项名称]]&amp;表1_1617[[#This Row],[标题]]&amp;表1_1617[[#This Row],[分项工程代号]])</f>
        <v/>
      </c>
      <c r="X376" s="11" t="str">
        <f>IF(ISBLANK(A376),"",COUNTIF(W:W,表1_1617[[#This Row],[子项名称]]&amp;表1_1617[[#This Row],[标题]]&amp;表1_1617[[#This Row],[分项工程代号]]))</f>
        <v/>
      </c>
      <c r="Y376" s="11" t="str">
        <f>IF(ISBLANK(A376),"",表1_1617[[#This Row],[子项名称]]&amp;表1_1617[[#This Row],[分项工程代号]]&amp;表1_1617[[#This Row],[分项工程名称]])</f>
        <v/>
      </c>
      <c r="Z376" s="11" t="str">
        <f>IF(ISBLANK(A376),"",IF(MATCH(表1_1617[[#This Row],[子项名称]]&amp;表1_1617[[#This Row],[分项工程代号]]&amp;表1_1617[[#This Row],[分项工程名称]],Y:Y,0)=ROW(表1_1617[[#This Row],[子项名称]]),TRUE,FALSE))</f>
        <v/>
      </c>
      <c r="AA376" s="11" t="str">
        <f t="shared" si="71"/>
        <v/>
      </c>
      <c r="AB376" s="11" t="str">
        <f>IF(ISBLANK(A376),"",VLOOKUP(表1_1617[[#This Row],[分项工程名称]],施工检查记录[#All],2,FALSE))</f>
        <v/>
      </c>
      <c r="AC376" t="str">
        <f t="shared" si="60"/>
        <v>1900年01月00日</v>
      </c>
    </row>
    <row r="377" customHeight="1" spans="1:29">
      <c r="A377" s="5"/>
      <c r="B377" s="5" t="str">
        <f ca="1" t="shared" si="61"/>
        <v/>
      </c>
      <c r="D377" s="5"/>
      <c r="E377" s="5"/>
      <c r="F377" s="5"/>
      <c r="G377" s="85"/>
      <c r="J377" s="5"/>
      <c r="K377" s="11" t="str">
        <f>IF(ISBLANK(A377),"",VLOOKUP("S8"&amp;表1_1617[[#This Row],[分项工程代号]]&amp;表1_1617[[#This Row],[分项工程名称]],模板!D:F,3,FALSE))</f>
        <v/>
      </c>
      <c r="L377" s="2" t="str">
        <f ca="1">IF(ISBLANK(A377),"",表1_1617[[#This Row],[编号]]&amp;TEXT(表1_1617[[#This Row],[序号]],"000"))</f>
        <v/>
      </c>
      <c r="M377" s="11" t="str">
        <f t="shared" si="62"/>
        <v/>
      </c>
      <c r="N377" s="11" t="str">
        <f t="shared" si="63"/>
        <v/>
      </c>
      <c r="O377" s="11" t="str">
        <f t="shared" si="64"/>
        <v/>
      </c>
      <c r="P377" s="2" t="str">
        <f t="shared" si="65"/>
        <v/>
      </c>
      <c r="Q377" s="2" t="str">
        <f t="shared" si="66"/>
        <v/>
      </c>
      <c r="R377" s="2" t="str">
        <f t="shared" si="67"/>
        <v/>
      </c>
      <c r="S377" s="11" t="str">
        <f t="shared" si="68"/>
        <v/>
      </c>
      <c r="T377" s="11" t="str">
        <f>IF(ISBLANK(A377),"",VLOOKUP(表1_1617[[#This Row],[分项工程名称]],模板!C:G,3,FALSE))</f>
        <v/>
      </c>
      <c r="U377" s="2" t="str">
        <f t="shared" si="69"/>
        <v/>
      </c>
      <c r="V377" s="2" t="str">
        <f t="shared" si="70"/>
        <v/>
      </c>
      <c r="W377" s="11" t="str">
        <f>IF(ISBLANK(A377),"",表1_1617[[#This Row],[子项名称]]&amp;表1_1617[[#This Row],[标题]]&amp;表1_1617[[#This Row],[分项工程代号]])</f>
        <v/>
      </c>
      <c r="X377" s="11" t="str">
        <f>IF(ISBLANK(A377),"",COUNTIF(W:W,表1_1617[[#This Row],[子项名称]]&amp;表1_1617[[#This Row],[标题]]&amp;表1_1617[[#This Row],[分项工程代号]]))</f>
        <v/>
      </c>
      <c r="Y377" s="11" t="str">
        <f>IF(ISBLANK(A377),"",表1_1617[[#This Row],[子项名称]]&amp;表1_1617[[#This Row],[分项工程代号]]&amp;表1_1617[[#This Row],[分项工程名称]])</f>
        <v/>
      </c>
      <c r="Z377" s="11" t="str">
        <f>IF(ISBLANK(A377),"",IF(MATCH(表1_1617[[#This Row],[子项名称]]&amp;表1_1617[[#This Row],[分项工程代号]]&amp;表1_1617[[#This Row],[分项工程名称]],Y:Y,0)=ROW(表1_1617[[#This Row],[子项名称]]),TRUE,FALSE))</f>
        <v/>
      </c>
      <c r="AA377" s="11" t="str">
        <f t="shared" si="71"/>
        <v/>
      </c>
      <c r="AB377" s="11" t="str">
        <f>IF(ISBLANK(A377),"",VLOOKUP(表1_1617[[#This Row],[分项工程名称]],施工检查记录[#All],2,FALSE))</f>
        <v/>
      </c>
      <c r="AC377" t="str">
        <f t="shared" si="60"/>
        <v>1900年01月00日</v>
      </c>
    </row>
    <row r="378" customHeight="1" spans="1:29">
      <c r="A378" s="5"/>
      <c r="B378" s="5" t="str">
        <f ca="1" t="shared" si="61"/>
        <v/>
      </c>
      <c r="D378" s="5"/>
      <c r="E378" s="5"/>
      <c r="F378" s="5"/>
      <c r="G378" s="85"/>
      <c r="J378" s="5"/>
      <c r="K378" s="11" t="str">
        <f>IF(ISBLANK(A378),"",VLOOKUP("S8"&amp;表1_1617[[#This Row],[分项工程代号]]&amp;表1_1617[[#This Row],[分项工程名称]],模板!D:F,3,FALSE))</f>
        <v/>
      </c>
      <c r="L378" s="2" t="str">
        <f ca="1">IF(ISBLANK(A378),"",表1_1617[[#This Row],[编号]]&amp;TEXT(表1_1617[[#This Row],[序号]],"000"))</f>
        <v/>
      </c>
      <c r="M378" s="11" t="str">
        <f t="shared" si="62"/>
        <v/>
      </c>
      <c r="N378" s="11" t="str">
        <f t="shared" si="63"/>
        <v/>
      </c>
      <c r="O378" s="11" t="str">
        <f t="shared" si="64"/>
        <v/>
      </c>
      <c r="P378" s="2" t="str">
        <f t="shared" si="65"/>
        <v/>
      </c>
      <c r="Q378" s="2" t="str">
        <f t="shared" si="66"/>
        <v/>
      </c>
      <c r="R378" s="2" t="str">
        <f t="shared" si="67"/>
        <v/>
      </c>
      <c r="S378" s="11" t="str">
        <f t="shared" si="68"/>
        <v/>
      </c>
      <c r="T378" s="11" t="str">
        <f>IF(ISBLANK(A378),"",VLOOKUP(表1_1617[[#This Row],[分项工程名称]],模板!C:G,3,FALSE))</f>
        <v/>
      </c>
      <c r="U378" s="2" t="str">
        <f t="shared" si="69"/>
        <v/>
      </c>
      <c r="V378" s="2" t="str">
        <f t="shared" si="70"/>
        <v/>
      </c>
      <c r="W378" s="11" t="str">
        <f>IF(ISBLANK(A378),"",表1_1617[[#This Row],[子项名称]]&amp;表1_1617[[#This Row],[标题]]&amp;表1_1617[[#This Row],[分项工程代号]])</f>
        <v/>
      </c>
      <c r="X378" s="11" t="str">
        <f>IF(ISBLANK(A378),"",COUNTIF(W:W,表1_1617[[#This Row],[子项名称]]&amp;表1_1617[[#This Row],[标题]]&amp;表1_1617[[#This Row],[分项工程代号]]))</f>
        <v/>
      </c>
      <c r="Y378" s="11" t="str">
        <f>IF(ISBLANK(A378),"",表1_1617[[#This Row],[子项名称]]&amp;表1_1617[[#This Row],[分项工程代号]]&amp;表1_1617[[#This Row],[分项工程名称]])</f>
        <v/>
      </c>
      <c r="Z378" s="11" t="str">
        <f>IF(ISBLANK(A378),"",IF(MATCH(表1_1617[[#This Row],[子项名称]]&amp;表1_1617[[#This Row],[分项工程代号]]&amp;表1_1617[[#This Row],[分项工程名称]],Y:Y,0)=ROW(表1_1617[[#This Row],[子项名称]]),TRUE,FALSE))</f>
        <v/>
      </c>
      <c r="AA378" s="11" t="str">
        <f t="shared" si="71"/>
        <v/>
      </c>
      <c r="AB378" s="11" t="str">
        <f>IF(ISBLANK(A378),"",VLOOKUP(表1_1617[[#This Row],[分项工程名称]],施工检查记录[#All],2,FALSE))</f>
        <v/>
      </c>
      <c r="AC378" t="str">
        <f t="shared" si="60"/>
        <v>1900年01月00日</v>
      </c>
    </row>
    <row r="379" customHeight="1" spans="1:29">
      <c r="A379" s="5"/>
      <c r="B379" s="5" t="str">
        <f ca="1" t="shared" si="61"/>
        <v/>
      </c>
      <c r="D379" s="5"/>
      <c r="E379" s="5"/>
      <c r="F379" s="5"/>
      <c r="G379" s="85"/>
      <c r="J379" s="5"/>
      <c r="K379" s="11" t="str">
        <f>IF(ISBLANK(A379),"",VLOOKUP("S8"&amp;表1_1617[[#This Row],[分项工程代号]]&amp;表1_1617[[#This Row],[分项工程名称]],模板!D:F,3,FALSE))</f>
        <v/>
      </c>
      <c r="L379" s="2" t="str">
        <f ca="1">IF(ISBLANK(A379),"",表1_1617[[#This Row],[编号]]&amp;TEXT(表1_1617[[#This Row],[序号]],"000"))</f>
        <v/>
      </c>
      <c r="M379" s="11" t="str">
        <f t="shared" si="62"/>
        <v/>
      </c>
      <c r="N379" s="11" t="str">
        <f t="shared" si="63"/>
        <v/>
      </c>
      <c r="O379" s="11" t="str">
        <f t="shared" si="64"/>
        <v/>
      </c>
      <c r="P379" s="2" t="str">
        <f t="shared" si="65"/>
        <v/>
      </c>
      <c r="Q379" s="2" t="str">
        <f t="shared" si="66"/>
        <v/>
      </c>
      <c r="R379" s="2" t="str">
        <f t="shared" si="67"/>
        <v/>
      </c>
      <c r="S379" s="11" t="str">
        <f t="shared" si="68"/>
        <v/>
      </c>
      <c r="T379" s="11" t="str">
        <f>IF(ISBLANK(A379),"",VLOOKUP(表1_1617[[#This Row],[分项工程名称]],模板!C:G,3,FALSE))</f>
        <v/>
      </c>
      <c r="U379" s="2" t="str">
        <f t="shared" si="69"/>
        <v/>
      </c>
      <c r="V379" s="2" t="str">
        <f t="shared" si="70"/>
        <v/>
      </c>
      <c r="W379" s="11" t="str">
        <f>IF(ISBLANK(A379),"",表1_1617[[#This Row],[子项名称]]&amp;表1_1617[[#This Row],[标题]]&amp;表1_1617[[#This Row],[分项工程代号]])</f>
        <v/>
      </c>
      <c r="X379" s="11" t="str">
        <f>IF(ISBLANK(A379),"",COUNTIF(W:W,表1_1617[[#This Row],[子项名称]]&amp;表1_1617[[#This Row],[标题]]&amp;表1_1617[[#This Row],[分项工程代号]]))</f>
        <v/>
      </c>
      <c r="Y379" s="11" t="str">
        <f>IF(ISBLANK(A379),"",表1_1617[[#This Row],[子项名称]]&amp;表1_1617[[#This Row],[分项工程代号]]&amp;表1_1617[[#This Row],[分项工程名称]])</f>
        <v/>
      </c>
      <c r="Z379" s="11" t="str">
        <f>IF(ISBLANK(A379),"",IF(MATCH(表1_1617[[#This Row],[子项名称]]&amp;表1_1617[[#This Row],[分项工程代号]]&amp;表1_1617[[#This Row],[分项工程名称]],Y:Y,0)=ROW(表1_1617[[#This Row],[子项名称]]),TRUE,FALSE))</f>
        <v/>
      </c>
      <c r="AA379" s="11" t="str">
        <f t="shared" si="71"/>
        <v/>
      </c>
      <c r="AB379" s="11" t="str">
        <f>IF(ISBLANK(A379),"",VLOOKUP(表1_1617[[#This Row],[分项工程名称]],施工检查记录[#All],2,FALSE))</f>
        <v/>
      </c>
      <c r="AC379" t="str">
        <f t="shared" si="60"/>
        <v>1900年01月00日</v>
      </c>
    </row>
    <row r="380" customHeight="1" spans="1:29">
      <c r="A380" s="5"/>
      <c r="B380" s="5" t="str">
        <f ca="1" t="shared" si="61"/>
        <v/>
      </c>
      <c r="D380" s="5"/>
      <c r="E380" s="5"/>
      <c r="F380" s="5"/>
      <c r="G380" s="85"/>
      <c r="J380" s="5"/>
      <c r="K380" s="11" t="str">
        <f>IF(ISBLANK(A380),"",VLOOKUP("S8"&amp;表1_1617[[#This Row],[分项工程代号]]&amp;表1_1617[[#This Row],[分项工程名称]],模板!D:F,3,FALSE))</f>
        <v/>
      </c>
      <c r="L380" s="2" t="str">
        <f ca="1">IF(ISBLANK(A380),"",表1_1617[[#This Row],[编号]]&amp;TEXT(表1_1617[[#This Row],[序号]],"000"))</f>
        <v/>
      </c>
      <c r="M380" s="11" t="str">
        <f t="shared" si="62"/>
        <v/>
      </c>
      <c r="N380" s="11" t="str">
        <f t="shared" si="63"/>
        <v/>
      </c>
      <c r="O380" s="11" t="str">
        <f t="shared" si="64"/>
        <v/>
      </c>
      <c r="P380" s="2" t="str">
        <f t="shared" si="65"/>
        <v/>
      </c>
      <c r="Q380" s="2" t="str">
        <f t="shared" si="66"/>
        <v/>
      </c>
      <c r="R380" s="2" t="str">
        <f t="shared" si="67"/>
        <v/>
      </c>
      <c r="S380" s="11" t="str">
        <f t="shared" si="68"/>
        <v/>
      </c>
      <c r="T380" s="11" t="str">
        <f>IF(ISBLANK(A380),"",VLOOKUP(表1_1617[[#This Row],[分项工程名称]],模板!C:G,3,FALSE))</f>
        <v/>
      </c>
      <c r="U380" s="2" t="str">
        <f t="shared" si="69"/>
        <v/>
      </c>
      <c r="V380" s="2" t="str">
        <f t="shared" si="70"/>
        <v/>
      </c>
      <c r="W380" s="11" t="str">
        <f>IF(ISBLANK(A380),"",表1_1617[[#This Row],[子项名称]]&amp;表1_1617[[#This Row],[标题]]&amp;表1_1617[[#This Row],[分项工程代号]])</f>
        <v/>
      </c>
      <c r="X380" s="11" t="str">
        <f>IF(ISBLANK(A380),"",COUNTIF(W:W,表1_1617[[#This Row],[子项名称]]&amp;表1_1617[[#This Row],[标题]]&amp;表1_1617[[#This Row],[分项工程代号]]))</f>
        <v/>
      </c>
      <c r="Y380" s="11" t="str">
        <f>IF(ISBLANK(A380),"",表1_1617[[#This Row],[子项名称]]&amp;表1_1617[[#This Row],[分项工程代号]]&amp;表1_1617[[#This Row],[分项工程名称]])</f>
        <v/>
      </c>
      <c r="Z380" s="11" t="str">
        <f>IF(ISBLANK(A380),"",IF(MATCH(表1_1617[[#This Row],[子项名称]]&amp;表1_1617[[#This Row],[分项工程代号]]&amp;表1_1617[[#This Row],[分项工程名称]],Y:Y,0)=ROW(表1_1617[[#This Row],[子项名称]]),TRUE,FALSE))</f>
        <v/>
      </c>
      <c r="AA380" s="11" t="str">
        <f t="shared" si="71"/>
        <v/>
      </c>
      <c r="AB380" s="11" t="str">
        <f>IF(ISBLANK(A380),"",VLOOKUP(表1_1617[[#This Row],[分项工程名称]],施工检查记录[#All],2,FALSE))</f>
        <v/>
      </c>
      <c r="AC380" t="str">
        <f t="shared" si="60"/>
        <v>1900年01月00日</v>
      </c>
    </row>
    <row r="381" customHeight="1" spans="1:29">
      <c r="A381" s="5"/>
      <c r="B381" s="5" t="str">
        <f ca="1" t="shared" si="61"/>
        <v/>
      </c>
      <c r="D381" s="5"/>
      <c r="E381" s="5"/>
      <c r="F381" s="5"/>
      <c r="G381" s="85"/>
      <c r="J381" s="5"/>
      <c r="K381" s="11" t="str">
        <f>IF(ISBLANK(A381),"",VLOOKUP("S8"&amp;表1_1617[[#This Row],[分项工程代号]]&amp;表1_1617[[#This Row],[分项工程名称]],模板!D:F,3,FALSE))</f>
        <v/>
      </c>
      <c r="L381" s="2" t="str">
        <f ca="1">IF(ISBLANK(A381),"",表1_1617[[#This Row],[编号]]&amp;TEXT(表1_1617[[#This Row],[序号]],"000"))</f>
        <v/>
      </c>
      <c r="M381" s="11" t="str">
        <f t="shared" si="62"/>
        <v/>
      </c>
      <c r="N381" s="11" t="str">
        <f t="shared" si="63"/>
        <v/>
      </c>
      <c r="O381" s="11" t="str">
        <f t="shared" si="64"/>
        <v/>
      </c>
      <c r="P381" s="2" t="str">
        <f t="shared" si="65"/>
        <v/>
      </c>
      <c r="Q381" s="2" t="str">
        <f t="shared" si="66"/>
        <v/>
      </c>
      <c r="R381" s="2" t="str">
        <f t="shared" si="67"/>
        <v/>
      </c>
      <c r="S381" s="11" t="str">
        <f t="shared" si="68"/>
        <v/>
      </c>
      <c r="T381" s="11" t="str">
        <f>IF(ISBLANK(A381),"",VLOOKUP(表1_1617[[#This Row],[分项工程名称]],模板!C:G,3,FALSE))</f>
        <v/>
      </c>
      <c r="U381" s="2" t="str">
        <f t="shared" si="69"/>
        <v/>
      </c>
      <c r="V381" s="2" t="str">
        <f t="shared" si="70"/>
        <v/>
      </c>
      <c r="W381" s="11" t="str">
        <f>IF(ISBLANK(A381),"",表1_1617[[#This Row],[子项名称]]&amp;表1_1617[[#This Row],[标题]]&amp;表1_1617[[#This Row],[分项工程代号]])</f>
        <v/>
      </c>
      <c r="X381" s="11" t="str">
        <f>IF(ISBLANK(A381),"",COUNTIF(W:W,表1_1617[[#This Row],[子项名称]]&amp;表1_1617[[#This Row],[标题]]&amp;表1_1617[[#This Row],[分项工程代号]]))</f>
        <v/>
      </c>
      <c r="Y381" s="11" t="str">
        <f>IF(ISBLANK(A381),"",表1_1617[[#This Row],[子项名称]]&amp;表1_1617[[#This Row],[分项工程代号]]&amp;表1_1617[[#This Row],[分项工程名称]])</f>
        <v/>
      </c>
      <c r="Z381" s="11" t="str">
        <f>IF(ISBLANK(A381),"",IF(MATCH(表1_1617[[#This Row],[子项名称]]&amp;表1_1617[[#This Row],[分项工程代号]]&amp;表1_1617[[#This Row],[分项工程名称]],Y:Y,0)=ROW(表1_1617[[#This Row],[子项名称]]),TRUE,FALSE))</f>
        <v/>
      </c>
      <c r="AA381" s="11" t="str">
        <f t="shared" si="71"/>
        <v/>
      </c>
      <c r="AB381" s="11" t="str">
        <f>IF(ISBLANK(A381),"",VLOOKUP(表1_1617[[#This Row],[分项工程名称]],施工检查记录[#All],2,FALSE))</f>
        <v/>
      </c>
      <c r="AC381" t="str">
        <f t="shared" si="60"/>
        <v>1900年01月00日</v>
      </c>
    </row>
    <row r="382" customHeight="1" spans="1:29">
      <c r="A382" s="5"/>
      <c r="B382" s="5" t="str">
        <f ca="1" t="shared" si="61"/>
        <v/>
      </c>
      <c r="D382" s="5"/>
      <c r="E382" s="5"/>
      <c r="F382" s="5"/>
      <c r="G382" s="85"/>
      <c r="J382" s="5"/>
      <c r="K382" s="11" t="str">
        <f>IF(ISBLANK(A382),"",VLOOKUP("S8"&amp;表1_1617[[#This Row],[分项工程代号]]&amp;表1_1617[[#This Row],[分项工程名称]],模板!D:F,3,FALSE))</f>
        <v/>
      </c>
      <c r="L382" s="2" t="str">
        <f ca="1">IF(ISBLANK(A382),"",表1_1617[[#This Row],[编号]]&amp;TEXT(表1_1617[[#This Row],[序号]],"000"))</f>
        <v/>
      </c>
      <c r="M382" s="11" t="str">
        <f t="shared" si="62"/>
        <v/>
      </c>
      <c r="N382" s="11" t="str">
        <f t="shared" si="63"/>
        <v/>
      </c>
      <c r="O382" s="11" t="str">
        <f t="shared" si="64"/>
        <v/>
      </c>
      <c r="P382" s="2" t="str">
        <f t="shared" si="65"/>
        <v/>
      </c>
      <c r="Q382" s="2" t="str">
        <f t="shared" si="66"/>
        <v/>
      </c>
      <c r="R382" s="2" t="str">
        <f t="shared" si="67"/>
        <v/>
      </c>
      <c r="S382" s="11" t="str">
        <f t="shared" si="68"/>
        <v/>
      </c>
      <c r="T382" s="11" t="str">
        <f>IF(ISBLANK(A382),"",VLOOKUP(表1_1617[[#This Row],[分项工程名称]],模板!C:G,3,FALSE))</f>
        <v/>
      </c>
      <c r="U382" s="2" t="str">
        <f t="shared" si="69"/>
        <v/>
      </c>
      <c r="V382" s="2" t="str">
        <f t="shared" si="70"/>
        <v/>
      </c>
      <c r="W382" s="11" t="str">
        <f>IF(ISBLANK(A382),"",表1_1617[[#This Row],[子项名称]]&amp;表1_1617[[#This Row],[标题]]&amp;表1_1617[[#This Row],[分项工程代号]])</f>
        <v/>
      </c>
      <c r="X382" s="11" t="str">
        <f>IF(ISBLANK(A382),"",COUNTIF(W:W,表1_1617[[#This Row],[子项名称]]&amp;表1_1617[[#This Row],[标题]]&amp;表1_1617[[#This Row],[分项工程代号]]))</f>
        <v/>
      </c>
      <c r="Y382" s="11" t="str">
        <f>IF(ISBLANK(A382),"",表1_1617[[#This Row],[子项名称]]&amp;表1_1617[[#This Row],[分项工程代号]]&amp;表1_1617[[#This Row],[分项工程名称]])</f>
        <v/>
      </c>
      <c r="Z382" s="11" t="str">
        <f>IF(ISBLANK(A382),"",IF(MATCH(表1_1617[[#This Row],[子项名称]]&amp;表1_1617[[#This Row],[分项工程代号]]&amp;表1_1617[[#This Row],[分项工程名称]],Y:Y,0)=ROW(表1_1617[[#This Row],[子项名称]]),TRUE,FALSE))</f>
        <v/>
      </c>
      <c r="AA382" s="11" t="str">
        <f t="shared" si="71"/>
        <v/>
      </c>
      <c r="AB382" s="11" t="str">
        <f>IF(ISBLANK(A382),"",VLOOKUP(表1_1617[[#This Row],[分项工程名称]],施工检查记录[#All],2,FALSE))</f>
        <v/>
      </c>
      <c r="AC382" t="str">
        <f t="shared" si="60"/>
        <v>1900年01月00日</v>
      </c>
    </row>
    <row r="383" customHeight="1" spans="1:29">
      <c r="A383" s="5"/>
      <c r="B383" s="5" t="str">
        <f ca="1" t="shared" si="61"/>
        <v/>
      </c>
      <c r="D383" s="5"/>
      <c r="E383" s="5"/>
      <c r="F383" s="5"/>
      <c r="G383" s="85"/>
      <c r="J383" s="5"/>
      <c r="K383" s="11" t="str">
        <f>IF(ISBLANK(A383),"",VLOOKUP("S8"&amp;表1_1617[[#This Row],[分项工程代号]]&amp;表1_1617[[#This Row],[分项工程名称]],模板!D:F,3,FALSE))</f>
        <v/>
      </c>
      <c r="L383" s="2" t="str">
        <f ca="1">IF(ISBLANK(A383),"",表1_1617[[#This Row],[编号]]&amp;TEXT(表1_1617[[#This Row],[序号]],"000"))</f>
        <v/>
      </c>
      <c r="M383" s="11" t="str">
        <f t="shared" si="62"/>
        <v/>
      </c>
      <c r="N383" s="11" t="str">
        <f t="shared" si="63"/>
        <v/>
      </c>
      <c r="O383" s="11" t="str">
        <f t="shared" si="64"/>
        <v/>
      </c>
      <c r="P383" s="2" t="str">
        <f t="shared" si="65"/>
        <v/>
      </c>
      <c r="Q383" s="2" t="str">
        <f t="shared" si="66"/>
        <v/>
      </c>
      <c r="R383" s="2" t="str">
        <f t="shared" si="67"/>
        <v/>
      </c>
      <c r="S383" s="11" t="str">
        <f t="shared" si="68"/>
        <v/>
      </c>
      <c r="T383" s="11" t="str">
        <f>IF(ISBLANK(A383),"",VLOOKUP(表1_1617[[#This Row],[分项工程名称]],模板!C:G,3,FALSE))</f>
        <v/>
      </c>
      <c r="U383" s="2" t="str">
        <f t="shared" si="69"/>
        <v/>
      </c>
      <c r="V383" s="2" t="str">
        <f t="shared" si="70"/>
        <v/>
      </c>
      <c r="W383" s="11" t="str">
        <f>IF(ISBLANK(A383),"",表1_1617[[#This Row],[子项名称]]&amp;表1_1617[[#This Row],[标题]]&amp;表1_1617[[#This Row],[分项工程代号]])</f>
        <v/>
      </c>
      <c r="X383" s="11" t="str">
        <f>IF(ISBLANK(A383),"",COUNTIF(W:W,表1_1617[[#This Row],[子项名称]]&amp;表1_1617[[#This Row],[标题]]&amp;表1_1617[[#This Row],[分项工程代号]]))</f>
        <v/>
      </c>
      <c r="Y383" s="11" t="str">
        <f>IF(ISBLANK(A383),"",表1_1617[[#This Row],[子项名称]]&amp;表1_1617[[#This Row],[分项工程代号]]&amp;表1_1617[[#This Row],[分项工程名称]])</f>
        <v/>
      </c>
      <c r="Z383" s="11" t="str">
        <f>IF(ISBLANK(A383),"",IF(MATCH(表1_1617[[#This Row],[子项名称]]&amp;表1_1617[[#This Row],[分项工程代号]]&amp;表1_1617[[#This Row],[分项工程名称]],Y:Y,0)=ROW(表1_1617[[#This Row],[子项名称]]),TRUE,FALSE))</f>
        <v/>
      </c>
      <c r="AA383" s="11" t="str">
        <f t="shared" si="71"/>
        <v/>
      </c>
      <c r="AB383" s="11" t="str">
        <f>IF(ISBLANK(A383),"",VLOOKUP(表1_1617[[#This Row],[分项工程名称]],施工检查记录[#All],2,FALSE))</f>
        <v/>
      </c>
      <c r="AC383" t="str">
        <f t="shared" si="60"/>
        <v>1900年01月00日</v>
      </c>
    </row>
    <row r="384" customHeight="1" spans="1:29">
      <c r="A384" s="5"/>
      <c r="B384" s="5" t="str">
        <f ca="1" t="shared" si="61"/>
        <v/>
      </c>
      <c r="D384" s="5"/>
      <c r="E384" s="5"/>
      <c r="F384" s="5"/>
      <c r="G384" s="85"/>
      <c r="J384" s="5"/>
      <c r="K384" s="11" t="str">
        <f>IF(ISBLANK(A384),"",VLOOKUP("S8"&amp;表1_1617[[#This Row],[分项工程代号]]&amp;表1_1617[[#This Row],[分项工程名称]],模板!D:F,3,FALSE))</f>
        <v/>
      </c>
      <c r="L384" s="2" t="str">
        <f ca="1">IF(ISBLANK(A384),"",表1_1617[[#This Row],[编号]]&amp;TEXT(表1_1617[[#This Row],[序号]],"000"))</f>
        <v/>
      </c>
      <c r="M384" s="11" t="str">
        <f t="shared" si="62"/>
        <v/>
      </c>
      <c r="N384" s="11" t="str">
        <f t="shared" si="63"/>
        <v/>
      </c>
      <c r="O384" s="11" t="str">
        <f t="shared" si="64"/>
        <v/>
      </c>
      <c r="P384" s="2" t="str">
        <f t="shared" si="65"/>
        <v/>
      </c>
      <c r="Q384" s="2" t="str">
        <f t="shared" si="66"/>
        <v/>
      </c>
      <c r="R384" s="2" t="str">
        <f t="shared" si="67"/>
        <v/>
      </c>
      <c r="S384" s="11" t="str">
        <f t="shared" si="68"/>
        <v/>
      </c>
      <c r="T384" s="11" t="str">
        <f>IF(ISBLANK(A384),"",VLOOKUP(表1_1617[[#This Row],[分项工程名称]],模板!C:G,3,FALSE))</f>
        <v/>
      </c>
      <c r="U384" s="2" t="str">
        <f t="shared" si="69"/>
        <v/>
      </c>
      <c r="V384" s="2" t="str">
        <f t="shared" si="70"/>
        <v/>
      </c>
      <c r="W384" s="11" t="str">
        <f>IF(ISBLANK(A384),"",表1_1617[[#This Row],[子项名称]]&amp;表1_1617[[#This Row],[标题]]&amp;表1_1617[[#This Row],[分项工程代号]])</f>
        <v/>
      </c>
      <c r="X384" s="11" t="str">
        <f>IF(ISBLANK(A384),"",COUNTIF(W:W,表1_1617[[#This Row],[子项名称]]&amp;表1_1617[[#This Row],[标题]]&amp;表1_1617[[#This Row],[分项工程代号]]))</f>
        <v/>
      </c>
      <c r="Y384" s="11" t="str">
        <f>IF(ISBLANK(A384),"",表1_1617[[#This Row],[子项名称]]&amp;表1_1617[[#This Row],[分项工程代号]]&amp;表1_1617[[#This Row],[分项工程名称]])</f>
        <v/>
      </c>
      <c r="Z384" s="11" t="str">
        <f>IF(ISBLANK(A384),"",IF(MATCH(表1_1617[[#This Row],[子项名称]]&amp;表1_1617[[#This Row],[分项工程代号]]&amp;表1_1617[[#This Row],[分项工程名称]],Y:Y,0)=ROW(表1_1617[[#This Row],[子项名称]]),TRUE,FALSE))</f>
        <v/>
      </c>
      <c r="AA384" s="11" t="str">
        <f t="shared" si="71"/>
        <v/>
      </c>
      <c r="AB384" s="11" t="str">
        <f>IF(ISBLANK(A384),"",VLOOKUP(表1_1617[[#This Row],[分项工程名称]],施工检查记录[#All],2,FALSE))</f>
        <v/>
      </c>
      <c r="AC384" t="str">
        <f t="shared" si="60"/>
        <v>1900年01月00日</v>
      </c>
    </row>
    <row r="385" customHeight="1" spans="1:29">
      <c r="A385" s="5"/>
      <c r="B385" s="5" t="str">
        <f ca="1" t="shared" si="61"/>
        <v/>
      </c>
      <c r="D385" s="5"/>
      <c r="E385" s="5"/>
      <c r="F385" s="5"/>
      <c r="G385" s="85"/>
      <c r="J385" s="5"/>
      <c r="K385" s="11" t="str">
        <f>IF(ISBLANK(A385),"",VLOOKUP("S8"&amp;表1_1617[[#This Row],[分项工程代号]]&amp;表1_1617[[#This Row],[分项工程名称]],模板!D:F,3,FALSE))</f>
        <v/>
      </c>
      <c r="L385" s="2" t="str">
        <f ca="1">IF(ISBLANK(A385),"",表1_1617[[#This Row],[编号]]&amp;TEXT(表1_1617[[#This Row],[序号]],"000"))</f>
        <v/>
      </c>
      <c r="M385" s="11" t="str">
        <f t="shared" si="62"/>
        <v/>
      </c>
      <c r="N385" s="11" t="str">
        <f t="shared" si="63"/>
        <v/>
      </c>
      <c r="O385" s="11" t="str">
        <f t="shared" si="64"/>
        <v/>
      </c>
      <c r="P385" s="2" t="str">
        <f t="shared" si="65"/>
        <v/>
      </c>
      <c r="Q385" s="2" t="str">
        <f t="shared" si="66"/>
        <v/>
      </c>
      <c r="R385" s="2" t="str">
        <f t="shared" si="67"/>
        <v/>
      </c>
      <c r="S385" s="11" t="str">
        <f t="shared" si="68"/>
        <v/>
      </c>
      <c r="T385" s="11" t="str">
        <f>IF(ISBLANK(A385),"",VLOOKUP(表1_1617[[#This Row],[分项工程名称]],模板!C:G,3,FALSE))</f>
        <v/>
      </c>
      <c r="U385" s="2" t="str">
        <f t="shared" si="69"/>
        <v/>
      </c>
      <c r="V385" s="2" t="str">
        <f t="shared" si="70"/>
        <v/>
      </c>
      <c r="W385" s="11" t="str">
        <f>IF(ISBLANK(A385),"",表1_1617[[#This Row],[子项名称]]&amp;表1_1617[[#This Row],[标题]]&amp;表1_1617[[#This Row],[分项工程代号]])</f>
        <v/>
      </c>
      <c r="X385" s="11" t="str">
        <f>IF(ISBLANK(A385),"",COUNTIF(W:W,表1_1617[[#This Row],[子项名称]]&amp;表1_1617[[#This Row],[标题]]&amp;表1_1617[[#This Row],[分项工程代号]]))</f>
        <v/>
      </c>
      <c r="Y385" s="11" t="str">
        <f>IF(ISBLANK(A385),"",表1_1617[[#This Row],[子项名称]]&amp;表1_1617[[#This Row],[分项工程代号]]&amp;表1_1617[[#This Row],[分项工程名称]])</f>
        <v/>
      </c>
      <c r="Z385" s="11" t="str">
        <f>IF(ISBLANK(A385),"",IF(MATCH(表1_1617[[#This Row],[子项名称]]&amp;表1_1617[[#This Row],[分项工程代号]]&amp;表1_1617[[#This Row],[分项工程名称]],Y:Y,0)=ROW(表1_1617[[#This Row],[子项名称]]),TRUE,FALSE))</f>
        <v/>
      </c>
      <c r="AA385" s="11" t="str">
        <f t="shared" si="71"/>
        <v/>
      </c>
      <c r="AB385" s="11" t="str">
        <f>IF(ISBLANK(A385),"",VLOOKUP(表1_1617[[#This Row],[分项工程名称]],施工检查记录[#All],2,FALSE))</f>
        <v/>
      </c>
      <c r="AC385" t="str">
        <f t="shared" si="60"/>
        <v>1900年01月00日</v>
      </c>
    </row>
    <row r="386" customHeight="1" spans="1:29">
      <c r="A386" s="5"/>
      <c r="B386" s="5" t="str">
        <f ca="1" t="shared" si="61"/>
        <v/>
      </c>
      <c r="D386" s="5"/>
      <c r="E386" s="5"/>
      <c r="F386" s="5"/>
      <c r="G386" s="85"/>
      <c r="J386" s="5"/>
      <c r="K386" s="11" t="str">
        <f>IF(ISBLANK(A386),"",VLOOKUP("S8"&amp;表1_1617[[#This Row],[分项工程代号]]&amp;表1_1617[[#This Row],[分项工程名称]],模板!D:F,3,FALSE))</f>
        <v/>
      </c>
      <c r="L386" s="2" t="str">
        <f ca="1">IF(ISBLANK(A386),"",表1_1617[[#This Row],[编号]]&amp;TEXT(表1_1617[[#This Row],[序号]],"000"))</f>
        <v/>
      </c>
      <c r="M386" s="11" t="str">
        <f t="shared" si="62"/>
        <v/>
      </c>
      <c r="N386" s="11" t="str">
        <f t="shared" si="63"/>
        <v/>
      </c>
      <c r="O386" s="11" t="str">
        <f t="shared" si="64"/>
        <v/>
      </c>
      <c r="P386" s="2" t="str">
        <f t="shared" si="65"/>
        <v/>
      </c>
      <c r="Q386" s="2" t="str">
        <f t="shared" si="66"/>
        <v/>
      </c>
      <c r="R386" s="2" t="str">
        <f t="shared" si="67"/>
        <v/>
      </c>
      <c r="S386" s="11" t="str">
        <f t="shared" si="68"/>
        <v/>
      </c>
      <c r="T386" s="11" t="str">
        <f>IF(ISBLANK(A386),"",VLOOKUP(表1_1617[[#This Row],[分项工程名称]],模板!C:G,3,FALSE))</f>
        <v/>
      </c>
      <c r="U386" s="2" t="str">
        <f t="shared" si="69"/>
        <v/>
      </c>
      <c r="V386" s="2" t="str">
        <f t="shared" si="70"/>
        <v/>
      </c>
      <c r="W386" s="11" t="str">
        <f>IF(ISBLANK(A386),"",表1_1617[[#This Row],[子项名称]]&amp;表1_1617[[#This Row],[标题]]&amp;表1_1617[[#This Row],[分项工程代号]])</f>
        <v/>
      </c>
      <c r="X386" s="11" t="str">
        <f>IF(ISBLANK(A386),"",COUNTIF(W:W,表1_1617[[#This Row],[子项名称]]&amp;表1_1617[[#This Row],[标题]]&amp;表1_1617[[#This Row],[分项工程代号]]))</f>
        <v/>
      </c>
      <c r="Y386" s="11" t="str">
        <f>IF(ISBLANK(A386),"",表1_1617[[#This Row],[子项名称]]&amp;表1_1617[[#This Row],[分项工程代号]]&amp;表1_1617[[#This Row],[分项工程名称]])</f>
        <v/>
      </c>
      <c r="Z386" s="11" t="str">
        <f>IF(ISBLANK(A386),"",IF(MATCH(表1_1617[[#This Row],[子项名称]]&amp;表1_1617[[#This Row],[分项工程代号]]&amp;表1_1617[[#This Row],[分项工程名称]],Y:Y,0)=ROW(表1_1617[[#This Row],[子项名称]]),TRUE,FALSE))</f>
        <v/>
      </c>
      <c r="AA386" s="11" t="str">
        <f t="shared" si="71"/>
        <v/>
      </c>
      <c r="AB386" s="11" t="str">
        <f>IF(ISBLANK(A386),"",VLOOKUP(表1_1617[[#This Row],[分项工程名称]],施工检查记录[#All],2,FALSE))</f>
        <v/>
      </c>
      <c r="AC386" t="str">
        <f t="shared" ref="AC386:AC427" si="72">TEXT($G386,"yyyy年mm月dd日")</f>
        <v>1900年01月00日</v>
      </c>
    </row>
    <row r="387" customHeight="1" spans="1:29">
      <c r="A387" s="5"/>
      <c r="B387" s="5" t="str">
        <f ca="1" t="shared" ref="B387:B427" si="73">IF(ISBLANK(A387),"",_xlfn.MAXIFS(INDIRECT(ADDRESS(2,2)&amp;":"&amp;ADDRESS(ROW(A387)-1,2)),INDIRECT(ADDRESS(2,1)&amp;":"&amp;ADDRESS(ROW(A387)-1,1)),A387,INDIRECT(ADDRESS(2,3)&amp;":"&amp;ADDRESS(ROW(A387)-1,3)),C387,INDIRECT(ADDRESS(2,4)&amp;":"&amp;ADDRESS(ROW(A387)-1,4)),D387)+1)</f>
        <v/>
      </c>
      <c r="D387" s="5"/>
      <c r="E387" s="5"/>
      <c r="F387" s="5"/>
      <c r="G387" s="85"/>
      <c r="J387" s="5"/>
      <c r="K387" s="11" t="str">
        <f>IF(ISBLANK(A387),"",VLOOKUP("S8"&amp;表1_1617[[#This Row],[分项工程代号]]&amp;表1_1617[[#This Row],[分项工程名称]],模板!D:F,3,FALSE))</f>
        <v/>
      </c>
      <c r="L387" s="2" t="str">
        <f ca="1">IF(ISBLANK(A387),"",表1_1617[[#This Row],[编号]]&amp;TEXT(表1_1617[[#This Row],[序号]],"000"))</f>
        <v/>
      </c>
      <c r="M387" s="11" t="str">
        <f t="shared" ref="M387:M450" si="74">IF(ISBLANK(A387),"","北方工程刚果（金）有限公司")</f>
        <v/>
      </c>
      <c r="N387" s="11" t="str">
        <f t="shared" ref="N387:N450" si="75">IF(ISBLANK(A387),"","李云松")</f>
        <v/>
      </c>
      <c r="O387" s="11" t="str">
        <f t="shared" ref="O387:O450" si="76">IF(ISBLANK(A387),"","黄必银")</f>
        <v/>
      </c>
      <c r="P387" s="2" t="str">
        <f t="shared" ref="P387:P450" si="77">IF(ISBLANK(A387),"","WUHUANG CONSTRUCTION ET COMMERCE RDC SAS")</f>
        <v/>
      </c>
      <c r="Q387" s="2" t="str">
        <f t="shared" ref="Q387:Q450" si="78">IF(ISBLANK(A387),"","陈陆")</f>
        <v/>
      </c>
      <c r="R387" s="2" t="str">
        <f t="shared" ref="R387:R450" si="79">IF(ISBLANK(A387),"","冯翰鹏")</f>
        <v/>
      </c>
      <c r="S387" s="11" t="str">
        <f t="shared" ref="S387:S450" si="80">IF(ISBLANK(A387),"","鑫诚建设监理咨询有限公司")</f>
        <v/>
      </c>
      <c r="T387" s="11" t="str">
        <f>IF(ISBLANK(A387),"",VLOOKUP(表1_1617[[#This Row],[分项工程名称]],模板!C:G,3,FALSE))</f>
        <v/>
      </c>
      <c r="U387" s="2" t="str">
        <f t="shared" ref="U387:U450" si="81">IF(ISBLANK(A387),"","刚果（金）庞比铜钴矿项目")</f>
        <v/>
      </c>
      <c r="V387" s="2" t="str">
        <f t="shared" ref="V387:V450" si="82">IF(ISBLANK(A387),"",_xlfn.CONCAT(U387,"   ",A387))</f>
        <v/>
      </c>
      <c r="W387" s="11" t="str">
        <f>IF(ISBLANK(A387),"",表1_1617[[#This Row],[子项名称]]&amp;表1_1617[[#This Row],[标题]]&amp;表1_1617[[#This Row],[分项工程代号]])</f>
        <v/>
      </c>
      <c r="X387" s="11" t="str">
        <f>IF(ISBLANK(A387),"",COUNTIF(W:W,表1_1617[[#This Row],[子项名称]]&amp;表1_1617[[#This Row],[标题]]&amp;表1_1617[[#This Row],[分项工程代号]]))</f>
        <v/>
      </c>
      <c r="Y387" s="11" t="str">
        <f>IF(ISBLANK(A387),"",表1_1617[[#This Row],[子项名称]]&amp;表1_1617[[#This Row],[分项工程代号]]&amp;表1_1617[[#This Row],[分项工程名称]])</f>
        <v/>
      </c>
      <c r="Z387" s="11" t="str">
        <f>IF(ISBLANK(A387),"",IF(MATCH(表1_1617[[#This Row],[子项名称]]&amp;表1_1617[[#This Row],[分项工程代号]]&amp;表1_1617[[#This Row],[分项工程名称]],Y:Y,0)=ROW(表1_1617[[#This Row],[子项名称]]),TRUE,FALSE))</f>
        <v/>
      </c>
      <c r="AA387" s="11" t="str">
        <f t="shared" ref="AA387:AA450" si="83">IF(ISBLANK(A387),"",_xlfn.CONCAT("GB 50166-2007《火灾自动报警系统施工及验收规范》"))</f>
        <v/>
      </c>
      <c r="AB387" s="11" t="str">
        <f>IF(ISBLANK(A387),"",VLOOKUP(表1_1617[[#This Row],[分项工程名称]],施工检查记录[#All],2,FALSE))</f>
        <v/>
      </c>
      <c r="AC387" t="str">
        <f t="shared" si="72"/>
        <v>1900年01月00日</v>
      </c>
    </row>
    <row r="388" customHeight="1" spans="1:29">
      <c r="A388" s="5"/>
      <c r="B388" s="5" t="str">
        <f ca="1" t="shared" si="73"/>
        <v/>
      </c>
      <c r="D388" s="5"/>
      <c r="E388" s="5"/>
      <c r="F388" s="5"/>
      <c r="G388" s="85"/>
      <c r="J388" s="5"/>
      <c r="K388" s="11" t="str">
        <f>IF(ISBLANK(A388),"",VLOOKUP("S8"&amp;表1_1617[[#This Row],[分项工程代号]]&amp;表1_1617[[#This Row],[分项工程名称]],模板!D:F,3,FALSE))</f>
        <v/>
      </c>
      <c r="L388" s="2" t="str">
        <f ca="1">IF(ISBLANK(A388),"",表1_1617[[#This Row],[编号]]&amp;TEXT(表1_1617[[#This Row],[序号]],"000"))</f>
        <v/>
      </c>
      <c r="M388" s="11" t="str">
        <f t="shared" si="74"/>
        <v/>
      </c>
      <c r="N388" s="11" t="str">
        <f t="shared" si="75"/>
        <v/>
      </c>
      <c r="O388" s="11" t="str">
        <f t="shared" si="76"/>
        <v/>
      </c>
      <c r="P388" s="2" t="str">
        <f t="shared" si="77"/>
        <v/>
      </c>
      <c r="Q388" s="2" t="str">
        <f t="shared" si="78"/>
        <v/>
      </c>
      <c r="R388" s="2" t="str">
        <f t="shared" si="79"/>
        <v/>
      </c>
      <c r="S388" s="11" t="str">
        <f t="shared" si="80"/>
        <v/>
      </c>
      <c r="T388" s="11" t="str">
        <f>IF(ISBLANK(A388),"",VLOOKUP(表1_1617[[#This Row],[分项工程名称]],模板!C:G,3,FALSE))</f>
        <v/>
      </c>
      <c r="U388" s="2" t="str">
        <f t="shared" si="81"/>
        <v/>
      </c>
      <c r="V388" s="2" t="str">
        <f t="shared" si="82"/>
        <v/>
      </c>
      <c r="W388" s="11" t="str">
        <f>IF(ISBLANK(A388),"",表1_1617[[#This Row],[子项名称]]&amp;表1_1617[[#This Row],[标题]]&amp;表1_1617[[#This Row],[分项工程代号]])</f>
        <v/>
      </c>
      <c r="X388" s="11" t="str">
        <f>IF(ISBLANK(A388),"",COUNTIF(W:W,表1_1617[[#This Row],[子项名称]]&amp;表1_1617[[#This Row],[标题]]&amp;表1_1617[[#This Row],[分项工程代号]]))</f>
        <v/>
      </c>
      <c r="Y388" s="11" t="str">
        <f>IF(ISBLANK(A388),"",表1_1617[[#This Row],[子项名称]]&amp;表1_1617[[#This Row],[分项工程代号]]&amp;表1_1617[[#This Row],[分项工程名称]])</f>
        <v/>
      </c>
      <c r="Z388" s="11" t="str">
        <f>IF(ISBLANK(A388),"",IF(MATCH(表1_1617[[#This Row],[子项名称]]&amp;表1_1617[[#This Row],[分项工程代号]]&amp;表1_1617[[#This Row],[分项工程名称]],Y:Y,0)=ROW(表1_1617[[#This Row],[子项名称]]),TRUE,FALSE))</f>
        <v/>
      </c>
      <c r="AA388" s="11" t="str">
        <f t="shared" si="83"/>
        <v/>
      </c>
      <c r="AB388" s="11" t="str">
        <f>IF(ISBLANK(A388),"",VLOOKUP(表1_1617[[#This Row],[分项工程名称]],施工检查记录[#All],2,FALSE))</f>
        <v/>
      </c>
      <c r="AC388" t="str">
        <f t="shared" si="72"/>
        <v>1900年01月00日</v>
      </c>
    </row>
    <row r="389" customHeight="1" spans="1:29">
      <c r="A389" s="5"/>
      <c r="B389" s="5" t="str">
        <f ca="1" t="shared" si="73"/>
        <v/>
      </c>
      <c r="D389" s="5"/>
      <c r="E389" s="5"/>
      <c r="F389" s="5"/>
      <c r="G389" s="85"/>
      <c r="J389" s="5"/>
      <c r="K389" s="11" t="str">
        <f>IF(ISBLANK(A389),"",VLOOKUP("S8"&amp;表1_1617[[#This Row],[分项工程代号]]&amp;表1_1617[[#This Row],[分项工程名称]],模板!D:F,3,FALSE))</f>
        <v/>
      </c>
      <c r="L389" s="2" t="str">
        <f ca="1">IF(ISBLANK(A389),"",表1_1617[[#This Row],[编号]]&amp;TEXT(表1_1617[[#This Row],[序号]],"000"))</f>
        <v/>
      </c>
      <c r="M389" s="11" t="str">
        <f t="shared" si="74"/>
        <v/>
      </c>
      <c r="N389" s="11" t="str">
        <f t="shared" si="75"/>
        <v/>
      </c>
      <c r="O389" s="11" t="str">
        <f t="shared" si="76"/>
        <v/>
      </c>
      <c r="P389" s="2" t="str">
        <f t="shared" si="77"/>
        <v/>
      </c>
      <c r="Q389" s="2" t="str">
        <f t="shared" si="78"/>
        <v/>
      </c>
      <c r="R389" s="2" t="str">
        <f t="shared" si="79"/>
        <v/>
      </c>
      <c r="S389" s="11" t="str">
        <f t="shared" si="80"/>
        <v/>
      </c>
      <c r="T389" s="11" t="str">
        <f>IF(ISBLANK(A389),"",VLOOKUP(表1_1617[[#This Row],[分项工程名称]],模板!C:G,3,FALSE))</f>
        <v/>
      </c>
      <c r="U389" s="2" t="str">
        <f t="shared" si="81"/>
        <v/>
      </c>
      <c r="V389" s="2" t="str">
        <f t="shared" si="82"/>
        <v/>
      </c>
      <c r="W389" s="11" t="str">
        <f>IF(ISBLANK(A389),"",表1_1617[[#This Row],[子项名称]]&amp;表1_1617[[#This Row],[标题]]&amp;表1_1617[[#This Row],[分项工程代号]])</f>
        <v/>
      </c>
      <c r="X389" s="11" t="str">
        <f>IF(ISBLANK(A389),"",COUNTIF(W:W,表1_1617[[#This Row],[子项名称]]&amp;表1_1617[[#This Row],[标题]]&amp;表1_1617[[#This Row],[分项工程代号]]))</f>
        <v/>
      </c>
      <c r="Y389" s="11" t="str">
        <f>IF(ISBLANK(A389),"",表1_1617[[#This Row],[子项名称]]&amp;表1_1617[[#This Row],[分项工程代号]]&amp;表1_1617[[#This Row],[分项工程名称]])</f>
        <v/>
      </c>
      <c r="Z389" s="11" t="str">
        <f>IF(ISBLANK(A389),"",IF(MATCH(表1_1617[[#This Row],[子项名称]]&amp;表1_1617[[#This Row],[分项工程代号]]&amp;表1_1617[[#This Row],[分项工程名称]],Y:Y,0)=ROW(表1_1617[[#This Row],[子项名称]]),TRUE,FALSE))</f>
        <v/>
      </c>
      <c r="AA389" s="11" t="str">
        <f t="shared" si="83"/>
        <v/>
      </c>
      <c r="AB389" s="11" t="str">
        <f>IF(ISBLANK(A389),"",VLOOKUP(表1_1617[[#This Row],[分项工程名称]],施工检查记录[#All],2,FALSE))</f>
        <v/>
      </c>
      <c r="AC389" t="str">
        <f t="shared" si="72"/>
        <v>1900年01月00日</v>
      </c>
    </row>
    <row r="390" customHeight="1" spans="1:29">
      <c r="A390" s="5"/>
      <c r="B390" s="5" t="str">
        <f ca="1" t="shared" si="73"/>
        <v/>
      </c>
      <c r="D390" s="5"/>
      <c r="E390" s="5"/>
      <c r="F390" s="5"/>
      <c r="G390" s="85"/>
      <c r="J390" s="5"/>
      <c r="K390" s="11" t="str">
        <f>IF(ISBLANK(A390),"",VLOOKUP("S8"&amp;表1_1617[[#This Row],[分项工程代号]]&amp;表1_1617[[#This Row],[分项工程名称]],模板!D:F,3,FALSE))</f>
        <v/>
      </c>
      <c r="L390" s="2" t="str">
        <f ca="1">IF(ISBLANK(A390),"",表1_1617[[#This Row],[编号]]&amp;TEXT(表1_1617[[#This Row],[序号]],"000"))</f>
        <v/>
      </c>
      <c r="M390" s="11" t="str">
        <f t="shared" si="74"/>
        <v/>
      </c>
      <c r="N390" s="11" t="str">
        <f t="shared" si="75"/>
        <v/>
      </c>
      <c r="O390" s="11" t="str">
        <f t="shared" si="76"/>
        <v/>
      </c>
      <c r="P390" s="2" t="str">
        <f t="shared" si="77"/>
        <v/>
      </c>
      <c r="Q390" s="2" t="str">
        <f t="shared" si="78"/>
        <v/>
      </c>
      <c r="R390" s="2" t="str">
        <f t="shared" si="79"/>
        <v/>
      </c>
      <c r="S390" s="11" t="str">
        <f t="shared" si="80"/>
        <v/>
      </c>
      <c r="T390" s="11" t="str">
        <f>IF(ISBLANK(A390),"",VLOOKUP(表1_1617[[#This Row],[分项工程名称]],模板!C:G,3,FALSE))</f>
        <v/>
      </c>
      <c r="U390" s="2" t="str">
        <f t="shared" si="81"/>
        <v/>
      </c>
      <c r="V390" s="2" t="str">
        <f t="shared" si="82"/>
        <v/>
      </c>
      <c r="W390" s="11" t="str">
        <f>IF(ISBLANK(A390),"",表1_1617[[#This Row],[子项名称]]&amp;表1_1617[[#This Row],[标题]]&amp;表1_1617[[#This Row],[分项工程代号]])</f>
        <v/>
      </c>
      <c r="X390" s="11" t="str">
        <f>IF(ISBLANK(A390),"",COUNTIF(W:W,表1_1617[[#This Row],[子项名称]]&amp;表1_1617[[#This Row],[标题]]&amp;表1_1617[[#This Row],[分项工程代号]]))</f>
        <v/>
      </c>
      <c r="Y390" s="11" t="str">
        <f>IF(ISBLANK(A390),"",表1_1617[[#This Row],[子项名称]]&amp;表1_1617[[#This Row],[分项工程代号]]&amp;表1_1617[[#This Row],[分项工程名称]])</f>
        <v/>
      </c>
      <c r="Z390" s="11" t="str">
        <f>IF(ISBLANK(A390),"",IF(MATCH(表1_1617[[#This Row],[子项名称]]&amp;表1_1617[[#This Row],[分项工程代号]]&amp;表1_1617[[#This Row],[分项工程名称]],Y:Y,0)=ROW(表1_1617[[#This Row],[子项名称]]),TRUE,FALSE))</f>
        <v/>
      </c>
      <c r="AA390" s="11" t="str">
        <f t="shared" si="83"/>
        <v/>
      </c>
      <c r="AB390" s="11" t="str">
        <f>IF(ISBLANK(A390),"",VLOOKUP(表1_1617[[#This Row],[分项工程名称]],施工检查记录[#All],2,FALSE))</f>
        <v/>
      </c>
      <c r="AC390" t="str">
        <f t="shared" si="72"/>
        <v>1900年01月00日</v>
      </c>
    </row>
    <row r="391" customHeight="1" spans="1:29">
      <c r="A391" s="5"/>
      <c r="B391" s="5" t="str">
        <f ca="1" t="shared" si="73"/>
        <v/>
      </c>
      <c r="D391" s="5"/>
      <c r="E391" s="5"/>
      <c r="F391" s="5"/>
      <c r="G391" s="85"/>
      <c r="J391" s="5"/>
      <c r="K391" s="11" t="str">
        <f>IF(ISBLANK(A391),"",VLOOKUP("S8"&amp;表1_1617[[#This Row],[分项工程代号]]&amp;表1_1617[[#This Row],[分项工程名称]],模板!D:F,3,FALSE))</f>
        <v/>
      </c>
      <c r="L391" s="2" t="str">
        <f ca="1">IF(ISBLANK(A391),"",表1_1617[[#This Row],[编号]]&amp;TEXT(表1_1617[[#This Row],[序号]],"000"))</f>
        <v/>
      </c>
      <c r="M391" s="11" t="str">
        <f t="shared" si="74"/>
        <v/>
      </c>
      <c r="N391" s="11" t="str">
        <f t="shared" si="75"/>
        <v/>
      </c>
      <c r="O391" s="11" t="str">
        <f t="shared" si="76"/>
        <v/>
      </c>
      <c r="P391" s="2" t="str">
        <f t="shared" si="77"/>
        <v/>
      </c>
      <c r="Q391" s="2" t="str">
        <f t="shared" si="78"/>
        <v/>
      </c>
      <c r="R391" s="2" t="str">
        <f t="shared" si="79"/>
        <v/>
      </c>
      <c r="S391" s="11" t="str">
        <f t="shared" si="80"/>
        <v/>
      </c>
      <c r="T391" s="11" t="str">
        <f>IF(ISBLANK(A391),"",VLOOKUP(表1_1617[[#This Row],[分项工程名称]],模板!C:G,3,FALSE))</f>
        <v/>
      </c>
      <c r="U391" s="2" t="str">
        <f t="shared" si="81"/>
        <v/>
      </c>
      <c r="V391" s="2" t="str">
        <f t="shared" si="82"/>
        <v/>
      </c>
      <c r="W391" s="11" t="str">
        <f>IF(ISBLANK(A391),"",表1_1617[[#This Row],[子项名称]]&amp;表1_1617[[#This Row],[标题]]&amp;表1_1617[[#This Row],[分项工程代号]])</f>
        <v/>
      </c>
      <c r="X391" s="11" t="str">
        <f>IF(ISBLANK(A391),"",COUNTIF(W:W,表1_1617[[#This Row],[子项名称]]&amp;表1_1617[[#This Row],[标题]]&amp;表1_1617[[#This Row],[分项工程代号]]))</f>
        <v/>
      </c>
      <c r="Y391" s="11" t="str">
        <f>IF(ISBLANK(A391),"",表1_1617[[#This Row],[子项名称]]&amp;表1_1617[[#This Row],[分项工程代号]]&amp;表1_1617[[#This Row],[分项工程名称]])</f>
        <v/>
      </c>
      <c r="Z391" s="11" t="str">
        <f>IF(ISBLANK(A391),"",IF(MATCH(表1_1617[[#This Row],[子项名称]]&amp;表1_1617[[#This Row],[分项工程代号]]&amp;表1_1617[[#This Row],[分项工程名称]],Y:Y,0)=ROW(表1_1617[[#This Row],[子项名称]]),TRUE,FALSE))</f>
        <v/>
      </c>
      <c r="AA391" s="11" t="str">
        <f t="shared" si="83"/>
        <v/>
      </c>
      <c r="AB391" s="11" t="str">
        <f>IF(ISBLANK(A391),"",VLOOKUP(表1_1617[[#This Row],[分项工程名称]],施工检查记录[#All],2,FALSE))</f>
        <v/>
      </c>
      <c r="AC391" t="str">
        <f t="shared" si="72"/>
        <v>1900年01月00日</v>
      </c>
    </row>
    <row r="392" customHeight="1" spans="1:29">
      <c r="A392" s="5"/>
      <c r="B392" s="5" t="str">
        <f ca="1" t="shared" si="73"/>
        <v/>
      </c>
      <c r="D392" s="5"/>
      <c r="E392" s="5"/>
      <c r="F392" s="5"/>
      <c r="G392" s="85"/>
      <c r="J392" s="5"/>
      <c r="K392" s="11" t="str">
        <f>IF(ISBLANK(A392),"",VLOOKUP("S8"&amp;表1_1617[[#This Row],[分项工程代号]]&amp;表1_1617[[#This Row],[分项工程名称]],模板!D:F,3,FALSE))</f>
        <v/>
      </c>
      <c r="L392" s="2" t="str">
        <f ca="1">IF(ISBLANK(A392),"",表1_1617[[#This Row],[编号]]&amp;TEXT(表1_1617[[#This Row],[序号]],"000"))</f>
        <v/>
      </c>
      <c r="M392" s="11" t="str">
        <f t="shared" si="74"/>
        <v/>
      </c>
      <c r="N392" s="11" t="str">
        <f t="shared" si="75"/>
        <v/>
      </c>
      <c r="O392" s="11" t="str">
        <f t="shared" si="76"/>
        <v/>
      </c>
      <c r="P392" s="2" t="str">
        <f t="shared" si="77"/>
        <v/>
      </c>
      <c r="Q392" s="2" t="str">
        <f t="shared" si="78"/>
        <v/>
      </c>
      <c r="R392" s="2" t="str">
        <f t="shared" si="79"/>
        <v/>
      </c>
      <c r="S392" s="11" t="str">
        <f t="shared" si="80"/>
        <v/>
      </c>
      <c r="T392" s="11" t="str">
        <f>IF(ISBLANK(A392),"",VLOOKUP(表1_1617[[#This Row],[分项工程名称]],模板!C:G,3,FALSE))</f>
        <v/>
      </c>
      <c r="U392" s="2" t="str">
        <f t="shared" si="81"/>
        <v/>
      </c>
      <c r="V392" s="2" t="str">
        <f t="shared" si="82"/>
        <v/>
      </c>
      <c r="W392" s="11" t="str">
        <f>IF(ISBLANK(A392),"",表1_1617[[#This Row],[子项名称]]&amp;表1_1617[[#This Row],[标题]]&amp;表1_1617[[#This Row],[分项工程代号]])</f>
        <v/>
      </c>
      <c r="X392" s="11" t="str">
        <f>IF(ISBLANK(A392),"",COUNTIF(W:W,表1_1617[[#This Row],[子项名称]]&amp;表1_1617[[#This Row],[标题]]&amp;表1_1617[[#This Row],[分项工程代号]]))</f>
        <v/>
      </c>
      <c r="Y392" s="11" t="str">
        <f>IF(ISBLANK(A392),"",表1_1617[[#This Row],[子项名称]]&amp;表1_1617[[#This Row],[分项工程代号]]&amp;表1_1617[[#This Row],[分项工程名称]])</f>
        <v/>
      </c>
      <c r="Z392" s="11" t="str">
        <f>IF(ISBLANK(A392),"",IF(MATCH(表1_1617[[#This Row],[子项名称]]&amp;表1_1617[[#This Row],[分项工程代号]]&amp;表1_1617[[#This Row],[分项工程名称]],Y:Y,0)=ROW(表1_1617[[#This Row],[子项名称]]),TRUE,FALSE))</f>
        <v/>
      </c>
      <c r="AA392" s="11" t="str">
        <f t="shared" si="83"/>
        <v/>
      </c>
      <c r="AB392" s="11" t="str">
        <f>IF(ISBLANK(A392),"",VLOOKUP(表1_1617[[#This Row],[分项工程名称]],施工检查记录[#All],2,FALSE))</f>
        <v/>
      </c>
      <c r="AC392" t="str">
        <f t="shared" si="72"/>
        <v>1900年01月00日</v>
      </c>
    </row>
    <row r="393" customHeight="1" spans="1:29">
      <c r="A393" s="5"/>
      <c r="B393" s="5" t="str">
        <f ca="1" t="shared" si="73"/>
        <v/>
      </c>
      <c r="D393" s="5"/>
      <c r="E393" s="5"/>
      <c r="F393" s="5"/>
      <c r="G393" s="85"/>
      <c r="J393" s="5"/>
      <c r="K393" s="11" t="str">
        <f>IF(ISBLANK(A393),"",VLOOKUP("S8"&amp;表1_1617[[#This Row],[分项工程代号]]&amp;表1_1617[[#This Row],[分项工程名称]],模板!D:F,3,FALSE))</f>
        <v/>
      </c>
      <c r="L393" s="2" t="str">
        <f ca="1">IF(ISBLANK(A393),"",表1_1617[[#This Row],[编号]]&amp;TEXT(表1_1617[[#This Row],[序号]],"000"))</f>
        <v/>
      </c>
      <c r="M393" s="11" t="str">
        <f t="shared" si="74"/>
        <v/>
      </c>
      <c r="N393" s="11" t="str">
        <f t="shared" si="75"/>
        <v/>
      </c>
      <c r="O393" s="11" t="str">
        <f t="shared" si="76"/>
        <v/>
      </c>
      <c r="P393" s="2" t="str">
        <f t="shared" si="77"/>
        <v/>
      </c>
      <c r="Q393" s="2" t="str">
        <f t="shared" si="78"/>
        <v/>
      </c>
      <c r="R393" s="2" t="str">
        <f t="shared" si="79"/>
        <v/>
      </c>
      <c r="S393" s="11" t="str">
        <f t="shared" si="80"/>
        <v/>
      </c>
      <c r="T393" s="11" t="str">
        <f>IF(ISBLANK(A393),"",VLOOKUP(表1_1617[[#This Row],[分项工程名称]],模板!C:G,3,FALSE))</f>
        <v/>
      </c>
      <c r="U393" s="2" t="str">
        <f t="shared" si="81"/>
        <v/>
      </c>
      <c r="V393" s="2" t="str">
        <f t="shared" si="82"/>
        <v/>
      </c>
      <c r="W393" s="11" t="str">
        <f>IF(ISBLANK(A393),"",表1_1617[[#This Row],[子项名称]]&amp;表1_1617[[#This Row],[标题]]&amp;表1_1617[[#This Row],[分项工程代号]])</f>
        <v/>
      </c>
      <c r="X393" s="11" t="str">
        <f>IF(ISBLANK(A393),"",COUNTIF(W:W,表1_1617[[#This Row],[子项名称]]&amp;表1_1617[[#This Row],[标题]]&amp;表1_1617[[#This Row],[分项工程代号]]))</f>
        <v/>
      </c>
      <c r="Y393" s="11" t="str">
        <f>IF(ISBLANK(A393),"",表1_1617[[#This Row],[子项名称]]&amp;表1_1617[[#This Row],[分项工程代号]]&amp;表1_1617[[#This Row],[分项工程名称]])</f>
        <v/>
      </c>
      <c r="Z393" s="11" t="str">
        <f>IF(ISBLANK(A393),"",IF(MATCH(表1_1617[[#This Row],[子项名称]]&amp;表1_1617[[#This Row],[分项工程代号]]&amp;表1_1617[[#This Row],[分项工程名称]],Y:Y,0)=ROW(表1_1617[[#This Row],[子项名称]]),TRUE,FALSE))</f>
        <v/>
      </c>
      <c r="AA393" s="11" t="str">
        <f t="shared" si="83"/>
        <v/>
      </c>
      <c r="AB393" s="11" t="str">
        <f>IF(ISBLANK(A393),"",VLOOKUP(表1_1617[[#This Row],[分项工程名称]],施工检查记录[#All],2,FALSE))</f>
        <v/>
      </c>
      <c r="AC393" t="str">
        <f t="shared" si="72"/>
        <v>1900年01月00日</v>
      </c>
    </row>
    <row r="394" customHeight="1" spans="1:29">
      <c r="A394" s="5"/>
      <c r="B394" s="5" t="str">
        <f ca="1" t="shared" si="73"/>
        <v/>
      </c>
      <c r="D394" s="5"/>
      <c r="E394" s="5"/>
      <c r="F394" s="5"/>
      <c r="G394" s="85"/>
      <c r="J394" s="5"/>
      <c r="K394" s="11" t="str">
        <f>IF(ISBLANK(A394),"",VLOOKUP("S8"&amp;表1_1617[[#This Row],[分项工程代号]]&amp;表1_1617[[#This Row],[分项工程名称]],模板!D:F,3,FALSE))</f>
        <v/>
      </c>
      <c r="L394" s="2" t="str">
        <f ca="1">IF(ISBLANK(A394),"",表1_1617[[#This Row],[编号]]&amp;TEXT(表1_1617[[#This Row],[序号]],"000"))</f>
        <v/>
      </c>
      <c r="M394" s="11" t="str">
        <f t="shared" si="74"/>
        <v/>
      </c>
      <c r="N394" s="11" t="str">
        <f t="shared" si="75"/>
        <v/>
      </c>
      <c r="O394" s="11" t="str">
        <f t="shared" si="76"/>
        <v/>
      </c>
      <c r="P394" s="2" t="str">
        <f t="shared" si="77"/>
        <v/>
      </c>
      <c r="Q394" s="2" t="str">
        <f t="shared" si="78"/>
        <v/>
      </c>
      <c r="R394" s="2" t="str">
        <f t="shared" si="79"/>
        <v/>
      </c>
      <c r="S394" s="11" t="str">
        <f t="shared" si="80"/>
        <v/>
      </c>
      <c r="T394" s="11" t="str">
        <f>IF(ISBLANK(A394),"",VLOOKUP(表1_1617[[#This Row],[分项工程名称]],模板!C:G,3,FALSE))</f>
        <v/>
      </c>
      <c r="U394" s="2" t="str">
        <f t="shared" si="81"/>
        <v/>
      </c>
      <c r="V394" s="2" t="str">
        <f t="shared" si="82"/>
        <v/>
      </c>
      <c r="W394" s="11" t="str">
        <f>IF(ISBLANK(A394),"",表1_1617[[#This Row],[子项名称]]&amp;表1_1617[[#This Row],[标题]]&amp;表1_1617[[#This Row],[分项工程代号]])</f>
        <v/>
      </c>
      <c r="X394" s="11" t="str">
        <f>IF(ISBLANK(A394),"",COUNTIF(W:W,表1_1617[[#This Row],[子项名称]]&amp;表1_1617[[#This Row],[标题]]&amp;表1_1617[[#This Row],[分项工程代号]]))</f>
        <v/>
      </c>
      <c r="Y394" s="11" t="str">
        <f>IF(ISBLANK(A394),"",表1_1617[[#This Row],[子项名称]]&amp;表1_1617[[#This Row],[分项工程代号]]&amp;表1_1617[[#This Row],[分项工程名称]])</f>
        <v/>
      </c>
      <c r="Z394" s="11" t="str">
        <f>IF(ISBLANK(A394),"",IF(MATCH(表1_1617[[#This Row],[子项名称]]&amp;表1_1617[[#This Row],[分项工程代号]]&amp;表1_1617[[#This Row],[分项工程名称]],Y:Y,0)=ROW(表1_1617[[#This Row],[子项名称]]),TRUE,FALSE))</f>
        <v/>
      </c>
      <c r="AA394" s="11" t="str">
        <f t="shared" si="83"/>
        <v/>
      </c>
      <c r="AB394" s="11" t="str">
        <f>IF(ISBLANK(A394),"",VLOOKUP(表1_1617[[#This Row],[分项工程名称]],施工检查记录[#All],2,FALSE))</f>
        <v/>
      </c>
      <c r="AC394" t="str">
        <f t="shared" si="72"/>
        <v>1900年01月00日</v>
      </c>
    </row>
    <row r="395" customHeight="1" spans="1:29">
      <c r="A395" s="5"/>
      <c r="B395" s="5" t="str">
        <f ca="1" t="shared" si="73"/>
        <v/>
      </c>
      <c r="D395" s="5"/>
      <c r="E395" s="5"/>
      <c r="F395" s="5"/>
      <c r="G395" s="85"/>
      <c r="J395" s="5"/>
      <c r="K395" s="11" t="str">
        <f>IF(ISBLANK(A395),"",VLOOKUP("S8"&amp;表1_1617[[#This Row],[分项工程代号]]&amp;表1_1617[[#This Row],[分项工程名称]],模板!D:F,3,FALSE))</f>
        <v/>
      </c>
      <c r="L395" s="2" t="str">
        <f ca="1">IF(ISBLANK(A395),"",表1_1617[[#This Row],[编号]]&amp;TEXT(表1_1617[[#This Row],[序号]],"000"))</f>
        <v/>
      </c>
      <c r="M395" s="11" t="str">
        <f t="shared" si="74"/>
        <v/>
      </c>
      <c r="N395" s="11" t="str">
        <f t="shared" si="75"/>
        <v/>
      </c>
      <c r="O395" s="11" t="str">
        <f t="shared" si="76"/>
        <v/>
      </c>
      <c r="P395" s="2" t="str">
        <f t="shared" si="77"/>
        <v/>
      </c>
      <c r="Q395" s="2" t="str">
        <f t="shared" si="78"/>
        <v/>
      </c>
      <c r="R395" s="2" t="str">
        <f t="shared" si="79"/>
        <v/>
      </c>
      <c r="S395" s="11" t="str">
        <f t="shared" si="80"/>
        <v/>
      </c>
      <c r="T395" s="11" t="str">
        <f>IF(ISBLANK(A395),"",VLOOKUP(表1_1617[[#This Row],[分项工程名称]],模板!C:G,3,FALSE))</f>
        <v/>
      </c>
      <c r="U395" s="2" t="str">
        <f t="shared" si="81"/>
        <v/>
      </c>
      <c r="V395" s="2" t="str">
        <f t="shared" si="82"/>
        <v/>
      </c>
      <c r="W395" s="11" t="str">
        <f>IF(ISBLANK(A395),"",表1_1617[[#This Row],[子项名称]]&amp;表1_1617[[#This Row],[标题]]&amp;表1_1617[[#This Row],[分项工程代号]])</f>
        <v/>
      </c>
      <c r="X395" s="11" t="str">
        <f>IF(ISBLANK(A395),"",COUNTIF(W:W,表1_1617[[#This Row],[子项名称]]&amp;表1_1617[[#This Row],[标题]]&amp;表1_1617[[#This Row],[分项工程代号]]))</f>
        <v/>
      </c>
      <c r="Y395" s="11" t="str">
        <f>IF(ISBLANK(A395),"",表1_1617[[#This Row],[子项名称]]&amp;表1_1617[[#This Row],[分项工程代号]]&amp;表1_1617[[#This Row],[分项工程名称]])</f>
        <v/>
      </c>
      <c r="Z395" s="11" t="str">
        <f>IF(ISBLANK(A395),"",IF(MATCH(表1_1617[[#This Row],[子项名称]]&amp;表1_1617[[#This Row],[分项工程代号]]&amp;表1_1617[[#This Row],[分项工程名称]],Y:Y,0)=ROW(表1_1617[[#This Row],[子项名称]]),TRUE,FALSE))</f>
        <v/>
      </c>
      <c r="AA395" s="11" t="str">
        <f t="shared" si="83"/>
        <v/>
      </c>
      <c r="AB395" s="11" t="str">
        <f>IF(ISBLANK(A395),"",VLOOKUP(表1_1617[[#This Row],[分项工程名称]],施工检查记录[#All],2,FALSE))</f>
        <v/>
      </c>
      <c r="AC395" t="str">
        <f t="shared" si="72"/>
        <v>1900年01月00日</v>
      </c>
    </row>
    <row r="396" customHeight="1" spans="1:29">
      <c r="A396" s="5"/>
      <c r="B396" s="5" t="str">
        <f ca="1" t="shared" si="73"/>
        <v/>
      </c>
      <c r="D396" s="5"/>
      <c r="E396" s="5"/>
      <c r="F396" s="5"/>
      <c r="G396" s="85"/>
      <c r="J396" s="5"/>
      <c r="K396" s="11" t="str">
        <f>IF(ISBLANK(A396),"",VLOOKUP("S8"&amp;表1_1617[[#This Row],[分项工程代号]]&amp;表1_1617[[#This Row],[分项工程名称]],模板!D:F,3,FALSE))</f>
        <v/>
      </c>
      <c r="L396" s="2" t="str">
        <f ca="1">IF(ISBLANK(A396),"",表1_1617[[#This Row],[编号]]&amp;TEXT(表1_1617[[#This Row],[序号]],"000"))</f>
        <v/>
      </c>
      <c r="M396" s="11" t="str">
        <f t="shared" si="74"/>
        <v/>
      </c>
      <c r="N396" s="11" t="str">
        <f t="shared" si="75"/>
        <v/>
      </c>
      <c r="O396" s="11" t="str">
        <f t="shared" si="76"/>
        <v/>
      </c>
      <c r="P396" s="2" t="str">
        <f t="shared" si="77"/>
        <v/>
      </c>
      <c r="Q396" s="2" t="str">
        <f t="shared" si="78"/>
        <v/>
      </c>
      <c r="R396" s="2" t="str">
        <f t="shared" si="79"/>
        <v/>
      </c>
      <c r="S396" s="11" t="str">
        <f t="shared" si="80"/>
        <v/>
      </c>
      <c r="T396" s="11" t="str">
        <f>IF(ISBLANK(A396),"",VLOOKUP(表1_1617[[#This Row],[分项工程名称]],模板!C:G,3,FALSE))</f>
        <v/>
      </c>
      <c r="U396" s="2" t="str">
        <f t="shared" si="81"/>
        <v/>
      </c>
      <c r="V396" s="2" t="str">
        <f t="shared" si="82"/>
        <v/>
      </c>
      <c r="W396" s="11" t="str">
        <f>IF(ISBLANK(A396),"",表1_1617[[#This Row],[子项名称]]&amp;表1_1617[[#This Row],[标题]]&amp;表1_1617[[#This Row],[分项工程代号]])</f>
        <v/>
      </c>
      <c r="X396" s="11" t="str">
        <f>IF(ISBLANK(A396),"",COUNTIF(W:W,表1_1617[[#This Row],[子项名称]]&amp;表1_1617[[#This Row],[标题]]&amp;表1_1617[[#This Row],[分项工程代号]]))</f>
        <v/>
      </c>
      <c r="Y396" s="11" t="str">
        <f>IF(ISBLANK(A396),"",表1_1617[[#This Row],[子项名称]]&amp;表1_1617[[#This Row],[分项工程代号]]&amp;表1_1617[[#This Row],[分项工程名称]])</f>
        <v/>
      </c>
      <c r="Z396" s="11" t="str">
        <f>IF(ISBLANK(A396),"",IF(MATCH(表1_1617[[#This Row],[子项名称]]&amp;表1_1617[[#This Row],[分项工程代号]]&amp;表1_1617[[#This Row],[分项工程名称]],Y:Y,0)=ROW(表1_1617[[#This Row],[子项名称]]),TRUE,FALSE))</f>
        <v/>
      </c>
      <c r="AA396" s="11" t="str">
        <f t="shared" si="83"/>
        <v/>
      </c>
      <c r="AB396" s="11" t="str">
        <f>IF(ISBLANK(A396),"",VLOOKUP(表1_1617[[#This Row],[分项工程名称]],施工检查记录[#All],2,FALSE))</f>
        <v/>
      </c>
      <c r="AC396" t="str">
        <f t="shared" si="72"/>
        <v>1900年01月00日</v>
      </c>
    </row>
    <row r="397" customHeight="1" spans="1:29">
      <c r="A397" s="5"/>
      <c r="B397" s="5" t="str">
        <f ca="1" t="shared" si="73"/>
        <v/>
      </c>
      <c r="D397" s="5"/>
      <c r="E397" s="5"/>
      <c r="F397" s="5"/>
      <c r="G397" s="85"/>
      <c r="J397" s="5"/>
      <c r="K397" s="11" t="str">
        <f>IF(ISBLANK(A397),"",VLOOKUP("S8"&amp;表1_1617[[#This Row],[分项工程代号]]&amp;表1_1617[[#This Row],[分项工程名称]],模板!D:F,3,FALSE))</f>
        <v/>
      </c>
      <c r="L397" s="2" t="str">
        <f ca="1">IF(ISBLANK(A397),"",表1_1617[[#This Row],[编号]]&amp;TEXT(表1_1617[[#This Row],[序号]],"000"))</f>
        <v/>
      </c>
      <c r="M397" s="11" t="str">
        <f t="shared" si="74"/>
        <v/>
      </c>
      <c r="N397" s="11" t="str">
        <f t="shared" si="75"/>
        <v/>
      </c>
      <c r="O397" s="11" t="str">
        <f t="shared" si="76"/>
        <v/>
      </c>
      <c r="P397" s="2" t="str">
        <f t="shared" si="77"/>
        <v/>
      </c>
      <c r="Q397" s="2" t="str">
        <f t="shared" si="78"/>
        <v/>
      </c>
      <c r="R397" s="2" t="str">
        <f t="shared" si="79"/>
        <v/>
      </c>
      <c r="S397" s="11" t="str">
        <f t="shared" si="80"/>
        <v/>
      </c>
      <c r="T397" s="11" t="str">
        <f>IF(ISBLANK(A397),"",VLOOKUP(表1_1617[[#This Row],[分项工程名称]],模板!C:G,3,FALSE))</f>
        <v/>
      </c>
      <c r="U397" s="2" t="str">
        <f t="shared" si="81"/>
        <v/>
      </c>
      <c r="V397" s="2" t="str">
        <f t="shared" si="82"/>
        <v/>
      </c>
      <c r="W397" s="11" t="str">
        <f>IF(ISBLANK(A397),"",表1_1617[[#This Row],[子项名称]]&amp;表1_1617[[#This Row],[标题]]&amp;表1_1617[[#This Row],[分项工程代号]])</f>
        <v/>
      </c>
      <c r="X397" s="11" t="str">
        <f>IF(ISBLANK(A397),"",COUNTIF(W:W,表1_1617[[#This Row],[子项名称]]&amp;表1_1617[[#This Row],[标题]]&amp;表1_1617[[#This Row],[分项工程代号]]))</f>
        <v/>
      </c>
      <c r="Y397" s="11" t="str">
        <f>IF(ISBLANK(A397),"",表1_1617[[#This Row],[子项名称]]&amp;表1_1617[[#This Row],[分项工程代号]]&amp;表1_1617[[#This Row],[分项工程名称]])</f>
        <v/>
      </c>
      <c r="Z397" s="11" t="str">
        <f>IF(ISBLANK(A397),"",IF(MATCH(表1_1617[[#This Row],[子项名称]]&amp;表1_1617[[#This Row],[分项工程代号]]&amp;表1_1617[[#This Row],[分项工程名称]],Y:Y,0)=ROW(表1_1617[[#This Row],[子项名称]]),TRUE,FALSE))</f>
        <v/>
      </c>
      <c r="AA397" s="11" t="str">
        <f t="shared" si="83"/>
        <v/>
      </c>
      <c r="AB397" s="11" t="str">
        <f>IF(ISBLANK(A397),"",VLOOKUP(表1_1617[[#This Row],[分项工程名称]],施工检查记录[#All],2,FALSE))</f>
        <v/>
      </c>
      <c r="AC397" t="str">
        <f t="shared" si="72"/>
        <v>1900年01月00日</v>
      </c>
    </row>
    <row r="398" customHeight="1" spans="1:29">
      <c r="A398" s="5"/>
      <c r="B398" s="5" t="str">
        <f ca="1" t="shared" si="73"/>
        <v/>
      </c>
      <c r="D398" s="5"/>
      <c r="E398" s="5"/>
      <c r="F398" s="5"/>
      <c r="G398" s="85"/>
      <c r="J398" s="5"/>
      <c r="K398" s="11" t="str">
        <f>IF(ISBLANK(A398),"",VLOOKUP("S8"&amp;表1_1617[[#This Row],[分项工程代号]]&amp;表1_1617[[#This Row],[分项工程名称]],模板!D:F,3,FALSE))</f>
        <v/>
      </c>
      <c r="L398" s="2" t="str">
        <f ca="1">IF(ISBLANK(A398),"",表1_1617[[#This Row],[编号]]&amp;TEXT(表1_1617[[#This Row],[序号]],"000"))</f>
        <v/>
      </c>
      <c r="M398" s="11" t="str">
        <f t="shared" si="74"/>
        <v/>
      </c>
      <c r="N398" s="11" t="str">
        <f t="shared" si="75"/>
        <v/>
      </c>
      <c r="O398" s="11" t="str">
        <f t="shared" si="76"/>
        <v/>
      </c>
      <c r="P398" s="2" t="str">
        <f t="shared" si="77"/>
        <v/>
      </c>
      <c r="Q398" s="2" t="str">
        <f t="shared" si="78"/>
        <v/>
      </c>
      <c r="R398" s="2" t="str">
        <f t="shared" si="79"/>
        <v/>
      </c>
      <c r="S398" s="11" t="str">
        <f t="shared" si="80"/>
        <v/>
      </c>
      <c r="T398" s="11" t="str">
        <f>IF(ISBLANK(A398),"",VLOOKUP(表1_1617[[#This Row],[分项工程名称]],模板!C:G,3,FALSE))</f>
        <v/>
      </c>
      <c r="U398" s="2" t="str">
        <f t="shared" si="81"/>
        <v/>
      </c>
      <c r="V398" s="2" t="str">
        <f t="shared" si="82"/>
        <v/>
      </c>
      <c r="W398" s="11" t="str">
        <f>IF(ISBLANK(A398),"",表1_1617[[#This Row],[子项名称]]&amp;表1_1617[[#This Row],[标题]]&amp;表1_1617[[#This Row],[分项工程代号]])</f>
        <v/>
      </c>
      <c r="X398" s="11" t="str">
        <f>IF(ISBLANK(A398),"",COUNTIF(W:W,表1_1617[[#This Row],[子项名称]]&amp;表1_1617[[#This Row],[标题]]&amp;表1_1617[[#This Row],[分项工程代号]]))</f>
        <v/>
      </c>
      <c r="Y398" s="11" t="str">
        <f>IF(ISBLANK(A398),"",表1_1617[[#This Row],[子项名称]]&amp;表1_1617[[#This Row],[分项工程代号]]&amp;表1_1617[[#This Row],[分项工程名称]])</f>
        <v/>
      </c>
      <c r="Z398" s="11" t="str">
        <f>IF(ISBLANK(A398),"",IF(MATCH(表1_1617[[#This Row],[子项名称]]&amp;表1_1617[[#This Row],[分项工程代号]]&amp;表1_1617[[#This Row],[分项工程名称]],Y:Y,0)=ROW(表1_1617[[#This Row],[子项名称]]),TRUE,FALSE))</f>
        <v/>
      </c>
      <c r="AA398" s="11" t="str">
        <f t="shared" si="83"/>
        <v/>
      </c>
      <c r="AB398" s="11" t="str">
        <f>IF(ISBLANK(A398),"",VLOOKUP(表1_1617[[#This Row],[分项工程名称]],施工检查记录[#All],2,FALSE))</f>
        <v/>
      </c>
      <c r="AC398" t="str">
        <f t="shared" si="72"/>
        <v>1900年01月00日</v>
      </c>
    </row>
    <row r="399" customHeight="1" spans="1:29">
      <c r="A399" s="5"/>
      <c r="B399" s="5" t="str">
        <f ca="1" t="shared" si="73"/>
        <v/>
      </c>
      <c r="D399" s="5"/>
      <c r="E399" s="5"/>
      <c r="F399" s="5"/>
      <c r="G399" s="85"/>
      <c r="J399" s="5"/>
      <c r="K399" s="11" t="str">
        <f>IF(ISBLANK(A399),"",VLOOKUP("S8"&amp;表1_1617[[#This Row],[分项工程代号]]&amp;表1_1617[[#This Row],[分项工程名称]],模板!D:F,3,FALSE))</f>
        <v/>
      </c>
      <c r="L399" s="2" t="str">
        <f ca="1">IF(ISBLANK(A399),"",表1_1617[[#This Row],[编号]]&amp;TEXT(表1_1617[[#This Row],[序号]],"000"))</f>
        <v/>
      </c>
      <c r="M399" s="11" t="str">
        <f t="shared" si="74"/>
        <v/>
      </c>
      <c r="N399" s="11" t="str">
        <f t="shared" si="75"/>
        <v/>
      </c>
      <c r="O399" s="11" t="str">
        <f t="shared" si="76"/>
        <v/>
      </c>
      <c r="P399" s="2" t="str">
        <f t="shared" si="77"/>
        <v/>
      </c>
      <c r="Q399" s="2" t="str">
        <f t="shared" si="78"/>
        <v/>
      </c>
      <c r="R399" s="2" t="str">
        <f t="shared" si="79"/>
        <v/>
      </c>
      <c r="S399" s="11" t="str">
        <f t="shared" si="80"/>
        <v/>
      </c>
      <c r="T399" s="11" t="str">
        <f>IF(ISBLANK(A399),"",VLOOKUP(表1_1617[[#This Row],[分项工程名称]],模板!C:G,3,FALSE))</f>
        <v/>
      </c>
      <c r="U399" s="2" t="str">
        <f t="shared" si="81"/>
        <v/>
      </c>
      <c r="V399" s="2" t="str">
        <f t="shared" si="82"/>
        <v/>
      </c>
      <c r="W399" s="11" t="str">
        <f>IF(ISBLANK(A399),"",表1_1617[[#This Row],[子项名称]]&amp;表1_1617[[#This Row],[标题]]&amp;表1_1617[[#This Row],[分项工程代号]])</f>
        <v/>
      </c>
      <c r="X399" s="11" t="str">
        <f>IF(ISBLANK(A399),"",COUNTIF(W:W,表1_1617[[#This Row],[子项名称]]&amp;表1_1617[[#This Row],[标题]]&amp;表1_1617[[#This Row],[分项工程代号]]))</f>
        <v/>
      </c>
      <c r="Y399" s="11" t="str">
        <f>IF(ISBLANK(A399),"",表1_1617[[#This Row],[子项名称]]&amp;表1_1617[[#This Row],[分项工程代号]]&amp;表1_1617[[#This Row],[分项工程名称]])</f>
        <v/>
      </c>
      <c r="Z399" s="11" t="str">
        <f>IF(ISBLANK(A399),"",IF(MATCH(表1_1617[[#This Row],[子项名称]]&amp;表1_1617[[#This Row],[分项工程代号]]&amp;表1_1617[[#This Row],[分项工程名称]],Y:Y,0)=ROW(表1_1617[[#This Row],[子项名称]]),TRUE,FALSE))</f>
        <v/>
      </c>
      <c r="AA399" s="11" t="str">
        <f t="shared" si="83"/>
        <v/>
      </c>
      <c r="AB399" s="11" t="str">
        <f>IF(ISBLANK(A399),"",VLOOKUP(表1_1617[[#This Row],[分项工程名称]],施工检查记录[#All],2,FALSE))</f>
        <v/>
      </c>
      <c r="AC399" t="str">
        <f t="shared" si="72"/>
        <v>1900年01月00日</v>
      </c>
    </row>
    <row r="400" customHeight="1" spans="1:29">
      <c r="A400" s="5"/>
      <c r="B400" s="5" t="str">
        <f ca="1" t="shared" si="73"/>
        <v/>
      </c>
      <c r="D400" s="5"/>
      <c r="E400" s="5"/>
      <c r="F400" s="5"/>
      <c r="G400" s="85"/>
      <c r="J400" s="5"/>
      <c r="K400" s="11" t="str">
        <f>IF(ISBLANK(A400),"",VLOOKUP("S8"&amp;表1_1617[[#This Row],[分项工程代号]]&amp;表1_1617[[#This Row],[分项工程名称]],模板!D:F,3,FALSE))</f>
        <v/>
      </c>
      <c r="L400" s="2" t="str">
        <f ca="1">IF(ISBLANK(A400),"",表1_1617[[#This Row],[编号]]&amp;TEXT(表1_1617[[#This Row],[序号]],"000"))</f>
        <v/>
      </c>
      <c r="M400" s="11" t="str">
        <f t="shared" si="74"/>
        <v/>
      </c>
      <c r="N400" s="11" t="str">
        <f t="shared" si="75"/>
        <v/>
      </c>
      <c r="O400" s="11" t="str">
        <f t="shared" si="76"/>
        <v/>
      </c>
      <c r="P400" s="2" t="str">
        <f t="shared" si="77"/>
        <v/>
      </c>
      <c r="Q400" s="2" t="str">
        <f t="shared" si="78"/>
        <v/>
      </c>
      <c r="R400" s="2" t="str">
        <f t="shared" si="79"/>
        <v/>
      </c>
      <c r="S400" s="11" t="str">
        <f t="shared" si="80"/>
        <v/>
      </c>
      <c r="T400" s="11" t="str">
        <f>IF(ISBLANK(A400),"",VLOOKUP(表1_1617[[#This Row],[分项工程名称]],模板!C:G,3,FALSE))</f>
        <v/>
      </c>
      <c r="U400" s="2" t="str">
        <f t="shared" si="81"/>
        <v/>
      </c>
      <c r="V400" s="2" t="str">
        <f t="shared" si="82"/>
        <v/>
      </c>
      <c r="W400" s="11" t="str">
        <f>IF(ISBLANK(A400),"",表1_1617[[#This Row],[子项名称]]&amp;表1_1617[[#This Row],[标题]]&amp;表1_1617[[#This Row],[分项工程代号]])</f>
        <v/>
      </c>
      <c r="X400" s="11" t="str">
        <f>IF(ISBLANK(A400),"",COUNTIF(W:W,表1_1617[[#This Row],[子项名称]]&amp;表1_1617[[#This Row],[标题]]&amp;表1_1617[[#This Row],[分项工程代号]]))</f>
        <v/>
      </c>
      <c r="Y400" s="11" t="str">
        <f>IF(ISBLANK(A400),"",表1_1617[[#This Row],[子项名称]]&amp;表1_1617[[#This Row],[分项工程代号]]&amp;表1_1617[[#This Row],[分项工程名称]])</f>
        <v/>
      </c>
      <c r="Z400" s="11" t="str">
        <f>IF(ISBLANK(A400),"",IF(MATCH(表1_1617[[#This Row],[子项名称]]&amp;表1_1617[[#This Row],[分项工程代号]]&amp;表1_1617[[#This Row],[分项工程名称]],Y:Y,0)=ROW(表1_1617[[#This Row],[子项名称]]),TRUE,FALSE))</f>
        <v/>
      </c>
      <c r="AA400" s="11" t="str">
        <f t="shared" si="83"/>
        <v/>
      </c>
      <c r="AB400" s="11" t="str">
        <f>IF(ISBLANK(A400),"",VLOOKUP(表1_1617[[#This Row],[分项工程名称]],施工检查记录[#All],2,FALSE))</f>
        <v/>
      </c>
      <c r="AC400" t="str">
        <f t="shared" si="72"/>
        <v>1900年01月00日</v>
      </c>
    </row>
    <row r="401" customHeight="1" spans="1:29">
      <c r="A401" s="5"/>
      <c r="B401" s="5" t="str">
        <f ca="1" t="shared" si="73"/>
        <v/>
      </c>
      <c r="D401" s="5"/>
      <c r="E401" s="5"/>
      <c r="F401" s="5"/>
      <c r="G401" s="85"/>
      <c r="J401" s="5"/>
      <c r="K401" s="11" t="str">
        <f>IF(ISBLANK(A401),"",VLOOKUP("S8"&amp;表1_1617[[#This Row],[分项工程代号]]&amp;表1_1617[[#This Row],[分项工程名称]],模板!D:F,3,FALSE))</f>
        <v/>
      </c>
      <c r="L401" s="2" t="str">
        <f ca="1">IF(ISBLANK(A401),"",表1_1617[[#This Row],[编号]]&amp;TEXT(表1_1617[[#This Row],[序号]],"000"))</f>
        <v/>
      </c>
      <c r="M401" s="11" t="str">
        <f t="shared" si="74"/>
        <v/>
      </c>
      <c r="N401" s="11" t="str">
        <f t="shared" si="75"/>
        <v/>
      </c>
      <c r="O401" s="11" t="str">
        <f t="shared" si="76"/>
        <v/>
      </c>
      <c r="P401" s="2" t="str">
        <f t="shared" si="77"/>
        <v/>
      </c>
      <c r="Q401" s="2" t="str">
        <f t="shared" si="78"/>
        <v/>
      </c>
      <c r="R401" s="2" t="str">
        <f t="shared" si="79"/>
        <v/>
      </c>
      <c r="S401" s="11" t="str">
        <f t="shared" si="80"/>
        <v/>
      </c>
      <c r="T401" s="11" t="str">
        <f>IF(ISBLANK(A401),"",VLOOKUP(表1_1617[[#This Row],[分项工程名称]],模板!C:G,3,FALSE))</f>
        <v/>
      </c>
      <c r="U401" s="2" t="str">
        <f t="shared" si="81"/>
        <v/>
      </c>
      <c r="V401" s="2" t="str">
        <f t="shared" si="82"/>
        <v/>
      </c>
      <c r="W401" s="11" t="str">
        <f>IF(ISBLANK(A401),"",表1_1617[[#This Row],[子项名称]]&amp;表1_1617[[#This Row],[标题]]&amp;表1_1617[[#This Row],[分项工程代号]])</f>
        <v/>
      </c>
      <c r="X401" s="11" t="str">
        <f>IF(ISBLANK(A401),"",COUNTIF(W:W,表1_1617[[#This Row],[子项名称]]&amp;表1_1617[[#This Row],[标题]]&amp;表1_1617[[#This Row],[分项工程代号]]))</f>
        <v/>
      </c>
      <c r="Y401" s="11" t="str">
        <f>IF(ISBLANK(A401),"",表1_1617[[#This Row],[子项名称]]&amp;表1_1617[[#This Row],[分项工程代号]]&amp;表1_1617[[#This Row],[分项工程名称]])</f>
        <v/>
      </c>
      <c r="Z401" s="11" t="str">
        <f>IF(ISBLANK(A401),"",IF(MATCH(表1_1617[[#This Row],[子项名称]]&amp;表1_1617[[#This Row],[分项工程代号]]&amp;表1_1617[[#This Row],[分项工程名称]],Y:Y,0)=ROW(表1_1617[[#This Row],[子项名称]]),TRUE,FALSE))</f>
        <v/>
      </c>
      <c r="AA401" s="11" t="str">
        <f t="shared" si="83"/>
        <v/>
      </c>
      <c r="AB401" s="11" t="str">
        <f>IF(ISBLANK(A401),"",VLOOKUP(表1_1617[[#This Row],[分项工程名称]],施工检查记录[#All],2,FALSE))</f>
        <v/>
      </c>
      <c r="AC401" t="str">
        <f t="shared" si="72"/>
        <v>1900年01月00日</v>
      </c>
    </row>
    <row r="402" customHeight="1" spans="1:29">
      <c r="A402" s="5"/>
      <c r="B402" s="5" t="str">
        <f ca="1" t="shared" si="73"/>
        <v/>
      </c>
      <c r="D402" s="5"/>
      <c r="E402" s="5"/>
      <c r="F402" s="5"/>
      <c r="G402" s="85"/>
      <c r="J402" s="5"/>
      <c r="K402" s="11" t="str">
        <f>IF(ISBLANK(A402),"",VLOOKUP("S8"&amp;表1_1617[[#This Row],[分项工程代号]]&amp;表1_1617[[#This Row],[分项工程名称]],模板!D:F,3,FALSE))</f>
        <v/>
      </c>
      <c r="L402" s="2" t="str">
        <f ca="1">IF(ISBLANK(A402),"",表1_1617[[#This Row],[编号]]&amp;TEXT(表1_1617[[#This Row],[序号]],"000"))</f>
        <v/>
      </c>
      <c r="M402" s="11" t="str">
        <f t="shared" si="74"/>
        <v/>
      </c>
      <c r="N402" s="11" t="str">
        <f t="shared" si="75"/>
        <v/>
      </c>
      <c r="O402" s="11" t="str">
        <f t="shared" si="76"/>
        <v/>
      </c>
      <c r="P402" s="2" t="str">
        <f t="shared" si="77"/>
        <v/>
      </c>
      <c r="Q402" s="2" t="str">
        <f t="shared" si="78"/>
        <v/>
      </c>
      <c r="R402" s="2" t="str">
        <f t="shared" si="79"/>
        <v/>
      </c>
      <c r="S402" s="11" t="str">
        <f t="shared" si="80"/>
        <v/>
      </c>
      <c r="T402" s="11" t="str">
        <f>IF(ISBLANK(A402),"",VLOOKUP(表1_1617[[#This Row],[分项工程名称]],模板!C:G,3,FALSE))</f>
        <v/>
      </c>
      <c r="U402" s="2" t="str">
        <f t="shared" si="81"/>
        <v/>
      </c>
      <c r="V402" s="2" t="str">
        <f t="shared" si="82"/>
        <v/>
      </c>
      <c r="W402" s="11" t="str">
        <f>IF(ISBLANK(A402),"",表1_1617[[#This Row],[子项名称]]&amp;表1_1617[[#This Row],[标题]]&amp;表1_1617[[#This Row],[分项工程代号]])</f>
        <v/>
      </c>
      <c r="X402" s="11" t="str">
        <f>IF(ISBLANK(A402),"",COUNTIF(W:W,表1_1617[[#This Row],[子项名称]]&amp;表1_1617[[#This Row],[标题]]&amp;表1_1617[[#This Row],[分项工程代号]]))</f>
        <v/>
      </c>
      <c r="Y402" s="11" t="str">
        <f>IF(ISBLANK(A402),"",表1_1617[[#This Row],[子项名称]]&amp;表1_1617[[#This Row],[分项工程代号]]&amp;表1_1617[[#This Row],[分项工程名称]])</f>
        <v/>
      </c>
      <c r="Z402" s="11" t="str">
        <f>IF(ISBLANK(A402),"",IF(MATCH(表1_1617[[#This Row],[子项名称]]&amp;表1_1617[[#This Row],[分项工程代号]]&amp;表1_1617[[#This Row],[分项工程名称]],Y:Y,0)=ROW(表1_1617[[#This Row],[子项名称]]),TRUE,FALSE))</f>
        <v/>
      </c>
      <c r="AA402" s="11" t="str">
        <f t="shared" si="83"/>
        <v/>
      </c>
      <c r="AB402" s="11" t="str">
        <f>IF(ISBLANK(A402),"",VLOOKUP(表1_1617[[#This Row],[分项工程名称]],施工检查记录[#All],2,FALSE))</f>
        <v/>
      </c>
      <c r="AC402" t="str">
        <f t="shared" si="72"/>
        <v>1900年01月00日</v>
      </c>
    </row>
    <row r="403" customHeight="1" spans="1:29">
      <c r="A403" s="5"/>
      <c r="B403" s="5" t="str">
        <f ca="1" t="shared" si="73"/>
        <v/>
      </c>
      <c r="D403" s="5"/>
      <c r="E403" s="5"/>
      <c r="F403" s="5"/>
      <c r="G403" s="85"/>
      <c r="J403" s="5"/>
      <c r="K403" s="11" t="str">
        <f>IF(ISBLANK(A403),"",VLOOKUP("S8"&amp;表1_1617[[#This Row],[分项工程代号]]&amp;表1_1617[[#This Row],[分项工程名称]],模板!D:F,3,FALSE))</f>
        <v/>
      </c>
      <c r="L403" s="2" t="str">
        <f ca="1">IF(ISBLANK(A403),"",表1_1617[[#This Row],[编号]]&amp;TEXT(表1_1617[[#This Row],[序号]],"000"))</f>
        <v/>
      </c>
      <c r="M403" s="11" t="str">
        <f t="shared" si="74"/>
        <v/>
      </c>
      <c r="N403" s="11" t="str">
        <f t="shared" si="75"/>
        <v/>
      </c>
      <c r="O403" s="11" t="str">
        <f t="shared" si="76"/>
        <v/>
      </c>
      <c r="P403" s="2" t="str">
        <f t="shared" si="77"/>
        <v/>
      </c>
      <c r="Q403" s="2" t="str">
        <f t="shared" si="78"/>
        <v/>
      </c>
      <c r="R403" s="2" t="str">
        <f t="shared" si="79"/>
        <v/>
      </c>
      <c r="S403" s="11" t="str">
        <f t="shared" si="80"/>
        <v/>
      </c>
      <c r="T403" s="11" t="str">
        <f>IF(ISBLANK(A403),"",VLOOKUP(表1_1617[[#This Row],[分项工程名称]],模板!C:G,3,FALSE))</f>
        <v/>
      </c>
      <c r="U403" s="2" t="str">
        <f t="shared" si="81"/>
        <v/>
      </c>
      <c r="V403" s="2" t="str">
        <f t="shared" si="82"/>
        <v/>
      </c>
      <c r="W403" s="11" t="str">
        <f>IF(ISBLANK(A403),"",表1_1617[[#This Row],[子项名称]]&amp;表1_1617[[#This Row],[标题]]&amp;表1_1617[[#This Row],[分项工程代号]])</f>
        <v/>
      </c>
      <c r="X403" s="11" t="str">
        <f>IF(ISBLANK(A403),"",COUNTIF(W:W,表1_1617[[#This Row],[子项名称]]&amp;表1_1617[[#This Row],[标题]]&amp;表1_1617[[#This Row],[分项工程代号]]))</f>
        <v/>
      </c>
      <c r="Y403" s="11" t="str">
        <f>IF(ISBLANK(A403),"",表1_1617[[#This Row],[子项名称]]&amp;表1_1617[[#This Row],[分项工程代号]]&amp;表1_1617[[#This Row],[分项工程名称]])</f>
        <v/>
      </c>
      <c r="Z403" s="11" t="str">
        <f>IF(ISBLANK(A403),"",IF(MATCH(表1_1617[[#This Row],[子项名称]]&amp;表1_1617[[#This Row],[分项工程代号]]&amp;表1_1617[[#This Row],[分项工程名称]],Y:Y,0)=ROW(表1_1617[[#This Row],[子项名称]]),TRUE,FALSE))</f>
        <v/>
      </c>
      <c r="AA403" s="11" t="str">
        <f t="shared" si="83"/>
        <v/>
      </c>
      <c r="AB403" s="11" t="str">
        <f>IF(ISBLANK(A403),"",VLOOKUP(表1_1617[[#This Row],[分项工程名称]],施工检查记录[#All],2,FALSE))</f>
        <v/>
      </c>
      <c r="AC403" t="str">
        <f t="shared" si="72"/>
        <v>1900年01月00日</v>
      </c>
    </row>
    <row r="404" customHeight="1" spans="1:29">
      <c r="A404" s="5"/>
      <c r="B404" s="5" t="str">
        <f ca="1" t="shared" si="73"/>
        <v/>
      </c>
      <c r="D404" s="5"/>
      <c r="E404" s="5"/>
      <c r="F404" s="5"/>
      <c r="G404" s="85"/>
      <c r="J404" s="5"/>
      <c r="K404" s="11" t="str">
        <f>IF(ISBLANK(A404),"",VLOOKUP("S8"&amp;表1_1617[[#This Row],[分项工程代号]]&amp;表1_1617[[#This Row],[分项工程名称]],模板!D:F,3,FALSE))</f>
        <v/>
      </c>
      <c r="L404" s="2" t="str">
        <f ca="1">IF(ISBLANK(A404),"",表1_1617[[#This Row],[编号]]&amp;TEXT(表1_1617[[#This Row],[序号]],"000"))</f>
        <v/>
      </c>
      <c r="M404" s="11" t="str">
        <f t="shared" si="74"/>
        <v/>
      </c>
      <c r="N404" s="11" t="str">
        <f t="shared" si="75"/>
        <v/>
      </c>
      <c r="O404" s="11" t="str">
        <f t="shared" si="76"/>
        <v/>
      </c>
      <c r="P404" s="2" t="str">
        <f t="shared" si="77"/>
        <v/>
      </c>
      <c r="Q404" s="2" t="str">
        <f t="shared" si="78"/>
        <v/>
      </c>
      <c r="R404" s="2" t="str">
        <f t="shared" si="79"/>
        <v/>
      </c>
      <c r="S404" s="11" t="str">
        <f t="shared" si="80"/>
        <v/>
      </c>
      <c r="T404" s="11" t="str">
        <f>IF(ISBLANK(A404),"",VLOOKUP(表1_1617[[#This Row],[分项工程名称]],模板!C:G,3,FALSE))</f>
        <v/>
      </c>
      <c r="U404" s="2" t="str">
        <f t="shared" si="81"/>
        <v/>
      </c>
      <c r="V404" s="2" t="str">
        <f t="shared" si="82"/>
        <v/>
      </c>
      <c r="W404" s="11" t="str">
        <f>IF(ISBLANK(A404),"",表1_1617[[#This Row],[子项名称]]&amp;表1_1617[[#This Row],[标题]]&amp;表1_1617[[#This Row],[分项工程代号]])</f>
        <v/>
      </c>
      <c r="X404" s="11" t="str">
        <f>IF(ISBLANK(A404),"",COUNTIF(W:W,表1_1617[[#This Row],[子项名称]]&amp;表1_1617[[#This Row],[标题]]&amp;表1_1617[[#This Row],[分项工程代号]]))</f>
        <v/>
      </c>
      <c r="Y404" s="11" t="str">
        <f>IF(ISBLANK(A404),"",表1_1617[[#This Row],[子项名称]]&amp;表1_1617[[#This Row],[分项工程代号]]&amp;表1_1617[[#This Row],[分项工程名称]])</f>
        <v/>
      </c>
      <c r="Z404" s="11" t="str">
        <f>IF(ISBLANK(A404),"",IF(MATCH(表1_1617[[#This Row],[子项名称]]&amp;表1_1617[[#This Row],[分项工程代号]]&amp;表1_1617[[#This Row],[分项工程名称]],Y:Y,0)=ROW(表1_1617[[#This Row],[子项名称]]),TRUE,FALSE))</f>
        <v/>
      </c>
      <c r="AA404" s="11" t="str">
        <f t="shared" si="83"/>
        <v/>
      </c>
      <c r="AB404" s="11" t="str">
        <f>IF(ISBLANK(A404),"",VLOOKUP(表1_1617[[#This Row],[分项工程名称]],施工检查记录[#All],2,FALSE))</f>
        <v/>
      </c>
      <c r="AC404" t="str">
        <f t="shared" si="72"/>
        <v>1900年01月00日</v>
      </c>
    </row>
    <row r="405" customHeight="1" spans="1:29">
      <c r="A405" s="5"/>
      <c r="B405" s="5" t="str">
        <f ca="1" t="shared" si="73"/>
        <v/>
      </c>
      <c r="D405" s="5"/>
      <c r="E405" s="5"/>
      <c r="F405" s="5"/>
      <c r="G405" s="85"/>
      <c r="I405" s="5"/>
      <c r="J405" s="5"/>
      <c r="K405" s="11" t="str">
        <f>IF(ISBLANK(A405),"",VLOOKUP("S8"&amp;表1_1617[[#This Row],[分项工程代号]]&amp;表1_1617[[#This Row],[分项工程名称]],模板!D:F,3,FALSE))</f>
        <v/>
      </c>
      <c r="L405" s="2" t="str">
        <f ca="1">IF(ISBLANK(A405),"",表1_1617[[#This Row],[编号]]&amp;TEXT(表1_1617[[#This Row],[序号]],"000"))</f>
        <v/>
      </c>
      <c r="M405" s="11" t="str">
        <f t="shared" si="74"/>
        <v/>
      </c>
      <c r="N405" s="11" t="str">
        <f t="shared" si="75"/>
        <v/>
      </c>
      <c r="O405" s="11" t="str">
        <f t="shared" si="76"/>
        <v/>
      </c>
      <c r="P405" s="2" t="str">
        <f t="shared" si="77"/>
        <v/>
      </c>
      <c r="Q405" s="2" t="str">
        <f t="shared" si="78"/>
        <v/>
      </c>
      <c r="R405" s="2" t="str">
        <f t="shared" si="79"/>
        <v/>
      </c>
      <c r="S405" s="11" t="str">
        <f t="shared" si="80"/>
        <v/>
      </c>
      <c r="T405" s="11" t="str">
        <f>IF(ISBLANK(A405),"",VLOOKUP(表1_1617[[#This Row],[分项工程名称]],模板!C:G,3,FALSE))</f>
        <v/>
      </c>
      <c r="U405" s="2" t="str">
        <f t="shared" si="81"/>
        <v/>
      </c>
      <c r="V405" s="2" t="str">
        <f t="shared" si="82"/>
        <v/>
      </c>
      <c r="W405" s="11" t="str">
        <f>IF(ISBLANK(A405),"",表1_1617[[#This Row],[子项名称]]&amp;表1_1617[[#This Row],[标题]]&amp;表1_1617[[#This Row],[分项工程代号]])</f>
        <v/>
      </c>
      <c r="X405" s="11" t="str">
        <f>IF(ISBLANK(A405),"",COUNTIF(W:W,表1_1617[[#This Row],[子项名称]]&amp;表1_1617[[#This Row],[标题]]&amp;表1_1617[[#This Row],[分项工程代号]]))</f>
        <v/>
      </c>
      <c r="Y405" s="11" t="str">
        <f>IF(ISBLANK(A405),"",表1_1617[[#This Row],[子项名称]]&amp;表1_1617[[#This Row],[分项工程代号]]&amp;表1_1617[[#This Row],[分项工程名称]])</f>
        <v/>
      </c>
      <c r="Z405" s="11" t="str">
        <f>IF(ISBLANK(A405),"",IF(MATCH(表1_1617[[#This Row],[子项名称]]&amp;表1_1617[[#This Row],[分项工程代号]]&amp;表1_1617[[#This Row],[分项工程名称]],Y:Y,0)=ROW(表1_1617[[#This Row],[子项名称]]),TRUE,FALSE))</f>
        <v/>
      </c>
      <c r="AA405" s="11" t="str">
        <f t="shared" si="83"/>
        <v/>
      </c>
      <c r="AB405" s="11" t="str">
        <f>IF(ISBLANK(A405),"",VLOOKUP(表1_1617[[#This Row],[分项工程名称]],施工检查记录[#All],2,FALSE))</f>
        <v/>
      </c>
      <c r="AC405" t="str">
        <f t="shared" si="72"/>
        <v>1900年01月00日</v>
      </c>
    </row>
    <row r="406" customHeight="1" spans="1:29">
      <c r="A406" s="5"/>
      <c r="B406" s="5" t="str">
        <f ca="1" t="shared" si="73"/>
        <v/>
      </c>
      <c r="D406" s="5"/>
      <c r="E406" s="5"/>
      <c r="F406" s="5"/>
      <c r="G406" s="85"/>
      <c r="I406" s="5"/>
      <c r="J406" s="5"/>
      <c r="K406" s="11" t="str">
        <f>IF(ISBLANK(A406),"",VLOOKUP("S8"&amp;表1_1617[[#This Row],[分项工程代号]]&amp;表1_1617[[#This Row],[分项工程名称]],模板!D:F,3,FALSE))</f>
        <v/>
      </c>
      <c r="L406" s="2" t="str">
        <f ca="1">IF(ISBLANK(A406),"",表1_1617[[#This Row],[编号]]&amp;TEXT(表1_1617[[#This Row],[序号]],"000"))</f>
        <v/>
      </c>
      <c r="M406" s="11" t="str">
        <f t="shared" si="74"/>
        <v/>
      </c>
      <c r="N406" s="11" t="str">
        <f t="shared" si="75"/>
        <v/>
      </c>
      <c r="O406" s="11" t="str">
        <f t="shared" si="76"/>
        <v/>
      </c>
      <c r="P406" s="2" t="str">
        <f t="shared" si="77"/>
        <v/>
      </c>
      <c r="Q406" s="2" t="str">
        <f t="shared" si="78"/>
        <v/>
      </c>
      <c r="R406" s="2" t="str">
        <f t="shared" si="79"/>
        <v/>
      </c>
      <c r="S406" s="11" t="str">
        <f t="shared" si="80"/>
        <v/>
      </c>
      <c r="T406" s="11" t="str">
        <f>IF(ISBLANK(A406),"",VLOOKUP(表1_1617[[#This Row],[分项工程名称]],模板!C:G,3,FALSE))</f>
        <v/>
      </c>
      <c r="U406" s="2" t="str">
        <f t="shared" si="81"/>
        <v/>
      </c>
      <c r="V406" s="2" t="str">
        <f t="shared" si="82"/>
        <v/>
      </c>
      <c r="W406" s="11" t="str">
        <f>IF(ISBLANK(A406),"",表1_1617[[#This Row],[子项名称]]&amp;表1_1617[[#This Row],[标题]]&amp;表1_1617[[#This Row],[分项工程代号]])</f>
        <v/>
      </c>
      <c r="X406" s="11" t="str">
        <f>IF(ISBLANK(A406),"",COUNTIF(W:W,表1_1617[[#This Row],[子项名称]]&amp;表1_1617[[#This Row],[标题]]&amp;表1_1617[[#This Row],[分项工程代号]]))</f>
        <v/>
      </c>
      <c r="Y406" s="11" t="str">
        <f>IF(ISBLANK(A406),"",表1_1617[[#This Row],[子项名称]]&amp;表1_1617[[#This Row],[分项工程代号]]&amp;表1_1617[[#This Row],[分项工程名称]])</f>
        <v/>
      </c>
      <c r="Z406" s="11" t="str">
        <f>IF(ISBLANK(A406),"",IF(MATCH(表1_1617[[#This Row],[子项名称]]&amp;表1_1617[[#This Row],[分项工程代号]]&amp;表1_1617[[#This Row],[分项工程名称]],Y:Y,0)=ROW(表1_1617[[#This Row],[子项名称]]),TRUE,FALSE))</f>
        <v/>
      </c>
      <c r="AA406" s="11" t="str">
        <f t="shared" si="83"/>
        <v/>
      </c>
      <c r="AB406" s="11" t="str">
        <f>IF(ISBLANK(A406),"",VLOOKUP(表1_1617[[#This Row],[分项工程名称]],施工检查记录[#All],2,FALSE))</f>
        <v/>
      </c>
      <c r="AC406" t="str">
        <f t="shared" si="72"/>
        <v>1900年01月00日</v>
      </c>
    </row>
    <row r="407" customHeight="1" spans="1:29">
      <c r="A407" s="5"/>
      <c r="B407" s="5" t="str">
        <f ca="1" t="shared" si="73"/>
        <v/>
      </c>
      <c r="D407" s="5"/>
      <c r="E407" s="5"/>
      <c r="F407" s="5"/>
      <c r="G407" s="85"/>
      <c r="I407" s="5"/>
      <c r="J407" s="5"/>
      <c r="K407" s="11" t="str">
        <f>IF(ISBLANK(A407),"",VLOOKUP("S8"&amp;表1_1617[[#This Row],[分项工程代号]]&amp;表1_1617[[#This Row],[分项工程名称]],模板!D:F,3,FALSE))</f>
        <v/>
      </c>
      <c r="L407" s="2" t="str">
        <f ca="1">IF(ISBLANK(A407),"",表1_1617[[#This Row],[编号]]&amp;TEXT(表1_1617[[#This Row],[序号]],"000"))</f>
        <v/>
      </c>
      <c r="M407" s="11" t="str">
        <f t="shared" si="74"/>
        <v/>
      </c>
      <c r="N407" s="11" t="str">
        <f t="shared" si="75"/>
        <v/>
      </c>
      <c r="O407" s="11" t="str">
        <f t="shared" si="76"/>
        <v/>
      </c>
      <c r="P407" s="2" t="str">
        <f t="shared" si="77"/>
        <v/>
      </c>
      <c r="Q407" s="2" t="str">
        <f t="shared" si="78"/>
        <v/>
      </c>
      <c r="R407" s="2" t="str">
        <f t="shared" si="79"/>
        <v/>
      </c>
      <c r="S407" s="11" t="str">
        <f t="shared" si="80"/>
        <v/>
      </c>
      <c r="T407" s="11" t="str">
        <f>IF(ISBLANK(A407),"",VLOOKUP(表1_1617[[#This Row],[分项工程名称]],模板!C:G,3,FALSE))</f>
        <v/>
      </c>
      <c r="U407" s="2" t="str">
        <f t="shared" si="81"/>
        <v/>
      </c>
      <c r="V407" s="2" t="str">
        <f t="shared" si="82"/>
        <v/>
      </c>
      <c r="W407" s="11" t="str">
        <f>IF(ISBLANK(A407),"",表1_1617[[#This Row],[子项名称]]&amp;表1_1617[[#This Row],[标题]]&amp;表1_1617[[#This Row],[分项工程代号]])</f>
        <v/>
      </c>
      <c r="X407" s="11" t="str">
        <f>IF(ISBLANK(A407),"",COUNTIF(W:W,表1_1617[[#This Row],[子项名称]]&amp;表1_1617[[#This Row],[标题]]&amp;表1_1617[[#This Row],[分项工程代号]]))</f>
        <v/>
      </c>
      <c r="Y407" s="11" t="str">
        <f>IF(ISBLANK(A407),"",表1_1617[[#This Row],[子项名称]]&amp;表1_1617[[#This Row],[分项工程代号]]&amp;表1_1617[[#This Row],[分项工程名称]])</f>
        <v/>
      </c>
      <c r="Z407" s="11" t="str">
        <f>IF(ISBLANK(A407),"",IF(MATCH(表1_1617[[#This Row],[子项名称]]&amp;表1_1617[[#This Row],[分项工程代号]]&amp;表1_1617[[#This Row],[分项工程名称]],Y:Y,0)=ROW(表1_1617[[#This Row],[子项名称]]),TRUE,FALSE))</f>
        <v/>
      </c>
      <c r="AA407" s="11" t="str">
        <f t="shared" si="83"/>
        <v/>
      </c>
      <c r="AB407" s="11" t="str">
        <f>IF(ISBLANK(A407),"",VLOOKUP(表1_1617[[#This Row],[分项工程名称]],施工检查记录[#All],2,FALSE))</f>
        <v/>
      </c>
      <c r="AC407" t="str">
        <f t="shared" si="72"/>
        <v>1900年01月00日</v>
      </c>
    </row>
    <row r="408" customHeight="1" spans="1:29">
      <c r="A408" s="5"/>
      <c r="B408" s="5" t="str">
        <f ca="1" t="shared" si="73"/>
        <v/>
      </c>
      <c r="D408" s="5"/>
      <c r="E408" s="5"/>
      <c r="F408" s="5"/>
      <c r="G408" s="85"/>
      <c r="I408" s="5"/>
      <c r="J408" s="5"/>
      <c r="K408" s="11" t="str">
        <f>IF(ISBLANK(A408),"",VLOOKUP("S8"&amp;表1_1617[[#This Row],[分项工程代号]]&amp;表1_1617[[#This Row],[分项工程名称]],模板!D:F,3,FALSE))</f>
        <v/>
      </c>
      <c r="L408" s="2" t="str">
        <f ca="1">IF(ISBLANK(A408),"",表1_1617[[#This Row],[编号]]&amp;TEXT(表1_1617[[#This Row],[序号]],"000"))</f>
        <v/>
      </c>
      <c r="M408" s="11" t="str">
        <f t="shared" si="74"/>
        <v/>
      </c>
      <c r="N408" s="11" t="str">
        <f t="shared" si="75"/>
        <v/>
      </c>
      <c r="O408" s="11" t="str">
        <f t="shared" si="76"/>
        <v/>
      </c>
      <c r="P408" s="2" t="str">
        <f t="shared" si="77"/>
        <v/>
      </c>
      <c r="Q408" s="2" t="str">
        <f t="shared" si="78"/>
        <v/>
      </c>
      <c r="R408" s="2" t="str">
        <f t="shared" si="79"/>
        <v/>
      </c>
      <c r="S408" s="11" t="str">
        <f t="shared" si="80"/>
        <v/>
      </c>
      <c r="T408" s="11" t="str">
        <f>IF(ISBLANK(A408),"",VLOOKUP(表1_1617[[#This Row],[分项工程名称]],模板!C:G,3,FALSE))</f>
        <v/>
      </c>
      <c r="U408" s="2" t="str">
        <f t="shared" si="81"/>
        <v/>
      </c>
      <c r="V408" s="2" t="str">
        <f t="shared" si="82"/>
        <v/>
      </c>
      <c r="W408" s="11" t="str">
        <f>IF(ISBLANK(A408),"",表1_1617[[#This Row],[子项名称]]&amp;表1_1617[[#This Row],[标题]]&amp;表1_1617[[#This Row],[分项工程代号]])</f>
        <v/>
      </c>
      <c r="X408" s="11" t="str">
        <f>IF(ISBLANK(A408),"",COUNTIF(W:W,表1_1617[[#This Row],[子项名称]]&amp;表1_1617[[#This Row],[标题]]&amp;表1_1617[[#This Row],[分项工程代号]]))</f>
        <v/>
      </c>
      <c r="Y408" s="11" t="str">
        <f>IF(ISBLANK(A408),"",表1_1617[[#This Row],[子项名称]]&amp;表1_1617[[#This Row],[分项工程代号]]&amp;表1_1617[[#This Row],[分项工程名称]])</f>
        <v/>
      </c>
      <c r="Z408" s="11" t="str">
        <f>IF(ISBLANK(A408),"",IF(MATCH(表1_1617[[#This Row],[子项名称]]&amp;表1_1617[[#This Row],[分项工程代号]]&amp;表1_1617[[#This Row],[分项工程名称]],Y:Y,0)=ROW(表1_1617[[#This Row],[子项名称]]),TRUE,FALSE))</f>
        <v/>
      </c>
      <c r="AA408" s="11" t="str">
        <f t="shared" si="83"/>
        <v/>
      </c>
      <c r="AB408" s="11" t="str">
        <f>IF(ISBLANK(A408),"",VLOOKUP(表1_1617[[#This Row],[分项工程名称]],施工检查记录[#All],2,FALSE))</f>
        <v/>
      </c>
      <c r="AC408" t="str">
        <f t="shared" si="72"/>
        <v>1900年01月00日</v>
      </c>
    </row>
    <row r="409" customHeight="1" spans="1:29">
      <c r="A409" s="5"/>
      <c r="B409" s="5" t="str">
        <f ca="1" t="shared" si="73"/>
        <v/>
      </c>
      <c r="D409" s="5"/>
      <c r="E409" s="5"/>
      <c r="F409" s="5"/>
      <c r="G409" s="85"/>
      <c r="I409" s="5"/>
      <c r="J409" s="5"/>
      <c r="K409" s="11" t="str">
        <f>IF(ISBLANK(A409),"",VLOOKUP("S8"&amp;表1_1617[[#This Row],[分项工程代号]]&amp;表1_1617[[#This Row],[分项工程名称]],模板!D:F,3,FALSE))</f>
        <v/>
      </c>
      <c r="L409" s="2" t="str">
        <f ca="1">IF(ISBLANK(A409),"",表1_1617[[#This Row],[编号]]&amp;TEXT(表1_1617[[#This Row],[序号]],"000"))</f>
        <v/>
      </c>
      <c r="M409" s="11" t="str">
        <f t="shared" si="74"/>
        <v/>
      </c>
      <c r="N409" s="11" t="str">
        <f t="shared" si="75"/>
        <v/>
      </c>
      <c r="O409" s="11" t="str">
        <f t="shared" si="76"/>
        <v/>
      </c>
      <c r="P409" s="2" t="str">
        <f t="shared" si="77"/>
        <v/>
      </c>
      <c r="Q409" s="2" t="str">
        <f t="shared" si="78"/>
        <v/>
      </c>
      <c r="R409" s="2" t="str">
        <f t="shared" si="79"/>
        <v/>
      </c>
      <c r="S409" s="11" t="str">
        <f t="shared" si="80"/>
        <v/>
      </c>
      <c r="T409" s="11" t="str">
        <f>IF(ISBLANK(A409),"",VLOOKUP(表1_1617[[#This Row],[分项工程名称]],模板!C:G,3,FALSE))</f>
        <v/>
      </c>
      <c r="U409" s="2" t="str">
        <f t="shared" si="81"/>
        <v/>
      </c>
      <c r="V409" s="2" t="str">
        <f t="shared" si="82"/>
        <v/>
      </c>
      <c r="W409" s="11" t="str">
        <f>IF(ISBLANK(A409),"",表1_1617[[#This Row],[子项名称]]&amp;表1_1617[[#This Row],[标题]]&amp;表1_1617[[#This Row],[分项工程代号]])</f>
        <v/>
      </c>
      <c r="X409" s="11" t="str">
        <f>IF(ISBLANK(A409),"",COUNTIF(W:W,表1_1617[[#This Row],[子项名称]]&amp;表1_1617[[#This Row],[标题]]&amp;表1_1617[[#This Row],[分项工程代号]]))</f>
        <v/>
      </c>
      <c r="Y409" s="11" t="str">
        <f>IF(ISBLANK(A409),"",表1_1617[[#This Row],[子项名称]]&amp;表1_1617[[#This Row],[分项工程代号]]&amp;表1_1617[[#This Row],[分项工程名称]])</f>
        <v/>
      </c>
      <c r="Z409" s="11" t="str">
        <f>IF(ISBLANK(A409),"",IF(MATCH(表1_1617[[#This Row],[子项名称]]&amp;表1_1617[[#This Row],[分项工程代号]]&amp;表1_1617[[#This Row],[分项工程名称]],Y:Y,0)=ROW(表1_1617[[#This Row],[子项名称]]),TRUE,FALSE))</f>
        <v/>
      </c>
      <c r="AA409" s="11" t="str">
        <f t="shared" si="83"/>
        <v/>
      </c>
      <c r="AB409" s="11" t="str">
        <f>IF(ISBLANK(A409),"",VLOOKUP(表1_1617[[#This Row],[分项工程名称]],施工检查记录[#All],2,FALSE))</f>
        <v/>
      </c>
      <c r="AC409" t="str">
        <f t="shared" si="72"/>
        <v>1900年01月00日</v>
      </c>
    </row>
    <row r="410" customHeight="1" spans="1:29">
      <c r="A410" s="5"/>
      <c r="B410" s="5" t="str">
        <f ca="1" t="shared" si="73"/>
        <v/>
      </c>
      <c r="D410" s="5"/>
      <c r="E410" s="5"/>
      <c r="F410" s="5"/>
      <c r="G410" s="85"/>
      <c r="I410" s="5"/>
      <c r="J410" s="5"/>
      <c r="K410" s="11" t="str">
        <f>IF(ISBLANK(A410),"",VLOOKUP("S8"&amp;表1_1617[[#This Row],[分项工程代号]]&amp;表1_1617[[#This Row],[分项工程名称]],模板!D:F,3,FALSE))</f>
        <v/>
      </c>
      <c r="L410" s="2" t="str">
        <f ca="1">IF(ISBLANK(A410),"",表1_1617[[#This Row],[编号]]&amp;TEXT(表1_1617[[#This Row],[序号]],"000"))</f>
        <v/>
      </c>
      <c r="M410" s="11" t="str">
        <f t="shared" si="74"/>
        <v/>
      </c>
      <c r="N410" s="11" t="str">
        <f t="shared" si="75"/>
        <v/>
      </c>
      <c r="O410" s="11" t="str">
        <f t="shared" si="76"/>
        <v/>
      </c>
      <c r="P410" s="2" t="str">
        <f t="shared" si="77"/>
        <v/>
      </c>
      <c r="Q410" s="2" t="str">
        <f t="shared" si="78"/>
        <v/>
      </c>
      <c r="R410" s="2" t="str">
        <f t="shared" si="79"/>
        <v/>
      </c>
      <c r="S410" s="11" t="str">
        <f t="shared" si="80"/>
        <v/>
      </c>
      <c r="T410" s="11" t="str">
        <f>IF(ISBLANK(A410),"",VLOOKUP(表1_1617[[#This Row],[分项工程名称]],模板!C:G,3,FALSE))</f>
        <v/>
      </c>
      <c r="U410" s="2" t="str">
        <f t="shared" si="81"/>
        <v/>
      </c>
      <c r="V410" s="2" t="str">
        <f t="shared" si="82"/>
        <v/>
      </c>
      <c r="W410" s="11" t="str">
        <f>IF(ISBLANK(A410),"",表1_1617[[#This Row],[子项名称]]&amp;表1_1617[[#This Row],[标题]]&amp;表1_1617[[#This Row],[分项工程代号]])</f>
        <v/>
      </c>
      <c r="X410" s="11" t="str">
        <f>IF(ISBLANK(A410),"",COUNTIF(W:W,表1_1617[[#This Row],[子项名称]]&amp;表1_1617[[#This Row],[标题]]&amp;表1_1617[[#This Row],[分项工程代号]]))</f>
        <v/>
      </c>
      <c r="Y410" s="11" t="str">
        <f>IF(ISBLANK(A410),"",表1_1617[[#This Row],[子项名称]]&amp;表1_1617[[#This Row],[分项工程代号]]&amp;表1_1617[[#This Row],[分项工程名称]])</f>
        <v/>
      </c>
      <c r="Z410" s="11" t="str">
        <f>IF(ISBLANK(A410),"",IF(MATCH(表1_1617[[#This Row],[子项名称]]&amp;表1_1617[[#This Row],[分项工程代号]]&amp;表1_1617[[#This Row],[分项工程名称]],Y:Y,0)=ROW(表1_1617[[#This Row],[子项名称]]),TRUE,FALSE))</f>
        <v/>
      </c>
      <c r="AA410" s="11" t="str">
        <f t="shared" si="83"/>
        <v/>
      </c>
      <c r="AB410" s="11" t="str">
        <f>IF(ISBLANK(A410),"",VLOOKUP(表1_1617[[#This Row],[分项工程名称]],施工检查记录[#All],2,FALSE))</f>
        <v/>
      </c>
      <c r="AC410" t="str">
        <f t="shared" si="72"/>
        <v>1900年01月00日</v>
      </c>
    </row>
    <row r="411" customHeight="1" spans="1:29">
      <c r="A411" s="5"/>
      <c r="B411" s="5" t="str">
        <f ca="1" t="shared" si="73"/>
        <v/>
      </c>
      <c r="D411" s="5"/>
      <c r="E411" s="5"/>
      <c r="F411" s="5"/>
      <c r="G411" s="85"/>
      <c r="I411" s="5"/>
      <c r="J411" s="5"/>
      <c r="K411" s="11" t="str">
        <f>IF(ISBLANK(A411),"",VLOOKUP("S8"&amp;表1_1617[[#This Row],[分项工程代号]]&amp;表1_1617[[#This Row],[分项工程名称]],模板!D:F,3,FALSE))</f>
        <v/>
      </c>
      <c r="L411" s="2" t="str">
        <f ca="1">IF(ISBLANK(A411),"",表1_1617[[#This Row],[编号]]&amp;TEXT(表1_1617[[#This Row],[序号]],"000"))</f>
        <v/>
      </c>
      <c r="M411" s="11" t="str">
        <f t="shared" si="74"/>
        <v/>
      </c>
      <c r="N411" s="11" t="str">
        <f t="shared" si="75"/>
        <v/>
      </c>
      <c r="O411" s="11" t="str">
        <f t="shared" si="76"/>
        <v/>
      </c>
      <c r="P411" s="2" t="str">
        <f t="shared" si="77"/>
        <v/>
      </c>
      <c r="Q411" s="2" t="str">
        <f t="shared" si="78"/>
        <v/>
      </c>
      <c r="R411" s="2" t="str">
        <f t="shared" si="79"/>
        <v/>
      </c>
      <c r="S411" s="11" t="str">
        <f t="shared" si="80"/>
        <v/>
      </c>
      <c r="T411" s="11" t="str">
        <f>IF(ISBLANK(A411),"",VLOOKUP(表1_1617[[#This Row],[分项工程名称]],模板!C:G,3,FALSE))</f>
        <v/>
      </c>
      <c r="U411" s="2" t="str">
        <f t="shared" si="81"/>
        <v/>
      </c>
      <c r="V411" s="2" t="str">
        <f t="shared" si="82"/>
        <v/>
      </c>
      <c r="W411" s="11" t="str">
        <f>IF(ISBLANK(A411),"",表1_1617[[#This Row],[子项名称]]&amp;表1_1617[[#This Row],[标题]]&amp;表1_1617[[#This Row],[分项工程代号]])</f>
        <v/>
      </c>
      <c r="X411" s="11" t="str">
        <f>IF(ISBLANK(A411),"",COUNTIF(W:W,表1_1617[[#This Row],[子项名称]]&amp;表1_1617[[#This Row],[标题]]&amp;表1_1617[[#This Row],[分项工程代号]]))</f>
        <v/>
      </c>
      <c r="Y411" s="11" t="str">
        <f>IF(ISBLANK(A411),"",表1_1617[[#This Row],[子项名称]]&amp;表1_1617[[#This Row],[分项工程代号]]&amp;表1_1617[[#This Row],[分项工程名称]])</f>
        <v/>
      </c>
      <c r="Z411" s="11" t="str">
        <f>IF(ISBLANK(A411),"",IF(MATCH(表1_1617[[#This Row],[子项名称]]&amp;表1_1617[[#This Row],[分项工程代号]]&amp;表1_1617[[#This Row],[分项工程名称]],Y:Y,0)=ROW(表1_1617[[#This Row],[子项名称]]),TRUE,FALSE))</f>
        <v/>
      </c>
      <c r="AA411" s="11" t="str">
        <f t="shared" si="83"/>
        <v/>
      </c>
      <c r="AB411" s="11" t="str">
        <f>IF(ISBLANK(A411),"",VLOOKUP(表1_1617[[#This Row],[分项工程名称]],施工检查记录[#All],2,FALSE))</f>
        <v/>
      </c>
      <c r="AC411" t="str">
        <f t="shared" si="72"/>
        <v>1900年01月00日</v>
      </c>
    </row>
    <row r="412" customHeight="1" spans="1:29">
      <c r="A412" s="5"/>
      <c r="B412" s="5" t="str">
        <f ca="1" t="shared" si="73"/>
        <v/>
      </c>
      <c r="D412" s="5"/>
      <c r="E412" s="5"/>
      <c r="F412" s="5"/>
      <c r="G412" s="85"/>
      <c r="I412" s="5"/>
      <c r="J412" s="5"/>
      <c r="K412" s="11" t="str">
        <f>IF(ISBLANK(A412),"",VLOOKUP("S8"&amp;表1_1617[[#This Row],[分项工程代号]]&amp;表1_1617[[#This Row],[分项工程名称]],模板!D:F,3,FALSE))</f>
        <v/>
      </c>
      <c r="L412" s="2" t="str">
        <f ca="1">IF(ISBLANK(A412),"",表1_1617[[#This Row],[编号]]&amp;TEXT(表1_1617[[#This Row],[序号]],"000"))</f>
        <v/>
      </c>
      <c r="M412" s="11" t="str">
        <f t="shared" si="74"/>
        <v/>
      </c>
      <c r="N412" s="11" t="str">
        <f t="shared" si="75"/>
        <v/>
      </c>
      <c r="O412" s="11" t="str">
        <f t="shared" si="76"/>
        <v/>
      </c>
      <c r="P412" s="2" t="str">
        <f t="shared" si="77"/>
        <v/>
      </c>
      <c r="Q412" s="2" t="str">
        <f t="shared" si="78"/>
        <v/>
      </c>
      <c r="R412" s="2" t="str">
        <f t="shared" si="79"/>
        <v/>
      </c>
      <c r="S412" s="11" t="str">
        <f t="shared" si="80"/>
        <v/>
      </c>
      <c r="T412" s="11" t="str">
        <f>IF(ISBLANK(A412),"",VLOOKUP(表1_1617[[#This Row],[分项工程名称]],模板!C:G,3,FALSE))</f>
        <v/>
      </c>
      <c r="U412" s="2" t="str">
        <f t="shared" si="81"/>
        <v/>
      </c>
      <c r="V412" s="2" t="str">
        <f t="shared" si="82"/>
        <v/>
      </c>
      <c r="W412" s="11" t="str">
        <f>IF(ISBLANK(A412),"",表1_1617[[#This Row],[子项名称]]&amp;表1_1617[[#This Row],[标题]]&amp;表1_1617[[#This Row],[分项工程代号]])</f>
        <v/>
      </c>
      <c r="X412" s="11" t="str">
        <f>IF(ISBLANK(A412),"",COUNTIF(W:W,表1_1617[[#This Row],[子项名称]]&amp;表1_1617[[#This Row],[标题]]&amp;表1_1617[[#This Row],[分项工程代号]]))</f>
        <v/>
      </c>
      <c r="Y412" s="11" t="str">
        <f>IF(ISBLANK(A412),"",表1_1617[[#This Row],[子项名称]]&amp;表1_1617[[#This Row],[分项工程代号]]&amp;表1_1617[[#This Row],[分项工程名称]])</f>
        <v/>
      </c>
      <c r="Z412" s="11" t="str">
        <f>IF(ISBLANK(A412),"",IF(MATCH(表1_1617[[#This Row],[子项名称]]&amp;表1_1617[[#This Row],[分项工程代号]]&amp;表1_1617[[#This Row],[分项工程名称]],Y:Y,0)=ROW(表1_1617[[#This Row],[子项名称]]),TRUE,FALSE))</f>
        <v/>
      </c>
      <c r="AA412" s="11" t="str">
        <f t="shared" si="83"/>
        <v/>
      </c>
      <c r="AB412" s="11" t="str">
        <f>IF(ISBLANK(A412),"",VLOOKUP(表1_1617[[#This Row],[分项工程名称]],施工检查记录[#All],2,FALSE))</f>
        <v/>
      </c>
      <c r="AC412" t="str">
        <f t="shared" si="72"/>
        <v>1900年01月00日</v>
      </c>
    </row>
    <row r="413" customHeight="1" spans="1:29">
      <c r="A413" s="5"/>
      <c r="B413" s="5" t="str">
        <f ca="1" t="shared" si="73"/>
        <v/>
      </c>
      <c r="D413" s="5"/>
      <c r="E413" s="5"/>
      <c r="F413" s="5"/>
      <c r="G413" s="85"/>
      <c r="I413" s="5"/>
      <c r="J413" s="5"/>
      <c r="K413" s="11" t="str">
        <f>IF(ISBLANK(A413),"",VLOOKUP("S8"&amp;表1_1617[[#This Row],[分项工程代号]]&amp;表1_1617[[#This Row],[分项工程名称]],模板!D:F,3,FALSE))</f>
        <v/>
      </c>
      <c r="L413" s="2" t="str">
        <f ca="1">IF(ISBLANK(A413),"",表1_1617[[#This Row],[编号]]&amp;TEXT(表1_1617[[#This Row],[序号]],"000"))</f>
        <v/>
      </c>
      <c r="M413" s="11" t="str">
        <f t="shared" si="74"/>
        <v/>
      </c>
      <c r="N413" s="11" t="str">
        <f t="shared" si="75"/>
        <v/>
      </c>
      <c r="O413" s="11" t="str">
        <f t="shared" si="76"/>
        <v/>
      </c>
      <c r="P413" s="2" t="str">
        <f t="shared" si="77"/>
        <v/>
      </c>
      <c r="Q413" s="2" t="str">
        <f t="shared" si="78"/>
        <v/>
      </c>
      <c r="R413" s="2" t="str">
        <f t="shared" si="79"/>
        <v/>
      </c>
      <c r="S413" s="11" t="str">
        <f t="shared" si="80"/>
        <v/>
      </c>
      <c r="T413" s="11" t="str">
        <f>IF(ISBLANK(A413),"",VLOOKUP(表1_1617[[#This Row],[分项工程名称]],模板!C:G,3,FALSE))</f>
        <v/>
      </c>
      <c r="U413" s="2" t="str">
        <f t="shared" si="81"/>
        <v/>
      </c>
      <c r="V413" s="2" t="str">
        <f t="shared" si="82"/>
        <v/>
      </c>
      <c r="W413" s="11" t="str">
        <f>IF(ISBLANK(A413),"",表1_1617[[#This Row],[子项名称]]&amp;表1_1617[[#This Row],[标题]]&amp;表1_1617[[#This Row],[分项工程代号]])</f>
        <v/>
      </c>
      <c r="X413" s="11" t="str">
        <f>IF(ISBLANK(A413),"",COUNTIF(W:W,表1_1617[[#This Row],[子项名称]]&amp;表1_1617[[#This Row],[标题]]&amp;表1_1617[[#This Row],[分项工程代号]]))</f>
        <v/>
      </c>
      <c r="Y413" s="11" t="str">
        <f>IF(ISBLANK(A413),"",表1_1617[[#This Row],[子项名称]]&amp;表1_1617[[#This Row],[分项工程代号]]&amp;表1_1617[[#This Row],[分项工程名称]])</f>
        <v/>
      </c>
      <c r="Z413" s="11" t="str">
        <f>IF(ISBLANK(A413),"",IF(MATCH(表1_1617[[#This Row],[子项名称]]&amp;表1_1617[[#This Row],[分项工程代号]]&amp;表1_1617[[#This Row],[分项工程名称]],Y:Y,0)=ROW(表1_1617[[#This Row],[子项名称]]),TRUE,FALSE))</f>
        <v/>
      </c>
      <c r="AA413" s="11" t="str">
        <f t="shared" si="83"/>
        <v/>
      </c>
      <c r="AB413" s="11" t="str">
        <f>IF(ISBLANK(A413),"",VLOOKUP(表1_1617[[#This Row],[分项工程名称]],施工检查记录[#All],2,FALSE))</f>
        <v/>
      </c>
      <c r="AC413" t="str">
        <f t="shared" si="72"/>
        <v>1900年01月00日</v>
      </c>
    </row>
    <row r="414" customHeight="1" spans="1:29">
      <c r="A414" s="5"/>
      <c r="B414" s="5" t="str">
        <f ca="1" t="shared" si="73"/>
        <v/>
      </c>
      <c r="D414" s="5"/>
      <c r="E414" s="5"/>
      <c r="F414" s="5"/>
      <c r="G414" s="85"/>
      <c r="I414" s="5"/>
      <c r="J414" s="5"/>
      <c r="K414" s="11" t="str">
        <f>IF(ISBLANK(A414),"",VLOOKUP("S8"&amp;表1_1617[[#This Row],[分项工程代号]]&amp;表1_1617[[#This Row],[分项工程名称]],模板!D:F,3,FALSE))</f>
        <v/>
      </c>
      <c r="L414" s="2" t="str">
        <f ca="1">IF(ISBLANK(A414),"",表1_1617[[#This Row],[编号]]&amp;TEXT(表1_1617[[#This Row],[序号]],"000"))</f>
        <v/>
      </c>
      <c r="M414" s="11" t="str">
        <f t="shared" si="74"/>
        <v/>
      </c>
      <c r="N414" s="11" t="str">
        <f t="shared" si="75"/>
        <v/>
      </c>
      <c r="O414" s="11" t="str">
        <f t="shared" si="76"/>
        <v/>
      </c>
      <c r="P414" s="2" t="str">
        <f t="shared" si="77"/>
        <v/>
      </c>
      <c r="Q414" s="2" t="str">
        <f t="shared" si="78"/>
        <v/>
      </c>
      <c r="R414" s="2" t="str">
        <f t="shared" si="79"/>
        <v/>
      </c>
      <c r="S414" s="11" t="str">
        <f t="shared" si="80"/>
        <v/>
      </c>
      <c r="T414" s="11" t="str">
        <f>IF(ISBLANK(A414),"",VLOOKUP(表1_1617[[#This Row],[分项工程名称]],模板!C:G,3,FALSE))</f>
        <v/>
      </c>
      <c r="U414" s="2" t="str">
        <f t="shared" si="81"/>
        <v/>
      </c>
      <c r="V414" s="2" t="str">
        <f t="shared" si="82"/>
        <v/>
      </c>
      <c r="W414" s="11" t="str">
        <f>IF(ISBLANK(A414),"",表1_1617[[#This Row],[子项名称]]&amp;表1_1617[[#This Row],[标题]]&amp;表1_1617[[#This Row],[分项工程代号]])</f>
        <v/>
      </c>
      <c r="X414" s="11" t="str">
        <f>IF(ISBLANK(A414),"",COUNTIF(W:W,表1_1617[[#This Row],[子项名称]]&amp;表1_1617[[#This Row],[标题]]&amp;表1_1617[[#This Row],[分项工程代号]]))</f>
        <v/>
      </c>
      <c r="Y414" s="11" t="str">
        <f>IF(ISBLANK(A414),"",表1_1617[[#This Row],[子项名称]]&amp;表1_1617[[#This Row],[分项工程代号]]&amp;表1_1617[[#This Row],[分项工程名称]])</f>
        <v/>
      </c>
      <c r="Z414" s="11" t="str">
        <f>IF(ISBLANK(A414),"",IF(MATCH(表1_1617[[#This Row],[子项名称]]&amp;表1_1617[[#This Row],[分项工程代号]]&amp;表1_1617[[#This Row],[分项工程名称]],Y:Y,0)=ROW(表1_1617[[#This Row],[子项名称]]),TRUE,FALSE))</f>
        <v/>
      </c>
      <c r="AA414" s="11" t="str">
        <f t="shared" si="83"/>
        <v/>
      </c>
      <c r="AB414" s="11" t="str">
        <f>IF(ISBLANK(A414),"",VLOOKUP(表1_1617[[#This Row],[分项工程名称]],施工检查记录[#All],2,FALSE))</f>
        <v/>
      </c>
      <c r="AC414" t="str">
        <f t="shared" si="72"/>
        <v>1900年01月00日</v>
      </c>
    </row>
    <row r="415" customHeight="1" spans="1:29">
      <c r="A415" s="5"/>
      <c r="B415" s="5" t="str">
        <f ca="1" t="shared" si="73"/>
        <v/>
      </c>
      <c r="D415" s="5"/>
      <c r="E415" s="5"/>
      <c r="F415" s="5"/>
      <c r="G415" s="85"/>
      <c r="I415" s="5"/>
      <c r="J415" s="5"/>
      <c r="K415" s="11" t="str">
        <f>IF(ISBLANK(A415),"",VLOOKUP("S8"&amp;表1_1617[[#This Row],[分项工程代号]]&amp;表1_1617[[#This Row],[分项工程名称]],模板!D:F,3,FALSE))</f>
        <v/>
      </c>
      <c r="L415" s="2" t="str">
        <f ca="1">IF(ISBLANK(A415),"",表1_1617[[#This Row],[编号]]&amp;TEXT(表1_1617[[#This Row],[序号]],"000"))</f>
        <v/>
      </c>
      <c r="M415" s="11" t="str">
        <f t="shared" si="74"/>
        <v/>
      </c>
      <c r="N415" s="11" t="str">
        <f t="shared" si="75"/>
        <v/>
      </c>
      <c r="O415" s="11" t="str">
        <f t="shared" si="76"/>
        <v/>
      </c>
      <c r="P415" s="2" t="str">
        <f t="shared" si="77"/>
        <v/>
      </c>
      <c r="Q415" s="2" t="str">
        <f t="shared" si="78"/>
        <v/>
      </c>
      <c r="R415" s="2" t="str">
        <f t="shared" si="79"/>
        <v/>
      </c>
      <c r="S415" s="11" t="str">
        <f t="shared" si="80"/>
        <v/>
      </c>
      <c r="T415" s="11" t="str">
        <f>IF(ISBLANK(A415),"",VLOOKUP(表1_1617[[#This Row],[分项工程名称]],模板!C:G,3,FALSE))</f>
        <v/>
      </c>
      <c r="U415" s="2" t="str">
        <f t="shared" si="81"/>
        <v/>
      </c>
      <c r="V415" s="2" t="str">
        <f t="shared" si="82"/>
        <v/>
      </c>
      <c r="W415" s="11" t="str">
        <f>IF(ISBLANK(A415),"",表1_1617[[#This Row],[子项名称]]&amp;表1_1617[[#This Row],[标题]]&amp;表1_1617[[#This Row],[分项工程代号]])</f>
        <v/>
      </c>
      <c r="X415" s="11" t="str">
        <f>IF(ISBLANK(A415),"",COUNTIF(W:W,表1_1617[[#This Row],[子项名称]]&amp;表1_1617[[#This Row],[标题]]&amp;表1_1617[[#This Row],[分项工程代号]]))</f>
        <v/>
      </c>
      <c r="Y415" s="11" t="str">
        <f>IF(ISBLANK(A415),"",表1_1617[[#This Row],[子项名称]]&amp;表1_1617[[#This Row],[分项工程代号]]&amp;表1_1617[[#This Row],[分项工程名称]])</f>
        <v/>
      </c>
      <c r="Z415" s="11" t="str">
        <f>IF(ISBLANK(A415),"",IF(MATCH(表1_1617[[#This Row],[子项名称]]&amp;表1_1617[[#This Row],[分项工程代号]]&amp;表1_1617[[#This Row],[分项工程名称]],Y:Y,0)=ROW(表1_1617[[#This Row],[子项名称]]),TRUE,FALSE))</f>
        <v/>
      </c>
      <c r="AA415" s="11" t="str">
        <f t="shared" si="83"/>
        <v/>
      </c>
      <c r="AB415" s="11" t="str">
        <f>IF(ISBLANK(A415),"",VLOOKUP(表1_1617[[#This Row],[分项工程名称]],施工检查记录[#All],2,FALSE))</f>
        <v/>
      </c>
      <c r="AC415" t="str">
        <f t="shared" si="72"/>
        <v>1900年01月00日</v>
      </c>
    </row>
    <row r="416" customHeight="1" spans="1:29">
      <c r="A416" s="5"/>
      <c r="B416" s="5" t="str">
        <f ca="1" t="shared" si="73"/>
        <v/>
      </c>
      <c r="D416" s="5"/>
      <c r="E416" s="5"/>
      <c r="F416" s="5"/>
      <c r="G416" s="85"/>
      <c r="I416" s="5"/>
      <c r="J416" s="5"/>
      <c r="K416" s="11" t="str">
        <f>IF(ISBLANK(A416),"",VLOOKUP("S8"&amp;表1_1617[[#This Row],[分项工程代号]]&amp;表1_1617[[#This Row],[分项工程名称]],模板!D:F,3,FALSE))</f>
        <v/>
      </c>
      <c r="L416" s="2" t="str">
        <f ca="1">IF(ISBLANK(A416),"",表1_1617[[#This Row],[编号]]&amp;TEXT(表1_1617[[#This Row],[序号]],"000"))</f>
        <v/>
      </c>
      <c r="M416" s="11" t="str">
        <f t="shared" si="74"/>
        <v/>
      </c>
      <c r="N416" s="11" t="str">
        <f t="shared" si="75"/>
        <v/>
      </c>
      <c r="O416" s="11" t="str">
        <f t="shared" si="76"/>
        <v/>
      </c>
      <c r="P416" s="2" t="str">
        <f t="shared" si="77"/>
        <v/>
      </c>
      <c r="Q416" s="2" t="str">
        <f t="shared" si="78"/>
        <v/>
      </c>
      <c r="R416" s="2" t="str">
        <f t="shared" si="79"/>
        <v/>
      </c>
      <c r="S416" s="11" t="str">
        <f t="shared" si="80"/>
        <v/>
      </c>
      <c r="T416" s="11" t="str">
        <f>IF(ISBLANK(A416),"",VLOOKUP(表1_1617[[#This Row],[分项工程名称]],模板!C:G,3,FALSE))</f>
        <v/>
      </c>
      <c r="U416" s="2" t="str">
        <f t="shared" si="81"/>
        <v/>
      </c>
      <c r="V416" s="2" t="str">
        <f t="shared" si="82"/>
        <v/>
      </c>
      <c r="W416" s="11" t="str">
        <f>IF(ISBLANK(A416),"",表1_1617[[#This Row],[子项名称]]&amp;表1_1617[[#This Row],[标题]]&amp;表1_1617[[#This Row],[分项工程代号]])</f>
        <v/>
      </c>
      <c r="X416" s="11" t="str">
        <f>IF(ISBLANK(A416),"",COUNTIF(W:W,表1_1617[[#This Row],[子项名称]]&amp;表1_1617[[#This Row],[标题]]&amp;表1_1617[[#This Row],[分项工程代号]]))</f>
        <v/>
      </c>
      <c r="Y416" s="11" t="str">
        <f>IF(ISBLANK(A416),"",表1_1617[[#This Row],[子项名称]]&amp;表1_1617[[#This Row],[分项工程代号]]&amp;表1_1617[[#This Row],[分项工程名称]])</f>
        <v/>
      </c>
      <c r="Z416" s="11" t="str">
        <f>IF(ISBLANK(A416),"",IF(MATCH(表1_1617[[#This Row],[子项名称]]&amp;表1_1617[[#This Row],[分项工程代号]]&amp;表1_1617[[#This Row],[分项工程名称]],Y:Y,0)=ROW(表1_1617[[#This Row],[子项名称]]),TRUE,FALSE))</f>
        <v/>
      </c>
      <c r="AA416" s="11" t="str">
        <f t="shared" si="83"/>
        <v/>
      </c>
      <c r="AB416" s="11" t="str">
        <f>IF(ISBLANK(A416),"",VLOOKUP(表1_1617[[#This Row],[分项工程名称]],施工检查记录[#All],2,FALSE))</f>
        <v/>
      </c>
      <c r="AC416" t="str">
        <f t="shared" si="72"/>
        <v>1900年01月00日</v>
      </c>
    </row>
    <row r="417" customHeight="1" spans="1:29">
      <c r="A417" s="5"/>
      <c r="B417" s="5" t="str">
        <f ca="1" t="shared" si="73"/>
        <v/>
      </c>
      <c r="D417" s="5"/>
      <c r="E417" s="5"/>
      <c r="F417" s="5"/>
      <c r="G417" s="85"/>
      <c r="I417" s="5"/>
      <c r="J417" s="5"/>
      <c r="K417" s="11" t="str">
        <f>IF(ISBLANK(A417),"",VLOOKUP("S8"&amp;表1_1617[[#This Row],[分项工程代号]]&amp;表1_1617[[#This Row],[分项工程名称]],模板!D:F,3,FALSE))</f>
        <v/>
      </c>
      <c r="L417" s="2" t="str">
        <f ca="1">IF(ISBLANK(A417),"",表1_1617[[#This Row],[编号]]&amp;TEXT(表1_1617[[#This Row],[序号]],"000"))</f>
        <v/>
      </c>
      <c r="M417" s="11" t="str">
        <f t="shared" si="74"/>
        <v/>
      </c>
      <c r="N417" s="11" t="str">
        <f t="shared" si="75"/>
        <v/>
      </c>
      <c r="O417" s="11" t="str">
        <f t="shared" si="76"/>
        <v/>
      </c>
      <c r="P417" s="2" t="str">
        <f t="shared" si="77"/>
        <v/>
      </c>
      <c r="Q417" s="2" t="str">
        <f t="shared" si="78"/>
        <v/>
      </c>
      <c r="R417" s="2" t="str">
        <f t="shared" si="79"/>
        <v/>
      </c>
      <c r="S417" s="11" t="str">
        <f t="shared" si="80"/>
        <v/>
      </c>
      <c r="T417" s="11" t="str">
        <f>IF(ISBLANK(A417),"",VLOOKUP(表1_1617[[#This Row],[分项工程名称]],模板!C:G,3,FALSE))</f>
        <v/>
      </c>
      <c r="U417" s="2" t="str">
        <f t="shared" si="81"/>
        <v/>
      </c>
      <c r="V417" s="2" t="str">
        <f t="shared" si="82"/>
        <v/>
      </c>
      <c r="W417" s="11" t="str">
        <f>IF(ISBLANK(A417),"",表1_1617[[#This Row],[子项名称]]&amp;表1_1617[[#This Row],[标题]]&amp;表1_1617[[#This Row],[分项工程代号]])</f>
        <v/>
      </c>
      <c r="X417" s="11" t="str">
        <f>IF(ISBLANK(A417),"",COUNTIF(W:W,表1_1617[[#This Row],[子项名称]]&amp;表1_1617[[#This Row],[标题]]&amp;表1_1617[[#This Row],[分项工程代号]]))</f>
        <v/>
      </c>
      <c r="Y417" s="11" t="str">
        <f>IF(ISBLANK(A417),"",表1_1617[[#This Row],[子项名称]]&amp;表1_1617[[#This Row],[分项工程代号]]&amp;表1_1617[[#This Row],[分项工程名称]])</f>
        <v/>
      </c>
      <c r="Z417" s="11" t="str">
        <f>IF(ISBLANK(A417),"",IF(MATCH(表1_1617[[#This Row],[子项名称]]&amp;表1_1617[[#This Row],[分项工程代号]]&amp;表1_1617[[#This Row],[分项工程名称]],Y:Y,0)=ROW(表1_1617[[#This Row],[子项名称]]),TRUE,FALSE))</f>
        <v/>
      </c>
      <c r="AA417" s="11" t="str">
        <f t="shared" si="83"/>
        <v/>
      </c>
      <c r="AB417" s="11" t="str">
        <f>IF(ISBLANK(A417),"",VLOOKUP(表1_1617[[#This Row],[分项工程名称]],施工检查记录[#All],2,FALSE))</f>
        <v/>
      </c>
      <c r="AC417" t="str">
        <f t="shared" si="72"/>
        <v>1900年01月00日</v>
      </c>
    </row>
    <row r="418" customHeight="1" spans="1:29">
      <c r="A418" s="5"/>
      <c r="B418" s="5" t="str">
        <f ca="1" t="shared" si="73"/>
        <v/>
      </c>
      <c r="D418" s="5"/>
      <c r="E418" s="5"/>
      <c r="F418" s="5"/>
      <c r="G418" s="85"/>
      <c r="I418" s="5"/>
      <c r="J418" s="5"/>
      <c r="K418" s="11" t="str">
        <f>IF(ISBLANK(A418),"",VLOOKUP("S8"&amp;表1_1617[[#This Row],[分项工程代号]]&amp;表1_1617[[#This Row],[分项工程名称]],模板!D:F,3,FALSE))</f>
        <v/>
      </c>
      <c r="L418" s="2" t="str">
        <f ca="1">IF(ISBLANK(A418),"",表1_1617[[#This Row],[编号]]&amp;TEXT(表1_1617[[#This Row],[序号]],"000"))</f>
        <v/>
      </c>
      <c r="M418" s="11" t="str">
        <f t="shared" si="74"/>
        <v/>
      </c>
      <c r="N418" s="11" t="str">
        <f t="shared" si="75"/>
        <v/>
      </c>
      <c r="O418" s="11" t="str">
        <f t="shared" si="76"/>
        <v/>
      </c>
      <c r="P418" s="2" t="str">
        <f t="shared" si="77"/>
        <v/>
      </c>
      <c r="Q418" s="2" t="str">
        <f t="shared" si="78"/>
        <v/>
      </c>
      <c r="R418" s="2" t="str">
        <f t="shared" si="79"/>
        <v/>
      </c>
      <c r="S418" s="11" t="str">
        <f t="shared" si="80"/>
        <v/>
      </c>
      <c r="T418" s="11" t="str">
        <f>IF(ISBLANK(A418),"",VLOOKUP(表1_1617[[#This Row],[分项工程名称]],模板!C:G,3,FALSE))</f>
        <v/>
      </c>
      <c r="U418" s="2" t="str">
        <f t="shared" si="81"/>
        <v/>
      </c>
      <c r="V418" s="2" t="str">
        <f t="shared" si="82"/>
        <v/>
      </c>
      <c r="W418" s="11" t="str">
        <f>IF(ISBLANK(A418),"",表1_1617[[#This Row],[子项名称]]&amp;表1_1617[[#This Row],[标题]]&amp;表1_1617[[#This Row],[分项工程代号]])</f>
        <v/>
      </c>
      <c r="X418" s="11" t="str">
        <f>IF(ISBLANK(A418),"",COUNTIF(W:W,表1_1617[[#This Row],[子项名称]]&amp;表1_1617[[#This Row],[标题]]&amp;表1_1617[[#This Row],[分项工程代号]]))</f>
        <v/>
      </c>
      <c r="Y418" s="11" t="str">
        <f>IF(ISBLANK(A418),"",表1_1617[[#This Row],[子项名称]]&amp;表1_1617[[#This Row],[分项工程代号]]&amp;表1_1617[[#This Row],[分项工程名称]])</f>
        <v/>
      </c>
      <c r="Z418" s="11" t="str">
        <f>IF(ISBLANK(A418),"",IF(MATCH(表1_1617[[#This Row],[子项名称]]&amp;表1_1617[[#This Row],[分项工程代号]]&amp;表1_1617[[#This Row],[分项工程名称]],Y:Y,0)=ROW(表1_1617[[#This Row],[子项名称]]),TRUE,FALSE))</f>
        <v/>
      </c>
      <c r="AA418" s="11" t="str">
        <f t="shared" si="83"/>
        <v/>
      </c>
      <c r="AB418" s="11" t="str">
        <f>IF(ISBLANK(A418),"",VLOOKUP(表1_1617[[#This Row],[分项工程名称]],施工检查记录[#All],2,FALSE))</f>
        <v/>
      </c>
      <c r="AC418" t="str">
        <f t="shared" si="72"/>
        <v>1900年01月00日</v>
      </c>
    </row>
    <row r="419" customHeight="1" spans="2:29">
      <c r="B419" s="5" t="str">
        <f ca="1" t="shared" si="73"/>
        <v/>
      </c>
      <c r="C419" s="5"/>
      <c r="D419" s="5"/>
      <c r="E419" s="5"/>
      <c r="G419" s="85"/>
      <c r="J419" s="5"/>
      <c r="K419" s="11" t="str">
        <f>IF(ISBLANK(A419),"",VLOOKUP("S8"&amp;表1_1617[[#This Row],[分项工程代号]]&amp;表1_1617[[#This Row],[分项工程名称]],模板!D:F,3,FALSE))</f>
        <v/>
      </c>
      <c r="L419" s="2" t="str">
        <f ca="1">IF(ISBLANK(A419),"",表1_1617[[#This Row],[编号]]&amp;TEXT(表1_1617[[#This Row],[序号]],"000"))</f>
        <v/>
      </c>
      <c r="M419" s="11" t="str">
        <f t="shared" si="74"/>
        <v/>
      </c>
      <c r="N419" s="11" t="str">
        <f t="shared" si="75"/>
        <v/>
      </c>
      <c r="O419" s="11" t="str">
        <f t="shared" si="76"/>
        <v/>
      </c>
      <c r="P419" s="2" t="str">
        <f t="shared" si="77"/>
        <v/>
      </c>
      <c r="Q419" s="2" t="str">
        <f t="shared" si="78"/>
        <v/>
      </c>
      <c r="R419" s="2" t="str">
        <f t="shared" si="79"/>
        <v/>
      </c>
      <c r="S419" s="11" t="str">
        <f t="shared" si="80"/>
        <v/>
      </c>
      <c r="T419" s="11" t="str">
        <f>IF(ISBLANK(A419),"",VLOOKUP(表1_1617[[#This Row],[分项工程名称]],模板!C:G,3,FALSE))</f>
        <v/>
      </c>
      <c r="U419" s="2" t="str">
        <f t="shared" si="81"/>
        <v/>
      </c>
      <c r="V419" s="2" t="str">
        <f t="shared" si="82"/>
        <v/>
      </c>
      <c r="W419" s="11" t="str">
        <f>IF(ISBLANK(A419),"",表1_1617[[#This Row],[子项名称]]&amp;表1_1617[[#This Row],[标题]]&amp;表1_1617[[#This Row],[分项工程代号]])</f>
        <v/>
      </c>
      <c r="X419" s="11" t="str">
        <f>IF(ISBLANK(A419),"",COUNTIF(W:W,表1_1617[[#This Row],[子项名称]]&amp;表1_1617[[#This Row],[标题]]&amp;表1_1617[[#This Row],[分项工程代号]]))</f>
        <v/>
      </c>
      <c r="Y419" s="11" t="str">
        <f>IF(ISBLANK(A419),"",表1_1617[[#This Row],[子项名称]]&amp;表1_1617[[#This Row],[分项工程代号]]&amp;表1_1617[[#This Row],[分项工程名称]])</f>
        <v/>
      </c>
      <c r="Z419" s="11" t="str">
        <f>IF(ISBLANK(A419),"",IF(MATCH(表1_1617[[#This Row],[子项名称]]&amp;表1_1617[[#This Row],[分项工程代号]]&amp;表1_1617[[#This Row],[分项工程名称]],Y:Y,0)=ROW(表1_1617[[#This Row],[子项名称]]),TRUE,FALSE))</f>
        <v/>
      </c>
      <c r="AA419" s="11" t="str">
        <f t="shared" si="83"/>
        <v/>
      </c>
      <c r="AB419" s="11" t="str">
        <f>IF(ISBLANK(A419),"",VLOOKUP(表1_1617[[#This Row],[分项工程名称]],施工检查记录[#All],2,FALSE))</f>
        <v/>
      </c>
      <c r="AC419" t="str">
        <f t="shared" si="72"/>
        <v>1900年01月00日</v>
      </c>
    </row>
    <row r="420" customHeight="1" spans="2:29">
      <c r="B420" s="5" t="str">
        <f ca="1" t="shared" si="73"/>
        <v/>
      </c>
      <c r="C420" s="5"/>
      <c r="D420" s="5"/>
      <c r="E420" s="5"/>
      <c r="G420" s="85"/>
      <c r="J420" s="5"/>
      <c r="K420" s="11" t="str">
        <f>IF(ISBLANK(A420),"",VLOOKUP("S8"&amp;表1_1617[[#This Row],[分项工程代号]]&amp;表1_1617[[#This Row],[分项工程名称]],模板!D:F,3,FALSE))</f>
        <v/>
      </c>
      <c r="L420" s="2" t="str">
        <f ca="1">IF(ISBLANK(A420),"",表1_1617[[#This Row],[编号]]&amp;TEXT(表1_1617[[#This Row],[序号]],"000"))</f>
        <v/>
      </c>
      <c r="M420" s="11" t="str">
        <f t="shared" si="74"/>
        <v/>
      </c>
      <c r="N420" s="11" t="str">
        <f t="shared" si="75"/>
        <v/>
      </c>
      <c r="O420" s="11" t="str">
        <f t="shared" si="76"/>
        <v/>
      </c>
      <c r="P420" s="2" t="str">
        <f t="shared" si="77"/>
        <v/>
      </c>
      <c r="Q420" s="2" t="str">
        <f t="shared" si="78"/>
        <v/>
      </c>
      <c r="R420" s="2" t="str">
        <f t="shared" si="79"/>
        <v/>
      </c>
      <c r="S420" s="11" t="str">
        <f t="shared" si="80"/>
        <v/>
      </c>
      <c r="T420" s="11" t="str">
        <f>IF(ISBLANK(A420),"",VLOOKUP(表1_1617[[#This Row],[分项工程名称]],模板!C:G,3,FALSE))</f>
        <v/>
      </c>
      <c r="U420" s="2" t="str">
        <f t="shared" si="81"/>
        <v/>
      </c>
      <c r="V420" s="2" t="str">
        <f t="shared" si="82"/>
        <v/>
      </c>
      <c r="W420" s="11" t="str">
        <f>IF(ISBLANK(A420),"",表1_1617[[#This Row],[子项名称]]&amp;表1_1617[[#This Row],[标题]]&amp;表1_1617[[#This Row],[分项工程代号]])</f>
        <v/>
      </c>
      <c r="X420" s="11" t="str">
        <f>IF(ISBLANK(A420),"",COUNTIF(W:W,表1_1617[[#This Row],[子项名称]]&amp;表1_1617[[#This Row],[标题]]&amp;表1_1617[[#This Row],[分项工程代号]]))</f>
        <v/>
      </c>
      <c r="Y420" s="11" t="str">
        <f>IF(ISBLANK(A420),"",表1_1617[[#This Row],[子项名称]]&amp;表1_1617[[#This Row],[分项工程代号]]&amp;表1_1617[[#This Row],[分项工程名称]])</f>
        <v/>
      </c>
      <c r="Z420" s="11" t="str">
        <f>IF(ISBLANK(A420),"",IF(MATCH(表1_1617[[#This Row],[子项名称]]&amp;表1_1617[[#This Row],[分项工程代号]]&amp;表1_1617[[#This Row],[分项工程名称]],Y:Y,0)=ROW(表1_1617[[#This Row],[子项名称]]),TRUE,FALSE))</f>
        <v/>
      </c>
      <c r="AA420" s="11" t="str">
        <f t="shared" si="83"/>
        <v/>
      </c>
      <c r="AB420" s="11" t="str">
        <f>IF(ISBLANK(A420),"",VLOOKUP(表1_1617[[#This Row],[分项工程名称]],施工检查记录[#All],2,FALSE))</f>
        <v/>
      </c>
      <c r="AC420" t="str">
        <f t="shared" si="72"/>
        <v>1900年01月00日</v>
      </c>
    </row>
    <row r="421" customHeight="1" spans="1:29">
      <c r="A421" s="5"/>
      <c r="B421" s="5" t="str">
        <f ca="1" t="shared" si="73"/>
        <v/>
      </c>
      <c r="C421" s="5"/>
      <c r="D421" s="5"/>
      <c r="E421" s="5"/>
      <c r="G421" s="85"/>
      <c r="H421" s="5"/>
      <c r="J421" s="5"/>
      <c r="K421" s="11" t="str">
        <f>IF(ISBLANK(A421),"",VLOOKUP("S8"&amp;表1_1617[[#This Row],[分项工程代号]]&amp;表1_1617[[#This Row],[分项工程名称]],模板!D:F,3,FALSE))</f>
        <v/>
      </c>
      <c r="L421" s="2" t="str">
        <f ca="1">IF(ISBLANK(A421),"",表1_1617[[#This Row],[编号]]&amp;TEXT(表1_1617[[#This Row],[序号]],"000"))</f>
        <v/>
      </c>
      <c r="M421" s="11" t="str">
        <f t="shared" si="74"/>
        <v/>
      </c>
      <c r="N421" s="11" t="str">
        <f t="shared" si="75"/>
        <v/>
      </c>
      <c r="O421" s="11" t="str">
        <f t="shared" si="76"/>
        <v/>
      </c>
      <c r="P421" s="2" t="str">
        <f t="shared" si="77"/>
        <v/>
      </c>
      <c r="Q421" s="2" t="str">
        <f t="shared" si="78"/>
        <v/>
      </c>
      <c r="R421" s="2" t="str">
        <f t="shared" si="79"/>
        <v/>
      </c>
      <c r="S421" s="11" t="str">
        <f t="shared" si="80"/>
        <v/>
      </c>
      <c r="T421" s="11" t="str">
        <f>IF(ISBLANK(A421),"",VLOOKUP(表1_1617[[#This Row],[分项工程名称]],模板!C:G,3,FALSE))</f>
        <v/>
      </c>
      <c r="U421" s="2" t="str">
        <f t="shared" si="81"/>
        <v/>
      </c>
      <c r="V421" s="2" t="str">
        <f t="shared" si="82"/>
        <v/>
      </c>
      <c r="W421" s="11" t="str">
        <f>IF(ISBLANK(A421),"",表1_1617[[#This Row],[子项名称]]&amp;表1_1617[[#This Row],[标题]]&amp;表1_1617[[#This Row],[分项工程代号]])</f>
        <v/>
      </c>
      <c r="X421" s="11" t="str">
        <f>IF(ISBLANK(A421),"",COUNTIF(W:W,表1_1617[[#This Row],[子项名称]]&amp;表1_1617[[#This Row],[标题]]&amp;表1_1617[[#This Row],[分项工程代号]]))</f>
        <v/>
      </c>
      <c r="Y421" s="11" t="str">
        <f>IF(ISBLANK(A421),"",表1_1617[[#This Row],[子项名称]]&amp;表1_1617[[#This Row],[分项工程代号]]&amp;表1_1617[[#This Row],[分项工程名称]])</f>
        <v/>
      </c>
      <c r="Z421" s="11" t="str">
        <f>IF(ISBLANK(A421),"",IF(MATCH(表1_1617[[#This Row],[子项名称]]&amp;表1_1617[[#This Row],[分项工程代号]]&amp;表1_1617[[#This Row],[分项工程名称]],Y:Y,0)=ROW(表1_1617[[#This Row],[子项名称]]),TRUE,FALSE))</f>
        <v/>
      </c>
      <c r="AA421" s="11" t="str">
        <f t="shared" si="83"/>
        <v/>
      </c>
      <c r="AB421" s="11" t="str">
        <f>IF(ISBLANK(A421),"",VLOOKUP(表1_1617[[#This Row],[分项工程名称]],施工检查记录[#All],2,FALSE))</f>
        <v/>
      </c>
      <c r="AC421" t="str">
        <f t="shared" si="72"/>
        <v>1900年01月00日</v>
      </c>
    </row>
    <row r="422" customHeight="1" spans="1:29">
      <c r="A422" s="5"/>
      <c r="B422" s="5" t="str">
        <f ca="1" t="shared" si="73"/>
        <v/>
      </c>
      <c r="C422" s="5"/>
      <c r="D422" s="5"/>
      <c r="E422" s="5"/>
      <c r="G422" s="85"/>
      <c r="H422" s="5"/>
      <c r="J422" s="5"/>
      <c r="K422" s="11" t="str">
        <f>IF(ISBLANK(A422),"",VLOOKUP("S8"&amp;表1_1617[[#This Row],[分项工程代号]]&amp;表1_1617[[#This Row],[分项工程名称]],模板!D:F,3,FALSE))</f>
        <v/>
      </c>
      <c r="L422" s="2" t="str">
        <f ca="1">IF(ISBLANK(A422),"",表1_1617[[#This Row],[编号]]&amp;TEXT(表1_1617[[#This Row],[序号]],"000"))</f>
        <v/>
      </c>
      <c r="M422" s="11" t="str">
        <f t="shared" si="74"/>
        <v/>
      </c>
      <c r="N422" s="11" t="str">
        <f t="shared" si="75"/>
        <v/>
      </c>
      <c r="O422" s="11" t="str">
        <f t="shared" si="76"/>
        <v/>
      </c>
      <c r="P422" s="2" t="str">
        <f t="shared" si="77"/>
        <v/>
      </c>
      <c r="Q422" s="2" t="str">
        <f t="shared" si="78"/>
        <v/>
      </c>
      <c r="R422" s="2" t="str">
        <f t="shared" si="79"/>
        <v/>
      </c>
      <c r="S422" s="11" t="str">
        <f t="shared" si="80"/>
        <v/>
      </c>
      <c r="T422" s="11" t="str">
        <f>IF(ISBLANK(A422),"",VLOOKUP(表1_1617[[#This Row],[分项工程名称]],模板!C:G,3,FALSE))</f>
        <v/>
      </c>
      <c r="U422" s="2" t="str">
        <f t="shared" si="81"/>
        <v/>
      </c>
      <c r="V422" s="2" t="str">
        <f t="shared" si="82"/>
        <v/>
      </c>
      <c r="W422" s="11" t="str">
        <f>IF(ISBLANK(A422),"",表1_1617[[#This Row],[子项名称]]&amp;表1_1617[[#This Row],[标题]]&amp;表1_1617[[#This Row],[分项工程代号]])</f>
        <v/>
      </c>
      <c r="X422" s="11" t="str">
        <f>IF(ISBLANK(A422),"",COUNTIF(W:W,表1_1617[[#This Row],[子项名称]]&amp;表1_1617[[#This Row],[标题]]&amp;表1_1617[[#This Row],[分项工程代号]]))</f>
        <v/>
      </c>
      <c r="Y422" s="11" t="str">
        <f>IF(ISBLANK(A422),"",表1_1617[[#This Row],[子项名称]]&amp;表1_1617[[#This Row],[分项工程代号]]&amp;表1_1617[[#This Row],[分项工程名称]])</f>
        <v/>
      </c>
      <c r="Z422" s="11" t="str">
        <f>IF(ISBLANK(A422),"",IF(MATCH(表1_1617[[#This Row],[子项名称]]&amp;表1_1617[[#This Row],[分项工程代号]]&amp;表1_1617[[#This Row],[分项工程名称]],Y:Y,0)=ROW(表1_1617[[#This Row],[子项名称]]),TRUE,FALSE))</f>
        <v/>
      </c>
      <c r="AA422" s="11" t="str">
        <f t="shared" si="83"/>
        <v/>
      </c>
      <c r="AB422" s="11" t="str">
        <f>IF(ISBLANK(A422),"",VLOOKUP(表1_1617[[#This Row],[分项工程名称]],施工检查记录[#All],2,FALSE))</f>
        <v/>
      </c>
      <c r="AC422" t="str">
        <f t="shared" si="72"/>
        <v>1900年01月00日</v>
      </c>
    </row>
    <row r="423" customHeight="1" spans="1:29">
      <c r="A423" s="5"/>
      <c r="B423" s="5" t="str">
        <f ca="1" t="shared" si="73"/>
        <v/>
      </c>
      <c r="D423" s="5"/>
      <c r="E423" s="5"/>
      <c r="G423" s="85"/>
      <c r="H423" s="5"/>
      <c r="J423" s="5"/>
      <c r="K423" s="11" t="str">
        <f>IF(ISBLANK(A423),"",VLOOKUP("S8"&amp;表1_1617[[#This Row],[分项工程代号]]&amp;表1_1617[[#This Row],[分项工程名称]],模板!D:F,3,FALSE))</f>
        <v/>
      </c>
      <c r="L423" s="2" t="str">
        <f ca="1">IF(ISBLANK(A423),"",表1_1617[[#This Row],[编号]]&amp;TEXT(表1_1617[[#This Row],[序号]],"000"))</f>
        <v/>
      </c>
      <c r="M423" s="11" t="str">
        <f t="shared" si="74"/>
        <v/>
      </c>
      <c r="N423" s="11" t="str">
        <f t="shared" si="75"/>
        <v/>
      </c>
      <c r="O423" s="11" t="str">
        <f t="shared" si="76"/>
        <v/>
      </c>
      <c r="P423" s="2" t="str">
        <f t="shared" si="77"/>
        <v/>
      </c>
      <c r="Q423" s="2" t="str">
        <f t="shared" si="78"/>
        <v/>
      </c>
      <c r="R423" s="2" t="str">
        <f t="shared" si="79"/>
        <v/>
      </c>
      <c r="S423" s="11" t="str">
        <f t="shared" si="80"/>
        <v/>
      </c>
      <c r="T423" s="11" t="str">
        <f>IF(ISBLANK(A423),"",VLOOKUP(表1_1617[[#This Row],[分项工程名称]],模板!C:G,3,FALSE))</f>
        <v/>
      </c>
      <c r="U423" s="2" t="str">
        <f t="shared" si="81"/>
        <v/>
      </c>
      <c r="V423" s="2" t="str">
        <f t="shared" si="82"/>
        <v/>
      </c>
      <c r="W423" s="11" t="str">
        <f>IF(ISBLANK(A423),"",表1_1617[[#This Row],[子项名称]]&amp;表1_1617[[#This Row],[标题]]&amp;表1_1617[[#This Row],[分项工程代号]])</f>
        <v/>
      </c>
      <c r="X423" s="11" t="str">
        <f>IF(ISBLANK(A423),"",COUNTIF(W:W,表1_1617[[#This Row],[子项名称]]&amp;表1_1617[[#This Row],[标题]]&amp;表1_1617[[#This Row],[分项工程代号]]))</f>
        <v/>
      </c>
      <c r="Y423" s="11" t="str">
        <f>IF(ISBLANK(A423),"",表1_1617[[#This Row],[子项名称]]&amp;表1_1617[[#This Row],[分项工程代号]]&amp;表1_1617[[#This Row],[分项工程名称]])</f>
        <v/>
      </c>
      <c r="Z423" s="11" t="str">
        <f>IF(ISBLANK(A423),"",IF(MATCH(表1_1617[[#This Row],[子项名称]]&amp;表1_1617[[#This Row],[分项工程代号]]&amp;表1_1617[[#This Row],[分项工程名称]],Y:Y,0)=ROW(表1_1617[[#This Row],[子项名称]]),TRUE,FALSE))</f>
        <v/>
      </c>
      <c r="AA423" s="11" t="str">
        <f t="shared" si="83"/>
        <v/>
      </c>
      <c r="AB423" s="11" t="str">
        <f>IF(ISBLANK(A423),"",VLOOKUP(表1_1617[[#This Row],[分项工程名称]],施工检查记录[#All],2,FALSE))</f>
        <v/>
      </c>
      <c r="AC423" t="str">
        <f t="shared" si="72"/>
        <v>1900年01月00日</v>
      </c>
    </row>
    <row r="424" customHeight="1" spans="1:29">
      <c r="A424" s="5"/>
      <c r="B424" s="5" t="str">
        <f ca="1" t="shared" si="73"/>
        <v/>
      </c>
      <c r="D424" s="5"/>
      <c r="E424" s="5"/>
      <c r="G424" s="85"/>
      <c r="H424" s="5"/>
      <c r="J424" s="5"/>
      <c r="K424" s="11" t="str">
        <f>IF(ISBLANK(A424),"",VLOOKUP("S8"&amp;表1_1617[[#This Row],[分项工程代号]]&amp;表1_1617[[#This Row],[分项工程名称]],模板!D:F,3,FALSE))</f>
        <v/>
      </c>
      <c r="L424" s="2" t="str">
        <f ca="1">IF(ISBLANK(A424),"",表1_1617[[#This Row],[编号]]&amp;TEXT(表1_1617[[#This Row],[序号]],"000"))</f>
        <v/>
      </c>
      <c r="M424" s="11" t="str">
        <f t="shared" si="74"/>
        <v/>
      </c>
      <c r="N424" s="11" t="str">
        <f t="shared" si="75"/>
        <v/>
      </c>
      <c r="O424" s="11" t="str">
        <f t="shared" si="76"/>
        <v/>
      </c>
      <c r="P424" s="2" t="str">
        <f t="shared" si="77"/>
        <v/>
      </c>
      <c r="Q424" s="2" t="str">
        <f t="shared" si="78"/>
        <v/>
      </c>
      <c r="R424" s="2" t="str">
        <f t="shared" si="79"/>
        <v/>
      </c>
      <c r="S424" s="11" t="str">
        <f t="shared" si="80"/>
        <v/>
      </c>
      <c r="T424" s="11" t="str">
        <f>IF(ISBLANK(A424),"",VLOOKUP(表1_1617[[#This Row],[分项工程名称]],模板!C:G,3,FALSE))</f>
        <v/>
      </c>
      <c r="U424" s="2" t="str">
        <f t="shared" si="81"/>
        <v/>
      </c>
      <c r="V424" s="2" t="str">
        <f t="shared" si="82"/>
        <v/>
      </c>
      <c r="W424" s="11" t="str">
        <f>IF(ISBLANK(A424),"",表1_1617[[#This Row],[子项名称]]&amp;表1_1617[[#This Row],[标题]]&amp;表1_1617[[#This Row],[分项工程代号]])</f>
        <v/>
      </c>
      <c r="X424" s="11" t="str">
        <f>IF(ISBLANK(A424),"",COUNTIF(W:W,表1_1617[[#This Row],[子项名称]]&amp;表1_1617[[#This Row],[标题]]&amp;表1_1617[[#This Row],[分项工程代号]]))</f>
        <v/>
      </c>
      <c r="Y424" s="11" t="str">
        <f>IF(ISBLANK(A424),"",表1_1617[[#This Row],[子项名称]]&amp;表1_1617[[#This Row],[分项工程代号]]&amp;表1_1617[[#This Row],[分项工程名称]])</f>
        <v/>
      </c>
      <c r="Z424" s="11" t="str">
        <f>IF(ISBLANK(A424),"",IF(MATCH(表1_1617[[#This Row],[子项名称]]&amp;表1_1617[[#This Row],[分项工程代号]]&amp;表1_1617[[#This Row],[分项工程名称]],Y:Y,0)=ROW(表1_1617[[#This Row],[子项名称]]),TRUE,FALSE))</f>
        <v/>
      </c>
      <c r="AA424" s="11" t="str">
        <f t="shared" si="83"/>
        <v/>
      </c>
      <c r="AB424" s="11" t="str">
        <f>IF(ISBLANK(A424),"",VLOOKUP(表1_1617[[#This Row],[分项工程名称]],施工检查记录[#All],2,FALSE))</f>
        <v/>
      </c>
      <c r="AC424" t="str">
        <f t="shared" si="72"/>
        <v>1900年01月00日</v>
      </c>
    </row>
    <row r="425" customHeight="1" spans="1:29">
      <c r="A425" s="5"/>
      <c r="B425" s="5" t="str">
        <f ca="1" t="shared" si="73"/>
        <v/>
      </c>
      <c r="D425" s="5"/>
      <c r="E425" s="5"/>
      <c r="G425" s="85"/>
      <c r="H425" s="5"/>
      <c r="J425" s="5"/>
      <c r="K425" s="11" t="str">
        <f>IF(ISBLANK(A425),"",VLOOKUP("S8"&amp;表1_1617[[#This Row],[分项工程代号]]&amp;表1_1617[[#This Row],[分项工程名称]],模板!D:F,3,FALSE))</f>
        <v/>
      </c>
      <c r="L425" s="2" t="str">
        <f ca="1">IF(ISBLANK(A425),"",表1_1617[[#This Row],[编号]]&amp;TEXT(表1_1617[[#This Row],[序号]],"000"))</f>
        <v/>
      </c>
      <c r="M425" s="11" t="str">
        <f t="shared" si="74"/>
        <v/>
      </c>
      <c r="N425" s="11" t="str">
        <f t="shared" si="75"/>
        <v/>
      </c>
      <c r="O425" s="11" t="str">
        <f t="shared" si="76"/>
        <v/>
      </c>
      <c r="P425" s="2" t="str">
        <f t="shared" si="77"/>
        <v/>
      </c>
      <c r="Q425" s="2" t="str">
        <f t="shared" si="78"/>
        <v/>
      </c>
      <c r="R425" s="2" t="str">
        <f t="shared" si="79"/>
        <v/>
      </c>
      <c r="S425" s="11" t="str">
        <f t="shared" si="80"/>
        <v/>
      </c>
      <c r="T425" s="11" t="str">
        <f>IF(ISBLANK(A425),"",VLOOKUP(表1_1617[[#This Row],[分项工程名称]],模板!C:G,3,FALSE))</f>
        <v/>
      </c>
      <c r="U425" s="2" t="str">
        <f t="shared" si="81"/>
        <v/>
      </c>
      <c r="V425" s="2" t="str">
        <f t="shared" si="82"/>
        <v/>
      </c>
      <c r="W425" s="11" t="str">
        <f>IF(ISBLANK(A425),"",表1_1617[[#This Row],[子项名称]]&amp;表1_1617[[#This Row],[标题]]&amp;表1_1617[[#This Row],[分项工程代号]])</f>
        <v/>
      </c>
      <c r="X425" s="11" t="str">
        <f>IF(ISBLANK(A425),"",COUNTIF(W:W,表1_1617[[#This Row],[子项名称]]&amp;表1_1617[[#This Row],[标题]]&amp;表1_1617[[#This Row],[分项工程代号]]))</f>
        <v/>
      </c>
      <c r="Y425" s="11" t="str">
        <f>IF(ISBLANK(A425),"",表1_1617[[#This Row],[子项名称]]&amp;表1_1617[[#This Row],[分项工程代号]]&amp;表1_1617[[#This Row],[分项工程名称]])</f>
        <v/>
      </c>
      <c r="Z425" s="11" t="str">
        <f>IF(ISBLANK(A425),"",IF(MATCH(表1_1617[[#This Row],[子项名称]]&amp;表1_1617[[#This Row],[分项工程代号]]&amp;表1_1617[[#This Row],[分项工程名称]],Y:Y,0)=ROW(表1_1617[[#This Row],[子项名称]]),TRUE,FALSE))</f>
        <v/>
      </c>
      <c r="AA425" s="11" t="str">
        <f t="shared" si="83"/>
        <v/>
      </c>
      <c r="AB425" s="11" t="str">
        <f>IF(ISBLANK(A425),"",VLOOKUP(表1_1617[[#This Row],[分项工程名称]],施工检查记录[#All],2,FALSE))</f>
        <v/>
      </c>
      <c r="AC425" t="str">
        <f t="shared" si="72"/>
        <v>1900年01月00日</v>
      </c>
    </row>
    <row r="426" customHeight="1" spans="1:29">
      <c r="A426" s="5"/>
      <c r="B426" s="5" t="str">
        <f ca="1" t="shared" si="73"/>
        <v/>
      </c>
      <c r="D426" s="5"/>
      <c r="E426" s="5"/>
      <c r="G426" s="85"/>
      <c r="H426" s="5"/>
      <c r="J426" s="5"/>
      <c r="K426" s="11" t="str">
        <f>IF(ISBLANK(A426),"",VLOOKUP("S8"&amp;表1_1617[[#This Row],[分项工程代号]]&amp;表1_1617[[#This Row],[分项工程名称]],模板!D:F,3,FALSE))</f>
        <v/>
      </c>
      <c r="L426" s="2" t="str">
        <f ca="1">IF(ISBLANK(A426),"",表1_1617[[#This Row],[编号]]&amp;TEXT(表1_1617[[#This Row],[序号]],"000"))</f>
        <v/>
      </c>
      <c r="M426" s="11" t="str">
        <f t="shared" si="74"/>
        <v/>
      </c>
      <c r="N426" s="11" t="str">
        <f t="shared" si="75"/>
        <v/>
      </c>
      <c r="O426" s="11" t="str">
        <f t="shared" si="76"/>
        <v/>
      </c>
      <c r="P426" s="2" t="str">
        <f t="shared" si="77"/>
        <v/>
      </c>
      <c r="Q426" s="2" t="str">
        <f t="shared" si="78"/>
        <v/>
      </c>
      <c r="R426" s="2" t="str">
        <f t="shared" si="79"/>
        <v/>
      </c>
      <c r="S426" s="11" t="str">
        <f t="shared" si="80"/>
        <v/>
      </c>
      <c r="T426" s="11" t="str">
        <f>IF(ISBLANK(A426),"",VLOOKUP(表1_1617[[#This Row],[分项工程名称]],模板!C:G,3,FALSE))</f>
        <v/>
      </c>
      <c r="U426" s="2" t="str">
        <f t="shared" si="81"/>
        <v/>
      </c>
      <c r="V426" s="2" t="str">
        <f t="shared" si="82"/>
        <v/>
      </c>
      <c r="W426" s="11" t="str">
        <f>IF(ISBLANK(A426),"",表1_1617[[#This Row],[子项名称]]&amp;表1_1617[[#This Row],[标题]]&amp;表1_1617[[#This Row],[分项工程代号]])</f>
        <v/>
      </c>
      <c r="X426" s="11" t="str">
        <f>IF(ISBLANK(A426),"",COUNTIF(W:W,表1_1617[[#This Row],[子项名称]]&amp;表1_1617[[#This Row],[标题]]&amp;表1_1617[[#This Row],[分项工程代号]]))</f>
        <v/>
      </c>
      <c r="Y426" s="11" t="str">
        <f>IF(ISBLANK(A426),"",表1_1617[[#This Row],[子项名称]]&amp;表1_1617[[#This Row],[分项工程代号]]&amp;表1_1617[[#This Row],[分项工程名称]])</f>
        <v/>
      </c>
      <c r="Z426" s="11" t="str">
        <f>IF(ISBLANK(A426),"",IF(MATCH(表1_1617[[#This Row],[子项名称]]&amp;表1_1617[[#This Row],[分项工程代号]]&amp;表1_1617[[#This Row],[分项工程名称]],Y:Y,0)=ROW(表1_1617[[#This Row],[子项名称]]),TRUE,FALSE))</f>
        <v/>
      </c>
      <c r="AA426" s="11" t="str">
        <f t="shared" si="83"/>
        <v/>
      </c>
      <c r="AB426" s="11" t="str">
        <f>IF(ISBLANK(A426),"",VLOOKUP(表1_1617[[#This Row],[分项工程名称]],施工检查记录[#All],2,FALSE))</f>
        <v/>
      </c>
      <c r="AC426" t="str">
        <f t="shared" si="72"/>
        <v>1900年01月00日</v>
      </c>
    </row>
    <row r="427" customHeight="1" spans="1:29">
      <c r="A427" s="5"/>
      <c r="B427" s="5" t="str">
        <f ca="1" t="shared" si="73"/>
        <v/>
      </c>
      <c r="D427" s="5"/>
      <c r="E427" s="5"/>
      <c r="G427" s="85"/>
      <c r="H427" s="5"/>
      <c r="J427" s="5"/>
      <c r="K427" s="11" t="str">
        <f>IF(ISBLANK(A427),"",VLOOKUP("S8"&amp;表1_1617[[#This Row],[分项工程代号]]&amp;表1_1617[[#This Row],[分项工程名称]],模板!D:F,3,FALSE))</f>
        <v/>
      </c>
      <c r="L427" s="2" t="str">
        <f ca="1">IF(ISBLANK(A427),"",表1_1617[[#This Row],[编号]]&amp;TEXT(表1_1617[[#This Row],[序号]],"000"))</f>
        <v/>
      </c>
      <c r="M427" s="11" t="str">
        <f t="shared" si="74"/>
        <v/>
      </c>
      <c r="N427" s="11" t="str">
        <f t="shared" si="75"/>
        <v/>
      </c>
      <c r="O427" s="11" t="str">
        <f t="shared" si="76"/>
        <v/>
      </c>
      <c r="P427" s="2" t="str">
        <f t="shared" si="77"/>
        <v/>
      </c>
      <c r="Q427" s="2" t="str">
        <f t="shared" si="78"/>
        <v/>
      </c>
      <c r="R427" s="2" t="str">
        <f t="shared" si="79"/>
        <v/>
      </c>
      <c r="S427" s="11" t="str">
        <f t="shared" si="80"/>
        <v/>
      </c>
      <c r="T427" s="11" t="str">
        <f>IF(ISBLANK(A427),"",VLOOKUP(表1_1617[[#This Row],[分项工程名称]],模板!C:G,3,FALSE))</f>
        <v/>
      </c>
      <c r="U427" s="2" t="str">
        <f t="shared" si="81"/>
        <v/>
      </c>
      <c r="V427" s="2" t="str">
        <f t="shared" si="82"/>
        <v/>
      </c>
      <c r="W427" s="11" t="str">
        <f>IF(ISBLANK(A427),"",表1_1617[[#This Row],[子项名称]]&amp;表1_1617[[#This Row],[标题]]&amp;表1_1617[[#This Row],[分项工程代号]])</f>
        <v/>
      </c>
      <c r="X427" s="11" t="str">
        <f>IF(ISBLANK(A427),"",COUNTIF(W:W,表1_1617[[#This Row],[子项名称]]&amp;表1_1617[[#This Row],[标题]]&amp;表1_1617[[#This Row],[分项工程代号]]))</f>
        <v/>
      </c>
      <c r="Y427" s="11" t="str">
        <f>IF(ISBLANK(A427),"",表1_1617[[#This Row],[子项名称]]&amp;表1_1617[[#This Row],[分项工程代号]]&amp;表1_1617[[#This Row],[分项工程名称]])</f>
        <v/>
      </c>
      <c r="Z427" s="11" t="str">
        <f>IF(ISBLANK(A427),"",IF(MATCH(表1_1617[[#This Row],[子项名称]]&amp;表1_1617[[#This Row],[分项工程代号]]&amp;表1_1617[[#This Row],[分项工程名称]],Y:Y,0)=ROW(表1_1617[[#This Row],[子项名称]]),TRUE,FALSE))</f>
        <v/>
      </c>
      <c r="AA427" s="11" t="str">
        <f t="shared" si="83"/>
        <v/>
      </c>
      <c r="AB427" s="11" t="str">
        <f>IF(ISBLANK(A427),"",VLOOKUP(表1_1617[[#This Row],[分项工程名称]],施工检查记录[#All],2,FALSE))</f>
        <v/>
      </c>
      <c r="AC427" t="str">
        <f t="shared" si="72"/>
        <v>1900年01月00日</v>
      </c>
    </row>
    <row r="428" customHeight="1" spans="1:29">
      <c r="A428" s="5"/>
      <c r="B428" s="5"/>
      <c r="C428" s="5"/>
      <c r="D428" s="5"/>
      <c r="E428" s="5"/>
      <c r="F428" s="5"/>
      <c r="G428" s="5"/>
      <c r="H428" s="5"/>
      <c r="I428" s="5"/>
      <c r="J428" s="5"/>
      <c r="K428" s="11" t="str">
        <f>IF(ISBLANK(A428),"",VLOOKUP("S8"&amp;表1_1617[[#This Row],[分项工程代号]]&amp;表1_1617[[#This Row],[分项工程名称]],模板!D:F,3,FALSE))</f>
        <v/>
      </c>
      <c r="L428" s="2" t="str">
        <f>IF(ISBLANK(A428),"",表1_1617[[#This Row],[编号]]&amp;TEXT(表1_1617[[#This Row],[序号]],"000"))</f>
        <v/>
      </c>
      <c r="M428" s="11" t="str">
        <f t="shared" si="74"/>
        <v/>
      </c>
      <c r="N428" s="11" t="str">
        <f t="shared" si="75"/>
        <v/>
      </c>
      <c r="O428" s="11" t="str">
        <f t="shared" si="76"/>
        <v/>
      </c>
      <c r="P428" s="2" t="str">
        <f t="shared" si="77"/>
        <v/>
      </c>
      <c r="Q428" s="2" t="str">
        <f t="shared" si="78"/>
        <v/>
      </c>
      <c r="R428" s="2" t="str">
        <f t="shared" si="79"/>
        <v/>
      </c>
      <c r="S428" s="11" t="str">
        <f t="shared" si="80"/>
        <v/>
      </c>
      <c r="T428" s="11" t="str">
        <f>IF(ISBLANK(A428),"",VLOOKUP(表1_1617[[#This Row],[分项工程名称]],模板!C:G,3,FALSE))</f>
        <v/>
      </c>
      <c r="U428" s="2" t="str">
        <f t="shared" si="81"/>
        <v/>
      </c>
      <c r="V428" s="2" t="str">
        <f t="shared" si="82"/>
        <v/>
      </c>
      <c r="W428" s="11" t="str">
        <f>IF(ISBLANK(A428),"",表1_1617[[#This Row],[子项名称]]&amp;表1_1617[[#This Row],[标题]]&amp;表1_1617[[#This Row],[分项工程代号]])</f>
        <v/>
      </c>
      <c r="X428" s="11" t="str">
        <f>IF(ISBLANK(A428),"",COUNTIF(W:W,表1_1617[[#This Row],[子项名称]]&amp;表1_1617[[#This Row],[标题]]&amp;表1_1617[[#This Row],[分项工程代号]]))</f>
        <v/>
      </c>
      <c r="Y428" s="11" t="str">
        <f>IF(ISBLANK(A428),"",表1_1617[[#This Row],[子项名称]]&amp;表1_1617[[#This Row],[分项工程代号]]&amp;表1_1617[[#This Row],[分项工程名称]])</f>
        <v/>
      </c>
      <c r="Z428" s="11" t="str">
        <f>IF(ISBLANK(A428),"",IF(MATCH(表1_1617[[#This Row],[子项名称]]&amp;表1_1617[[#This Row],[分项工程代号]]&amp;表1_1617[[#This Row],[分项工程名称]],Y:Y,0)=ROW(表1_1617[[#This Row],[子项名称]]),TRUE,FALSE))</f>
        <v/>
      </c>
      <c r="AA428" s="11" t="str">
        <f t="shared" si="83"/>
        <v/>
      </c>
      <c r="AB428" s="11" t="str">
        <f>IF(ISBLANK(A428),"",VLOOKUP(表1_1617[[#This Row],[分项工程名称]],施工检查记录[#All],2,FALSE))</f>
        <v/>
      </c>
      <c r="AC428" s="5"/>
    </row>
    <row r="429" customHeight="1" spans="1:29">
      <c r="A429" s="5"/>
      <c r="B429" s="5"/>
      <c r="C429" s="5"/>
      <c r="D429" s="5"/>
      <c r="E429" s="5"/>
      <c r="F429" s="5"/>
      <c r="G429" s="5"/>
      <c r="H429" s="5"/>
      <c r="I429" s="5"/>
      <c r="J429" s="5"/>
      <c r="K429" s="11" t="str">
        <f>IF(ISBLANK(A429),"",VLOOKUP("S8"&amp;表1_1617[[#This Row],[分项工程代号]]&amp;表1_1617[[#This Row],[分项工程名称]],模板!D:F,3,FALSE))</f>
        <v/>
      </c>
      <c r="L429" s="2" t="str">
        <f>IF(ISBLANK(A429),"",表1_1617[[#This Row],[编号]]&amp;TEXT(表1_1617[[#This Row],[序号]],"000"))</f>
        <v/>
      </c>
      <c r="M429" s="11" t="str">
        <f t="shared" si="74"/>
        <v/>
      </c>
      <c r="N429" s="11" t="str">
        <f t="shared" si="75"/>
        <v/>
      </c>
      <c r="O429" s="11" t="str">
        <f t="shared" si="76"/>
        <v/>
      </c>
      <c r="P429" s="2" t="str">
        <f t="shared" si="77"/>
        <v/>
      </c>
      <c r="Q429" s="2" t="str">
        <f t="shared" si="78"/>
        <v/>
      </c>
      <c r="R429" s="2" t="str">
        <f t="shared" si="79"/>
        <v/>
      </c>
      <c r="S429" s="11" t="str">
        <f t="shared" si="80"/>
        <v/>
      </c>
      <c r="T429" s="11" t="str">
        <f>IF(ISBLANK(A429),"",VLOOKUP(表1_1617[[#This Row],[分项工程名称]],模板!C:G,3,FALSE))</f>
        <v/>
      </c>
      <c r="U429" s="2" t="str">
        <f t="shared" si="81"/>
        <v/>
      </c>
      <c r="V429" s="2" t="str">
        <f t="shared" si="82"/>
        <v/>
      </c>
      <c r="W429" s="11" t="str">
        <f>IF(ISBLANK(A429),"",表1_1617[[#This Row],[子项名称]]&amp;表1_1617[[#This Row],[标题]]&amp;表1_1617[[#This Row],[分项工程代号]])</f>
        <v/>
      </c>
      <c r="X429" s="11" t="str">
        <f>IF(ISBLANK(A429),"",COUNTIF(W:W,表1_1617[[#This Row],[子项名称]]&amp;表1_1617[[#This Row],[标题]]&amp;表1_1617[[#This Row],[分项工程代号]]))</f>
        <v/>
      </c>
      <c r="Y429" s="11" t="str">
        <f>IF(ISBLANK(A429),"",表1_1617[[#This Row],[子项名称]]&amp;表1_1617[[#This Row],[分项工程代号]]&amp;表1_1617[[#This Row],[分项工程名称]])</f>
        <v/>
      </c>
      <c r="Z429" s="11" t="str">
        <f>IF(ISBLANK(A429),"",IF(MATCH(表1_1617[[#This Row],[子项名称]]&amp;表1_1617[[#This Row],[分项工程代号]]&amp;表1_1617[[#This Row],[分项工程名称]],Y:Y,0)=ROW(表1_1617[[#This Row],[子项名称]]),TRUE,FALSE))</f>
        <v/>
      </c>
      <c r="AA429" s="11" t="str">
        <f t="shared" si="83"/>
        <v/>
      </c>
      <c r="AB429" s="11" t="str">
        <f>IF(ISBLANK(A429),"",VLOOKUP(表1_1617[[#This Row],[分项工程名称]],施工检查记录[#All],2,FALSE))</f>
        <v/>
      </c>
      <c r="AC429" s="5"/>
    </row>
    <row r="430" customHeight="1" spans="1:29">
      <c r="A430" s="5"/>
      <c r="B430" s="5"/>
      <c r="C430" s="5"/>
      <c r="D430" s="5"/>
      <c r="E430" s="5"/>
      <c r="F430" s="5"/>
      <c r="G430" s="5"/>
      <c r="H430" s="5"/>
      <c r="I430" s="5"/>
      <c r="J430" s="5"/>
      <c r="K430" s="11" t="str">
        <f>IF(ISBLANK(A430),"",VLOOKUP("S8"&amp;表1_1617[[#This Row],[分项工程代号]]&amp;表1_1617[[#This Row],[分项工程名称]],模板!D:F,3,FALSE))</f>
        <v/>
      </c>
      <c r="L430" s="2" t="str">
        <f>IF(ISBLANK(A430),"",表1_1617[[#This Row],[编号]]&amp;TEXT(表1_1617[[#This Row],[序号]],"000"))</f>
        <v/>
      </c>
      <c r="M430" s="11" t="str">
        <f t="shared" si="74"/>
        <v/>
      </c>
      <c r="N430" s="11" t="str">
        <f t="shared" si="75"/>
        <v/>
      </c>
      <c r="O430" s="11" t="str">
        <f t="shared" si="76"/>
        <v/>
      </c>
      <c r="P430" s="2" t="str">
        <f t="shared" si="77"/>
        <v/>
      </c>
      <c r="Q430" s="2" t="str">
        <f t="shared" si="78"/>
        <v/>
      </c>
      <c r="R430" s="2" t="str">
        <f t="shared" si="79"/>
        <v/>
      </c>
      <c r="S430" s="11" t="str">
        <f t="shared" si="80"/>
        <v/>
      </c>
      <c r="T430" s="11" t="str">
        <f>IF(ISBLANK(A430),"",VLOOKUP(表1_1617[[#This Row],[分项工程名称]],模板!C:G,3,FALSE))</f>
        <v/>
      </c>
      <c r="U430" s="2" t="str">
        <f t="shared" si="81"/>
        <v/>
      </c>
      <c r="V430" s="2" t="str">
        <f t="shared" si="82"/>
        <v/>
      </c>
      <c r="W430" s="11" t="str">
        <f>IF(ISBLANK(A430),"",表1_1617[[#This Row],[子项名称]]&amp;表1_1617[[#This Row],[标题]]&amp;表1_1617[[#This Row],[分项工程代号]])</f>
        <v/>
      </c>
      <c r="X430" s="11" t="str">
        <f>IF(ISBLANK(A430),"",COUNTIF(W:W,表1_1617[[#This Row],[子项名称]]&amp;表1_1617[[#This Row],[标题]]&amp;表1_1617[[#This Row],[分项工程代号]]))</f>
        <v/>
      </c>
      <c r="Y430" s="11" t="str">
        <f>IF(ISBLANK(A430),"",表1_1617[[#This Row],[子项名称]]&amp;表1_1617[[#This Row],[分项工程代号]]&amp;表1_1617[[#This Row],[分项工程名称]])</f>
        <v/>
      </c>
      <c r="Z430" s="11" t="str">
        <f>IF(ISBLANK(A430),"",IF(MATCH(表1_1617[[#This Row],[子项名称]]&amp;表1_1617[[#This Row],[分项工程代号]]&amp;表1_1617[[#This Row],[分项工程名称]],Y:Y,0)=ROW(表1_1617[[#This Row],[子项名称]]),TRUE,FALSE))</f>
        <v/>
      </c>
      <c r="AA430" s="11" t="str">
        <f t="shared" si="83"/>
        <v/>
      </c>
      <c r="AB430" s="11" t="str">
        <f>IF(ISBLANK(A430),"",VLOOKUP(表1_1617[[#This Row],[分项工程名称]],施工检查记录[#All],2,FALSE))</f>
        <v/>
      </c>
      <c r="AC430" s="5"/>
    </row>
    <row r="431" customHeight="1" spans="1:29">
      <c r="A431" s="5"/>
      <c r="B431" s="5"/>
      <c r="C431" s="5"/>
      <c r="D431" s="5"/>
      <c r="E431" s="5"/>
      <c r="F431" s="5"/>
      <c r="G431" s="5"/>
      <c r="H431" s="5"/>
      <c r="I431" s="5"/>
      <c r="J431" s="5"/>
      <c r="K431" s="11" t="str">
        <f>IF(ISBLANK(A431),"",VLOOKUP("S8"&amp;表1_1617[[#This Row],[分项工程代号]]&amp;表1_1617[[#This Row],[分项工程名称]],模板!D:F,3,FALSE))</f>
        <v/>
      </c>
      <c r="L431" s="2" t="str">
        <f>IF(ISBLANK(A431),"",表1_1617[[#This Row],[编号]]&amp;TEXT(表1_1617[[#This Row],[序号]],"000"))</f>
        <v/>
      </c>
      <c r="M431" s="11" t="str">
        <f t="shared" si="74"/>
        <v/>
      </c>
      <c r="N431" s="11" t="str">
        <f t="shared" si="75"/>
        <v/>
      </c>
      <c r="O431" s="11" t="str">
        <f t="shared" si="76"/>
        <v/>
      </c>
      <c r="P431" s="2" t="str">
        <f t="shared" si="77"/>
        <v/>
      </c>
      <c r="Q431" s="2" t="str">
        <f t="shared" si="78"/>
        <v/>
      </c>
      <c r="R431" s="2" t="str">
        <f t="shared" si="79"/>
        <v/>
      </c>
      <c r="S431" s="11" t="str">
        <f t="shared" si="80"/>
        <v/>
      </c>
      <c r="T431" s="11" t="str">
        <f>IF(ISBLANK(A431),"",VLOOKUP(表1_1617[[#This Row],[分项工程名称]],模板!C:G,3,FALSE))</f>
        <v/>
      </c>
      <c r="U431" s="2" t="str">
        <f t="shared" si="81"/>
        <v/>
      </c>
      <c r="V431" s="2" t="str">
        <f t="shared" si="82"/>
        <v/>
      </c>
      <c r="W431" s="11" t="str">
        <f>IF(ISBLANK(A431),"",表1_1617[[#This Row],[子项名称]]&amp;表1_1617[[#This Row],[标题]]&amp;表1_1617[[#This Row],[分项工程代号]])</f>
        <v/>
      </c>
      <c r="X431" s="11" t="str">
        <f>IF(ISBLANK(A431),"",COUNTIF(W:W,表1_1617[[#This Row],[子项名称]]&amp;表1_1617[[#This Row],[标题]]&amp;表1_1617[[#This Row],[分项工程代号]]))</f>
        <v/>
      </c>
      <c r="Y431" s="11" t="str">
        <f>IF(ISBLANK(A431),"",表1_1617[[#This Row],[子项名称]]&amp;表1_1617[[#This Row],[分项工程代号]]&amp;表1_1617[[#This Row],[分项工程名称]])</f>
        <v/>
      </c>
      <c r="Z431" s="11" t="str">
        <f>IF(ISBLANK(A431),"",IF(MATCH(表1_1617[[#This Row],[子项名称]]&amp;表1_1617[[#This Row],[分项工程代号]]&amp;表1_1617[[#This Row],[分项工程名称]],Y:Y,0)=ROW(表1_1617[[#This Row],[子项名称]]),TRUE,FALSE))</f>
        <v/>
      </c>
      <c r="AA431" s="11" t="str">
        <f t="shared" si="83"/>
        <v/>
      </c>
      <c r="AB431" s="11" t="str">
        <f>IF(ISBLANK(A431),"",VLOOKUP(表1_1617[[#This Row],[分项工程名称]],施工检查记录[#All],2,FALSE))</f>
        <v/>
      </c>
      <c r="AC431" s="5"/>
    </row>
    <row r="432" customHeight="1" spans="1:29">
      <c r="A432" s="5"/>
      <c r="B432" s="5"/>
      <c r="C432" s="5"/>
      <c r="D432" s="5"/>
      <c r="E432" s="5"/>
      <c r="F432" s="5"/>
      <c r="G432" s="5"/>
      <c r="H432" s="5"/>
      <c r="I432" s="5"/>
      <c r="J432" s="5"/>
      <c r="K432" s="11" t="str">
        <f>IF(ISBLANK(A432),"",VLOOKUP("S8"&amp;表1_1617[[#This Row],[分项工程代号]]&amp;表1_1617[[#This Row],[分项工程名称]],模板!D:F,3,FALSE))</f>
        <v/>
      </c>
      <c r="L432" s="2" t="str">
        <f>IF(ISBLANK(A432),"",表1_1617[[#This Row],[编号]]&amp;TEXT(表1_1617[[#This Row],[序号]],"000"))</f>
        <v/>
      </c>
      <c r="M432" s="11" t="str">
        <f t="shared" si="74"/>
        <v/>
      </c>
      <c r="N432" s="11" t="str">
        <f t="shared" si="75"/>
        <v/>
      </c>
      <c r="O432" s="11" t="str">
        <f t="shared" si="76"/>
        <v/>
      </c>
      <c r="P432" s="2" t="str">
        <f t="shared" si="77"/>
        <v/>
      </c>
      <c r="Q432" s="2" t="str">
        <f t="shared" si="78"/>
        <v/>
      </c>
      <c r="R432" s="2" t="str">
        <f t="shared" si="79"/>
        <v/>
      </c>
      <c r="S432" s="11" t="str">
        <f t="shared" si="80"/>
        <v/>
      </c>
      <c r="T432" s="11" t="str">
        <f>IF(ISBLANK(A432),"",VLOOKUP(表1_1617[[#This Row],[分项工程名称]],模板!C:G,3,FALSE))</f>
        <v/>
      </c>
      <c r="U432" s="2" t="str">
        <f t="shared" si="81"/>
        <v/>
      </c>
      <c r="V432" s="2" t="str">
        <f t="shared" si="82"/>
        <v/>
      </c>
      <c r="W432" s="11" t="str">
        <f>IF(ISBLANK(A432),"",表1_1617[[#This Row],[子项名称]]&amp;表1_1617[[#This Row],[标题]]&amp;表1_1617[[#This Row],[分项工程代号]])</f>
        <v/>
      </c>
      <c r="X432" s="11" t="str">
        <f>IF(ISBLANK(A432),"",COUNTIF(W:W,表1_1617[[#This Row],[子项名称]]&amp;表1_1617[[#This Row],[标题]]&amp;表1_1617[[#This Row],[分项工程代号]]))</f>
        <v/>
      </c>
      <c r="Y432" s="11" t="str">
        <f>IF(ISBLANK(A432),"",表1_1617[[#This Row],[子项名称]]&amp;表1_1617[[#This Row],[分项工程代号]]&amp;表1_1617[[#This Row],[分项工程名称]])</f>
        <v/>
      </c>
      <c r="Z432" s="11" t="str">
        <f>IF(ISBLANK(A432),"",IF(MATCH(表1_1617[[#This Row],[子项名称]]&amp;表1_1617[[#This Row],[分项工程代号]]&amp;表1_1617[[#This Row],[分项工程名称]],Y:Y,0)=ROW(表1_1617[[#This Row],[子项名称]]),TRUE,FALSE))</f>
        <v/>
      </c>
      <c r="AA432" s="11" t="str">
        <f t="shared" si="83"/>
        <v/>
      </c>
      <c r="AB432" s="11" t="str">
        <f>IF(ISBLANK(A432),"",VLOOKUP(表1_1617[[#This Row],[分项工程名称]],施工检查记录[#All],2,FALSE))</f>
        <v/>
      </c>
      <c r="AC432" s="5"/>
    </row>
    <row r="433" customHeight="1" spans="1:29">
      <c r="A433" s="5"/>
      <c r="B433" s="5"/>
      <c r="C433" s="5"/>
      <c r="D433" s="5"/>
      <c r="E433" s="5"/>
      <c r="F433" s="5"/>
      <c r="G433" s="5"/>
      <c r="H433" s="5"/>
      <c r="I433" s="5"/>
      <c r="J433" s="5"/>
      <c r="K433" s="11" t="str">
        <f>IF(ISBLANK(A433),"",VLOOKUP("S8"&amp;表1_1617[[#This Row],[分项工程代号]]&amp;表1_1617[[#This Row],[分项工程名称]],模板!D:F,3,FALSE))</f>
        <v/>
      </c>
      <c r="L433" s="2" t="str">
        <f>IF(ISBLANK(A433),"",表1_1617[[#This Row],[编号]]&amp;TEXT(表1_1617[[#This Row],[序号]],"000"))</f>
        <v/>
      </c>
      <c r="M433" s="11" t="str">
        <f t="shared" si="74"/>
        <v/>
      </c>
      <c r="N433" s="11" t="str">
        <f t="shared" si="75"/>
        <v/>
      </c>
      <c r="O433" s="11" t="str">
        <f t="shared" si="76"/>
        <v/>
      </c>
      <c r="P433" s="2" t="str">
        <f t="shared" si="77"/>
        <v/>
      </c>
      <c r="Q433" s="2" t="str">
        <f t="shared" si="78"/>
        <v/>
      </c>
      <c r="R433" s="2" t="str">
        <f t="shared" si="79"/>
        <v/>
      </c>
      <c r="S433" s="11" t="str">
        <f t="shared" si="80"/>
        <v/>
      </c>
      <c r="T433" s="11" t="str">
        <f>IF(ISBLANK(A433),"",VLOOKUP(表1_1617[[#This Row],[分项工程名称]],模板!C:G,3,FALSE))</f>
        <v/>
      </c>
      <c r="U433" s="2" t="str">
        <f t="shared" si="81"/>
        <v/>
      </c>
      <c r="V433" s="2" t="str">
        <f t="shared" si="82"/>
        <v/>
      </c>
      <c r="W433" s="11" t="str">
        <f>IF(ISBLANK(A433),"",表1_1617[[#This Row],[子项名称]]&amp;表1_1617[[#This Row],[标题]]&amp;表1_1617[[#This Row],[分项工程代号]])</f>
        <v/>
      </c>
      <c r="X433" s="11" t="str">
        <f>IF(ISBLANK(A433),"",COUNTIF(W:W,表1_1617[[#This Row],[子项名称]]&amp;表1_1617[[#This Row],[标题]]&amp;表1_1617[[#This Row],[分项工程代号]]))</f>
        <v/>
      </c>
      <c r="Y433" s="11" t="str">
        <f>IF(ISBLANK(A433),"",表1_1617[[#This Row],[子项名称]]&amp;表1_1617[[#This Row],[分项工程代号]]&amp;表1_1617[[#This Row],[分项工程名称]])</f>
        <v/>
      </c>
      <c r="Z433" s="11" t="str">
        <f>IF(ISBLANK(A433),"",IF(MATCH(表1_1617[[#This Row],[子项名称]]&amp;表1_1617[[#This Row],[分项工程代号]]&amp;表1_1617[[#This Row],[分项工程名称]],Y:Y,0)=ROW(表1_1617[[#This Row],[子项名称]]),TRUE,FALSE))</f>
        <v/>
      </c>
      <c r="AA433" s="11" t="str">
        <f t="shared" si="83"/>
        <v/>
      </c>
      <c r="AB433" s="11" t="str">
        <f>IF(ISBLANK(A433),"",VLOOKUP(表1_1617[[#This Row],[分项工程名称]],施工检查记录[#All],2,FALSE))</f>
        <v/>
      </c>
      <c r="AC433" s="5"/>
    </row>
    <row r="434" customHeight="1" spans="1:29">
      <c r="A434" s="5"/>
      <c r="B434" s="5"/>
      <c r="C434" s="5"/>
      <c r="D434" s="5"/>
      <c r="E434" s="5"/>
      <c r="F434" s="5"/>
      <c r="G434" s="5"/>
      <c r="H434" s="5"/>
      <c r="I434" s="5"/>
      <c r="J434" s="5"/>
      <c r="K434" s="11" t="str">
        <f>IF(ISBLANK(A434),"",VLOOKUP("S8"&amp;表1_1617[[#This Row],[分项工程代号]]&amp;表1_1617[[#This Row],[分项工程名称]],模板!D:F,3,FALSE))</f>
        <v/>
      </c>
      <c r="L434" s="2" t="str">
        <f>IF(ISBLANK(A434),"",表1_1617[[#This Row],[编号]]&amp;TEXT(表1_1617[[#This Row],[序号]],"000"))</f>
        <v/>
      </c>
      <c r="M434" s="11" t="str">
        <f t="shared" si="74"/>
        <v/>
      </c>
      <c r="N434" s="11" t="str">
        <f t="shared" si="75"/>
        <v/>
      </c>
      <c r="O434" s="11" t="str">
        <f t="shared" si="76"/>
        <v/>
      </c>
      <c r="P434" s="2" t="str">
        <f t="shared" si="77"/>
        <v/>
      </c>
      <c r="Q434" s="2" t="str">
        <f t="shared" si="78"/>
        <v/>
      </c>
      <c r="R434" s="2" t="str">
        <f t="shared" si="79"/>
        <v/>
      </c>
      <c r="S434" s="11" t="str">
        <f t="shared" si="80"/>
        <v/>
      </c>
      <c r="T434" s="11" t="str">
        <f>IF(ISBLANK(A434),"",VLOOKUP(表1_1617[[#This Row],[分项工程名称]],模板!C:G,3,FALSE))</f>
        <v/>
      </c>
      <c r="U434" s="2" t="str">
        <f t="shared" si="81"/>
        <v/>
      </c>
      <c r="V434" s="2" t="str">
        <f t="shared" si="82"/>
        <v/>
      </c>
      <c r="W434" s="11" t="str">
        <f>IF(ISBLANK(A434),"",表1_1617[[#This Row],[子项名称]]&amp;表1_1617[[#This Row],[标题]]&amp;表1_1617[[#This Row],[分项工程代号]])</f>
        <v/>
      </c>
      <c r="X434" s="11" t="str">
        <f>IF(ISBLANK(A434),"",COUNTIF(W:W,表1_1617[[#This Row],[子项名称]]&amp;表1_1617[[#This Row],[标题]]&amp;表1_1617[[#This Row],[分项工程代号]]))</f>
        <v/>
      </c>
      <c r="Y434" s="11" t="str">
        <f>IF(ISBLANK(A434),"",表1_1617[[#This Row],[子项名称]]&amp;表1_1617[[#This Row],[分项工程代号]]&amp;表1_1617[[#This Row],[分项工程名称]])</f>
        <v/>
      </c>
      <c r="Z434" s="11" t="str">
        <f>IF(ISBLANK(A434),"",IF(MATCH(表1_1617[[#This Row],[子项名称]]&amp;表1_1617[[#This Row],[分项工程代号]]&amp;表1_1617[[#This Row],[分项工程名称]],Y:Y,0)=ROW(表1_1617[[#This Row],[子项名称]]),TRUE,FALSE))</f>
        <v/>
      </c>
      <c r="AA434" s="11" t="str">
        <f t="shared" si="83"/>
        <v/>
      </c>
      <c r="AB434" s="11" t="str">
        <f>IF(ISBLANK(A434),"",VLOOKUP(表1_1617[[#This Row],[分项工程名称]],施工检查记录[#All],2,FALSE))</f>
        <v/>
      </c>
      <c r="AC434" s="5"/>
    </row>
    <row r="435" customHeight="1" spans="1:29">
      <c r="A435" s="5"/>
      <c r="B435" s="5"/>
      <c r="C435" s="5"/>
      <c r="D435" s="5"/>
      <c r="E435" s="5"/>
      <c r="F435" s="5"/>
      <c r="G435" s="5"/>
      <c r="H435" s="5"/>
      <c r="I435" s="5"/>
      <c r="J435" s="5"/>
      <c r="K435" s="11" t="str">
        <f>IF(ISBLANK(A435),"",VLOOKUP("S8"&amp;表1_1617[[#This Row],[分项工程代号]]&amp;表1_1617[[#This Row],[分项工程名称]],模板!D:F,3,FALSE))</f>
        <v/>
      </c>
      <c r="L435" s="2" t="str">
        <f>IF(ISBLANK(A435),"",表1_1617[[#This Row],[编号]]&amp;TEXT(表1_1617[[#This Row],[序号]],"000"))</f>
        <v/>
      </c>
      <c r="M435" s="11" t="str">
        <f t="shared" si="74"/>
        <v/>
      </c>
      <c r="N435" s="11" t="str">
        <f t="shared" si="75"/>
        <v/>
      </c>
      <c r="O435" s="11" t="str">
        <f t="shared" si="76"/>
        <v/>
      </c>
      <c r="P435" s="2" t="str">
        <f t="shared" si="77"/>
        <v/>
      </c>
      <c r="Q435" s="2" t="str">
        <f t="shared" si="78"/>
        <v/>
      </c>
      <c r="R435" s="2" t="str">
        <f t="shared" si="79"/>
        <v/>
      </c>
      <c r="S435" s="11" t="str">
        <f t="shared" si="80"/>
        <v/>
      </c>
      <c r="T435" s="11" t="str">
        <f>IF(ISBLANK(A435),"",VLOOKUP(表1_1617[[#This Row],[分项工程名称]],模板!C:G,3,FALSE))</f>
        <v/>
      </c>
      <c r="U435" s="2" t="str">
        <f t="shared" si="81"/>
        <v/>
      </c>
      <c r="V435" s="2" t="str">
        <f t="shared" si="82"/>
        <v/>
      </c>
      <c r="W435" s="11" t="str">
        <f>IF(ISBLANK(A435),"",表1_1617[[#This Row],[子项名称]]&amp;表1_1617[[#This Row],[标题]]&amp;表1_1617[[#This Row],[分项工程代号]])</f>
        <v/>
      </c>
      <c r="X435" s="11" t="str">
        <f>IF(ISBLANK(A435),"",COUNTIF(W:W,表1_1617[[#This Row],[子项名称]]&amp;表1_1617[[#This Row],[标题]]&amp;表1_1617[[#This Row],[分项工程代号]]))</f>
        <v/>
      </c>
      <c r="Y435" s="11" t="str">
        <f>IF(ISBLANK(A435),"",表1_1617[[#This Row],[子项名称]]&amp;表1_1617[[#This Row],[分项工程代号]]&amp;表1_1617[[#This Row],[分项工程名称]])</f>
        <v/>
      </c>
      <c r="Z435" s="11" t="str">
        <f>IF(ISBLANK(A435),"",IF(MATCH(表1_1617[[#This Row],[子项名称]]&amp;表1_1617[[#This Row],[分项工程代号]]&amp;表1_1617[[#This Row],[分项工程名称]],Y:Y,0)=ROW(表1_1617[[#This Row],[子项名称]]),TRUE,FALSE))</f>
        <v/>
      </c>
      <c r="AA435" s="11" t="str">
        <f t="shared" si="83"/>
        <v/>
      </c>
      <c r="AB435" s="11" t="str">
        <f>IF(ISBLANK(A435),"",VLOOKUP(表1_1617[[#This Row],[分项工程名称]],施工检查记录[#All],2,FALSE))</f>
        <v/>
      </c>
      <c r="AC435" s="5"/>
    </row>
    <row r="436" customHeight="1" spans="1:29">
      <c r="A436" s="5"/>
      <c r="B436" s="5"/>
      <c r="C436" s="5"/>
      <c r="D436" s="5"/>
      <c r="E436" s="5"/>
      <c r="F436" s="5"/>
      <c r="G436" s="5"/>
      <c r="H436" s="5"/>
      <c r="I436" s="5"/>
      <c r="J436" s="5"/>
      <c r="K436" s="11" t="str">
        <f>IF(ISBLANK(A436),"",VLOOKUP("S8"&amp;表1_1617[[#This Row],[分项工程代号]]&amp;表1_1617[[#This Row],[分项工程名称]],模板!D:F,3,FALSE))</f>
        <v/>
      </c>
      <c r="L436" s="2" t="str">
        <f>IF(ISBLANK(A436),"",表1_1617[[#This Row],[编号]]&amp;TEXT(表1_1617[[#This Row],[序号]],"000"))</f>
        <v/>
      </c>
      <c r="M436" s="11" t="str">
        <f t="shared" si="74"/>
        <v/>
      </c>
      <c r="N436" s="11" t="str">
        <f t="shared" si="75"/>
        <v/>
      </c>
      <c r="O436" s="11" t="str">
        <f t="shared" si="76"/>
        <v/>
      </c>
      <c r="P436" s="2" t="str">
        <f t="shared" si="77"/>
        <v/>
      </c>
      <c r="Q436" s="2" t="str">
        <f t="shared" si="78"/>
        <v/>
      </c>
      <c r="R436" s="2" t="str">
        <f t="shared" si="79"/>
        <v/>
      </c>
      <c r="S436" s="11" t="str">
        <f t="shared" si="80"/>
        <v/>
      </c>
      <c r="T436" s="11" t="str">
        <f>IF(ISBLANK(A436),"",VLOOKUP(表1_1617[[#This Row],[分项工程名称]],模板!C:G,3,FALSE))</f>
        <v/>
      </c>
      <c r="U436" s="2" t="str">
        <f t="shared" si="81"/>
        <v/>
      </c>
      <c r="V436" s="2" t="str">
        <f t="shared" si="82"/>
        <v/>
      </c>
      <c r="W436" s="11" t="str">
        <f>IF(ISBLANK(A436),"",表1_1617[[#This Row],[子项名称]]&amp;表1_1617[[#This Row],[标题]]&amp;表1_1617[[#This Row],[分项工程代号]])</f>
        <v/>
      </c>
      <c r="X436" s="11" t="str">
        <f>IF(ISBLANK(A436),"",COUNTIF(W:W,表1_1617[[#This Row],[子项名称]]&amp;表1_1617[[#This Row],[标题]]&amp;表1_1617[[#This Row],[分项工程代号]]))</f>
        <v/>
      </c>
      <c r="Y436" s="11" t="str">
        <f>IF(ISBLANK(A436),"",表1_1617[[#This Row],[子项名称]]&amp;表1_1617[[#This Row],[分项工程代号]]&amp;表1_1617[[#This Row],[分项工程名称]])</f>
        <v/>
      </c>
      <c r="Z436" s="11" t="str">
        <f>IF(ISBLANK(A436),"",IF(MATCH(表1_1617[[#This Row],[子项名称]]&amp;表1_1617[[#This Row],[分项工程代号]]&amp;表1_1617[[#This Row],[分项工程名称]],Y:Y,0)=ROW(表1_1617[[#This Row],[子项名称]]),TRUE,FALSE))</f>
        <v/>
      </c>
      <c r="AA436" s="11" t="str">
        <f t="shared" si="83"/>
        <v/>
      </c>
      <c r="AB436" s="11" t="str">
        <f>IF(ISBLANK(A436),"",VLOOKUP(表1_1617[[#This Row],[分项工程名称]],施工检查记录[#All],2,FALSE))</f>
        <v/>
      </c>
      <c r="AC436" s="5"/>
    </row>
    <row r="437" customHeight="1" spans="1:29">
      <c r="A437" s="5"/>
      <c r="B437" s="5"/>
      <c r="C437" s="5"/>
      <c r="D437" s="5"/>
      <c r="E437" s="5"/>
      <c r="F437" s="5"/>
      <c r="G437" s="5"/>
      <c r="H437" s="5"/>
      <c r="I437" s="5"/>
      <c r="J437" s="5"/>
      <c r="K437" s="11" t="str">
        <f>IF(ISBLANK(A437),"",VLOOKUP("S8"&amp;表1_1617[[#This Row],[分项工程代号]]&amp;表1_1617[[#This Row],[分项工程名称]],模板!D:F,3,FALSE))</f>
        <v/>
      </c>
      <c r="L437" s="2" t="str">
        <f>IF(ISBLANK(A437),"",表1_1617[[#This Row],[编号]]&amp;TEXT(表1_1617[[#This Row],[序号]],"000"))</f>
        <v/>
      </c>
      <c r="M437" s="11" t="str">
        <f t="shared" si="74"/>
        <v/>
      </c>
      <c r="N437" s="11" t="str">
        <f t="shared" si="75"/>
        <v/>
      </c>
      <c r="O437" s="11" t="str">
        <f t="shared" si="76"/>
        <v/>
      </c>
      <c r="P437" s="2" t="str">
        <f t="shared" si="77"/>
        <v/>
      </c>
      <c r="Q437" s="2" t="str">
        <f t="shared" si="78"/>
        <v/>
      </c>
      <c r="R437" s="2" t="str">
        <f t="shared" si="79"/>
        <v/>
      </c>
      <c r="S437" s="11" t="str">
        <f t="shared" si="80"/>
        <v/>
      </c>
      <c r="T437" s="11" t="str">
        <f>IF(ISBLANK(A437),"",VLOOKUP(表1_1617[[#This Row],[分项工程名称]],模板!C:G,3,FALSE))</f>
        <v/>
      </c>
      <c r="U437" s="2" t="str">
        <f t="shared" si="81"/>
        <v/>
      </c>
      <c r="V437" s="2" t="str">
        <f t="shared" si="82"/>
        <v/>
      </c>
      <c r="W437" s="11" t="str">
        <f>IF(ISBLANK(A437),"",表1_1617[[#This Row],[子项名称]]&amp;表1_1617[[#This Row],[标题]]&amp;表1_1617[[#This Row],[分项工程代号]])</f>
        <v/>
      </c>
      <c r="X437" s="11" t="str">
        <f>IF(ISBLANK(A437),"",COUNTIF(W:W,表1_1617[[#This Row],[子项名称]]&amp;表1_1617[[#This Row],[标题]]&amp;表1_1617[[#This Row],[分项工程代号]]))</f>
        <v/>
      </c>
      <c r="Y437" s="11" t="str">
        <f>IF(ISBLANK(A437),"",表1_1617[[#This Row],[子项名称]]&amp;表1_1617[[#This Row],[分项工程代号]]&amp;表1_1617[[#This Row],[分项工程名称]])</f>
        <v/>
      </c>
      <c r="Z437" s="11" t="str">
        <f>IF(ISBLANK(A437),"",IF(MATCH(表1_1617[[#This Row],[子项名称]]&amp;表1_1617[[#This Row],[分项工程代号]]&amp;表1_1617[[#This Row],[分项工程名称]],Y:Y,0)=ROW(表1_1617[[#This Row],[子项名称]]),TRUE,FALSE))</f>
        <v/>
      </c>
      <c r="AA437" s="11" t="str">
        <f t="shared" si="83"/>
        <v/>
      </c>
      <c r="AB437" s="11" t="str">
        <f>IF(ISBLANK(A437),"",VLOOKUP(表1_1617[[#This Row],[分项工程名称]],施工检查记录[#All],2,FALSE))</f>
        <v/>
      </c>
      <c r="AC437" s="5"/>
    </row>
    <row r="438" customHeight="1" spans="1:29">
      <c r="A438" s="5"/>
      <c r="B438" s="5"/>
      <c r="C438" s="5"/>
      <c r="D438" s="5"/>
      <c r="E438" s="5"/>
      <c r="F438" s="5"/>
      <c r="G438" s="5"/>
      <c r="H438" s="5"/>
      <c r="I438" s="5"/>
      <c r="J438" s="5"/>
      <c r="K438" s="11" t="str">
        <f>IF(ISBLANK(A438),"",VLOOKUP("S8"&amp;表1_1617[[#This Row],[分项工程代号]]&amp;表1_1617[[#This Row],[分项工程名称]],模板!D:F,3,FALSE))</f>
        <v/>
      </c>
      <c r="L438" s="2" t="str">
        <f>IF(ISBLANK(A438),"",表1_1617[[#This Row],[编号]]&amp;TEXT(表1_1617[[#This Row],[序号]],"000"))</f>
        <v/>
      </c>
      <c r="M438" s="11" t="str">
        <f t="shared" si="74"/>
        <v/>
      </c>
      <c r="N438" s="11" t="str">
        <f t="shared" si="75"/>
        <v/>
      </c>
      <c r="O438" s="11" t="str">
        <f t="shared" si="76"/>
        <v/>
      </c>
      <c r="P438" s="2" t="str">
        <f t="shared" si="77"/>
        <v/>
      </c>
      <c r="Q438" s="2" t="str">
        <f t="shared" si="78"/>
        <v/>
      </c>
      <c r="R438" s="2" t="str">
        <f t="shared" si="79"/>
        <v/>
      </c>
      <c r="S438" s="11" t="str">
        <f t="shared" si="80"/>
        <v/>
      </c>
      <c r="T438" s="11" t="str">
        <f>IF(ISBLANK(A438),"",VLOOKUP(表1_1617[[#This Row],[分项工程名称]],模板!C:G,3,FALSE))</f>
        <v/>
      </c>
      <c r="U438" s="2" t="str">
        <f t="shared" si="81"/>
        <v/>
      </c>
      <c r="V438" s="2" t="str">
        <f t="shared" si="82"/>
        <v/>
      </c>
      <c r="W438" s="11" t="str">
        <f>IF(ISBLANK(A438),"",表1_1617[[#This Row],[子项名称]]&amp;表1_1617[[#This Row],[标题]]&amp;表1_1617[[#This Row],[分项工程代号]])</f>
        <v/>
      </c>
      <c r="X438" s="11" t="str">
        <f>IF(ISBLANK(A438),"",COUNTIF(W:W,表1_1617[[#This Row],[子项名称]]&amp;表1_1617[[#This Row],[标题]]&amp;表1_1617[[#This Row],[分项工程代号]]))</f>
        <v/>
      </c>
      <c r="Y438" s="11" t="str">
        <f>IF(ISBLANK(A438),"",表1_1617[[#This Row],[子项名称]]&amp;表1_1617[[#This Row],[分项工程代号]]&amp;表1_1617[[#This Row],[分项工程名称]])</f>
        <v/>
      </c>
      <c r="Z438" s="11" t="str">
        <f>IF(ISBLANK(A438),"",IF(MATCH(表1_1617[[#This Row],[子项名称]]&amp;表1_1617[[#This Row],[分项工程代号]]&amp;表1_1617[[#This Row],[分项工程名称]],Y:Y,0)=ROW(表1_1617[[#This Row],[子项名称]]),TRUE,FALSE))</f>
        <v/>
      </c>
      <c r="AA438" s="11" t="str">
        <f t="shared" si="83"/>
        <v/>
      </c>
      <c r="AB438" s="11" t="str">
        <f>IF(ISBLANK(A438),"",VLOOKUP(表1_1617[[#This Row],[分项工程名称]],施工检查记录[#All],2,FALSE))</f>
        <v/>
      </c>
      <c r="AC438" s="5"/>
    </row>
    <row r="439" customHeight="1" spans="1:29">
      <c r="A439" s="5"/>
      <c r="B439" s="5"/>
      <c r="C439" s="5"/>
      <c r="D439" s="5"/>
      <c r="E439" s="5"/>
      <c r="F439" s="5"/>
      <c r="G439" s="5"/>
      <c r="H439" s="5"/>
      <c r="I439" s="5"/>
      <c r="J439" s="5"/>
      <c r="K439" s="11" t="str">
        <f>IF(ISBLANK(A439),"",VLOOKUP("S8"&amp;表1_1617[[#This Row],[分项工程代号]]&amp;表1_1617[[#This Row],[分项工程名称]],模板!D:F,3,FALSE))</f>
        <v/>
      </c>
      <c r="L439" s="2" t="str">
        <f>IF(ISBLANK(A439),"",表1_1617[[#This Row],[编号]]&amp;TEXT(表1_1617[[#This Row],[序号]],"000"))</f>
        <v/>
      </c>
      <c r="M439" s="11" t="str">
        <f t="shared" si="74"/>
        <v/>
      </c>
      <c r="N439" s="11" t="str">
        <f t="shared" si="75"/>
        <v/>
      </c>
      <c r="O439" s="11" t="str">
        <f t="shared" si="76"/>
        <v/>
      </c>
      <c r="P439" s="2" t="str">
        <f t="shared" si="77"/>
        <v/>
      </c>
      <c r="Q439" s="2" t="str">
        <f t="shared" si="78"/>
        <v/>
      </c>
      <c r="R439" s="2" t="str">
        <f t="shared" si="79"/>
        <v/>
      </c>
      <c r="S439" s="11" t="str">
        <f t="shared" si="80"/>
        <v/>
      </c>
      <c r="T439" s="11" t="str">
        <f>IF(ISBLANK(A439),"",VLOOKUP(表1_1617[[#This Row],[分项工程名称]],模板!C:G,3,FALSE))</f>
        <v/>
      </c>
      <c r="U439" s="2" t="str">
        <f t="shared" si="81"/>
        <v/>
      </c>
      <c r="V439" s="2" t="str">
        <f t="shared" si="82"/>
        <v/>
      </c>
      <c r="W439" s="11" t="str">
        <f>IF(ISBLANK(A439),"",表1_1617[[#This Row],[子项名称]]&amp;表1_1617[[#This Row],[标题]]&amp;表1_1617[[#This Row],[分项工程代号]])</f>
        <v/>
      </c>
      <c r="X439" s="11" t="str">
        <f>IF(ISBLANK(A439),"",COUNTIF(W:W,表1_1617[[#This Row],[子项名称]]&amp;表1_1617[[#This Row],[标题]]&amp;表1_1617[[#This Row],[分项工程代号]]))</f>
        <v/>
      </c>
      <c r="Y439" s="11" t="str">
        <f>IF(ISBLANK(A439),"",表1_1617[[#This Row],[子项名称]]&amp;表1_1617[[#This Row],[分项工程代号]]&amp;表1_1617[[#This Row],[分项工程名称]])</f>
        <v/>
      </c>
      <c r="Z439" s="11" t="str">
        <f>IF(ISBLANK(A439),"",IF(MATCH(表1_1617[[#This Row],[子项名称]]&amp;表1_1617[[#This Row],[分项工程代号]]&amp;表1_1617[[#This Row],[分项工程名称]],Y:Y,0)=ROW(表1_1617[[#This Row],[子项名称]]),TRUE,FALSE))</f>
        <v/>
      </c>
      <c r="AA439" s="11" t="str">
        <f t="shared" si="83"/>
        <v/>
      </c>
      <c r="AB439" s="11" t="str">
        <f>IF(ISBLANK(A439),"",VLOOKUP(表1_1617[[#This Row],[分项工程名称]],施工检查记录[#All],2,FALSE))</f>
        <v/>
      </c>
      <c r="AC439" s="5"/>
    </row>
    <row r="440" customHeight="1" spans="1:29">
      <c r="A440" s="5"/>
      <c r="B440" s="5"/>
      <c r="C440" s="5"/>
      <c r="D440" s="5"/>
      <c r="E440" s="5"/>
      <c r="F440" s="5"/>
      <c r="G440" s="5"/>
      <c r="H440" s="5"/>
      <c r="I440" s="5"/>
      <c r="J440" s="5"/>
      <c r="K440" s="11" t="str">
        <f>IF(ISBLANK(A440),"",VLOOKUP("S8"&amp;表1_1617[[#This Row],[分项工程代号]]&amp;表1_1617[[#This Row],[分项工程名称]],模板!D:F,3,FALSE))</f>
        <v/>
      </c>
      <c r="L440" s="2" t="str">
        <f>IF(ISBLANK(A440),"",表1_1617[[#This Row],[编号]]&amp;TEXT(表1_1617[[#This Row],[序号]],"000"))</f>
        <v/>
      </c>
      <c r="M440" s="11" t="str">
        <f t="shared" si="74"/>
        <v/>
      </c>
      <c r="N440" s="11" t="str">
        <f t="shared" si="75"/>
        <v/>
      </c>
      <c r="O440" s="11" t="str">
        <f t="shared" si="76"/>
        <v/>
      </c>
      <c r="P440" s="2" t="str">
        <f t="shared" si="77"/>
        <v/>
      </c>
      <c r="Q440" s="2" t="str">
        <f t="shared" si="78"/>
        <v/>
      </c>
      <c r="R440" s="2" t="str">
        <f t="shared" si="79"/>
        <v/>
      </c>
      <c r="S440" s="11" t="str">
        <f t="shared" si="80"/>
        <v/>
      </c>
      <c r="T440" s="11" t="str">
        <f>IF(ISBLANK(A440),"",VLOOKUP(表1_1617[[#This Row],[分项工程名称]],模板!C:G,3,FALSE))</f>
        <v/>
      </c>
      <c r="U440" s="2" t="str">
        <f t="shared" si="81"/>
        <v/>
      </c>
      <c r="V440" s="2" t="str">
        <f t="shared" si="82"/>
        <v/>
      </c>
      <c r="W440" s="11" t="str">
        <f>IF(ISBLANK(A440),"",表1_1617[[#This Row],[子项名称]]&amp;表1_1617[[#This Row],[标题]]&amp;表1_1617[[#This Row],[分项工程代号]])</f>
        <v/>
      </c>
      <c r="X440" s="11" t="str">
        <f>IF(ISBLANK(A440),"",COUNTIF(W:W,表1_1617[[#This Row],[子项名称]]&amp;表1_1617[[#This Row],[标题]]&amp;表1_1617[[#This Row],[分项工程代号]]))</f>
        <v/>
      </c>
      <c r="Y440" s="11" t="str">
        <f>IF(ISBLANK(A440),"",表1_1617[[#This Row],[子项名称]]&amp;表1_1617[[#This Row],[分项工程代号]]&amp;表1_1617[[#This Row],[分项工程名称]])</f>
        <v/>
      </c>
      <c r="Z440" s="11" t="str">
        <f>IF(ISBLANK(A440),"",IF(MATCH(表1_1617[[#This Row],[子项名称]]&amp;表1_1617[[#This Row],[分项工程代号]]&amp;表1_1617[[#This Row],[分项工程名称]],Y:Y,0)=ROW(表1_1617[[#This Row],[子项名称]]),TRUE,FALSE))</f>
        <v/>
      </c>
      <c r="AA440" s="11" t="str">
        <f t="shared" si="83"/>
        <v/>
      </c>
      <c r="AB440" s="11" t="str">
        <f>IF(ISBLANK(A440),"",VLOOKUP(表1_1617[[#This Row],[分项工程名称]],施工检查记录[#All],2,FALSE))</f>
        <v/>
      </c>
      <c r="AC440" s="5"/>
    </row>
    <row r="441" customHeight="1" spans="1:29">
      <c r="A441" s="5"/>
      <c r="B441" s="5"/>
      <c r="C441" s="5"/>
      <c r="D441" s="5"/>
      <c r="E441" s="5"/>
      <c r="F441" s="5"/>
      <c r="G441" s="5"/>
      <c r="H441" s="5"/>
      <c r="I441" s="5"/>
      <c r="J441" s="5"/>
      <c r="K441" s="11" t="str">
        <f>IF(ISBLANK(A441),"",VLOOKUP("S8"&amp;表1_1617[[#This Row],[分项工程代号]]&amp;表1_1617[[#This Row],[分项工程名称]],模板!D:F,3,FALSE))</f>
        <v/>
      </c>
      <c r="L441" s="2" t="str">
        <f>IF(ISBLANK(A441),"",表1_1617[[#This Row],[编号]]&amp;TEXT(表1_1617[[#This Row],[序号]],"000"))</f>
        <v/>
      </c>
      <c r="M441" s="11" t="str">
        <f t="shared" si="74"/>
        <v/>
      </c>
      <c r="N441" s="11" t="str">
        <f t="shared" si="75"/>
        <v/>
      </c>
      <c r="O441" s="11" t="str">
        <f t="shared" si="76"/>
        <v/>
      </c>
      <c r="P441" s="2" t="str">
        <f t="shared" si="77"/>
        <v/>
      </c>
      <c r="Q441" s="2" t="str">
        <f t="shared" si="78"/>
        <v/>
      </c>
      <c r="R441" s="2" t="str">
        <f t="shared" si="79"/>
        <v/>
      </c>
      <c r="S441" s="11" t="str">
        <f t="shared" si="80"/>
        <v/>
      </c>
      <c r="T441" s="11" t="str">
        <f>IF(ISBLANK(A441),"",VLOOKUP(表1_1617[[#This Row],[分项工程名称]],模板!C:G,3,FALSE))</f>
        <v/>
      </c>
      <c r="U441" s="2" t="str">
        <f t="shared" si="81"/>
        <v/>
      </c>
      <c r="V441" s="2" t="str">
        <f t="shared" si="82"/>
        <v/>
      </c>
      <c r="W441" s="11" t="str">
        <f>IF(ISBLANK(A441),"",表1_1617[[#This Row],[子项名称]]&amp;表1_1617[[#This Row],[标题]]&amp;表1_1617[[#This Row],[分项工程代号]])</f>
        <v/>
      </c>
      <c r="X441" s="11" t="str">
        <f>IF(ISBLANK(A441),"",COUNTIF(W:W,表1_1617[[#This Row],[子项名称]]&amp;表1_1617[[#This Row],[标题]]&amp;表1_1617[[#This Row],[分项工程代号]]))</f>
        <v/>
      </c>
      <c r="Y441" s="11" t="str">
        <f>IF(ISBLANK(A441),"",表1_1617[[#This Row],[子项名称]]&amp;表1_1617[[#This Row],[分项工程代号]]&amp;表1_1617[[#This Row],[分项工程名称]])</f>
        <v/>
      </c>
      <c r="Z441" s="11" t="str">
        <f>IF(ISBLANK(A441),"",IF(MATCH(表1_1617[[#This Row],[子项名称]]&amp;表1_1617[[#This Row],[分项工程代号]]&amp;表1_1617[[#This Row],[分项工程名称]],Y:Y,0)=ROW(表1_1617[[#This Row],[子项名称]]),TRUE,FALSE))</f>
        <v/>
      </c>
      <c r="AA441" s="11" t="str">
        <f t="shared" si="83"/>
        <v/>
      </c>
      <c r="AB441" s="11" t="str">
        <f>IF(ISBLANK(A441),"",VLOOKUP(表1_1617[[#This Row],[分项工程名称]],施工检查记录[#All],2,FALSE))</f>
        <v/>
      </c>
      <c r="AC441" s="5"/>
    </row>
    <row r="442" customHeight="1" spans="1:29">
      <c r="A442" s="5"/>
      <c r="B442" s="5"/>
      <c r="C442" s="5"/>
      <c r="D442" s="5"/>
      <c r="E442" s="5"/>
      <c r="F442" s="5"/>
      <c r="G442" s="5"/>
      <c r="H442" s="5"/>
      <c r="I442" s="5"/>
      <c r="J442" s="5"/>
      <c r="K442" s="11" t="str">
        <f>IF(ISBLANK(A442),"",VLOOKUP("S8"&amp;表1_1617[[#This Row],[分项工程代号]]&amp;表1_1617[[#This Row],[分项工程名称]],模板!D:F,3,FALSE))</f>
        <v/>
      </c>
      <c r="L442" s="2" t="str">
        <f>IF(ISBLANK(A442),"",表1_1617[[#This Row],[编号]]&amp;TEXT(表1_1617[[#This Row],[序号]],"000"))</f>
        <v/>
      </c>
      <c r="M442" s="11" t="str">
        <f t="shared" si="74"/>
        <v/>
      </c>
      <c r="N442" s="11" t="str">
        <f t="shared" si="75"/>
        <v/>
      </c>
      <c r="O442" s="11" t="str">
        <f t="shared" si="76"/>
        <v/>
      </c>
      <c r="P442" s="2" t="str">
        <f t="shared" si="77"/>
        <v/>
      </c>
      <c r="Q442" s="2" t="str">
        <f t="shared" si="78"/>
        <v/>
      </c>
      <c r="R442" s="2" t="str">
        <f t="shared" si="79"/>
        <v/>
      </c>
      <c r="S442" s="11" t="str">
        <f t="shared" si="80"/>
        <v/>
      </c>
      <c r="T442" s="11" t="str">
        <f>IF(ISBLANK(A442),"",VLOOKUP(表1_1617[[#This Row],[分项工程名称]],模板!C:G,3,FALSE))</f>
        <v/>
      </c>
      <c r="U442" s="2" t="str">
        <f t="shared" si="81"/>
        <v/>
      </c>
      <c r="V442" s="2" t="str">
        <f t="shared" si="82"/>
        <v/>
      </c>
      <c r="W442" s="11" t="str">
        <f>IF(ISBLANK(A442),"",表1_1617[[#This Row],[子项名称]]&amp;表1_1617[[#This Row],[标题]]&amp;表1_1617[[#This Row],[分项工程代号]])</f>
        <v/>
      </c>
      <c r="X442" s="11" t="str">
        <f>IF(ISBLANK(A442),"",COUNTIF(W:W,表1_1617[[#This Row],[子项名称]]&amp;表1_1617[[#This Row],[标题]]&amp;表1_1617[[#This Row],[分项工程代号]]))</f>
        <v/>
      </c>
      <c r="Y442" s="11" t="str">
        <f>IF(ISBLANK(A442),"",表1_1617[[#This Row],[子项名称]]&amp;表1_1617[[#This Row],[分项工程代号]]&amp;表1_1617[[#This Row],[分项工程名称]])</f>
        <v/>
      </c>
      <c r="Z442" s="11" t="str">
        <f>IF(ISBLANK(A442),"",IF(MATCH(表1_1617[[#This Row],[子项名称]]&amp;表1_1617[[#This Row],[分项工程代号]]&amp;表1_1617[[#This Row],[分项工程名称]],Y:Y,0)=ROW(表1_1617[[#This Row],[子项名称]]),TRUE,FALSE))</f>
        <v/>
      </c>
      <c r="AA442" s="11" t="str">
        <f t="shared" si="83"/>
        <v/>
      </c>
      <c r="AB442" s="11" t="str">
        <f>IF(ISBLANK(A442),"",VLOOKUP(表1_1617[[#This Row],[分项工程名称]],施工检查记录[#All],2,FALSE))</f>
        <v/>
      </c>
      <c r="AC442" s="5"/>
    </row>
    <row r="443" customHeight="1" spans="1:29">
      <c r="A443" s="5"/>
      <c r="B443" s="5"/>
      <c r="C443" s="5"/>
      <c r="D443" s="5"/>
      <c r="E443" s="5"/>
      <c r="F443" s="5"/>
      <c r="G443" s="5"/>
      <c r="H443" s="5"/>
      <c r="I443" s="5"/>
      <c r="J443" s="5"/>
      <c r="K443" s="11" t="str">
        <f>IF(ISBLANK(A443),"",VLOOKUP("S8"&amp;表1_1617[[#This Row],[分项工程代号]]&amp;表1_1617[[#This Row],[分项工程名称]],模板!D:F,3,FALSE))</f>
        <v/>
      </c>
      <c r="L443" s="2" t="str">
        <f>IF(ISBLANK(A443),"",表1_1617[[#This Row],[编号]]&amp;TEXT(表1_1617[[#This Row],[序号]],"000"))</f>
        <v/>
      </c>
      <c r="M443" s="11" t="str">
        <f t="shared" si="74"/>
        <v/>
      </c>
      <c r="N443" s="11" t="str">
        <f t="shared" si="75"/>
        <v/>
      </c>
      <c r="O443" s="11" t="str">
        <f t="shared" si="76"/>
        <v/>
      </c>
      <c r="P443" s="2" t="str">
        <f t="shared" si="77"/>
        <v/>
      </c>
      <c r="Q443" s="2" t="str">
        <f t="shared" si="78"/>
        <v/>
      </c>
      <c r="R443" s="2" t="str">
        <f t="shared" si="79"/>
        <v/>
      </c>
      <c r="S443" s="11" t="str">
        <f t="shared" si="80"/>
        <v/>
      </c>
      <c r="T443" s="11" t="str">
        <f>IF(ISBLANK(A443),"",VLOOKUP(表1_1617[[#This Row],[分项工程名称]],模板!C:G,3,FALSE))</f>
        <v/>
      </c>
      <c r="U443" s="2" t="str">
        <f t="shared" si="81"/>
        <v/>
      </c>
      <c r="V443" s="2" t="str">
        <f t="shared" si="82"/>
        <v/>
      </c>
      <c r="W443" s="11" t="str">
        <f>IF(ISBLANK(A443),"",表1_1617[[#This Row],[子项名称]]&amp;表1_1617[[#This Row],[标题]]&amp;表1_1617[[#This Row],[分项工程代号]])</f>
        <v/>
      </c>
      <c r="X443" s="11" t="str">
        <f>IF(ISBLANK(A443),"",COUNTIF(W:W,表1_1617[[#This Row],[子项名称]]&amp;表1_1617[[#This Row],[标题]]&amp;表1_1617[[#This Row],[分项工程代号]]))</f>
        <v/>
      </c>
      <c r="Y443" s="11" t="str">
        <f>IF(ISBLANK(A443),"",表1_1617[[#This Row],[子项名称]]&amp;表1_1617[[#This Row],[分项工程代号]]&amp;表1_1617[[#This Row],[分项工程名称]])</f>
        <v/>
      </c>
      <c r="Z443" s="11" t="str">
        <f>IF(ISBLANK(A443),"",IF(MATCH(表1_1617[[#This Row],[子项名称]]&amp;表1_1617[[#This Row],[分项工程代号]]&amp;表1_1617[[#This Row],[分项工程名称]],Y:Y,0)=ROW(表1_1617[[#This Row],[子项名称]]),TRUE,FALSE))</f>
        <v/>
      </c>
      <c r="AA443" s="11" t="str">
        <f t="shared" si="83"/>
        <v/>
      </c>
      <c r="AB443" s="11" t="str">
        <f>IF(ISBLANK(A443),"",VLOOKUP(表1_1617[[#This Row],[分项工程名称]],施工检查记录[#All],2,FALSE))</f>
        <v/>
      </c>
      <c r="AC443" s="5"/>
    </row>
    <row r="444" customHeight="1" spans="1:29">
      <c r="A444" s="5"/>
      <c r="B444" s="5"/>
      <c r="C444" s="5"/>
      <c r="D444" s="5"/>
      <c r="E444" s="5"/>
      <c r="F444" s="5"/>
      <c r="G444" s="5"/>
      <c r="H444" s="5"/>
      <c r="I444" s="5"/>
      <c r="J444" s="5"/>
      <c r="K444" s="11" t="str">
        <f>IF(ISBLANK(A444),"",VLOOKUP("S8"&amp;表1_1617[[#This Row],[分项工程代号]]&amp;表1_1617[[#This Row],[分项工程名称]],模板!D:F,3,FALSE))</f>
        <v/>
      </c>
      <c r="L444" s="2" t="str">
        <f>IF(ISBLANK(A444),"",表1_1617[[#This Row],[编号]]&amp;TEXT(表1_1617[[#This Row],[序号]],"000"))</f>
        <v/>
      </c>
      <c r="M444" s="11" t="str">
        <f t="shared" si="74"/>
        <v/>
      </c>
      <c r="N444" s="11" t="str">
        <f t="shared" si="75"/>
        <v/>
      </c>
      <c r="O444" s="11" t="str">
        <f t="shared" si="76"/>
        <v/>
      </c>
      <c r="P444" s="2" t="str">
        <f t="shared" si="77"/>
        <v/>
      </c>
      <c r="Q444" s="2" t="str">
        <f t="shared" si="78"/>
        <v/>
      </c>
      <c r="R444" s="2" t="str">
        <f t="shared" si="79"/>
        <v/>
      </c>
      <c r="S444" s="11" t="str">
        <f t="shared" si="80"/>
        <v/>
      </c>
      <c r="T444" s="11" t="str">
        <f>IF(ISBLANK(A444),"",VLOOKUP(表1_1617[[#This Row],[分项工程名称]],模板!C:G,3,FALSE))</f>
        <v/>
      </c>
      <c r="U444" s="2" t="str">
        <f t="shared" si="81"/>
        <v/>
      </c>
      <c r="V444" s="2" t="str">
        <f t="shared" si="82"/>
        <v/>
      </c>
      <c r="W444" s="11" t="str">
        <f>IF(ISBLANK(A444),"",表1_1617[[#This Row],[子项名称]]&amp;表1_1617[[#This Row],[标题]]&amp;表1_1617[[#This Row],[分项工程代号]])</f>
        <v/>
      </c>
      <c r="X444" s="11" t="str">
        <f>IF(ISBLANK(A444),"",COUNTIF(W:W,表1_1617[[#This Row],[子项名称]]&amp;表1_1617[[#This Row],[标题]]&amp;表1_1617[[#This Row],[分项工程代号]]))</f>
        <v/>
      </c>
      <c r="Y444" s="11" t="str">
        <f>IF(ISBLANK(A444),"",表1_1617[[#This Row],[子项名称]]&amp;表1_1617[[#This Row],[分项工程代号]]&amp;表1_1617[[#This Row],[分项工程名称]])</f>
        <v/>
      </c>
      <c r="Z444" s="11" t="str">
        <f>IF(ISBLANK(A444),"",IF(MATCH(表1_1617[[#This Row],[子项名称]]&amp;表1_1617[[#This Row],[分项工程代号]]&amp;表1_1617[[#This Row],[分项工程名称]],Y:Y,0)=ROW(表1_1617[[#This Row],[子项名称]]),TRUE,FALSE))</f>
        <v/>
      </c>
      <c r="AA444" s="11" t="str">
        <f t="shared" si="83"/>
        <v/>
      </c>
      <c r="AB444" s="11" t="str">
        <f>IF(ISBLANK(A444),"",VLOOKUP(表1_1617[[#This Row],[分项工程名称]],施工检查记录[#All],2,FALSE))</f>
        <v/>
      </c>
      <c r="AC444" s="5"/>
    </row>
    <row r="445" customHeight="1" spans="1:29">
      <c r="A445" s="5"/>
      <c r="B445" s="5"/>
      <c r="C445" s="5"/>
      <c r="D445" s="5"/>
      <c r="E445" s="5"/>
      <c r="F445" s="5"/>
      <c r="G445" s="5"/>
      <c r="H445" s="5"/>
      <c r="I445" s="5"/>
      <c r="J445" s="5"/>
      <c r="K445" s="11" t="str">
        <f>IF(ISBLANK(A445),"",VLOOKUP("S8"&amp;表1_1617[[#This Row],[分项工程代号]]&amp;表1_1617[[#This Row],[分项工程名称]],模板!D:F,3,FALSE))</f>
        <v/>
      </c>
      <c r="L445" s="2" t="str">
        <f>IF(ISBLANK(A445),"",表1_1617[[#This Row],[编号]]&amp;TEXT(表1_1617[[#This Row],[序号]],"000"))</f>
        <v/>
      </c>
      <c r="M445" s="11" t="str">
        <f t="shared" si="74"/>
        <v/>
      </c>
      <c r="N445" s="11" t="str">
        <f t="shared" si="75"/>
        <v/>
      </c>
      <c r="O445" s="11" t="str">
        <f t="shared" si="76"/>
        <v/>
      </c>
      <c r="P445" s="2" t="str">
        <f t="shared" si="77"/>
        <v/>
      </c>
      <c r="Q445" s="2" t="str">
        <f t="shared" si="78"/>
        <v/>
      </c>
      <c r="R445" s="2" t="str">
        <f t="shared" si="79"/>
        <v/>
      </c>
      <c r="S445" s="11" t="str">
        <f t="shared" si="80"/>
        <v/>
      </c>
      <c r="T445" s="11" t="str">
        <f>IF(ISBLANK(A445),"",VLOOKUP(表1_1617[[#This Row],[分项工程名称]],模板!C:G,3,FALSE))</f>
        <v/>
      </c>
      <c r="U445" s="2" t="str">
        <f t="shared" si="81"/>
        <v/>
      </c>
      <c r="V445" s="2" t="str">
        <f t="shared" si="82"/>
        <v/>
      </c>
      <c r="W445" s="11" t="str">
        <f>IF(ISBLANK(A445),"",表1_1617[[#This Row],[子项名称]]&amp;表1_1617[[#This Row],[标题]]&amp;表1_1617[[#This Row],[分项工程代号]])</f>
        <v/>
      </c>
      <c r="X445" s="11" t="str">
        <f>IF(ISBLANK(A445),"",COUNTIF(W:W,表1_1617[[#This Row],[子项名称]]&amp;表1_1617[[#This Row],[标题]]&amp;表1_1617[[#This Row],[分项工程代号]]))</f>
        <v/>
      </c>
      <c r="Y445" s="11" t="str">
        <f>IF(ISBLANK(A445),"",表1_1617[[#This Row],[子项名称]]&amp;表1_1617[[#This Row],[分项工程代号]]&amp;表1_1617[[#This Row],[分项工程名称]])</f>
        <v/>
      </c>
      <c r="Z445" s="11" t="str">
        <f>IF(ISBLANK(A445),"",IF(MATCH(表1_1617[[#This Row],[子项名称]]&amp;表1_1617[[#This Row],[分项工程代号]]&amp;表1_1617[[#This Row],[分项工程名称]],Y:Y,0)=ROW(表1_1617[[#This Row],[子项名称]]),TRUE,FALSE))</f>
        <v/>
      </c>
      <c r="AA445" s="11" t="str">
        <f t="shared" si="83"/>
        <v/>
      </c>
      <c r="AB445" s="11" t="str">
        <f>IF(ISBLANK(A445),"",VLOOKUP(表1_1617[[#This Row],[分项工程名称]],施工检查记录[#All],2,FALSE))</f>
        <v/>
      </c>
      <c r="AC445" s="5"/>
    </row>
    <row r="446" customHeight="1" spans="1:29">
      <c r="A446" s="5"/>
      <c r="B446" s="5"/>
      <c r="C446" s="5"/>
      <c r="D446" s="5"/>
      <c r="E446" s="5"/>
      <c r="F446" s="5"/>
      <c r="G446" s="5"/>
      <c r="H446" s="5"/>
      <c r="I446" s="5"/>
      <c r="J446" s="5"/>
      <c r="K446" s="11" t="str">
        <f>IF(ISBLANK(A446),"",VLOOKUP("S8"&amp;表1_1617[[#This Row],[分项工程代号]]&amp;表1_1617[[#This Row],[分项工程名称]],模板!D:F,3,FALSE))</f>
        <v/>
      </c>
      <c r="L446" s="2" t="str">
        <f>IF(ISBLANK(A446),"",表1_1617[[#This Row],[编号]]&amp;TEXT(表1_1617[[#This Row],[序号]],"000"))</f>
        <v/>
      </c>
      <c r="M446" s="11" t="str">
        <f t="shared" si="74"/>
        <v/>
      </c>
      <c r="N446" s="11" t="str">
        <f t="shared" si="75"/>
        <v/>
      </c>
      <c r="O446" s="11" t="str">
        <f t="shared" si="76"/>
        <v/>
      </c>
      <c r="P446" s="2" t="str">
        <f t="shared" si="77"/>
        <v/>
      </c>
      <c r="Q446" s="2" t="str">
        <f t="shared" si="78"/>
        <v/>
      </c>
      <c r="R446" s="2" t="str">
        <f t="shared" si="79"/>
        <v/>
      </c>
      <c r="S446" s="11" t="str">
        <f t="shared" si="80"/>
        <v/>
      </c>
      <c r="T446" s="11" t="str">
        <f>IF(ISBLANK(A446),"",VLOOKUP(表1_1617[[#This Row],[分项工程名称]],模板!C:G,3,FALSE))</f>
        <v/>
      </c>
      <c r="U446" s="2" t="str">
        <f t="shared" si="81"/>
        <v/>
      </c>
      <c r="V446" s="2" t="str">
        <f t="shared" si="82"/>
        <v/>
      </c>
      <c r="W446" s="11" t="str">
        <f>IF(ISBLANK(A446),"",表1_1617[[#This Row],[子项名称]]&amp;表1_1617[[#This Row],[标题]]&amp;表1_1617[[#This Row],[分项工程代号]])</f>
        <v/>
      </c>
      <c r="X446" s="11" t="str">
        <f>IF(ISBLANK(A446),"",COUNTIF(W:W,表1_1617[[#This Row],[子项名称]]&amp;表1_1617[[#This Row],[标题]]&amp;表1_1617[[#This Row],[分项工程代号]]))</f>
        <v/>
      </c>
      <c r="Y446" s="11" t="str">
        <f>IF(ISBLANK(A446),"",表1_1617[[#This Row],[子项名称]]&amp;表1_1617[[#This Row],[分项工程代号]]&amp;表1_1617[[#This Row],[分项工程名称]])</f>
        <v/>
      </c>
      <c r="Z446" s="11" t="str">
        <f>IF(ISBLANK(A446),"",IF(MATCH(表1_1617[[#This Row],[子项名称]]&amp;表1_1617[[#This Row],[分项工程代号]]&amp;表1_1617[[#This Row],[分项工程名称]],Y:Y,0)=ROW(表1_1617[[#This Row],[子项名称]]),TRUE,FALSE))</f>
        <v/>
      </c>
      <c r="AA446" s="11" t="str">
        <f t="shared" si="83"/>
        <v/>
      </c>
      <c r="AB446" s="11" t="str">
        <f>IF(ISBLANK(A446),"",VLOOKUP(表1_1617[[#This Row],[分项工程名称]],施工检查记录[#All],2,FALSE))</f>
        <v/>
      </c>
      <c r="AC446" s="5"/>
    </row>
    <row r="447" customHeight="1" spans="1:29">
      <c r="A447" s="5"/>
      <c r="B447" s="5"/>
      <c r="C447" s="5"/>
      <c r="D447" s="5"/>
      <c r="E447" s="5"/>
      <c r="F447" s="5"/>
      <c r="G447" s="5"/>
      <c r="H447" s="5"/>
      <c r="I447" s="5"/>
      <c r="J447" s="5"/>
      <c r="K447" s="11" t="str">
        <f>IF(ISBLANK(A447),"",VLOOKUP("S8"&amp;表1_1617[[#This Row],[分项工程代号]]&amp;表1_1617[[#This Row],[分项工程名称]],模板!D:F,3,FALSE))</f>
        <v/>
      </c>
      <c r="L447" s="2" t="str">
        <f>IF(ISBLANK(A447),"",表1_1617[[#This Row],[编号]]&amp;TEXT(表1_1617[[#This Row],[序号]],"000"))</f>
        <v/>
      </c>
      <c r="M447" s="11" t="str">
        <f t="shared" si="74"/>
        <v/>
      </c>
      <c r="N447" s="11" t="str">
        <f t="shared" si="75"/>
        <v/>
      </c>
      <c r="O447" s="11" t="str">
        <f t="shared" si="76"/>
        <v/>
      </c>
      <c r="P447" s="2" t="str">
        <f t="shared" si="77"/>
        <v/>
      </c>
      <c r="Q447" s="2" t="str">
        <f t="shared" si="78"/>
        <v/>
      </c>
      <c r="R447" s="2" t="str">
        <f t="shared" si="79"/>
        <v/>
      </c>
      <c r="S447" s="11" t="str">
        <f t="shared" si="80"/>
        <v/>
      </c>
      <c r="T447" s="11" t="str">
        <f>IF(ISBLANK(A447),"",VLOOKUP(表1_1617[[#This Row],[分项工程名称]],模板!C:G,3,FALSE))</f>
        <v/>
      </c>
      <c r="U447" s="2" t="str">
        <f t="shared" si="81"/>
        <v/>
      </c>
      <c r="V447" s="2" t="str">
        <f t="shared" si="82"/>
        <v/>
      </c>
      <c r="W447" s="11" t="str">
        <f>IF(ISBLANK(A447),"",表1_1617[[#This Row],[子项名称]]&amp;表1_1617[[#This Row],[标题]]&amp;表1_1617[[#This Row],[分项工程代号]])</f>
        <v/>
      </c>
      <c r="X447" s="11" t="str">
        <f>IF(ISBLANK(A447),"",COUNTIF(W:W,表1_1617[[#This Row],[子项名称]]&amp;表1_1617[[#This Row],[标题]]&amp;表1_1617[[#This Row],[分项工程代号]]))</f>
        <v/>
      </c>
      <c r="Y447" s="11" t="str">
        <f>IF(ISBLANK(A447),"",表1_1617[[#This Row],[子项名称]]&amp;表1_1617[[#This Row],[分项工程代号]]&amp;表1_1617[[#This Row],[分项工程名称]])</f>
        <v/>
      </c>
      <c r="Z447" s="11" t="str">
        <f>IF(ISBLANK(A447),"",IF(MATCH(表1_1617[[#This Row],[子项名称]]&amp;表1_1617[[#This Row],[分项工程代号]]&amp;表1_1617[[#This Row],[分项工程名称]],Y:Y,0)=ROW(表1_1617[[#This Row],[子项名称]]),TRUE,FALSE))</f>
        <v/>
      </c>
      <c r="AA447" s="11" t="str">
        <f t="shared" si="83"/>
        <v/>
      </c>
      <c r="AB447" s="11" t="str">
        <f>IF(ISBLANK(A447),"",VLOOKUP(表1_1617[[#This Row],[分项工程名称]],施工检查记录[#All],2,FALSE))</f>
        <v/>
      </c>
      <c r="AC447" s="5"/>
    </row>
    <row r="448" customHeight="1" spans="1:29">
      <c r="A448" s="5"/>
      <c r="B448" s="5"/>
      <c r="C448" s="5"/>
      <c r="D448" s="5"/>
      <c r="E448" s="5"/>
      <c r="F448" s="5"/>
      <c r="G448" s="5"/>
      <c r="H448" s="5"/>
      <c r="I448" s="5"/>
      <c r="J448" s="5"/>
      <c r="K448" s="11" t="str">
        <f>IF(ISBLANK(A448),"",VLOOKUP("S8"&amp;表1_1617[[#This Row],[分项工程代号]]&amp;表1_1617[[#This Row],[分项工程名称]],模板!D:F,3,FALSE))</f>
        <v/>
      </c>
      <c r="L448" s="2" t="str">
        <f>IF(ISBLANK(A448),"",表1_1617[[#This Row],[编号]]&amp;TEXT(表1_1617[[#This Row],[序号]],"000"))</f>
        <v/>
      </c>
      <c r="M448" s="11" t="str">
        <f t="shared" si="74"/>
        <v/>
      </c>
      <c r="N448" s="11" t="str">
        <f t="shared" si="75"/>
        <v/>
      </c>
      <c r="O448" s="11" t="str">
        <f t="shared" si="76"/>
        <v/>
      </c>
      <c r="P448" s="2" t="str">
        <f t="shared" si="77"/>
        <v/>
      </c>
      <c r="Q448" s="2" t="str">
        <f t="shared" si="78"/>
        <v/>
      </c>
      <c r="R448" s="2" t="str">
        <f t="shared" si="79"/>
        <v/>
      </c>
      <c r="S448" s="11" t="str">
        <f t="shared" si="80"/>
        <v/>
      </c>
      <c r="T448" s="11" t="str">
        <f>IF(ISBLANK(A448),"",VLOOKUP(表1_1617[[#This Row],[分项工程名称]],模板!C:G,3,FALSE))</f>
        <v/>
      </c>
      <c r="U448" s="2" t="str">
        <f t="shared" si="81"/>
        <v/>
      </c>
      <c r="V448" s="2" t="str">
        <f t="shared" si="82"/>
        <v/>
      </c>
      <c r="W448" s="11" t="str">
        <f>IF(ISBLANK(A448),"",表1_1617[[#This Row],[子项名称]]&amp;表1_1617[[#This Row],[标题]]&amp;表1_1617[[#This Row],[分项工程代号]])</f>
        <v/>
      </c>
      <c r="X448" s="11" t="str">
        <f>IF(ISBLANK(A448),"",COUNTIF(W:W,表1_1617[[#This Row],[子项名称]]&amp;表1_1617[[#This Row],[标题]]&amp;表1_1617[[#This Row],[分项工程代号]]))</f>
        <v/>
      </c>
      <c r="Y448" s="11" t="str">
        <f>IF(ISBLANK(A448),"",表1_1617[[#This Row],[子项名称]]&amp;表1_1617[[#This Row],[分项工程代号]]&amp;表1_1617[[#This Row],[分项工程名称]])</f>
        <v/>
      </c>
      <c r="Z448" s="11" t="str">
        <f>IF(ISBLANK(A448),"",IF(MATCH(表1_1617[[#This Row],[子项名称]]&amp;表1_1617[[#This Row],[分项工程代号]]&amp;表1_1617[[#This Row],[分项工程名称]],Y:Y,0)=ROW(表1_1617[[#This Row],[子项名称]]),TRUE,FALSE))</f>
        <v/>
      </c>
      <c r="AA448" s="11" t="str">
        <f t="shared" si="83"/>
        <v/>
      </c>
      <c r="AB448" s="11" t="str">
        <f>IF(ISBLANK(A448),"",VLOOKUP(表1_1617[[#This Row],[分项工程名称]],施工检查记录[#All],2,FALSE))</f>
        <v/>
      </c>
      <c r="AC448" s="5"/>
    </row>
    <row r="449" customHeight="1" spans="1:29">
      <c r="A449" s="5"/>
      <c r="B449" s="5"/>
      <c r="C449" s="5"/>
      <c r="D449" s="5"/>
      <c r="E449" s="5"/>
      <c r="F449" s="5"/>
      <c r="G449" s="5"/>
      <c r="H449" s="5"/>
      <c r="I449" s="5"/>
      <c r="J449" s="5"/>
      <c r="K449" s="11" t="str">
        <f>IF(ISBLANK(A449),"",VLOOKUP("S8"&amp;表1_1617[[#This Row],[分项工程代号]]&amp;表1_1617[[#This Row],[分项工程名称]],模板!D:F,3,FALSE))</f>
        <v/>
      </c>
      <c r="L449" s="2" t="str">
        <f>IF(ISBLANK(A449),"",表1_1617[[#This Row],[编号]]&amp;TEXT(表1_1617[[#This Row],[序号]],"000"))</f>
        <v/>
      </c>
      <c r="M449" s="11" t="str">
        <f t="shared" si="74"/>
        <v/>
      </c>
      <c r="N449" s="11" t="str">
        <f t="shared" si="75"/>
        <v/>
      </c>
      <c r="O449" s="11" t="str">
        <f t="shared" si="76"/>
        <v/>
      </c>
      <c r="P449" s="2" t="str">
        <f t="shared" si="77"/>
        <v/>
      </c>
      <c r="Q449" s="2" t="str">
        <f t="shared" si="78"/>
        <v/>
      </c>
      <c r="R449" s="2" t="str">
        <f t="shared" si="79"/>
        <v/>
      </c>
      <c r="S449" s="11" t="str">
        <f t="shared" si="80"/>
        <v/>
      </c>
      <c r="T449" s="11" t="str">
        <f>IF(ISBLANK(A449),"",VLOOKUP(表1_1617[[#This Row],[分项工程名称]],模板!C:G,3,FALSE))</f>
        <v/>
      </c>
      <c r="U449" s="2" t="str">
        <f t="shared" si="81"/>
        <v/>
      </c>
      <c r="V449" s="2" t="str">
        <f t="shared" si="82"/>
        <v/>
      </c>
      <c r="W449" s="11" t="str">
        <f>IF(ISBLANK(A449),"",表1_1617[[#This Row],[子项名称]]&amp;表1_1617[[#This Row],[标题]]&amp;表1_1617[[#This Row],[分项工程代号]])</f>
        <v/>
      </c>
      <c r="X449" s="11" t="str">
        <f>IF(ISBLANK(A449),"",COUNTIF(W:W,表1_1617[[#This Row],[子项名称]]&amp;表1_1617[[#This Row],[标题]]&amp;表1_1617[[#This Row],[分项工程代号]]))</f>
        <v/>
      </c>
      <c r="Y449" s="11" t="str">
        <f>IF(ISBLANK(A449),"",表1_1617[[#This Row],[子项名称]]&amp;表1_1617[[#This Row],[分项工程代号]]&amp;表1_1617[[#This Row],[分项工程名称]])</f>
        <v/>
      </c>
      <c r="Z449" s="11" t="str">
        <f>IF(ISBLANK(A449),"",IF(MATCH(表1_1617[[#This Row],[子项名称]]&amp;表1_1617[[#This Row],[分项工程代号]]&amp;表1_1617[[#This Row],[分项工程名称]],Y:Y,0)=ROW(表1_1617[[#This Row],[子项名称]]),TRUE,FALSE))</f>
        <v/>
      </c>
      <c r="AA449" s="11" t="str">
        <f t="shared" si="83"/>
        <v/>
      </c>
      <c r="AB449" s="11" t="str">
        <f>IF(ISBLANK(A449),"",VLOOKUP(表1_1617[[#This Row],[分项工程名称]],施工检查记录[#All],2,FALSE))</f>
        <v/>
      </c>
      <c r="AC449" s="5"/>
    </row>
    <row r="450" customHeight="1" spans="1:29">
      <c r="A450" s="5"/>
      <c r="B450" s="5"/>
      <c r="C450" s="5"/>
      <c r="D450" s="5"/>
      <c r="E450" s="5"/>
      <c r="F450" s="5"/>
      <c r="G450" s="5"/>
      <c r="H450" s="5"/>
      <c r="I450" s="5"/>
      <c r="J450" s="5"/>
      <c r="K450" s="11" t="str">
        <f>IF(ISBLANK(A450),"",VLOOKUP("S8"&amp;表1_1617[[#This Row],[分项工程代号]]&amp;表1_1617[[#This Row],[分项工程名称]],模板!D:F,3,FALSE))</f>
        <v/>
      </c>
      <c r="L450" s="2" t="str">
        <f>IF(ISBLANK(A450),"",表1_1617[[#This Row],[编号]]&amp;TEXT(表1_1617[[#This Row],[序号]],"000"))</f>
        <v/>
      </c>
      <c r="M450" s="11" t="str">
        <f t="shared" si="74"/>
        <v/>
      </c>
      <c r="N450" s="11" t="str">
        <f t="shared" si="75"/>
        <v/>
      </c>
      <c r="O450" s="11" t="str">
        <f t="shared" si="76"/>
        <v/>
      </c>
      <c r="P450" s="2" t="str">
        <f t="shared" si="77"/>
        <v/>
      </c>
      <c r="Q450" s="2" t="str">
        <f t="shared" si="78"/>
        <v/>
      </c>
      <c r="R450" s="2" t="str">
        <f t="shared" si="79"/>
        <v/>
      </c>
      <c r="S450" s="11" t="str">
        <f t="shared" si="80"/>
        <v/>
      </c>
      <c r="T450" s="11" t="str">
        <f>IF(ISBLANK(A450),"",VLOOKUP(表1_1617[[#This Row],[分项工程名称]],模板!C:G,3,FALSE))</f>
        <v/>
      </c>
      <c r="U450" s="2" t="str">
        <f t="shared" si="81"/>
        <v/>
      </c>
      <c r="V450" s="2" t="str">
        <f t="shared" si="82"/>
        <v/>
      </c>
      <c r="W450" s="11" t="str">
        <f>IF(ISBLANK(A450),"",表1_1617[[#This Row],[子项名称]]&amp;表1_1617[[#This Row],[标题]]&amp;表1_1617[[#This Row],[分项工程代号]])</f>
        <v/>
      </c>
      <c r="X450" s="11" t="str">
        <f>IF(ISBLANK(A450),"",COUNTIF(W:W,表1_1617[[#This Row],[子项名称]]&amp;表1_1617[[#This Row],[标题]]&amp;表1_1617[[#This Row],[分项工程代号]]))</f>
        <v/>
      </c>
      <c r="Y450" s="11" t="str">
        <f>IF(ISBLANK(A450),"",表1_1617[[#This Row],[子项名称]]&amp;表1_1617[[#This Row],[分项工程代号]]&amp;表1_1617[[#This Row],[分项工程名称]])</f>
        <v/>
      </c>
      <c r="Z450" s="11" t="str">
        <f>IF(ISBLANK(A450),"",IF(MATCH(表1_1617[[#This Row],[子项名称]]&amp;表1_1617[[#This Row],[分项工程代号]]&amp;表1_1617[[#This Row],[分项工程名称]],Y:Y,0)=ROW(表1_1617[[#This Row],[子项名称]]),TRUE,FALSE))</f>
        <v/>
      </c>
      <c r="AA450" s="11" t="str">
        <f t="shared" si="83"/>
        <v/>
      </c>
      <c r="AB450" s="11" t="str">
        <f>IF(ISBLANK(A450),"",VLOOKUP(表1_1617[[#This Row],[分项工程名称]],施工检查记录[#All],2,FALSE))</f>
        <v/>
      </c>
      <c r="AC450" s="5"/>
    </row>
    <row r="451" customHeight="1" spans="1:29">
      <c r="A451" s="5"/>
      <c r="B451" s="5"/>
      <c r="C451" s="5"/>
      <c r="D451" s="5"/>
      <c r="E451" s="5"/>
      <c r="F451" s="5"/>
      <c r="G451" s="5"/>
      <c r="H451" s="5"/>
      <c r="I451" s="5"/>
      <c r="J451" s="5"/>
      <c r="K451" s="11" t="str">
        <f>IF(ISBLANK(A451),"",VLOOKUP("S8"&amp;表1_1617[[#This Row],[分项工程代号]]&amp;表1_1617[[#This Row],[分项工程名称]],模板!D:F,3,FALSE))</f>
        <v/>
      </c>
      <c r="L451" s="2" t="str">
        <f>IF(ISBLANK(A451),"",表1_1617[[#This Row],[编号]]&amp;TEXT(表1_1617[[#This Row],[序号]],"000"))</f>
        <v/>
      </c>
      <c r="M451" s="11" t="str">
        <f t="shared" ref="M451:M514" si="84">IF(ISBLANK(A451),"","北方工程刚果（金）有限公司")</f>
        <v/>
      </c>
      <c r="N451" s="11" t="str">
        <f t="shared" ref="N451:N514" si="85">IF(ISBLANK(A451),"","李云松")</f>
        <v/>
      </c>
      <c r="O451" s="11" t="str">
        <f t="shared" ref="O451:O514" si="86">IF(ISBLANK(A451),"","黄必银")</f>
        <v/>
      </c>
      <c r="P451" s="2" t="str">
        <f t="shared" ref="P451:P514" si="87">IF(ISBLANK(A451),"","WUHUANG CONSTRUCTION ET COMMERCE RDC SAS")</f>
        <v/>
      </c>
      <c r="Q451" s="2" t="str">
        <f t="shared" ref="Q451:Q514" si="88">IF(ISBLANK(A451),"","陈陆")</f>
        <v/>
      </c>
      <c r="R451" s="2" t="str">
        <f t="shared" ref="R451:R514" si="89">IF(ISBLANK(A451),"","冯翰鹏")</f>
        <v/>
      </c>
      <c r="S451" s="11" t="str">
        <f t="shared" ref="S451:S514" si="90">IF(ISBLANK(A451),"","鑫诚建设监理咨询有限公司")</f>
        <v/>
      </c>
      <c r="T451" s="11" t="str">
        <f>IF(ISBLANK(A451),"",VLOOKUP(表1_1617[[#This Row],[分项工程名称]],模板!C:G,3,FALSE))</f>
        <v/>
      </c>
      <c r="U451" s="2" t="str">
        <f t="shared" ref="U451:U514" si="91">IF(ISBLANK(A451),"","刚果（金）庞比铜钴矿项目")</f>
        <v/>
      </c>
      <c r="V451" s="2" t="str">
        <f t="shared" ref="V451:V514" si="92">IF(ISBLANK(A451),"",_xlfn.CONCAT(U451,"   ",A451))</f>
        <v/>
      </c>
      <c r="W451" s="11" t="str">
        <f>IF(ISBLANK(A451),"",表1_1617[[#This Row],[子项名称]]&amp;表1_1617[[#This Row],[标题]]&amp;表1_1617[[#This Row],[分项工程代号]])</f>
        <v/>
      </c>
      <c r="X451" s="11" t="str">
        <f>IF(ISBLANK(A451),"",COUNTIF(W:W,表1_1617[[#This Row],[子项名称]]&amp;表1_1617[[#This Row],[标题]]&amp;表1_1617[[#This Row],[分项工程代号]]))</f>
        <v/>
      </c>
      <c r="Y451" s="11" t="str">
        <f>IF(ISBLANK(A451),"",表1_1617[[#This Row],[子项名称]]&amp;表1_1617[[#This Row],[分项工程代号]]&amp;表1_1617[[#This Row],[分项工程名称]])</f>
        <v/>
      </c>
      <c r="Z451" s="11" t="str">
        <f>IF(ISBLANK(A451),"",IF(MATCH(表1_1617[[#This Row],[子项名称]]&amp;表1_1617[[#This Row],[分项工程代号]]&amp;表1_1617[[#This Row],[分项工程名称]],Y:Y,0)=ROW(表1_1617[[#This Row],[子项名称]]),TRUE,FALSE))</f>
        <v/>
      </c>
      <c r="AA451" s="11" t="str">
        <f t="shared" ref="AA451:AA514" si="93">IF(ISBLANK(A451),"",_xlfn.CONCAT("GB 50166-2007《火灾自动报警系统施工及验收规范》"))</f>
        <v/>
      </c>
      <c r="AB451" s="11" t="str">
        <f>IF(ISBLANK(A451),"",VLOOKUP(表1_1617[[#This Row],[分项工程名称]],施工检查记录[#All],2,FALSE))</f>
        <v/>
      </c>
      <c r="AC451" s="5"/>
    </row>
    <row r="452" customHeight="1" spans="1:29">
      <c r="A452" s="5"/>
      <c r="B452" s="5"/>
      <c r="C452" s="5"/>
      <c r="D452" s="5"/>
      <c r="E452" s="5"/>
      <c r="F452" s="5"/>
      <c r="G452" s="5"/>
      <c r="H452" s="5"/>
      <c r="I452" s="5"/>
      <c r="J452" s="5"/>
      <c r="K452" s="11" t="str">
        <f>IF(ISBLANK(A452),"",VLOOKUP("S8"&amp;表1_1617[[#This Row],[分项工程代号]]&amp;表1_1617[[#This Row],[分项工程名称]],模板!D:F,3,FALSE))</f>
        <v/>
      </c>
      <c r="L452" s="2" t="str">
        <f>IF(ISBLANK(A452),"",表1_1617[[#This Row],[编号]]&amp;TEXT(表1_1617[[#This Row],[序号]],"000"))</f>
        <v/>
      </c>
      <c r="M452" s="11" t="str">
        <f t="shared" si="84"/>
        <v/>
      </c>
      <c r="N452" s="11" t="str">
        <f t="shared" si="85"/>
        <v/>
      </c>
      <c r="O452" s="11" t="str">
        <f t="shared" si="86"/>
        <v/>
      </c>
      <c r="P452" s="2" t="str">
        <f t="shared" si="87"/>
        <v/>
      </c>
      <c r="Q452" s="2" t="str">
        <f t="shared" si="88"/>
        <v/>
      </c>
      <c r="R452" s="2" t="str">
        <f t="shared" si="89"/>
        <v/>
      </c>
      <c r="S452" s="11" t="str">
        <f t="shared" si="90"/>
        <v/>
      </c>
      <c r="T452" s="11" t="str">
        <f>IF(ISBLANK(A452),"",VLOOKUP(表1_1617[[#This Row],[分项工程名称]],模板!C:G,3,FALSE))</f>
        <v/>
      </c>
      <c r="U452" s="2" t="str">
        <f t="shared" si="91"/>
        <v/>
      </c>
      <c r="V452" s="2" t="str">
        <f t="shared" si="92"/>
        <v/>
      </c>
      <c r="W452" s="11" t="str">
        <f>IF(ISBLANK(A452),"",表1_1617[[#This Row],[子项名称]]&amp;表1_1617[[#This Row],[标题]]&amp;表1_1617[[#This Row],[分项工程代号]])</f>
        <v/>
      </c>
      <c r="X452" s="11" t="str">
        <f>IF(ISBLANK(A452),"",COUNTIF(W:W,表1_1617[[#This Row],[子项名称]]&amp;表1_1617[[#This Row],[标题]]&amp;表1_1617[[#This Row],[分项工程代号]]))</f>
        <v/>
      </c>
      <c r="Y452" s="11" t="str">
        <f>IF(ISBLANK(A452),"",表1_1617[[#This Row],[子项名称]]&amp;表1_1617[[#This Row],[分项工程代号]]&amp;表1_1617[[#This Row],[分项工程名称]])</f>
        <v/>
      </c>
      <c r="Z452" s="11" t="str">
        <f>IF(ISBLANK(A452),"",IF(MATCH(表1_1617[[#This Row],[子项名称]]&amp;表1_1617[[#This Row],[分项工程代号]]&amp;表1_1617[[#This Row],[分项工程名称]],Y:Y,0)=ROW(表1_1617[[#This Row],[子项名称]]),TRUE,FALSE))</f>
        <v/>
      </c>
      <c r="AA452" s="11" t="str">
        <f t="shared" si="93"/>
        <v/>
      </c>
      <c r="AB452" s="11" t="str">
        <f>IF(ISBLANK(A452),"",VLOOKUP(表1_1617[[#This Row],[分项工程名称]],施工检查记录[#All],2,FALSE))</f>
        <v/>
      </c>
      <c r="AC452" s="5"/>
    </row>
    <row r="453" customHeight="1" spans="1:29">
      <c r="A453" s="5"/>
      <c r="B453" s="5"/>
      <c r="C453" s="5"/>
      <c r="D453" s="5"/>
      <c r="E453" s="5"/>
      <c r="F453" s="5"/>
      <c r="G453" s="5"/>
      <c r="H453" s="5"/>
      <c r="I453" s="5"/>
      <c r="J453" s="5"/>
      <c r="K453" s="11" t="str">
        <f>IF(ISBLANK(A453),"",VLOOKUP("S8"&amp;表1_1617[[#This Row],[分项工程代号]]&amp;表1_1617[[#This Row],[分项工程名称]],模板!D:F,3,FALSE))</f>
        <v/>
      </c>
      <c r="L453" s="2" t="str">
        <f>IF(ISBLANK(A453),"",表1_1617[[#This Row],[编号]]&amp;TEXT(表1_1617[[#This Row],[序号]],"000"))</f>
        <v/>
      </c>
      <c r="M453" s="11" t="str">
        <f t="shared" si="84"/>
        <v/>
      </c>
      <c r="N453" s="11" t="str">
        <f t="shared" si="85"/>
        <v/>
      </c>
      <c r="O453" s="11" t="str">
        <f t="shared" si="86"/>
        <v/>
      </c>
      <c r="P453" s="2" t="str">
        <f t="shared" si="87"/>
        <v/>
      </c>
      <c r="Q453" s="2" t="str">
        <f t="shared" si="88"/>
        <v/>
      </c>
      <c r="R453" s="2" t="str">
        <f t="shared" si="89"/>
        <v/>
      </c>
      <c r="S453" s="11" t="str">
        <f t="shared" si="90"/>
        <v/>
      </c>
      <c r="T453" s="11" t="str">
        <f>IF(ISBLANK(A453),"",VLOOKUP(表1_1617[[#This Row],[分项工程名称]],模板!C:G,3,FALSE))</f>
        <v/>
      </c>
      <c r="U453" s="2" t="str">
        <f t="shared" si="91"/>
        <v/>
      </c>
      <c r="V453" s="2" t="str">
        <f t="shared" si="92"/>
        <v/>
      </c>
      <c r="W453" s="11" t="str">
        <f>IF(ISBLANK(A453),"",表1_1617[[#This Row],[子项名称]]&amp;表1_1617[[#This Row],[标题]]&amp;表1_1617[[#This Row],[分项工程代号]])</f>
        <v/>
      </c>
      <c r="X453" s="11" t="str">
        <f>IF(ISBLANK(A453),"",COUNTIF(W:W,表1_1617[[#This Row],[子项名称]]&amp;表1_1617[[#This Row],[标题]]&amp;表1_1617[[#This Row],[分项工程代号]]))</f>
        <v/>
      </c>
      <c r="Y453" s="11" t="str">
        <f>IF(ISBLANK(A453),"",表1_1617[[#This Row],[子项名称]]&amp;表1_1617[[#This Row],[分项工程代号]]&amp;表1_1617[[#This Row],[分项工程名称]])</f>
        <v/>
      </c>
      <c r="Z453" s="11" t="str">
        <f>IF(ISBLANK(A453),"",IF(MATCH(表1_1617[[#This Row],[子项名称]]&amp;表1_1617[[#This Row],[分项工程代号]]&amp;表1_1617[[#This Row],[分项工程名称]],Y:Y,0)=ROW(表1_1617[[#This Row],[子项名称]]),TRUE,FALSE))</f>
        <v/>
      </c>
      <c r="AA453" s="11" t="str">
        <f t="shared" si="93"/>
        <v/>
      </c>
      <c r="AB453" s="11" t="str">
        <f>IF(ISBLANK(A453),"",VLOOKUP(表1_1617[[#This Row],[分项工程名称]],施工检查记录[#All],2,FALSE))</f>
        <v/>
      </c>
      <c r="AC453" s="5"/>
    </row>
    <row r="454" customHeight="1" spans="1:29">
      <c r="A454" s="5"/>
      <c r="B454" s="5"/>
      <c r="C454" s="5"/>
      <c r="D454" s="5"/>
      <c r="E454" s="5"/>
      <c r="F454" s="5"/>
      <c r="G454" s="5"/>
      <c r="H454" s="5"/>
      <c r="I454" s="5"/>
      <c r="J454" s="5"/>
      <c r="K454" s="11" t="str">
        <f>IF(ISBLANK(A454),"",VLOOKUP("S8"&amp;表1_1617[[#This Row],[分项工程代号]]&amp;表1_1617[[#This Row],[分项工程名称]],模板!D:F,3,FALSE))</f>
        <v/>
      </c>
      <c r="L454" s="2" t="str">
        <f>IF(ISBLANK(A454),"",表1_1617[[#This Row],[编号]]&amp;TEXT(表1_1617[[#This Row],[序号]],"000"))</f>
        <v/>
      </c>
      <c r="M454" s="11" t="str">
        <f t="shared" si="84"/>
        <v/>
      </c>
      <c r="N454" s="11" t="str">
        <f t="shared" si="85"/>
        <v/>
      </c>
      <c r="O454" s="11" t="str">
        <f t="shared" si="86"/>
        <v/>
      </c>
      <c r="P454" s="2" t="str">
        <f t="shared" si="87"/>
        <v/>
      </c>
      <c r="Q454" s="2" t="str">
        <f t="shared" si="88"/>
        <v/>
      </c>
      <c r="R454" s="2" t="str">
        <f t="shared" si="89"/>
        <v/>
      </c>
      <c r="S454" s="11" t="str">
        <f t="shared" si="90"/>
        <v/>
      </c>
      <c r="T454" s="11" t="str">
        <f>IF(ISBLANK(A454),"",VLOOKUP(表1_1617[[#This Row],[分项工程名称]],模板!C:G,3,FALSE))</f>
        <v/>
      </c>
      <c r="U454" s="2" t="str">
        <f t="shared" si="91"/>
        <v/>
      </c>
      <c r="V454" s="2" t="str">
        <f t="shared" si="92"/>
        <v/>
      </c>
      <c r="W454" s="11" t="str">
        <f>IF(ISBLANK(A454),"",表1_1617[[#This Row],[子项名称]]&amp;表1_1617[[#This Row],[标题]]&amp;表1_1617[[#This Row],[分项工程代号]])</f>
        <v/>
      </c>
      <c r="X454" s="11" t="str">
        <f>IF(ISBLANK(A454),"",COUNTIF(W:W,表1_1617[[#This Row],[子项名称]]&amp;表1_1617[[#This Row],[标题]]&amp;表1_1617[[#This Row],[分项工程代号]]))</f>
        <v/>
      </c>
      <c r="Y454" s="11" t="str">
        <f>IF(ISBLANK(A454),"",表1_1617[[#This Row],[子项名称]]&amp;表1_1617[[#This Row],[分项工程代号]]&amp;表1_1617[[#This Row],[分项工程名称]])</f>
        <v/>
      </c>
      <c r="Z454" s="11" t="str">
        <f>IF(ISBLANK(A454),"",IF(MATCH(表1_1617[[#This Row],[子项名称]]&amp;表1_1617[[#This Row],[分项工程代号]]&amp;表1_1617[[#This Row],[分项工程名称]],Y:Y,0)=ROW(表1_1617[[#This Row],[子项名称]]),TRUE,FALSE))</f>
        <v/>
      </c>
      <c r="AA454" s="11" t="str">
        <f t="shared" si="93"/>
        <v/>
      </c>
      <c r="AB454" s="11" t="str">
        <f>IF(ISBLANK(A454),"",VLOOKUP(表1_1617[[#This Row],[分项工程名称]],施工检查记录[#All],2,FALSE))</f>
        <v/>
      </c>
      <c r="AC454" s="5"/>
    </row>
    <row r="455" customHeight="1" spans="1:29">
      <c r="A455" s="5"/>
      <c r="B455" s="5"/>
      <c r="C455" s="5"/>
      <c r="D455" s="5"/>
      <c r="E455" s="5"/>
      <c r="F455" s="5"/>
      <c r="G455" s="5"/>
      <c r="H455" s="5"/>
      <c r="I455" s="5"/>
      <c r="J455" s="5"/>
      <c r="K455" s="11" t="str">
        <f>IF(ISBLANK(A455),"",VLOOKUP("S8"&amp;表1_1617[[#This Row],[分项工程代号]]&amp;表1_1617[[#This Row],[分项工程名称]],模板!D:F,3,FALSE))</f>
        <v/>
      </c>
      <c r="L455" s="2" t="str">
        <f>IF(ISBLANK(A455),"",表1_1617[[#This Row],[编号]]&amp;TEXT(表1_1617[[#This Row],[序号]],"000"))</f>
        <v/>
      </c>
      <c r="M455" s="11" t="str">
        <f t="shared" si="84"/>
        <v/>
      </c>
      <c r="N455" s="11" t="str">
        <f t="shared" si="85"/>
        <v/>
      </c>
      <c r="O455" s="11" t="str">
        <f t="shared" si="86"/>
        <v/>
      </c>
      <c r="P455" s="2" t="str">
        <f t="shared" si="87"/>
        <v/>
      </c>
      <c r="Q455" s="2" t="str">
        <f t="shared" si="88"/>
        <v/>
      </c>
      <c r="R455" s="2" t="str">
        <f t="shared" si="89"/>
        <v/>
      </c>
      <c r="S455" s="11" t="str">
        <f t="shared" si="90"/>
        <v/>
      </c>
      <c r="T455" s="11" t="str">
        <f>IF(ISBLANK(A455),"",VLOOKUP(表1_1617[[#This Row],[分项工程名称]],模板!C:G,3,FALSE))</f>
        <v/>
      </c>
      <c r="U455" s="2" t="str">
        <f t="shared" si="91"/>
        <v/>
      </c>
      <c r="V455" s="2" t="str">
        <f t="shared" si="92"/>
        <v/>
      </c>
      <c r="W455" s="11" t="str">
        <f>IF(ISBLANK(A455),"",表1_1617[[#This Row],[子项名称]]&amp;表1_1617[[#This Row],[标题]]&amp;表1_1617[[#This Row],[分项工程代号]])</f>
        <v/>
      </c>
      <c r="X455" s="11" t="str">
        <f>IF(ISBLANK(A455),"",COUNTIF(W:W,表1_1617[[#This Row],[子项名称]]&amp;表1_1617[[#This Row],[标题]]&amp;表1_1617[[#This Row],[分项工程代号]]))</f>
        <v/>
      </c>
      <c r="Y455" s="11" t="str">
        <f>IF(ISBLANK(A455),"",表1_1617[[#This Row],[子项名称]]&amp;表1_1617[[#This Row],[分项工程代号]]&amp;表1_1617[[#This Row],[分项工程名称]])</f>
        <v/>
      </c>
      <c r="Z455" s="11" t="str">
        <f>IF(ISBLANK(A455),"",IF(MATCH(表1_1617[[#This Row],[子项名称]]&amp;表1_1617[[#This Row],[分项工程代号]]&amp;表1_1617[[#This Row],[分项工程名称]],Y:Y,0)=ROW(表1_1617[[#This Row],[子项名称]]),TRUE,FALSE))</f>
        <v/>
      </c>
      <c r="AA455" s="11" t="str">
        <f t="shared" si="93"/>
        <v/>
      </c>
      <c r="AB455" s="11" t="str">
        <f>IF(ISBLANK(A455),"",VLOOKUP(表1_1617[[#This Row],[分项工程名称]],施工检查记录[#All],2,FALSE))</f>
        <v/>
      </c>
      <c r="AC455" s="5"/>
    </row>
    <row r="456" customHeight="1" spans="1:29">
      <c r="A456" s="5"/>
      <c r="B456" s="5"/>
      <c r="C456" s="5"/>
      <c r="D456" s="5"/>
      <c r="E456" s="5"/>
      <c r="F456" s="5"/>
      <c r="G456" s="5"/>
      <c r="H456" s="5"/>
      <c r="I456" s="5"/>
      <c r="J456" s="5"/>
      <c r="K456" s="11" t="str">
        <f>IF(ISBLANK(A456),"",VLOOKUP("S8"&amp;表1_1617[[#This Row],[分项工程代号]]&amp;表1_1617[[#This Row],[分项工程名称]],模板!D:F,3,FALSE))</f>
        <v/>
      </c>
      <c r="L456" s="2" t="str">
        <f>IF(ISBLANK(A456),"",表1_1617[[#This Row],[编号]]&amp;TEXT(表1_1617[[#This Row],[序号]],"000"))</f>
        <v/>
      </c>
      <c r="M456" s="11" t="str">
        <f t="shared" si="84"/>
        <v/>
      </c>
      <c r="N456" s="11" t="str">
        <f t="shared" si="85"/>
        <v/>
      </c>
      <c r="O456" s="11" t="str">
        <f t="shared" si="86"/>
        <v/>
      </c>
      <c r="P456" s="2" t="str">
        <f t="shared" si="87"/>
        <v/>
      </c>
      <c r="Q456" s="2" t="str">
        <f t="shared" si="88"/>
        <v/>
      </c>
      <c r="R456" s="2" t="str">
        <f t="shared" si="89"/>
        <v/>
      </c>
      <c r="S456" s="11" t="str">
        <f t="shared" si="90"/>
        <v/>
      </c>
      <c r="T456" s="11" t="str">
        <f>IF(ISBLANK(A456),"",VLOOKUP(表1_1617[[#This Row],[分项工程名称]],模板!C:G,3,FALSE))</f>
        <v/>
      </c>
      <c r="U456" s="2" t="str">
        <f t="shared" si="91"/>
        <v/>
      </c>
      <c r="V456" s="2" t="str">
        <f t="shared" si="92"/>
        <v/>
      </c>
      <c r="W456" s="11" t="str">
        <f>IF(ISBLANK(A456),"",表1_1617[[#This Row],[子项名称]]&amp;表1_1617[[#This Row],[标题]]&amp;表1_1617[[#This Row],[分项工程代号]])</f>
        <v/>
      </c>
      <c r="X456" s="11" t="str">
        <f>IF(ISBLANK(A456),"",COUNTIF(W:W,表1_1617[[#This Row],[子项名称]]&amp;表1_1617[[#This Row],[标题]]&amp;表1_1617[[#This Row],[分项工程代号]]))</f>
        <v/>
      </c>
      <c r="Y456" s="11" t="str">
        <f>IF(ISBLANK(A456),"",表1_1617[[#This Row],[子项名称]]&amp;表1_1617[[#This Row],[分项工程代号]]&amp;表1_1617[[#This Row],[分项工程名称]])</f>
        <v/>
      </c>
      <c r="Z456" s="11" t="str">
        <f>IF(ISBLANK(A456),"",IF(MATCH(表1_1617[[#This Row],[子项名称]]&amp;表1_1617[[#This Row],[分项工程代号]]&amp;表1_1617[[#This Row],[分项工程名称]],Y:Y,0)=ROW(表1_1617[[#This Row],[子项名称]]),TRUE,FALSE))</f>
        <v/>
      </c>
      <c r="AA456" s="11" t="str">
        <f t="shared" si="93"/>
        <v/>
      </c>
      <c r="AB456" s="11" t="str">
        <f>IF(ISBLANK(A456),"",VLOOKUP(表1_1617[[#This Row],[分项工程名称]],施工检查记录[#All],2,FALSE))</f>
        <v/>
      </c>
      <c r="AC456" s="5"/>
    </row>
    <row r="457" customHeight="1" spans="1:29">
      <c r="A457" s="5"/>
      <c r="B457" s="5"/>
      <c r="C457" s="5"/>
      <c r="D457" s="5"/>
      <c r="E457" s="5"/>
      <c r="F457" s="5"/>
      <c r="G457" s="5"/>
      <c r="H457" s="5"/>
      <c r="I457" s="5"/>
      <c r="J457" s="5"/>
      <c r="K457" s="11" t="str">
        <f>IF(ISBLANK(A457),"",VLOOKUP("S8"&amp;表1_1617[[#This Row],[分项工程代号]]&amp;表1_1617[[#This Row],[分项工程名称]],模板!D:F,3,FALSE))</f>
        <v/>
      </c>
      <c r="L457" s="2" t="str">
        <f>IF(ISBLANK(A457),"",表1_1617[[#This Row],[编号]]&amp;TEXT(表1_1617[[#This Row],[序号]],"000"))</f>
        <v/>
      </c>
      <c r="M457" s="11" t="str">
        <f t="shared" si="84"/>
        <v/>
      </c>
      <c r="N457" s="11" t="str">
        <f t="shared" si="85"/>
        <v/>
      </c>
      <c r="O457" s="11" t="str">
        <f t="shared" si="86"/>
        <v/>
      </c>
      <c r="P457" s="2" t="str">
        <f t="shared" si="87"/>
        <v/>
      </c>
      <c r="Q457" s="2" t="str">
        <f t="shared" si="88"/>
        <v/>
      </c>
      <c r="R457" s="2" t="str">
        <f t="shared" si="89"/>
        <v/>
      </c>
      <c r="S457" s="11" t="str">
        <f t="shared" si="90"/>
        <v/>
      </c>
      <c r="T457" s="11" t="str">
        <f>IF(ISBLANK(A457),"",VLOOKUP(表1_1617[[#This Row],[分项工程名称]],模板!C:G,3,FALSE))</f>
        <v/>
      </c>
      <c r="U457" s="2" t="str">
        <f t="shared" si="91"/>
        <v/>
      </c>
      <c r="V457" s="2" t="str">
        <f t="shared" si="92"/>
        <v/>
      </c>
      <c r="W457" s="11" t="str">
        <f>IF(ISBLANK(A457),"",表1_1617[[#This Row],[子项名称]]&amp;表1_1617[[#This Row],[标题]]&amp;表1_1617[[#This Row],[分项工程代号]])</f>
        <v/>
      </c>
      <c r="X457" s="11" t="str">
        <f>IF(ISBLANK(A457),"",COUNTIF(W:W,表1_1617[[#This Row],[子项名称]]&amp;表1_1617[[#This Row],[标题]]&amp;表1_1617[[#This Row],[分项工程代号]]))</f>
        <v/>
      </c>
      <c r="Y457" s="11" t="str">
        <f>IF(ISBLANK(A457),"",表1_1617[[#This Row],[子项名称]]&amp;表1_1617[[#This Row],[分项工程代号]]&amp;表1_1617[[#This Row],[分项工程名称]])</f>
        <v/>
      </c>
      <c r="Z457" s="11" t="str">
        <f>IF(ISBLANK(A457),"",IF(MATCH(表1_1617[[#This Row],[子项名称]]&amp;表1_1617[[#This Row],[分项工程代号]]&amp;表1_1617[[#This Row],[分项工程名称]],Y:Y,0)=ROW(表1_1617[[#This Row],[子项名称]]),TRUE,FALSE))</f>
        <v/>
      </c>
      <c r="AA457" s="11" t="str">
        <f t="shared" si="93"/>
        <v/>
      </c>
      <c r="AB457" s="11" t="str">
        <f>IF(ISBLANK(A457),"",VLOOKUP(表1_1617[[#This Row],[分项工程名称]],施工检查记录[#All],2,FALSE))</f>
        <v/>
      </c>
      <c r="AC457" s="5"/>
    </row>
    <row r="458" customHeight="1" spans="1:29">
      <c r="A458" s="5"/>
      <c r="B458" s="5"/>
      <c r="C458" s="5"/>
      <c r="D458" s="5"/>
      <c r="E458" s="5"/>
      <c r="F458" s="5"/>
      <c r="G458" s="5"/>
      <c r="H458" s="5"/>
      <c r="I458" s="5"/>
      <c r="J458" s="5"/>
      <c r="K458" s="11" t="str">
        <f>IF(ISBLANK(A458),"",VLOOKUP("S8"&amp;表1_1617[[#This Row],[分项工程代号]]&amp;表1_1617[[#This Row],[分项工程名称]],模板!D:F,3,FALSE))</f>
        <v/>
      </c>
      <c r="L458" s="2" t="str">
        <f>IF(ISBLANK(A458),"",表1_1617[[#This Row],[编号]]&amp;TEXT(表1_1617[[#This Row],[序号]],"000"))</f>
        <v/>
      </c>
      <c r="M458" s="11" t="str">
        <f t="shared" si="84"/>
        <v/>
      </c>
      <c r="N458" s="11" t="str">
        <f t="shared" si="85"/>
        <v/>
      </c>
      <c r="O458" s="11" t="str">
        <f t="shared" si="86"/>
        <v/>
      </c>
      <c r="P458" s="2" t="str">
        <f t="shared" si="87"/>
        <v/>
      </c>
      <c r="Q458" s="2" t="str">
        <f t="shared" si="88"/>
        <v/>
      </c>
      <c r="R458" s="2" t="str">
        <f t="shared" si="89"/>
        <v/>
      </c>
      <c r="S458" s="11" t="str">
        <f t="shared" si="90"/>
        <v/>
      </c>
      <c r="T458" s="11" t="str">
        <f>IF(ISBLANK(A458),"",VLOOKUP(表1_1617[[#This Row],[分项工程名称]],模板!C:G,3,FALSE))</f>
        <v/>
      </c>
      <c r="U458" s="2" t="str">
        <f t="shared" si="91"/>
        <v/>
      </c>
      <c r="V458" s="2" t="str">
        <f t="shared" si="92"/>
        <v/>
      </c>
      <c r="W458" s="11" t="str">
        <f>IF(ISBLANK(A458),"",表1_1617[[#This Row],[子项名称]]&amp;表1_1617[[#This Row],[标题]]&amp;表1_1617[[#This Row],[分项工程代号]])</f>
        <v/>
      </c>
      <c r="X458" s="11" t="str">
        <f>IF(ISBLANK(A458),"",COUNTIF(W:W,表1_1617[[#This Row],[子项名称]]&amp;表1_1617[[#This Row],[标题]]&amp;表1_1617[[#This Row],[分项工程代号]]))</f>
        <v/>
      </c>
      <c r="Y458" s="11" t="str">
        <f>IF(ISBLANK(A458),"",表1_1617[[#This Row],[子项名称]]&amp;表1_1617[[#This Row],[分项工程代号]]&amp;表1_1617[[#This Row],[分项工程名称]])</f>
        <v/>
      </c>
      <c r="Z458" s="11" t="str">
        <f>IF(ISBLANK(A458),"",IF(MATCH(表1_1617[[#This Row],[子项名称]]&amp;表1_1617[[#This Row],[分项工程代号]]&amp;表1_1617[[#This Row],[分项工程名称]],Y:Y,0)=ROW(表1_1617[[#This Row],[子项名称]]),TRUE,FALSE))</f>
        <v/>
      </c>
      <c r="AA458" s="11" t="str">
        <f t="shared" si="93"/>
        <v/>
      </c>
      <c r="AB458" s="11" t="str">
        <f>IF(ISBLANK(A458),"",VLOOKUP(表1_1617[[#This Row],[分项工程名称]],施工检查记录[#All],2,FALSE))</f>
        <v/>
      </c>
      <c r="AC458" s="5"/>
    </row>
    <row r="459" customHeight="1" spans="1:29">
      <c r="A459" s="5"/>
      <c r="B459" s="5"/>
      <c r="C459" s="5"/>
      <c r="D459" s="5"/>
      <c r="E459" s="5"/>
      <c r="F459" s="5"/>
      <c r="G459" s="5"/>
      <c r="H459" s="5"/>
      <c r="I459" s="5"/>
      <c r="J459" s="5"/>
      <c r="K459" s="11" t="str">
        <f>IF(ISBLANK(A459),"",VLOOKUP("S8"&amp;表1_1617[[#This Row],[分项工程代号]]&amp;表1_1617[[#This Row],[分项工程名称]],模板!D:F,3,FALSE))</f>
        <v/>
      </c>
      <c r="L459" s="2" t="str">
        <f>IF(ISBLANK(A459),"",表1_1617[[#This Row],[编号]]&amp;TEXT(表1_1617[[#This Row],[序号]],"000"))</f>
        <v/>
      </c>
      <c r="M459" s="11" t="str">
        <f t="shared" si="84"/>
        <v/>
      </c>
      <c r="N459" s="11" t="str">
        <f t="shared" si="85"/>
        <v/>
      </c>
      <c r="O459" s="11" t="str">
        <f t="shared" si="86"/>
        <v/>
      </c>
      <c r="P459" s="2" t="str">
        <f t="shared" si="87"/>
        <v/>
      </c>
      <c r="Q459" s="2" t="str">
        <f t="shared" si="88"/>
        <v/>
      </c>
      <c r="R459" s="2" t="str">
        <f t="shared" si="89"/>
        <v/>
      </c>
      <c r="S459" s="11" t="str">
        <f t="shared" si="90"/>
        <v/>
      </c>
      <c r="T459" s="11" t="str">
        <f>IF(ISBLANK(A459),"",VLOOKUP(表1_1617[[#This Row],[分项工程名称]],模板!C:G,3,FALSE))</f>
        <v/>
      </c>
      <c r="U459" s="2" t="str">
        <f t="shared" si="91"/>
        <v/>
      </c>
      <c r="V459" s="2" t="str">
        <f t="shared" si="92"/>
        <v/>
      </c>
      <c r="W459" s="11" t="str">
        <f>IF(ISBLANK(A459),"",表1_1617[[#This Row],[子项名称]]&amp;表1_1617[[#This Row],[标题]]&amp;表1_1617[[#This Row],[分项工程代号]])</f>
        <v/>
      </c>
      <c r="X459" s="11" t="str">
        <f>IF(ISBLANK(A459),"",COUNTIF(W:W,表1_1617[[#This Row],[子项名称]]&amp;表1_1617[[#This Row],[标题]]&amp;表1_1617[[#This Row],[分项工程代号]]))</f>
        <v/>
      </c>
      <c r="Y459" s="11" t="str">
        <f>IF(ISBLANK(A459),"",表1_1617[[#This Row],[子项名称]]&amp;表1_1617[[#This Row],[分项工程代号]]&amp;表1_1617[[#This Row],[分项工程名称]])</f>
        <v/>
      </c>
      <c r="Z459" s="11" t="str">
        <f>IF(ISBLANK(A459),"",IF(MATCH(表1_1617[[#This Row],[子项名称]]&amp;表1_1617[[#This Row],[分项工程代号]]&amp;表1_1617[[#This Row],[分项工程名称]],Y:Y,0)=ROW(表1_1617[[#This Row],[子项名称]]),TRUE,FALSE))</f>
        <v/>
      </c>
      <c r="AA459" s="11" t="str">
        <f t="shared" si="93"/>
        <v/>
      </c>
      <c r="AB459" s="11" t="str">
        <f>IF(ISBLANK(A459),"",VLOOKUP(表1_1617[[#This Row],[分项工程名称]],施工检查记录[#All],2,FALSE))</f>
        <v/>
      </c>
      <c r="AC459" s="5"/>
    </row>
    <row r="460" customHeight="1" spans="1:29">
      <c r="A460" s="5"/>
      <c r="B460" s="5"/>
      <c r="C460" s="5"/>
      <c r="D460" s="5"/>
      <c r="E460" s="5"/>
      <c r="F460" s="5"/>
      <c r="G460" s="5"/>
      <c r="H460" s="5"/>
      <c r="I460" s="5"/>
      <c r="J460" s="5"/>
      <c r="K460" s="11" t="str">
        <f>IF(ISBLANK(A460),"",VLOOKUP("S8"&amp;表1_1617[[#This Row],[分项工程代号]]&amp;表1_1617[[#This Row],[分项工程名称]],模板!D:F,3,FALSE))</f>
        <v/>
      </c>
      <c r="L460" s="2" t="str">
        <f>IF(ISBLANK(A460),"",表1_1617[[#This Row],[编号]]&amp;TEXT(表1_1617[[#This Row],[序号]],"000"))</f>
        <v/>
      </c>
      <c r="M460" s="11" t="str">
        <f t="shared" si="84"/>
        <v/>
      </c>
      <c r="N460" s="11" t="str">
        <f t="shared" si="85"/>
        <v/>
      </c>
      <c r="O460" s="11" t="str">
        <f t="shared" si="86"/>
        <v/>
      </c>
      <c r="P460" s="2" t="str">
        <f t="shared" si="87"/>
        <v/>
      </c>
      <c r="Q460" s="2" t="str">
        <f t="shared" si="88"/>
        <v/>
      </c>
      <c r="R460" s="2" t="str">
        <f t="shared" si="89"/>
        <v/>
      </c>
      <c r="S460" s="11" t="str">
        <f t="shared" si="90"/>
        <v/>
      </c>
      <c r="T460" s="11" t="str">
        <f>IF(ISBLANK(A460),"",VLOOKUP(表1_1617[[#This Row],[分项工程名称]],模板!C:G,3,FALSE))</f>
        <v/>
      </c>
      <c r="U460" s="2" t="str">
        <f t="shared" si="91"/>
        <v/>
      </c>
      <c r="V460" s="2" t="str">
        <f t="shared" si="92"/>
        <v/>
      </c>
      <c r="W460" s="11" t="str">
        <f>IF(ISBLANK(A460),"",表1_1617[[#This Row],[子项名称]]&amp;表1_1617[[#This Row],[标题]]&amp;表1_1617[[#This Row],[分项工程代号]])</f>
        <v/>
      </c>
      <c r="X460" s="11" t="str">
        <f>IF(ISBLANK(A460),"",COUNTIF(W:W,表1_1617[[#This Row],[子项名称]]&amp;表1_1617[[#This Row],[标题]]&amp;表1_1617[[#This Row],[分项工程代号]]))</f>
        <v/>
      </c>
      <c r="Y460" s="11" t="str">
        <f>IF(ISBLANK(A460),"",表1_1617[[#This Row],[子项名称]]&amp;表1_1617[[#This Row],[分项工程代号]]&amp;表1_1617[[#This Row],[分项工程名称]])</f>
        <v/>
      </c>
      <c r="Z460" s="11" t="str">
        <f>IF(ISBLANK(A460),"",IF(MATCH(表1_1617[[#This Row],[子项名称]]&amp;表1_1617[[#This Row],[分项工程代号]]&amp;表1_1617[[#This Row],[分项工程名称]],Y:Y,0)=ROW(表1_1617[[#This Row],[子项名称]]),TRUE,FALSE))</f>
        <v/>
      </c>
      <c r="AA460" s="11" t="str">
        <f t="shared" si="93"/>
        <v/>
      </c>
      <c r="AB460" s="11" t="str">
        <f>IF(ISBLANK(A460),"",VLOOKUP(表1_1617[[#This Row],[分项工程名称]],施工检查记录[#All],2,FALSE))</f>
        <v/>
      </c>
      <c r="AC460" s="5"/>
    </row>
    <row r="461" customHeight="1" spans="1:29">
      <c r="A461" s="5"/>
      <c r="B461" s="5"/>
      <c r="C461" s="5"/>
      <c r="D461" s="5"/>
      <c r="E461" s="5"/>
      <c r="F461" s="5"/>
      <c r="G461" s="5"/>
      <c r="H461" s="5"/>
      <c r="I461" s="5"/>
      <c r="J461" s="5"/>
      <c r="K461" s="11" t="str">
        <f>IF(ISBLANK(A461),"",VLOOKUP("S8"&amp;表1_1617[[#This Row],[分项工程代号]]&amp;表1_1617[[#This Row],[分项工程名称]],模板!D:F,3,FALSE))</f>
        <v/>
      </c>
      <c r="L461" s="2" t="str">
        <f>IF(ISBLANK(A461),"",表1_1617[[#This Row],[编号]]&amp;TEXT(表1_1617[[#This Row],[序号]],"000"))</f>
        <v/>
      </c>
      <c r="M461" s="11" t="str">
        <f t="shared" si="84"/>
        <v/>
      </c>
      <c r="N461" s="11" t="str">
        <f t="shared" si="85"/>
        <v/>
      </c>
      <c r="O461" s="11" t="str">
        <f t="shared" si="86"/>
        <v/>
      </c>
      <c r="P461" s="2" t="str">
        <f t="shared" si="87"/>
        <v/>
      </c>
      <c r="Q461" s="2" t="str">
        <f t="shared" si="88"/>
        <v/>
      </c>
      <c r="R461" s="2" t="str">
        <f t="shared" si="89"/>
        <v/>
      </c>
      <c r="S461" s="11" t="str">
        <f t="shared" si="90"/>
        <v/>
      </c>
      <c r="T461" s="11" t="str">
        <f>IF(ISBLANK(A461),"",VLOOKUP(表1_1617[[#This Row],[分项工程名称]],模板!C:G,3,FALSE))</f>
        <v/>
      </c>
      <c r="U461" s="2" t="str">
        <f t="shared" si="91"/>
        <v/>
      </c>
      <c r="V461" s="2" t="str">
        <f t="shared" si="92"/>
        <v/>
      </c>
      <c r="W461" s="11" t="str">
        <f>IF(ISBLANK(A461),"",表1_1617[[#This Row],[子项名称]]&amp;表1_1617[[#This Row],[标题]]&amp;表1_1617[[#This Row],[分项工程代号]])</f>
        <v/>
      </c>
      <c r="X461" s="11" t="str">
        <f>IF(ISBLANK(A461),"",COUNTIF(W:W,表1_1617[[#This Row],[子项名称]]&amp;表1_1617[[#This Row],[标题]]&amp;表1_1617[[#This Row],[分项工程代号]]))</f>
        <v/>
      </c>
      <c r="Y461" s="11" t="str">
        <f>IF(ISBLANK(A461),"",表1_1617[[#This Row],[子项名称]]&amp;表1_1617[[#This Row],[分项工程代号]]&amp;表1_1617[[#This Row],[分项工程名称]])</f>
        <v/>
      </c>
      <c r="Z461" s="11" t="str">
        <f>IF(ISBLANK(A461),"",IF(MATCH(表1_1617[[#This Row],[子项名称]]&amp;表1_1617[[#This Row],[分项工程代号]]&amp;表1_1617[[#This Row],[分项工程名称]],Y:Y,0)=ROW(表1_1617[[#This Row],[子项名称]]),TRUE,FALSE))</f>
        <v/>
      </c>
      <c r="AA461" s="11" t="str">
        <f t="shared" si="93"/>
        <v/>
      </c>
      <c r="AB461" s="11" t="str">
        <f>IF(ISBLANK(A461),"",VLOOKUP(表1_1617[[#This Row],[分项工程名称]],施工检查记录[#All],2,FALSE))</f>
        <v/>
      </c>
      <c r="AC461" s="5"/>
    </row>
    <row r="462" customHeight="1" spans="1:29">
      <c r="A462" s="5"/>
      <c r="B462" s="5"/>
      <c r="C462" s="5"/>
      <c r="D462" s="5"/>
      <c r="E462" s="5"/>
      <c r="F462" s="5"/>
      <c r="G462" s="5"/>
      <c r="H462" s="5"/>
      <c r="I462" s="5"/>
      <c r="J462" s="5"/>
      <c r="K462" s="11" t="str">
        <f>IF(ISBLANK(A462),"",VLOOKUP("S8"&amp;表1_1617[[#This Row],[分项工程代号]]&amp;表1_1617[[#This Row],[分项工程名称]],模板!D:F,3,FALSE))</f>
        <v/>
      </c>
      <c r="L462" s="2" t="str">
        <f>IF(ISBLANK(A462),"",表1_1617[[#This Row],[编号]]&amp;TEXT(表1_1617[[#This Row],[序号]],"000"))</f>
        <v/>
      </c>
      <c r="M462" s="11" t="str">
        <f t="shared" si="84"/>
        <v/>
      </c>
      <c r="N462" s="11" t="str">
        <f t="shared" si="85"/>
        <v/>
      </c>
      <c r="O462" s="11" t="str">
        <f t="shared" si="86"/>
        <v/>
      </c>
      <c r="P462" s="2" t="str">
        <f t="shared" si="87"/>
        <v/>
      </c>
      <c r="Q462" s="2" t="str">
        <f t="shared" si="88"/>
        <v/>
      </c>
      <c r="R462" s="2" t="str">
        <f t="shared" si="89"/>
        <v/>
      </c>
      <c r="S462" s="11" t="str">
        <f t="shared" si="90"/>
        <v/>
      </c>
      <c r="T462" s="11" t="str">
        <f>IF(ISBLANK(A462),"",VLOOKUP(表1_1617[[#This Row],[分项工程名称]],模板!C:G,3,FALSE))</f>
        <v/>
      </c>
      <c r="U462" s="2" t="str">
        <f t="shared" si="91"/>
        <v/>
      </c>
      <c r="V462" s="2" t="str">
        <f t="shared" si="92"/>
        <v/>
      </c>
      <c r="W462" s="11" t="str">
        <f>IF(ISBLANK(A462),"",表1_1617[[#This Row],[子项名称]]&amp;表1_1617[[#This Row],[标题]]&amp;表1_1617[[#This Row],[分项工程代号]])</f>
        <v/>
      </c>
      <c r="X462" s="11" t="str">
        <f>IF(ISBLANK(A462),"",COUNTIF(W:W,表1_1617[[#This Row],[子项名称]]&amp;表1_1617[[#This Row],[标题]]&amp;表1_1617[[#This Row],[分项工程代号]]))</f>
        <v/>
      </c>
      <c r="Y462" s="11" t="str">
        <f>IF(ISBLANK(A462),"",表1_1617[[#This Row],[子项名称]]&amp;表1_1617[[#This Row],[分项工程代号]]&amp;表1_1617[[#This Row],[分项工程名称]])</f>
        <v/>
      </c>
      <c r="Z462" s="11" t="str">
        <f>IF(ISBLANK(A462),"",IF(MATCH(表1_1617[[#This Row],[子项名称]]&amp;表1_1617[[#This Row],[分项工程代号]]&amp;表1_1617[[#This Row],[分项工程名称]],Y:Y,0)=ROW(表1_1617[[#This Row],[子项名称]]),TRUE,FALSE))</f>
        <v/>
      </c>
      <c r="AA462" s="11" t="str">
        <f t="shared" si="93"/>
        <v/>
      </c>
      <c r="AB462" s="11" t="str">
        <f>IF(ISBLANK(A462),"",VLOOKUP(表1_1617[[#This Row],[分项工程名称]],施工检查记录[#All],2,FALSE))</f>
        <v/>
      </c>
      <c r="AC462" s="5"/>
    </row>
    <row r="463" customHeight="1" spans="1:29">
      <c r="A463" s="5"/>
      <c r="B463" s="5"/>
      <c r="C463" s="5"/>
      <c r="D463" s="5"/>
      <c r="E463" s="5"/>
      <c r="F463" s="5"/>
      <c r="G463" s="5"/>
      <c r="H463" s="5"/>
      <c r="I463" s="5"/>
      <c r="J463" s="5"/>
      <c r="K463" s="11" t="str">
        <f>IF(ISBLANK(A463),"",VLOOKUP("S8"&amp;表1_1617[[#This Row],[分项工程代号]]&amp;表1_1617[[#This Row],[分项工程名称]],模板!D:F,3,FALSE))</f>
        <v/>
      </c>
      <c r="L463" s="2" t="str">
        <f>IF(ISBLANK(A463),"",表1_1617[[#This Row],[编号]]&amp;TEXT(表1_1617[[#This Row],[序号]],"000"))</f>
        <v/>
      </c>
      <c r="M463" s="11" t="str">
        <f t="shared" si="84"/>
        <v/>
      </c>
      <c r="N463" s="11" t="str">
        <f t="shared" si="85"/>
        <v/>
      </c>
      <c r="O463" s="11" t="str">
        <f t="shared" si="86"/>
        <v/>
      </c>
      <c r="P463" s="2" t="str">
        <f t="shared" si="87"/>
        <v/>
      </c>
      <c r="Q463" s="2" t="str">
        <f t="shared" si="88"/>
        <v/>
      </c>
      <c r="R463" s="2" t="str">
        <f t="shared" si="89"/>
        <v/>
      </c>
      <c r="S463" s="11" t="str">
        <f t="shared" si="90"/>
        <v/>
      </c>
      <c r="T463" s="11" t="str">
        <f>IF(ISBLANK(A463),"",VLOOKUP(表1_1617[[#This Row],[分项工程名称]],模板!C:G,3,FALSE))</f>
        <v/>
      </c>
      <c r="U463" s="2" t="str">
        <f t="shared" si="91"/>
        <v/>
      </c>
      <c r="V463" s="2" t="str">
        <f t="shared" si="92"/>
        <v/>
      </c>
      <c r="W463" s="11" t="str">
        <f>IF(ISBLANK(A463),"",表1_1617[[#This Row],[子项名称]]&amp;表1_1617[[#This Row],[标题]]&amp;表1_1617[[#This Row],[分项工程代号]])</f>
        <v/>
      </c>
      <c r="X463" s="11" t="str">
        <f>IF(ISBLANK(A463),"",COUNTIF(W:W,表1_1617[[#This Row],[子项名称]]&amp;表1_1617[[#This Row],[标题]]&amp;表1_1617[[#This Row],[分项工程代号]]))</f>
        <v/>
      </c>
      <c r="Y463" s="11" t="str">
        <f>IF(ISBLANK(A463),"",表1_1617[[#This Row],[子项名称]]&amp;表1_1617[[#This Row],[分项工程代号]]&amp;表1_1617[[#This Row],[分项工程名称]])</f>
        <v/>
      </c>
      <c r="Z463" s="11" t="str">
        <f>IF(ISBLANK(A463),"",IF(MATCH(表1_1617[[#This Row],[子项名称]]&amp;表1_1617[[#This Row],[分项工程代号]]&amp;表1_1617[[#This Row],[分项工程名称]],Y:Y,0)=ROW(表1_1617[[#This Row],[子项名称]]),TRUE,FALSE))</f>
        <v/>
      </c>
      <c r="AA463" s="11" t="str">
        <f t="shared" si="93"/>
        <v/>
      </c>
      <c r="AB463" s="11" t="str">
        <f>IF(ISBLANK(A463),"",VLOOKUP(表1_1617[[#This Row],[分项工程名称]],施工检查记录[#All],2,FALSE))</f>
        <v/>
      </c>
      <c r="AC463" s="5"/>
    </row>
    <row r="464" customHeight="1" spans="1:29">
      <c r="A464" s="5"/>
      <c r="B464" s="5"/>
      <c r="C464" s="5"/>
      <c r="D464" s="5"/>
      <c r="E464" s="5"/>
      <c r="F464" s="5"/>
      <c r="G464" s="5"/>
      <c r="H464" s="5"/>
      <c r="I464" s="5"/>
      <c r="J464" s="5"/>
      <c r="K464" s="11" t="str">
        <f>IF(ISBLANK(A464),"",VLOOKUP("S8"&amp;表1_1617[[#This Row],[分项工程代号]]&amp;表1_1617[[#This Row],[分项工程名称]],模板!D:F,3,FALSE))</f>
        <v/>
      </c>
      <c r="L464" s="2" t="str">
        <f>IF(ISBLANK(A464),"",表1_1617[[#This Row],[编号]]&amp;TEXT(表1_1617[[#This Row],[序号]],"000"))</f>
        <v/>
      </c>
      <c r="M464" s="11" t="str">
        <f t="shared" si="84"/>
        <v/>
      </c>
      <c r="N464" s="11" t="str">
        <f t="shared" si="85"/>
        <v/>
      </c>
      <c r="O464" s="11" t="str">
        <f t="shared" si="86"/>
        <v/>
      </c>
      <c r="P464" s="2" t="str">
        <f t="shared" si="87"/>
        <v/>
      </c>
      <c r="Q464" s="2" t="str">
        <f t="shared" si="88"/>
        <v/>
      </c>
      <c r="R464" s="2" t="str">
        <f t="shared" si="89"/>
        <v/>
      </c>
      <c r="S464" s="11" t="str">
        <f t="shared" si="90"/>
        <v/>
      </c>
      <c r="T464" s="11" t="str">
        <f>IF(ISBLANK(A464),"",VLOOKUP(表1_1617[[#This Row],[分项工程名称]],模板!C:G,3,FALSE))</f>
        <v/>
      </c>
      <c r="U464" s="2" t="str">
        <f t="shared" si="91"/>
        <v/>
      </c>
      <c r="V464" s="2" t="str">
        <f t="shared" si="92"/>
        <v/>
      </c>
      <c r="W464" s="11" t="str">
        <f>IF(ISBLANK(A464),"",表1_1617[[#This Row],[子项名称]]&amp;表1_1617[[#This Row],[标题]]&amp;表1_1617[[#This Row],[分项工程代号]])</f>
        <v/>
      </c>
      <c r="X464" s="11" t="str">
        <f>IF(ISBLANK(A464),"",COUNTIF(W:W,表1_1617[[#This Row],[子项名称]]&amp;表1_1617[[#This Row],[标题]]&amp;表1_1617[[#This Row],[分项工程代号]]))</f>
        <v/>
      </c>
      <c r="Y464" s="11" t="str">
        <f>IF(ISBLANK(A464),"",表1_1617[[#This Row],[子项名称]]&amp;表1_1617[[#This Row],[分项工程代号]]&amp;表1_1617[[#This Row],[分项工程名称]])</f>
        <v/>
      </c>
      <c r="Z464" s="11" t="str">
        <f>IF(ISBLANK(A464),"",IF(MATCH(表1_1617[[#This Row],[子项名称]]&amp;表1_1617[[#This Row],[分项工程代号]]&amp;表1_1617[[#This Row],[分项工程名称]],Y:Y,0)=ROW(表1_1617[[#This Row],[子项名称]]),TRUE,FALSE))</f>
        <v/>
      </c>
      <c r="AA464" s="11" t="str">
        <f t="shared" si="93"/>
        <v/>
      </c>
      <c r="AB464" s="11" t="str">
        <f>IF(ISBLANK(A464),"",VLOOKUP(表1_1617[[#This Row],[分项工程名称]],施工检查记录[#All],2,FALSE))</f>
        <v/>
      </c>
      <c r="AC464" s="5"/>
    </row>
    <row r="465" customHeight="1" spans="1:29">
      <c r="A465" s="5"/>
      <c r="B465" s="5"/>
      <c r="C465" s="5"/>
      <c r="D465" s="5"/>
      <c r="E465" s="5"/>
      <c r="F465" s="5"/>
      <c r="G465" s="5"/>
      <c r="H465" s="5"/>
      <c r="I465" s="5"/>
      <c r="J465" s="5"/>
      <c r="K465" s="11" t="str">
        <f>IF(ISBLANK(A465),"",VLOOKUP("S8"&amp;表1_1617[[#This Row],[分项工程代号]]&amp;表1_1617[[#This Row],[分项工程名称]],模板!D:F,3,FALSE))</f>
        <v/>
      </c>
      <c r="L465" s="2" t="str">
        <f>IF(ISBLANK(A465),"",表1_1617[[#This Row],[编号]]&amp;TEXT(表1_1617[[#This Row],[序号]],"000"))</f>
        <v/>
      </c>
      <c r="M465" s="11" t="str">
        <f t="shared" si="84"/>
        <v/>
      </c>
      <c r="N465" s="11" t="str">
        <f t="shared" si="85"/>
        <v/>
      </c>
      <c r="O465" s="11" t="str">
        <f t="shared" si="86"/>
        <v/>
      </c>
      <c r="P465" s="2" t="str">
        <f t="shared" si="87"/>
        <v/>
      </c>
      <c r="Q465" s="2" t="str">
        <f t="shared" si="88"/>
        <v/>
      </c>
      <c r="R465" s="2" t="str">
        <f t="shared" si="89"/>
        <v/>
      </c>
      <c r="S465" s="11" t="str">
        <f t="shared" si="90"/>
        <v/>
      </c>
      <c r="T465" s="11" t="str">
        <f>IF(ISBLANK(A465),"",VLOOKUP(表1_1617[[#This Row],[分项工程名称]],模板!C:G,3,FALSE))</f>
        <v/>
      </c>
      <c r="U465" s="2" t="str">
        <f t="shared" si="91"/>
        <v/>
      </c>
      <c r="V465" s="2" t="str">
        <f t="shared" si="92"/>
        <v/>
      </c>
      <c r="W465" s="11" t="str">
        <f>IF(ISBLANK(A465),"",表1_1617[[#This Row],[子项名称]]&amp;表1_1617[[#This Row],[标题]]&amp;表1_1617[[#This Row],[分项工程代号]])</f>
        <v/>
      </c>
      <c r="X465" s="11" t="str">
        <f>IF(ISBLANK(A465),"",COUNTIF(W:W,表1_1617[[#This Row],[子项名称]]&amp;表1_1617[[#This Row],[标题]]&amp;表1_1617[[#This Row],[分项工程代号]]))</f>
        <v/>
      </c>
      <c r="Y465" s="11" t="str">
        <f>IF(ISBLANK(A465),"",表1_1617[[#This Row],[子项名称]]&amp;表1_1617[[#This Row],[分项工程代号]]&amp;表1_1617[[#This Row],[分项工程名称]])</f>
        <v/>
      </c>
      <c r="Z465" s="11" t="str">
        <f>IF(ISBLANK(A465),"",IF(MATCH(表1_1617[[#This Row],[子项名称]]&amp;表1_1617[[#This Row],[分项工程代号]]&amp;表1_1617[[#This Row],[分项工程名称]],Y:Y,0)=ROW(表1_1617[[#This Row],[子项名称]]),TRUE,FALSE))</f>
        <v/>
      </c>
      <c r="AA465" s="11" t="str">
        <f t="shared" si="93"/>
        <v/>
      </c>
      <c r="AB465" s="11" t="str">
        <f>IF(ISBLANK(A465),"",VLOOKUP(表1_1617[[#This Row],[分项工程名称]],施工检查记录[#All],2,FALSE))</f>
        <v/>
      </c>
      <c r="AC465" s="5"/>
    </row>
    <row r="466" customHeight="1" spans="1:29">
      <c r="A466" s="5"/>
      <c r="B466" s="5"/>
      <c r="C466" s="5"/>
      <c r="D466" s="5"/>
      <c r="E466" s="5"/>
      <c r="F466" s="5"/>
      <c r="G466" s="5"/>
      <c r="H466" s="5"/>
      <c r="I466" s="5"/>
      <c r="J466" s="5"/>
      <c r="K466" s="11" t="str">
        <f>IF(ISBLANK(A466),"",VLOOKUP("S8"&amp;表1_1617[[#This Row],[分项工程代号]]&amp;表1_1617[[#This Row],[分项工程名称]],模板!D:F,3,FALSE))</f>
        <v/>
      </c>
      <c r="L466" s="2" t="str">
        <f>IF(ISBLANK(A466),"",表1_1617[[#This Row],[编号]]&amp;TEXT(表1_1617[[#This Row],[序号]],"000"))</f>
        <v/>
      </c>
      <c r="M466" s="11" t="str">
        <f t="shared" si="84"/>
        <v/>
      </c>
      <c r="N466" s="11" t="str">
        <f t="shared" si="85"/>
        <v/>
      </c>
      <c r="O466" s="11" t="str">
        <f t="shared" si="86"/>
        <v/>
      </c>
      <c r="P466" s="2" t="str">
        <f t="shared" si="87"/>
        <v/>
      </c>
      <c r="Q466" s="2" t="str">
        <f t="shared" si="88"/>
        <v/>
      </c>
      <c r="R466" s="2" t="str">
        <f t="shared" si="89"/>
        <v/>
      </c>
      <c r="S466" s="11" t="str">
        <f t="shared" si="90"/>
        <v/>
      </c>
      <c r="T466" s="11" t="str">
        <f>IF(ISBLANK(A466),"",VLOOKUP(表1_1617[[#This Row],[分项工程名称]],模板!C:G,3,FALSE))</f>
        <v/>
      </c>
      <c r="U466" s="2" t="str">
        <f t="shared" si="91"/>
        <v/>
      </c>
      <c r="V466" s="2" t="str">
        <f t="shared" si="92"/>
        <v/>
      </c>
      <c r="W466" s="11" t="str">
        <f>IF(ISBLANK(A466),"",表1_1617[[#This Row],[子项名称]]&amp;表1_1617[[#This Row],[标题]]&amp;表1_1617[[#This Row],[分项工程代号]])</f>
        <v/>
      </c>
      <c r="X466" s="11" t="str">
        <f>IF(ISBLANK(A466),"",COUNTIF(W:W,表1_1617[[#This Row],[子项名称]]&amp;表1_1617[[#This Row],[标题]]&amp;表1_1617[[#This Row],[分项工程代号]]))</f>
        <v/>
      </c>
      <c r="Y466" s="11" t="str">
        <f>IF(ISBLANK(A466),"",表1_1617[[#This Row],[子项名称]]&amp;表1_1617[[#This Row],[分项工程代号]]&amp;表1_1617[[#This Row],[分项工程名称]])</f>
        <v/>
      </c>
      <c r="Z466" s="11" t="str">
        <f>IF(ISBLANK(A466),"",IF(MATCH(表1_1617[[#This Row],[子项名称]]&amp;表1_1617[[#This Row],[分项工程代号]]&amp;表1_1617[[#This Row],[分项工程名称]],Y:Y,0)=ROW(表1_1617[[#This Row],[子项名称]]),TRUE,FALSE))</f>
        <v/>
      </c>
      <c r="AA466" s="11" t="str">
        <f t="shared" si="93"/>
        <v/>
      </c>
      <c r="AB466" s="11" t="str">
        <f>IF(ISBLANK(A466),"",VLOOKUP(表1_1617[[#This Row],[分项工程名称]],施工检查记录[#All],2,FALSE))</f>
        <v/>
      </c>
      <c r="AC466" s="5"/>
    </row>
    <row r="467" customHeight="1" spans="1:29">
      <c r="A467" s="5"/>
      <c r="B467" s="5"/>
      <c r="C467" s="5"/>
      <c r="D467" s="5"/>
      <c r="E467" s="5"/>
      <c r="F467" s="5"/>
      <c r="G467" s="5"/>
      <c r="H467" s="5"/>
      <c r="I467" s="5"/>
      <c r="J467" s="5"/>
      <c r="K467" s="11" t="str">
        <f>IF(ISBLANK(A467),"",VLOOKUP("S8"&amp;表1_1617[[#This Row],[分项工程代号]]&amp;表1_1617[[#This Row],[分项工程名称]],模板!D:F,3,FALSE))</f>
        <v/>
      </c>
      <c r="L467" s="2" t="str">
        <f>IF(ISBLANK(A467),"",表1_1617[[#This Row],[编号]]&amp;TEXT(表1_1617[[#This Row],[序号]],"000"))</f>
        <v/>
      </c>
      <c r="M467" s="11" t="str">
        <f t="shared" si="84"/>
        <v/>
      </c>
      <c r="N467" s="11" t="str">
        <f t="shared" si="85"/>
        <v/>
      </c>
      <c r="O467" s="11" t="str">
        <f t="shared" si="86"/>
        <v/>
      </c>
      <c r="P467" s="2" t="str">
        <f t="shared" si="87"/>
        <v/>
      </c>
      <c r="Q467" s="2" t="str">
        <f t="shared" si="88"/>
        <v/>
      </c>
      <c r="R467" s="2" t="str">
        <f t="shared" si="89"/>
        <v/>
      </c>
      <c r="S467" s="11" t="str">
        <f t="shared" si="90"/>
        <v/>
      </c>
      <c r="T467" s="11" t="str">
        <f>IF(ISBLANK(A467),"",VLOOKUP(表1_1617[[#This Row],[分项工程名称]],模板!C:G,3,FALSE))</f>
        <v/>
      </c>
      <c r="U467" s="2" t="str">
        <f t="shared" si="91"/>
        <v/>
      </c>
      <c r="V467" s="2" t="str">
        <f t="shared" si="92"/>
        <v/>
      </c>
      <c r="W467" s="11" t="str">
        <f>IF(ISBLANK(A467),"",表1_1617[[#This Row],[子项名称]]&amp;表1_1617[[#This Row],[标题]]&amp;表1_1617[[#This Row],[分项工程代号]])</f>
        <v/>
      </c>
      <c r="X467" s="11" t="str">
        <f>IF(ISBLANK(A467),"",COUNTIF(W:W,表1_1617[[#This Row],[子项名称]]&amp;表1_1617[[#This Row],[标题]]&amp;表1_1617[[#This Row],[分项工程代号]]))</f>
        <v/>
      </c>
      <c r="Y467" s="11" t="str">
        <f>IF(ISBLANK(A467),"",表1_1617[[#This Row],[子项名称]]&amp;表1_1617[[#This Row],[分项工程代号]]&amp;表1_1617[[#This Row],[分项工程名称]])</f>
        <v/>
      </c>
      <c r="Z467" s="11" t="str">
        <f>IF(ISBLANK(A467),"",IF(MATCH(表1_1617[[#This Row],[子项名称]]&amp;表1_1617[[#This Row],[分项工程代号]]&amp;表1_1617[[#This Row],[分项工程名称]],Y:Y,0)=ROW(表1_1617[[#This Row],[子项名称]]),TRUE,FALSE))</f>
        <v/>
      </c>
      <c r="AA467" s="11" t="str">
        <f t="shared" si="93"/>
        <v/>
      </c>
      <c r="AB467" s="11" t="str">
        <f>IF(ISBLANK(A467),"",VLOOKUP(表1_1617[[#This Row],[分项工程名称]],施工检查记录[#All],2,FALSE))</f>
        <v/>
      </c>
      <c r="AC467" s="5"/>
    </row>
    <row r="468" customHeight="1" spans="1:29">
      <c r="A468" s="5"/>
      <c r="B468" s="5"/>
      <c r="C468" s="5"/>
      <c r="D468" s="5"/>
      <c r="E468" s="5"/>
      <c r="F468" s="5"/>
      <c r="G468" s="5"/>
      <c r="H468" s="5"/>
      <c r="I468" s="5"/>
      <c r="J468" s="5"/>
      <c r="K468" s="11" t="str">
        <f>IF(ISBLANK(A468),"",VLOOKUP("S8"&amp;表1_1617[[#This Row],[分项工程代号]]&amp;表1_1617[[#This Row],[分项工程名称]],模板!D:F,3,FALSE))</f>
        <v/>
      </c>
      <c r="L468" s="2" t="str">
        <f>IF(ISBLANK(A468),"",表1_1617[[#This Row],[编号]]&amp;TEXT(表1_1617[[#This Row],[序号]],"000"))</f>
        <v/>
      </c>
      <c r="M468" s="11" t="str">
        <f t="shared" si="84"/>
        <v/>
      </c>
      <c r="N468" s="11" t="str">
        <f t="shared" si="85"/>
        <v/>
      </c>
      <c r="O468" s="11" t="str">
        <f t="shared" si="86"/>
        <v/>
      </c>
      <c r="P468" s="2" t="str">
        <f t="shared" si="87"/>
        <v/>
      </c>
      <c r="Q468" s="2" t="str">
        <f t="shared" si="88"/>
        <v/>
      </c>
      <c r="R468" s="2" t="str">
        <f t="shared" si="89"/>
        <v/>
      </c>
      <c r="S468" s="11" t="str">
        <f t="shared" si="90"/>
        <v/>
      </c>
      <c r="T468" s="11" t="str">
        <f>IF(ISBLANK(A468),"",VLOOKUP(表1_1617[[#This Row],[分项工程名称]],模板!C:G,3,FALSE))</f>
        <v/>
      </c>
      <c r="U468" s="2" t="str">
        <f t="shared" si="91"/>
        <v/>
      </c>
      <c r="V468" s="2" t="str">
        <f t="shared" si="92"/>
        <v/>
      </c>
      <c r="W468" s="11" t="str">
        <f>IF(ISBLANK(A468),"",表1_1617[[#This Row],[子项名称]]&amp;表1_1617[[#This Row],[标题]]&amp;表1_1617[[#This Row],[分项工程代号]])</f>
        <v/>
      </c>
      <c r="X468" s="11" t="str">
        <f>IF(ISBLANK(A468),"",COUNTIF(W:W,表1_1617[[#This Row],[子项名称]]&amp;表1_1617[[#This Row],[标题]]&amp;表1_1617[[#This Row],[分项工程代号]]))</f>
        <v/>
      </c>
      <c r="Y468" s="11" t="str">
        <f>IF(ISBLANK(A468),"",表1_1617[[#This Row],[子项名称]]&amp;表1_1617[[#This Row],[分项工程代号]]&amp;表1_1617[[#This Row],[分项工程名称]])</f>
        <v/>
      </c>
      <c r="Z468" s="11" t="str">
        <f>IF(ISBLANK(A468),"",IF(MATCH(表1_1617[[#This Row],[子项名称]]&amp;表1_1617[[#This Row],[分项工程代号]]&amp;表1_1617[[#This Row],[分项工程名称]],Y:Y,0)=ROW(表1_1617[[#This Row],[子项名称]]),TRUE,FALSE))</f>
        <v/>
      </c>
      <c r="AA468" s="11" t="str">
        <f t="shared" si="93"/>
        <v/>
      </c>
      <c r="AB468" s="11" t="str">
        <f>IF(ISBLANK(A468),"",VLOOKUP(表1_1617[[#This Row],[分项工程名称]],施工检查记录[#All],2,FALSE))</f>
        <v/>
      </c>
      <c r="AC468" s="5"/>
    </row>
    <row r="469" customHeight="1" spans="1:29">
      <c r="A469" s="5"/>
      <c r="B469" s="5"/>
      <c r="C469" s="5"/>
      <c r="D469" s="5"/>
      <c r="E469" s="5"/>
      <c r="F469" s="5"/>
      <c r="G469" s="5"/>
      <c r="H469" s="5"/>
      <c r="I469" s="5"/>
      <c r="J469" s="5"/>
      <c r="K469" s="11" t="str">
        <f>IF(ISBLANK(A469),"",VLOOKUP("S8"&amp;表1_1617[[#This Row],[分项工程代号]]&amp;表1_1617[[#This Row],[分项工程名称]],模板!D:F,3,FALSE))</f>
        <v/>
      </c>
      <c r="L469" s="2" t="str">
        <f>IF(ISBLANK(A469),"",表1_1617[[#This Row],[编号]]&amp;TEXT(表1_1617[[#This Row],[序号]],"000"))</f>
        <v/>
      </c>
      <c r="M469" s="11" t="str">
        <f t="shared" si="84"/>
        <v/>
      </c>
      <c r="N469" s="11" t="str">
        <f t="shared" si="85"/>
        <v/>
      </c>
      <c r="O469" s="11" t="str">
        <f t="shared" si="86"/>
        <v/>
      </c>
      <c r="P469" s="2" t="str">
        <f t="shared" si="87"/>
        <v/>
      </c>
      <c r="Q469" s="2" t="str">
        <f t="shared" si="88"/>
        <v/>
      </c>
      <c r="R469" s="2" t="str">
        <f t="shared" si="89"/>
        <v/>
      </c>
      <c r="S469" s="11" t="str">
        <f t="shared" si="90"/>
        <v/>
      </c>
      <c r="T469" s="11" t="str">
        <f>IF(ISBLANK(A469),"",VLOOKUP(表1_1617[[#This Row],[分项工程名称]],模板!C:G,3,FALSE))</f>
        <v/>
      </c>
      <c r="U469" s="2" t="str">
        <f t="shared" si="91"/>
        <v/>
      </c>
      <c r="V469" s="2" t="str">
        <f t="shared" si="92"/>
        <v/>
      </c>
      <c r="W469" s="11" t="str">
        <f>IF(ISBLANK(A469),"",表1_1617[[#This Row],[子项名称]]&amp;表1_1617[[#This Row],[标题]]&amp;表1_1617[[#This Row],[分项工程代号]])</f>
        <v/>
      </c>
      <c r="X469" s="11" t="str">
        <f>IF(ISBLANK(A469),"",COUNTIF(W:W,表1_1617[[#This Row],[子项名称]]&amp;表1_1617[[#This Row],[标题]]&amp;表1_1617[[#This Row],[分项工程代号]]))</f>
        <v/>
      </c>
      <c r="Y469" s="11" t="str">
        <f>IF(ISBLANK(A469),"",表1_1617[[#This Row],[子项名称]]&amp;表1_1617[[#This Row],[分项工程代号]]&amp;表1_1617[[#This Row],[分项工程名称]])</f>
        <v/>
      </c>
      <c r="Z469" s="11" t="str">
        <f>IF(ISBLANK(A469),"",IF(MATCH(表1_1617[[#This Row],[子项名称]]&amp;表1_1617[[#This Row],[分项工程代号]]&amp;表1_1617[[#This Row],[分项工程名称]],Y:Y,0)=ROW(表1_1617[[#This Row],[子项名称]]),TRUE,FALSE))</f>
        <v/>
      </c>
      <c r="AA469" s="11" t="str">
        <f t="shared" si="93"/>
        <v/>
      </c>
      <c r="AB469" s="11" t="str">
        <f>IF(ISBLANK(A469),"",VLOOKUP(表1_1617[[#This Row],[分项工程名称]],施工检查记录[#All],2,FALSE))</f>
        <v/>
      </c>
      <c r="AC469" s="5"/>
    </row>
    <row r="470" customHeight="1" spans="1:29">
      <c r="A470" s="5"/>
      <c r="B470" s="5"/>
      <c r="C470" s="5"/>
      <c r="D470" s="5"/>
      <c r="E470" s="5"/>
      <c r="F470" s="5"/>
      <c r="G470" s="5"/>
      <c r="H470" s="5"/>
      <c r="I470" s="5"/>
      <c r="J470" s="5"/>
      <c r="K470" s="11" t="str">
        <f>IF(ISBLANK(A470),"",VLOOKUP("S8"&amp;表1_1617[[#This Row],[分项工程代号]]&amp;表1_1617[[#This Row],[分项工程名称]],模板!D:F,3,FALSE))</f>
        <v/>
      </c>
      <c r="L470" s="2" t="str">
        <f>IF(ISBLANK(A470),"",表1_1617[[#This Row],[编号]]&amp;TEXT(表1_1617[[#This Row],[序号]],"000"))</f>
        <v/>
      </c>
      <c r="M470" s="11" t="str">
        <f t="shared" si="84"/>
        <v/>
      </c>
      <c r="N470" s="11" t="str">
        <f t="shared" si="85"/>
        <v/>
      </c>
      <c r="O470" s="11" t="str">
        <f t="shared" si="86"/>
        <v/>
      </c>
      <c r="P470" s="2" t="str">
        <f t="shared" si="87"/>
        <v/>
      </c>
      <c r="Q470" s="2" t="str">
        <f t="shared" si="88"/>
        <v/>
      </c>
      <c r="R470" s="2" t="str">
        <f t="shared" si="89"/>
        <v/>
      </c>
      <c r="S470" s="11" t="str">
        <f t="shared" si="90"/>
        <v/>
      </c>
      <c r="T470" s="11" t="str">
        <f>IF(ISBLANK(A470),"",VLOOKUP(表1_1617[[#This Row],[分项工程名称]],模板!C:G,3,FALSE))</f>
        <v/>
      </c>
      <c r="U470" s="2" t="str">
        <f t="shared" si="91"/>
        <v/>
      </c>
      <c r="V470" s="2" t="str">
        <f t="shared" si="92"/>
        <v/>
      </c>
      <c r="W470" s="11" t="str">
        <f>IF(ISBLANK(A470),"",表1_1617[[#This Row],[子项名称]]&amp;表1_1617[[#This Row],[标题]]&amp;表1_1617[[#This Row],[分项工程代号]])</f>
        <v/>
      </c>
      <c r="X470" s="11" t="str">
        <f>IF(ISBLANK(A470),"",COUNTIF(W:W,表1_1617[[#This Row],[子项名称]]&amp;表1_1617[[#This Row],[标题]]&amp;表1_1617[[#This Row],[分项工程代号]]))</f>
        <v/>
      </c>
      <c r="Y470" s="11" t="str">
        <f>IF(ISBLANK(A470),"",表1_1617[[#This Row],[子项名称]]&amp;表1_1617[[#This Row],[分项工程代号]]&amp;表1_1617[[#This Row],[分项工程名称]])</f>
        <v/>
      </c>
      <c r="Z470" s="11" t="str">
        <f>IF(ISBLANK(A470),"",IF(MATCH(表1_1617[[#This Row],[子项名称]]&amp;表1_1617[[#This Row],[分项工程代号]]&amp;表1_1617[[#This Row],[分项工程名称]],Y:Y,0)=ROW(表1_1617[[#This Row],[子项名称]]),TRUE,FALSE))</f>
        <v/>
      </c>
      <c r="AA470" s="11" t="str">
        <f t="shared" si="93"/>
        <v/>
      </c>
      <c r="AB470" s="11" t="str">
        <f>IF(ISBLANK(A470),"",VLOOKUP(表1_1617[[#This Row],[分项工程名称]],施工检查记录[#All],2,FALSE))</f>
        <v/>
      </c>
      <c r="AC470" s="5"/>
    </row>
    <row r="471" customHeight="1" spans="1:29">
      <c r="A471" s="5"/>
      <c r="B471" s="5"/>
      <c r="C471" s="5"/>
      <c r="D471" s="5"/>
      <c r="E471" s="5"/>
      <c r="F471" s="5"/>
      <c r="G471" s="5"/>
      <c r="H471" s="5"/>
      <c r="I471" s="5"/>
      <c r="J471" s="5"/>
      <c r="K471" s="11" t="str">
        <f>IF(ISBLANK(A471),"",VLOOKUP("S8"&amp;表1_1617[[#This Row],[分项工程代号]]&amp;表1_1617[[#This Row],[分项工程名称]],模板!D:F,3,FALSE))</f>
        <v/>
      </c>
      <c r="L471" s="2" t="str">
        <f>IF(ISBLANK(A471),"",表1_1617[[#This Row],[编号]]&amp;TEXT(表1_1617[[#This Row],[序号]],"000"))</f>
        <v/>
      </c>
      <c r="M471" s="11" t="str">
        <f t="shared" si="84"/>
        <v/>
      </c>
      <c r="N471" s="11" t="str">
        <f t="shared" si="85"/>
        <v/>
      </c>
      <c r="O471" s="11" t="str">
        <f t="shared" si="86"/>
        <v/>
      </c>
      <c r="P471" s="2" t="str">
        <f t="shared" si="87"/>
        <v/>
      </c>
      <c r="Q471" s="2" t="str">
        <f t="shared" si="88"/>
        <v/>
      </c>
      <c r="R471" s="2" t="str">
        <f t="shared" si="89"/>
        <v/>
      </c>
      <c r="S471" s="11" t="str">
        <f t="shared" si="90"/>
        <v/>
      </c>
      <c r="T471" s="11" t="str">
        <f>IF(ISBLANK(A471),"",VLOOKUP(表1_1617[[#This Row],[分项工程名称]],模板!C:G,3,FALSE))</f>
        <v/>
      </c>
      <c r="U471" s="2" t="str">
        <f t="shared" si="91"/>
        <v/>
      </c>
      <c r="V471" s="2" t="str">
        <f t="shared" si="92"/>
        <v/>
      </c>
      <c r="W471" s="11" t="str">
        <f>IF(ISBLANK(A471),"",表1_1617[[#This Row],[子项名称]]&amp;表1_1617[[#This Row],[标题]]&amp;表1_1617[[#This Row],[分项工程代号]])</f>
        <v/>
      </c>
      <c r="X471" s="11" t="str">
        <f>IF(ISBLANK(A471),"",COUNTIF(W:W,表1_1617[[#This Row],[子项名称]]&amp;表1_1617[[#This Row],[标题]]&amp;表1_1617[[#This Row],[分项工程代号]]))</f>
        <v/>
      </c>
      <c r="Y471" s="11" t="str">
        <f>IF(ISBLANK(A471),"",表1_1617[[#This Row],[子项名称]]&amp;表1_1617[[#This Row],[分项工程代号]]&amp;表1_1617[[#This Row],[分项工程名称]])</f>
        <v/>
      </c>
      <c r="Z471" s="11" t="str">
        <f>IF(ISBLANK(A471),"",IF(MATCH(表1_1617[[#This Row],[子项名称]]&amp;表1_1617[[#This Row],[分项工程代号]]&amp;表1_1617[[#This Row],[分项工程名称]],Y:Y,0)=ROW(表1_1617[[#This Row],[子项名称]]),TRUE,FALSE))</f>
        <v/>
      </c>
      <c r="AA471" s="11" t="str">
        <f t="shared" si="93"/>
        <v/>
      </c>
      <c r="AB471" s="11" t="str">
        <f>IF(ISBLANK(A471),"",VLOOKUP(表1_1617[[#This Row],[分项工程名称]],施工检查记录[#All],2,FALSE))</f>
        <v/>
      </c>
      <c r="AC471" s="5"/>
    </row>
    <row r="472" customHeight="1" spans="1:29">
      <c r="A472" s="5"/>
      <c r="B472" s="5"/>
      <c r="C472" s="5"/>
      <c r="D472" s="5"/>
      <c r="E472" s="5"/>
      <c r="F472" s="5"/>
      <c r="G472" s="5"/>
      <c r="H472" s="5"/>
      <c r="I472" s="5"/>
      <c r="J472" s="5"/>
      <c r="K472" s="11" t="str">
        <f>IF(ISBLANK(A472),"",VLOOKUP("S8"&amp;表1_1617[[#This Row],[分项工程代号]]&amp;表1_1617[[#This Row],[分项工程名称]],模板!D:F,3,FALSE))</f>
        <v/>
      </c>
      <c r="L472" s="2" t="str">
        <f>IF(ISBLANK(A472),"",表1_1617[[#This Row],[编号]]&amp;TEXT(表1_1617[[#This Row],[序号]],"000"))</f>
        <v/>
      </c>
      <c r="M472" s="11" t="str">
        <f t="shared" si="84"/>
        <v/>
      </c>
      <c r="N472" s="11" t="str">
        <f t="shared" si="85"/>
        <v/>
      </c>
      <c r="O472" s="11" t="str">
        <f t="shared" si="86"/>
        <v/>
      </c>
      <c r="P472" s="2" t="str">
        <f t="shared" si="87"/>
        <v/>
      </c>
      <c r="Q472" s="2" t="str">
        <f t="shared" si="88"/>
        <v/>
      </c>
      <c r="R472" s="2" t="str">
        <f t="shared" si="89"/>
        <v/>
      </c>
      <c r="S472" s="11" t="str">
        <f t="shared" si="90"/>
        <v/>
      </c>
      <c r="T472" s="11" t="str">
        <f>IF(ISBLANK(A472),"",VLOOKUP(表1_1617[[#This Row],[分项工程名称]],模板!C:G,3,FALSE))</f>
        <v/>
      </c>
      <c r="U472" s="2" t="str">
        <f t="shared" si="91"/>
        <v/>
      </c>
      <c r="V472" s="2" t="str">
        <f t="shared" si="92"/>
        <v/>
      </c>
      <c r="W472" s="11" t="str">
        <f>IF(ISBLANK(A472),"",表1_1617[[#This Row],[子项名称]]&amp;表1_1617[[#This Row],[标题]]&amp;表1_1617[[#This Row],[分项工程代号]])</f>
        <v/>
      </c>
      <c r="X472" s="11" t="str">
        <f>IF(ISBLANK(A472),"",COUNTIF(W:W,表1_1617[[#This Row],[子项名称]]&amp;表1_1617[[#This Row],[标题]]&amp;表1_1617[[#This Row],[分项工程代号]]))</f>
        <v/>
      </c>
      <c r="Y472" s="11" t="str">
        <f>IF(ISBLANK(A472),"",表1_1617[[#This Row],[子项名称]]&amp;表1_1617[[#This Row],[分项工程代号]]&amp;表1_1617[[#This Row],[分项工程名称]])</f>
        <v/>
      </c>
      <c r="Z472" s="11" t="str">
        <f>IF(ISBLANK(A472),"",IF(MATCH(表1_1617[[#This Row],[子项名称]]&amp;表1_1617[[#This Row],[分项工程代号]]&amp;表1_1617[[#This Row],[分项工程名称]],Y:Y,0)=ROW(表1_1617[[#This Row],[子项名称]]),TRUE,FALSE))</f>
        <v/>
      </c>
      <c r="AA472" s="11" t="str">
        <f t="shared" si="93"/>
        <v/>
      </c>
      <c r="AB472" s="11" t="str">
        <f>IF(ISBLANK(A472),"",VLOOKUP(表1_1617[[#This Row],[分项工程名称]],施工检查记录[#All],2,FALSE))</f>
        <v/>
      </c>
      <c r="AC472" s="5"/>
    </row>
    <row r="473" customHeight="1" spans="1:29">
      <c r="A473" s="5"/>
      <c r="B473" s="5"/>
      <c r="C473" s="5"/>
      <c r="D473" s="5"/>
      <c r="E473" s="5"/>
      <c r="F473" s="5"/>
      <c r="G473" s="5"/>
      <c r="H473" s="5"/>
      <c r="I473" s="5"/>
      <c r="J473" s="5"/>
      <c r="K473" s="11" t="str">
        <f>IF(ISBLANK(A473),"",VLOOKUP("S8"&amp;表1_1617[[#This Row],[分项工程代号]]&amp;表1_1617[[#This Row],[分项工程名称]],模板!D:F,3,FALSE))</f>
        <v/>
      </c>
      <c r="L473" s="2" t="str">
        <f>IF(ISBLANK(A473),"",表1_1617[[#This Row],[编号]]&amp;TEXT(表1_1617[[#This Row],[序号]],"000"))</f>
        <v/>
      </c>
      <c r="M473" s="11" t="str">
        <f t="shared" si="84"/>
        <v/>
      </c>
      <c r="N473" s="11" t="str">
        <f t="shared" si="85"/>
        <v/>
      </c>
      <c r="O473" s="11" t="str">
        <f t="shared" si="86"/>
        <v/>
      </c>
      <c r="P473" s="2" t="str">
        <f t="shared" si="87"/>
        <v/>
      </c>
      <c r="Q473" s="2" t="str">
        <f t="shared" si="88"/>
        <v/>
      </c>
      <c r="R473" s="2" t="str">
        <f t="shared" si="89"/>
        <v/>
      </c>
      <c r="S473" s="11" t="str">
        <f t="shared" si="90"/>
        <v/>
      </c>
      <c r="T473" s="11" t="str">
        <f>IF(ISBLANK(A473),"",VLOOKUP(表1_1617[[#This Row],[分项工程名称]],模板!C:G,3,FALSE))</f>
        <v/>
      </c>
      <c r="U473" s="2" t="str">
        <f t="shared" si="91"/>
        <v/>
      </c>
      <c r="V473" s="2" t="str">
        <f t="shared" si="92"/>
        <v/>
      </c>
      <c r="W473" s="11" t="str">
        <f>IF(ISBLANK(A473),"",表1_1617[[#This Row],[子项名称]]&amp;表1_1617[[#This Row],[标题]]&amp;表1_1617[[#This Row],[分项工程代号]])</f>
        <v/>
      </c>
      <c r="X473" s="11" t="str">
        <f>IF(ISBLANK(A473),"",COUNTIF(W:W,表1_1617[[#This Row],[子项名称]]&amp;表1_1617[[#This Row],[标题]]&amp;表1_1617[[#This Row],[分项工程代号]]))</f>
        <v/>
      </c>
      <c r="Y473" s="11" t="str">
        <f>IF(ISBLANK(A473),"",表1_1617[[#This Row],[子项名称]]&amp;表1_1617[[#This Row],[分项工程代号]]&amp;表1_1617[[#This Row],[分项工程名称]])</f>
        <v/>
      </c>
      <c r="Z473" s="11" t="str">
        <f>IF(ISBLANK(A473),"",IF(MATCH(表1_1617[[#This Row],[子项名称]]&amp;表1_1617[[#This Row],[分项工程代号]]&amp;表1_1617[[#This Row],[分项工程名称]],Y:Y,0)=ROW(表1_1617[[#This Row],[子项名称]]),TRUE,FALSE))</f>
        <v/>
      </c>
      <c r="AA473" s="11" t="str">
        <f t="shared" si="93"/>
        <v/>
      </c>
      <c r="AB473" s="11" t="str">
        <f>IF(ISBLANK(A473),"",VLOOKUP(表1_1617[[#This Row],[分项工程名称]],施工检查记录[#All],2,FALSE))</f>
        <v/>
      </c>
      <c r="AC473" s="5"/>
    </row>
    <row r="474" customHeight="1" spans="1:29">
      <c r="A474" s="5"/>
      <c r="B474" s="5"/>
      <c r="C474" s="5"/>
      <c r="D474" s="5"/>
      <c r="E474" s="5"/>
      <c r="F474" s="5"/>
      <c r="G474" s="5"/>
      <c r="H474" s="5"/>
      <c r="I474" s="5"/>
      <c r="J474" s="5"/>
      <c r="K474" s="11" t="str">
        <f>IF(ISBLANK(A474),"",VLOOKUP("S8"&amp;表1_1617[[#This Row],[分项工程代号]]&amp;表1_1617[[#This Row],[分项工程名称]],模板!D:F,3,FALSE))</f>
        <v/>
      </c>
      <c r="L474" s="2" t="str">
        <f>IF(ISBLANK(A474),"",表1_1617[[#This Row],[编号]]&amp;TEXT(表1_1617[[#This Row],[序号]],"000"))</f>
        <v/>
      </c>
      <c r="M474" s="11" t="str">
        <f t="shared" si="84"/>
        <v/>
      </c>
      <c r="N474" s="11" t="str">
        <f t="shared" si="85"/>
        <v/>
      </c>
      <c r="O474" s="11" t="str">
        <f t="shared" si="86"/>
        <v/>
      </c>
      <c r="P474" s="2" t="str">
        <f t="shared" si="87"/>
        <v/>
      </c>
      <c r="Q474" s="2" t="str">
        <f t="shared" si="88"/>
        <v/>
      </c>
      <c r="R474" s="2" t="str">
        <f t="shared" si="89"/>
        <v/>
      </c>
      <c r="S474" s="11" t="str">
        <f t="shared" si="90"/>
        <v/>
      </c>
      <c r="T474" s="11" t="str">
        <f>IF(ISBLANK(A474),"",VLOOKUP(表1_1617[[#This Row],[分项工程名称]],模板!C:G,3,FALSE))</f>
        <v/>
      </c>
      <c r="U474" s="2" t="str">
        <f t="shared" si="91"/>
        <v/>
      </c>
      <c r="V474" s="2" t="str">
        <f t="shared" si="92"/>
        <v/>
      </c>
      <c r="W474" s="11" t="str">
        <f>IF(ISBLANK(A474),"",表1_1617[[#This Row],[子项名称]]&amp;表1_1617[[#This Row],[标题]]&amp;表1_1617[[#This Row],[分项工程代号]])</f>
        <v/>
      </c>
      <c r="X474" s="11" t="str">
        <f>IF(ISBLANK(A474),"",COUNTIF(W:W,表1_1617[[#This Row],[子项名称]]&amp;表1_1617[[#This Row],[标题]]&amp;表1_1617[[#This Row],[分项工程代号]]))</f>
        <v/>
      </c>
      <c r="Y474" s="11" t="str">
        <f>IF(ISBLANK(A474),"",表1_1617[[#This Row],[子项名称]]&amp;表1_1617[[#This Row],[分项工程代号]]&amp;表1_1617[[#This Row],[分项工程名称]])</f>
        <v/>
      </c>
      <c r="Z474" s="11" t="str">
        <f>IF(ISBLANK(A474),"",IF(MATCH(表1_1617[[#This Row],[子项名称]]&amp;表1_1617[[#This Row],[分项工程代号]]&amp;表1_1617[[#This Row],[分项工程名称]],Y:Y,0)=ROW(表1_1617[[#This Row],[子项名称]]),TRUE,FALSE))</f>
        <v/>
      </c>
      <c r="AA474" s="11" t="str">
        <f t="shared" si="93"/>
        <v/>
      </c>
      <c r="AB474" s="11" t="str">
        <f>IF(ISBLANK(A474),"",VLOOKUP(表1_1617[[#This Row],[分项工程名称]],施工检查记录[#All],2,FALSE))</f>
        <v/>
      </c>
      <c r="AC474" s="5"/>
    </row>
    <row r="475" customHeight="1" spans="1:29">
      <c r="A475" s="5"/>
      <c r="B475" s="5"/>
      <c r="C475" s="5"/>
      <c r="D475" s="5"/>
      <c r="E475" s="5"/>
      <c r="F475" s="5"/>
      <c r="G475" s="5"/>
      <c r="H475" s="5"/>
      <c r="I475" s="5"/>
      <c r="J475" s="5"/>
      <c r="K475" s="11" t="str">
        <f>IF(ISBLANK(A475),"",VLOOKUP("S8"&amp;表1_1617[[#This Row],[分项工程代号]]&amp;表1_1617[[#This Row],[分项工程名称]],模板!D:F,3,FALSE))</f>
        <v/>
      </c>
      <c r="L475" s="2" t="str">
        <f>IF(ISBLANK(A475),"",表1_1617[[#This Row],[编号]]&amp;TEXT(表1_1617[[#This Row],[序号]],"000"))</f>
        <v/>
      </c>
      <c r="M475" s="11" t="str">
        <f t="shared" si="84"/>
        <v/>
      </c>
      <c r="N475" s="11" t="str">
        <f t="shared" si="85"/>
        <v/>
      </c>
      <c r="O475" s="11" t="str">
        <f t="shared" si="86"/>
        <v/>
      </c>
      <c r="P475" s="2" t="str">
        <f t="shared" si="87"/>
        <v/>
      </c>
      <c r="Q475" s="2" t="str">
        <f t="shared" si="88"/>
        <v/>
      </c>
      <c r="R475" s="2" t="str">
        <f t="shared" si="89"/>
        <v/>
      </c>
      <c r="S475" s="11" t="str">
        <f t="shared" si="90"/>
        <v/>
      </c>
      <c r="T475" s="11" t="str">
        <f>IF(ISBLANK(A475),"",VLOOKUP(表1_1617[[#This Row],[分项工程名称]],模板!C:G,3,FALSE))</f>
        <v/>
      </c>
      <c r="U475" s="2" t="str">
        <f t="shared" si="91"/>
        <v/>
      </c>
      <c r="V475" s="2" t="str">
        <f t="shared" si="92"/>
        <v/>
      </c>
      <c r="W475" s="11" t="str">
        <f>IF(ISBLANK(A475),"",表1_1617[[#This Row],[子项名称]]&amp;表1_1617[[#This Row],[标题]]&amp;表1_1617[[#This Row],[分项工程代号]])</f>
        <v/>
      </c>
      <c r="X475" s="11" t="str">
        <f>IF(ISBLANK(A475),"",COUNTIF(W:W,表1_1617[[#This Row],[子项名称]]&amp;表1_1617[[#This Row],[标题]]&amp;表1_1617[[#This Row],[分项工程代号]]))</f>
        <v/>
      </c>
      <c r="Y475" s="11" t="str">
        <f>IF(ISBLANK(A475),"",表1_1617[[#This Row],[子项名称]]&amp;表1_1617[[#This Row],[分项工程代号]]&amp;表1_1617[[#This Row],[分项工程名称]])</f>
        <v/>
      </c>
      <c r="Z475" s="11" t="str">
        <f>IF(ISBLANK(A475),"",IF(MATCH(表1_1617[[#This Row],[子项名称]]&amp;表1_1617[[#This Row],[分项工程代号]]&amp;表1_1617[[#This Row],[分项工程名称]],Y:Y,0)=ROW(表1_1617[[#This Row],[子项名称]]),TRUE,FALSE))</f>
        <v/>
      </c>
      <c r="AA475" s="11" t="str">
        <f t="shared" si="93"/>
        <v/>
      </c>
      <c r="AB475" s="11" t="str">
        <f>IF(ISBLANK(A475),"",VLOOKUP(表1_1617[[#This Row],[分项工程名称]],施工检查记录[#All],2,FALSE))</f>
        <v/>
      </c>
      <c r="AC475" s="5"/>
    </row>
    <row r="476" customHeight="1" spans="1:29">
      <c r="A476" s="5"/>
      <c r="B476" s="5"/>
      <c r="C476" s="5"/>
      <c r="D476" s="5"/>
      <c r="E476" s="5"/>
      <c r="F476" s="5"/>
      <c r="G476" s="5"/>
      <c r="H476" s="5"/>
      <c r="I476" s="5"/>
      <c r="J476" s="5"/>
      <c r="K476" s="11" t="str">
        <f>IF(ISBLANK(A476),"",VLOOKUP("S8"&amp;表1_1617[[#This Row],[分项工程代号]]&amp;表1_1617[[#This Row],[分项工程名称]],模板!D:F,3,FALSE))</f>
        <v/>
      </c>
      <c r="L476" s="2" t="str">
        <f>IF(ISBLANK(A476),"",表1_1617[[#This Row],[编号]]&amp;TEXT(表1_1617[[#This Row],[序号]],"000"))</f>
        <v/>
      </c>
      <c r="M476" s="11" t="str">
        <f t="shared" si="84"/>
        <v/>
      </c>
      <c r="N476" s="11" t="str">
        <f t="shared" si="85"/>
        <v/>
      </c>
      <c r="O476" s="11" t="str">
        <f t="shared" si="86"/>
        <v/>
      </c>
      <c r="P476" s="2" t="str">
        <f t="shared" si="87"/>
        <v/>
      </c>
      <c r="Q476" s="2" t="str">
        <f t="shared" si="88"/>
        <v/>
      </c>
      <c r="R476" s="2" t="str">
        <f t="shared" si="89"/>
        <v/>
      </c>
      <c r="S476" s="11" t="str">
        <f t="shared" si="90"/>
        <v/>
      </c>
      <c r="T476" s="11" t="str">
        <f>IF(ISBLANK(A476),"",VLOOKUP(表1_1617[[#This Row],[分项工程名称]],模板!C:G,3,FALSE))</f>
        <v/>
      </c>
      <c r="U476" s="2" t="str">
        <f t="shared" si="91"/>
        <v/>
      </c>
      <c r="V476" s="2" t="str">
        <f t="shared" si="92"/>
        <v/>
      </c>
      <c r="W476" s="11" t="str">
        <f>IF(ISBLANK(A476),"",表1_1617[[#This Row],[子项名称]]&amp;表1_1617[[#This Row],[标题]]&amp;表1_1617[[#This Row],[分项工程代号]])</f>
        <v/>
      </c>
      <c r="X476" s="11" t="str">
        <f>IF(ISBLANK(A476),"",COUNTIF(W:W,表1_1617[[#This Row],[子项名称]]&amp;表1_1617[[#This Row],[标题]]&amp;表1_1617[[#This Row],[分项工程代号]]))</f>
        <v/>
      </c>
      <c r="Y476" s="11" t="str">
        <f>IF(ISBLANK(A476),"",表1_1617[[#This Row],[子项名称]]&amp;表1_1617[[#This Row],[分项工程代号]]&amp;表1_1617[[#This Row],[分项工程名称]])</f>
        <v/>
      </c>
      <c r="Z476" s="11" t="str">
        <f>IF(ISBLANK(A476),"",IF(MATCH(表1_1617[[#This Row],[子项名称]]&amp;表1_1617[[#This Row],[分项工程代号]]&amp;表1_1617[[#This Row],[分项工程名称]],Y:Y,0)=ROW(表1_1617[[#This Row],[子项名称]]),TRUE,FALSE))</f>
        <v/>
      </c>
      <c r="AA476" s="11" t="str">
        <f t="shared" si="93"/>
        <v/>
      </c>
      <c r="AB476" s="11" t="str">
        <f>IF(ISBLANK(A476),"",VLOOKUP(表1_1617[[#This Row],[分项工程名称]],施工检查记录[#All],2,FALSE))</f>
        <v/>
      </c>
      <c r="AC476" s="5"/>
    </row>
    <row r="477" customHeight="1" spans="1:29">
      <c r="A477" s="5"/>
      <c r="B477" s="5"/>
      <c r="C477" s="5"/>
      <c r="D477" s="5"/>
      <c r="E477" s="5"/>
      <c r="F477" s="5"/>
      <c r="G477" s="5"/>
      <c r="H477" s="5"/>
      <c r="I477" s="5"/>
      <c r="J477" s="5"/>
      <c r="K477" s="11" t="str">
        <f>IF(ISBLANK(A477),"",VLOOKUP("S8"&amp;表1_1617[[#This Row],[分项工程代号]]&amp;表1_1617[[#This Row],[分项工程名称]],模板!D:F,3,FALSE))</f>
        <v/>
      </c>
      <c r="L477" s="2" t="str">
        <f>IF(ISBLANK(A477),"",表1_1617[[#This Row],[编号]]&amp;TEXT(表1_1617[[#This Row],[序号]],"000"))</f>
        <v/>
      </c>
      <c r="M477" s="11" t="str">
        <f t="shared" si="84"/>
        <v/>
      </c>
      <c r="N477" s="11" t="str">
        <f t="shared" si="85"/>
        <v/>
      </c>
      <c r="O477" s="11" t="str">
        <f t="shared" si="86"/>
        <v/>
      </c>
      <c r="P477" s="2" t="str">
        <f t="shared" si="87"/>
        <v/>
      </c>
      <c r="Q477" s="2" t="str">
        <f t="shared" si="88"/>
        <v/>
      </c>
      <c r="R477" s="2" t="str">
        <f t="shared" si="89"/>
        <v/>
      </c>
      <c r="S477" s="11" t="str">
        <f t="shared" si="90"/>
        <v/>
      </c>
      <c r="T477" s="11" t="str">
        <f>IF(ISBLANK(A477),"",VLOOKUP(表1_1617[[#This Row],[分项工程名称]],模板!C:G,3,FALSE))</f>
        <v/>
      </c>
      <c r="U477" s="2" t="str">
        <f t="shared" si="91"/>
        <v/>
      </c>
      <c r="V477" s="2" t="str">
        <f t="shared" si="92"/>
        <v/>
      </c>
      <c r="W477" s="11" t="str">
        <f>IF(ISBLANK(A477),"",表1_1617[[#This Row],[子项名称]]&amp;表1_1617[[#This Row],[标题]]&amp;表1_1617[[#This Row],[分项工程代号]])</f>
        <v/>
      </c>
      <c r="X477" s="11" t="str">
        <f>IF(ISBLANK(A477),"",COUNTIF(W:W,表1_1617[[#This Row],[子项名称]]&amp;表1_1617[[#This Row],[标题]]&amp;表1_1617[[#This Row],[分项工程代号]]))</f>
        <v/>
      </c>
      <c r="Y477" s="11" t="str">
        <f>IF(ISBLANK(A477),"",表1_1617[[#This Row],[子项名称]]&amp;表1_1617[[#This Row],[分项工程代号]]&amp;表1_1617[[#This Row],[分项工程名称]])</f>
        <v/>
      </c>
      <c r="Z477" s="11" t="str">
        <f>IF(ISBLANK(A477),"",IF(MATCH(表1_1617[[#This Row],[子项名称]]&amp;表1_1617[[#This Row],[分项工程代号]]&amp;表1_1617[[#This Row],[分项工程名称]],Y:Y,0)=ROW(表1_1617[[#This Row],[子项名称]]),TRUE,FALSE))</f>
        <v/>
      </c>
      <c r="AA477" s="11" t="str">
        <f t="shared" si="93"/>
        <v/>
      </c>
      <c r="AB477" s="11" t="str">
        <f>IF(ISBLANK(A477),"",VLOOKUP(表1_1617[[#This Row],[分项工程名称]],施工检查记录[#All],2,FALSE))</f>
        <v/>
      </c>
      <c r="AC477" s="5"/>
    </row>
    <row r="478" customHeight="1" spans="1:29">
      <c r="A478" s="5"/>
      <c r="B478" s="5"/>
      <c r="C478" s="5"/>
      <c r="D478" s="5"/>
      <c r="E478" s="5"/>
      <c r="F478" s="5"/>
      <c r="G478" s="5"/>
      <c r="H478" s="5"/>
      <c r="I478" s="5"/>
      <c r="J478" s="5"/>
      <c r="K478" s="11" t="str">
        <f>IF(ISBLANK(A478),"",VLOOKUP("S8"&amp;表1_1617[[#This Row],[分项工程代号]]&amp;表1_1617[[#This Row],[分项工程名称]],模板!D:F,3,FALSE))</f>
        <v/>
      </c>
      <c r="L478" s="2" t="str">
        <f>IF(ISBLANK(A478),"",表1_1617[[#This Row],[编号]]&amp;TEXT(表1_1617[[#This Row],[序号]],"000"))</f>
        <v/>
      </c>
      <c r="M478" s="11" t="str">
        <f t="shared" si="84"/>
        <v/>
      </c>
      <c r="N478" s="11" t="str">
        <f t="shared" si="85"/>
        <v/>
      </c>
      <c r="O478" s="11" t="str">
        <f t="shared" si="86"/>
        <v/>
      </c>
      <c r="P478" s="2" t="str">
        <f t="shared" si="87"/>
        <v/>
      </c>
      <c r="Q478" s="2" t="str">
        <f t="shared" si="88"/>
        <v/>
      </c>
      <c r="R478" s="2" t="str">
        <f t="shared" si="89"/>
        <v/>
      </c>
      <c r="S478" s="11" t="str">
        <f t="shared" si="90"/>
        <v/>
      </c>
      <c r="T478" s="11" t="str">
        <f>IF(ISBLANK(A478),"",VLOOKUP(表1_1617[[#This Row],[分项工程名称]],模板!C:G,3,FALSE))</f>
        <v/>
      </c>
      <c r="U478" s="2" t="str">
        <f t="shared" si="91"/>
        <v/>
      </c>
      <c r="V478" s="2" t="str">
        <f t="shared" si="92"/>
        <v/>
      </c>
      <c r="W478" s="11" t="str">
        <f>IF(ISBLANK(A478),"",表1_1617[[#This Row],[子项名称]]&amp;表1_1617[[#This Row],[标题]]&amp;表1_1617[[#This Row],[分项工程代号]])</f>
        <v/>
      </c>
      <c r="X478" s="11" t="str">
        <f>IF(ISBLANK(A478),"",COUNTIF(W:W,表1_1617[[#This Row],[子项名称]]&amp;表1_1617[[#This Row],[标题]]&amp;表1_1617[[#This Row],[分项工程代号]]))</f>
        <v/>
      </c>
      <c r="Y478" s="11" t="str">
        <f>IF(ISBLANK(A478),"",表1_1617[[#This Row],[子项名称]]&amp;表1_1617[[#This Row],[分项工程代号]]&amp;表1_1617[[#This Row],[分项工程名称]])</f>
        <v/>
      </c>
      <c r="Z478" s="11" t="str">
        <f>IF(ISBLANK(A478),"",IF(MATCH(表1_1617[[#This Row],[子项名称]]&amp;表1_1617[[#This Row],[分项工程代号]]&amp;表1_1617[[#This Row],[分项工程名称]],Y:Y,0)=ROW(表1_1617[[#This Row],[子项名称]]),TRUE,FALSE))</f>
        <v/>
      </c>
      <c r="AA478" s="11" t="str">
        <f t="shared" si="93"/>
        <v/>
      </c>
      <c r="AB478" s="11" t="str">
        <f>IF(ISBLANK(A478),"",VLOOKUP(表1_1617[[#This Row],[分项工程名称]],施工检查记录[#All],2,FALSE))</f>
        <v/>
      </c>
      <c r="AC478" s="5"/>
    </row>
    <row r="479" customHeight="1" spans="1:29">
      <c r="A479" s="5"/>
      <c r="B479" s="5"/>
      <c r="C479" s="5"/>
      <c r="D479" s="5"/>
      <c r="E479" s="5"/>
      <c r="F479" s="5"/>
      <c r="G479" s="5"/>
      <c r="H479" s="5"/>
      <c r="I479" s="5"/>
      <c r="J479" s="5"/>
      <c r="K479" s="11" t="str">
        <f>IF(ISBLANK(A479),"",VLOOKUP("S8"&amp;表1_1617[[#This Row],[分项工程代号]]&amp;表1_1617[[#This Row],[分项工程名称]],模板!D:F,3,FALSE))</f>
        <v/>
      </c>
      <c r="L479" s="2" t="str">
        <f>IF(ISBLANK(A479),"",表1_1617[[#This Row],[编号]]&amp;TEXT(表1_1617[[#This Row],[序号]],"000"))</f>
        <v/>
      </c>
      <c r="M479" s="11" t="str">
        <f t="shared" si="84"/>
        <v/>
      </c>
      <c r="N479" s="11" t="str">
        <f t="shared" si="85"/>
        <v/>
      </c>
      <c r="O479" s="11" t="str">
        <f t="shared" si="86"/>
        <v/>
      </c>
      <c r="P479" s="2" t="str">
        <f t="shared" si="87"/>
        <v/>
      </c>
      <c r="Q479" s="2" t="str">
        <f t="shared" si="88"/>
        <v/>
      </c>
      <c r="R479" s="2" t="str">
        <f t="shared" si="89"/>
        <v/>
      </c>
      <c r="S479" s="11" t="str">
        <f t="shared" si="90"/>
        <v/>
      </c>
      <c r="T479" s="11" t="str">
        <f>IF(ISBLANK(A479),"",VLOOKUP(表1_1617[[#This Row],[分项工程名称]],模板!C:G,3,FALSE))</f>
        <v/>
      </c>
      <c r="U479" s="2" t="str">
        <f t="shared" si="91"/>
        <v/>
      </c>
      <c r="V479" s="2" t="str">
        <f t="shared" si="92"/>
        <v/>
      </c>
      <c r="W479" s="11" t="str">
        <f>IF(ISBLANK(A479),"",表1_1617[[#This Row],[子项名称]]&amp;表1_1617[[#This Row],[标题]]&amp;表1_1617[[#This Row],[分项工程代号]])</f>
        <v/>
      </c>
      <c r="X479" s="11" t="str">
        <f>IF(ISBLANK(A479),"",COUNTIF(W:W,表1_1617[[#This Row],[子项名称]]&amp;表1_1617[[#This Row],[标题]]&amp;表1_1617[[#This Row],[分项工程代号]]))</f>
        <v/>
      </c>
      <c r="Y479" s="11" t="str">
        <f>IF(ISBLANK(A479),"",表1_1617[[#This Row],[子项名称]]&amp;表1_1617[[#This Row],[分项工程代号]]&amp;表1_1617[[#This Row],[分项工程名称]])</f>
        <v/>
      </c>
      <c r="Z479" s="11" t="str">
        <f>IF(ISBLANK(A479),"",IF(MATCH(表1_1617[[#This Row],[子项名称]]&amp;表1_1617[[#This Row],[分项工程代号]]&amp;表1_1617[[#This Row],[分项工程名称]],Y:Y,0)=ROW(表1_1617[[#This Row],[子项名称]]),TRUE,FALSE))</f>
        <v/>
      </c>
      <c r="AA479" s="11" t="str">
        <f t="shared" si="93"/>
        <v/>
      </c>
      <c r="AB479" s="11" t="str">
        <f>IF(ISBLANK(A479),"",VLOOKUP(表1_1617[[#This Row],[分项工程名称]],施工检查记录[#All],2,FALSE))</f>
        <v/>
      </c>
      <c r="AC479" s="5"/>
    </row>
    <row r="480" customHeight="1" spans="1:29">
      <c r="A480" s="5"/>
      <c r="B480" s="5"/>
      <c r="C480" s="5"/>
      <c r="D480" s="5"/>
      <c r="E480" s="5"/>
      <c r="F480" s="5"/>
      <c r="G480" s="5"/>
      <c r="H480" s="5"/>
      <c r="I480" s="5"/>
      <c r="J480" s="5"/>
      <c r="K480" s="11" t="str">
        <f>IF(ISBLANK(A480),"",VLOOKUP("S8"&amp;表1_1617[[#This Row],[分项工程代号]]&amp;表1_1617[[#This Row],[分项工程名称]],模板!D:F,3,FALSE))</f>
        <v/>
      </c>
      <c r="L480" s="2" t="str">
        <f>IF(ISBLANK(A480),"",表1_1617[[#This Row],[编号]]&amp;TEXT(表1_1617[[#This Row],[序号]],"000"))</f>
        <v/>
      </c>
      <c r="M480" s="11" t="str">
        <f t="shared" si="84"/>
        <v/>
      </c>
      <c r="N480" s="11" t="str">
        <f t="shared" si="85"/>
        <v/>
      </c>
      <c r="O480" s="11" t="str">
        <f t="shared" si="86"/>
        <v/>
      </c>
      <c r="P480" s="2" t="str">
        <f t="shared" si="87"/>
        <v/>
      </c>
      <c r="Q480" s="2" t="str">
        <f t="shared" si="88"/>
        <v/>
      </c>
      <c r="R480" s="2" t="str">
        <f t="shared" si="89"/>
        <v/>
      </c>
      <c r="S480" s="11" t="str">
        <f t="shared" si="90"/>
        <v/>
      </c>
      <c r="T480" s="11" t="str">
        <f>IF(ISBLANK(A480),"",VLOOKUP(表1_1617[[#This Row],[分项工程名称]],模板!C:G,3,FALSE))</f>
        <v/>
      </c>
      <c r="U480" s="2" t="str">
        <f t="shared" si="91"/>
        <v/>
      </c>
      <c r="V480" s="2" t="str">
        <f t="shared" si="92"/>
        <v/>
      </c>
      <c r="W480" s="11" t="str">
        <f>IF(ISBLANK(A480),"",表1_1617[[#This Row],[子项名称]]&amp;表1_1617[[#This Row],[标题]]&amp;表1_1617[[#This Row],[分项工程代号]])</f>
        <v/>
      </c>
      <c r="X480" s="11" t="str">
        <f>IF(ISBLANK(A480),"",COUNTIF(W:W,表1_1617[[#This Row],[子项名称]]&amp;表1_1617[[#This Row],[标题]]&amp;表1_1617[[#This Row],[分项工程代号]]))</f>
        <v/>
      </c>
      <c r="Y480" s="11" t="str">
        <f>IF(ISBLANK(A480),"",表1_1617[[#This Row],[子项名称]]&amp;表1_1617[[#This Row],[分项工程代号]]&amp;表1_1617[[#This Row],[分项工程名称]])</f>
        <v/>
      </c>
      <c r="Z480" s="11" t="str">
        <f>IF(ISBLANK(A480),"",IF(MATCH(表1_1617[[#This Row],[子项名称]]&amp;表1_1617[[#This Row],[分项工程代号]]&amp;表1_1617[[#This Row],[分项工程名称]],Y:Y,0)=ROW(表1_1617[[#This Row],[子项名称]]),TRUE,FALSE))</f>
        <v/>
      </c>
      <c r="AA480" s="11" t="str">
        <f t="shared" si="93"/>
        <v/>
      </c>
      <c r="AB480" s="11" t="str">
        <f>IF(ISBLANK(A480),"",VLOOKUP(表1_1617[[#This Row],[分项工程名称]],施工检查记录[#All],2,FALSE))</f>
        <v/>
      </c>
      <c r="AC480" s="5"/>
    </row>
    <row r="481" customHeight="1" spans="1:29">
      <c r="A481" s="5"/>
      <c r="B481" s="5"/>
      <c r="C481" s="5"/>
      <c r="D481" s="5"/>
      <c r="E481" s="5"/>
      <c r="F481" s="5"/>
      <c r="G481" s="5"/>
      <c r="H481" s="5"/>
      <c r="I481" s="5"/>
      <c r="J481" s="5"/>
      <c r="K481" s="11" t="str">
        <f>IF(ISBLANK(A481),"",VLOOKUP("S8"&amp;表1_1617[[#This Row],[分项工程代号]]&amp;表1_1617[[#This Row],[分项工程名称]],模板!D:F,3,FALSE))</f>
        <v/>
      </c>
      <c r="L481" s="2" t="str">
        <f>IF(ISBLANK(A481),"",表1_1617[[#This Row],[编号]]&amp;TEXT(表1_1617[[#This Row],[序号]],"000"))</f>
        <v/>
      </c>
      <c r="M481" s="11" t="str">
        <f t="shared" si="84"/>
        <v/>
      </c>
      <c r="N481" s="11" t="str">
        <f t="shared" si="85"/>
        <v/>
      </c>
      <c r="O481" s="11" t="str">
        <f t="shared" si="86"/>
        <v/>
      </c>
      <c r="P481" s="2" t="str">
        <f t="shared" si="87"/>
        <v/>
      </c>
      <c r="Q481" s="2" t="str">
        <f t="shared" si="88"/>
        <v/>
      </c>
      <c r="R481" s="2" t="str">
        <f t="shared" si="89"/>
        <v/>
      </c>
      <c r="S481" s="11" t="str">
        <f t="shared" si="90"/>
        <v/>
      </c>
      <c r="T481" s="11" t="str">
        <f>IF(ISBLANK(A481),"",VLOOKUP(表1_1617[[#This Row],[分项工程名称]],模板!C:G,3,FALSE))</f>
        <v/>
      </c>
      <c r="U481" s="2" t="str">
        <f t="shared" si="91"/>
        <v/>
      </c>
      <c r="V481" s="2" t="str">
        <f t="shared" si="92"/>
        <v/>
      </c>
      <c r="W481" s="11" t="str">
        <f>IF(ISBLANK(A481),"",表1_1617[[#This Row],[子项名称]]&amp;表1_1617[[#This Row],[标题]]&amp;表1_1617[[#This Row],[分项工程代号]])</f>
        <v/>
      </c>
      <c r="X481" s="11" t="str">
        <f>IF(ISBLANK(A481),"",COUNTIF(W:W,表1_1617[[#This Row],[子项名称]]&amp;表1_1617[[#This Row],[标题]]&amp;表1_1617[[#This Row],[分项工程代号]]))</f>
        <v/>
      </c>
      <c r="Y481" s="11" t="str">
        <f>IF(ISBLANK(A481),"",表1_1617[[#This Row],[子项名称]]&amp;表1_1617[[#This Row],[分项工程代号]]&amp;表1_1617[[#This Row],[分项工程名称]])</f>
        <v/>
      </c>
      <c r="Z481" s="11" t="str">
        <f>IF(ISBLANK(A481),"",IF(MATCH(表1_1617[[#This Row],[子项名称]]&amp;表1_1617[[#This Row],[分项工程代号]]&amp;表1_1617[[#This Row],[分项工程名称]],Y:Y,0)=ROW(表1_1617[[#This Row],[子项名称]]),TRUE,FALSE))</f>
        <v/>
      </c>
      <c r="AA481" s="11" t="str">
        <f t="shared" si="93"/>
        <v/>
      </c>
      <c r="AB481" s="11" t="str">
        <f>IF(ISBLANK(A481),"",VLOOKUP(表1_1617[[#This Row],[分项工程名称]],施工检查记录[#All],2,FALSE))</f>
        <v/>
      </c>
      <c r="AC481" s="5"/>
    </row>
    <row r="482" customHeight="1" spans="1:29">
      <c r="A482" s="5"/>
      <c r="B482" s="5"/>
      <c r="C482" s="5"/>
      <c r="D482" s="5"/>
      <c r="E482" s="5"/>
      <c r="F482" s="5"/>
      <c r="G482" s="5"/>
      <c r="H482" s="5"/>
      <c r="I482" s="5"/>
      <c r="J482" s="5"/>
      <c r="K482" s="11" t="str">
        <f>IF(ISBLANK(A482),"",VLOOKUP("S8"&amp;表1_1617[[#This Row],[分项工程代号]]&amp;表1_1617[[#This Row],[分项工程名称]],模板!D:F,3,FALSE))</f>
        <v/>
      </c>
      <c r="L482" s="2" t="str">
        <f>IF(ISBLANK(A482),"",表1_1617[[#This Row],[编号]]&amp;TEXT(表1_1617[[#This Row],[序号]],"000"))</f>
        <v/>
      </c>
      <c r="M482" s="11" t="str">
        <f t="shared" si="84"/>
        <v/>
      </c>
      <c r="N482" s="11" t="str">
        <f t="shared" si="85"/>
        <v/>
      </c>
      <c r="O482" s="11" t="str">
        <f t="shared" si="86"/>
        <v/>
      </c>
      <c r="P482" s="2" t="str">
        <f t="shared" si="87"/>
        <v/>
      </c>
      <c r="Q482" s="2" t="str">
        <f t="shared" si="88"/>
        <v/>
      </c>
      <c r="R482" s="2" t="str">
        <f t="shared" si="89"/>
        <v/>
      </c>
      <c r="S482" s="11" t="str">
        <f t="shared" si="90"/>
        <v/>
      </c>
      <c r="T482" s="11" t="str">
        <f>IF(ISBLANK(A482),"",VLOOKUP(表1_1617[[#This Row],[分项工程名称]],模板!C:G,3,FALSE))</f>
        <v/>
      </c>
      <c r="U482" s="2" t="str">
        <f t="shared" si="91"/>
        <v/>
      </c>
      <c r="V482" s="2" t="str">
        <f t="shared" si="92"/>
        <v/>
      </c>
      <c r="W482" s="11" t="str">
        <f>IF(ISBLANK(A482),"",表1_1617[[#This Row],[子项名称]]&amp;表1_1617[[#This Row],[标题]]&amp;表1_1617[[#This Row],[分项工程代号]])</f>
        <v/>
      </c>
      <c r="X482" s="11" t="str">
        <f>IF(ISBLANK(A482),"",COUNTIF(W:W,表1_1617[[#This Row],[子项名称]]&amp;表1_1617[[#This Row],[标题]]&amp;表1_1617[[#This Row],[分项工程代号]]))</f>
        <v/>
      </c>
      <c r="Y482" s="11" t="str">
        <f>IF(ISBLANK(A482),"",表1_1617[[#This Row],[子项名称]]&amp;表1_1617[[#This Row],[分项工程代号]]&amp;表1_1617[[#This Row],[分项工程名称]])</f>
        <v/>
      </c>
      <c r="Z482" s="11" t="str">
        <f>IF(ISBLANK(A482),"",IF(MATCH(表1_1617[[#This Row],[子项名称]]&amp;表1_1617[[#This Row],[分项工程代号]]&amp;表1_1617[[#This Row],[分项工程名称]],Y:Y,0)=ROW(表1_1617[[#This Row],[子项名称]]),TRUE,FALSE))</f>
        <v/>
      </c>
      <c r="AA482" s="11" t="str">
        <f t="shared" si="93"/>
        <v/>
      </c>
      <c r="AB482" s="11" t="str">
        <f>IF(ISBLANK(A482),"",VLOOKUP(表1_1617[[#This Row],[分项工程名称]],施工检查记录[#All],2,FALSE))</f>
        <v/>
      </c>
      <c r="AC482" s="5"/>
    </row>
    <row r="483" customHeight="1" spans="1:29">
      <c r="A483" s="5"/>
      <c r="B483" s="5"/>
      <c r="C483" s="5"/>
      <c r="D483" s="5"/>
      <c r="E483" s="5"/>
      <c r="F483" s="5"/>
      <c r="G483" s="5"/>
      <c r="H483" s="5"/>
      <c r="I483" s="5"/>
      <c r="J483" s="5"/>
      <c r="K483" s="11" t="str">
        <f>IF(ISBLANK(A483),"",VLOOKUP("S8"&amp;表1_1617[[#This Row],[分项工程代号]]&amp;表1_1617[[#This Row],[分项工程名称]],模板!D:F,3,FALSE))</f>
        <v/>
      </c>
      <c r="L483" s="2" t="str">
        <f>IF(ISBLANK(A483),"",表1_1617[[#This Row],[编号]]&amp;TEXT(表1_1617[[#This Row],[序号]],"000"))</f>
        <v/>
      </c>
      <c r="M483" s="11" t="str">
        <f t="shared" si="84"/>
        <v/>
      </c>
      <c r="N483" s="11" t="str">
        <f t="shared" si="85"/>
        <v/>
      </c>
      <c r="O483" s="11" t="str">
        <f t="shared" si="86"/>
        <v/>
      </c>
      <c r="P483" s="2" t="str">
        <f t="shared" si="87"/>
        <v/>
      </c>
      <c r="Q483" s="2" t="str">
        <f t="shared" si="88"/>
        <v/>
      </c>
      <c r="R483" s="2" t="str">
        <f t="shared" si="89"/>
        <v/>
      </c>
      <c r="S483" s="11" t="str">
        <f t="shared" si="90"/>
        <v/>
      </c>
      <c r="T483" s="11" t="str">
        <f>IF(ISBLANK(A483),"",VLOOKUP(表1_1617[[#This Row],[分项工程名称]],模板!C:G,3,FALSE))</f>
        <v/>
      </c>
      <c r="U483" s="2" t="str">
        <f t="shared" si="91"/>
        <v/>
      </c>
      <c r="V483" s="2" t="str">
        <f t="shared" si="92"/>
        <v/>
      </c>
      <c r="W483" s="11" t="str">
        <f>IF(ISBLANK(A483),"",表1_1617[[#This Row],[子项名称]]&amp;表1_1617[[#This Row],[标题]]&amp;表1_1617[[#This Row],[分项工程代号]])</f>
        <v/>
      </c>
      <c r="X483" s="11" t="str">
        <f>IF(ISBLANK(A483),"",COUNTIF(W:W,表1_1617[[#This Row],[子项名称]]&amp;表1_1617[[#This Row],[标题]]&amp;表1_1617[[#This Row],[分项工程代号]]))</f>
        <v/>
      </c>
      <c r="Y483" s="11" t="str">
        <f>IF(ISBLANK(A483),"",表1_1617[[#This Row],[子项名称]]&amp;表1_1617[[#This Row],[分项工程代号]]&amp;表1_1617[[#This Row],[分项工程名称]])</f>
        <v/>
      </c>
      <c r="Z483" s="11" t="str">
        <f>IF(ISBLANK(A483),"",IF(MATCH(表1_1617[[#This Row],[子项名称]]&amp;表1_1617[[#This Row],[分项工程代号]]&amp;表1_1617[[#This Row],[分项工程名称]],Y:Y,0)=ROW(表1_1617[[#This Row],[子项名称]]),TRUE,FALSE))</f>
        <v/>
      </c>
      <c r="AA483" s="11" t="str">
        <f t="shared" si="93"/>
        <v/>
      </c>
      <c r="AB483" s="11" t="str">
        <f>IF(ISBLANK(A483),"",VLOOKUP(表1_1617[[#This Row],[分项工程名称]],施工检查记录[#All],2,FALSE))</f>
        <v/>
      </c>
      <c r="AC483" s="5"/>
    </row>
    <row r="484" customHeight="1" spans="1:29">
      <c r="A484" s="5"/>
      <c r="B484" s="5"/>
      <c r="C484" s="5"/>
      <c r="D484" s="5"/>
      <c r="E484" s="5"/>
      <c r="F484" s="5"/>
      <c r="G484" s="5"/>
      <c r="H484" s="5"/>
      <c r="I484" s="5"/>
      <c r="J484" s="5"/>
      <c r="K484" s="11" t="str">
        <f>IF(ISBLANK(A484),"",VLOOKUP("S8"&amp;表1_1617[[#This Row],[分项工程代号]]&amp;表1_1617[[#This Row],[分项工程名称]],模板!D:F,3,FALSE))</f>
        <v/>
      </c>
      <c r="L484" s="2" t="str">
        <f>IF(ISBLANK(A484),"",表1_1617[[#This Row],[编号]]&amp;TEXT(表1_1617[[#This Row],[序号]],"000"))</f>
        <v/>
      </c>
      <c r="M484" s="11" t="str">
        <f t="shared" si="84"/>
        <v/>
      </c>
      <c r="N484" s="11" t="str">
        <f t="shared" si="85"/>
        <v/>
      </c>
      <c r="O484" s="11" t="str">
        <f t="shared" si="86"/>
        <v/>
      </c>
      <c r="P484" s="2" t="str">
        <f t="shared" si="87"/>
        <v/>
      </c>
      <c r="Q484" s="2" t="str">
        <f t="shared" si="88"/>
        <v/>
      </c>
      <c r="R484" s="2" t="str">
        <f t="shared" si="89"/>
        <v/>
      </c>
      <c r="S484" s="11" t="str">
        <f t="shared" si="90"/>
        <v/>
      </c>
      <c r="T484" s="11" t="str">
        <f>IF(ISBLANK(A484),"",VLOOKUP(表1_1617[[#This Row],[分项工程名称]],模板!C:G,3,FALSE))</f>
        <v/>
      </c>
      <c r="U484" s="2" t="str">
        <f t="shared" si="91"/>
        <v/>
      </c>
      <c r="V484" s="2" t="str">
        <f t="shared" si="92"/>
        <v/>
      </c>
      <c r="W484" s="11" t="str">
        <f>IF(ISBLANK(A484),"",表1_1617[[#This Row],[子项名称]]&amp;表1_1617[[#This Row],[标题]]&amp;表1_1617[[#This Row],[分项工程代号]])</f>
        <v/>
      </c>
      <c r="X484" s="11" t="str">
        <f>IF(ISBLANK(A484),"",COUNTIF(W:W,表1_1617[[#This Row],[子项名称]]&amp;表1_1617[[#This Row],[标题]]&amp;表1_1617[[#This Row],[分项工程代号]]))</f>
        <v/>
      </c>
      <c r="Y484" s="11" t="str">
        <f>IF(ISBLANK(A484),"",表1_1617[[#This Row],[子项名称]]&amp;表1_1617[[#This Row],[分项工程代号]]&amp;表1_1617[[#This Row],[分项工程名称]])</f>
        <v/>
      </c>
      <c r="Z484" s="11" t="str">
        <f>IF(ISBLANK(A484),"",IF(MATCH(表1_1617[[#This Row],[子项名称]]&amp;表1_1617[[#This Row],[分项工程代号]]&amp;表1_1617[[#This Row],[分项工程名称]],Y:Y,0)=ROW(表1_1617[[#This Row],[子项名称]]),TRUE,FALSE))</f>
        <v/>
      </c>
      <c r="AA484" s="11" t="str">
        <f t="shared" si="93"/>
        <v/>
      </c>
      <c r="AB484" s="11" t="str">
        <f>IF(ISBLANK(A484),"",VLOOKUP(表1_1617[[#This Row],[分项工程名称]],施工检查记录[#All],2,FALSE))</f>
        <v/>
      </c>
      <c r="AC484" s="5"/>
    </row>
    <row r="485" customHeight="1" spans="1:29">
      <c r="A485" s="5"/>
      <c r="B485" s="5"/>
      <c r="C485" s="5"/>
      <c r="D485" s="5"/>
      <c r="E485" s="5"/>
      <c r="F485" s="5"/>
      <c r="G485" s="5"/>
      <c r="H485" s="5"/>
      <c r="I485" s="5"/>
      <c r="J485" s="5"/>
      <c r="K485" s="11" t="str">
        <f>IF(ISBLANK(A485),"",VLOOKUP("S8"&amp;表1_1617[[#This Row],[分项工程代号]]&amp;表1_1617[[#This Row],[分项工程名称]],模板!D:F,3,FALSE))</f>
        <v/>
      </c>
      <c r="L485" s="2" t="str">
        <f>IF(ISBLANK(A485),"",表1_1617[[#This Row],[编号]]&amp;TEXT(表1_1617[[#This Row],[序号]],"000"))</f>
        <v/>
      </c>
      <c r="M485" s="11" t="str">
        <f t="shared" si="84"/>
        <v/>
      </c>
      <c r="N485" s="11" t="str">
        <f t="shared" si="85"/>
        <v/>
      </c>
      <c r="O485" s="11" t="str">
        <f t="shared" si="86"/>
        <v/>
      </c>
      <c r="P485" s="2" t="str">
        <f t="shared" si="87"/>
        <v/>
      </c>
      <c r="Q485" s="2" t="str">
        <f t="shared" si="88"/>
        <v/>
      </c>
      <c r="R485" s="2" t="str">
        <f t="shared" si="89"/>
        <v/>
      </c>
      <c r="S485" s="11" t="str">
        <f t="shared" si="90"/>
        <v/>
      </c>
      <c r="T485" s="11" t="str">
        <f>IF(ISBLANK(A485),"",VLOOKUP(表1_1617[[#This Row],[分项工程名称]],模板!C:G,3,FALSE))</f>
        <v/>
      </c>
      <c r="U485" s="2" t="str">
        <f t="shared" si="91"/>
        <v/>
      </c>
      <c r="V485" s="2" t="str">
        <f t="shared" si="92"/>
        <v/>
      </c>
      <c r="W485" s="11" t="str">
        <f>IF(ISBLANK(A485),"",表1_1617[[#This Row],[子项名称]]&amp;表1_1617[[#This Row],[标题]]&amp;表1_1617[[#This Row],[分项工程代号]])</f>
        <v/>
      </c>
      <c r="X485" s="11" t="str">
        <f>IF(ISBLANK(A485),"",COUNTIF(W:W,表1_1617[[#This Row],[子项名称]]&amp;表1_1617[[#This Row],[标题]]&amp;表1_1617[[#This Row],[分项工程代号]]))</f>
        <v/>
      </c>
      <c r="Y485" s="11" t="str">
        <f>IF(ISBLANK(A485),"",表1_1617[[#This Row],[子项名称]]&amp;表1_1617[[#This Row],[分项工程代号]]&amp;表1_1617[[#This Row],[分项工程名称]])</f>
        <v/>
      </c>
      <c r="Z485" s="11" t="str">
        <f>IF(ISBLANK(A485),"",IF(MATCH(表1_1617[[#This Row],[子项名称]]&amp;表1_1617[[#This Row],[分项工程代号]]&amp;表1_1617[[#This Row],[分项工程名称]],Y:Y,0)=ROW(表1_1617[[#This Row],[子项名称]]),TRUE,FALSE))</f>
        <v/>
      </c>
      <c r="AA485" s="11" t="str">
        <f t="shared" si="93"/>
        <v/>
      </c>
      <c r="AB485" s="11" t="str">
        <f>IF(ISBLANK(A485),"",VLOOKUP(表1_1617[[#This Row],[分项工程名称]],施工检查记录[#All],2,FALSE))</f>
        <v/>
      </c>
      <c r="AC485" s="5"/>
    </row>
    <row r="486" customHeight="1" spans="1:29">
      <c r="A486" s="5"/>
      <c r="B486" s="5"/>
      <c r="C486" s="5"/>
      <c r="D486" s="5"/>
      <c r="E486" s="5"/>
      <c r="F486" s="5"/>
      <c r="G486" s="5"/>
      <c r="H486" s="5"/>
      <c r="I486" s="5"/>
      <c r="J486" s="5"/>
      <c r="K486" s="11" t="str">
        <f>IF(ISBLANK(A486),"",VLOOKUP("S8"&amp;表1_1617[[#This Row],[分项工程代号]]&amp;表1_1617[[#This Row],[分项工程名称]],模板!D:F,3,FALSE))</f>
        <v/>
      </c>
      <c r="L486" s="2" t="str">
        <f>IF(ISBLANK(A486),"",表1_1617[[#This Row],[编号]]&amp;TEXT(表1_1617[[#This Row],[序号]],"000"))</f>
        <v/>
      </c>
      <c r="M486" s="11" t="str">
        <f t="shared" si="84"/>
        <v/>
      </c>
      <c r="N486" s="11" t="str">
        <f t="shared" si="85"/>
        <v/>
      </c>
      <c r="O486" s="11" t="str">
        <f t="shared" si="86"/>
        <v/>
      </c>
      <c r="P486" s="2" t="str">
        <f t="shared" si="87"/>
        <v/>
      </c>
      <c r="Q486" s="2" t="str">
        <f t="shared" si="88"/>
        <v/>
      </c>
      <c r="R486" s="2" t="str">
        <f t="shared" si="89"/>
        <v/>
      </c>
      <c r="S486" s="11" t="str">
        <f t="shared" si="90"/>
        <v/>
      </c>
      <c r="T486" s="11" t="str">
        <f>IF(ISBLANK(A486),"",VLOOKUP(表1_1617[[#This Row],[分项工程名称]],模板!C:G,3,FALSE))</f>
        <v/>
      </c>
      <c r="U486" s="2" t="str">
        <f t="shared" si="91"/>
        <v/>
      </c>
      <c r="V486" s="2" t="str">
        <f t="shared" si="92"/>
        <v/>
      </c>
      <c r="W486" s="11" t="str">
        <f>IF(ISBLANK(A486),"",表1_1617[[#This Row],[子项名称]]&amp;表1_1617[[#This Row],[标题]]&amp;表1_1617[[#This Row],[分项工程代号]])</f>
        <v/>
      </c>
      <c r="X486" s="11" t="str">
        <f>IF(ISBLANK(A486),"",COUNTIF(W:W,表1_1617[[#This Row],[子项名称]]&amp;表1_1617[[#This Row],[标题]]&amp;表1_1617[[#This Row],[分项工程代号]]))</f>
        <v/>
      </c>
      <c r="Y486" s="11" t="str">
        <f>IF(ISBLANK(A486),"",表1_1617[[#This Row],[子项名称]]&amp;表1_1617[[#This Row],[分项工程代号]]&amp;表1_1617[[#This Row],[分项工程名称]])</f>
        <v/>
      </c>
      <c r="Z486" s="11" t="str">
        <f>IF(ISBLANK(A486),"",IF(MATCH(表1_1617[[#This Row],[子项名称]]&amp;表1_1617[[#This Row],[分项工程代号]]&amp;表1_1617[[#This Row],[分项工程名称]],Y:Y,0)=ROW(表1_1617[[#This Row],[子项名称]]),TRUE,FALSE))</f>
        <v/>
      </c>
      <c r="AA486" s="11" t="str">
        <f t="shared" si="93"/>
        <v/>
      </c>
      <c r="AB486" s="11" t="str">
        <f>IF(ISBLANK(A486),"",VLOOKUP(表1_1617[[#This Row],[分项工程名称]],施工检查记录[#All],2,FALSE))</f>
        <v/>
      </c>
      <c r="AC486" s="5"/>
    </row>
    <row r="487" customHeight="1" spans="1:29">
      <c r="A487" s="5"/>
      <c r="B487" s="5"/>
      <c r="C487" s="5"/>
      <c r="D487" s="5"/>
      <c r="E487" s="5"/>
      <c r="F487" s="5"/>
      <c r="G487" s="5"/>
      <c r="H487" s="5"/>
      <c r="I487" s="5"/>
      <c r="J487" s="5"/>
      <c r="K487" s="11" t="str">
        <f>IF(ISBLANK(A487),"",VLOOKUP("S8"&amp;表1_1617[[#This Row],[分项工程代号]]&amp;表1_1617[[#This Row],[分项工程名称]],模板!D:F,3,FALSE))</f>
        <v/>
      </c>
      <c r="L487" s="2" t="str">
        <f>IF(ISBLANK(A487),"",表1_1617[[#This Row],[编号]]&amp;TEXT(表1_1617[[#This Row],[序号]],"000"))</f>
        <v/>
      </c>
      <c r="M487" s="11" t="str">
        <f t="shared" si="84"/>
        <v/>
      </c>
      <c r="N487" s="11" t="str">
        <f t="shared" si="85"/>
        <v/>
      </c>
      <c r="O487" s="11" t="str">
        <f t="shared" si="86"/>
        <v/>
      </c>
      <c r="P487" s="2" t="str">
        <f t="shared" si="87"/>
        <v/>
      </c>
      <c r="Q487" s="2" t="str">
        <f t="shared" si="88"/>
        <v/>
      </c>
      <c r="R487" s="2" t="str">
        <f t="shared" si="89"/>
        <v/>
      </c>
      <c r="S487" s="11" t="str">
        <f t="shared" si="90"/>
        <v/>
      </c>
      <c r="T487" s="11" t="str">
        <f>IF(ISBLANK(A487),"",VLOOKUP(表1_1617[[#This Row],[分项工程名称]],模板!C:G,3,FALSE))</f>
        <v/>
      </c>
      <c r="U487" s="2" t="str">
        <f t="shared" si="91"/>
        <v/>
      </c>
      <c r="V487" s="2" t="str">
        <f t="shared" si="92"/>
        <v/>
      </c>
      <c r="W487" s="11" t="str">
        <f>IF(ISBLANK(A487),"",表1_1617[[#This Row],[子项名称]]&amp;表1_1617[[#This Row],[标题]]&amp;表1_1617[[#This Row],[分项工程代号]])</f>
        <v/>
      </c>
      <c r="X487" s="11" t="str">
        <f>IF(ISBLANK(A487),"",COUNTIF(W:W,表1_1617[[#This Row],[子项名称]]&amp;表1_1617[[#This Row],[标题]]&amp;表1_1617[[#This Row],[分项工程代号]]))</f>
        <v/>
      </c>
      <c r="Y487" s="11" t="str">
        <f>IF(ISBLANK(A487),"",表1_1617[[#This Row],[子项名称]]&amp;表1_1617[[#This Row],[分项工程代号]]&amp;表1_1617[[#This Row],[分项工程名称]])</f>
        <v/>
      </c>
      <c r="Z487" s="11" t="str">
        <f>IF(ISBLANK(A487),"",IF(MATCH(表1_1617[[#This Row],[子项名称]]&amp;表1_1617[[#This Row],[分项工程代号]]&amp;表1_1617[[#This Row],[分项工程名称]],Y:Y,0)=ROW(表1_1617[[#This Row],[子项名称]]),TRUE,FALSE))</f>
        <v/>
      </c>
      <c r="AA487" s="11" t="str">
        <f t="shared" si="93"/>
        <v/>
      </c>
      <c r="AB487" s="11" t="str">
        <f>IF(ISBLANK(A487),"",VLOOKUP(表1_1617[[#This Row],[分项工程名称]],施工检查记录[#All],2,FALSE))</f>
        <v/>
      </c>
      <c r="AC487" s="5"/>
    </row>
    <row r="488" customHeight="1" spans="1:29">
      <c r="A488" s="5"/>
      <c r="B488" s="5"/>
      <c r="C488" s="5"/>
      <c r="D488" s="5"/>
      <c r="E488" s="5"/>
      <c r="F488" s="5"/>
      <c r="G488" s="5"/>
      <c r="H488" s="5"/>
      <c r="I488" s="5"/>
      <c r="J488" s="5"/>
      <c r="K488" s="11" t="str">
        <f>IF(ISBLANK(A488),"",VLOOKUP("S8"&amp;表1_1617[[#This Row],[分项工程代号]]&amp;表1_1617[[#This Row],[分项工程名称]],模板!D:F,3,FALSE))</f>
        <v/>
      </c>
      <c r="L488" s="2" t="str">
        <f>IF(ISBLANK(A488),"",表1_1617[[#This Row],[编号]]&amp;TEXT(表1_1617[[#This Row],[序号]],"000"))</f>
        <v/>
      </c>
      <c r="M488" s="11" t="str">
        <f t="shared" si="84"/>
        <v/>
      </c>
      <c r="N488" s="11" t="str">
        <f t="shared" si="85"/>
        <v/>
      </c>
      <c r="O488" s="11" t="str">
        <f t="shared" si="86"/>
        <v/>
      </c>
      <c r="P488" s="2" t="str">
        <f t="shared" si="87"/>
        <v/>
      </c>
      <c r="Q488" s="2" t="str">
        <f t="shared" si="88"/>
        <v/>
      </c>
      <c r="R488" s="2" t="str">
        <f t="shared" si="89"/>
        <v/>
      </c>
      <c r="S488" s="11" t="str">
        <f t="shared" si="90"/>
        <v/>
      </c>
      <c r="T488" s="11" t="str">
        <f>IF(ISBLANK(A488),"",VLOOKUP(表1_1617[[#This Row],[分项工程名称]],模板!C:G,3,FALSE))</f>
        <v/>
      </c>
      <c r="U488" s="2" t="str">
        <f t="shared" si="91"/>
        <v/>
      </c>
      <c r="V488" s="2" t="str">
        <f t="shared" si="92"/>
        <v/>
      </c>
      <c r="W488" s="11" t="str">
        <f>IF(ISBLANK(A488),"",表1_1617[[#This Row],[子项名称]]&amp;表1_1617[[#This Row],[标题]]&amp;表1_1617[[#This Row],[分项工程代号]])</f>
        <v/>
      </c>
      <c r="X488" s="11" t="str">
        <f>IF(ISBLANK(A488),"",COUNTIF(W:W,表1_1617[[#This Row],[子项名称]]&amp;表1_1617[[#This Row],[标题]]&amp;表1_1617[[#This Row],[分项工程代号]]))</f>
        <v/>
      </c>
      <c r="Y488" s="11" t="str">
        <f>IF(ISBLANK(A488),"",表1_1617[[#This Row],[子项名称]]&amp;表1_1617[[#This Row],[分项工程代号]]&amp;表1_1617[[#This Row],[分项工程名称]])</f>
        <v/>
      </c>
      <c r="Z488" s="11" t="str">
        <f>IF(ISBLANK(A488),"",IF(MATCH(表1_1617[[#This Row],[子项名称]]&amp;表1_1617[[#This Row],[分项工程代号]]&amp;表1_1617[[#This Row],[分项工程名称]],Y:Y,0)=ROW(表1_1617[[#This Row],[子项名称]]),TRUE,FALSE))</f>
        <v/>
      </c>
      <c r="AA488" s="11" t="str">
        <f t="shared" si="93"/>
        <v/>
      </c>
      <c r="AB488" s="11" t="str">
        <f>IF(ISBLANK(A488),"",VLOOKUP(表1_1617[[#This Row],[分项工程名称]],施工检查记录[#All],2,FALSE))</f>
        <v/>
      </c>
      <c r="AC488" s="5"/>
    </row>
    <row r="489" customHeight="1" spans="1:29">
      <c r="A489" s="5"/>
      <c r="B489" s="5"/>
      <c r="C489" s="5"/>
      <c r="D489" s="5"/>
      <c r="E489" s="5"/>
      <c r="F489" s="5"/>
      <c r="G489" s="5"/>
      <c r="H489" s="5"/>
      <c r="I489" s="5"/>
      <c r="J489" s="5"/>
      <c r="K489" s="11" t="str">
        <f>IF(ISBLANK(A489),"",VLOOKUP("S8"&amp;表1_1617[[#This Row],[分项工程代号]]&amp;表1_1617[[#This Row],[分项工程名称]],模板!D:F,3,FALSE))</f>
        <v/>
      </c>
      <c r="L489" s="2" t="str">
        <f>IF(ISBLANK(A489),"",表1_1617[[#This Row],[编号]]&amp;TEXT(表1_1617[[#This Row],[序号]],"000"))</f>
        <v/>
      </c>
      <c r="M489" s="11" t="str">
        <f t="shared" si="84"/>
        <v/>
      </c>
      <c r="N489" s="11" t="str">
        <f t="shared" si="85"/>
        <v/>
      </c>
      <c r="O489" s="11" t="str">
        <f t="shared" si="86"/>
        <v/>
      </c>
      <c r="P489" s="2" t="str">
        <f t="shared" si="87"/>
        <v/>
      </c>
      <c r="Q489" s="2" t="str">
        <f t="shared" si="88"/>
        <v/>
      </c>
      <c r="R489" s="2" t="str">
        <f t="shared" si="89"/>
        <v/>
      </c>
      <c r="S489" s="11" t="str">
        <f t="shared" si="90"/>
        <v/>
      </c>
      <c r="T489" s="11" t="str">
        <f>IF(ISBLANK(A489),"",VLOOKUP(表1_1617[[#This Row],[分项工程名称]],模板!C:G,3,FALSE))</f>
        <v/>
      </c>
      <c r="U489" s="2" t="str">
        <f t="shared" si="91"/>
        <v/>
      </c>
      <c r="V489" s="2" t="str">
        <f t="shared" si="92"/>
        <v/>
      </c>
      <c r="W489" s="11" t="str">
        <f>IF(ISBLANK(A489),"",表1_1617[[#This Row],[子项名称]]&amp;表1_1617[[#This Row],[标题]]&amp;表1_1617[[#This Row],[分项工程代号]])</f>
        <v/>
      </c>
      <c r="X489" s="11" t="str">
        <f>IF(ISBLANK(A489),"",COUNTIF(W:W,表1_1617[[#This Row],[子项名称]]&amp;表1_1617[[#This Row],[标题]]&amp;表1_1617[[#This Row],[分项工程代号]]))</f>
        <v/>
      </c>
      <c r="Y489" s="11" t="str">
        <f>IF(ISBLANK(A489),"",表1_1617[[#This Row],[子项名称]]&amp;表1_1617[[#This Row],[分项工程代号]]&amp;表1_1617[[#This Row],[分项工程名称]])</f>
        <v/>
      </c>
      <c r="Z489" s="11" t="str">
        <f>IF(ISBLANK(A489),"",IF(MATCH(表1_1617[[#This Row],[子项名称]]&amp;表1_1617[[#This Row],[分项工程代号]]&amp;表1_1617[[#This Row],[分项工程名称]],Y:Y,0)=ROW(表1_1617[[#This Row],[子项名称]]),TRUE,FALSE))</f>
        <v/>
      </c>
      <c r="AA489" s="11" t="str">
        <f t="shared" si="93"/>
        <v/>
      </c>
      <c r="AB489" s="11" t="str">
        <f>IF(ISBLANK(A489),"",VLOOKUP(表1_1617[[#This Row],[分项工程名称]],施工检查记录[#All],2,FALSE))</f>
        <v/>
      </c>
      <c r="AC489" s="5"/>
    </row>
    <row r="490" customHeight="1" spans="1:29">
      <c r="A490" s="5"/>
      <c r="B490" s="5"/>
      <c r="C490" s="5"/>
      <c r="D490" s="5"/>
      <c r="E490" s="5"/>
      <c r="F490" s="5"/>
      <c r="G490" s="5"/>
      <c r="H490" s="5"/>
      <c r="I490" s="5"/>
      <c r="J490" s="5"/>
      <c r="K490" s="11" t="str">
        <f>IF(ISBLANK(A490),"",VLOOKUP("S8"&amp;表1_1617[[#This Row],[分项工程代号]]&amp;表1_1617[[#This Row],[分项工程名称]],模板!D:F,3,FALSE))</f>
        <v/>
      </c>
      <c r="L490" s="2" t="str">
        <f>IF(ISBLANK(A490),"",表1_1617[[#This Row],[编号]]&amp;TEXT(表1_1617[[#This Row],[序号]],"000"))</f>
        <v/>
      </c>
      <c r="M490" s="11" t="str">
        <f t="shared" si="84"/>
        <v/>
      </c>
      <c r="N490" s="11" t="str">
        <f t="shared" si="85"/>
        <v/>
      </c>
      <c r="O490" s="11" t="str">
        <f t="shared" si="86"/>
        <v/>
      </c>
      <c r="P490" s="2" t="str">
        <f t="shared" si="87"/>
        <v/>
      </c>
      <c r="Q490" s="2" t="str">
        <f t="shared" si="88"/>
        <v/>
      </c>
      <c r="R490" s="2" t="str">
        <f t="shared" si="89"/>
        <v/>
      </c>
      <c r="S490" s="11" t="str">
        <f t="shared" si="90"/>
        <v/>
      </c>
      <c r="T490" s="11" t="str">
        <f>IF(ISBLANK(A490),"",VLOOKUP(表1_1617[[#This Row],[分项工程名称]],模板!C:G,3,FALSE))</f>
        <v/>
      </c>
      <c r="U490" s="2" t="str">
        <f t="shared" si="91"/>
        <v/>
      </c>
      <c r="V490" s="2" t="str">
        <f t="shared" si="92"/>
        <v/>
      </c>
      <c r="W490" s="11" t="str">
        <f>IF(ISBLANK(A490),"",表1_1617[[#This Row],[子项名称]]&amp;表1_1617[[#This Row],[标题]]&amp;表1_1617[[#This Row],[分项工程代号]])</f>
        <v/>
      </c>
      <c r="X490" s="11" t="str">
        <f>IF(ISBLANK(A490),"",COUNTIF(W:W,表1_1617[[#This Row],[子项名称]]&amp;表1_1617[[#This Row],[标题]]&amp;表1_1617[[#This Row],[分项工程代号]]))</f>
        <v/>
      </c>
      <c r="Y490" s="11" t="str">
        <f>IF(ISBLANK(A490),"",表1_1617[[#This Row],[子项名称]]&amp;表1_1617[[#This Row],[分项工程代号]]&amp;表1_1617[[#This Row],[分项工程名称]])</f>
        <v/>
      </c>
      <c r="Z490" s="11" t="str">
        <f>IF(ISBLANK(A490),"",IF(MATCH(表1_1617[[#This Row],[子项名称]]&amp;表1_1617[[#This Row],[分项工程代号]]&amp;表1_1617[[#This Row],[分项工程名称]],Y:Y,0)=ROW(表1_1617[[#This Row],[子项名称]]),TRUE,FALSE))</f>
        <v/>
      </c>
      <c r="AA490" s="11" t="str">
        <f t="shared" si="93"/>
        <v/>
      </c>
      <c r="AB490" s="11" t="str">
        <f>IF(ISBLANK(A490),"",VLOOKUP(表1_1617[[#This Row],[分项工程名称]],施工检查记录[#All],2,FALSE))</f>
        <v/>
      </c>
      <c r="AC490" s="5"/>
    </row>
    <row r="491" customHeight="1" spans="1:29">
      <c r="A491" s="5"/>
      <c r="B491" s="5"/>
      <c r="C491" s="5"/>
      <c r="D491" s="5"/>
      <c r="E491" s="5"/>
      <c r="F491" s="5"/>
      <c r="G491" s="5"/>
      <c r="H491" s="5"/>
      <c r="I491" s="5"/>
      <c r="J491" s="5"/>
      <c r="K491" s="11" t="str">
        <f>IF(ISBLANK(A491),"",VLOOKUP("S8"&amp;表1_1617[[#This Row],[分项工程代号]]&amp;表1_1617[[#This Row],[分项工程名称]],模板!D:F,3,FALSE))</f>
        <v/>
      </c>
      <c r="L491" s="2" t="str">
        <f>IF(ISBLANK(A491),"",表1_1617[[#This Row],[编号]]&amp;TEXT(表1_1617[[#This Row],[序号]],"000"))</f>
        <v/>
      </c>
      <c r="M491" s="11" t="str">
        <f t="shared" si="84"/>
        <v/>
      </c>
      <c r="N491" s="11" t="str">
        <f t="shared" si="85"/>
        <v/>
      </c>
      <c r="O491" s="11" t="str">
        <f t="shared" si="86"/>
        <v/>
      </c>
      <c r="P491" s="2" t="str">
        <f t="shared" si="87"/>
        <v/>
      </c>
      <c r="Q491" s="2" t="str">
        <f t="shared" si="88"/>
        <v/>
      </c>
      <c r="R491" s="2" t="str">
        <f t="shared" si="89"/>
        <v/>
      </c>
      <c r="S491" s="11" t="str">
        <f t="shared" si="90"/>
        <v/>
      </c>
      <c r="T491" s="11" t="str">
        <f>IF(ISBLANK(A491),"",VLOOKUP(表1_1617[[#This Row],[分项工程名称]],模板!C:G,3,FALSE))</f>
        <v/>
      </c>
      <c r="U491" s="2" t="str">
        <f t="shared" si="91"/>
        <v/>
      </c>
      <c r="V491" s="2" t="str">
        <f t="shared" si="92"/>
        <v/>
      </c>
      <c r="W491" s="11" t="str">
        <f>IF(ISBLANK(A491),"",表1_1617[[#This Row],[子项名称]]&amp;表1_1617[[#This Row],[标题]]&amp;表1_1617[[#This Row],[分项工程代号]])</f>
        <v/>
      </c>
      <c r="X491" s="11" t="str">
        <f>IF(ISBLANK(A491),"",COUNTIF(W:W,表1_1617[[#This Row],[子项名称]]&amp;表1_1617[[#This Row],[标题]]&amp;表1_1617[[#This Row],[分项工程代号]]))</f>
        <v/>
      </c>
      <c r="Y491" s="11" t="str">
        <f>IF(ISBLANK(A491),"",表1_1617[[#This Row],[子项名称]]&amp;表1_1617[[#This Row],[分项工程代号]]&amp;表1_1617[[#This Row],[分项工程名称]])</f>
        <v/>
      </c>
      <c r="Z491" s="11" t="str">
        <f>IF(ISBLANK(A491),"",IF(MATCH(表1_1617[[#This Row],[子项名称]]&amp;表1_1617[[#This Row],[分项工程代号]]&amp;表1_1617[[#This Row],[分项工程名称]],Y:Y,0)=ROW(表1_1617[[#This Row],[子项名称]]),TRUE,FALSE))</f>
        <v/>
      </c>
      <c r="AA491" s="11" t="str">
        <f t="shared" si="93"/>
        <v/>
      </c>
      <c r="AB491" s="11" t="str">
        <f>IF(ISBLANK(A491),"",VLOOKUP(表1_1617[[#This Row],[分项工程名称]],施工检查记录[#All],2,FALSE))</f>
        <v/>
      </c>
      <c r="AC491" s="5"/>
    </row>
    <row r="492" customHeight="1" spans="1:29">
      <c r="A492" s="5"/>
      <c r="B492" s="5"/>
      <c r="C492" s="5"/>
      <c r="D492" s="5"/>
      <c r="E492" s="5"/>
      <c r="F492" s="5"/>
      <c r="G492" s="5"/>
      <c r="H492" s="5"/>
      <c r="I492" s="5"/>
      <c r="J492" s="5"/>
      <c r="K492" s="11" t="str">
        <f>IF(ISBLANK(A492),"",VLOOKUP("S8"&amp;表1_1617[[#This Row],[分项工程代号]]&amp;表1_1617[[#This Row],[分项工程名称]],模板!D:F,3,FALSE))</f>
        <v/>
      </c>
      <c r="L492" s="2" t="str">
        <f>IF(ISBLANK(A492),"",表1_1617[[#This Row],[编号]]&amp;TEXT(表1_1617[[#This Row],[序号]],"000"))</f>
        <v/>
      </c>
      <c r="M492" s="11" t="str">
        <f t="shared" si="84"/>
        <v/>
      </c>
      <c r="N492" s="11" t="str">
        <f t="shared" si="85"/>
        <v/>
      </c>
      <c r="O492" s="11" t="str">
        <f t="shared" si="86"/>
        <v/>
      </c>
      <c r="P492" s="2" t="str">
        <f t="shared" si="87"/>
        <v/>
      </c>
      <c r="Q492" s="2" t="str">
        <f t="shared" si="88"/>
        <v/>
      </c>
      <c r="R492" s="2" t="str">
        <f t="shared" si="89"/>
        <v/>
      </c>
      <c r="S492" s="11" t="str">
        <f t="shared" si="90"/>
        <v/>
      </c>
      <c r="T492" s="11" t="str">
        <f>IF(ISBLANK(A492),"",VLOOKUP(表1_1617[[#This Row],[分项工程名称]],模板!C:G,3,FALSE))</f>
        <v/>
      </c>
      <c r="U492" s="2" t="str">
        <f t="shared" si="91"/>
        <v/>
      </c>
      <c r="V492" s="2" t="str">
        <f t="shared" si="92"/>
        <v/>
      </c>
      <c r="W492" s="11" t="str">
        <f>IF(ISBLANK(A492),"",表1_1617[[#This Row],[子项名称]]&amp;表1_1617[[#This Row],[标题]]&amp;表1_1617[[#This Row],[分项工程代号]])</f>
        <v/>
      </c>
      <c r="X492" s="11" t="str">
        <f>IF(ISBLANK(A492),"",COUNTIF(W:W,表1_1617[[#This Row],[子项名称]]&amp;表1_1617[[#This Row],[标题]]&amp;表1_1617[[#This Row],[分项工程代号]]))</f>
        <v/>
      </c>
      <c r="Y492" s="11" t="str">
        <f>IF(ISBLANK(A492),"",表1_1617[[#This Row],[子项名称]]&amp;表1_1617[[#This Row],[分项工程代号]]&amp;表1_1617[[#This Row],[分项工程名称]])</f>
        <v/>
      </c>
      <c r="Z492" s="11" t="str">
        <f>IF(ISBLANK(A492),"",IF(MATCH(表1_1617[[#This Row],[子项名称]]&amp;表1_1617[[#This Row],[分项工程代号]]&amp;表1_1617[[#This Row],[分项工程名称]],Y:Y,0)=ROW(表1_1617[[#This Row],[子项名称]]),TRUE,FALSE))</f>
        <v/>
      </c>
      <c r="AA492" s="11" t="str">
        <f t="shared" si="93"/>
        <v/>
      </c>
      <c r="AB492" s="11" t="str">
        <f>IF(ISBLANK(A492),"",VLOOKUP(表1_1617[[#This Row],[分项工程名称]],施工检查记录[#All],2,FALSE))</f>
        <v/>
      </c>
      <c r="AC492" s="5"/>
    </row>
    <row r="493" customHeight="1" spans="1:29">
      <c r="A493" s="5"/>
      <c r="B493" s="5"/>
      <c r="C493" s="5"/>
      <c r="D493" s="5"/>
      <c r="E493" s="5"/>
      <c r="F493" s="5"/>
      <c r="G493" s="5"/>
      <c r="H493" s="5"/>
      <c r="I493" s="5"/>
      <c r="J493" s="5"/>
      <c r="K493" s="11" t="str">
        <f>IF(ISBLANK(A493),"",VLOOKUP("S8"&amp;表1_1617[[#This Row],[分项工程代号]]&amp;表1_1617[[#This Row],[分项工程名称]],模板!D:F,3,FALSE))</f>
        <v/>
      </c>
      <c r="L493" s="2" t="str">
        <f>IF(ISBLANK(A493),"",表1_1617[[#This Row],[编号]]&amp;TEXT(表1_1617[[#This Row],[序号]],"000"))</f>
        <v/>
      </c>
      <c r="M493" s="11" t="str">
        <f t="shared" si="84"/>
        <v/>
      </c>
      <c r="N493" s="11" t="str">
        <f t="shared" si="85"/>
        <v/>
      </c>
      <c r="O493" s="11" t="str">
        <f t="shared" si="86"/>
        <v/>
      </c>
      <c r="P493" s="2" t="str">
        <f t="shared" si="87"/>
        <v/>
      </c>
      <c r="Q493" s="2" t="str">
        <f t="shared" si="88"/>
        <v/>
      </c>
      <c r="R493" s="2" t="str">
        <f t="shared" si="89"/>
        <v/>
      </c>
      <c r="S493" s="11" t="str">
        <f t="shared" si="90"/>
        <v/>
      </c>
      <c r="T493" s="11" t="str">
        <f>IF(ISBLANK(A493),"",VLOOKUP(表1_1617[[#This Row],[分项工程名称]],模板!C:G,3,FALSE))</f>
        <v/>
      </c>
      <c r="U493" s="2" t="str">
        <f t="shared" si="91"/>
        <v/>
      </c>
      <c r="V493" s="2" t="str">
        <f t="shared" si="92"/>
        <v/>
      </c>
      <c r="W493" s="11" t="str">
        <f>IF(ISBLANK(A493),"",表1_1617[[#This Row],[子项名称]]&amp;表1_1617[[#This Row],[标题]]&amp;表1_1617[[#This Row],[分项工程代号]])</f>
        <v/>
      </c>
      <c r="X493" s="11" t="str">
        <f>IF(ISBLANK(A493),"",COUNTIF(W:W,表1_1617[[#This Row],[子项名称]]&amp;表1_1617[[#This Row],[标题]]&amp;表1_1617[[#This Row],[分项工程代号]]))</f>
        <v/>
      </c>
      <c r="Y493" s="11" t="str">
        <f>IF(ISBLANK(A493),"",表1_1617[[#This Row],[子项名称]]&amp;表1_1617[[#This Row],[分项工程代号]]&amp;表1_1617[[#This Row],[分项工程名称]])</f>
        <v/>
      </c>
      <c r="Z493" s="11" t="str">
        <f>IF(ISBLANK(A493),"",IF(MATCH(表1_1617[[#This Row],[子项名称]]&amp;表1_1617[[#This Row],[分项工程代号]]&amp;表1_1617[[#This Row],[分项工程名称]],Y:Y,0)=ROW(表1_1617[[#This Row],[子项名称]]),TRUE,FALSE))</f>
        <v/>
      </c>
      <c r="AA493" s="11" t="str">
        <f t="shared" si="93"/>
        <v/>
      </c>
      <c r="AB493" s="11" t="str">
        <f>IF(ISBLANK(A493),"",VLOOKUP(表1_1617[[#This Row],[分项工程名称]],施工检查记录[#All],2,FALSE))</f>
        <v/>
      </c>
      <c r="AC493" s="5"/>
    </row>
    <row r="494" customHeight="1" spans="1:29">
      <c r="A494" s="5"/>
      <c r="B494" s="5"/>
      <c r="C494" s="5"/>
      <c r="D494" s="5"/>
      <c r="E494" s="5"/>
      <c r="F494" s="5"/>
      <c r="G494" s="5"/>
      <c r="H494" s="5"/>
      <c r="I494" s="5"/>
      <c r="J494" s="5"/>
      <c r="K494" s="11" t="str">
        <f>IF(ISBLANK(A494),"",VLOOKUP("S8"&amp;表1_1617[[#This Row],[分项工程代号]]&amp;表1_1617[[#This Row],[分项工程名称]],模板!D:F,3,FALSE))</f>
        <v/>
      </c>
      <c r="L494" s="2" t="str">
        <f>IF(ISBLANK(A494),"",表1_1617[[#This Row],[编号]]&amp;TEXT(表1_1617[[#This Row],[序号]],"000"))</f>
        <v/>
      </c>
      <c r="M494" s="11" t="str">
        <f t="shared" si="84"/>
        <v/>
      </c>
      <c r="N494" s="11" t="str">
        <f t="shared" si="85"/>
        <v/>
      </c>
      <c r="O494" s="11" t="str">
        <f t="shared" si="86"/>
        <v/>
      </c>
      <c r="P494" s="2" t="str">
        <f t="shared" si="87"/>
        <v/>
      </c>
      <c r="Q494" s="2" t="str">
        <f t="shared" si="88"/>
        <v/>
      </c>
      <c r="R494" s="2" t="str">
        <f t="shared" si="89"/>
        <v/>
      </c>
      <c r="S494" s="11" t="str">
        <f t="shared" si="90"/>
        <v/>
      </c>
      <c r="T494" s="11" t="str">
        <f>IF(ISBLANK(A494),"",VLOOKUP(表1_1617[[#This Row],[分项工程名称]],模板!C:G,3,FALSE))</f>
        <v/>
      </c>
      <c r="U494" s="2" t="str">
        <f t="shared" si="91"/>
        <v/>
      </c>
      <c r="V494" s="2" t="str">
        <f t="shared" si="92"/>
        <v/>
      </c>
      <c r="W494" s="11" t="str">
        <f>IF(ISBLANK(A494),"",表1_1617[[#This Row],[子项名称]]&amp;表1_1617[[#This Row],[标题]]&amp;表1_1617[[#This Row],[分项工程代号]])</f>
        <v/>
      </c>
      <c r="X494" s="11" t="str">
        <f>IF(ISBLANK(A494),"",COUNTIF(W:W,表1_1617[[#This Row],[子项名称]]&amp;表1_1617[[#This Row],[标题]]&amp;表1_1617[[#This Row],[分项工程代号]]))</f>
        <v/>
      </c>
      <c r="Y494" s="11" t="str">
        <f>IF(ISBLANK(A494),"",表1_1617[[#This Row],[子项名称]]&amp;表1_1617[[#This Row],[分项工程代号]]&amp;表1_1617[[#This Row],[分项工程名称]])</f>
        <v/>
      </c>
      <c r="Z494" s="11" t="str">
        <f>IF(ISBLANK(A494),"",IF(MATCH(表1_1617[[#This Row],[子项名称]]&amp;表1_1617[[#This Row],[分项工程代号]]&amp;表1_1617[[#This Row],[分项工程名称]],Y:Y,0)=ROW(表1_1617[[#This Row],[子项名称]]),TRUE,FALSE))</f>
        <v/>
      </c>
      <c r="AA494" s="11" t="str">
        <f t="shared" si="93"/>
        <v/>
      </c>
      <c r="AB494" s="11" t="str">
        <f>IF(ISBLANK(A494),"",VLOOKUP(表1_1617[[#This Row],[分项工程名称]],施工检查记录[#All],2,FALSE))</f>
        <v/>
      </c>
      <c r="AC494" s="5"/>
    </row>
    <row r="495" customHeight="1" spans="1:29">
      <c r="A495" s="5"/>
      <c r="B495" s="5"/>
      <c r="C495" s="5"/>
      <c r="D495" s="5"/>
      <c r="E495" s="5"/>
      <c r="F495" s="5"/>
      <c r="G495" s="5"/>
      <c r="H495" s="5"/>
      <c r="I495" s="5"/>
      <c r="J495" s="5"/>
      <c r="K495" s="11" t="str">
        <f>IF(ISBLANK(A495),"",VLOOKUP("S8"&amp;表1_1617[[#This Row],[分项工程代号]]&amp;表1_1617[[#This Row],[分项工程名称]],模板!D:F,3,FALSE))</f>
        <v/>
      </c>
      <c r="L495" s="2" t="str">
        <f>IF(ISBLANK(A495),"",表1_1617[[#This Row],[编号]]&amp;TEXT(表1_1617[[#This Row],[序号]],"000"))</f>
        <v/>
      </c>
      <c r="M495" s="11" t="str">
        <f t="shared" si="84"/>
        <v/>
      </c>
      <c r="N495" s="11" t="str">
        <f t="shared" si="85"/>
        <v/>
      </c>
      <c r="O495" s="11" t="str">
        <f t="shared" si="86"/>
        <v/>
      </c>
      <c r="P495" s="2" t="str">
        <f t="shared" si="87"/>
        <v/>
      </c>
      <c r="Q495" s="2" t="str">
        <f t="shared" si="88"/>
        <v/>
      </c>
      <c r="R495" s="2" t="str">
        <f t="shared" si="89"/>
        <v/>
      </c>
      <c r="S495" s="11" t="str">
        <f t="shared" si="90"/>
        <v/>
      </c>
      <c r="T495" s="11" t="str">
        <f>IF(ISBLANK(A495),"",VLOOKUP(表1_1617[[#This Row],[分项工程名称]],模板!C:G,3,FALSE))</f>
        <v/>
      </c>
      <c r="U495" s="2" t="str">
        <f t="shared" si="91"/>
        <v/>
      </c>
      <c r="V495" s="2" t="str">
        <f t="shared" si="92"/>
        <v/>
      </c>
      <c r="W495" s="11" t="str">
        <f>IF(ISBLANK(A495),"",表1_1617[[#This Row],[子项名称]]&amp;表1_1617[[#This Row],[标题]]&amp;表1_1617[[#This Row],[分项工程代号]])</f>
        <v/>
      </c>
      <c r="X495" s="11" t="str">
        <f>IF(ISBLANK(A495),"",COUNTIF(W:W,表1_1617[[#This Row],[子项名称]]&amp;表1_1617[[#This Row],[标题]]&amp;表1_1617[[#This Row],[分项工程代号]]))</f>
        <v/>
      </c>
      <c r="Y495" s="11" t="str">
        <f>IF(ISBLANK(A495),"",表1_1617[[#This Row],[子项名称]]&amp;表1_1617[[#This Row],[分项工程代号]]&amp;表1_1617[[#This Row],[分项工程名称]])</f>
        <v/>
      </c>
      <c r="Z495" s="11" t="str">
        <f>IF(ISBLANK(A495),"",IF(MATCH(表1_1617[[#This Row],[子项名称]]&amp;表1_1617[[#This Row],[分项工程代号]]&amp;表1_1617[[#This Row],[分项工程名称]],Y:Y,0)=ROW(表1_1617[[#This Row],[子项名称]]),TRUE,FALSE))</f>
        <v/>
      </c>
      <c r="AA495" s="11" t="str">
        <f t="shared" si="93"/>
        <v/>
      </c>
      <c r="AB495" s="11" t="str">
        <f>IF(ISBLANK(A495),"",VLOOKUP(表1_1617[[#This Row],[分项工程名称]],施工检查记录[#All],2,FALSE))</f>
        <v/>
      </c>
      <c r="AC495" s="5"/>
    </row>
    <row r="496" customHeight="1" spans="1:29">
      <c r="A496" s="5"/>
      <c r="B496" s="5"/>
      <c r="C496" s="5"/>
      <c r="D496" s="5"/>
      <c r="E496" s="5"/>
      <c r="F496" s="5"/>
      <c r="G496" s="5"/>
      <c r="H496" s="5"/>
      <c r="I496" s="5"/>
      <c r="J496" s="5"/>
      <c r="K496" s="11" t="str">
        <f>IF(ISBLANK(A496),"",VLOOKUP("S8"&amp;表1_1617[[#This Row],[分项工程代号]]&amp;表1_1617[[#This Row],[分项工程名称]],模板!D:F,3,FALSE))</f>
        <v/>
      </c>
      <c r="L496" s="2" t="str">
        <f>IF(ISBLANK(A496),"",表1_1617[[#This Row],[编号]]&amp;TEXT(表1_1617[[#This Row],[序号]],"000"))</f>
        <v/>
      </c>
      <c r="M496" s="11" t="str">
        <f t="shared" si="84"/>
        <v/>
      </c>
      <c r="N496" s="11" t="str">
        <f t="shared" si="85"/>
        <v/>
      </c>
      <c r="O496" s="11" t="str">
        <f t="shared" si="86"/>
        <v/>
      </c>
      <c r="P496" s="2" t="str">
        <f t="shared" si="87"/>
        <v/>
      </c>
      <c r="Q496" s="2" t="str">
        <f t="shared" si="88"/>
        <v/>
      </c>
      <c r="R496" s="2" t="str">
        <f t="shared" si="89"/>
        <v/>
      </c>
      <c r="S496" s="11" t="str">
        <f t="shared" si="90"/>
        <v/>
      </c>
      <c r="T496" s="11" t="str">
        <f>IF(ISBLANK(A496),"",VLOOKUP(表1_1617[[#This Row],[分项工程名称]],模板!C:G,3,FALSE))</f>
        <v/>
      </c>
      <c r="U496" s="2" t="str">
        <f t="shared" si="91"/>
        <v/>
      </c>
      <c r="V496" s="2" t="str">
        <f t="shared" si="92"/>
        <v/>
      </c>
      <c r="W496" s="11" t="str">
        <f>IF(ISBLANK(A496),"",表1_1617[[#This Row],[子项名称]]&amp;表1_1617[[#This Row],[标题]]&amp;表1_1617[[#This Row],[分项工程代号]])</f>
        <v/>
      </c>
      <c r="X496" s="11" t="str">
        <f>IF(ISBLANK(A496),"",COUNTIF(W:W,表1_1617[[#This Row],[子项名称]]&amp;表1_1617[[#This Row],[标题]]&amp;表1_1617[[#This Row],[分项工程代号]]))</f>
        <v/>
      </c>
      <c r="Y496" s="11" t="str">
        <f>IF(ISBLANK(A496),"",表1_1617[[#This Row],[子项名称]]&amp;表1_1617[[#This Row],[分项工程代号]]&amp;表1_1617[[#This Row],[分项工程名称]])</f>
        <v/>
      </c>
      <c r="Z496" s="11" t="str">
        <f>IF(ISBLANK(A496),"",IF(MATCH(表1_1617[[#This Row],[子项名称]]&amp;表1_1617[[#This Row],[分项工程代号]]&amp;表1_1617[[#This Row],[分项工程名称]],Y:Y,0)=ROW(表1_1617[[#This Row],[子项名称]]),TRUE,FALSE))</f>
        <v/>
      </c>
      <c r="AA496" s="11" t="str">
        <f t="shared" si="93"/>
        <v/>
      </c>
      <c r="AB496" s="11" t="str">
        <f>IF(ISBLANK(A496),"",VLOOKUP(表1_1617[[#This Row],[分项工程名称]],施工检查记录[#All],2,FALSE))</f>
        <v/>
      </c>
      <c r="AC496" s="5"/>
    </row>
    <row r="497" customHeight="1" spans="1:29">
      <c r="A497" s="5"/>
      <c r="B497" s="5"/>
      <c r="C497" s="5"/>
      <c r="D497" s="5"/>
      <c r="E497" s="5"/>
      <c r="F497" s="5"/>
      <c r="G497" s="5"/>
      <c r="H497" s="5"/>
      <c r="I497" s="5"/>
      <c r="J497" s="5"/>
      <c r="K497" s="11" t="str">
        <f>IF(ISBLANK(A497),"",VLOOKUP("S8"&amp;表1_1617[[#This Row],[分项工程代号]]&amp;表1_1617[[#This Row],[分项工程名称]],模板!D:F,3,FALSE))</f>
        <v/>
      </c>
      <c r="L497" s="2" t="str">
        <f>IF(ISBLANK(A497),"",表1_1617[[#This Row],[编号]]&amp;TEXT(表1_1617[[#This Row],[序号]],"000"))</f>
        <v/>
      </c>
      <c r="M497" s="11" t="str">
        <f t="shared" si="84"/>
        <v/>
      </c>
      <c r="N497" s="11" t="str">
        <f t="shared" si="85"/>
        <v/>
      </c>
      <c r="O497" s="11" t="str">
        <f t="shared" si="86"/>
        <v/>
      </c>
      <c r="P497" s="2" t="str">
        <f t="shared" si="87"/>
        <v/>
      </c>
      <c r="Q497" s="2" t="str">
        <f t="shared" si="88"/>
        <v/>
      </c>
      <c r="R497" s="2" t="str">
        <f t="shared" si="89"/>
        <v/>
      </c>
      <c r="S497" s="11" t="str">
        <f t="shared" si="90"/>
        <v/>
      </c>
      <c r="T497" s="11" t="str">
        <f>IF(ISBLANK(A497),"",VLOOKUP(表1_1617[[#This Row],[分项工程名称]],模板!C:G,3,FALSE))</f>
        <v/>
      </c>
      <c r="U497" s="2" t="str">
        <f t="shared" si="91"/>
        <v/>
      </c>
      <c r="V497" s="2" t="str">
        <f t="shared" si="92"/>
        <v/>
      </c>
      <c r="W497" s="11" t="str">
        <f>IF(ISBLANK(A497),"",表1_1617[[#This Row],[子项名称]]&amp;表1_1617[[#This Row],[标题]]&amp;表1_1617[[#This Row],[分项工程代号]])</f>
        <v/>
      </c>
      <c r="X497" s="11" t="str">
        <f>IF(ISBLANK(A497),"",COUNTIF(W:W,表1_1617[[#This Row],[子项名称]]&amp;表1_1617[[#This Row],[标题]]&amp;表1_1617[[#This Row],[分项工程代号]]))</f>
        <v/>
      </c>
      <c r="Y497" s="11" t="str">
        <f>IF(ISBLANK(A497),"",表1_1617[[#This Row],[子项名称]]&amp;表1_1617[[#This Row],[分项工程代号]]&amp;表1_1617[[#This Row],[分项工程名称]])</f>
        <v/>
      </c>
      <c r="Z497" s="11" t="str">
        <f>IF(ISBLANK(A497),"",IF(MATCH(表1_1617[[#This Row],[子项名称]]&amp;表1_1617[[#This Row],[分项工程代号]]&amp;表1_1617[[#This Row],[分项工程名称]],Y:Y,0)=ROW(表1_1617[[#This Row],[子项名称]]),TRUE,FALSE))</f>
        <v/>
      </c>
      <c r="AA497" s="11" t="str">
        <f t="shared" si="93"/>
        <v/>
      </c>
      <c r="AB497" s="11" t="str">
        <f>IF(ISBLANK(A497),"",VLOOKUP(表1_1617[[#This Row],[分项工程名称]],施工检查记录[#All],2,FALSE))</f>
        <v/>
      </c>
      <c r="AC497" s="5"/>
    </row>
    <row r="498" customHeight="1" spans="1:29">
      <c r="A498" s="5"/>
      <c r="B498" s="5"/>
      <c r="C498" s="5"/>
      <c r="D498" s="5"/>
      <c r="E498" s="5"/>
      <c r="F498" s="5"/>
      <c r="G498" s="5"/>
      <c r="H498" s="5"/>
      <c r="I498" s="5"/>
      <c r="J498" s="5"/>
      <c r="K498" s="11" t="str">
        <f>IF(ISBLANK(A498),"",VLOOKUP("S8"&amp;表1_1617[[#This Row],[分项工程代号]]&amp;表1_1617[[#This Row],[分项工程名称]],模板!D:F,3,FALSE))</f>
        <v/>
      </c>
      <c r="L498" s="2" t="str">
        <f>IF(ISBLANK(A498),"",表1_1617[[#This Row],[编号]]&amp;TEXT(表1_1617[[#This Row],[序号]],"000"))</f>
        <v/>
      </c>
      <c r="M498" s="11" t="str">
        <f t="shared" si="84"/>
        <v/>
      </c>
      <c r="N498" s="11" t="str">
        <f t="shared" si="85"/>
        <v/>
      </c>
      <c r="O498" s="11" t="str">
        <f t="shared" si="86"/>
        <v/>
      </c>
      <c r="P498" s="2" t="str">
        <f t="shared" si="87"/>
        <v/>
      </c>
      <c r="Q498" s="2" t="str">
        <f t="shared" si="88"/>
        <v/>
      </c>
      <c r="R498" s="2" t="str">
        <f t="shared" si="89"/>
        <v/>
      </c>
      <c r="S498" s="11" t="str">
        <f t="shared" si="90"/>
        <v/>
      </c>
      <c r="T498" s="11" t="str">
        <f>IF(ISBLANK(A498),"",VLOOKUP(表1_1617[[#This Row],[分项工程名称]],模板!C:G,3,FALSE))</f>
        <v/>
      </c>
      <c r="U498" s="2" t="str">
        <f t="shared" si="91"/>
        <v/>
      </c>
      <c r="V498" s="2" t="str">
        <f t="shared" si="92"/>
        <v/>
      </c>
      <c r="W498" s="11" t="str">
        <f>IF(ISBLANK(A498),"",表1_1617[[#This Row],[子项名称]]&amp;表1_1617[[#This Row],[标题]]&amp;表1_1617[[#This Row],[分项工程代号]])</f>
        <v/>
      </c>
      <c r="X498" s="11" t="str">
        <f>IF(ISBLANK(A498),"",COUNTIF(W:W,表1_1617[[#This Row],[子项名称]]&amp;表1_1617[[#This Row],[标题]]&amp;表1_1617[[#This Row],[分项工程代号]]))</f>
        <v/>
      </c>
      <c r="Y498" s="11" t="str">
        <f>IF(ISBLANK(A498),"",表1_1617[[#This Row],[子项名称]]&amp;表1_1617[[#This Row],[分项工程代号]]&amp;表1_1617[[#This Row],[分项工程名称]])</f>
        <v/>
      </c>
      <c r="Z498" s="11" t="str">
        <f>IF(ISBLANK(A498),"",IF(MATCH(表1_1617[[#This Row],[子项名称]]&amp;表1_1617[[#This Row],[分项工程代号]]&amp;表1_1617[[#This Row],[分项工程名称]],Y:Y,0)=ROW(表1_1617[[#This Row],[子项名称]]),TRUE,FALSE))</f>
        <v/>
      </c>
      <c r="AA498" s="11" t="str">
        <f t="shared" si="93"/>
        <v/>
      </c>
      <c r="AB498" s="11" t="str">
        <f>IF(ISBLANK(A498),"",VLOOKUP(表1_1617[[#This Row],[分项工程名称]],施工检查记录[#All],2,FALSE))</f>
        <v/>
      </c>
      <c r="AC498" s="5"/>
    </row>
    <row r="499" customHeight="1" spans="1:29">
      <c r="A499" s="5"/>
      <c r="B499" s="5"/>
      <c r="C499" s="5"/>
      <c r="D499" s="5"/>
      <c r="E499" s="5"/>
      <c r="F499" s="5"/>
      <c r="G499" s="5"/>
      <c r="H499" s="5"/>
      <c r="I499" s="5"/>
      <c r="J499" s="5"/>
      <c r="K499" s="11" t="str">
        <f>IF(ISBLANK(A499),"",VLOOKUP("S8"&amp;表1_1617[[#This Row],[分项工程代号]]&amp;表1_1617[[#This Row],[分项工程名称]],模板!D:F,3,FALSE))</f>
        <v/>
      </c>
      <c r="L499" s="2" t="str">
        <f>IF(ISBLANK(A499),"",表1_1617[[#This Row],[编号]]&amp;TEXT(表1_1617[[#This Row],[序号]],"000"))</f>
        <v/>
      </c>
      <c r="M499" s="11" t="str">
        <f t="shared" si="84"/>
        <v/>
      </c>
      <c r="N499" s="11" t="str">
        <f t="shared" si="85"/>
        <v/>
      </c>
      <c r="O499" s="11" t="str">
        <f t="shared" si="86"/>
        <v/>
      </c>
      <c r="P499" s="2" t="str">
        <f t="shared" si="87"/>
        <v/>
      </c>
      <c r="Q499" s="2" t="str">
        <f t="shared" si="88"/>
        <v/>
      </c>
      <c r="R499" s="2" t="str">
        <f t="shared" si="89"/>
        <v/>
      </c>
      <c r="S499" s="11" t="str">
        <f t="shared" si="90"/>
        <v/>
      </c>
      <c r="T499" s="11" t="str">
        <f>IF(ISBLANK(A499),"",VLOOKUP(表1_1617[[#This Row],[分项工程名称]],模板!C:G,3,FALSE))</f>
        <v/>
      </c>
      <c r="U499" s="2" t="str">
        <f t="shared" si="91"/>
        <v/>
      </c>
      <c r="V499" s="2" t="str">
        <f t="shared" si="92"/>
        <v/>
      </c>
      <c r="W499" s="11" t="str">
        <f>IF(ISBLANK(A499),"",表1_1617[[#This Row],[子项名称]]&amp;表1_1617[[#This Row],[标题]]&amp;表1_1617[[#This Row],[分项工程代号]])</f>
        <v/>
      </c>
      <c r="X499" s="11" t="str">
        <f>IF(ISBLANK(A499),"",COUNTIF(W:W,表1_1617[[#This Row],[子项名称]]&amp;表1_1617[[#This Row],[标题]]&amp;表1_1617[[#This Row],[分项工程代号]]))</f>
        <v/>
      </c>
      <c r="Y499" s="11" t="str">
        <f>IF(ISBLANK(A499),"",表1_1617[[#This Row],[子项名称]]&amp;表1_1617[[#This Row],[分项工程代号]]&amp;表1_1617[[#This Row],[分项工程名称]])</f>
        <v/>
      </c>
      <c r="Z499" s="11" t="str">
        <f>IF(ISBLANK(A499),"",IF(MATCH(表1_1617[[#This Row],[子项名称]]&amp;表1_1617[[#This Row],[分项工程代号]]&amp;表1_1617[[#This Row],[分项工程名称]],Y:Y,0)=ROW(表1_1617[[#This Row],[子项名称]]),TRUE,FALSE))</f>
        <v/>
      </c>
      <c r="AA499" s="11" t="str">
        <f t="shared" si="93"/>
        <v/>
      </c>
      <c r="AB499" s="11" t="str">
        <f>IF(ISBLANK(A499),"",VLOOKUP(表1_1617[[#This Row],[分项工程名称]],施工检查记录[#All],2,FALSE))</f>
        <v/>
      </c>
      <c r="AC499" s="5"/>
    </row>
    <row r="500" customHeight="1" spans="1:29">
      <c r="A500" s="5"/>
      <c r="B500" s="5"/>
      <c r="C500" s="5"/>
      <c r="D500" s="5"/>
      <c r="E500" s="5"/>
      <c r="F500" s="5"/>
      <c r="G500" s="5"/>
      <c r="H500" s="5"/>
      <c r="I500" s="5"/>
      <c r="J500" s="5"/>
      <c r="K500" s="11" t="str">
        <f>IF(ISBLANK(A500),"",VLOOKUP("S8"&amp;表1_1617[[#This Row],[分项工程代号]]&amp;表1_1617[[#This Row],[分项工程名称]],模板!D:F,3,FALSE))</f>
        <v/>
      </c>
      <c r="L500" s="2" t="str">
        <f>IF(ISBLANK(A500),"",表1_1617[[#This Row],[编号]]&amp;TEXT(表1_1617[[#This Row],[序号]],"000"))</f>
        <v/>
      </c>
      <c r="M500" s="11" t="str">
        <f t="shared" si="84"/>
        <v/>
      </c>
      <c r="N500" s="11" t="str">
        <f t="shared" si="85"/>
        <v/>
      </c>
      <c r="O500" s="11" t="str">
        <f t="shared" si="86"/>
        <v/>
      </c>
      <c r="P500" s="2" t="str">
        <f t="shared" si="87"/>
        <v/>
      </c>
      <c r="Q500" s="2" t="str">
        <f t="shared" si="88"/>
        <v/>
      </c>
      <c r="R500" s="2" t="str">
        <f t="shared" si="89"/>
        <v/>
      </c>
      <c r="S500" s="11" t="str">
        <f t="shared" si="90"/>
        <v/>
      </c>
      <c r="T500" s="11" t="str">
        <f>IF(ISBLANK(A500),"",VLOOKUP(表1_1617[[#This Row],[分项工程名称]],模板!C:G,3,FALSE))</f>
        <v/>
      </c>
      <c r="U500" s="2" t="str">
        <f t="shared" si="91"/>
        <v/>
      </c>
      <c r="V500" s="2" t="str">
        <f t="shared" si="92"/>
        <v/>
      </c>
      <c r="W500" s="11" t="str">
        <f>IF(ISBLANK(A500),"",表1_1617[[#This Row],[子项名称]]&amp;表1_1617[[#This Row],[标题]]&amp;表1_1617[[#This Row],[分项工程代号]])</f>
        <v/>
      </c>
      <c r="X500" s="11" t="str">
        <f>IF(ISBLANK(A500),"",COUNTIF(W:W,表1_1617[[#This Row],[子项名称]]&amp;表1_1617[[#This Row],[标题]]&amp;表1_1617[[#This Row],[分项工程代号]]))</f>
        <v/>
      </c>
      <c r="Y500" s="11" t="str">
        <f>IF(ISBLANK(A500),"",表1_1617[[#This Row],[子项名称]]&amp;表1_1617[[#This Row],[分项工程代号]]&amp;表1_1617[[#This Row],[分项工程名称]])</f>
        <v/>
      </c>
      <c r="Z500" s="11" t="str">
        <f>IF(ISBLANK(A500),"",IF(MATCH(表1_1617[[#This Row],[子项名称]]&amp;表1_1617[[#This Row],[分项工程代号]]&amp;表1_1617[[#This Row],[分项工程名称]],Y:Y,0)=ROW(表1_1617[[#This Row],[子项名称]]),TRUE,FALSE))</f>
        <v/>
      </c>
      <c r="AA500" s="11" t="str">
        <f t="shared" si="93"/>
        <v/>
      </c>
      <c r="AB500" s="11" t="str">
        <f>IF(ISBLANK(A500),"",VLOOKUP(表1_1617[[#This Row],[分项工程名称]],施工检查记录[#All],2,FALSE))</f>
        <v/>
      </c>
      <c r="AC500" s="5"/>
    </row>
    <row r="501" customHeight="1" spans="1:29">
      <c r="A501" s="5"/>
      <c r="B501" s="5"/>
      <c r="C501" s="5"/>
      <c r="D501" s="5"/>
      <c r="E501" s="5"/>
      <c r="F501" s="5"/>
      <c r="G501" s="5"/>
      <c r="H501" s="5"/>
      <c r="I501" s="5"/>
      <c r="J501" s="5"/>
      <c r="K501" s="11" t="str">
        <f>IF(ISBLANK(A501),"",VLOOKUP("S8"&amp;表1_1617[[#This Row],[分项工程代号]]&amp;表1_1617[[#This Row],[分项工程名称]],模板!D:F,3,FALSE))</f>
        <v/>
      </c>
      <c r="L501" s="2" t="str">
        <f>IF(ISBLANK(A501),"",表1_1617[[#This Row],[编号]]&amp;TEXT(表1_1617[[#This Row],[序号]],"000"))</f>
        <v/>
      </c>
      <c r="M501" s="11" t="str">
        <f t="shared" si="84"/>
        <v/>
      </c>
      <c r="N501" s="11" t="str">
        <f t="shared" si="85"/>
        <v/>
      </c>
      <c r="O501" s="11" t="str">
        <f t="shared" si="86"/>
        <v/>
      </c>
      <c r="P501" s="2" t="str">
        <f t="shared" si="87"/>
        <v/>
      </c>
      <c r="Q501" s="2" t="str">
        <f t="shared" si="88"/>
        <v/>
      </c>
      <c r="R501" s="2" t="str">
        <f t="shared" si="89"/>
        <v/>
      </c>
      <c r="S501" s="11" t="str">
        <f t="shared" si="90"/>
        <v/>
      </c>
      <c r="T501" s="11" t="str">
        <f>IF(ISBLANK(A501),"",VLOOKUP(表1_1617[[#This Row],[分项工程名称]],模板!C:G,3,FALSE))</f>
        <v/>
      </c>
      <c r="U501" s="2" t="str">
        <f t="shared" si="91"/>
        <v/>
      </c>
      <c r="V501" s="2" t="str">
        <f t="shared" si="92"/>
        <v/>
      </c>
      <c r="W501" s="11" t="str">
        <f>IF(ISBLANK(A501),"",表1_1617[[#This Row],[子项名称]]&amp;表1_1617[[#This Row],[标题]]&amp;表1_1617[[#This Row],[分项工程代号]])</f>
        <v/>
      </c>
      <c r="X501" s="11" t="str">
        <f>IF(ISBLANK(A501),"",COUNTIF(W:W,表1_1617[[#This Row],[子项名称]]&amp;表1_1617[[#This Row],[标题]]&amp;表1_1617[[#This Row],[分项工程代号]]))</f>
        <v/>
      </c>
      <c r="Y501" s="11" t="str">
        <f>IF(ISBLANK(A501),"",表1_1617[[#This Row],[子项名称]]&amp;表1_1617[[#This Row],[分项工程代号]]&amp;表1_1617[[#This Row],[分项工程名称]])</f>
        <v/>
      </c>
      <c r="Z501" s="11" t="str">
        <f>IF(ISBLANK(A501),"",IF(MATCH(表1_1617[[#This Row],[子项名称]]&amp;表1_1617[[#This Row],[分项工程代号]]&amp;表1_1617[[#This Row],[分项工程名称]],Y:Y,0)=ROW(表1_1617[[#This Row],[子项名称]]),TRUE,FALSE))</f>
        <v/>
      </c>
      <c r="AA501" s="11" t="str">
        <f t="shared" si="93"/>
        <v/>
      </c>
      <c r="AB501" s="11" t="str">
        <f>IF(ISBLANK(A501),"",VLOOKUP(表1_1617[[#This Row],[分项工程名称]],施工检查记录[#All],2,FALSE))</f>
        <v/>
      </c>
      <c r="AC501" s="5"/>
    </row>
    <row r="502" customHeight="1" spans="1:29">
      <c r="A502" s="5"/>
      <c r="B502" s="5"/>
      <c r="C502" s="5"/>
      <c r="D502" s="5"/>
      <c r="E502" s="5"/>
      <c r="F502" s="5"/>
      <c r="G502" s="5"/>
      <c r="H502" s="5"/>
      <c r="I502" s="5"/>
      <c r="J502" s="5"/>
      <c r="K502" s="11" t="str">
        <f>IF(ISBLANK(A502),"",VLOOKUP("S8"&amp;表1_1617[[#This Row],[分项工程代号]]&amp;表1_1617[[#This Row],[分项工程名称]],模板!D:F,3,FALSE))</f>
        <v/>
      </c>
      <c r="L502" s="2" t="str">
        <f>IF(ISBLANK(A502),"",表1_1617[[#This Row],[编号]]&amp;TEXT(表1_1617[[#This Row],[序号]],"000"))</f>
        <v/>
      </c>
      <c r="M502" s="11" t="str">
        <f t="shared" si="84"/>
        <v/>
      </c>
      <c r="N502" s="11" t="str">
        <f t="shared" si="85"/>
        <v/>
      </c>
      <c r="O502" s="11" t="str">
        <f t="shared" si="86"/>
        <v/>
      </c>
      <c r="P502" s="2" t="str">
        <f t="shared" si="87"/>
        <v/>
      </c>
      <c r="Q502" s="2" t="str">
        <f t="shared" si="88"/>
        <v/>
      </c>
      <c r="R502" s="2" t="str">
        <f t="shared" si="89"/>
        <v/>
      </c>
      <c r="S502" s="11" t="str">
        <f t="shared" si="90"/>
        <v/>
      </c>
      <c r="T502" s="11" t="str">
        <f>IF(ISBLANK(A502),"",VLOOKUP(表1_1617[[#This Row],[分项工程名称]],模板!C:G,3,FALSE))</f>
        <v/>
      </c>
      <c r="U502" s="2" t="str">
        <f t="shared" si="91"/>
        <v/>
      </c>
      <c r="V502" s="2" t="str">
        <f t="shared" si="92"/>
        <v/>
      </c>
      <c r="W502" s="11" t="str">
        <f>IF(ISBLANK(A502),"",表1_1617[[#This Row],[子项名称]]&amp;表1_1617[[#This Row],[标题]]&amp;表1_1617[[#This Row],[分项工程代号]])</f>
        <v/>
      </c>
      <c r="X502" s="11" t="str">
        <f>IF(ISBLANK(A502),"",COUNTIF(W:W,表1_1617[[#This Row],[子项名称]]&amp;表1_1617[[#This Row],[标题]]&amp;表1_1617[[#This Row],[分项工程代号]]))</f>
        <v/>
      </c>
      <c r="Y502" s="11" t="str">
        <f>IF(ISBLANK(A502),"",表1_1617[[#This Row],[子项名称]]&amp;表1_1617[[#This Row],[分项工程代号]]&amp;表1_1617[[#This Row],[分项工程名称]])</f>
        <v/>
      </c>
      <c r="Z502" s="11" t="str">
        <f>IF(ISBLANK(A502),"",IF(MATCH(表1_1617[[#This Row],[子项名称]]&amp;表1_1617[[#This Row],[分项工程代号]]&amp;表1_1617[[#This Row],[分项工程名称]],Y:Y,0)=ROW(表1_1617[[#This Row],[子项名称]]),TRUE,FALSE))</f>
        <v/>
      </c>
      <c r="AA502" s="11" t="str">
        <f t="shared" si="93"/>
        <v/>
      </c>
      <c r="AB502" s="11" t="str">
        <f>IF(ISBLANK(A502),"",VLOOKUP(表1_1617[[#This Row],[分项工程名称]],施工检查记录[#All],2,FALSE))</f>
        <v/>
      </c>
      <c r="AC502" s="5"/>
    </row>
    <row r="503" customHeight="1" spans="1:29">
      <c r="A503" s="5"/>
      <c r="B503" s="5"/>
      <c r="C503" s="5"/>
      <c r="D503" s="5"/>
      <c r="E503" s="5"/>
      <c r="F503" s="5"/>
      <c r="G503" s="5"/>
      <c r="H503" s="5"/>
      <c r="I503" s="5"/>
      <c r="J503" s="5"/>
      <c r="K503" s="11" t="str">
        <f>IF(ISBLANK(A503),"",VLOOKUP("S8"&amp;表1_1617[[#This Row],[分项工程代号]]&amp;表1_1617[[#This Row],[分项工程名称]],模板!D:F,3,FALSE))</f>
        <v/>
      </c>
      <c r="L503" s="2" t="str">
        <f>IF(ISBLANK(A503),"",表1_1617[[#This Row],[编号]]&amp;TEXT(表1_1617[[#This Row],[序号]],"000"))</f>
        <v/>
      </c>
      <c r="M503" s="11" t="str">
        <f t="shared" si="84"/>
        <v/>
      </c>
      <c r="N503" s="11" t="str">
        <f t="shared" si="85"/>
        <v/>
      </c>
      <c r="O503" s="11" t="str">
        <f t="shared" si="86"/>
        <v/>
      </c>
      <c r="P503" s="2" t="str">
        <f t="shared" si="87"/>
        <v/>
      </c>
      <c r="Q503" s="2" t="str">
        <f t="shared" si="88"/>
        <v/>
      </c>
      <c r="R503" s="2" t="str">
        <f t="shared" si="89"/>
        <v/>
      </c>
      <c r="S503" s="11" t="str">
        <f t="shared" si="90"/>
        <v/>
      </c>
      <c r="T503" s="11" t="str">
        <f>IF(ISBLANK(A503),"",VLOOKUP(表1_1617[[#This Row],[分项工程名称]],模板!C:G,3,FALSE))</f>
        <v/>
      </c>
      <c r="U503" s="2" t="str">
        <f t="shared" si="91"/>
        <v/>
      </c>
      <c r="V503" s="2" t="str">
        <f t="shared" si="92"/>
        <v/>
      </c>
      <c r="W503" s="11" t="str">
        <f>IF(ISBLANK(A503),"",表1_1617[[#This Row],[子项名称]]&amp;表1_1617[[#This Row],[标题]]&amp;表1_1617[[#This Row],[分项工程代号]])</f>
        <v/>
      </c>
      <c r="X503" s="11" t="str">
        <f>IF(ISBLANK(A503),"",COUNTIF(W:W,表1_1617[[#This Row],[子项名称]]&amp;表1_1617[[#This Row],[标题]]&amp;表1_1617[[#This Row],[分项工程代号]]))</f>
        <v/>
      </c>
      <c r="Y503" s="11" t="str">
        <f>IF(ISBLANK(A503),"",表1_1617[[#This Row],[子项名称]]&amp;表1_1617[[#This Row],[分项工程代号]]&amp;表1_1617[[#This Row],[分项工程名称]])</f>
        <v/>
      </c>
      <c r="Z503" s="11" t="str">
        <f>IF(ISBLANK(A503),"",IF(MATCH(表1_1617[[#This Row],[子项名称]]&amp;表1_1617[[#This Row],[分项工程代号]]&amp;表1_1617[[#This Row],[分项工程名称]],Y:Y,0)=ROW(表1_1617[[#This Row],[子项名称]]),TRUE,FALSE))</f>
        <v/>
      </c>
      <c r="AA503" s="11" t="str">
        <f t="shared" si="93"/>
        <v/>
      </c>
      <c r="AB503" s="11" t="str">
        <f>IF(ISBLANK(A503),"",VLOOKUP(表1_1617[[#This Row],[分项工程名称]],施工检查记录[#All],2,FALSE))</f>
        <v/>
      </c>
      <c r="AC503" s="5"/>
    </row>
    <row r="504" customHeight="1" spans="1:29">
      <c r="A504" s="5"/>
      <c r="B504" s="5"/>
      <c r="C504" s="5"/>
      <c r="D504" s="5"/>
      <c r="E504" s="5"/>
      <c r="F504" s="5"/>
      <c r="G504" s="5"/>
      <c r="H504" s="5"/>
      <c r="I504" s="5"/>
      <c r="J504" s="5"/>
      <c r="K504" s="11" t="str">
        <f>IF(ISBLANK(A504),"",VLOOKUP("S8"&amp;表1_1617[[#This Row],[分项工程代号]]&amp;表1_1617[[#This Row],[分项工程名称]],模板!D:F,3,FALSE))</f>
        <v/>
      </c>
      <c r="L504" s="2" t="str">
        <f>IF(ISBLANK(A504),"",表1_1617[[#This Row],[编号]]&amp;TEXT(表1_1617[[#This Row],[序号]],"000"))</f>
        <v/>
      </c>
      <c r="M504" s="11" t="str">
        <f t="shared" si="84"/>
        <v/>
      </c>
      <c r="N504" s="11" t="str">
        <f t="shared" si="85"/>
        <v/>
      </c>
      <c r="O504" s="11" t="str">
        <f t="shared" si="86"/>
        <v/>
      </c>
      <c r="P504" s="2" t="str">
        <f t="shared" si="87"/>
        <v/>
      </c>
      <c r="Q504" s="2" t="str">
        <f t="shared" si="88"/>
        <v/>
      </c>
      <c r="R504" s="2" t="str">
        <f t="shared" si="89"/>
        <v/>
      </c>
      <c r="S504" s="11" t="str">
        <f t="shared" si="90"/>
        <v/>
      </c>
      <c r="T504" s="11" t="str">
        <f>IF(ISBLANK(A504),"",VLOOKUP(表1_1617[[#This Row],[分项工程名称]],模板!C:G,3,FALSE))</f>
        <v/>
      </c>
      <c r="U504" s="2" t="str">
        <f t="shared" si="91"/>
        <v/>
      </c>
      <c r="V504" s="2" t="str">
        <f t="shared" si="92"/>
        <v/>
      </c>
      <c r="W504" s="11" t="str">
        <f>IF(ISBLANK(A504),"",表1_1617[[#This Row],[子项名称]]&amp;表1_1617[[#This Row],[标题]]&amp;表1_1617[[#This Row],[分项工程代号]])</f>
        <v/>
      </c>
      <c r="X504" s="11" t="str">
        <f>IF(ISBLANK(A504),"",COUNTIF(W:W,表1_1617[[#This Row],[子项名称]]&amp;表1_1617[[#This Row],[标题]]&amp;表1_1617[[#This Row],[分项工程代号]]))</f>
        <v/>
      </c>
      <c r="Y504" s="11" t="str">
        <f>IF(ISBLANK(A504),"",表1_1617[[#This Row],[子项名称]]&amp;表1_1617[[#This Row],[分项工程代号]]&amp;表1_1617[[#This Row],[分项工程名称]])</f>
        <v/>
      </c>
      <c r="Z504" s="11" t="str">
        <f>IF(ISBLANK(A504),"",IF(MATCH(表1_1617[[#This Row],[子项名称]]&amp;表1_1617[[#This Row],[分项工程代号]]&amp;表1_1617[[#This Row],[分项工程名称]],Y:Y,0)=ROW(表1_1617[[#This Row],[子项名称]]),TRUE,FALSE))</f>
        <v/>
      </c>
      <c r="AA504" s="11" t="str">
        <f t="shared" si="93"/>
        <v/>
      </c>
      <c r="AB504" s="11" t="str">
        <f>IF(ISBLANK(A504),"",VLOOKUP(表1_1617[[#This Row],[分项工程名称]],施工检查记录[#All],2,FALSE))</f>
        <v/>
      </c>
      <c r="AC504" s="5"/>
    </row>
    <row r="505" customHeight="1" spans="1:29">
      <c r="A505" s="5"/>
      <c r="B505" s="5"/>
      <c r="C505" s="5"/>
      <c r="D505" s="5"/>
      <c r="E505" s="5"/>
      <c r="F505" s="5"/>
      <c r="G505" s="5"/>
      <c r="H505" s="5"/>
      <c r="I505" s="5"/>
      <c r="J505" s="5"/>
      <c r="K505" s="11" t="str">
        <f>IF(ISBLANK(A505),"",VLOOKUP("S8"&amp;表1_1617[[#This Row],[分项工程代号]]&amp;表1_1617[[#This Row],[分项工程名称]],模板!D:F,3,FALSE))</f>
        <v/>
      </c>
      <c r="L505" s="2" t="str">
        <f>IF(ISBLANK(A505),"",表1_1617[[#This Row],[编号]]&amp;TEXT(表1_1617[[#This Row],[序号]],"000"))</f>
        <v/>
      </c>
      <c r="M505" s="11" t="str">
        <f t="shared" si="84"/>
        <v/>
      </c>
      <c r="N505" s="11" t="str">
        <f t="shared" si="85"/>
        <v/>
      </c>
      <c r="O505" s="11" t="str">
        <f t="shared" si="86"/>
        <v/>
      </c>
      <c r="P505" s="2" t="str">
        <f t="shared" si="87"/>
        <v/>
      </c>
      <c r="Q505" s="2" t="str">
        <f t="shared" si="88"/>
        <v/>
      </c>
      <c r="R505" s="2" t="str">
        <f t="shared" si="89"/>
        <v/>
      </c>
      <c r="S505" s="11" t="str">
        <f t="shared" si="90"/>
        <v/>
      </c>
      <c r="T505" s="11" t="str">
        <f>IF(ISBLANK(A505),"",VLOOKUP(表1_1617[[#This Row],[分项工程名称]],模板!C:G,3,FALSE))</f>
        <v/>
      </c>
      <c r="U505" s="2" t="str">
        <f t="shared" si="91"/>
        <v/>
      </c>
      <c r="V505" s="2" t="str">
        <f t="shared" si="92"/>
        <v/>
      </c>
      <c r="W505" s="11" t="str">
        <f>IF(ISBLANK(A505),"",表1_1617[[#This Row],[子项名称]]&amp;表1_1617[[#This Row],[标题]]&amp;表1_1617[[#This Row],[分项工程代号]])</f>
        <v/>
      </c>
      <c r="X505" s="11" t="str">
        <f>IF(ISBLANK(A505),"",COUNTIF(W:W,表1_1617[[#This Row],[子项名称]]&amp;表1_1617[[#This Row],[标题]]&amp;表1_1617[[#This Row],[分项工程代号]]))</f>
        <v/>
      </c>
      <c r="Y505" s="11" t="str">
        <f>IF(ISBLANK(A505),"",表1_1617[[#This Row],[子项名称]]&amp;表1_1617[[#This Row],[分项工程代号]]&amp;表1_1617[[#This Row],[分项工程名称]])</f>
        <v/>
      </c>
      <c r="Z505" s="11" t="str">
        <f>IF(ISBLANK(A505),"",IF(MATCH(表1_1617[[#This Row],[子项名称]]&amp;表1_1617[[#This Row],[分项工程代号]]&amp;表1_1617[[#This Row],[分项工程名称]],Y:Y,0)=ROW(表1_1617[[#This Row],[子项名称]]),TRUE,FALSE))</f>
        <v/>
      </c>
      <c r="AA505" s="11" t="str">
        <f t="shared" si="93"/>
        <v/>
      </c>
      <c r="AB505" s="11" t="str">
        <f>IF(ISBLANK(A505),"",VLOOKUP(表1_1617[[#This Row],[分项工程名称]],施工检查记录[#All],2,FALSE))</f>
        <v/>
      </c>
      <c r="AC505" s="5"/>
    </row>
    <row r="506" customHeight="1" spans="1:29">
      <c r="A506" s="5"/>
      <c r="B506" s="5"/>
      <c r="C506" s="5"/>
      <c r="D506" s="5"/>
      <c r="E506" s="5"/>
      <c r="F506" s="5"/>
      <c r="G506" s="5"/>
      <c r="H506" s="5"/>
      <c r="I506" s="5"/>
      <c r="J506" s="5"/>
      <c r="K506" s="11" t="str">
        <f>IF(ISBLANK(A506),"",VLOOKUP("S8"&amp;表1_1617[[#This Row],[分项工程代号]]&amp;表1_1617[[#This Row],[分项工程名称]],模板!D:F,3,FALSE))</f>
        <v/>
      </c>
      <c r="L506" s="2" t="str">
        <f>IF(ISBLANK(A506),"",表1_1617[[#This Row],[编号]]&amp;TEXT(表1_1617[[#This Row],[序号]],"000"))</f>
        <v/>
      </c>
      <c r="M506" s="11" t="str">
        <f t="shared" si="84"/>
        <v/>
      </c>
      <c r="N506" s="11" t="str">
        <f t="shared" si="85"/>
        <v/>
      </c>
      <c r="O506" s="11" t="str">
        <f t="shared" si="86"/>
        <v/>
      </c>
      <c r="P506" s="2" t="str">
        <f t="shared" si="87"/>
        <v/>
      </c>
      <c r="Q506" s="2" t="str">
        <f t="shared" si="88"/>
        <v/>
      </c>
      <c r="R506" s="2" t="str">
        <f t="shared" si="89"/>
        <v/>
      </c>
      <c r="S506" s="11" t="str">
        <f t="shared" si="90"/>
        <v/>
      </c>
      <c r="T506" s="11" t="str">
        <f>IF(ISBLANK(A506),"",VLOOKUP(表1_1617[[#This Row],[分项工程名称]],模板!C:G,3,FALSE))</f>
        <v/>
      </c>
      <c r="U506" s="2" t="str">
        <f t="shared" si="91"/>
        <v/>
      </c>
      <c r="V506" s="2" t="str">
        <f t="shared" si="92"/>
        <v/>
      </c>
      <c r="W506" s="11" t="str">
        <f>IF(ISBLANK(A506),"",表1_1617[[#This Row],[子项名称]]&amp;表1_1617[[#This Row],[标题]]&amp;表1_1617[[#This Row],[分项工程代号]])</f>
        <v/>
      </c>
      <c r="X506" s="11" t="str">
        <f>IF(ISBLANK(A506),"",COUNTIF(W:W,表1_1617[[#This Row],[子项名称]]&amp;表1_1617[[#This Row],[标题]]&amp;表1_1617[[#This Row],[分项工程代号]]))</f>
        <v/>
      </c>
      <c r="Y506" s="11" t="str">
        <f>IF(ISBLANK(A506),"",表1_1617[[#This Row],[子项名称]]&amp;表1_1617[[#This Row],[分项工程代号]]&amp;表1_1617[[#This Row],[分项工程名称]])</f>
        <v/>
      </c>
      <c r="Z506" s="11" t="str">
        <f>IF(ISBLANK(A506),"",IF(MATCH(表1_1617[[#This Row],[子项名称]]&amp;表1_1617[[#This Row],[分项工程代号]]&amp;表1_1617[[#This Row],[分项工程名称]],Y:Y,0)=ROW(表1_1617[[#This Row],[子项名称]]),TRUE,FALSE))</f>
        <v/>
      </c>
      <c r="AA506" s="11" t="str">
        <f t="shared" si="93"/>
        <v/>
      </c>
      <c r="AB506" s="11" t="str">
        <f>IF(ISBLANK(A506),"",VLOOKUP(表1_1617[[#This Row],[分项工程名称]],施工检查记录[#All],2,FALSE))</f>
        <v/>
      </c>
      <c r="AC506" s="5"/>
    </row>
    <row r="507" customHeight="1" spans="1:29">
      <c r="A507" s="5"/>
      <c r="B507" s="5"/>
      <c r="C507" s="5"/>
      <c r="D507" s="5"/>
      <c r="E507" s="5"/>
      <c r="F507" s="5"/>
      <c r="G507" s="5"/>
      <c r="H507" s="5"/>
      <c r="I507" s="5"/>
      <c r="J507" s="5"/>
      <c r="K507" s="11" t="str">
        <f>IF(ISBLANK(A507),"",VLOOKUP("S8"&amp;表1_1617[[#This Row],[分项工程代号]]&amp;表1_1617[[#This Row],[分项工程名称]],模板!D:F,3,FALSE))</f>
        <v/>
      </c>
      <c r="L507" s="2" t="str">
        <f>IF(ISBLANK(A507),"",表1_1617[[#This Row],[编号]]&amp;TEXT(表1_1617[[#This Row],[序号]],"000"))</f>
        <v/>
      </c>
      <c r="M507" s="11" t="str">
        <f t="shared" si="84"/>
        <v/>
      </c>
      <c r="N507" s="11" t="str">
        <f t="shared" si="85"/>
        <v/>
      </c>
      <c r="O507" s="11" t="str">
        <f t="shared" si="86"/>
        <v/>
      </c>
      <c r="P507" s="2" t="str">
        <f t="shared" si="87"/>
        <v/>
      </c>
      <c r="Q507" s="2" t="str">
        <f t="shared" si="88"/>
        <v/>
      </c>
      <c r="R507" s="2" t="str">
        <f t="shared" si="89"/>
        <v/>
      </c>
      <c r="S507" s="11" t="str">
        <f t="shared" si="90"/>
        <v/>
      </c>
      <c r="T507" s="11" t="str">
        <f>IF(ISBLANK(A507),"",VLOOKUP(表1_1617[[#This Row],[分项工程名称]],模板!C:G,3,FALSE))</f>
        <v/>
      </c>
      <c r="U507" s="2" t="str">
        <f t="shared" si="91"/>
        <v/>
      </c>
      <c r="V507" s="2" t="str">
        <f t="shared" si="92"/>
        <v/>
      </c>
      <c r="W507" s="11" t="str">
        <f>IF(ISBLANK(A507),"",表1_1617[[#This Row],[子项名称]]&amp;表1_1617[[#This Row],[标题]]&amp;表1_1617[[#This Row],[分项工程代号]])</f>
        <v/>
      </c>
      <c r="X507" s="11" t="str">
        <f>IF(ISBLANK(A507),"",COUNTIF(W:W,表1_1617[[#This Row],[子项名称]]&amp;表1_1617[[#This Row],[标题]]&amp;表1_1617[[#This Row],[分项工程代号]]))</f>
        <v/>
      </c>
      <c r="Y507" s="11" t="str">
        <f>IF(ISBLANK(A507),"",表1_1617[[#This Row],[子项名称]]&amp;表1_1617[[#This Row],[分项工程代号]]&amp;表1_1617[[#This Row],[分项工程名称]])</f>
        <v/>
      </c>
      <c r="Z507" s="11" t="str">
        <f>IF(ISBLANK(A507),"",IF(MATCH(表1_1617[[#This Row],[子项名称]]&amp;表1_1617[[#This Row],[分项工程代号]]&amp;表1_1617[[#This Row],[分项工程名称]],Y:Y,0)=ROW(表1_1617[[#This Row],[子项名称]]),TRUE,FALSE))</f>
        <v/>
      </c>
      <c r="AA507" s="11" t="str">
        <f t="shared" si="93"/>
        <v/>
      </c>
      <c r="AB507" s="11" t="str">
        <f>IF(ISBLANK(A507),"",VLOOKUP(表1_1617[[#This Row],[分项工程名称]],施工检查记录[#All],2,FALSE))</f>
        <v/>
      </c>
      <c r="AC507" s="5"/>
    </row>
    <row r="508" customHeight="1" spans="1:29">
      <c r="A508" s="5"/>
      <c r="B508" s="5"/>
      <c r="C508" s="5"/>
      <c r="D508" s="5"/>
      <c r="E508" s="5"/>
      <c r="F508" s="5"/>
      <c r="G508" s="5"/>
      <c r="H508" s="5"/>
      <c r="I508" s="5"/>
      <c r="J508" s="5"/>
      <c r="K508" s="11" t="str">
        <f>IF(ISBLANK(A508),"",VLOOKUP("S8"&amp;表1_1617[[#This Row],[分项工程代号]]&amp;表1_1617[[#This Row],[分项工程名称]],模板!D:F,3,FALSE))</f>
        <v/>
      </c>
      <c r="L508" s="2" t="str">
        <f>IF(ISBLANK(A508),"",表1_1617[[#This Row],[编号]]&amp;TEXT(表1_1617[[#This Row],[序号]],"000"))</f>
        <v/>
      </c>
      <c r="M508" s="11" t="str">
        <f t="shared" si="84"/>
        <v/>
      </c>
      <c r="N508" s="11" t="str">
        <f t="shared" si="85"/>
        <v/>
      </c>
      <c r="O508" s="11" t="str">
        <f t="shared" si="86"/>
        <v/>
      </c>
      <c r="P508" s="2" t="str">
        <f t="shared" si="87"/>
        <v/>
      </c>
      <c r="Q508" s="2" t="str">
        <f t="shared" si="88"/>
        <v/>
      </c>
      <c r="R508" s="2" t="str">
        <f t="shared" si="89"/>
        <v/>
      </c>
      <c r="S508" s="11" t="str">
        <f t="shared" si="90"/>
        <v/>
      </c>
      <c r="T508" s="11" t="str">
        <f>IF(ISBLANK(A508),"",VLOOKUP(表1_1617[[#This Row],[分项工程名称]],模板!C:G,3,FALSE))</f>
        <v/>
      </c>
      <c r="U508" s="2" t="str">
        <f t="shared" si="91"/>
        <v/>
      </c>
      <c r="V508" s="2" t="str">
        <f t="shared" si="92"/>
        <v/>
      </c>
      <c r="W508" s="11" t="str">
        <f>IF(ISBLANK(A508),"",表1_1617[[#This Row],[子项名称]]&amp;表1_1617[[#This Row],[标题]]&amp;表1_1617[[#This Row],[分项工程代号]])</f>
        <v/>
      </c>
      <c r="X508" s="11" t="str">
        <f>IF(ISBLANK(A508),"",COUNTIF(W:W,表1_1617[[#This Row],[子项名称]]&amp;表1_1617[[#This Row],[标题]]&amp;表1_1617[[#This Row],[分项工程代号]]))</f>
        <v/>
      </c>
      <c r="Y508" s="11" t="str">
        <f>IF(ISBLANK(A508),"",表1_1617[[#This Row],[子项名称]]&amp;表1_1617[[#This Row],[分项工程代号]]&amp;表1_1617[[#This Row],[分项工程名称]])</f>
        <v/>
      </c>
      <c r="Z508" s="11" t="str">
        <f>IF(ISBLANK(A508),"",IF(MATCH(表1_1617[[#This Row],[子项名称]]&amp;表1_1617[[#This Row],[分项工程代号]]&amp;表1_1617[[#This Row],[分项工程名称]],Y:Y,0)=ROW(表1_1617[[#This Row],[子项名称]]),TRUE,FALSE))</f>
        <v/>
      </c>
      <c r="AA508" s="11" t="str">
        <f t="shared" si="93"/>
        <v/>
      </c>
      <c r="AB508" s="11" t="str">
        <f>IF(ISBLANK(A508),"",VLOOKUP(表1_1617[[#This Row],[分项工程名称]],施工检查记录[#All],2,FALSE))</f>
        <v/>
      </c>
      <c r="AC508" s="5"/>
    </row>
    <row r="509" customHeight="1" spans="1:29">
      <c r="A509" s="5"/>
      <c r="B509" s="5"/>
      <c r="C509" s="5"/>
      <c r="D509" s="5"/>
      <c r="E509" s="5"/>
      <c r="F509" s="5"/>
      <c r="G509" s="5"/>
      <c r="H509" s="5"/>
      <c r="I509" s="5"/>
      <c r="J509" s="5"/>
      <c r="K509" s="11" t="str">
        <f>IF(ISBLANK(A509),"",VLOOKUP("S8"&amp;表1_1617[[#This Row],[分项工程代号]]&amp;表1_1617[[#This Row],[分项工程名称]],模板!D:F,3,FALSE))</f>
        <v/>
      </c>
      <c r="L509" s="2" t="str">
        <f>IF(ISBLANK(A509),"",表1_1617[[#This Row],[编号]]&amp;TEXT(表1_1617[[#This Row],[序号]],"000"))</f>
        <v/>
      </c>
      <c r="M509" s="11" t="str">
        <f t="shared" si="84"/>
        <v/>
      </c>
      <c r="N509" s="11" t="str">
        <f t="shared" si="85"/>
        <v/>
      </c>
      <c r="O509" s="11" t="str">
        <f t="shared" si="86"/>
        <v/>
      </c>
      <c r="P509" s="2" t="str">
        <f t="shared" si="87"/>
        <v/>
      </c>
      <c r="Q509" s="2" t="str">
        <f t="shared" si="88"/>
        <v/>
      </c>
      <c r="R509" s="2" t="str">
        <f t="shared" si="89"/>
        <v/>
      </c>
      <c r="S509" s="11" t="str">
        <f t="shared" si="90"/>
        <v/>
      </c>
      <c r="T509" s="11" t="str">
        <f>IF(ISBLANK(A509),"",VLOOKUP(表1_1617[[#This Row],[分项工程名称]],模板!C:G,3,FALSE))</f>
        <v/>
      </c>
      <c r="U509" s="2" t="str">
        <f t="shared" si="91"/>
        <v/>
      </c>
      <c r="V509" s="2" t="str">
        <f t="shared" si="92"/>
        <v/>
      </c>
      <c r="W509" s="11" t="str">
        <f>IF(ISBLANK(A509),"",表1_1617[[#This Row],[子项名称]]&amp;表1_1617[[#This Row],[标题]]&amp;表1_1617[[#This Row],[分项工程代号]])</f>
        <v/>
      </c>
      <c r="X509" s="11" t="str">
        <f>IF(ISBLANK(A509),"",COUNTIF(W:W,表1_1617[[#This Row],[子项名称]]&amp;表1_1617[[#This Row],[标题]]&amp;表1_1617[[#This Row],[分项工程代号]]))</f>
        <v/>
      </c>
      <c r="Y509" s="11" t="str">
        <f>IF(ISBLANK(A509),"",表1_1617[[#This Row],[子项名称]]&amp;表1_1617[[#This Row],[分项工程代号]]&amp;表1_1617[[#This Row],[分项工程名称]])</f>
        <v/>
      </c>
      <c r="Z509" s="11" t="str">
        <f>IF(ISBLANK(A509),"",IF(MATCH(表1_1617[[#This Row],[子项名称]]&amp;表1_1617[[#This Row],[分项工程代号]]&amp;表1_1617[[#This Row],[分项工程名称]],Y:Y,0)=ROW(表1_1617[[#This Row],[子项名称]]),TRUE,FALSE))</f>
        <v/>
      </c>
      <c r="AA509" s="11" t="str">
        <f t="shared" si="93"/>
        <v/>
      </c>
      <c r="AB509" s="11" t="str">
        <f>IF(ISBLANK(A509),"",VLOOKUP(表1_1617[[#This Row],[分项工程名称]],施工检查记录[#All],2,FALSE))</f>
        <v/>
      </c>
      <c r="AC509" s="5"/>
    </row>
    <row r="510" customHeight="1" spans="1:29">
      <c r="A510" s="5"/>
      <c r="B510" s="5"/>
      <c r="C510" s="5"/>
      <c r="D510" s="5"/>
      <c r="E510" s="5"/>
      <c r="F510" s="5"/>
      <c r="G510" s="5"/>
      <c r="H510" s="5"/>
      <c r="I510" s="5"/>
      <c r="J510" s="5"/>
      <c r="K510" s="11" t="str">
        <f>IF(ISBLANK(A510),"",VLOOKUP("S8"&amp;表1_1617[[#This Row],[分项工程代号]]&amp;表1_1617[[#This Row],[分项工程名称]],模板!D:F,3,FALSE))</f>
        <v/>
      </c>
      <c r="L510" s="2" t="str">
        <f>IF(ISBLANK(A510),"",表1_1617[[#This Row],[编号]]&amp;TEXT(表1_1617[[#This Row],[序号]],"000"))</f>
        <v/>
      </c>
      <c r="M510" s="11" t="str">
        <f t="shared" si="84"/>
        <v/>
      </c>
      <c r="N510" s="11" t="str">
        <f t="shared" si="85"/>
        <v/>
      </c>
      <c r="O510" s="11" t="str">
        <f t="shared" si="86"/>
        <v/>
      </c>
      <c r="P510" s="2" t="str">
        <f t="shared" si="87"/>
        <v/>
      </c>
      <c r="Q510" s="2" t="str">
        <f t="shared" si="88"/>
        <v/>
      </c>
      <c r="R510" s="2" t="str">
        <f t="shared" si="89"/>
        <v/>
      </c>
      <c r="S510" s="11" t="str">
        <f t="shared" si="90"/>
        <v/>
      </c>
      <c r="T510" s="11" t="str">
        <f>IF(ISBLANK(A510),"",VLOOKUP(表1_1617[[#This Row],[分项工程名称]],模板!C:G,3,FALSE))</f>
        <v/>
      </c>
      <c r="U510" s="2" t="str">
        <f t="shared" si="91"/>
        <v/>
      </c>
      <c r="V510" s="2" t="str">
        <f t="shared" si="92"/>
        <v/>
      </c>
      <c r="W510" s="11" t="str">
        <f>IF(ISBLANK(A510),"",表1_1617[[#This Row],[子项名称]]&amp;表1_1617[[#This Row],[标题]]&amp;表1_1617[[#This Row],[分项工程代号]])</f>
        <v/>
      </c>
      <c r="X510" s="11" t="str">
        <f>IF(ISBLANK(A510),"",COUNTIF(W:W,表1_1617[[#This Row],[子项名称]]&amp;表1_1617[[#This Row],[标题]]&amp;表1_1617[[#This Row],[分项工程代号]]))</f>
        <v/>
      </c>
      <c r="Y510" s="11" t="str">
        <f>IF(ISBLANK(A510),"",表1_1617[[#This Row],[子项名称]]&amp;表1_1617[[#This Row],[分项工程代号]]&amp;表1_1617[[#This Row],[分项工程名称]])</f>
        <v/>
      </c>
      <c r="Z510" s="11" t="str">
        <f>IF(ISBLANK(A510),"",IF(MATCH(表1_1617[[#This Row],[子项名称]]&amp;表1_1617[[#This Row],[分项工程代号]]&amp;表1_1617[[#This Row],[分项工程名称]],Y:Y,0)=ROW(表1_1617[[#This Row],[子项名称]]),TRUE,FALSE))</f>
        <v/>
      </c>
      <c r="AA510" s="11" t="str">
        <f t="shared" si="93"/>
        <v/>
      </c>
      <c r="AB510" s="11" t="str">
        <f>IF(ISBLANK(A510),"",VLOOKUP(表1_1617[[#This Row],[分项工程名称]],施工检查记录[#All],2,FALSE))</f>
        <v/>
      </c>
      <c r="AC510" s="5"/>
    </row>
    <row r="511" customHeight="1" spans="1:29">
      <c r="A511" s="5"/>
      <c r="B511" s="5"/>
      <c r="C511" s="5"/>
      <c r="D511" s="5"/>
      <c r="E511" s="5"/>
      <c r="F511" s="5"/>
      <c r="G511" s="5"/>
      <c r="H511" s="5"/>
      <c r="I511" s="5"/>
      <c r="J511" s="5"/>
      <c r="K511" s="11" t="str">
        <f>IF(ISBLANK(A511),"",VLOOKUP("S8"&amp;表1_1617[[#This Row],[分项工程代号]]&amp;表1_1617[[#This Row],[分项工程名称]],模板!D:F,3,FALSE))</f>
        <v/>
      </c>
      <c r="L511" s="2" t="str">
        <f>IF(ISBLANK(A511),"",表1_1617[[#This Row],[编号]]&amp;TEXT(表1_1617[[#This Row],[序号]],"000"))</f>
        <v/>
      </c>
      <c r="M511" s="11" t="str">
        <f t="shared" si="84"/>
        <v/>
      </c>
      <c r="N511" s="11" t="str">
        <f t="shared" si="85"/>
        <v/>
      </c>
      <c r="O511" s="11" t="str">
        <f t="shared" si="86"/>
        <v/>
      </c>
      <c r="P511" s="2" t="str">
        <f t="shared" si="87"/>
        <v/>
      </c>
      <c r="Q511" s="2" t="str">
        <f t="shared" si="88"/>
        <v/>
      </c>
      <c r="R511" s="2" t="str">
        <f t="shared" si="89"/>
        <v/>
      </c>
      <c r="S511" s="11" t="str">
        <f t="shared" si="90"/>
        <v/>
      </c>
      <c r="T511" s="11" t="str">
        <f>IF(ISBLANK(A511),"",VLOOKUP(表1_1617[[#This Row],[分项工程名称]],模板!C:G,3,FALSE))</f>
        <v/>
      </c>
      <c r="U511" s="2" t="str">
        <f t="shared" si="91"/>
        <v/>
      </c>
      <c r="V511" s="2" t="str">
        <f t="shared" si="92"/>
        <v/>
      </c>
      <c r="W511" s="11" t="str">
        <f>IF(ISBLANK(A511),"",表1_1617[[#This Row],[子项名称]]&amp;表1_1617[[#This Row],[标题]]&amp;表1_1617[[#This Row],[分项工程代号]])</f>
        <v/>
      </c>
      <c r="X511" s="11" t="str">
        <f>IF(ISBLANK(A511),"",COUNTIF(W:W,表1_1617[[#This Row],[子项名称]]&amp;表1_1617[[#This Row],[标题]]&amp;表1_1617[[#This Row],[分项工程代号]]))</f>
        <v/>
      </c>
      <c r="Y511" s="11" t="str">
        <f>IF(ISBLANK(A511),"",表1_1617[[#This Row],[子项名称]]&amp;表1_1617[[#This Row],[分项工程代号]]&amp;表1_1617[[#This Row],[分项工程名称]])</f>
        <v/>
      </c>
      <c r="Z511" s="11" t="str">
        <f>IF(ISBLANK(A511),"",IF(MATCH(表1_1617[[#This Row],[子项名称]]&amp;表1_1617[[#This Row],[分项工程代号]]&amp;表1_1617[[#This Row],[分项工程名称]],Y:Y,0)=ROW(表1_1617[[#This Row],[子项名称]]),TRUE,FALSE))</f>
        <v/>
      </c>
      <c r="AA511" s="11" t="str">
        <f t="shared" si="93"/>
        <v/>
      </c>
      <c r="AB511" s="11" t="str">
        <f>IF(ISBLANK(A511),"",VLOOKUP(表1_1617[[#This Row],[分项工程名称]],施工检查记录[#All],2,FALSE))</f>
        <v/>
      </c>
      <c r="AC511" s="5"/>
    </row>
    <row r="512" customHeight="1" spans="1:29">
      <c r="A512" s="5"/>
      <c r="B512" s="5"/>
      <c r="C512" s="5"/>
      <c r="D512" s="5"/>
      <c r="E512" s="5"/>
      <c r="F512" s="5"/>
      <c r="G512" s="5"/>
      <c r="H512" s="5"/>
      <c r="I512" s="5"/>
      <c r="J512" s="5"/>
      <c r="K512" s="11" t="str">
        <f>IF(ISBLANK(A512),"",VLOOKUP("S8"&amp;表1_1617[[#This Row],[分项工程代号]]&amp;表1_1617[[#This Row],[分项工程名称]],模板!D:F,3,FALSE))</f>
        <v/>
      </c>
      <c r="L512" s="2" t="str">
        <f>IF(ISBLANK(A512),"",表1_1617[[#This Row],[编号]]&amp;TEXT(表1_1617[[#This Row],[序号]],"000"))</f>
        <v/>
      </c>
      <c r="M512" s="11" t="str">
        <f t="shared" si="84"/>
        <v/>
      </c>
      <c r="N512" s="11" t="str">
        <f t="shared" si="85"/>
        <v/>
      </c>
      <c r="O512" s="11" t="str">
        <f t="shared" si="86"/>
        <v/>
      </c>
      <c r="P512" s="2" t="str">
        <f t="shared" si="87"/>
        <v/>
      </c>
      <c r="Q512" s="2" t="str">
        <f t="shared" si="88"/>
        <v/>
      </c>
      <c r="R512" s="2" t="str">
        <f t="shared" si="89"/>
        <v/>
      </c>
      <c r="S512" s="11" t="str">
        <f t="shared" si="90"/>
        <v/>
      </c>
      <c r="T512" s="11" t="str">
        <f>IF(ISBLANK(A512),"",VLOOKUP(表1_1617[[#This Row],[分项工程名称]],模板!C:G,3,FALSE))</f>
        <v/>
      </c>
      <c r="U512" s="2" t="str">
        <f t="shared" si="91"/>
        <v/>
      </c>
      <c r="V512" s="2" t="str">
        <f t="shared" si="92"/>
        <v/>
      </c>
      <c r="W512" s="11" t="str">
        <f>IF(ISBLANK(A512),"",表1_1617[[#This Row],[子项名称]]&amp;表1_1617[[#This Row],[标题]]&amp;表1_1617[[#This Row],[分项工程代号]])</f>
        <v/>
      </c>
      <c r="X512" s="11" t="str">
        <f>IF(ISBLANK(A512),"",COUNTIF(W:W,表1_1617[[#This Row],[子项名称]]&amp;表1_1617[[#This Row],[标题]]&amp;表1_1617[[#This Row],[分项工程代号]]))</f>
        <v/>
      </c>
      <c r="Y512" s="11" t="str">
        <f>IF(ISBLANK(A512),"",表1_1617[[#This Row],[子项名称]]&amp;表1_1617[[#This Row],[分项工程代号]]&amp;表1_1617[[#This Row],[分项工程名称]])</f>
        <v/>
      </c>
      <c r="Z512" s="11" t="str">
        <f>IF(ISBLANK(A512),"",IF(MATCH(表1_1617[[#This Row],[子项名称]]&amp;表1_1617[[#This Row],[分项工程代号]]&amp;表1_1617[[#This Row],[分项工程名称]],Y:Y,0)=ROW(表1_1617[[#This Row],[子项名称]]),TRUE,FALSE))</f>
        <v/>
      </c>
      <c r="AA512" s="11" t="str">
        <f t="shared" si="93"/>
        <v/>
      </c>
      <c r="AB512" s="11" t="str">
        <f>IF(ISBLANK(A512),"",VLOOKUP(表1_1617[[#This Row],[分项工程名称]],施工检查记录[#All],2,FALSE))</f>
        <v/>
      </c>
      <c r="AC512" s="5"/>
    </row>
    <row r="513" customHeight="1" spans="1:29">
      <c r="A513" s="5"/>
      <c r="B513" s="5"/>
      <c r="C513" s="5"/>
      <c r="D513" s="5"/>
      <c r="E513" s="5"/>
      <c r="F513" s="5"/>
      <c r="G513" s="5"/>
      <c r="H513" s="5"/>
      <c r="I513" s="5"/>
      <c r="J513" s="5"/>
      <c r="K513" s="11" t="str">
        <f>IF(ISBLANK(A513),"",VLOOKUP("S8"&amp;表1_1617[[#This Row],[分项工程代号]]&amp;表1_1617[[#This Row],[分项工程名称]],模板!D:F,3,FALSE))</f>
        <v/>
      </c>
      <c r="L513" s="2" t="str">
        <f>IF(ISBLANK(A513),"",表1_1617[[#This Row],[编号]]&amp;TEXT(表1_1617[[#This Row],[序号]],"000"))</f>
        <v/>
      </c>
      <c r="M513" s="11" t="str">
        <f t="shared" si="84"/>
        <v/>
      </c>
      <c r="N513" s="11" t="str">
        <f t="shared" si="85"/>
        <v/>
      </c>
      <c r="O513" s="11" t="str">
        <f t="shared" si="86"/>
        <v/>
      </c>
      <c r="P513" s="2" t="str">
        <f t="shared" si="87"/>
        <v/>
      </c>
      <c r="Q513" s="2" t="str">
        <f t="shared" si="88"/>
        <v/>
      </c>
      <c r="R513" s="2" t="str">
        <f t="shared" si="89"/>
        <v/>
      </c>
      <c r="S513" s="11" t="str">
        <f t="shared" si="90"/>
        <v/>
      </c>
      <c r="T513" s="11" t="str">
        <f>IF(ISBLANK(A513),"",VLOOKUP(表1_1617[[#This Row],[分项工程名称]],模板!C:G,3,FALSE))</f>
        <v/>
      </c>
      <c r="U513" s="2" t="str">
        <f t="shared" si="91"/>
        <v/>
      </c>
      <c r="V513" s="2" t="str">
        <f t="shared" si="92"/>
        <v/>
      </c>
      <c r="W513" s="11" t="str">
        <f>IF(ISBLANK(A513),"",表1_1617[[#This Row],[子项名称]]&amp;表1_1617[[#This Row],[标题]]&amp;表1_1617[[#This Row],[分项工程代号]])</f>
        <v/>
      </c>
      <c r="X513" s="11" t="str">
        <f>IF(ISBLANK(A513),"",COUNTIF(W:W,表1_1617[[#This Row],[子项名称]]&amp;表1_1617[[#This Row],[标题]]&amp;表1_1617[[#This Row],[分项工程代号]]))</f>
        <v/>
      </c>
      <c r="Y513" s="11" t="str">
        <f>IF(ISBLANK(A513),"",表1_1617[[#This Row],[子项名称]]&amp;表1_1617[[#This Row],[分项工程代号]]&amp;表1_1617[[#This Row],[分项工程名称]])</f>
        <v/>
      </c>
      <c r="Z513" s="11" t="str">
        <f>IF(ISBLANK(A513),"",IF(MATCH(表1_1617[[#This Row],[子项名称]]&amp;表1_1617[[#This Row],[分项工程代号]]&amp;表1_1617[[#This Row],[分项工程名称]],Y:Y,0)=ROW(表1_1617[[#This Row],[子项名称]]),TRUE,FALSE))</f>
        <v/>
      </c>
      <c r="AA513" s="11" t="str">
        <f t="shared" si="93"/>
        <v/>
      </c>
      <c r="AB513" s="11" t="str">
        <f>IF(ISBLANK(A513),"",VLOOKUP(表1_1617[[#This Row],[分项工程名称]],施工检查记录[#All],2,FALSE))</f>
        <v/>
      </c>
      <c r="AC513" s="5"/>
    </row>
    <row r="514" customHeight="1" spans="1:29">
      <c r="A514" s="5"/>
      <c r="B514" s="5"/>
      <c r="C514" s="5"/>
      <c r="D514" s="5"/>
      <c r="E514" s="5"/>
      <c r="F514" s="5"/>
      <c r="G514" s="5"/>
      <c r="H514" s="5"/>
      <c r="I514" s="5"/>
      <c r="J514" s="5"/>
      <c r="K514" s="11" t="str">
        <f>IF(ISBLANK(A514),"",VLOOKUP("S8"&amp;表1_1617[[#This Row],[分项工程代号]]&amp;表1_1617[[#This Row],[分项工程名称]],模板!D:F,3,FALSE))</f>
        <v/>
      </c>
      <c r="L514" s="2" t="str">
        <f>IF(ISBLANK(A514),"",表1_1617[[#This Row],[编号]]&amp;TEXT(表1_1617[[#This Row],[序号]],"000"))</f>
        <v/>
      </c>
      <c r="M514" s="11" t="str">
        <f t="shared" si="84"/>
        <v/>
      </c>
      <c r="N514" s="11" t="str">
        <f t="shared" si="85"/>
        <v/>
      </c>
      <c r="O514" s="11" t="str">
        <f t="shared" si="86"/>
        <v/>
      </c>
      <c r="P514" s="2" t="str">
        <f t="shared" si="87"/>
        <v/>
      </c>
      <c r="Q514" s="2" t="str">
        <f t="shared" si="88"/>
        <v/>
      </c>
      <c r="R514" s="2" t="str">
        <f t="shared" si="89"/>
        <v/>
      </c>
      <c r="S514" s="11" t="str">
        <f t="shared" si="90"/>
        <v/>
      </c>
      <c r="T514" s="11" t="str">
        <f>IF(ISBLANK(A514),"",VLOOKUP(表1_1617[[#This Row],[分项工程名称]],模板!C:G,3,FALSE))</f>
        <v/>
      </c>
      <c r="U514" s="2" t="str">
        <f t="shared" si="91"/>
        <v/>
      </c>
      <c r="V514" s="2" t="str">
        <f t="shared" si="92"/>
        <v/>
      </c>
      <c r="W514" s="11" t="str">
        <f>IF(ISBLANK(A514),"",表1_1617[[#This Row],[子项名称]]&amp;表1_1617[[#This Row],[标题]]&amp;表1_1617[[#This Row],[分项工程代号]])</f>
        <v/>
      </c>
      <c r="X514" s="11" t="str">
        <f>IF(ISBLANK(A514),"",COUNTIF(W:W,表1_1617[[#This Row],[子项名称]]&amp;表1_1617[[#This Row],[标题]]&amp;表1_1617[[#This Row],[分项工程代号]]))</f>
        <v/>
      </c>
      <c r="Y514" s="11" t="str">
        <f>IF(ISBLANK(A514),"",表1_1617[[#This Row],[子项名称]]&amp;表1_1617[[#This Row],[分项工程代号]]&amp;表1_1617[[#This Row],[分项工程名称]])</f>
        <v/>
      </c>
      <c r="Z514" s="11" t="str">
        <f>IF(ISBLANK(A514),"",IF(MATCH(表1_1617[[#This Row],[子项名称]]&amp;表1_1617[[#This Row],[分项工程代号]]&amp;表1_1617[[#This Row],[分项工程名称]],Y:Y,0)=ROW(表1_1617[[#This Row],[子项名称]]),TRUE,FALSE))</f>
        <v/>
      </c>
      <c r="AA514" s="11" t="str">
        <f t="shared" si="93"/>
        <v/>
      </c>
      <c r="AB514" s="11" t="str">
        <f>IF(ISBLANK(A514),"",VLOOKUP(表1_1617[[#This Row],[分项工程名称]],施工检查记录[#All],2,FALSE))</f>
        <v/>
      </c>
      <c r="AC514" s="5"/>
    </row>
    <row r="515" customHeight="1" spans="1:29">
      <c r="A515" s="5"/>
      <c r="B515" s="5"/>
      <c r="C515" s="5"/>
      <c r="D515" s="5"/>
      <c r="E515" s="5"/>
      <c r="F515" s="5"/>
      <c r="G515" s="5"/>
      <c r="H515" s="5"/>
      <c r="I515" s="5"/>
      <c r="J515" s="5"/>
      <c r="K515" s="11" t="str">
        <f>IF(ISBLANK(A515),"",VLOOKUP("S8"&amp;表1_1617[[#This Row],[分项工程代号]]&amp;表1_1617[[#This Row],[分项工程名称]],模板!D:F,3,FALSE))</f>
        <v/>
      </c>
      <c r="L515" s="2" t="str">
        <f>IF(ISBLANK(A515),"",表1_1617[[#This Row],[编号]]&amp;TEXT(表1_1617[[#This Row],[序号]],"000"))</f>
        <v/>
      </c>
      <c r="M515" s="11" t="str">
        <f t="shared" ref="M515:M578" si="94">IF(ISBLANK(A515),"","北方工程刚果（金）有限公司")</f>
        <v/>
      </c>
      <c r="N515" s="11" t="str">
        <f t="shared" ref="N515:N578" si="95">IF(ISBLANK(A515),"","李云松")</f>
        <v/>
      </c>
      <c r="O515" s="11" t="str">
        <f t="shared" ref="O515:O578" si="96">IF(ISBLANK(A515),"","黄必银")</f>
        <v/>
      </c>
      <c r="P515" s="2" t="str">
        <f t="shared" ref="P515:P578" si="97">IF(ISBLANK(A515),"","WUHUANG CONSTRUCTION ET COMMERCE RDC SAS")</f>
        <v/>
      </c>
      <c r="Q515" s="2" t="str">
        <f t="shared" ref="Q515:Q578" si="98">IF(ISBLANK(A515),"","陈陆")</f>
        <v/>
      </c>
      <c r="R515" s="2" t="str">
        <f t="shared" ref="R515:R578" si="99">IF(ISBLANK(A515),"","冯翰鹏")</f>
        <v/>
      </c>
      <c r="S515" s="11" t="str">
        <f t="shared" ref="S515:S578" si="100">IF(ISBLANK(A515),"","鑫诚建设监理咨询有限公司")</f>
        <v/>
      </c>
      <c r="T515" s="11" t="str">
        <f>IF(ISBLANK(A515),"",VLOOKUP(表1_1617[[#This Row],[分项工程名称]],模板!C:G,3,FALSE))</f>
        <v/>
      </c>
      <c r="U515" s="2" t="str">
        <f t="shared" ref="U515:U578" si="101">IF(ISBLANK(A515),"","刚果（金）庞比铜钴矿项目")</f>
        <v/>
      </c>
      <c r="V515" s="2" t="str">
        <f t="shared" ref="V515:V578" si="102">IF(ISBLANK(A515),"",_xlfn.CONCAT(U515,"   ",A515))</f>
        <v/>
      </c>
      <c r="W515" s="11" t="str">
        <f>IF(ISBLANK(A515),"",表1_1617[[#This Row],[子项名称]]&amp;表1_1617[[#This Row],[标题]]&amp;表1_1617[[#This Row],[分项工程代号]])</f>
        <v/>
      </c>
      <c r="X515" s="11" t="str">
        <f>IF(ISBLANK(A515),"",COUNTIF(W:W,表1_1617[[#This Row],[子项名称]]&amp;表1_1617[[#This Row],[标题]]&amp;表1_1617[[#This Row],[分项工程代号]]))</f>
        <v/>
      </c>
      <c r="Y515" s="11" t="str">
        <f>IF(ISBLANK(A515),"",表1_1617[[#This Row],[子项名称]]&amp;表1_1617[[#This Row],[分项工程代号]]&amp;表1_1617[[#This Row],[分项工程名称]])</f>
        <v/>
      </c>
      <c r="Z515" s="11" t="str">
        <f>IF(ISBLANK(A515),"",IF(MATCH(表1_1617[[#This Row],[子项名称]]&amp;表1_1617[[#This Row],[分项工程代号]]&amp;表1_1617[[#This Row],[分项工程名称]],Y:Y,0)=ROW(表1_1617[[#This Row],[子项名称]]),TRUE,FALSE))</f>
        <v/>
      </c>
      <c r="AA515" s="11" t="str">
        <f t="shared" ref="AA515:AA578" si="103">IF(ISBLANK(A515),"",_xlfn.CONCAT("GB 50166-2007《火灾自动报警系统施工及验收规范》"))</f>
        <v/>
      </c>
      <c r="AB515" s="11" t="str">
        <f>IF(ISBLANK(A515),"",VLOOKUP(表1_1617[[#This Row],[分项工程名称]],施工检查记录[#All],2,FALSE))</f>
        <v/>
      </c>
      <c r="AC515" s="5"/>
    </row>
    <row r="516" customHeight="1" spans="1:29">
      <c r="A516" s="5"/>
      <c r="B516" s="5"/>
      <c r="C516" s="5"/>
      <c r="D516" s="5"/>
      <c r="E516" s="5"/>
      <c r="F516" s="5"/>
      <c r="G516" s="5"/>
      <c r="H516" s="5"/>
      <c r="I516" s="5"/>
      <c r="J516" s="5"/>
      <c r="K516" s="11" t="str">
        <f>IF(ISBLANK(A516),"",VLOOKUP("S8"&amp;表1_1617[[#This Row],[分项工程代号]]&amp;表1_1617[[#This Row],[分项工程名称]],模板!D:F,3,FALSE))</f>
        <v/>
      </c>
      <c r="L516" s="2" t="str">
        <f>IF(ISBLANK(A516),"",表1_1617[[#This Row],[编号]]&amp;TEXT(表1_1617[[#This Row],[序号]],"000"))</f>
        <v/>
      </c>
      <c r="M516" s="11" t="str">
        <f t="shared" si="94"/>
        <v/>
      </c>
      <c r="N516" s="11" t="str">
        <f t="shared" si="95"/>
        <v/>
      </c>
      <c r="O516" s="11" t="str">
        <f t="shared" si="96"/>
        <v/>
      </c>
      <c r="P516" s="2" t="str">
        <f t="shared" si="97"/>
        <v/>
      </c>
      <c r="Q516" s="2" t="str">
        <f t="shared" si="98"/>
        <v/>
      </c>
      <c r="R516" s="2" t="str">
        <f t="shared" si="99"/>
        <v/>
      </c>
      <c r="S516" s="11" t="str">
        <f t="shared" si="100"/>
        <v/>
      </c>
      <c r="T516" s="11" t="str">
        <f>IF(ISBLANK(A516),"",VLOOKUP(表1_1617[[#This Row],[分项工程名称]],模板!C:G,3,FALSE))</f>
        <v/>
      </c>
      <c r="U516" s="2" t="str">
        <f t="shared" si="101"/>
        <v/>
      </c>
      <c r="V516" s="2" t="str">
        <f t="shared" si="102"/>
        <v/>
      </c>
      <c r="W516" s="11" t="str">
        <f>IF(ISBLANK(A516),"",表1_1617[[#This Row],[子项名称]]&amp;表1_1617[[#This Row],[标题]]&amp;表1_1617[[#This Row],[分项工程代号]])</f>
        <v/>
      </c>
      <c r="X516" s="11" t="str">
        <f>IF(ISBLANK(A516),"",COUNTIF(W:W,表1_1617[[#This Row],[子项名称]]&amp;表1_1617[[#This Row],[标题]]&amp;表1_1617[[#This Row],[分项工程代号]]))</f>
        <v/>
      </c>
      <c r="Y516" s="11" t="str">
        <f>IF(ISBLANK(A516),"",表1_1617[[#This Row],[子项名称]]&amp;表1_1617[[#This Row],[分项工程代号]]&amp;表1_1617[[#This Row],[分项工程名称]])</f>
        <v/>
      </c>
      <c r="Z516" s="11" t="str">
        <f>IF(ISBLANK(A516),"",IF(MATCH(表1_1617[[#This Row],[子项名称]]&amp;表1_1617[[#This Row],[分项工程代号]]&amp;表1_1617[[#This Row],[分项工程名称]],Y:Y,0)=ROW(表1_1617[[#This Row],[子项名称]]),TRUE,FALSE))</f>
        <v/>
      </c>
      <c r="AA516" s="11" t="str">
        <f t="shared" si="103"/>
        <v/>
      </c>
      <c r="AB516" s="11" t="str">
        <f>IF(ISBLANK(A516),"",VLOOKUP(表1_1617[[#This Row],[分项工程名称]],施工检查记录[#All],2,FALSE))</f>
        <v/>
      </c>
      <c r="AC516" s="5"/>
    </row>
    <row r="517" customHeight="1" spans="1:29">
      <c r="A517" s="5"/>
      <c r="B517" s="5"/>
      <c r="C517" s="5"/>
      <c r="D517" s="5"/>
      <c r="E517" s="5"/>
      <c r="F517" s="5"/>
      <c r="G517" s="5"/>
      <c r="H517" s="5"/>
      <c r="I517" s="5"/>
      <c r="J517" s="5"/>
      <c r="K517" s="11" t="str">
        <f>IF(ISBLANK(A517),"",VLOOKUP("S8"&amp;表1_1617[[#This Row],[分项工程代号]]&amp;表1_1617[[#This Row],[分项工程名称]],模板!D:F,3,FALSE))</f>
        <v/>
      </c>
      <c r="L517" s="2" t="str">
        <f>IF(ISBLANK(A517),"",表1_1617[[#This Row],[编号]]&amp;TEXT(表1_1617[[#This Row],[序号]],"000"))</f>
        <v/>
      </c>
      <c r="M517" s="11" t="str">
        <f t="shared" si="94"/>
        <v/>
      </c>
      <c r="N517" s="11" t="str">
        <f t="shared" si="95"/>
        <v/>
      </c>
      <c r="O517" s="11" t="str">
        <f t="shared" si="96"/>
        <v/>
      </c>
      <c r="P517" s="2" t="str">
        <f t="shared" si="97"/>
        <v/>
      </c>
      <c r="Q517" s="2" t="str">
        <f t="shared" si="98"/>
        <v/>
      </c>
      <c r="R517" s="2" t="str">
        <f t="shared" si="99"/>
        <v/>
      </c>
      <c r="S517" s="11" t="str">
        <f t="shared" si="100"/>
        <v/>
      </c>
      <c r="T517" s="11" t="str">
        <f>IF(ISBLANK(A517),"",VLOOKUP(表1_1617[[#This Row],[分项工程名称]],模板!C:G,3,FALSE))</f>
        <v/>
      </c>
      <c r="U517" s="2" t="str">
        <f t="shared" si="101"/>
        <v/>
      </c>
      <c r="V517" s="2" t="str">
        <f t="shared" si="102"/>
        <v/>
      </c>
      <c r="W517" s="11" t="str">
        <f>IF(ISBLANK(A517),"",表1_1617[[#This Row],[子项名称]]&amp;表1_1617[[#This Row],[标题]]&amp;表1_1617[[#This Row],[分项工程代号]])</f>
        <v/>
      </c>
      <c r="X517" s="11" t="str">
        <f>IF(ISBLANK(A517),"",COUNTIF(W:W,表1_1617[[#This Row],[子项名称]]&amp;表1_1617[[#This Row],[标题]]&amp;表1_1617[[#This Row],[分项工程代号]]))</f>
        <v/>
      </c>
      <c r="Y517" s="11" t="str">
        <f>IF(ISBLANK(A517),"",表1_1617[[#This Row],[子项名称]]&amp;表1_1617[[#This Row],[分项工程代号]]&amp;表1_1617[[#This Row],[分项工程名称]])</f>
        <v/>
      </c>
      <c r="Z517" s="11" t="str">
        <f>IF(ISBLANK(A517),"",IF(MATCH(表1_1617[[#This Row],[子项名称]]&amp;表1_1617[[#This Row],[分项工程代号]]&amp;表1_1617[[#This Row],[分项工程名称]],Y:Y,0)=ROW(表1_1617[[#This Row],[子项名称]]),TRUE,FALSE))</f>
        <v/>
      </c>
      <c r="AA517" s="11" t="str">
        <f t="shared" si="103"/>
        <v/>
      </c>
      <c r="AB517" s="11" t="str">
        <f>IF(ISBLANK(A517),"",VLOOKUP(表1_1617[[#This Row],[分项工程名称]],施工检查记录[#All],2,FALSE))</f>
        <v/>
      </c>
      <c r="AC517" s="5"/>
    </row>
    <row r="518" customHeight="1" spans="1:29">
      <c r="A518" s="5"/>
      <c r="B518" s="5"/>
      <c r="C518" s="5"/>
      <c r="D518" s="5"/>
      <c r="E518" s="5"/>
      <c r="F518" s="5"/>
      <c r="G518" s="5"/>
      <c r="H518" s="5"/>
      <c r="I518" s="5"/>
      <c r="J518" s="5"/>
      <c r="K518" s="11" t="str">
        <f>IF(ISBLANK(A518),"",VLOOKUP("S8"&amp;表1_1617[[#This Row],[分项工程代号]]&amp;表1_1617[[#This Row],[分项工程名称]],模板!D:F,3,FALSE))</f>
        <v/>
      </c>
      <c r="L518" s="2" t="str">
        <f>IF(ISBLANK(A518),"",表1_1617[[#This Row],[编号]]&amp;TEXT(表1_1617[[#This Row],[序号]],"000"))</f>
        <v/>
      </c>
      <c r="M518" s="11" t="str">
        <f t="shared" si="94"/>
        <v/>
      </c>
      <c r="N518" s="11" t="str">
        <f t="shared" si="95"/>
        <v/>
      </c>
      <c r="O518" s="11" t="str">
        <f t="shared" si="96"/>
        <v/>
      </c>
      <c r="P518" s="2" t="str">
        <f t="shared" si="97"/>
        <v/>
      </c>
      <c r="Q518" s="2" t="str">
        <f t="shared" si="98"/>
        <v/>
      </c>
      <c r="R518" s="2" t="str">
        <f t="shared" si="99"/>
        <v/>
      </c>
      <c r="S518" s="11" t="str">
        <f t="shared" si="100"/>
        <v/>
      </c>
      <c r="T518" s="11" t="str">
        <f>IF(ISBLANK(A518),"",VLOOKUP(表1_1617[[#This Row],[分项工程名称]],模板!C:G,3,FALSE))</f>
        <v/>
      </c>
      <c r="U518" s="2" t="str">
        <f t="shared" si="101"/>
        <v/>
      </c>
      <c r="V518" s="2" t="str">
        <f t="shared" si="102"/>
        <v/>
      </c>
      <c r="W518" s="11" t="str">
        <f>IF(ISBLANK(A518),"",表1_1617[[#This Row],[子项名称]]&amp;表1_1617[[#This Row],[标题]]&amp;表1_1617[[#This Row],[分项工程代号]])</f>
        <v/>
      </c>
      <c r="X518" s="11" t="str">
        <f>IF(ISBLANK(A518),"",COUNTIF(W:W,表1_1617[[#This Row],[子项名称]]&amp;表1_1617[[#This Row],[标题]]&amp;表1_1617[[#This Row],[分项工程代号]]))</f>
        <v/>
      </c>
      <c r="Y518" s="11" t="str">
        <f>IF(ISBLANK(A518),"",表1_1617[[#This Row],[子项名称]]&amp;表1_1617[[#This Row],[分项工程代号]]&amp;表1_1617[[#This Row],[分项工程名称]])</f>
        <v/>
      </c>
      <c r="Z518" s="11" t="str">
        <f>IF(ISBLANK(A518),"",IF(MATCH(表1_1617[[#This Row],[子项名称]]&amp;表1_1617[[#This Row],[分项工程代号]]&amp;表1_1617[[#This Row],[分项工程名称]],Y:Y,0)=ROW(表1_1617[[#This Row],[子项名称]]),TRUE,FALSE))</f>
        <v/>
      </c>
      <c r="AA518" s="11" t="str">
        <f t="shared" si="103"/>
        <v/>
      </c>
      <c r="AB518" s="11" t="str">
        <f>IF(ISBLANK(A518),"",VLOOKUP(表1_1617[[#This Row],[分项工程名称]],施工检查记录[#All],2,FALSE))</f>
        <v/>
      </c>
      <c r="AC518" s="5"/>
    </row>
    <row r="519" customHeight="1" spans="1:29">
      <c r="A519" s="5"/>
      <c r="B519" s="5"/>
      <c r="C519" s="5"/>
      <c r="D519" s="5"/>
      <c r="E519" s="5"/>
      <c r="F519" s="5"/>
      <c r="G519" s="5"/>
      <c r="H519" s="5"/>
      <c r="I519" s="5"/>
      <c r="J519" s="5"/>
      <c r="K519" s="11" t="str">
        <f>IF(ISBLANK(A519),"",VLOOKUP("S8"&amp;表1_1617[[#This Row],[分项工程代号]]&amp;表1_1617[[#This Row],[分项工程名称]],模板!D:F,3,FALSE))</f>
        <v/>
      </c>
      <c r="L519" s="2" t="str">
        <f>IF(ISBLANK(A519),"",表1_1617[[#This Row],[编号]]&amp;TEXT(表1_1617[[#This Row],[序号]],"000"))</f>
        <v/>
      </c>
      <c r="M519" s="11" t="str">
        <f t="shared" si="94"/>
        <v/>
      </c>
      <c r="N519" s="11" t="str">
        <f t="shared" si="95"/>
        <v/>
      </c>
      <c r="O519" s="11" t="str">
        <f t="shared" si="96"/>
        <v/>
      </c>
      <c r="P519" s="2" t="str">
        <f t="shared" si="97"/>
        <v/>
      </c>
      <c r="Q519" s="2" t="str">
        <f t="shared" si="98"/>
        <v/>
      </c>
      <c r="R519" s="2" t="str">
        <f t="shared" si="99"/>
        <v/>
      </c>
      <c r="S519" s="11" t="str">
        <f t="shared" si="100"/>
        <v/>
      </c>
      <c r="T519" s="11" t="str">
        <f>IF(ISBLANK(A519),"",VLOOKUP(表1_1617[[#This Row],[分项工程名称]],模板!C:G,3,FALSE))</f>
        <v/>
      </c>
      <c r="U519" s="2" t="str">
        <f t="shared" si="101"/>
        <v/>
      </c>
      <c r="V519" s="2" t="str">
        <f t="shared" si="102"/>
        <v/>
      </c>
      <c r="W519" s="11" t="str">
        <f>IF(ISBLANK(A519),"",表1_1617[[#This Row],[子项名称]]&amp;表1_1617[[#This Row],[标题]]&amp;表1_1617[[#This Row],[分项工程代号]])</f>
        <v/>
      </c>
      <c r="X519" s="11" t="str">
        <f>IF(ISBLANK(A519),"",COUNTIF(W:W,表1_1617[[#This Row],[子项名称]]&amp;表1_1617[[#This Row],[标题]]&amp;表1_1617[[#This Row],[分项工程代号]]))</f>
        <v/>
      </c>
      <c r="Y519" s="11" t="str">
        <f>IF(ISBLANK(A519),"",表1_1617[[#This Row],[子项名称]]&amp;表1_1617[[#This Row],[分项工程代号]]&amp;表1_1617[[#This Row],[分项工程名称]])</f>
        <v/>
      </c>
      <c r="Z519" s="11" t="str">
        <f>IF(ISBLANK(A519),"",IF(MATCH(表1_1617[[#This Row],[子项名称]]&amp;表1_1617[[#This Row],[分项工程代号]]&amp;表1_1617[[#This Row],[分项工程名称]],Y:Y,0)=ROW(表1_1617[[#This Row],[子项名称]]),TRUE,FALSE))</f>
        <v/>
      </c>
      <c r="AA519" s="11" t="str">
        <f t="shared" si="103"/>
        <v/>
      </c>
      <c r="AB519" s="11" t="str">
        <f>IF(ISBLANK(A519),"",VLOOKUP(表1_1617[[#This Row],[分项工程名称]],施工检查记录[#All],2,FALSE))</f>
        <v/>
      </c>
      <c r="AC519" s="5"/>
    </row>
    <row r="520" customHeight="1" spans="1:29">
      <c r="A520" s="5"/>
      <c r="B520" s="5"/>
      <c r="C520" s="5"/>
      <c r="D520" s="5"/>
      <c r="E520" s="5"/>
      <c r="F520" s="5"/>
      <c r="G520" s="5"/>
      <c r="H520" s="5"/>
      <c r="I520" s="5"/>
      <c r="J520" s="5"/>
      <c r="K520" s="11" t="str">
        <f>IF(ISBLANK(A520),"",VLOOKUP("S8"&amp;表1_1617[[#This Row],[分项工程代号]]&amp;表1_1617[[#This Row],[分项工程名称]],模板!D:F,3,FALSE))</f>
        <v/>
      </c>
      <c r="L520" s="2" t="str">
        <f>IF(ISBLANK(A520),"",表1_1617[[#This Row],[编号]]&amp;TEXT(表1_1617[[#This Row],[序号]],"000"))</f>
        <v/>
      </c>
      <c r="M520" s="11" t="str">
        <f t="shared" si="94"/>
        <v/>
      </c>
      <c r="N520" s="11" t="str">
        <f t="shared" si="95"/>
        <v/>
      </c>
      <c r="O520" s="11" t="str">
        <f t="shared" si="96"/>
        <v/>
      </c>
      <c r="P520" s="2" t="str">
        <f t="shared" si="97"/>
        <v/>
      </c>
      <c r="Q520" s="2" t="str">
        <f t="shared" si="98"/>
        <v/>
      </c>
      <c r="R520" s="2" t="str">
        <f t="shared" si="99"/>
        <v/>
      </c>
      <c r="S520" s="11" t="str">
        <f t="shared" si="100"/>
        <v/>
      </c>
      <c r="T520" s="11" t="str">
        <f>IF(ISBLANK(A520),"",VLOOKUP(表1_1617[[#This Row],[分项工程名称]],模板!C:G,3,FALSE))</f>
        <v/>
      </c>
      <c r="U520" s="2" t="str">
        <f t="shared" si="101"/>
        <v/>
      </c>
      <c r="V520" s="2" t="str">
        <f t="shared" si="102"/>
        <v/>
      </c>
      <c r="W520" s="11" t="str">
        <f>IF(ISBLANK(A520),"",表1_1617[[#This Row],[子项名称]]&amp;表1_1617[[#This Row],[标题]]&amp;表1_1617[[#This Row],[分项工程代号]])</f>
        <v/>
      </c>
      <c r="X520" s="11" t="str">
        <f>IF(ISBLANK(A520),"",COUNTIF(W:W,表1_1617[[#This Row],[子项名称]]&amp;表1_1617[[#This Row],[标题]]&amp;表1_1617[[#This Row],[分项工程代号]]))</f>
        <v/>
      </c>
      <c r="Y520" s="11" t="str">
        <f>IF(ISBLANK(A520),"",表1_1617[[#This Row],[子项名称]]&amp;表1_1617[[#This Row],[分项工程代号]]&amp;表1_1617[[#This Row],[分项工程名称]])</f>
        <v/>
      </c>
      <c r="Z520" s="11" t="str">
        <f>IF(ISBLANK(A520),"",IF(MATCH(表1_1617[[#This Row],[子项名称]]&amp;表1_1617[[#This Row],[分项工程代号]]&amp;表1_1617[[#This Row],[分项工程名称]],Y:Y,0)=ROW(表1_1617[[#This Row],[子项名称]]),TRUE,FALSE))</f>
        <v/>
      </c>
      <c r="AA520" s="11" t="str">
        <f t="shared" si="103"/>
        <v/>
      </c>
      <c r="AB520" s="11" t="str">
        <f>IF(ISBLANK(A520),"",VLOOKUP(表1_1617[[#This Row],[分项工程名称]],施工检查记录[#All],2,FALSE))</f>
        <v/>
      </c>
      <c r="AC520" s="5"/>
    </row>
    <row r="521" customHeight="1" spans="1:29">
      <c r="A521" s="5"/>
      <c r="B521" s="5"/>
      <c r="C521" s="5"/>
      <c r="D521" s="5"/>
      <c r="E521" s="5"/>
      <c r="F521" s="5"/>
      <c r="G521" s="5"/>
      <c r="H521" s="5"/>
      <c r="I521" s="5"/>
      <c r="J521" s="5"/>
      <c r="K521" s="11" t="str">
        <f>IF(ISBLANK(A521),"",VLOOKUP("S8"&amp;表1_1617[[#This Row],[分项工程代号]]&amp;表1_1617[[#This Row],[分项工程名称]],模板!D:F,3,FALSE))</f>
        <v/>
      </c>
      <c r="L521" s="2" t="str">
        <f>IF(ISBLANK(A521),"",表1_1617[[#This Row],[编号]]&amp;TEXT(表1_1617[[#This Row],[序号]],"000"))</f>
        <v/>
      </c>
      <c r="M521" s="11" t="str">
        <f t="shared" si="94"/>
        <v/>
      </c>
      <c r="N521" s="11" t="str">
        <f t="shared" si="95"/>
        <v/>
      </c>
      <c r="O521" s="11" t="str">
        <f t="shared" si="96"/>
        <v/>
      </c>
      <c r="P521" s="2" t="str">
        <f t="shared" si="97"/>
        <v/>
      </c>
      <c r="Q521" s="2" t="str">
        <f t="shared" si="98"/>
        <v/>
      </c>
      <c r="R521" s="2" t="str">
        <f t="shared" si="99"/>
        <v/>
      </c>
      <c r="S521" s="11" t="str">
        <f t="shared" si="100"/>
        <v/>
      </c>
      <c r="T521" s="11" t="str">
        <f>IF(ISBLANK(A521),"",VLOOKUP(表1_1617[[#This Row],[分项工程名称]],模板!C:G,3,FALSE))</f>
        <v/>
      </c>
      <c r="U521" s="2" t="str">
        <f t="shared" si="101"/>
        <v/>
      </c>
      <c r="V521" s="2" t="str">
        <f t="shared" si="102"/>
        <v/>
      </c>
      <c r="W521" s="11" t="str">
        <f>IF(ISBLANK(A521),"",表1_1617[[#This Row],[子项名称]]&amp;表1_1617[[#This Row],[标题]]&amp;表1_1617[[#This Row],[分项工程代号]])</f>
        <v/>
      </c>
      <c r="X521" s="11" t="str">
        <f>IF(ISBLANK(A521),"",COUNTIF(W:W,表1_1617[[#This Row],[子项名称]]&amp;表1_1617[[#This Row],[标题]]&amp;表1_1617[[#This Row],[分项工程代号]]))</f>
        <v/>
      </c>
      <c r="Y521" s="11" t="str">
        <f>IF(ISBLANK(A521),"",表1_1617[[#This Row],[子项名称]]&amp;表1_1617[[#This Row],[分项工程代号]]&amp;表1_1617[[#This Row],[分项工程名称]])</f>
        <v/>
      </c>
      <c r="Z521" s="11" t="str">
        <f>IF(ISBLANK(A521),"",IF(MATCH(表1_1617[[#This Row],[子项名称]]&amp;表1_1617[[#This Row],[分项工程代号]]&amp;表1_1617[[#This Row],[分项工程名称]],Y:Y,0)=ROW(表1_1617[[#This Row],[子项名称]]),TRUE,FALSE))</f>
        <v/>
      </c>
      <c r="AA521" s="11" t="str">
        <f t="shared" si="103"/>
        <v/>
      </c>
      <c r="AB521" s="11" t="str">
        <f>IF(ISBLANK(A521),"",VLOOKUP(表1_1617[[#This Row],[分项工程名称]],施工检查记录[#All],2,FALSE))</f>
        <v/>
      </c>
      <c r="AC521" s="5"/>
    </row>
    <row r="522" customHeight="1" spans="1:29">
      <c r="A522" s="5"/>
      <c r="B522" s="5"/>
      <c r="C522" s="5"/>
      <c r="D522" s="5"/>
      <c r="E522" s="5"/>
      <c r="F522" s="5"/>
      <c r="G522" s="5"/>
      <c r="H522" s="5"/>
      <c r="I522" s="5"/>
      <c r="J522" s="5"/>
      <c r="K522" s="11" t="str">
        <f>IF(ISBLANK(A522),"",VLOOKUP("S8"&amp;表1_1617[[#This Row],[分项工程代号]]&amp;表1_1617[[#This Row],[分项工程名称]],模板!D:F,3,FALSE))</f>
        <v/>
      </c>
      <c r="L522" s="2" t="str">
        <f>IF(ISBLANK(A522),"",表1_1617[[#This Row],[编号]]&amp;TEXT(表1_1617[[#This Row],[序号]],"000"))</f>
        <v/>
      </c>
      <c r="M522" s="11" t="str">
        <f t="shared" si="94"/>
        <v/>
      </c>
      <c r="N522" s="11" t="str">
        <f t="shared" si="95"/>
        <v/>
      </c>
      <c r="O522" s="11" t="str">
        <f t="shared" si="96"/>
        <v/>
      </c>
      <c r="P522" s="2" t="str">
        <f t="shared" si="97"/>
        <v/>
      </c>
      <c r="Q522" s="2" t="str">
        <f t="shared" si="98"/>
        <v/>
      </c>
      <c r="R522" s="2" t="str">
        <f t="shared" si="99"/>
        <v/>
      </c>
      <c r="S522" s="11" t="str">
        <f t="shared" si="100"/>
        <v/>
      </c>
      <c r="T522" s="11" t="str">
        <f>IF(ISBLANK(A522),"",VLOOKUP(表1_1617[[#This Row],[分项工程名称]],模板!C:G,3,FALSE))</f>
        <v/>
      </c>
      <c r="U522" s="2" t="str">
        <f t="shared" si="101"/>
        <v/>
      </c>
      <c r="V522" s="2" t="str">
        <f t="shared" si="102"/>
        <v/>
      </c>
      <c r="W522" s="11" t="str">
        <f>IF(ISBLANK(A522),"",表1_1617[[#This Row],[子项名称]]&amp;表1_1617[[#This Row],[标题]]&amp;表1_1617[[#This Row],[分项工程代号]])</f>
        <v/>
      </c>
      <c r="X522" s="11" t="str">
        <f>IF(ISBLANK(A522),"",COUNTIF(W:W,表1_1617[[#This Row],[子项名称]]&amp;表1_1617[[#This Row],[标题]]&amp;表1_1617[[#This Row],[分项工程代号]]))</f>
        <v/>
      </c>
      <c r="Y522" s="11" t="str">
        <f>IF(ISBLANK(A522),"",表1_1617[[#This Row],[子项名称]]&amp;表1_1617[[#This Row],[分项工程代号]]&amp;表1_1617[[#This Row],[分项工程名称]])</f>
        <v/>
      </c>
      <c r="Z522" s="11" t="str">
        <f>IF(ISBLANK(A522),"",IF(MATCH(表1_1617[[#This Row],[子项名称]]&amp;表1_1617[[#This Row],[分项工程代号]]&amp;表1_1617[[#This Row],[分项工程名称]],Y:Y,0)=ROW(表1_1617[[#This Row],[子项名称]]),TRUE,FALSE))</f>
        <v/>
      </c>
      <c r="AA522" s="11" t="str">
        <f t="shared" si="103"/>
        <v/>
      </c>
      <c r="AB522" s="11" t="str">
        <f>IF(ISBLANK(A522),"",VLOOKUP(表1_1617[[#This Row],[分项工程名称]],施工检查记录[#All],2,FALSE))</f>
        <v/>
      </c>
      <c r="AC522" s="5"/>
    </row>
    <row r="523" customHeight="1" spans="1:29">
      <c r="A523" s="5"/>
      <c r="B523" s="5"/>
      <c r="C523" s="5"/>
      <c r="D523" s="5"/>
      <c r="E523" s="5"/>
      <c r="F523" s="5"/>
      <c r="G523" s="5"/>
      <c r="H523" s="5"/>
      <c r="I523" s="5"/>
      <c r="J523" s="5"/>
      <c r="K523" s="11" t="str">
        <f>IF(ISBLANK(A523),"",VLOOKUP("S8"&amp;表1_1617[[#This Row],[分项工程代号]]&amp;表1_1617[[#This Row],[分项工程名称]],模板!D:F,3,FALSE))</f>
        <v/>
      </c>
      <c r="L523" s="2" t="str">
        <f>IF(ISBLANK(A523),"",表1_1617[[#This Row],[编号]]&amp;TEXT(表1_1617[[#This Row],[序号]],"000"))</f>
        <v/>
      </c>
      <c r="M523" s="11" t="str">
        <f t="shared" si="94"/>
        <v/>
      </c>
      <c r="N523" s="11" t="str">
        <f t="shared" si="95"/>
        <v/>
      </c>
      <c r="O523" s="11" t="str">
        <f t="shared" si="96"/>
        <v/>
      </c>
      <c r="P523" s="2" t="str">
        <f t="shared" si="97"/>
        <v/>
      </c>
      <c r="Q523" s="2" t="str">
        <f t="shared" si="98"/>
        <v/>
      </c>
      <c r="R523" s="2" t="str">
        <f t="shared" si="99"/>
        <v/>
      </c>
      <c r="S523" s="11" t="str">
        <f t="shared" si="100"/>
        <v/>
      </c>
      <c r="T523" s="11" t="str">
        <f>IF(ISBLANK(A523),"",VLOOKUP(表1_1617[[#This Row],[分项工程名称]],模板!C:G,3,FALSE))</f>
        <v/>
      </c>
      <c r="U523" s="2" t="str">
        <f t="shared" si="101"/>
        <v/>
      </c>
      <c r="V523" s="2" t="str">
        <f t="shared" si="102"/>
        <v/>
      </c>
      <c r="W523" s="11" t="str">
        <f>IF(ISBLANK(A523),"",表1_1617[[#This Row],[子项名称]]&amp;表1_1617[[#This Row],[标题]]&amp;表1_1617[[#This Row],[分项工程代号]])</f>
        <v/>
      </c>
      <c r="X523" s="11" t="str">
        <f>IF(ISBLANK(A523),"",COUNTIF(W:W,表1_1617[[#This Row],[子项名称]]&amp;表1_1617[[#This Row],[标题]]&amp;表1_1617[[#This Row],[分项工程代号]]))</f>
        <v/>
      </c>
      <c r="Y523" s="11" t="str">
        <f>IF(ISBLANK(A523),"",表1_1617[[#This Row],[子项名称]]&amp;表1_1617[[#This Row],[分项工程代号]]&amp;表1_1617[[#This Row],[分项工程名称]])</f>
        <v/>
      </c>
      <c r="Z523" s="11" t="str">
        <f>IF(ISBLANK(A523),"",IF(MATCH(表1_1617[[#This Row],[子项名称]]&amp;表1_1617[[#This Row],[分项工程代号]]&amp;表1_1617[[#This Row],[分项工程名称]],Y:Y,0)=ROW(表1_1617[[#This Row],[子项名称]]),TRUE,FALSE))</f>
        <v/>
      </c>
      <c r="AA523" s="11" t="str">
        <f t="shared" si="103"/>
        <v/>
      </c>
      <c r="AB523" s="11" t="str">
        <f>IF(ISBLANK(A523),"",VLOOKUP(表1_1617[[#This Row],[分项工程名称]],施工检查记录[#All],2,FALSE))</f>
        <v/>
      </c>
      <c r="AC523" s="5"/>
    </row>
    <row r="524" customHeight="1" spans="1:29">
      <c r="A524" s="5"/>
      <c r="B524" s="5"/>
      <c r="C524" s="5"/>
      <c r="D524" s="5"/>
      <c r="E524" s="5"/>
      <c r="F524" s="5"/>
      <c r="G524" s="5"/>
      <c r="H524" s="5"/>
      <c r="I524" s="5"/>
      <c r="J524" s="5"/>
      <c r="K524" s="11" t="str">
        <f>IF(ISBLANK(A524),"",VLOOKUP("S8"&amp;表1_1617[[#This Row],[分项工程代号]]&amp;表1_1617[[#This Row],[分项工程名称]],模板!D:F,3,FALSE))</f>
        <v/>
      </c>
      <c r="L524" s="2" t="str">
        <f>IF(ISBLANK(A524),"",表1_1617[[#This Row],[编号]]&amp;TEXT(表1_1617[[#This Row],[序号]],"000"))</f>
        <v/>
      </c>
      <c r="M524" s="11" t="str">
        <f t="shared" si="94"/>
        <v/>
      </c>
      <c r="N524" s="11" t="str">
        <f t="shared" si="95"/>
        <v/>
      </c>
      <c r="O524" s="11" t="str">
        <f t="shared" si="96"/>
        <v/>
      </c>
      <c r="P524" s="2" t="str">
        <f t="shared" si="97"/>
        <v/>
      </c>
      <c r="Q524" s="2" t="str">
        <f t="shared" si="98"/>
        <v/>
      </c>
      <c r="R524" s="2" t="str">
        <f t="shared" si="99"/>
        <v/>
      </c>
      <c r="S524" s="11" t="str">
        <f t="shared" si="100"/>
        <v/>
      </c>
      <c r="T524" s="11" t="str">
        <f>IF(ISBLANK(A524),"",VLOOKUP(表1_1617[[#This Row],[分项工程名称]],模板!C:G,3,FALSE))</f>
        <v/>
      </c>
      <c r="U524" s="2" t="str">
        <f t="shared" si="101"/>
        <v/>
      </c>
      <c r="V524" s="2" t="str">
        <f t="shared" si="102"/>
        <v/>
      </c>
      <c r="W524" s="11" t="str">
        <f>IF(ISBLANK(A524),"",表1_1617[[#This Row],[子项名称]]&amp;表1_1617[[#This Row],[标题]]&amp;表1_1617[[#This Row],[分项工程代号]])</f>
        <v/>
      </c>
      <c r="X524" s="11" t="str">
        <f>IF(ISBLANK(A524),"",COUNTIF(W:W,表1_1617[[#This Row],[子项名称]]&amp;表1_1617[[#This Row],[标题]]&amp;表1_1617[[#This Row],[分项工程代号]]))</f>
        <v/>
      </c>
      <c r="Y524" s="11" t="str">
        <f>IF(ISBLANK(A524),"",表1_1617[[#This Row],[子项名称]]&amp;表1_1617[[#This Row],[分项工程代号]]&amp;表1_1617[[#This Row],[分项工程名称]])</f>
        <v/>
      </c>
      <c r="Z524" s="11" t="str">
        <f>IF(ISBLANK(A524),"",IF(MATCH(表1_1617[[#This Row],[子项名称]]&amp;表1_1617[[#This Row],[分项工程代号]]&amp;表1_1617[[#This Row],[分项工程名称]],Y:Y,0)=ROW(表1_1617[[#This Row],[子项名称]]),TRUE,FALSE))</f>
        <v/>
      </c>
      <c r="AA524" s="11" t="str">
        <f t="shared" si="103"/>
        <v/>
      </c>
      <c r="AB524" s="11" t="str">
        <f>IF(ISBLANK(A524),"",VLOOKUP(表1_1617[[#This Row],[分项工程名称]],施工检查记录[#All],2,FALSE))</f>
        <v/>
      </c>
      <c r="AC524" s="5"/>
    </row>
    <row r="525" customHeight="1" spans="1:29">
      <c r="A525" s="5"/>
      <c r="B525" s="5"/>
      <c r="C525" s="5"/>
      <c r="D525" s="5"/>
      <c r="E525" s="5"/>
      <c r="F525" s="5"/>
      <c r="G525" s="5"/>
      <c r="H525" s="5"/>
      <c r="I525" s="5"/>
      <c r="J525" s="5"/>
      <c r="K525" s="11" t="str">
        <f>IF(ISBLANK(A525),"",VLOOKUP("S8"&amp;表1_1617[[#This Row],[分项工程代号]]&amp;表1_1617[[#This Row],[分项工程名称]],模板!D:F,3,FALSE))</f>
        <v/>
      </c>
      <c r="L525" s="2" t="str">
        <f>IF(ISBLANK(A525),"",表1_1617[[#This Row],[编号]]&amp;TEXT(表1_1617[[#This Row],[序号]],"000"))</f>
        <v/>
      </c>
      <c r="M525" s="11" t="str">
        <f t="shared" si="94"/>
        <v/>
      </c>
      <c r="N525" s="11" t="str">
        <f t="shared" si="95"/>
        <v/>
      </c>
      <c r="O525" s="11" t="str">
        <f t="shared" si="96"/>
        <v/>
      </c>
      <c r="P525" s="2" t="str">
        <f t="shared" si="97"/>
        <v/>
      </c>
      <c r="Q525" s="2" t="str">
        <f t="shared" si="98"/>
        <v/>
      </c>
      <c r="R525" s="2" t="str">
        <f t="shared" si="99"/>
        <v/>
      </c>
      <c r="S525" s="11" t="str">
        <f t="shared" si="100"/>
        <v/>
      </c>
      <c r="T525" s="11" t="str">
        <f>IF(ISBLANK(A525),"",VLOOKUP(表1_1617[[#This Row],[分项工程名称]],模板!C:G,3,FALSE))</f>
        <v/>
      </c>
      <c r="U525" s="2" t="str">
        <f t="shared" si="101"/>
        <v/>
      </c>
      <c r="V525" s="2" t="str">
        <f t="shared" si="102"/>
        <v/>
      </c>
      <c r="W525" s="11" t="str">
        <f>IF(ISBLANK(A525),"",表1_1617[[#This Row],[子项名称]]&amp;表1_1617[[#This Row],[标题]]&amp;表1_1617[[#This Row],[分项工程代号]])</f>
        <v/>
      </c>
      <c r="X525" s="11" t="str">
        <f>IF(ISBLANK(A525),"",COUNTIF(W:W,表1_1617[[#This Row],[子项名称]]&amp;表1_1617[[#This Row],[标题]]&amp;表1_1617[[#This Row],[分项工程代号]]))</f>
        <v/>
      </c>
      <c r="Y525" s="11" t="str">
        <f>IF(ISBLANK(A525),"",表1_1617[[#This Row],[子项名称]]&amp;表1_1617[[#This Row],[分项工程代号]]&amp;表1_1617[[#This Row],[分项工程名称]])</f>
        <v/>
      </c>
      <c r="Z525" s="11" t="str">
        <f>IF(ISBLANK(A525),"",IF(MATCH(表1_1617[[#This Row],[子项名称]]&amp;表1_1617[[#This Row],[分项工程代号]]&amp;表1_1617[[#This Row],[分项工程名称]],Y:Y,0)=ROW(表1_1617[[#This Row],[子项名称]]),TRUE,FALSE))</f>
        <v/>
      </c>
      <c r="AA525" s="11" t="str">
        <f t="shared" si="103"/>
        <v/>
      </c>
      <c r="AB525" s="11" t="str">
        <f>IF(ISBLANK(A525),"",VLOOKUP(表1_1617[[#This Row],[分项工程名称]],施工检查记录[#All],2,FALSE))</f>
        <v/>
      </c>
      <c r="AC525" s="5"/>
    </row>
    <row r="526" customHeight="1" spans="1:29">
      <c r="A526" s="5"/>
      <c r="B526" s="5"/>
      <c r="C526" s="5"/>
      <c r="D526" s="5"/>
      <c r="E526" s="5"/>
      <c r="F526" s="5"/>
      <c r="G526" s="5"/>
      <c r="H526" s="5"/>
      <c r="I526" s="5"/>
      <c r="J526" s="5"/>
      <c r="K526" s="11" t="str">
        <f>IF(ISBLANK(A526),"",VLOOKUP("S8"&amp;表1_1617[[#This Row],[分项工程代号]]&amp;表1_1617[[#This Row],[分项工程名称]],模板!D:F,3,FALSE))</f>
        <v/>
      </c>
      <c r="L526" s="2" t="str">
        <f>IF(ISBLANK(A526),"",表1_1617[[#This Row],[编号]]&amp;TEXT(表1_1617[[#This Row],[序号]],"000"))</f>
        <v/>
      </c>
      <c r="M526" s="11" t="str">
        <f t="shared" si="94"/>
        <v/>
      </c>
      <c r="N526" s="11" t="str">
        <f t="shared" si="95"/>
        <v/>
      </c>
      <c r="O526" s="11" t="str">
        <f t="shared" si="96"/>
        <v/>
      </c>
      <c r="P526" s="2" t="str">
        <f t="shared" si="97"/>
        <v/>
      </c>
      <c r="Q526" s="2" t="str">
        <f t="shared" si="98"/>
        <v/>
      </c>
      <c r="R526" s="2" t="str">
        <f t="shared" si="99"/>
        <v/>
      </c>
      <c r="S526" s="11" t="str">
        <f t="shared" si="100"/>
        <v/>
      </c>
      <c r="T526" s="11" t="str">
        <f>IF(ISBLANK(A526),"",VLOOKUP(表1_1617[[#This Row],[分项工程名称]],模板!C:G,3,FALSE))</f>
        <v/>
      </c>
      <c r="U526" s="2" t="str">
        <f t="shared" si="101"/>
        <v/>
      </c>
      <c r="V526" s="2" t="str">
        <f t="shared" si="102"/>
        <v/>
      </c>
      <c r="W526" s="11" t="str">
        <f>IF(ISBLANK(A526),"",表1_1617[[#This Row],[子项名称]]&amp;表1_1617[[#This Row],[标题]]&amp;表1_1617[[#This Row],[分项工程代号]])</f>
        <v/>
      </c>
      <c r="X526" s="11" t="str">
        <f>IF(ISBLANK(A526),"",COUNTIF(W:W,表1_1617[[#This Row],[子项名称]]&amp;表1_1617[[#This Row],[标题]]&amp;表1_1617[[#This Row],[分项工程代号]]))</f>
        <v/>
      </c>
      <c r="Y526" s="11" t="str">
        <f>IF(ISBLANK(A526),"",表1_1617[[#This Row],[子项名称]]&amp;表1_1617[[#This Row],[分项工程代号]]&amp;表1_1617[[#This Row],[分项工程名称]])</f>
        <v/>
      </c>
      <c r="Z526" s="11" t="str">
        <f>IF(ISBLANK(A526),"",IF(MATCH(表1_1617[[#This Row],[子项名称]]&amp;表1_1617[[#This Row],[分项工程代号]]&amp;表1_1617[[#This Row],[分项工程名称]],Y:Y,0)=ROW(表1_1617[[#This Row],[子项名称]]),TRUE,FALSE))</f>
        <v/>
      </c>
      <c r="AA526" s="11" t="str">
        <f t="shared" si="103"/>
        <v/>
      </c>
      <c r="AB526" s="11" t="str">
        <f>IF(ISBLANK(A526),"",VLOOKUP(表1_1617[[#This Row],[分项工程名称]],施工检查记录[#All],2,FALSE))</f>
        <v/>
      </c>
      <c r="AC526" s="5"/>
    </row>
    <row r="527" customHeight="1" spans="1:29">
      <c r="A527" s="5"/>
      <c r="B527" s="5"/>
      <c r="C527" s="5"/>
      <c r="D527" s="5"/>
      <c r="E527" s="5"/>
      <c r="F527" s="5"/>
      <c r="G527" s="5"/>
      <c r="H527" s="5"/>
      <c r="I527" s="5"/>
      <c r="J527" s="5"/>
      <c r="K527" s="11" t="str">
        <f>IF(ISBLANK(A527),"",VLOOKUP("S8"&amp;表1_1617[[#This Row],[分项工程代号]]&amp;表1_1617[[#This Row],[分项工程名称]],模板!D:F,3,FALSE))</f>
        <v/>
      </c>
      <c r="L527" s="2" t="str">
        <f>IF(ISBLANK(A527),"",表1_1617[[#This Row],[编号]]&amp;TEXT(表1_1617[[#This Row],[序号]],"000"))</f>
        <v/>
      </c>
      <c r="M527" s="11" t="str">
        <f t="shared" si="94"/>
        <v/>
      </c>
      <c r="N527" s="11" t="str">
        <f t="shared" si="95"/>
        <v/>
      </c>
      <c r="O527" s="11" t="str">
        <f t="shared" si="96"/>
        <v/>
      </c>
      <c r="P527" s="2" t="str">
        <f t="shared" si="97"/>
        <v/>
      </c>
      <c r="Q527" s="2" t="str">
        <f t="shared" si="98"/>
        <v/>
      </c>
      <c r="R527" s="2" t="str">
        <f t="shared" si="99"/>
        <v/>
      </c>
      <c r="S527" s="11" t="str">
        <f t="shared" si="100"/>
        <v/>
      </c>
      <c r="T527" s="11" t="str">
        <f>IF(ISBLANK(A527),"",VLOOKUP(表1_1617[[#This Row],[分项工程名称]],模板!C:G,3,FALSE))</f>
        <v/>
      </c>
      <c r="U527" s="2" t="str">
        <f t="shared" si="101"/>
        <v/>
      </c>
      <c r="V527" s="2" t="str">
        <f t="shared" si="102"/>
        <v/>
      </c>
      <c r="W527" s="11" t="str">
        <f>IF(ISBLANK(A527),"",表1_1617[[#This Row],[子项名称]]&amp;表1_1617[[#This Row],[标题]]&amp;表1_1617[[#This Row],[分项工程代号]])</f>
        <v/>
      </c>
      <c r="X527" s="11" t="str">
        <f>IF(ISBLANK(A527),"",COUNTIF(W:W,表1_1617[[#This Row],[子项名称]]&amp;表1_1617[[#This Row],[标题]]&amp;表1_1617[[#This Row],[分项工程代号]]))</f>
        <v/>
      </c>
      <c r="Y527" s="11" t="str">
        <f>IF(ISBLANK(A527),"",表1_1617[[#This Row],[子项名称]]&amp;表1_1617[[#This Row],[分项工程代号]]&amp;表1_1617[[#This Row],[分项工程名称]])</f>
        <v/>
      </c>
      <c r="Z527" s="11" t="str">
        <f>IF(ISBLANK(A527),"",IF(MATCH(表1_1617[[#This Row],[子项名称]]&amp;表1_1617[[#This Row],[分项工程代号]]&amp;表1_1617[[#This Row],[分项工程名称]],Y:Y,0)=ROW(表1_1617[[#This Row],[子项名称]]),TRUE,FALSE))</f>
        <v/>
      </c>
      <c r="AA527" s="11" t="str">
        <f t="shared" si="103"/>
        <v/>
      </c>
      <c r="AB527" s="11" t="str">
        <f>IF(ISBLANK(A527),"",VLOOKUP(表1_1617[[#This Row],[分项工程名称]],施工检查记录[#All],2,FALSE))</f>
        <v/>
      </c>
      <c r="AC527" s="5"/>
    </row>
    <row r="528" customHeight="1" spans="1:29">
      <c r="A528" s="5"/>
      <c r="B528" s="5"/>
      <c r="C528" s="5"/>
      <c r="D528" s="5"/>
      <c r="E528" s="5"/>
      <c r="F528" s="5"/>
      <c r="G528" s="5"/>
      <c r="H528" s="5"/>
      <c r="I528" s="5"/>
      <c r="J528" s="5"/>
      <c r="K528" s="11" t="str">
        <f>IF(ISBLANK(A528),"",VLOOKUP("S8"&amp;表1_1617[[#This Row],[分项工程代号]]&amp;表1_1617[[#This Row],[分项工程名称]],模板!D:F,3,FALSE))</f>
        <v/>
      </c>
      <c r="L528" s="2" t="str">
        <f>IF(ISBLANK(A528),"",表1_1617[[#This Row],[编号]]&amp;TEXT(表1_1617[[#This Row],[序号]],"000"))</f>
        <v/>
      </c>
      <c r="M528" s="11" t="str">
        <f t="shared" si="94"/>
        <v/>
      </c>
      <c r="N528" s="11" t="str">
        <f t="shared" si="95"/>
        <v/>
      </c>
      <c r="O528" s="11" t="str">
        <f t="shared" si="96"/>
        <v/>
      </c>
      <c r="P528" s="2" t="str">
        <f t="shared" si="97"/>
        <v/>
      </c>
      <c r="Q528" s="2" t="str">
        <f t="shared" si="98"/>
        <v/>
      </c>
      <c r="R528" s="2" t="str">
        <f t="shared" si="99"/>
        <v/>
      </c>
      <c r="S528" s="11" t="str">
        <f t="shared" si="100"/>
        <v/>
      </c>
      <c r="T528" s="11" t="str">
        <f>IF(ISBLANK(A528),"",VLOOKUP(表1_1617[[#This Row],[分项工程名称]],模板!C:G,3,FALSE))</f>
        <v/>
      </c>
      <c r="U528" s="2" t="str">
        <f t="shared" si="101"/>
        <v/>
      </c>
      <c r="V528" s="2" t="str">
        <f t="shared" si="102"/>
        <v/>
      </c>
      <c r="W528" s="11" t="str">
        <f>IF(ISBLANK(A528),"",表1_1617[[#This Row],[子项名称]]&amp;表1_1617[[#This Row],[标题]]&amp;表1_1617[[#This Row],[分项工程代号]])</f>
        <v/>
      </c>
      <c r="X528" s="11" t="str">
        <f>IF(ISBLANK(A528),"",COUNTIF(W:W,表1_1617[[#This Row],[子项名称]]&amp;表1_1617[[#This Row],[标题]]&amp;表1_1617[[#This Row],[分项工程代号]]))</f>
        <v/>
      </c>
      <c r="Y528" s="11" t="str">
        <f>IF(ISBLANK(A528),"",表1_1617[[#This Row],[子项名称]]&amp;表1_1617[[#This Row],[分项工程代号]]&amp;表1_1617[[#This Row],[分项工程名称]])</f>
        <v/>
      </c>
      <c r="Z528" s="11" t="str">
        <f>IF(ISBLANK(A528),"",IF(MATCH(表1_1617[[#This Row],[子项名称]]&amp;表1_1617[[#This Row],[分项工程代号]]&amp;表1_1617[[#This Row],[分项工程名称]],Y:Y,0)=ROW(表1_1617[[#This Row],[子项名称]]),TRUE,FALSE))</f>
        <v/>
      </c>
      <c r="AA528" s="11" t="str">
        <f t="shared" si="103"/>
        <v/>
      </c>
      <c r="AB528" s="11" t="str">
        <f>IF(ISBLANK(A528),"",VLOOKUP(表1_1617[[#This Row],[分项工程名称]],施工检查记录[#All],2,FALSE))</f>
        <v/>
      </c>
      <c r="AC528" s="5"/>
    </row>
    <row r="529" customHeight="1" spans="1:29">
      <c r="A529" s="5"/>
      <c r="B529" s="5"/>
      <c r="C529" s="5"/>
      <c r="D529" s="5"/>
      <c r="E529" s="5"/>
      <c r="F529" s="5"/>
      <c r="G529" s="5"/>
      <c r="H529" s="5"/>
      <c r="I529" s="5"/>
      <c r="J529" s="5"/>
      <c r="K529" s="11" t="str">
        <f>IF(ISBLANK(A529),"",VLOOKUP("S8"&amp;表1_1617[[#This Row],[分项工程代号]]&amp;表1_1617[[#This Row],[分项工程名称]],模板!D:F,3,FALSE))</f>
        <v/>
      </c>
      <c r="L529" s="2" t="str">
        <f>IF(ISBLANK(A529),"",表1_1617[[#This Row],[编号]]&amp;TEXT(表1_1617[[#This Row],[序号]],"000"))</f>
        <v/>
      </c>
      <c r="M529" s="11" t="str">
        <f t="shared" si="94"/>
        <v/>
      </c>
      <c r="N529" s="11" t="str">
        <f t="shared" si="95"/>
        <v/>
      </c>
      <c r="O529" s="11" t="str">
        <f t="shared" si="96"/>
        <v/>
      </c>
      <c r="P529" s="2" t="str">
        <f t="shared" si="97"/>
        <v/>
      </c>
      <c r="Q529" s="2" t="str">
        <f t="shared" si="98"/>
        <v/>
      </c>
      <c r="R529" s="2" t="str">
        <f t="shared" si="99"/>
        <v/>
      </c>
      <c r="S529" s="11" t="str">
        <f t="shared" si="100"/>
        <v/>
      </c>
      <c r="T529" s="11" t="str">
        <f>IF(ISBLANK(A529),"",VLOOKUP(表1_1617[[#This Row],[分项工程名称]],模板!C:G,3,FALSE))</f>
        <v/>
      </c>
      <c r="U529" s="2" t="str">
        <f t="shared" si="101"/>
        <v/>
      </c>
      <c r="V529" s="2" t="str">
        <f t="shared" si="102"/>
        <v/>
      </c>
      <c r="W529" s="11" t="str">
        <f>IF(ISBLANK(A529),"",表1_1617[[#This Row],[子项名称]]&amp;表1_1617[[#This Row],[标题]]&amp;表1_1617[[#This Row],[分项工程代号]])</f>
        <v/>
      </c>
      <c r="X529" s="11" t="str">
        <f>IF(ISBLANK(A529),"",COUNTIF(W:W,表1_1617[[#This Row],[子项名称]]&amp;表1_1617[[#This Row],[标题]]&amp;表1_1617[[#This Row],[分项工程代号]]))</f>
        <v/>
      </c>
      <c r="Y529" s="11" t="str">
        <f>IF(ISBLANK(A529),"",表1_1617[[#This Row],[子项名称]]&amp;表1_1617[[#This Row],[分项工程代号]]&amp;表1_1617[[#This Row],[分项工程名称]])</f>
        <v/>
      </c>
      <c r="Z529" s="11" t="str">
        <f>IF(ISBLANK(A529),"",IF(MATCH(表1_1617[[#This Row],[子项名称]]&amp;表1_1617[[#This Row],[分项工程代号]]&amp;表1_1617[[#This Row],[分项工程名称]],Y:Y,0)=ROW(表1_1617[[#This Row],[子项名称]]),TRUE,FALSE))</f>
        <v/>
      </c>
      <c r="AA529" s="11" t="str">
        <f t="shared" si="103"/>
        <v/>
      </c>
      <c r="AB529" s="11" t="str">
        <f>IF(ISBLANK(A529),"",VLOOKUP(表1_1617[[#This Row],[分项工程名称]],施工检查记录[#All],2,FALSE))</f>
        <v/>
      </c>
      <c r="AC529" s="5"/>
    </row>
    <row r="530" customHeight="1" spans="1:29">
      <c r="A530" s="5"/>
      <c r="B530" s="5"/>
      <c r="C530" s="5"/>
      <c r="D530" s="5"/>
      <c r="E530" s="5"/>
      <c r="F530" s="5"/>
      <c r="G530" s="5"/>
      <c r="H530" s="5"/>
      <c r="I530" s="5"/>
      <c r="J530" s="5"/>
      <c r="K530" s="11" t="str">
        <f>IF(ISBLANK(A530),"",VLOOKUP("S8"&amp;表1_1617[[#This Row],[分项工程代号]]&amp;表1_1617[[#This Row],[分项工程名称]],模板!D:F,3,FALSE))</f>
        <v/>
      </c>
      <c r="L530" s="2" t="str">
        <f>IF(ISBLANK(A530),"",表1_1617[[#This Row],[编号]]&amp;TEXT(表1_1617[[#This Row],[序号]],"000"))</f>
        <v/>
      </c>
      <c r="M530" s="11" t="str">
        <f t="shared" si="94"/>
        <v/>
      </c>
      <c r="N530" s="11" t="str">
        <f t="shared" si="95"/>
        <v/>
      </c>
      <c r="O530" s="11" t="str">
        <f t="shared" si="96"/>
        <v/>
      </c>
      <c r="P530" s="2" t="str">
        <f t="shared" si="97"/>
        <v/>
      </c>
      <c r="Q530" s="2" t="str">
        <f t="shared" si="98"/>
        <v/>
      </c>
      <c r="R530" s="2" t="str">
        <f t="shared" si="99"/>
        <v/>
      </c>
      <c r="S530" s="11" t="str">
        <f t="shared" si="100"/>
        <v/>
      </c>
      <c r="T530" s="11" t="str">
        <f>IF(ISBLANK(A530),"",VLOOKUP(表1_1617[[#This Row],[分项工程名称]],模板!C:G,3,FALSE))</f>
        <v/>
      </c>
      <c r="U530" s="2" t="str">
        <f t="shared" si="101"/>
        <v/>
      </c>
      <c r="V530" s="2" t="str">
        <f t="shared" si="102"/>
        <v/>
      </c>
      <c r="W530" s="11" t="str">
        <f>IF(ISBLANK(A530),"",表1_1617[[#This Row],[子项名称]]&amp;表1_1617[[#This Row],[标题]]&amp;表1_1617[[#This Row],[分项工程代号]])</f>
        <v/>
      </c>
      <c r="X530" s="11" t="str">
        <f>IF(ISBLANK(A530),"",COUNTIF(W:W,表1_1617[[#This Row],[子项名称]]&amp;表1_1617[[#This Row],[标题]]&amp;表1_1617[[#This Row],[分项工程代号]]))</f>
        <v/>
      </c>
      <c r="Y530" s="11" t="str">
        <f>IF(ISBLANK(A530),"",表1_1617[[#This Row],[子项名称]]&amp;表1_1617[[#This Row],[分项工程代号]]&amp;表1_1617[[#This Row],[分项工程名称]])</f>
        <v/>
      </c>
      <c r="Z530" s="11" t="str">
        <f>IF(ISBLANK(A530),"",IF(MATCH(表1_1617[[#This Row],[子项名称]]&amp;表1_1617[[#This Row],[分项工程代号]]&amp;表1_1617[[#This Row],[分项工程名称]],Y:Y,0)=ROW(表1_1617[[#This Row],[子项名称]]),TRUE,FALSE))</f>
        <v/>
      </c>
      <c r="AA530" s="11" t="str">
        <f t="shared" si="103"/>
        <v/>
      </c>
      <c r="AB530" s="11" t="str">
        <f>IF(ISBLANK(A530),"",VLOOKUP(表1_1617[[#This Row],[分项工程名称]],施工检查记录[#All],2,FALSE))</f>
        <v/>
      </c>
      <c r="AC530" s="5"/>
    </row>
    <row r="531" customHeight="1" spans="1:29">
      <c r="A531" s="5"/>
      <c r="B531" s="5"/>
      <c r="C531" s="5"/>
      <c r="D531" s="5"/>
      <c r="E531" s="5"/>
      <c r="F531" s="5"/>
      <c r="G531" s="5"/>
      <c r="H531" s="5"/>
      <c r="I531" s="5"/>
      <c r="J531" s="5"/>
      <c r="K531" s="11" t="str">
        <f>IF(ISBLANK(A531),"",VLOOKUP("S8"&amp;表1_1617[[#This Row],[分项工程代号]]&amp;表1_1617[[#This Row],[分项工程名称]],模板!D:F,3,FALSE))</f>
        <v/>
      </c>
      <c r="L531" s="2" t="str">
        <f>IF(ISBLANK(A531),"",表1_1617[[#This Row],[编号]]&amp;TEXT(表1_1617[[#This Row],[序号]],"000"))</f>
        <v/>
      </c>
      <c r="M531" s="11" t="str">
        <f t="shared" si="94"/>
        <v/>
      </c>
      <c r="N531" s="11" t="str">
        <f t="shared" si="95"/>
        <v/>
      </c>
      <c r="O531" s="11" t="str">
        <f t="shared" si="96"/>
        <v/>
      </c>
      <c r="P531" s="2" t="str">
        <f t="shared" si="97"/>
        <v/>
      </c>
      <c r="Q531" s="2" t="str">
        <f t="shared" si="98"/>
        <v/>
      </c>
      <c r="R531" s="2" t="str">
        <f t="shared" si="99"/>
        <v/>
      </c>
      <c r="S531" s="11" t="str">
        <f t="shared" si="100"/>
        <v/>
      </c>
      <c r="T531" s="11" t="str">
        <f>IF(ISBLANK(A531),"",VLOOKUP(表1_1617[[#This Row],[分项工程名称]],模板!C:G,3,FALSE))</f>
        <v/>
      </c>
      <c r="U531" s="2" t="str">
        <f t="shared" si="101"/>
        <v/>
      </c>
      <c r="V531" s="2" t="str">
        <f t="shared" si="102"/>
        <v/>
      </c>
      <c r="W531" s="11" t="str">
        <f>IF(ISBLANK(A531),"",表1_1617[[#This Row],[子项名称]]&amp;表1_1617[[#This Row],[标题]]&amp;表1_1617[[#This Row],[分项工程代号]])</f>
        <v/>
      </c>
      <c r="X531" s="11" t="str">
        <f>IF(ISBLANK(A531),"",COUNTIF(W:W,表1_1617[[#This Row],[子项名称]]&amp;表1_1617[[#This Row],[标题]]&amp;表1_1617[[#This Row],[分项工程代号]]))</f>
        <v/>
      </c>
      <c r="Y531" s="11" t="str">
        <f>IF(ISBLANK(A531),"",表1_1617[[#This Row],[子项名称]]&amp;表1_1617[[#This Row],[分项工程代号]]&amp;表1_1617[[#This Row],[分项工程名称]])</f>
        <v/>
      </c>
      <c r="Z531" s="11" t="str">
        <f>IF(ISBLANK(A531),"",IF(MATCH(表1_1617[[#This Row],[子项名称]]&amp;表1_1617[[#This Row],[分项工程代号]]&amp;表1_1617[[#This Row],[分项工程名称]],Y:Y,0)=ROW(表1_1617[[#This Row],[子项名称]]),TRUE,FALSE))</f>
        <v/>
      </c>
      <c r="AA531" s="11" t="str">
        <f t="shared" si="103"/>
        <v/>
      </c>
      <c r="AB531" s="11" t="str">
        <f>IF(ISBLANK(A531),"",VLOOKUP(表1_1617[[#This Row],[分项工程名称]],施工检查记录[#All],2,FALSE))</f>
        <v/>
      </c>
      <c r="AC531" s="5"/>
    </row>
    <row r="532" customHeight="1" spans="1:29">
      <c r="A532" s="5"/>
      <c r="B532" s="5"/>
      <c r="C532" s="5"/>
      <c r="D532" s="5"/>
      <c r="E532" s="5"/>
      <c r="F532" s="5"/>
      <c r="G532" s="5"/>
      <c r="H532" s="5"/>
      <c r="I532" s="5"/>
      <c r="J532" s="5"/>
      <c r="K532" s="11" t="str">
        <f>IF(ISBLANK(A532),"",VLOOKUP("S8"&amp;表1_1617[[#This Row],[分项工程代号]]&amp;表1_1617[[#This Row],[分项工程名称]],模板!D:F,3,FALSE))</f>
        <v/>
      </c>
      <c r="L532" s="2" t="str">
        <f>IF(ISBLANK(A532),"",表1_1617[[#This Row],[编号]]&amp;TEXT(表1_1617[[#This Row],[序号]],"000"))</f>
        <v/>
      </c>
      <c r="M532" s="11" t="str">
        <f t="shared" si="94"/>
        <v/>
      </c>
      <c r="N532" s="11" t="str">
        <f t="shared" si="95"/>
        <v/>
      </c>
      <c r="O532" s="11" t="str">
        <f t="shared" si="96"/>
        <v/>
      </c>
      <c r="P532" s="2" t="str">
        <f t="shared" si="97"/>
        <v/>
      </c>
      <c r="Q532" s="2" t="str">
        <f t="shared" si="98"/>
        <v/>
      </c>
      <c r="R532" s="2" t="str">
        <f t="shared" si="99"/>
        <v/>
      </c>
      <c r="S532" s="11" t="str">
        <f t="shared" si="100"/>
        <v/>
      </c>
      <c r="T532" s="11" t="str">
        <f>IF(ISBLANK(A532),"",VLOOKUP(表1_1617[[#This Row],[分项工程名称]],模板!C:G,3,FALSE))</f>
        <v/>
      </c>
      <c r="U532" s="2" t="str">
        <f t="shared" si="101"/>
        <v/>
      </c>
      <c r="V532" s="2" t="str">
        <f t="shared" si="102"/>
        <v/>
      </c>
      <c r="W532" s="11" t="str">
        <f>IF(ISBLANK(A532),"",表1_1617[[#This Row],[子项名称]]&amp;表1_1617[[#This Row],[标题]]&amp;表1_1617[[#This Row],[分项工程代号]])</f>
        <v/>
      </c>
      <c r="X532" s="11" t="str">
        <f>IF(ISBLANK(A532),"",COUNTIF(W:W,表1_1617[[#This Row],[子项名称]]&amp;表1_1617[[#This Row],[标题]]&amp;表1_1617[[#This Row],[分项工程代号]]))</f>
        <v/>
      </c>
      <c r="Y532" s="11" t="str">
        <f>IF(ISBLANK(A532),"",表1_1617[[#This Row],[子项名称]]&amp;表1_1617[[#This Row],[分项工程代号]]&amp;表1_1617[[#This Row],[分项工程名称]])</f>
        <v/>
      </c>
      <c r="Z532" s="11" t="str">
        <f>IF(ISBLANK(A532),"",IF(MATCH(表1_1617[[#This Row],[子项名称]]&amp;表1_1617[[#This Row],[分项工程代号]]&amp;表1_1617[[#This Row],[分项工程名称]],Y:Y,0)=ROW(表1_1617[[#This Row],[子项名称]]),TRUE,FALSE))</f>
        <v/>
      </c>
      <c r="AA532" s="11" t="str">
        <f t="shared" si="103"/>
        <v/>
      </c>
      <c r="AB532" s="11" t="str">
        <f>IF(ISBLANK(A532),"",VLOOKUP(表1_1617[[#This Row],[分项工程名称]],施工检查记录[#All],2,FALSE))</f>
        <v/>
      </c>
      <c r="AC532" s="5"/>
    </row>
    <row r="533" customHeight="1" spans="1:29">
      <c r="A533" s="5"/>
      <c r="B533" s="5"/>
      <c r="C533" s="5"/>
      <c r="D533" s="5"/>
      <c r="E533" s="5"/>
      <c r="F533" s="5"/>
      <c r="G533" s="5"/>
      <c r="H533" s="5"/>
      <c r="I533" s="5"/>
      <c r="J533" s="5"/>
      <c r="K533" s="11" t="str">
        <f>IF(ISBLANK(A533),"",VLOOKUP("S8"&amp;表1_1617[[#This Row],[分项工程代号]]&amp;表1_1617[[#This Row],[分项工程名称]],模板!D:F,3,FALSE))</f>
        <v/>
      </c>
      <c r="L533" s="2" t="str">
        <f>IF(ISBLANK(A533),"",表1_1617[[#This Row],[编号]]&amp;TEXT(表1_1617[[#This Row],[序号]],"000"))</f>
        <v/>
      </c>
      <c r="M533" s="11" t="str">
        <f t="shared" si="94"/>
        <v/>
      </c>
      <c r="N533" s="11" t="str">
        <f t="shared" si="95"/>
        <v/>
      </c>
      <c r="O533" s="11" t="str">
        <f t="shared" si="96"/>
        <v/>
      </c>
      <c r="P533" s="2" t="str">
        <f t="shared" si="97"/>
        <v/>
      </c>
      <c r="Q533" s="2" t="str">
        <f t="shared" si="98"/>
        <v/>
      </c>
      <c r="R533" s="2" t="str">
        <f t="shared" si="99"/>
        <v/>
      </c>
      <c r="S533" s="11" t="str">
        <f t="shared" si="100"/>
        <v/>
      </c>
      <c r="T533" s="11" t="str">
        <f>IF(ISBLANK(A533),"",VLOOKUP(表1_1617[[#This Row],[分项工程名称]],模板!C:G,3,FALSE))</f>
        <v/>
      </c>
      <c r="U533" s="2" t="str">
        <f t="shared" si="101"/>
        <v/>
      </c>
      <c r="V533" s="2" t="str">
        <f t="shared" si="102"/>
        <v/>
      </c>
      <c r="W533" s="11" t="str">
        <f>IF(ISBLANK(A533),"",表1_1617[[#This Row],[子项名称]]&amp;表1_1617[[#This Row],[标题]]&amp;表1_1617[[#This Row],[分项工程代号]])</f>
        <v/>
      </c>
      <c r="X533" s="11" t="str">
        <f>IF(ISBLANK(A533),"",COUNTIF(W:W,表1_1617[[#This Row],[子项名称]]&amp;表1_1617[[#This Row],[标题]]&amp;表1_1617[[#This Row],[分项工程代号]]))</f>
        <v/>
      </c>
      <c r="Y533" s="11" t="str">
        <f>IF(ISBLANK(A533),"",表1_1617[[#This Row],[子项名称]]&amp;表1_1617[[#This Row],[分项工程代号]]&amp;表1_1617[[#This Row],[分项工程名称]])</f>
        <v/>
      </c>
      <c r="Z533" s="11" t="str">
        <f>IF(ISBLANK(A533),"",IF(MATCH(表1_1617[[#This Row],[子项名称]]&amp;表1_1617[[#This Row],[分项工程代号]]&amp;表1_1617[[#This Row],[分项工程名称]],Y:Y,0)=ROW(表1_1617[[#This Row],[子项名称]]),TRUE,FALSE))</f>
        <v/>
      </c>
      <c r="AA533" s="11" t="str">
        <f t="shared" si="103"/>
        <v/>
      </c>
      <c r="AB533" s="11" t="str">
        <f>IF(ISBLANK(A533),"",VLOOKUP(表1_1617[[#This Row],[分项工程名称]],施工检查记录[#All],2,FALSE))</f>
        <v/>
      </c>
      <c r="AC533" s="5"/>
    </row>
    <row r="534" customHeight="1" spans="1:29">
      <c r="A534" s="5"/>
      <c r="B534" s="5"/>
      <c r="C534" s="5"/>
      <c r="D534" s="5"/>
      <c r="E534" s="5"/>
      <c r="F534" s="5"/>
      <c r="G534" s="5"/>
      <c r="H534" s="5"/>
      <c r="I534" s="5"/>
      <c r="J534" s="5"/>
      <c r="K534" s="11" t="str">
        <f>IF(ISBLANK(A534),"",VLOOKUP("S8"&amp;表1_1617[[#This Row],[分项工程代号]]&amp;表1_1617[[#This Row],[分项工程名称]],模板!D:F,3,FALSE))</f>
        <v/>
      </c>
      <c r="L534" s="2" t="str">
        <f>IF(ISBLANK(A534),"",表1_1617[[#This Row],[编号]]&amp;TEXT(表1_1617[[#This Row],[序号]],"000"))</f>
        <v/>
      </c>
      <c r="M534" s="11" t="str">
        <f t="shared" si="94"/>
        <v/>
      </c>
      <c r="N534" s="11" t="str">
        <f t="shared" si="95"/>
        <v/>
      </c>
      <c r="O534" s="11" t="str">
        <f t="shared" si="96"/>
        <v/>
      </c>
      <c r="P534" s="2" t="str">
        <f t="shared" si="97"/>
        <v/>
      </c>
      <c r="Q534" s="2" t="str">
        <f t="shared" si="98"/>
        <v/>
      </c>
      <c r="R534" s="2" t="str">
        <f t="shared" si="99"/>
        <v/>
      </c>
      <c r="S534" s="11" t="str">
        <f t="shared" si="100"/>
        <v/>
      </c>
      <c r="T534" s="11" t="str">
        <f>IF(ISBLANK(A534),"",VLOOKUP(表1_1617[[#This Row],[分项工程名称]],模板!C:G,3,FALSE))</f>
        <v/>
      </c>
      <c r="U534" s="2" t="str">
        <f t="shared" si="101"/>
        <v/>
      </c>
      <c r="V534" s="2" t="str">
        <f t="shared" si="102"/>
        <v/>
      </c>
      <c r="W534" s="11" t="str">
        <f>IF(ISBLANK(A534),"",表1_1617[[#This Row],[子项名称]]&amp;表1_1617[[#This Row],[标题]]&amp;表1_1617[[#This Row],[分项工程代号]])</f>
        <v/>
      </c>
      <c r="X534" s="11" t="str">
        <f>IF(ISBLANK(A534),"",COUNTIF(W:W,表1_1617[[#This Row],[子项名称]]&amp;表1_1617[[#This Row],[标题]]&amp;表1_1617[[#This Row],[分项工程代号]]))</f>
        <v/>
      </c>
      <c r="Y534" s="11" t="str">
        <f>IF(ISBLANK(A534),"",表1_1617[[#This Row],[子项名称]]&amp;表1_1617[[#This Row],[分项工程代号]]&amp;表1_1617[[#This Row],[分项工程名称]])</f>
        <v/>
      </c>
      <c r="Z534" s="11" t="str">
        <f>IF(ISBLANK(A534),"",IF(MATCH(表1_1617[[#This Row],[子项名称]]&amp;表1_1617[[#This Row],[分项工程代号]]&amp;表1_1617[[#This Row],[分项工程名称]],Y:Y,0)=ROW(表1_1617[[#This Row],[子项名称]]),TRUE,FALSE))</f>
        <v/>
      </c>
      <c r="AA534" s="11" t="str">
        <f t="shared" si="103"/>
        <v/>
      </c>
      <c r="AB534" s="11" t="str">
        <f>IF(ISBLANK(A534),"",VLOOKUP(表1_1617[[#This Row],[分项工程名称]],施工检查记录[#All],2,FALSE))</f>
        <v/>
      </c>
      <c r="AC534" s="5"/>
    </row>
    <row r="535" customHeight="1" spans="1:29">
      <c r="A535" s="5"/>
      <c r="B535" s="5"/>
      <c r="C535" s="5"/>
      <c r="D535" s="5"/>
      <c r="E535" s="5"/>
      <c r="F535" s="5"/>
      <c r="G535" s="5"/>
      <c r="H535" s="5"/>
      <c r="I535" s="5"/>
      <c r="J535" s="5"/>
      <c r="K535" s="11" t="str">
        <f>IF(ISBLANK(A535),"",VLOOKUP("S8"&amp;表1_1617[[#This Row],[分项工程代号]]&amp;表1_1617[[#This Row],[分项工程名称]],模板!D:F,3,FALSE))</f>
        <v/>
      </c>
      <c r="L535" s="2" t="str">
        <f>IF(ISBLANK(A535),"",表1_1617[[#This Row],[编号]]&amp;TEXT(表1_1617[[#This Row],[序号]],"000"))</f>
        <v/>
      </c>
      <c r="M535" s="11" t="str">
        <f t="shared" si="94"/>
        <v/>
      </c>
      <c r="N535" s="11" t="str">
        <f t="shared" si="95"/>
        <v/>
      </c>
      <c r="O535" s="11" t="str">
        <f t="shared" si="96"/>
        <v/>
      </c>
      <c r="P535" s="2" t="str">
        <f t="shared" si="97"/>
        <v/>
      </c>
      <c r="Q535" s="2" t="str">
        <f t="shared" si="98"/>
        <v/>
      </c>
      <c r="R535" s="2" t="str">
        <f t="shared" si="99"/>
        <v/>
      </c>
      <c r="S535" s="11" t="str">
        <f t="shared" si="100"/>
        <v/>
      </c>
      <c r="T535" s="11" t="str">
        <f>IF(ISBLANK(A535),"",VLOOKUP(表1_1617[[#This Row],[分项工程名称]],模板!C:G,3,FALSE))</f>
        <v/>
      </c>
      <c r="U535" s="2" t="str">
        <f t="shared" si="101"/>
        <v/>
      </c>
      <c r="V535" s="2" t="str">
        <f t="shared" si="102"/>
        <v/>
      </c>
      <c r="W535" s="11" t="str">
        <f>IF(ISBLANK(A535),"",表1_1617[[#This Row],[子项名称]]&amp;表1_1617[[#This Row],[标题]]&amp;表1_1617[[#This Row],[分项工程代号]])</f>
        <v/>
      </c>
      <c r="X535" s="11" t="str">
        <f>IF(ISBLANK(A535),"",COUNTIF(W:W,表1_1617[[#This Row],[子项名称]]&amp;表1_1617[[#This Row],[标题]]&amp;表1_1617[[#This Row],[分项工程代号]]))</f>
        <v/>
      </c>
      <c r="Y535" s="11" t="str">
        <f>IF(ISBLANK(A535),"",表1_1617[[#This Row],[子项名称]]&amp;表1_1617[[#This Row],[分项工程代号]]&amp;表1_1617[[#This Row],[分项工程名称]])</f>
        <v/>
      </c>
      <c r="Z535" s="11" t="str">
        <f>IF(ISBLANK(A535),"",IF(MATCH(表1_1617[[#This Row],[子项名称]]&amp;表1_1617[[#This Row],[分项工程代号]]&amp;表1_1617[[#This Row],[分项工程名称]],Y:Y,0)=ROW(表1_1617[[#This Row],[子项名称]]),TRUE,FALSE))</f>
        <v/>
      </c>
      <c r="AA535" s="11" t="str">
        <f t="shared" si="103"/>
        <v/>
      </c>
      <c r="AB535" s="11" t="str">
        <f>IF(ISBLANK(A535),"",VLOOKUP(表1_1617[[#This Row],[分项工程名称]],施工检查记录[#All],2,FALSE))</f>
        <v/>
      </c>
      <c r="AC535" s="5"/>
    </row>
    <row r="536" customHeight="1" spans="1:29">
      <c r="A536" s="5"/>
      <c r="B536" s="5"/>
      <c r="C536" s="5"/>
      <c r="D536" s="5"/>
      <c r="E536" s="5"/>
      <c r="F536" s="5"/>
      <c r="G536" s="5"/>
      <c r="H536" s="5"/>
      <c r="I536" s="5"/>
      <c r="J536" s="5"/>
      <c r="K536" s="11" t="str">
        <f>IF(ISBLANK(A536),"",VLOOKUP("S8"&amp;表1_1617[[#This Row],[分项工程代号]]&amp;表1_1617[[#This Row],[分项工程名称]],模板!D:F,3,FALSE))</f>
        <v/>
      </c>
      <c r="L536" s="2" t="str">
        <f>IF(ISBLANK(A536),"",表1_1617[[#This Row],[编号]]&amp;TEXT(表1_1617[[#This Row],[序号]],"000"))</f>
        <v/>
      </c>
      <c r="M536" s="11" t="str">
        <f t="shared" si="94"/>
        <v/>
      </c>
      <c r="N536" s="11" t="str">
        <f t="shared" si="95"/>
        <v/>
      </c>
      <c r="O536" s="11" t="str">
        <f t="shared" si="96"/>
        <v/>
      </c>
      <c r="P536" s="2" t="str">
        <f t="shared" si="97"/>
        <v/>
      </c>
      <c r="Q536" s="2" t="str">
        <f t="shared" si="98"/>
        <v/>
      </c>
      <c r="R536" s="2" t="str">
        <f t="shared" si="99"/>
        <v/>
      </c>
      <c r="S536" s="11" t="str">
        <f t="shared" si="100"/>
        <v/>
      </c>
      <c r="T536" s="11" t="str">
        <f>IF(ISBLANK(A536),"",VLOOKUP(表1_1617[[#This Row],[分项工程名称]],模板!C:G,3,FALSE))</f>
        <v/>
      </c>
      <c r="U536" s="2" t="str">
        <f t="shared" si="101"/>
        <v/>
      </c>
      <c r="V536" s="2" t="str">
        <f t="shared" si="102"/>
        <v/>
      </c>
      <c r="W536" s="11" t="str">
        <f>IF(ISBLANK(A536),"",表1_1617[[#This Row],[子项名称]]&amp;表1_1617[[#This Row],[标题]]&amp;表1_1617[[#This Row],[分项工程代号]])</f>
        <v/>
      </c>
      <c r="X536" s="11" t="str">
        <f>IF(ISBLANK(A536),"",COUNTIF(W:W,表1_1617[[#This Row],[子项名称]]&amp;表1_1617[[#This Row],[标题]]&amp;表1_1617[[#This Row],[分项工程代号]]))</f>
        <v/>
      </c>
      <c r="Y536" s="11" t="str">
        <f>IF(ISBLANK(A536),"",表1_1617[[#This Row],[子项名称]]&amp;表1_1617[[#This Row],[分项工程代号]]&amp;表1_1617[[#This Row],[分项工程名称]])</f>
        <v/>
      </c>
      <c r="Z536" s="11" t="str">
        <f>IF(ISBLANK(A536),"",IF(MATCH(表1_1617[[#This Row],[子项名称]]&amp;表1_1617[[#This Row],[分项工程代号]]&amp;表1_1617[[#This Row],[分项工程名称]],Y:Y,0)=ROW(表1_1617[[#This Row],[子项名称]]),TRUE,FALSE))</f>
        <v/>
      </c>
      <c r="AA536" s="11" t="str">
        <f t="shared" si="103"/>
        <v/>
      </c>
      <c r="AB536" s="11" t="str">
        <f>IF(ISBLANK(A536),"",VLOOKUP(表1_1617[[#This Row],[分项工程名称]],施工检查记录[#All],2,FALSE))</f>
        <v/>
      </c>
      <c r="AC536" s="5"/>
    </row>
    <row r="537" customHeight="1" spans="1:29">
      <c r="A537" s="5"/>
      <c r="B537" s="5"/>
      <c r="C537" s="5"/>
      <c r="D537" s="5"/>
      <c r="E537" s="5"/>
      <c r="F537" s="5"/>
      <c r="G537" s="5"/>
      <c r="H537" s="5"/>
      <c r="I537" s="5"/>
      <c r="J537" s="5"/>
      <c r="K537" s="11" t="str">
        <f>IF(ISBLANK(A537),"",VLOOKUP("S8"&amp;表1_1617[[#This Row],[分项工程代号]]&amp;表1_1617[[#This Row],[分项工程名称]],模板!D:F,3,FALSE))</f>
        <v/>
      </c>
      <c r="L537" s="2" t="str">
        <f>IF(ISBLANK(A537),"",表1_1617[[#This Row],[编号]]&amp;TEXT(表1_1617[[#This Row],[序号]],"000"))</f>
        <v/>
      </c>
      <c r="M537" s="11" t="str">
        <f t="shared" si="94"/>
        <v/>
      </c>
      <c r="N537" s="11" t="str">
        <f t="shared" si="95"/>
        <v/>
      </c>
      <c r="O537" s="11" t="str">
        <f t="shared" si="96"/>
        <v/>
      </c>
      <c r="P537" s="2" t="str">
        <f t="shared" si="97"/>
        <v/>
      </c>
      <c r="Q537" s="2" t="str">
        <f t="shared" si="98"/>
        <v/>
      </c>
      <c r="R537" s="2" t="str">
        <f t="shared" si="99"/>
        <v/>
      </c>
      <c r="S537" s="11" t="str">
        <f t="shared" si="100"/>
        <v/>
      </c>
      <c r="T537" s="11" t="str">
        <f>IF(ISBLANK(A537),"",VLOOKUP(表1_1617[[#This Row],[分项工程名称]],模板!C:G,3,FALSE))</f>
        <v/>
      </c>
      <c r="U537" s="2" t="str">
        <f t="shared" si="101"/>
        <v/>
      </c>
      <c r="V537" s="2" t="str">
        <f t="shared" si="102"/>
        <v/>
      </c>
      <c r="W537" s="11" t="str">
        <f>IF(ISBLANK(A537),"",表1_1617[[#This Row],[子项名称]]&amp;表1_1617[[#This Row],[标题]]&amp;表1_1617[[#This Row],[分项工程代号]])</f>
        <v/>
      </c>
      <c r="X537" s="11" t="str">
        <f>IF(ISBLANK(A537),"",COUNTIF(W:W,表1_1617[[#This Row],[子项名称]]&amp;表1_1617[[#This Row],[标题]]&amp;表1_1617[[#This Row],[分项工程代号]]))</f>
        <v/>
      </c>
      <c r="Y537" s="11" t="str">
        <f>IF(ISBLANK(A537),"",表1_1617[[#This Row],[子项名称]]&amp;表1_1617[[#This Row],[分项工程代号]]&amp;表1_1617[[#This Row],[分项工程名称]])</f>
        <v/>
      </c>
      <c r="Z537" s="11" t="str">
        <f>IF(ISBLANK(A537),"",IF(MATCH(表1_1617[[#This Row],[子项名称]]&amp;表1_1617[[#This Row],[分项工程代号]]&amp;表1_1617[[#This Row],[分项工程名称]],Y:Y,0)=ROW(表1_1617[[#This Row],[子项名称]]),TRUE,FALSE))</f>
        <v/>
      </c>
      <c r="AA537" s="11" t="str">
        <f t="shared" si="103"/>
        <v/>
      </c>
      <c r="AB537" s="11" t="str">
        <f>IF(ISBLANK(A537),"",VLOOKUP(表1_1617[[#This Row],[分项工程名称]],施工检查记录[#All],2,FALSE))</f>
        <v/>
      </c>
      <c r="AC537" s="5"/>
    </row>
    <row r="538" customHeight="1" spans="1:29">
      <c r="A538" s="5"/>
      <c r="B538" s="5"/>
      <c r="C538" s="5"/>
      <c r="D538" s="5"/>
      <c r="E538" s="5"/>
      <c r="F538" s="5"/>
      <c r="G538" s="5"/>
      <c r="H538" s="5"/>
      <c r="I538" s="5"/>
      <c r="J538" s="5"/>
      <c r="K538" s="11" t="str">
        <f>IF(ISBLANK(A538),"",VLOOKUP("S8"&amp;表1_1617[[#This Row],[分项工程代号]]&amp;表1_1617[[#This Row],[分项工程名称]],模板!D:F,3,FALSE))</f>
        <v/>
      </c>
      <c r="L538" s="2" t="str">
        <f>IF(ISBLANK(A538),"",表1_1617[[#This Row],[编号]]&amp;TEXT(表1_1617[[#This Row],[序号]],"000"))</f>
        <v/>
      </c>
      <c r="M538" s="11" t="str">
        <f t="shared" si="94"/>
        <v/>
      </c>
      <c r="N538" s="11" t="str">
        <f t="shared" si="95"/>
        <v/>
      </c>
      <c r="O538" s="11" t="str">
        <f t="shared" si="96"/>
        <v/>
      </c>
      <c r="P538" s="2" t="str">
        <f t="shared" si="97"/>
        <v/>
      </c>
      <c r="Q538" s="2" t="str">
        <f t="shared" si="98"/>
        <v/>
      </c>
      <c r="R538" s="2" t="str">
        <f t="shared" si="99"/>
        <v/>
      </c>
      <c r="S538" s="11" t="str">
        <f t="shared" si="100"/>
        <v/>
      </c>
      <c r="T538" s="11" t="str">
        <f>IF(ISBLANK(A538),"",VLOOKUP(表1_1617[[#This Row],[分项工程名称]],模板!C:G,3,FALSE))</f>
        <v/>
      </c>
      <c r="U538" s="2" t="str">
        <f t="shared" si="101"/>
        <v/>
      </c>
      <c r="V538" s="2" t="str">
        <f t="shared" si="102"/>
        <v/>
      </c>
      <c r="W538" s="11" t="str">
        <f>IF(ISBLANK(A538),"",表1_1617[[#This Row],[子项名称]]&amp;表1_1617[[#This Row],[标题]]&amp;表1_1617[[#This Row],[分项工程代号]])</f>
        <v/>
      </c>
      <c r="X538" s="11" t="str">
        <f>IF(ISBLANK(A538),"",COUNTIF(W:W,表1_1617[[#This Row],[子项名称]]&amp;表1_1617[[#This Row],[标题]]&amp;表1_1617[[#This Row],[分项工程代号]]))</f>
        <v/>
      </c>
      <c r="Y538" s="11" t="str">
        <f>IF(ISBLANK(A538),"",表1_1617[[#This Row],[子项名称]]&amp;表1_1617[[#This Row],[分项工程代号]]&amp;表1_1617[[#This Row],[分项工程名称]])</f>
        <v/>
      </c>
      <c r="Z538" s="11" t="str">
        <f>IF(ISBLANK(A538),"",IF(MATCH(表1_1617[[#This Row],[子项名称]]&amp;表1_1617[[#This Row],[分项工程代号]]&amp;表1_1617[[#This Row],[分项工程名称]],Y:Y,0)=ROW(表1_1617[[#This Row],[子项名称]]),TRUE,FALSE))</f>
        <v/>
      </c>
      <c r="AA538" s="11" t="str">
        <f t="shared" si="103"/>
        <v/>
      </c>
      <c r="AB538" s="11" t="str">
        <f>IF(ISBLANK(A538),"",VLOOKUP(表1_1617[[#This Row],[分项工程名称]],施工检查记录[#All],2,FALSE))</f>
        <v/>
      </c>
      <c r="AC538" s="5"/>
    </row>
    <row r="539" customHeight="1" spans="1:29">
      <c r="A539" s="5"/>
      <c r="B539" s="5"/>
      <c r="C539" s="5"/>
      <c r="D539" s="5"/>
      <c r="E539" s="5"/>
      <c r="F539" s="5"/>
      <c r="G539" s="5"/>
      <c r="H539" s="5"/>
      <c r="I539" s="5"/>
      <c r="J539" s="5"/>
      <c r="K539" s="11" t="str">
        <f>IF(ISBLANK(A539),"",VLOOKUP("S8"&amp;表1_1617[[#This Row],[分项工程代号]]&amp;表1_1617[[#This Row],[分项工程名称]],模板!D:F,3,FALSE))</f>
        <v/>
      </c>
      <c r="L539" s="2" t="str">
        <f>IF(ISBLANK(A539),"",表1_1617[[#This Row],[编号]]&amp;TEXT(表1_1617[[#This Row],[序号]],"000"))</f>
        <v/>
      </c>
      <c r="M539" s="11" t="str">
        <f t="shared" si="94"/>
        <v/>
      </c>
      <c r="N539" s="11" t="str">
        <f t="shared" si="95"/>
        <v/>
      </c>
      <c r="O539" s="11" t="str">
        <f t="shared" si="96"/>
        <v/>
      </c>
      <c r="P539" s="2" t="str">
        <f t="shared" si="97"/>
        <v/>
      </c>
      <c r="Q539" s="2" t="str">
        <f t="shared" si="98"/>
        <v/>
      </c>
      <c r="R539" s="2" t="str">
        <f t="shared" si="99"/>
        <v/>
      </c>
      <c r="S539" s="11" t="str">
        <f t="shared" si="100"/>
        <v/>
      </c>
      <c r="T539" s="11" t="str">
        <f>IF(ISBLANK(A539),"",VLOOKUP(表1_1617[[#This Row],[分项工程名称]],模板!C:G,3,FALSE))</f>
        <v/>
      </c>
      <c r="U539" s="2" t="str">
        <f t="shared" si="101"/>
        <v/>
      </c>
      <c r="V539" s="2" t="str">
        <f t="shared" si="102"/>
        <v/>
      </c>
      <c r="W539" s="11" t="str">
        <f>IF(ISBLANK(A539),"",表1_1617[[#This Row],[子项名称]]&amp;表1_1617[[#This Row],[标题]]&amp;表1_1617[[#This Row],[分项工程代号]])</f>
        <v/>
      </c>
      <c r="X539" s="11" t="str">
        <f>IF(ISBLANK(A539),"",COUNTIF(W:W,表1_1617[[#This Row],[子项名称]]&amp;表1_1617[[#This Row],[标题]]&amp;表1_1617[[#This Row],[分项工程代号]]))</f>
        <v/>
      </c>
      <c r="Y539" s="11" t="str">
        <f>IF(ISBLANK(A539),"",表1_1617[[#This Row],[子项名称]]&amp;表1_1617[[#This Row],[分项工程代号]]&amp;表1_1617[[#This Row],[分项工程名称]])</f>
        <v/>
      </c>
      <c r="Z539" s="11" t="str">
        <f>IF(ISBLANK(A539),"",IF(MATCH(表1_1617[[#This Row],[子项名称]]&amp;表1_1617[[#This Row],[分项工程代号]]&amp;表1_1617[[#This Row],[分项工程名称]],Y:Y,0)=ROW(表1_1617[[#This Row],[子项名称]]),TRUE,FALSE))</f>
        <v/>
      </c>
      <c r="AA539" s="11" t="str">
        <f t="shared" si="103"/>
        <v/>
      </c>
      <c r="AB539" s="11" t="str">
        <f>IF(ISBLANK(A539),"",VLOOKUP(表1_1617[[#This Row],[分项工程名称]],施工检查记录[#All],2,FALSE))</f>
        <v/>
      </c>
      <c r="AC539" s="5"/>
    </row>
    <row r="540" customHeight="1" spans="1:29">
      <c r="A540" s="5"/>
      <c r="B540" s="5"/>
      <c r="C540" s="5"/>
      <c r="D540" s="5"/>
      <c r="E540" s="5"/>
      <c r="F540" s="5"/>
      <c r="G540" s="5"/>
      <c r="H540" s="5"/>
      <c r="I540" s="5"/>
      <c r="J540" s="5"/>
      <c r="K540" s="11" t="str">
        <f>IF(ISBLANK(A540),"",VLOOKUP("S8"&amp;表1_1617[[#This Row],[分项工程代号]]&amp;表1_1617[[#This Row],[分项工程名称]],模板!D:F,3,FALSE))</f>
        <v/>
      </c>
      <c r="L540" s="2" t="str">
        <f>IF(ISBLANK(A540),"",表1_1617[[#This Row],[编号]]&amp;TEXT(表1_1617[[#This Row],[序号]],"000"))</f>
        <v/>
      </c>
      <c r="M540" s="11" t="str">
        <f t="shared" si="94"/>
        <v/>
      </c>
      <c r="N540" s="11" t="str">
        <f t="shared" si="95"/>
        <v/>
      </c>
      <c r="O540" s="11" t="str">
        <f t="shared" si="96"/>
        <v/>
      </c>
      <c r="P540" s="2" t="str">
        <f t="shared" si="97"/>
        <v/>
      </c>
      <c r="Q540" s="2" t="str">
        <f t="shared" si="98"/>
        <v/>
      </c>
      <c r="R540" s="2" t="str">
        <f t="shared" si="99"/>
        <v/>
      </c>
      <c r="S540" s="11" t="str">
        <f t="shared" si="100"/>
        <v/>
      </c>
      <c r="T540" s="11" t="str">
        <f>IF(ISBLANK(A540),"",VLOOKUP(表1_1617[[#This Row],[分项工程名称]],模板!C:G,3,FALSE))</f>
        <v/>
      </c>
      <c r="U540" s="2" t="str">
        <f t="shared" si="101"/>
        <v/>
      </c>
      <c r="V540" s="2" t="str">
        <f t="shared" si="102"/>
        <v/>
      </c>
      <c r="W540" s="11" t="str">
        <f>IF(ISBLANK(A540),"",表1_1617[[#This Row],[子项名称]]&amp;表1_1617[[#This Row],[标题]]&amp;表1_1617[[#This Row],[分项工程代号]])</f>
        <v/>
      </c>
      <c r="X540" s="11" t="str">
        <f>IF(ISBLANK(A540),"",COUNTIF(W:W,表1_1617[[#This Row],[子项名称]]&amp;表1_1617[[#This Row],[标题]]&amp;表1_1617[[#This Row],[分项工程代号]]))</f>
        <v/>
      </c>
      <c r="Y540" s="11" t="str">
        <f>IF(ISBLANK(A540),"",表1_1617[[#This Row],[子项名称]]&amp;表1_1617[[#This Row],[分项工程代号]]&amp;表1_1617[[#This Row],[分项工程名称]])</f>
        <v/>
      </c>
      <c r="Z540" s="11" t="str">
        <f>IF(ISBLANK(A540),"",IF(MATCH(表1_1617[[#This Row],[子项名称]]&amp;表1_1617[[#This Row],[分项工程代号]]&amp;表1_1617[[#This Row],[分项工程名称]],Y:Y,0)=ROW(表1_1617[[#This Row],[子项名称]]),TRUE,FALSE))</f>
        <v/>
      </c>
      <c r="AA540" s="11" t="str">
        <f t="shared" si="103"/>
        <v/>
      </c>
      <c r="AB540" s="11" t="str">
        <f>IF(ISBLANK(A540),"",VLOOKUP(表1_1617[[#This Row],[分项工程名称]],施工检查记录[#All],2,FALSE))</f>
        <v/>
      </c>
      <c r="AC540" s="5"/>
    </row>
    <row r="541" customHeight="1" spans="1:29">
      <c r="A541" s="5"/>
      <c r="B541" s="5"/>
      <c r="C541" s="5"/>
      <c r="D541" s="5"/>
      <c r="E541" s="5"/>
      <c r="F541" s="5"/>
      <c r="G541" s="5"/>
      <c r="H541" s="5"/>
      <c r="I541" s="5"/>
      <c r="J541" s="5"/>
      <c r="K541" s="11" t="str">
        <f>IF(ISBLANK(A541),"",VLOOKUP("S8"&amp;表1_1617[[#This Row],[分项工程代号]]&amp;表1_1617[[#This Row],[分项工程名称]],模板!D:F,3,FALSE))</f>
        <v/>
      </c>
      <c r="L541" s="2" t="str">
        <f>IF(ISBLANK(A541),"",表1_1617[[#This Row],[编号]]&amp;TEXT(表1_1617[[#This Row],[序号]],"000"))</f>
        <v/>
      </c>
      <c r="M541" s="11" t="str">
        <f t="shared" si="94"/>
        <v/>
      </c>
      <c r="N541" s="11" t="str">
        <f t="shared" si="95"/>
        <v/>
      </c>
      <c r="O541" s="11" t="str">
        <f t="shared" si="96"/>
        <v/>
      </c>
      <c r="P541" s="2" t="str">
        <f t="shared" si="97"/>
        <v/>
      </c>
      <c r="Q541" s="2" t="str">
        <f t="shared" si="98"/>
        <v/>
      </c>
      <c r="R541" s="2" t="str">
        <f t="shared" si="99"/>
        <v/>
      </c>
      <c r="S541" s="11" t="str">
        <f t="shared" si="100"/>
        <v/>
      </c>
      <c r="T541" s="11" t="str">
        <f>IF(ISBLANK(A541),"",VLOOKUP(表1_1617[[#This Row],[分项工程名称]],模板!C:G,3,FALSE))</f>
        <v/>
      </c>
      <c r="U541" s="2" t="str">
        <f t="shared" si="101"/>
        <v/>
      </c>
      <c r="V541" s="2" t="str">
        <f t="shared" si="102"/>
        <v/>
      </c>
      <c r="W541" s="11" t="str">
        <f>IF(ISBLANK(A541),"",表1_1617[[#This Row],[子项名称]]&amp;表1_1617[[#This Row],[标题]]&amp;表1_1617[[#This Row],[分项工程代号]])</f>
        <v/>
      </c>
      <c r="X541" s="11" t="str">
        <f>IF(ISBLANK(A541),"",COUNTIF(W:W,表1_1617[[#This Row],[子项名称]]&amp;表1_1617[[#This Row],[标题]]&amp;表1_1617[[#This Row],[分项工程代号]]))</f>
        <v/>
      </c>
      <c r="Y541" s="11" t="str">
        <f>IF(ISBLANK(A541),"",表1_1617[[#This Row],[子项名称]]&amp;表1_1617[[#This Row],[分项工程代号]]&amp;表1_1617[[#This Row],[分项工程名称]])</f>
        <v/>
      </c>
      <c r="Z541" s="11" t="str">
        <f>IF(ISBLANK(A541),"",IF(MATCH(表1_1617[[#This Row],[子项名称]]&amp;表1_1617[[#This Row],[分项工程代号]]&amp;表1_1617[[#This Row],[分项工程名称]],Y:Y,0)=ROW(表1_1617[[#This Row],[子项名称]]),TRUE,FALSE))</f>
        <v/>
      </c>
      <c r="AA541" s="11" t="str">
        <f t="shared" si="103"/>
        <v/>
      </c>
      <c r="AB541" s="11" t="str">
        <f>IF(ISBLANK(A541),"",VLOOKUP(表1_1617[[#This Row],[分项工程名称]],施工检查记录[#All],2,FALSE))</f>
        <v/>
      </c>
      <c r="AC541" s="5"/>
    </row>
    <row r="542" customHeight="1" spans="1:29">
      <c r="A542" s="5"/>
      <c r="B542" s="5"/>
      <c r="C542" s="5"/>
      <c r="D542" s="5"/>
      <c r="E542" s="5"/>
      <c r="F542" s="5"/>
      <c r="G542" s="5"/>
      <c r="H542" s="5"/>
      <c r="I542" s="5"/>
      <c r="J542" s="5"/>
      <c r="K542" s="11" t="str">
        <f>IF(ISBLANK(A542),"",VLOOKUP("S8"&amp;表1_1617[[#This Row],[分项工程代号]]&amp;表1_1617[[#This Row],[分项工程名称]],模板!D:F,3,FALSE))</f>
        <v/>
      </c>
      <c r="L542" s="2" t="str">
        <f>IF(ISBLANK(A542),"",表1_1617[[#This Row],[编号]]&amp;TEXT(表1_1617[[#This Row],[序号]],"000"))</f>
        <v/>
      </c>
      <c r="M542" s="11" t="str">
        <f t="shared" si="94"/>
        <v/>
      </c>
      <c r="N542" s="11" t="str">
        <f t="shared" si="95"/>
        <v/>
      </c>
      <c r="O542" s="11" t="str">
        <f t="shared" si="96"/>
        <v/>
      </c>
      <c r="P542" s="2" t="str">
        <f t="shared" si="97"/>
        <v/>
      </c>
      <c r="Q542" s="2" t="str">
        <f t="shared" si="98"/>
        <v/>
      </c>
      <c r="R542" s="2" t="str">
        <f t="shared" si="99"/>
        <v/>
      </c>
      <c r="S542" s="11" t="str">
        <f t="shared" si="100"/>
        <v/>
      </c>
      <c r="T542" s="11" t="str">
        <f>IF(ISBLANK(A542),"",VLOOKUP(表1_1617[[#This Row],[分项工程名称]],模板!C:G,3,FALSE))</f>
        <v/>
      </c>
      <c r="U542" s="2" t="str">
        <f t="shared" si="101"/>
        <v/>
      </c>
      <c r="V542" s="2" t="str">
        <f t="shared" si="102"/>
        <v/>
      </c>
      <c r="W542" s="11" t="str">
        <f>IF(ISBLANK(A542),"",表1_1617[[#This Row],[子项名称]]&amp;表1_1617[[#This Row],[标题]]&amp;表1_1617[[#This Row],[分项工程代号]])</f>
        <v/>
      </c>
      <c r="X542" s="11" t="str">
        <f>IF(ISBLANK(A542),"",COUNTIF(W:W,表1_1617[[#This Row],[子项名称]]&amp;表1_1617[[#This Row],[标题]]&amp;表1_1617[[#This Row],[分项工程代号]]))</f>
        <v/>
      </c>
      <c r="Y542" s="11" t="str">
        <f>IF(ISBLANK(A542),"",表1_1617[[#This Row],[子项名称]]&amp;表1_1617[[#This Row],[分项工程代号]]&amp;表1_1617[[#This Row],[分项工程名称]])</f>
        <v/>
      </c>
      <c r="Z542" s="11" t="str">
        <f>IF(ISBLANK(A542),"",IF(MATCH(表1_1617[[#This Row],[子项名称]]&amp;表1_1617[[#This Row],[分项工程代号]]&amp;表1_1617[[#This Row],[分项工程名称]],Y:Y,0)=ROW(表1_1617[[#This Row],[子项名称]]),TRUE,FALSE))</f>
        <v/>
      </c>
      <c r="AA542" s="11" t="str">
        <f t="shared" si="103"/>
        <v/>
      </c>
      <c r="AB542" s="11" t="str">
        <f>IF(ISBLANK(A542),"",VLOOKUP(表1_1617[[#This Row],[分项工程名称]],施工检查记录[#All],2,FALSE))</f>
        <v/>
      </c>
      <c r="AC542" s="5"/>
    </row>
    <row r="543" customHeight="1" spans="1:29">
      <c r="A543" s="5"/>
      <c r="B543" s="5"/>
      <c r="C543" s="5"/>
      <c r="D543" s="5"/>
      <c r="E543" s="5"/>
      <c r="F543" s="5"/>
      <c r="G543" s="5"/>
      <c r="H543" s="5"/>
      <c r="I543" s="5"/>
      <c r="J543" s="5"/>
      <c r="K543" s="11" t="str">
        <f>IF(ISBLANK(A543),"",VLOOKUP("S8"&amp;表1_1617[[#This Row],[分项工程代号]]&amp;表1_1617[[#This Row],[分项工程名称]],模板!D:F,3,FALSE))</f>
        <v/>
      </c>
      <c r="L543" s="2" t="str">
        <f>IF(ISBLANK(A543),"",表1_1617[[#This Row],[编号]]&amp;TEXT(表1_1617[[#This Row],[序号]],"000"))</f>
        <v/>
      </c>
      <c r="M543" s="11" t="str">
        <f t="shared" si="94"/>
        <v/>
      </c>
      <c r="N543" s="11" t="str">
        <f t="shared" si="95"/>
        <v/>
      </c>
      <c r="O543" s="11" t="str">
        <f t="shared" si="96"/>
        <v/>
      </c>
      <c r="P543" s="2" t="str">
        <f t="shared" si="97"/>
        <v/>
      </c>
      <c r="Q543" s="2" t="str">
        <f t="shared" si="98"/>
        <v/>
      </c>
      <c r="R543" s="2" t="str">
        <f t="shared" si="99"/>
        <v/>
      </c>
      <c r="S543" s="11" t="str">
        <f t="shared" si="100"/>
        <v/>
      </c>
      <c r="T543" s="11" t="str">
        <f>IF(ISBLANK(A543),"",VLOOKUP(表1_1617[[#This Row],[分项工程名称]],模板!C:G,3,FALSE))</f>
        <v/>
      </c>
      <c r="U543" s="2" t="str">
        <f t="shared" si="101"/>
        <v/>
      </c>
      <c r="V543" s="2" t="str">
        <f t="shared" si="102"/>
        <v/>
      </c>
      <c r="W543" s="11" t="str">
        <f>IF(ISBLANK(A543),"",表1_1617[[#This Row],[子项名称]]&amp;表1_1617[[#This Row],[标题]]&amp;表1_1617[[#This Row],[分项工程代号]])</f>
        <v/>
      </c>
      <c r="X543" s="11" t="str">
        <f>IF(ISBLANK(A543),"",COUNTIF(W:W,表1_1617[[#This Row],[子项名称]]&amp;表1_1617[[#This Row],[标题]]&amp;表1_1617[[#This Row],[分项工程代号]]))</f>
        <v/>
      </c>
      <c r="Y543" s="11" t="str">
        <f>IF(ISBLANK(A543),"",表1_1617[[#This Row],[子项名称]]&amp;表1_1617[[#This Row],[分项工程代号]]&amp;表1_1617[[#This Row],[分项工程名称]])</f>
        <v/>
      </c>
      <c r="Z543" s="11" t="str">
        <f>IF(ISBLANK(A543),"",IF(MATCH(表1_1617[[#This Row],[子项名称]]&amp;表1_1617[[#This Row],[分项工程代号]]&amp;表1_1617[[#This Row],[分项工程名称]],Y:Y,0)=ROW(表1_1617[[#This Row],[子项名称]]),TRUE,FALSE))</f>
        <v/>
      </c>
      <c r="AA543" s="11" t="str">
        <f t="shared" si="103"/>
        <v/>
      </c>
      <c r="AB543" s="11" t="str">
        <f>IF(ISBLANK(A543),"",VLOOKUP(表1_1617[[#This Row],[分项工程名称]],施工检查记录[#All],2,FALSE))</f>
        <v/>
      </c>
      <c r="AC543" s="5"/>
    </row>
    <row r="544" customHeight="1" spans="1:29">
      <c r="A544" s="5"/>
      <c r="B544" s="5"/>
      <c r="C544" s="5"/>
      <c r="D544" s="5"/>
      <c r="E544" s="5"/>
      <c r="F544" s="5"/>
      <c r="G544" s="5"/>
      <c r="H544" s="5"/>
      <c r="I544" s="5"/>
      <c r="J544" s="5"/>
      <c r="K544" s="11" t="str">
        <f>IF(ISBLANK(A544),"",VLOOKUP("S8"&amp;表1_1617[[#This Row],[分项工程代号]]&amp;表1_1617[[#This Row],[分项工程名称]],模板!D:F,3,FALSE))</f>
        <v/>
      </c>
      <c r="L544" s="2" t="str">
        <f>IF(ISBLANK(A544),"",表1_1617[[#This Row],[编号]]&amp;TEXT(表1_1617[[#This Row],[序号]],"000"))</f>
        <v/>
      </c>
      <c r="M544" s="11" t="str">
        <f t="shared" si="94"/>
        <v/>
      </c>
      <c r="N544" s="11" t="str">
        <f t="shared" si="95"/>
        <v/>
      </c>
      <c r="O544" s="11" t="str">
        <f t="shared" si="96"/>
        <v/>
      </c>
      <c r="P544" s="2" t="str">
        <f t="shared" si="97"/>
        <v/>
      </c>
      <c r="Q544" s="2" t="str">
        <f t="shared" si="98"/>
        <v/>
      </c>
      <c r="R544" s="2" t="str">
        <f t="shared" si="99"/>
        <v/>
      </c>
      <c r="S544" s="11" t="str">
        <f t="shared" si="100"/>
        <v/>
      </c>
      <c r="T544" s="11" t="str">
        <f>IF(ISBLANK(A544),"",VLOOKUP(表1_1617[[#This Row],[分项工程名称]],模板!C:G,3,FALSE))</f>
        <v/>
      </c>
      <c r="U544" s="2" t="str">
        <f t="shared" si="101"/>
        <v/>
      </c>
      <c r="V544" s="2" t="str">
        <f t="shared" si="102"/>
        <v/>
      </c>
      <c r="W544" s="11" t="str">
        <f>IF(ISBLANK(A544),"",表1_1617[[#This Row],[子项名称]]&amp;表1_1617[[#This Row],[标题]]&amp;表1_1617[[#This Row],[分项工程代号]])</f>
        <v/>
      </c>
      <c r="X544" s="11" t="str">
        <f>IF(ISBLANK(A544),"",COUNTIF(W:W,表1_1617[[#This Row],[子项名称]]&amp;表1_1617[[#This Row],[标题]]&amp;表1_1617[[#This Row],[分项工程代号]]))</f>
        <v/>
      </c>
      <c r="Y544" s="11" t="str">
        <f>IF(ISBLANK(A544),"",表1_1617[[#This Row],[子项名称]]&amp;表1_1617[[#This Row],[分项工程代号]]&amp;表1_1617[[#This Row],[分项工程名称]])</f>
        <v/>
      </c>
      <c r="Z544" s="11" t="str">
        <f>IF(ISBLANK(A544),"",IF(MATCH(表1_1617[[#This Row],[子项名称]]&amp;表1_1617[[#This Row],[分项工程代号]]&amp;表1_1617[[#This Row],[分项工程名称]],Y:Y,0)=ROW(表1_1617[[#This Row],[子项名称]]),TRUE,FALSE))</f>
        <v/>
      </c>
      <c r="AA544" s="11" t="str">
        <f t="shared" si="103"/>
        <v/>
      </c>
      <c r="AB544" s="11" t="str">
        <f>IF(ISBLANK(A544),"",VLOOKUP(表1_1617[[#This Row],[分项工程名称]],施工检查记录[#All],2,FALSE))</f>
        <v/>
      </c>
      <c r="AC544" s="5"/>
    </row>
    <row r="545" customHeight="1" spans="1:29">
      <c r="A545" s="5"/>
      <c r="B545" s="5"/>
      <c r="C545" s="5"/>
      <c r="D545" s="5"/>
      <c r="E545" s="5"/>
      <c r="F545" s="5"/>
      <c r="G545" s="5"/>
      <c r="H545" s="5"/>
      <c r="I545" s="5"/>
      <c r="J545" s="5"/>
      <c r="K545" s="11" t="str">
        <f>IF(ISBLANK(A545),"",VLOOKUP("S8"&amp;表1_1617[[#This Row],[分项工程代号]]&amp;表1_1617[[#This Row],[分项工程名称]],模板!D:F,3,FALSE))</f>
        <v/>
      </c>
      <c r="L545" s="2" t="str">
        <f>IF(ISBLANK(A545),"",表1_1617[[#This Row],[编号]]&amp;TEXT(表1_1617[[#This Row],[序号]],"000"))</f>
        <v/>
      </c>
      <c r="M545" s="11" t="str">
        <f t="shared" si="94"/>
        <v/>
      </c>
      <c r="N545" s="11" t="str">
        <f t="shared" si="95"/>
        <v/>
      </c>
      <c r="O545" s="11" t="str">
        <f t="shared" si="96"/>
        <v/>
      </c>
      <c r="P545" s="2" t="str">
        <f t="shared" si="97"/>
        <v/>
      </c>
      <c r="Q545" s="2" t="str">
        <f t="shared" si="98"/>
        <v/>
      </c>
      <c r="R545" s="2" t="str">
        <f t="shared" si="99"/>
        <v/>
      </c>
      <c r="S545" s="11" t="str">
        <f t="shared" si="100"/>
        <v/>
      </c>
      <c r="T545" s="11" t="str">
        <f>IF(ISBLANK(A545),"",VLOOKUP(表1_1617[[#This Row],[分项工程名称]],模板!C:G,3,FALSE))</f>
        <v/>
      </c>
      <c r="U545" s="2" t="str">
        <f t="shared" si="101"/>
        <v/>
      </c>
      <c r="V545" s="2" t="str">
        <f t="shared" si="102"/>
        <v/>
      </c>
      <c r="W545" s="11" t="str">
        <f>IF(ISBLANK(A545),"",表1_1617[[#This Row],[子项名称]]&amp;表1_1617[[#This Row],[标题]]&amp;表1_1617[[#This Row],[分项工程代号]])</f>
        <v/>
      </c>
      <c r="X545" s="11" t="str">
        <f>IF(ISBLANK(A545),"",COUNTIF(W:W,表1_1617[[#This Row],[子项名称]]&amp;表1_1617[[#This Row],[标题]]&amp;表1_1617[[#This Row],[分项工程代号]]))</f>
        <v/>
      </c>
      <c r="Y545" s="11" t="str">
        <f>IF(ISBLANK(A545),"",表1_1617[[#This Row],[子项名称]]&amp;表1_1617[[#This Row],[分项工程代号]]&amp;表1_1617[[#This Row],[分项工程名称]])</f>
        <v/>
      </c>
      <c r="Z545" s="11" t="str">
        <f>IF(ISBLANK(A545),"",IF(MATCH(表1_1617[[#This Row],[子项名称]]&amp;表1_1617[[#This Row],[分项工程代号]]&amp;表1_1617[[#This Row],[分项工程名称]],Y:Y,0)=ROW(表1_1617[[#This Row],[子项名称]]),TRUE,FALSE))</f>
        <v/>
      </c>
      <c r="AA545" s="11" t="str">
        <f t="shared" si="103"/>
        <v/>
      </c>
      <c r="AB545" s="11" t="str">
        <f>IF(ISBLANK(A545),"",VLOOKUP(表1_1617[[#This Row],[分项工程名称]],施工检查记录[#All],2,FALSE))</f>
        <v/>
      </c>
      <c r="AC545" s="5"/>
    </row>
    <row r="546" customHeight="1" spans="1:29">
      <c r="A546" s="5"/>
      <c r="B546" s="5"/>
      <c r="C546" s="5"/>
      <c r="D546" s="5"/>
      <c r="E546" s="5"/>
      <c r="F546" s="5"/>
      <c r="G546" s="5"/>
      <c r="H546" s="5"/>
      <c r="I546" s="5"/>
      <c r="J546" s="5"/>
      <c r="K546" s="11" t="str">
        <f>IF(ISBLANK(A546),"",VLOOKUP("S8"&amp;表1_1617[[#This Row],[分项工程代号]]&amp;表1_1617[[#This Row],[分项工程名称]],模板!D:F,3,FALSE))</f>
        <v/>
      </c>
      <c r="L546" s="2" t="str">
        <f>IF(ISBLANK(A546),"",表1_1617[[#This Row],[编号]]&amp;TEXT(表1_1617[[#This Row],[序号]],"000"))</f>
        <v/>
      </c>
      <c r="M546" s="11" t="str">
        <f t="shared" si="94"/>
        <v/>
      </c>
      <c r="N546" s="11" t="str">
        <f t="shared" si="95"/>
        <v/>
      </c>
      <c r="O546" s="11" t="str">
        <f t="shared" si="96"/>
        <v/>
      </c>
      <c r="P546" s="2" t="str">
        <f t="shared" si="97"/>
        <v/>
      </c>
      <c r="Q546" s="2" t="str">
        <f t="shared" si="98"/>
        <v/>
      </c>
      <c r="R546" s="2" t="str">
        <f t="shared" si="99"/>
        <v/>
      </c>
      <c r="S546" s="11" t="str">
        <f t="shared" si="100"/>
        <v/>
      </c>
      <c r="T546" s="11" t="str">
        <f>IF(ISBLANK(A546),"",VLOOKUP(表1_1617[[#This Row],[分项工程名称]],模板!C:G,3,FALSE))</f>
        <v/>
      </c>
      <c r="U546" s="2" t="str">
        <f t="shared" si="101"/>
        <v/>
      </c>
      <c r="V546" s="2" t="str">
        <f t="shared" si="102"/>
        <v/>
      </c>
      <c r="W546" s="11" t="str">
        <f>IF(ISBLANK(A546),"",表1_1617[[#This Row],[子项名称]]&amp;表1_1617[[#This Row],[标题]]&amp;表1_1617[[#This Row],[分项工程代号]])</f>
        <v/>
      </c>
      <c r="X546" s="11" t="str">
        <f>IF(ISBLANK(A546),"",COUNTIF(W:W,表1_1617[[#This Row],[子项名称]]&amp;表1_1617[[#This Row],[标题]]&amp;表1_1617[[#This Row],[分项工程代号]]))</f>
        <v/>
      </c>
      <c r="Y546" s="11" t="str">
        <f>IF(ISBLANK(A546),"",表1_1617[[#This Row],[子项名称]]&amp;表1_1617[[#This Row],[分项工程代号]]&amp;表1_1617[[#This Row],[分项工程名称]])</f>
        <v/>
      </c>
      <c r="Z546" s="11" t="str">
        <f>IF(ISBLANK(A546),"",IF(MATCH(表1_1617[[#This Row],[子项名称]]&amp;表1_1617[[#This Row],[分项工程代号]]&amp;表1_1617[[#This Row],[分项工程名称]],Y:Y,0)=ROW(表1_1617[[#This Row],[子项名称]]),TRUE,FALSE))</f>
        <v/>
      </c>
      <c r="AA546" s="11" t="str">
        <f t="shared" si="103"/>
        <v/>
      </c>
      <c r="AB546" s="11" t="str">
        <f>IF(ISBLANK(A546),"",VLOOKUP(表1_1617[[#This Row],[分项工程名称]],施工检查记录[#All],2,FALSE))</f>
        <v/>
      </c>
      <c r="AC546" s="5"/>
    </row>
    <row r="547" customHeight="1" spans="1:29">
      <c r="A547" s="5"/>
      <c r="B547" s="5"/>
      <c r="C547" s="5"/>
      <c r="D547" s="5"/>
      <c r="E547" s="5"/>
      <c r="F547" s="5"/>
      <c r="G547" s="5"/>
      <c r="H547" s="5"/>
      <c r="I547" s="5"/>
      <c r="J547" s="5"/>
      <c r="K547" s="11" t="str">
        <f>IF(ISBLANK(A547),"",VLOOKUP("S8"&amp;表1_1617[[#This Row],[分项工程代号]]&amp;表1_1617[[#This Row],[分项工程名称]],模板!D:F,3,FALSE))</f>
        <v/>
      </c>
      <c r="L547" s="2" t="str">
        <f>IF(ISBLANK(A547),"",表1_1617[[#This Row],[编号]]&amp;TEXT(表1_1617[[#This Row],[序号]],"000"))</f>
        <v/>
      </c>
      <c r="M547" s="11" t="str">
        <f t="shared" si="94"/>
        <v/>
      </c>
      <c r="N547" s="11" t="str">
        <f t="shared" si="95"/>
        <v/>
      </c>
      <c r="O547" s="11" t="str">
        <f t="shared" si="96"/>
        <v/>
      </c>
      <c r="P547" s="2" t="str">
        <f t="shared" si="97"/>
        <v/>
      </c>
      <c r="Q547" s="2" t="str">
        <f t="shared" si="98"/>
        <v/>
      </c>
      <c r="R547" s="2" t="str">
        <f t="shared" si="99"/>
        <v/>
      </c>
      <c r="S547" s="11" t="str">
        <f t="shared" si="100"/>
        <v/>
      </c>
      <c r="T547" s="11" t="str">
        <f>IF(ISBLANK(A547),"",VLOOKUP(表1_1617[[#This Row],[分项工程名称]],模板!C:G,3,FALSE))</f>
        <v/>
      </c>
      <c r="U547" s="2" t="str">
        <f t="shared" si="101"/>
        <v/>
      </c>
      <c r="V547" s="2" t="str">
        <f t="shared" si="102"/>
        <v/>
      </c>
      <c r="W547" s="11" t="str">
        <f>IF(ISBLANK(A547),"",表1_1617[[#This Row],[子项名称]]&amp;表1_1617[[#This Row],[标题]]&amp;表1_1617[[#This Row],[分项工程代号]])</f>
        <v/>
      </c>
      <c r="X547" s="11" t="str">
        <f>IF(ISBLANK(A547),"",COUNTIF(W:W,表1_1617[[#This Row],[子项名称]]&amp;表1_1617[[#This Row],[标题]]&amp;表1_1617[[#This Row],[分项工程代号]]))</f>
        <v/>
      </c>
      <c r="Y547" s="11" t="str">
        <f>IF(ISBLANK(A547),"",表1_1617[[#This Row],[子项名称]]&amp;表1_1617[[#This Row],[分项工程代号]]&amp;表1_1617[[#This Row],[分项工程名称]])</f>
        <v/>
      </c>
      <c r="Z547" s="11" t="str">
        <f>IF(ISBLANK(A547),"",IF(MATCH(表1_1617[[#This Row],[子项名称]]&amp;表1_1617[[#This Row],[分项工程代号]]&amp;表1_1617[[#This Row],[分项工程名称]],Y:Y,0)=ROW(表1_1617[[#This Row],[子项名称]]),TRUE,FALSE))</f>
        <v/>
      </c>
      <c r="AA547" s="11" t="str">
        <f t="shared" si="103"/>
        <v/>
      </c>
      <c r="AB547" s="11" t="str">
        <f>IF(ISBLANK(A547),"",VLOOKUP(表1_1617[[#This Row],[分项工程名称]],施工检查记录[#All],2,FALSE))</f>
        <v/>
      </c>
      <c r="AC547" s="5"/>
    </row>
    <row r="548" customHeight="1" spans="1:29">
      <c r="A548" s="5"/>
      <c r="B548" s="5"/>
      <c r="C548" s="5"/>
      <c r="D548" s="5"/>
      <c r="E548" s="5"/>
      <c r="F548" s="5"/>
      <c r="G548" s="5"/>
      <c r="H548" s="5"/>
      <c r="I548" s="5"/>
      <c r="J548" s="5"/>
      <c r="K548" s="11" t="str">
        <f>IF(ISBLANK(A548),"",VLOOKUP("S8"&amp;表1_1617[[#This Row],[分项工程代号]]&amp;表1_1617[[#This Row],[分项工程名称]],模板!D:F,3,FALSE))</f>
        <v/>
      </c>
      <c r="L548" s="2" t="str">
        <f>IF(ISBLANK(A548),"",表1_1617[[#This Row],[编号]]&amp;TEXT(表1_1617[[#This Row],[序号]],"000"))</f>
        <v/>
      </c>
      <c r="M548" s="11" t="str">
        <f t="shared" si="94"/>
        <v/>
      </c>
      <c r="N548" s="11" t="str">
        <f t="shared" si="95"/>
        <v/>
      </c>
      <c r="O548" s="11" t="str">
        <f t="shared" si="96"/>
        <v/>
      </c>
      <c r="P548" s="2" t="str">
        <f t="shared" si="97"/>
        <v/>
      </c>
      <c r="Q548" s="2" t="str">
        <f t="shared" si="98"/>
        <v/>
      </c>
      <c r="R548" s="2" t="str">
        <f t="shared" si="99"/>
        <v/>
      </c>
      <c r="S548" s="11" t="str">
        <f t="shared" si="100"/>
        <v/>
      </c>
      <c r="T548" s="11" t="str">
        <f>IF(ISBLANK(A548),"",VLOOKUP(表1_1617[[#This Row],[分项工程名称]],模板!C:G,3,FALSE))</f>
        <v/>
      </c>
      <c r="U548" s="2" t="str">
        <f t="shared" si="101"/>
        <v/>
      </c>
      <c r="V548" s="2" t="str">
        <f t="shared" si="102"/>
        <v/>
      </c>
      <c r="W548" s="11" t="str">
        <f>IF(ISBLANK(A548),"",表1_1617[[#This Row],[子项名称]]&amp;表1_1617[[#This Row],[标题]]&amp;表1_1617[[#This Row],[分项工程代号]])</f>
        <v/>
      </c>
      <c r="X548" s="11" t="str">
        <f>IF(ISBLANK(A548),"",COUNTIF(W:W,表1_1617[[#This Row],[子项名称]]&amp;表1_1617[[#This Row],[标题]]&amp;表1_1617[[#This Row],[分项工程代号]]))</f>
        <v/>
      </c>
      <c r="Y548" s="11" t="str">
        <f>IF(ISBLANK(A548),"",表1_1617[[#This Row],[子项名称]]&amp;表1_1617[[#This Row],[分项工程代号]]&amp;表1_1617[[#This Row],[分项工程名称]])</f>
        <v/>
      </c>
      <c r="Z548" s="11" t="str">
        <f>IF(ISBLANK(A548),"",IF(MATCH(表1_1617[[#This Row],[子项名称]]&amp;表1_1617[[#This Row],[分项工程代号]]&amp;表1_1617[[#This Row],[分项工程名称]],Y:Y,0)=ROW(表1_1617[[#This Row],[子项名称]]),TRUE,FALSE))</f>
        <v/>
      </c>
      <c r="AA548" s="11" t="str">
        <f t="shared" si="103"/>
        <v/>
      </c>
      <c r="AB548" s="11" t="str">
        <f>IF(ISBLANK(A548),"",VLOOKUP(表1_1617[[#This Row],[分项工程名称]],施工检查记录[#All],2,FALSE))</f>
        <v/>
      </c>
      <c r="AC548" s="5"/>
    </row>
    <row r="549" customHeight="1" spans="1:29">
      <c r="A549" s="5"/>
      <c r="B549" s="5"/>
      <c r="C549" s="5"/>
      <c r="D549" s="5"/>
      <c r="E549" s="5"/>
      <c r="F549" s="5"/>
      <c r="G549" s="5"/>
      <c r="H549" s="5"/>
      <c r="I549" s="5"/>
      <c r="J549" s="5"/>
      <c r="K549" s="11" t="str">
        <f>IF(ISBLANK(A549),"",VLOOKUP("S8"&amp;表1_1617[[#This Row],[分项工程代号]]&amp;表1_1617[[#This Row],[分项工程名称]],模板!D:F,3,FALSE))</f>
        <v/>
      </c>
      <c r="L549" s="2" t="str">
        <f>IF(ISBLANK(A549),"",表1_1617[[#This Row],[编号]]&amp;TEXT(表1_1617[[#This Row],[序号]],"000"))</f>
        <v/>
      </c>
      <c r="M549" s="11" t="str">
        <f t="shared" si="94"/>
        <v/>
      </c>
      <c r="N549" s="11" t="str">
        <f t="shared" si="95"/>
        <v/>
      </c>
      <c r="O549" s="11" t="str">
        <f t="shared" si="96"/>
        <v/>
      </c>
      <c r="P549" s="2" t="str">
        <f t="shared" si="97"/>
        <v/>
      </c>
      <c r="Q549" s="2" t="str">
        <f t="shared" si="98"/>
        <v/>
      </c>
      <c r="R549" s="2" t="str">
        <f t="shared" si="99"/>
        <v/>
      </c>
      <c r="S549" s="11" t="str">
        <f t="shared" si="100"/>
        <v/>
      </c>
      <c r="T549" s="11" t="str">
        <f>IF(ISBLANK(A549),"",VLOOKUP(表1_1617[[#This Row],[分项工程名称]],模板!C:G,3,FALSE))</f>
        <v/>
      </c>
      <c r="U549" s="2" t="str">
        <f t="shared" si="101"/>
        <v/>
      </c>
      <c r="V549" s="2" t="str">
        <f t="shared" si="102"/>
        <v/>
      </c>
      <c r="W549" s="11" t="str">
        <f>IF(ISBLANK(A549),"",表1_1617[[#This Row],[子项名称]]&amp;表1_1617[[#This Row],[标题]]&amp;表1_1617[[#This Row],[分项工程代号]])</f>
        <v/>
      </c>
      <c r="X549" s="11" t="str">
        <f>IF(ISBLANK(A549),"",COUNTIF(W:W,表1_1617[[#This Row],[子项名称]]&amp;表1_1617[[#This Row],[标题]]&amp;表1_1617[[#This Row],[分项工程代号]]))</f>
        <v/>
      </c>
      <c r="Y549" s="11" t="str">
        <f>IF(ISBLANK(A549),"",表1_1617[[#This Row],[子项名称]]&amp;表1_1617[[#This Row],[分项工程代号]]&amp;表1_1617[[#This Row],[分项工程名称]])</f>
        <v/>
      </c>
      <c r="Z549" s="11" t="str">
        <f>IF(ISBLANK(A549),"",IF(MATCH(表1_1617[[#This Row],[子项名称]]&amp;表1_1617[[#This Row],[分项工程代号]]&amp;表1_1617[[#This Row],[分项工程名称]],Y:Y,0)=ROW(表1_1617[[#This Row],[子项名称]]),TRUE,FALSE))</f>
        <v/>
      </c>
      <c r="AA549" s="11" t="str">
        <f t="shared" si="103"/>
        <v/>
      </c>
      <c r="AB549" s="11" t="str">
        <f>IF(ISBLANK(A549),"",VLOOKUP(表1_1617[[#This Row],[分项工程名称]],施工检查记录[#All],2,FALSE))</f>
        <v/>
      </c>
      <c r="AC549" s="5"/>
    </row>
    <row r="550" customHeight="1" spans="1:29">
      <c r="A550" s="5"/>
      <c r="B550" s="5"/>
      <c r="C550" s="5"/>
      <c r="D550" s="5"/>
      <c r="E550" s="5"/>
      <c r="F550" s="5"/>
      <c r="G550" s="5"/>
      <c r="H550" s="5"/>
      <c r="I550" s="5"/>
      <c r="J550" s="5"/>
      <c r="K550" s="11" t="str">
        <f>IF(ISBLANK(A550),"",VLOOKUP("S8"&amp;表1_1617[[#This Row],[分项工程代号]]&amp;表1_1617[[#This Row],[分项工程名称]],模板!D:F,3,FALSE))</f>
        <v/>
      </c>
      <c r="L550" s="2" t="str">
        <f>IF(ISBLANK(A550),"",表1_1617[[#This Row],[编号]]&amp;TEXT(表1_1617[[#This Row],[序号]],"000"))</f>
        <v/>
      </c>
      <c r="M550" s="11" t="str">
        <f t="shared" si="94"/>
        <v/>
      </c>
      <c r="N550" s="11" t="str">
        <f t="shared" si="95"/>
        <v/>
      </c>
      <c r="O550" s="11" t="str">
        <f t="shared" si="96"/>
        <v/>
      </c>
      <c r="P550" s="2" t="str">
        <f t="shared" si="97"/>
        <v/>
      </c>
      <c r="Q550" s="2" t="str">
        <f t="shared" si="98"/>
        <v/>
      </c>
      <c r="R550" s="2" t="str">
        <f t="shared" si="99"/>
        <v/>
      </c>
      <c r="S550" s="11" t="str">
        <f t="shared" si="100"/>
        <v/>
      </c>
      <c r="T550" s="11" t="str">
        <f>IF(ISBLANK(A550),"",VLOOKUP(表1_1617[[#This Row],[分项工程名称]],模板!C:G,3,FALSE))</f>
        <v/>
      </c>
      <c r="U550" s="2" t="str">
        <f t="shared" si="101"/>
        <v/>
      </c>
      <c r="V550" s="2" t="str">
        <f t="shared" si="102"/>
        <v/>
      </c>
      <c r="W550" s="11" t="str">
        <f>IF(ISBLANK(A550),"",表1_1617[[#This Row],[子项名称]]&amp;表1_1617[[#This Row],[标题]]&amp;表1_1617[[#This Row],[分项工程代号]])</f>
        <v/>
      </c>
      <c r="X550" s="11" t="str">
        <f>IF(ISBLANK(A550),"",COUNTIF(W:W,表1_1617[[#This Row],[子项名称]]&amp;表1_1617[[#This Row],[标题]]&amp;表1_1617[[#This Row],[分项工程代号]]))</f>
        <v/>
      </c>
      <c r="Y550" s="11" t="str">
        <f>IF(ISBLANK(A550),"",表1_1617[[#This Row],[子项名称]]&amp;表1_1617[[#This Row],[分项工程代号]]&amp;表1_1617[[#This Row],[分项工程名称]])</f>
        <v/>
      </c>
      <c r="Z550" s="11" t="str">
        <f>IF(ISBLANK(A550),"",IF(MATCH(表1_1617[[#This Row],[子项名称]]&amp;表1_1617[[#This Row],[分项工程代号]]&amp;表1_1617[[#This Row],[分项工程名称]],Y:Y,0)=ROW(表1_1617[[#This Row],[子项名称]]),TRUE,FALSE))</f>
        <v/>
      </c>
      <c r="AA550" s="11" t="str">
        <f t="shared" si="103"/>
        <v/>
      </c>
      <c r="AB550" s="11" t="str">
        <f>IF(ISBLANK(A550),"",VLOOKUP(表1_1617[[#This Row],[分项工程名称]],施工检查记录[#All],2,FALSE))</f>
        <v/>
      </c>
      <c r="AC550" s="5"/>
    </row>
    <row r="551" customHeight="1" spans="1:29">
      <c r="A551" s="5"/>
      <c r="B551" s="5"/>
      <c r="C551" s="5"/>
      <c r="D551" s="5"/>
      <c r="E551" s="5"/>
      <c r="F551" s="5"/>
      <c r="G551" s="5"/>
      <c r="H551" s="5"/>
      <c r="I551" s="5"/>
      <c r="J551" s="5"/>
      <c r="K551" s="11" t="str">
        <f>IF(ISBLANK(A551),"",VLOOKUP("S8"&amp;表1_1617[[#This Row],[分项工程代号]]&amp;表1_1617[[#This Row],[分项工程名称]],模板!D:F,3,FALSE))</f>
        <v/>
      </c>
      <c r="L551" s="2" t="str">
        <f>IF(ISBLANK(A551),"",表1_1617[[#This Row],[编号]]&amp;TEXT(表1_1617[[#This Row],[序号]],"000"))</f>
        <v/>
      </c>
      <c r="M551" s="11" t="str">
        <f t="shared" si="94"/>
        <v/>
      </c>
      <c r="N551" s="11" t="str">
        <f t="shared" si="95"/>
        <v/>
      </c>
      <c r="O551" s="11" t="str">
        <f t="shared" si="96"/>
        <v/>
      </c>
      <c r="P551" s="2" t="str">
        <f t="shared" si="97"/>
        <v/>
      </c>
      <c r="Q551" s="2" t="str">
        <f t="shared" si="98"/>
        <v/>
      </c>
      <c r="R551" s="2" t="str">
        <f t="shared" si="99"/>
        <v/>
      </c>
      <c r="S551" s="11" t="str">
        <f t="shared" si="100"/>
        <v/>
      </c>
      <c r="T551" s="11" t="str">
        <f>IF(ISBLANK(A551),"",VLOOKUP(表1_1617[[#This Row],[分项工程名称]],模板!C:G,3,FALSE))</f>
        <v/>
      </c>
      <c r="U551" s="2" t="str">
        <f t="shared" si="101"/>
        <v/>
      </c>
      <c r="V551" s="2" t="str">
        <f t="shared" si="102"/>
        <v/>
      </c>
      <c r="W551" s="11" t="str">
        <f>IF(ISBLANK(A551),"",表1_1617[[#This Row],[子项名称]]&amp;表1_1617[[#This Row],[标题]]&amp;表1_1617[[#This Row],[分项工程代号]])</f>
        <v/>
      </c>
      <c r="X551" s="11" t="str">
        <f>IF(ISBLANK(A551),"",COUNTIF(W:W,表1_1617[[#This Row],[子项名称]]&amp;表1_1617[[#This Row],[标题]]&amp;表1_1617[[#This Row],[分项工程代号]]))</f>
        <v/>
      </c>
      <c r="Y551" s="11" t="str">
        <f>IF(ISBLANK(A551),"",表1_1617[[#This Row],[子项名称]]&amp;表1_1617[[#This Row],[分项工程代号]]&amp;表1_1617[[#This Row],[分项工程名称]])</f>
        <v/>
      </c>
      <c r="Z551" s="11" t="str">
        <f>IF(ISBLANK(A551),"",IF(MATCH(表1_1617[[#This Row],[子项名称]]&amp;表1_1617[[#This Row],[分项工程代号]]&amp;表1_1617[[#This Row],[分项工程名称]],Y:Y,0)=ROW(表1_1617[[#This Row],[子项名称]]),TRUE,FALSE))</f>
        <v/>
      </c>
      <c r="AA551" s="11" t="str">
        <f t="shared" si="103"/>
        <v/>
      </c>
      <c r="AB551" s="11" t="str">
        <f>IF(ISBLANK(A551),"",VLOOKUP(表1_1617[[#This Row],[分项工程名称]],施工检查记录[#All],2,FALSE))</f>
        <v/>
      </c>
      <c r="AC551" s="5"/>
    </row>
    <row r="552" customHeight="1" spans="1:29">
      <c r="A552" s="5"/>
      <c r="B552" s="5"/>
      <c r="C552" s="5"/>
      <c r="D552" s="5"/>
      <c r="E552" s="5"/>
      <c r="F552" s="5"/>
      <c r="G552" s="5"/>
      <c r="H552" s="5"/>
      <c r="I552" s="5"/>
      <c r="J552" s="5"/>
      <c r="K552" s="11" t="str">
        <f>IF(ISBLANK(A552),"",VLOOKUP("S8"&amp;表1_1617[[#This Row],[分项工程代号]]&amp;表1_1617[[#This Row],[分项工程名称]],模板!D:F,3,FALSE))</f>
        <v/>
      </c>
      <c r="L552" s="2" t="str">
        <f>IF(ISBLANK(A552),"",表1_1617[[#This Row],[编号]]&amp;TEXT(表1_1617[[#This Row],[序号]],"000"))</f>
        <v/>
      </c>
      <c r="M552" s="11" t="str">
        <f t="shared" si="94"/>
        <v/>
      </c>
      <c r="N552" s="11" t="str">
        <f t="shared" si="95"/>
        <v/>
      </c>
      <c r="O552" s="11" t="str">
        <f t="shared" si="96"/>
        <v/>
      </c>
      <c r="P552" s="2" t="str">
        <f t="shared" si="97"/>
        <v/>
      </c>
      <c r="Q552" s="2" t="str">
        <f t="shared" si="98"/>
        <v/>
      </c>
      <c r="R552" s="2" t="str">
        <f t="shared" si="99"/>
        <v/>
      </c>
      <c r="S552" s="11" t="str">
        <f t="shared" si="100"/>
        <v/>
      </c>
      <c r="T552" s="11" t="str">
        <f>IF(ISBLANK(A552),"",VLOOKUP(表1_1617[[#This Row],[分项工程名称]],模板!C:G,3,FALSE))</f>
        <v/>
      </c>
      <c r="U552" s="2" t="str">
        <f t="shared" si="101"/>
        <v/>
      </c>
      <c r="V552" s="2" t="str">
        <f t="shared" si="102"/>
        <v/>
      </c>
      <c r="W552" s="11" t="str">
        <f>IF(ISBLANK(A552),"",表1_1617[[#This Row],[子项名称]]&amp;表1_1617[[#This Row],[标题]]&amp;表1_1617[[#This Row],[分项工程代号]])</f>
        <v/>
      </c>
      <c r="X552" s="11" t="str">
        <f>IF(ISBLANK(A552),"",COUNTIF(W:W,表1_1617[[#This Row],[子项名称]]&amp;表1_1617[[#This Row],[标题]]&amp;表1_1617[[#This Row],[分项工程代号]]))</f>
        <v/>
      </c>
      <c r="Y552" s="11" t="str">
        <f>IF(ISBLANK(A552),"",表1_1617[[#This Row],[子项名称]]&amp;表1_1617[[#This Row],[分项工程代号]]&amp;表1_1617[[#This Row],[分项工程名称]])</f>
        <v/>
      </c>
      <c r="Z552" s="11" t="str">
        <f>IF(ISBLANK(A552),"",IF(MATCH(表1_1617[[#This Row],[子项名称]]&amp;表1_1617[[#This Row],[分项工程代号]]&amp;表1_1617[[#This Row],[分项工程名称]],Y:Y,0)=ROW(表1_1617[[#This Row],[子项名称]]),TRUE,FALSE))</f>
        <v/>
      </c>
      <c r="AA552" s="11" t="str">
        <f t="shared" si="103"/>
        <v/>
      </c>
      <c r="AB552" s="11" t="str">
        <f>IF(ISBLANK(A552),"",VLOOKUP(表1_1617[[#This Row],[分项工程名称]],施工检查记录[#All],2,FALSE))</f>
        <v/>
      </c>
      <c r="AC552" s="5"/>
    </row>
    <row r="553" customHeight="1" spans="1:29">
      <c r="A553" s="5"/>
      <c r="B553" s="5"/>
      <c r="C553" s="5"/>
      <c r="D553" s="5"/>
      <c r="E553" s="5"/>
      <c r="F553" s="5"/>
      <c r="G553" s="5"/>
      <c r="H553" s="5"/>
      <c r="I553" s="5"/>
      <c r="J553" s="5"/>
      <c r="K553" s="11" t="str">
        <f>IF(ISBLANK(A553),"",VLOOKUP("S8"&amp;表1_1617[[#This Row],[分项工程代号]]&amp;表1_1617[[#This Row],[分项工程名称]],模板!D:F,3,FALSE))</f>
        <v/>
      </c>
      <c r="L553" s="2" t="str">
        <f>IF(ISBLANK(A553),"",表1_1617[[#This Row],[编号]]&amp;TEXT(表1_1617[[#This Row],[序号]],"000"))</f>
        <v/>
      </c>
      <c r="M553" s="11" t="str">
        <f t="shared" si="94"/>
        <v/>
      </c>
      <c r="N553" s="11" t="str">
        <f t="shared" si="95"/>
        <v/>
      </c>
      <c r="O553" s="11" t="str">
        <f t="shared" si="96"/>
        <v/>
      </c>
      <c r="P553" s="2" t="str">
        <f t="shared" si="97"/>
        <v/>
      </c>
      <c r="Q553" s="2" t="str">
        <f t="shared" si="98"/>
        <v/>
      </c>
      <c r="R553" s="2" t="str">
        <f t="shared" si="99"/>
        <v/>
      </c>
      <c r="S553" s="11" t="str">
        <f t="shared" si="100"/>
        <v/>
      </c>
      <c r="T553" s="11" t="str">
        <f>IF(ISBLANK(A553),"",VLOOKUP(表1_1617[[#This Row],[分项工程名称]],模板!C:G,3,FALSE))</f>
        <v/>
      </c>
      <c r="U553" s="2" t="str">
        <f t="shared" si="101"/>
        <v/>
      </c>
      <c r="V553" s="2" t="str">
        <f t="shared" si="102"/>
        <v/>
      </c>
      <c r="W553" s="11" t="str">
        <f>IF(ISBLANK(A553),"",表1_1617[[#This Row],[子项名称]]&amp;表1_1617[[#This Row],[标题]]&amp;表1_1617[[#This Row],[分项工程代号]])</f>
        <v/>
      </c>
      <c r="X553" s="11" t="str">
        <f>IF(ISBLANK(A553),"",COUNTIF(W:W,表1_1617[[#This Row],[子项名称]]&amp;表1_1617[[#This Row],[标题]]&amp;表1_1617[[#This Row],[分项工程代号]]))</f>
        <v/>
      </c>
      <c r="Y553" s="11" t="str">
        <f>IF(ISBLANK(A553),"",表1_1617[[#This Row],[子项名称]]&amp;表1_1617[[#This Row],[分项工程代号]]&amp;表1_1617[[#This Row],[分项工程名称]])</f>
        <v/>
      </c>
      <c r="Z553" s="11" t="str">
        <f>IF(ISBLANK(A553),"",IF(MATCH(表1_1617[[#This Row],[子项名称]]&amp;表1_1617[[#This Row],[分项工程代号]]&amp;表1_1617[[#This Row],[分项工程名称]],Y:Y,0)=ROW(表1_1617[[#This Row],[子项名称]]),TRUE,FALSE))</f>
        <v/>
      </c>
      <c r="AA553" s="11" t="str">
        <f t="shared" si="103"/>
        <v/>
      </c>
      <c r="AB553" s="11" t="str">
        <f>IF(ISBLANK(A553),"",VLOOKUP(表1_1617[[#This Row],[分项工程名称]],施工检查记录[#All],2,FALSE))</f>
        <v/>
      </c>
      <c r="AC553" s="5"/>
    </row>
    <row r="554" customHeight="1" spans="1:29">
      <c r="A554" s="5"/>
      <c r="B554" s="5"/>
      <c r="C554" s="5"/>
      <c r="D554" s="5"/>
      <c r="E554" s="5"/>
      <c r="F554" s="5"/>
      <c r="G554" s="5"/>
      <c r="H554" s="5"/>
      <c r="I554" s="5"/>
      <c r="J554" s="5"/>
      <c r="K554" s="11" t="str">
        <f>IF(ISBLANK(A554),"",VLOOKUP("S8"&amp;表1_1617[[#This Row],[分项工程代号]]&amp;表1_1617[[#This Row],[分项工程名称]],模板!D:F,3,FALSE))</f>
        <v/>
      </c>
      <c r="L554" s="2" t="str">
        <f>IF(ISBLANK(A554),"",表1_1617[[#This Row],[编号]]&amp;TEXT(表1_1617[[#This Row],[序号]],"000"))</f>
        <v/>
      </c>
      <c r="M554" s="11" t="str">
        <f t="shared" si="94"/>
        <v/>
      </c>
      <c r="N554" s="11" t="str">
        <f t="shared" si="95"/>
        <v/>
      </c>
      <c r="O554" s="11" t="str">
        <f t="shared" si="96"/>
        <v/>
      </c>
      <c r="P554" s="2" t="str">
        <f t="shared" si="97"/>
        <v/>
      </c>
      <c r="Q554" s="2" t="str">
        <f t="shared" si="98"/>
        <v/>
      </c>
      <c r="R554" s="2" t="str">
        <f t="shared" si="99"/>
        <v/>
      </c>
      <c r="S554" s="11" t="str">
        <f t="shared" si="100"/>
        <v/>
      </c>
      <c r="T554" s="11" t="str">
        <f>IF(ISBLANK(A554),"",VLOOKUP(表1_1617[[#This Row],[分项工程名称]],模板!C:G,3,FALSE))</f>
        <v/>
      </c>
      <c r="U554" s="2" t="str">
        <f t="shared" si="101"/>
        <v/>
      </c>
      <c r="V554" s="2" t="str">
        <f t="shared" si="102"/>
        <v/>
      </c>
      <c r="W554" s="11" t="str">
        <f>IF(ISBLANK(A554),"",表1_1617[[#This Row],[子项名称]]&amp;表1_1617[[#This Row],[标题]]&amp;表1_1617[[#This Row],[分项工程代号]])</f>
        <v/>
      </c>
      <c r="X554" s="11" t="str">
        <f>IF(ISBLANK(A554),"",COUNTIF(W:W,表1_1617[[#This Row],[子项名称]]&amp;表1_1617[[#This Row],[标题]]&amp;表1_1617[[#This Row],[分项工程代号]]))</f>
        <v/>
      </c>
      <c r="Y554" s="11" t="str">
        <f>IF(ISBLANK(A554),"",表1_1617[[#This Row],[子项名称]]&amp;表1_1617[[#This Row],[分项工程代号]]&amp;表1_1617[[#This Row],[分项工程名称]])</f>
        <v/>
      </c>
      <c r="Z554" s="11" t="str">
        <f>IF(ISBLANK(A554),"",IF(MATCH(表1_1617[[#This Row],[子项名称]]&amp;表1_1617[[#This Row],[分项工程代号]]&amp;表1_1617[[#This Row],[分项工程名称]],Y:Y,0)=ROW(表1_1617[[#This Row],[子项名称]]),TRUE,FALSE))</f>
        <v/>
      </c>
      <c r="AA554" s="11" t="str">
        <f t="shared" si="103"/>
        <v/>
      </c>
      <c r="AB554" s="11" t="str">
        <f>IF(ISBLANK(A554),"",VLOOKUP(表1_1617[[#This Row],[分项工程名称]],施工检查记录[#All],2,FALSE))</f>
        <v/>
      </c>
      <c r="AC554" s="5"/>
    </row>
    <row r="555" customHeight="1" spans="1:29">
      <c r="A555" s="5"/>
      <c r="B555" s="5"/>
      <c r="C555" s="5"/>
      <c r="D555" s="5"/>
      <c r="E555" s="5"/>
      <c r="F555" s="5"/>
      <c r="G555" s="5"/>
      <c r="H555" s="5"/>
      <c r="I555" s="5"/>
      <c r="J555" s="5"/>
      <c r="K555" s="11" t="str">
        <f>IF(ISBLANK(A555),"",VLOOKUP("S8"&amp;表1_1617[[#This Row],[分项工程代号]]&amp;表1_1617[[#This Row],[分项工程名称]],模板!D:F,3,FALSE))</f>
        <v/>
      </c>
      <c r="L555" s="2" t="str">
        <f>IF(ISBLANK(A555),"",表1_1617[[#This Row],[编号]]&amp;TEXT(表1_1617[[#This Row],[序号]],"000"))</f>
        <v/>
      </c>
      <c r="M555" s="11" t="str">
        <f t="shared" si="94"/>
        <v/>
      </c>
      <c r="N555" s="11" t="str">
        <f t="shared" si="95"/>
        <v/>
      </c>
      <c r="O555" s="11" t="str">
        <f t="shared" si="96"/>
        <v/>
      </c>
      <c r="P555" s="2" t="str">
        <f t="shared" si="97"/>
        <v/>
      </c>
      <c r="Q555" s="2" t="str">
        <f t="shared" si="98"/>
        <v/>
      </c>
      <c r="R555" s="2" t="str">
        <f t="shared" si="99"/>
        <v/>
      </c>
      <c r="S555" s="11" t="str">
        <f t="shared" si="100"/>
        <v/>
      </c>
      <c r="T555" s="11" t="str">
        <f>IF(ISBLANK(A555),"",VLOOKUP(表1_1617[[#This Row],[分项工程名称]],模板!C:G,3,FALSE))</f>
        <v/>
      </c>
      <c r="U555" s="2" t="str">
        <f t="shared" si="101"/>
        <v/>
      </c>
      <c r="V555" s="2" t="str">
        <f t="shared" si="102"/>
        <v/>
      </c>
      <c r="W555" s="11" t="str">
        <f>IF(ISBLANK(A555),"",表1_1617[[#This Row],[子项名称]]&amp;表1_1617[[#This Row],[标题]]&amp;表1_1617[[#This Row],[分项工程代号]])</f>
        <v/>
      </c>
      <c r="X555" s="11" t="str">
        <f>IF(ISBLANK(A555),"",COUNTIF(W:W,表1_1617[[#This Row],[子项名称]]&amp;表1_1617[[#This Row],[标题]]&amp;表1_1617[[#This Row],[分项工程代号]]))</f>
        <v/>
      </c>
      <c r="Y555" s="11" t="str">
        <f>IF(ISBLANK(A555),"",表1_1617[[#This Row],[子项名称]]&amp;表1_1617[[#This Row],[分项工程代号]]&amp;表1_1617[[#This Row],[分项工程名称]])</f>
        <v/>
      </c>
      <c r="Z555" s="11" t="str">
        <f>IF(ISBLANK(A555),"",IF(MATCH(表1_1617[[#This Row],[子项名称]]&amp;表1_1617[[#This Row],[分项工程代号]]&amp;表1_1617[[#This Row],[分项工程名称]],Y:Y,0)=ROW(表1_1617[[#This Row],[子项名称]]),TRUE,FALSE))</f>
        <v/>
      </c>
      <c r="AA555" s="11" t="str">
        <f t="shared" si="103"/>
        <v/>
      </c>
      <c r="AB555" s="11" t="str">
        <f>IF(ISBLANK(A555),"",VLOOKUP(表1_1617[[#This Row],[分项工程名称]],施工检查记录[#All],2,FALSE))</f>
        <v/>
      </c>
      <c r="AC555" s="5"/>
    </row>
    <row r="556" customHeight="1" spans="1:29">
      <c r="A556" s="5"/>
      <c r="B556" s="5"/>
      <c r="C556" s="5"/>
      <c r="D556" s="5"/>
      <c r="E556" s="5"/>
      <c r="F556" s="5"/>
      <c r="G556" s="5"/>
      <c r="H556" s="5"/>
      <c r="I556" s="5"/>
      <c r="J556" s="5"/>
      <c r="K556" s="11" t="str">
        <f>IF(ISBLANK(A556),"",VLOOKUP("S8"&amp;表1_1617[[#This Row],[分项工程代号]]&amp;表1_1617[[#This Row],[分项工程名称]],模板!D:F,3,FALSE))</f>
        <v/>
      </c>
      <c r="L556" s="2" t="str">
        <f>IF(ISBLANK(A556),"",表1_1617[[#This Row],[编号]]&amp;TEXT(表1_1617[[#This Row],[序号]],"000"))</f>
        <v/>
      </c>
      <c r="M556" s="11" t="str">
        <f t="shared" si="94"/>
        <v/>
      </c>
      <c r="N556" s="11" t="str">
        <f t="shared" si="95"/>
        <v/>
      </c>
      <c r="O556" s="11" t="str">
        <f t="shared" si="96"/>
        <v/>
      </c>
      <c r="P556" s="2" t="str">
        <f t="shared" si="97"/>
        <v/>
      </c>
      <c r="Q556" s="2" t="str">
        <f t="shared" si="98"/>
        <v/>
      </c>
      <c r="R556" s="2" t="str">
        <f t="shared" si="99"/>
        <v/>
      </c>
      <c r="S556" s="11" t="str">
        <f t="shared" si="100"/>
        <v/>
      </c>
      <c r="T556" s="11" t="str">
        <f>IF(ISBLANK(A556),"",VLOOKUP(表1_1617[[#This Row],[分项工程名称]],模板!C:G,3,FALSE))</f>
        <v/>
      </c>
      <c r="U556" s="2" t="str">
        <f t="shared" si="101"/>
        <v/>
      </c>
      <c r="V556" s="2" t="str">
        <f t="shared" si="102"/>
        <v/>
      </c>
      <c r="W556" s="11" t="str">
        <f>IF(ISBLANK(A556),"",表1_1617[[#This Row],[子项名称]]&amp;表1_1617[[#This Row],[标题]]&amp;表1_1617[[#This Row],[分项工程代号]])</f>
        <v/>
      </c>
      <c r="X556" s="11" t="str">
        <f>IF(ISBLANK(A556),"",COUNTIF(W:W,表1_1617[[#This Row],[子项名称]]&amp;表1_1617[[#This Row],[标题]]&amp;表1_1617[[#This Row],[分项工程代号]]))</f>
        <v/>
      </c>
      <c r="Y556" s="11" t="str">
        <f>IF(ISBLANK(A556),"",表1_1617[[#This Row],[子项名称]]&amp;表1_1617[[#This Row],[分项工程代号]]&amp;表1_1617[[#This Row],[分项工程名称]])</f>
        <v/>
      </c>
      <c r="Z556" s="11" t="str">
        <f>IF(ISBLANK(A556),"",IF(MATCH(表1_1617[[#This Row],[子项名称]]&amp;表1_1617[[#This Row],[分项工程代号]]&amp;表1_1617[[#This Row],[分项工程名称]],Y:Y,0)=ROW(表1_1617[[#This Row],[子项名称]]),TRUE,FALSE))</f>
        <v/>
      </c>
      <c r="AA556" s="11" t="str">
        <f t="shared" si="103"/>
        <v/>
      </c>
      <c r="AB556" s="11" t="str">
        <f>IF(ISBLANK(A556),"",VLOOKUP(表1_1617[[#This Row],[分项工程名称]],施工检查记录[#All],2,FALSE))</f>
        <v/>
      </c>
      <c r="AC556" s="5"/>
    </row>
    <row r="557" customHeight="1" spans="1:29">
      <c r="A557" s="5"/>
      <c r="B557" s="5"/>
      <c r="C557" s="5"/>
      <c r="D557" s="5"/>
      <c r="E557" s="5"/>
      <c r="F557" s="5"/>
      <c r="G557" s="5"/>
      <c r="H557" s="5"/>
      <c r="I557" s="5"/>
      <c r="J557" s="5"/>
      <c r="K557" s="11" t="str">
        <f>IF(ISBLANK(A557),"",VLOOKUP("S8"&amp;表1_1617[[#This Row],[分项工程代号]]&amp;表1_1617[[#This Row],[分项工程名称]],模板!D:F,3,FALSE))</f>
        <v/>
      </c>
      <c r="L557" s="2" t="str">
        <f>IF(ISBLANK(A557),"",表1_1617[[#This Row],[编号]]&amp;TEXT(表1_1617[[#This Row],[序号]],"000"))</f>
        <v/>
      </c>
      <c r="M557" s="11" t="str">
        <f t="shared" si="94"/>
        <v/>
      </c>
      <c r="N557" s="11" t="str">
        <f t="shared" si="95"/>
        <v/>
      </c>
      <c r="O557" s="11" t="str">
        <f t="shared" si="96"/>
        <v/>
      </c>
      <c r="P557" s="2" t="str">
        <f t="shared" si="97"/>
        <v/>
      </c>
      <c r="Q557" s="2" t="str">
        <f t="shared" si="98"/>
        <v/>
      </c>
      <c r="R557" s="2" t="str">
        <f t="shared" si="99"/>
        <v/>
      </c>
      <c r="S557" s="11" t="str">
        <f t="shared" si="100"/>
        <v/>
      </c>
      <c r="T557" s="11" t="str">
        <f>IF(ISBLANK(A557),"",VLOOKUP(表1_1617[[#This Row],[分项工程名称]],模板!C:G,3,FALSE))</f>
        <v/>
      </c>
      <c r="U557" s="2" t="str">
        <f t="shared" si="101"/>
        <v/>
      </c>
      <c r="V557" s="2" t="str">
        <f t="shared" si="102"/>
        <v/>
      </c>
      <c r="W557" s="11" t="str">
        <f>IF(ISBLANK(A557),"",表1_1617[[#This Row],[子项名称]]&amp;表1_1617[[#This Row],[标题]]&amp;表1_1617[[#This Row],[分项工程代号]])</f>
        <v/>
      </c>
      <c r="X557" s="11" t="str">
        <f>IF(ISBLANK(A557),"",COUNTIF(W:W,表1_1617[[#This Row],[子项名称]]&amp;表1_1617[[#This Row],[标题]]&amp;表1_1617[[#This Row],[分项工程代号]]))</f>
        <v/>
      </c>
      <c r="Y557" s="11" t="str">
        <f>IF(ISBLANK(A557),"",表1_1617[[#This Row],[子项名称]]&amp;表1_1617[[#This Row],[分项工程代号]]&amp;表1_1617[[#This Row],[分项工程名称]])</f>
        <v/>
      </c>
      <c r="Z557" s="11" t="str">
        <f>IF(ISBLANK(A557),"",IF(MATCH(表1_1617[[#This Row],[子项名称]]&amp;表1_1617[[#This Row],[分项工程代号]]&amp;表1_1617[[#This Row],[分项工程名称]],Y:Y,0)=ROW(表1_1617[[#This Row],[子项名称]]),TRUE,FALSE))</f>
        <v/>
      </c>
      <c r="AA557" s="11" t="str">
        <f t="shared" si="103"/>
        <v/>
      </c>
      <c r="AB557" s="11" t="str">
        <f>IF(ISBLANK(A557),"",VLOOKUP(表1_1617[[#This Row],[分项工程名称]],施工检查记录[#All],2,FALSE))</f>
        <v/>
      </c>
      <c r="AC557" s="5"/>
    </row>
    <row r="558" customHeight="1" spans="1:29">
      <c r="A558" s="5"/>
      <c r="B558" s="5"/>
      <c r="C558" s="5"/>
      <c r="D558" s="5"/>
      <c r="E558" s="5"/>
      <c r="F558" s="5"/>
      <c r="G558" s="5"/>
      <c r="H558" s="5"/>
      <c r="I558" s="5"/>
      <c r="J558" s="5"/>
      <c r="K558" s="11" t="str">
        <f>IF(ISBLANK(A558),"",VLOOKUP("S8"&amp;表1_1617[[#This Row],[分项工程代号]]&amp;表1_1617[[#This Row],[分项工程名称]],模板!D:F,3,FALSE))</f>
        <v/>
      </c>
      <c r="L558" s="2" t="str">
        <f>IF(ISBLANK(A558),"",表1_1617[[#This Row],[编号]]&amp;TEXT(表1_1617[[#This Row],[序号]],"000"))</f>
        <v/>
      </c>
      <c r="M558" s="11" t="str">
        <f t="shared" si="94"/>
        <v/>
      </c>
      <c r="N558" s="11" t="str">
        <f t="shared" si="95"/>
        <v/>
      </c>
      <c r="O558" s="11" t="str">
        <f t="shared" si="96"/>
        <v/>
      </c>
      <c r="P558" s="2" t="str">
        <f t="shared" si="97"/>
        <v/>
      </c>
      <c r="Q558" s="2" t="str">
        <f t="shared" si="98"/>
        <v/>
      </c>
      <c r="R558" s="2" t="str">
        <f t="shared" si="99"/>
        <v/>
      </c>
      <c r="S558" s="11" t="str">
        <f t="shared" si="100"/>
        <v/>
      </c>
      <c r="T558" s="11" t="str">
        <f>IF(ISBLANK(A558),"",VLOOKUP(表1_1617[[#This Row],[分项工程名称]],模板!C:G,3,FALSE))</f>
        <v/>
      </c>
      <c r="U558" s="2" t="str">
        <f t="shared" si="101"/>
        <v/>
      </c>
      <c r="V558" s="2" t="str">
        <f t="shared" si="102"/>
        <v/>
      </c>
      <c r="W558" s="11" t="str">
        <f>IF(ISBLANK(A558),"",表1_1617[[#This Row],[子项名称]]&amp;表1_1617[[#This Row],[标题]]&amp;表1_1617[[#This Row],[分项工程代号]])</f>
        <v/>
      </c>
      <c r="X558" s="11" t="str">
        <f>IF(ISBLANK(A558),"",COUNTIF(W:W,表1_1617[[#This Row],[子项名称]]&amp;表1_1617[[#This Row],[标题]]&amp;表1_1617[[#This Row],[分项工程代号]]))</f>
        <v/>
      </c>
      <c r="Y558" s="11" t="str">
        <f>IF(ISBLANK(A558),"",表1_1617[[#This Row],[子项名称]]&amp;表1_1617[[#This Row],[分项工程代号]]&amp;表1_1617[[#This Row],[分项工程名称]])</f>
        <v/>
      </c>
      <c r="Z558" s="11" t="str">
        <f>IF(ISBLANK(A558),"",IF(MATCH(表1_1617[[#This Row],[子项名称]]&amp;表1_1617[[#This Row],[分项工程代号]]&amp;表1_1617[[#This Row],[分项工程名称]],Y:Y,0)=ROW(表1_1617[[#This Row],[子项名称]]),TRUE,FALSE))</f>
        <v/>
      </c>
      <c r="AA558" s="11" t="str">
        <f t="shared" si="103"/>
        <v/>
      </c>
      <c r="AB558" s="11" t="str">
        <f>IF(ISBLANK(A558),"",VLOOKUP(表1_1617[[#This Row],[分项工程名称]],施工检查记录[#All],2,FALSE))</f>
        <v/>
      </c>
      <c r="AC558" s="5"/>
    </row>
    <row r="559" customHeight="1" spans="1:29">
      <c r="A559" s="5"/>
      <c r="B559" s="5"/>
      <c r="C559" s="5"/>
      <c r="D559" s="5"/>
      <c r="E559" s="5"/>
      <c r="F559" s="5"/>
      <c r="G559" s="5"/>
      <c r="H559" s="5"/>
      <c r="I559" s="5"/>
      <c r="J559" s="5"/>
      <c r="K559" s="11" t="str">
        <f>IF(ISBLANK(A559),"",VLOOKUP("S8"&amp;表1_1617[[#This Row],[分项工程代号]]&amp;表1_1617[[#This Row],[分项工程名称]],模板!D:F,3,FALSE))</f>
        <v/>
      </c>
      <c r="L559" s="2" t="str">
        <f>IF(ISBLANK(A559),"",表1_1617[[#This Row],[编号]]&amp;TEXT(表1_1617[[#This Row],[序号]],"000"))</f>
        <v/>
      </c>
      <c r="M559" s="11" t="str">
        <f t="shared" si="94"/>
        <v/>
      </c>
      <c r="N559" s="11" t="str">
        <f t="shared" si="95"/>
        <v/>
      </c>
      <c r="O559" s="11" t="str">
        <f t="shared" si="96"/>
        <v/>
      </c>
      <c r="P559" s="2" t="str">
        <f t="shared" si="97"/>
        <v/>
      </c>
      <c r="Q559" s="2" t="str">
        <f t="shared" si="98"/>
        <v/>
      </c>
      <c r="R559" s="2" t="str">
        <f t="shared" si="99"/>
        <v/>
      </c>
      <c r="S559" s="11" t="str">
        <f t="shared" si="100"/>
        <v/>
      </c>
      <c r="T559" s="11" t="str">
        <f>IF(ISBLANK(A559),"",VLOOKUP(表1_1617[[#This Row],[分项工程名称]],模板!C:G,3,FALSE))</f>
        <v/>
      </c>
      <c r="U559" s="2" t="str">
        <f t="shared" si="101"/>
        <v/>
      </c>
      <c r="V559" s="2" t="str">
        <f t="shared" si="102"/>
        <v/>
      </c>
      <c r="W559" s="11" t="str">
        <f>IF(ISBLANK(A559),"",表1_1617[[#This Row],[子项名称]]&amp;表1_1617[[#This Row],[标题]]&amp;表1_1617[[#This Row],[分项工程代号]])</f>
        <v/>
      </c>
      <c r="X559" s="11" t="str">
        <f>IF(ISBLANK(A559),"",COUNTIF(W:W,表1_1617[[#This Row],[子项名称]]&amp;表1_1617[[#This Row],[标题]]&amp;表1_1617[[#This Row],[分项工程代号]]))</f>
        <v/>
      </c>
      <c r="Y559" s="11" t="str">
        <f>IF(ISBLANK(A559),"",表1_1617[[#This Row],[子项名称]]&amp;表1_1617[[#This Row],[分项工程代号]]&amp;表1_1617[[#This Row],[分项工程名称]])</f>
        <v/>
      </c>
      <c r="Z559" s="11" t="str">
        <f>IF(ISBLANK(A559),"",IF(MATCH(表1_1617[[#This Row],[子项名称]]&amp;表1_1617[[#This Row],[分项工程代号]]&amp;表1_1617[[#This Row],[分项工程名称]],Y:Y,0)=ROW(表1_1617[[#This Row],[子项名称]]),TRUE,FALSE))</f>
        <v/>
      </c>
      <c r="AA559" s="11" t="str">
        <f t="shared" si="103"/>
        <v/>
      </c>
      <c r="AB559" s="11" t="str">
        <f>IF(ISBLANK(A559),"",VLOOKUP(表1_1617[[#This Row],[分项工程名称]],施工检查记录[#All],2,FALSE))</f>
        <v/>
      </c>
      <c r="AC559" s="5"/>
    </row>
    <row r="560" customHeight="1" spans="1:29">
      <c r="A560" s="5"/>
      <c r="B560" s="5"/>
      <c r="C560" s="5"/>
      <c r="D560" s="5"/>
      <c r="E560" s="5"/>
      <c r="F560" s="5"/>
      <c r="G560" s="5"/>
      <c r="H560" s="5"/>
      <c r="I560" s="5"/>
      <c r="J560" s="5"/>
      <c r="K560" s="11" t="str">
        <f>IF(ISBLANK(A560),"",VLOOKUP("S8"&amp;表1_1617[[#This Row],[分项工程代号]]&amp;表1_1617[[#This Row],[分项工程名称]],模板!D:F,3,FALSE))</f>
        <v/>
      </c>
      <c r="L560" s="2" t="str">
        <f>IF(ISBLANK(A560),"",表1_1617[[#This Row],[编号]]&amp;TEXT(表1_1617[[#This Row],[序号]],"000"))</f>
        <v/>
      </c>
      <c r="M560" s="11" t="str">
        <f t="shared" si="94"/>
        <v/>
      </c>
      <c r="N560" s="11" t="str">
        <f t="shared" si="95"/>
        <v/>
      </c>
      <c r="O560" s="11" t="str">
        <f t="shared" si="96"/>
        <v/>
      </c>
      <c r="P560" s="2" t="str">
        <f t="shared" si="97"/>
        <v/>
      </c>
      <c r="Q560" s="2" t="str">
        <f t="shared" si="98"/>
        <v/>
      </c>
      <c r="R560" s="2" t="str">
        <f t="shared" si="99"/>
        <v/>
      </c>
      <c r="S560" s="11" t="str">
        <f t="shared" si="100"/>
        <v/>
      </c>
      <c r="T560" s="11" t="str">
        <f>IF(ISBLANK(A560),"",VLOOKUP(表1_1617[[#This Row],[分项工程名称]],模板!C:G,3,FALSE))</f>
        <v/>
      </c>
      <c r="U560" s="2" t="str">
        <f t="shared" si="101"/>
        <v/>
      </c>
      <c r="V560" s="2" t="str">
        <f t="shared" si="102"/>
        <v/>
      </c>
      <c r="W560" s="11" t="str">
        <f>IF(ISBLANK(A560),"",表1_1617[[#This Row],[子项名称]]&amp;表1_1617[[#This Row],[标题]]&amp;表1_1617[[#This Row],[分项工程代号]])</f>
        <v/>
      </c>
      <c r="X560" s="11" t="str">
        <f>IF(ISBLANK(A560),"",COUNTIF(W:W,表1_1617[[#This Row],[子项名称]]&amp;表1_1617[[#This Row],[标题]]&amp;表1_1617[[#This Row],[分项工程代号]]))</f>
        <v/>
      </c>
      <c r="Y560" s="11" t="str">
        <f>IF(ISBLANK(A560),"",表1_1617[[#This Row],[子项名称]]&amp;表1_1617[[#This Row],[分项工程代号]]&amp;表1_1617[[#This Row],[分项工程名称]])</f>
        <v/>
      </c>
      <c r="Z560" s="11" t="str">
        <f>IF(ISBLANK(A560),"",IF(MATCH(表1_1617[[#This Row],[子项名称]]&amp;表1_1617[[#This Row],[分项工程代号]]&amp;表1_1617[[#This Row],[分项工程名称]],Y:Y,0)=ROW(表1_1617[[#This Row],[子项名称]]),TRUE,FALSE))</f>
        <v/>
      </c>
      <c r="AA560" s="11" t="str">
        <f t="shared" si="103"/>
        <v/>
      </c>
      <c r="AB560" s="11" t="str">
        <f>IF(ISBLANK(A560),"",VLOOKUP(表1_1617[[#This Row],[分项工程名称]],施工检查记录[#All],2,FALSE))</f>
        <v/>
      </c>
      <c r="AC560" s="5"/>
    </row>
    <row r="561" customHeight="1" spans="1:29">
      <c r="A561" s="5"/>
      <c r="B561" s="5"/>
      <c r="C561" s="5"/>
      <c r="D561" s="5"/>
      <c r="E561" s="5"/>
      <c r="F561" s="5"/>
      <c r="G561" s="5"/>
      <c r="H561" s="5"/>
      <c r="I561" s="5"/>
      <c r="J561" s="5"/>
      <c r="K561" s="11" t="str">
        <f>IF(ISBLANK(A561),"",VLOOKUP("S8"&amp;表1_1617[[#This Row],[分项工程代号]]&amp;表1_1617[[#This Row],[分项工程名称]],模板!D:F,3,FALSE))</f>
        <v/>
      </c>
      <c r="L561" s="2" t="str">
        <f>IF(ISBLANK(A561),"",表1_1617[[#This Row],[编号]]&amp;TEXT(表1_1617[[#This Row],[序号]],"000"))</f>
        <v/>
      </c>
      <c r="M561" s="11" t="str">
        <f t="shared" si="94"/>
        <v/>
      </c>
      <c r="N561" s="11" t="str">
        <f t="shared" si="95"/>
        <v/>
      </c>
      <c r="O561" s="11" t="str">
        <f t="shared" si="96"/>
        <v/>
      </c>
      <c r="P561" s="2" t="str">
        <f t="shared" si="97"/>
        <v/>
      </c>
      <c r="Q561" s="2" t="str">
        <f t="shared" si="98"/>
        <v/>
      </c>
      <c r="R561" s="2" t="str">
        <f t="shared" si="99"/>
        <v/>
      </c>
      <c r="S561" s="11" t="str">
        <f t="shared" si="100"/>
        <v/>
      </c>
      <c r="T561" s="11" t="str">
        <f>IF(ISBLANK(A561),"",VLOOKUP(表1_1617[[#This Row],[分项工程名称]],模板!C:G,3,FALSE))</f>
        <v/>
      </c>
      <c r="U561" s="2" t="str">
        <f t="shared" si="101"/>
        <v/>
      </c>
      <c r="V561" s="2" t="str">
        <f t="shared" si="102"/>
        <v/>
      </c>
      <c r="W561" s="11" t="str">
        <f>IF(ISBLANK(A561),"",表1_1617[[#This Row],[子项名称]]&amp;表1_1617[[#This Row],[标题]]&amp;表1_1617[[#This Row],[分项工程代号]])</f>
        <v/>
      </c>
      <c r="X561" s="11" t="str">
        <f>IF(ISBLANK(A561),"",COUNTIF(W:W,表1_1617[[#This Row],[子项名称]]&amp;表1_1617[[#This Row],[标题]]&amp;表1_1617[[#This Row],[分项工程代号]]))</f>
        <v/>
      </c>
      <c r="Y561" s="11" t="str">
        <f>IF(ISBLANK(A561),"",表1_1617[[#This Row],[子项名称]]&amp;表1_1617[[#This Row],[分项工程代号]]&amp;表1_1617[[#This Row],[分项工程名称]])</f>
        <v/>
      </c>
      <c r="Z561" s="11" t="str">
        <f>IF(ISBLANK(A561),"",IF(MATCH(表1_1617[[#This Row],[子项名称]]&amp;表1_1617[[#This Row],[分项工程代号]]&amp;表1_1617[[#This Row],[分项工程名称]],Y:Y,0)=ROW(表1_1617[[#This Row],[子项名称]]),TRUE,FALSE))</f>
        <v/>
      </c>
      <c r="AA561" s="11" t="str">
        <f t="shared" si="103"/>
        <v/>
      </c>
      <c r="AB561" s="11" t="str">
        <f>IF(ISBLANK(A561),"",VLOOKUP(表1_1617[[#This Row],[分项工程名称]],施工检查记录[#All],2,FALSE))</f>
        <v/>
      </c>
      <c r="AC561" s="5"/>
    </row>
    <row r="562" customHeight="1" spans="1:29">
      <c r="A562" s="5"/>
      <c r="B562" s="5"/>
      <c r="C562" s="5"/>
      <c r="D562" s="5"/>
      <c r="E562" s="5"/>
      <c r="F562" s="5"/>
      <c r="G562" s="5"/>
      <c r="H562" s="5"/>
      <c r="I562" s="5"/>
      <c r="J562" s="5"/>
      <c r="K562" s="11" t="str">
        <f>IF(ISBLANK(A562),"",VLOOKUP("S8"&amp;表1_1617[[#This Row],[分项工程代号]]&amp;表1_1617[[#This Row],[分项工程名称]],模板!D:F,3,FALSE))</f>
        <v/>
      </c>
      <c r="L562" s="2" t="str">
        <f>IF(ISBLANK(A562),"",表1_1617[[#This Row],[编号]]&amp;TEXT(表1_1617[[#This Row],[序号]],"000"))</f>
        <v/>
      </c>
      <c r="M562" s="11" t="str">
        <f t="shared" si="94"/>
        <v/>
      </c>
      <c r="N562" s="11" t="str">
        <f t="shared" si="95"/>
        <v/>
      </c>
      <c r="O562" s="11" t="str">
        <f t="shared" si="96"/>
        <v/>
      </c>
      <c r="P562" s="2" t="str">
        <f t="shared" si="97"/>
        <v/>
      </c>
      <c r="Q562" s="2" t="str">
        <f t="shared" si="98"/>
        <v/>
      </c>
      <c r="R562" s="2" t="str">
        <f t="shared" si="99"/>
        <v/>
      </c>
      <c r="S562" s="11" t="str">
        <f t="shared" si="100"/>
        <v/>
      </c>
      <c r="T562" s="11" t="str">
        <f>IF(ISBLANK(A562),"",VLOOKUP(表1_1617[[#This Row],[分项工程名称]],模板!C:G,3,FALSE))</f>
        <v/>
      </c>
      <c r="U562" s="2" t="str">
        <f t="shared" si="101"/>
        <v/>
      </c>
      <c r="V562" s="2" t="str">
        <f t="shared" si="102"/>
        <v/>
      </c>
      <c r="W562" s="11" t="str">
        <f>IF(ISBLANK(A562),"",表1_1617[[#This Row],[子项名称]]&amp;表1_1617[[#This Row],[标题]]&amp;表1_1617[[#This Row],[分项工程代号]])</f>
        <v/>
      </c>
      <c r="X562" s="11" t="str">
        <f>IF(ISBLANK(A562),"",COUNTIF(W:W,表1_1617[[#This Row],[子项名称]]&amp;表1_1617[[#This Row],[标题]]&amp;表1_1617[[#This Row],[分项工程代号]]))</f>
        <v/>
      </c>
      <c r="Y562" s="11" t="str">
        <f>IF(ISBLANK(A562),"",表1_1617[[#This Row],[子项名称]]&amp;表1_1617[[#This Row],[分项工程代号]]&amp;表1_1617[[#This Row],[分项工程名称]])</f>
        <v/>
      </c>
      <c r="Z562" s="11" t="str">
        <f>IF(ISBLANK(A562),"",IF(MATCH(表1_1617[[#This Row],[子项名称]]&amp;表1_1617[[#This Row],[分项工程代号]]&amp;表1_1617[[#This Row],[分项工程名称]],Y:Y,0)=ROW(表1_1617[[#This Row],[子项名称]]),TRUE,FALSE))</f>
        <v/>
      </c>
      <c r="AA562" s="11" t="str">
        <f t="shared" si="103"/>
        <v/>
      </c>
      <c r="AB562" s="11" t="str">
        <f>IF(ISBLANK(A562),"",VLOOKUP(表1_1617[[#This Row],[分项工程名称]],施工检查记录[#All],2,FALSE))</f>
        <v/>
      </c>
      <c r="AC562" s="5"/>
    </row>
    <row r="563" customHeight="1" spans="1:29">
      <c r="A563" s="5"/>
      <c r="B563" s="5"/>
      <c r="C563" s="5"/>
      <c r="D563" s="5"/>
      <c r="E563" s="5"/>
      <c r="F563" s="5"/>
      <c r="G563" s="5"/>
      <c r="H563" s="5"/>
      <c r="I563" s="5"/>
      <c r="J563" s="5"/>
      <c r="K563" s="11" t="str">
        <f>IF(ISBLANK(A563),"",VLOOKUP("S8"&amp;表1_1617[[#This Row],[分项工程代号]]&amp;表1_1617[[#This Row],[分项工程名称]],模板!D:F,3,FALSE))</f>
        <v/>
      </c>
      <c r="L563" s="2" t="str">
        <f>IF(ISBLANK(A563),"",表1_1617[[#This Row],[编号]]&amp;TEXT(表1_1617[[#This Row],[序号]],"000"))</f>
        <v/>
      </c>
      <c r="M563" s="11" t="str">
        <f t="shared" si="94"/>
        <v/>
      </c>
      <c r="N563" s="11" t="str">
        <f t="shared" si="95"/>
        <v/>
      </c>
      <c r="O563" s="11" t="str">
        <f t="shared" si="96"/>
        <v/>
      </c>
      <c r="P563" s="2" t="str">
        <f t="shared" si="97"/>
        <v/>
      </c>
      <c r="Q563" s="2" t="str">
        <f t="shared" si="98"/>
        <v/>
      </c>
      <c r="R563" s="2" t="str">
        <f t="shared" si="99"/>
        <v/>
      </c>
      <c r="S563" s="11" t="str">
        <f t="shared" si="100"/>
        <v/>
      </c>
      <c r="T563" s="11" t="str">
        <f>IF(ISBLANK(A563),"",VLOOKUP(表1_1617[[#This Row],[分项工程名称]],模板!C:G,3,FALSE))</f>
        <v/>
      </c>
      <c r="U563" s="2" t="str">
        <f t="shared" si="101"/>
        <v/>
      </c>
      <c r="V563" s="2" t="str">
        <f t="shared" si="102"/>
        <v/>
      </c>
      <c r="W563" s="11" t="str">
        <f>IF(ISBLANK(A563),"",表1_1617[[#This Row],[子项名称]]&amp;表1_1617[[#This Row],[标题]]&amp;表1_1617[[#This Row],[分项工程代号]])</f>
        <v/>
      </c>
      <c r="X563" s="11" t="str">
        <f>IF(ISBLANK(A563),"",COUNTIF(W:W,表1_1617[[#This Row],[子项名称]]&amp;表1_1617[[#This Row],[标题]]&amp;表1_1617[[#This Row],[分项工程代号]]))</f>
        <v/>
      </c>
      <c r="Y563" s="11" t="str">
        <f>IF(ISBLANK(A563),"",表1_1617[[#This Row],[子项名称]]&amp;表1_1617[[#This Row],[分项工程代号]]&amp;表1_1617[[#This Row],[分项工程名称]])</f>
        <v/>
      </c>
      <c r="Z563" s="11" t="str">
        <f>IF(ISBLANK(A563),"",IF(MATCH(表1_1617[[#This Row],[子项名称]]&amp;表1_1617[[#This Row],[分项工程代号]]&amp;表1_1617[[#This Row],[分项工程名称]],Y:Y,0)=ROW(表1_1617[[#This Row],[子项名称]]),TRUE,FALSE))</f>
        <v/>
      </c>
      <c r="AA563" s="11" t="str">
        <f t="shared" si="103"/>
        <v/>
      </c>
      <c r="AB563" s="11" t="str">
        <f>IF(ISBLANK(A563),"",VLOOKUP(表1_1617[[#This Row],[分项工程名称]],施工检查记录[#All],2,FALSE))</f>
        <v/>
      </c>
      <c r="AC563" s="5"/>
    </row>
    <row r="564" customHeight="1" spans="1:29">
      <c r="A564" s="5"/>
      <c r="B564" s="5"/>
      <c r="C564" s="5"/>
      <c r="D564" s="5"/>
      <c r="E564" s="5"/>
      <c r="F564" s="5"/>
      <c r="G564" s="5"/>
      <c r="H564" s="5"/>
      <c r="I564" s="5"/>
      <c r="J564" s="5"/>
      <c r="K564" s="11" t="str">
        <f>IF(ISBLANK(A564),"",VLOOKUP("S8"&amp;表1_1617[[#This Row],[分项工程代号]]&amp;表1_1617[[#This Row],[分项工程名称]],模板!D:F,3,FALSE))</f>
        <v/>
      </c>
      <c r="L564" s="2" t="str">
        <f>IF(ISBLANK(A564),"",表1_1617[[#This Row],[编号]]&amp;TEXT(表1_1617[[#This Row],[序号]],"000"))</f>
        <v/>
      </c>
      <c r="M564" s="11" t="str">
        <f t="shared" si="94"/>
        <v/>
      </c>
      <c r="N564" s="11" t="str">
        <f t="shared" si="95"/>
        <v/>
      </c>
      <c r="O564" s="11" t="str">
        <f t="shared" si="96"/>
        <v/>
      </c>
      <c r="P564" s="2" t="str">
        <f t="shared" si="97"/>
        <v/>
      </c>
      <c r="Q564" s="2" t="str">
        <f t="shared" si="98"/>
        <v/>
      </c>
      <c r="R564" s="2" t="str">
        <f t="shared" si="99"/>
        <v/>
      </c>
      <c r="S564" s="11" t="str">
        <f t="shared" si="100"/>
        <v/>
      </c>
      <c r="T564" s="11" t="str">
        <f>IF(ISBLANK(A564),"",VLOOKUP(表1_1617[[#This Row],[分项工程名称]],模板!C:G,3,FALSE))</f>
        <v/>
      </c>
      <c r="U564" s="2" t="str">
        <f t="shared" si="101"/>
        <v/>
      </c>
      <c r="V564" s="2" t="str">
        <f t="shared" si="102"/>
        <v/>
      </c>
      <c r="W564" s="11" t="str">
        <f>IF(ISBLANK(A564),"",表1_1617[[#This Row],[子项名称]]&amp;表1_1617[[#This Row],[标题]]&amp;表1_1617[[#This Row],[分项工程代号]])</f>
        <v/>
      </c>
      <c r="X564" s="11" t="str">
        <f>IF(ISBLANK(A564),"",COUNTIF(W:W,表1_1617[[#This Row],[子项名称]]&amp;表1_1617[[#This Row],[标题]]&amp;表1_1617[[#This Row],[分项工程代号]]))</f>
        <v/>
      </c>
      <c r="Y564" s="11" t="str">
        <f>IF(ISBLANK(A564),"",表1_1617[[#This Row],[子项名称]]&amp;表1_1617[[#This Row],[分项工程代号]]&amp;表1_1617[[#This Row],[分项工程名称]])</f>
        <v/>
      </c>
      <c r="Z564" s="11" t="str">
        <f>IF(ISBLANK(A564),"",IF(MATCH(表1_1617[[#This Row],[子项名称]]&amp;表1_1617[[#This Row],[分项工程代号]]&amp;表1_1617[[#This Row],[分项工程名称]],Y:Y,0)=ROW(表1_1617[[#This Row],[子项名称]]),TRUE,FALSE))</f>
        <v/>
      </c>
      <c r="AA564" s="11" t="str">
        <f t="shared" si="103"/>
        <v/>
      </c>
      <c r="AB564" s="11" t="str">
        <f>IF(ISBLANK(A564),"",VLOOKUP(表1_1617[[#This Row],[分项工程名称]],施工检查记录[#All],2,FALSE))</f>
        <v/>
      </c>
      <c r="AC564" s="5"/>
    </row>
    <row r="565" customHeight="1" spans="1:29">
      <c r="A565" s="5"/>
      <c r="B565" s="5"/>
      <c r="C565" s="5"/>
      <c r="D565" s="5"/>
      <c r="E565" s="5"/>
      <c r="F565" s="5"/>
      <c r="G565" s="5"/>
      <c r="H565" s="5"/>
      <c r="I565" s="5"/>
      <c r="J565" s="5"/>
      <c r="K565" s="11" t="str">
        <f>IF(ISBLANK(A565),"",VLOOKUP("S8"&amp;表1_1617[[#This Row],[分项工程代号]]&amp;表1_1617[[#This Row],[分项工程名称]],模板!D:F,3,FALSE))</f>
        <v/>
      </c>
      <c r="L565" s="2" t="str">
        <f>IF(ISBLANK(A565),"",表1_1617[[#This Row],[编号]]&amp;TEXT(表1_1617[[#This Row],[序号]],"000"))</f>
        <v/>
      </c>
      <c r="M565" s="11" t="str">
        <f t="shared" si="94"/>
        <v/>
      </c>
      <c r="N565" s="11" t="str">
        <f t="shared" si="95"/>
        <v/>
      </c>
      <c r="O565" s="11" t="str">
        <f t="shared" si="96"/>
        <v/>
      </c>
      <c r="P565" s="2" t="str">
        <f t="shared" si="97"/>
        <v/>
      </c>
      <c r="Q565" s="2" t="str">
        <f t="shared" si="98"/>
        <v/>
      </c>
      <c r="R565" s="2" t="str">
        <f t="shared" si="99"/>
        <v/>
      </c>
      <c r="S565" s="11" t="str">
        <f t="shared" si="100"/>
        <v/>
      </c>
      <c r="T565" s="11" t="str">
        <f>IF(ISBLANK(A565),"",VLOOKUP(表1_1617[[#This Row],[分项工程名称]],模板!C:G,3,FALSE))</f>
        <v/>
      </c>
      <c r="U565" s="2" t="str">
        <f t="shared" si="101"/>
        <v/>
      </c>
      <c r="V565" s="2" t="str">
        <f t="shared" si="102"/>
        <v/>
      </c>
      <c r="W565" s="11" t="str">
        <f>IF(ISBLANK(A565),"",表1_1617[[#This Row],[子项名称]]&amp;表1_1617[[#This Row],[标题]]&amp;表1_1617[[#This Row],[分项工程代号]])</f>
        <v/>
      </c>
      <c r="X565" s="11" t="str">
        <f>IF(ISBLANK(A565),"",COUNTIF(W:W,表1_1617[[#This Row],[子项名称]]&amp;表1_1617[[#This Row],[标题]]&amp;表1_1617[[#This Row],[分项工程代号]]))</f>
        <v/>
      </c>
      <c r="Y565" s="11" t="str">
        <f>IF(ISBLANK(A565),"",表1_1617[[#This Row],[子项名称]]&amp;表1_1617[[#This Row],[分项工程代号]]&amp;表1_1617[[#This Row],[分项工程名称]])</f>
        <v/>
      </c>
      <c r="Z565" s="11" t="str">
        <f>IF(ISBLANK(A565),"",IF(MATCH(表1_1617[[#This Row],[子项名称]]&amp;表1_1617[[#This Row],[分项工程代号]]&amp;表1_1617[[#This Row],[分项工程名称]],Y:Y,0)=ROW(表1_1617[[#This Row],[子项名称]]),TRUE,FALSE))</f>
        <v/>
      </c>
      <c r="AA565" s="11" t="str">
        <f t="shared" si="103"/>
        <v/>
      </c>
      <c r="AB565" s="11" t="str">
        <f>IF(ISBLANK(A565),"",VLOOKUP(表1_1617[[#This Row],[分项工程名称]],施工检查记录[#All],2,FALSE))</f>
        <v/>
      </c>
      <c r="AC565" s="5"/>
    </row>
    <row r="566" customHeight="1" spans="1:29">
      <c r="A566" s="5"/>
      <c r="B566" s="5"/>
      <c r="C566" s="5"/>
      <c r="D566" s="5"/>
      <c r="E566" s="5"/>
      <c r="F566" s="5"/>
      <c r="G566" s="5"/>
      <c r="H566" s="5"/>
      <c r="I566" s="5"/>
      <c r="J566" s="5"/>
      <c r="K566" s="11" t="str">
        <f>IF(ISBLANK(A566),"",VLOOKUP("S8"&amp;表1_1617[[#This Row],[分项工程代号]]&amp;表1_1617[[#This Row],[分项工程名称]],模板!D:F,3,FALSE))</f>
        <v/>
      </c>
      <c r="L566" s="2" t="str">
        <f>IF(ISBLANK(A566),"",表1_1617[[#This Row],[编号]]&amp;TEXT(表1_1617[[#This Row],[序号]],"000"))</f>
        <v/>
      </c>
      <c r="M566" s="11" t="str">
        <f t="shared" si="94"/>
        <v/>
      </c>
      <c r="N566" s="11" t="str">
        <f t="shared" si="95"/>
        <v/>
      </c>
      <c r="O566" s="11" t="str">
        <f t="shared" si="96"/>
        <v/>
      </c>
      <c r="P566" s="2" t="str">
        <f t="shared" si="97"/>
        <v/>
      </c>
      <c r="Q566" s="2" t="str">
        <f t="shared" si="98"/>
        <v/>
      </c>
      <c r="R566" s="2" t="str">
        <f t="shared" si="99"/>
        <v/>
      </c>
      <c r="S566" s="11" t="str">
        <f t="shared" si="100"/>
        <v/>
      </c>
      <c r="T566" s="11" t="str">
        <f>IF(ISBLANK(A566),"",VLOOKUP(表1_1617[[#This Row],[分项工程名称]],模板!C:G,3,FALSE))</f>
        <v/>
      </c>
      <c r="U566" s="2" t="str">
        <f t="shared" si="101"/>
        <v/>
      </c>
      <c r="V566" s="2" t="str">
        <f t="shared" si="102"/>
        <v/>
      </c>
      <c r="W566" s="11" t="str">
        <f>IF(ISBLANK(A566),"",表1_1617[[#This Row],[子项名称]]&amp;表1_1617[[#This Row],[标题]]&amp;表1_1617[[#This Row],[分项工程代号]])</f>
        <v/>
      </c>
      <c r="X566" s="11" t="str">
        <f>IF(ISBLANK(A566),"",COUNTIF(W:W,表1_1617[[#This Row],[子项名称]]&amp;表1_1617[[#This Row],[标题]]&amp;表1_1617[[#This Row],[分项工程代号]]))</f>
        <v/>
      </c>
      <c r="Y566" s="11" t="str">
        <f>IF(ISBLANK(A566),"",表1_1617[[#This Row],[子项名称]]&amp;表1_1617[[#This Row],[分项工程代号]]&amp;表1_1617[[#This Row],[分项工程名称]])</f>
        <v/>
      </c>
      <c r="Z566" s="11" t="str">
        <f>IF(ISBLANK(A566),"",IF(MATCH(表1_1617[[#This Row],[子项名称]]&amp;表1_1617[[#This Row],[分项工程代号]]&amp;表1_1617[[#This Row],[分项工程名称]],Y:Y,0)=ROW(表1_1617[[#This Row],[子项名称]]),TRUE,FALSE))</f>
        <v/>
      </c>
      <c r="AA566" s="11" t="str">
        <f t="shared" si="103"/>
        <v/>
      </c>
      <c r="AB566" s="11" t="str">
        <f>IF(ISBLANK(A566),"",VLOOKUP(表1_1617[[#This Row],[分项工程名称]],施工检查记录[#All],2,FALSE))</f>
        <v/>
      </c>
      <c r="AC566" s="5"/>
    </row>
    <row r="567" customHeight="1" spans="1:29">
      <c r="A567" s="5"/>
      <c r="B567" s="5"/>
      <c r="C567" s="5"/>
      <c r="D567" s="5"/>
      <c r="E567" s="5"/>
      <c r="F567" s="5"/>
      <c r="G567" s="5"/>
      <c r="H567" s="5"/>
      <c r="I567" s="5"/>
      <c r="J567" s="5"/>
      <c r="K567" s="11" t="str">
        <f>IF(ISBLANK(A567),"",VLOOKUP("S8"&amp;表1_1617[[#This Row],[分项工程代号]]&amp;表1_1617[[#This Row],[分项工程名称]],模板!D:F,3,FALSE))</f>
        <v/>
      </c>
      <c r="L567" s="2" t="str">
        <f>IF(ISBLANK(A567),"",表1_1617[[#This Row],[编号]]&amp;TEXT(表1_1617[[#This Row],[序号]],"000"))</f>
        <v/>
      </c>
      <c r="M567" s="11" t="str">
        <f t="shared" si="94"/>
        <v/>
      </c>
      <c r="N567" s="11" t="str">
        <f t="shared" si="95"/>
        <v/>
      </c>
      <c r="O567" s="11" t="str">
        <f t="shared" si="96"/>
        <v/>
      </c>
      <c r="P567" s="2" t="str">
        <f t="shared" si="97"/>
        <v/>
      </c>
      <c r="Q567" s="2" t="str">
        <f t="shared" si="98"/>
        <v/>
      </c>
      <c r="R567" s="2" t="str">
        <f t="shared" si="99"/>
        <v/>
      </c>
      <c r="S567" s="11" t="str">
        <f t="shared" si="100"/>
        <v/>
      </c>
      <c r="T567" s="11" t="str">
        <f>IF(ISBLANK(A567),"",VLOOKUP(表1_1617[[#This Row],[分项工程名称]],模板!C:G,3,FALSE))</f>
        <v/>
      </c>
      <c r="U567" s="2" t="str">
        <f t="shared" si="101"/>
        <v/>
      </c>
      <c r="V567" s="2" t="str">
        <f t="shared" si="102"/>
        <v/>
      </c>
      <c r="W567" s="11" t="str">
        <f>IF(ISBLANK(A567),"",表1_1617[[#This Row],[子项名称]]&amp;表1_1617[[#This Row],[标题]]&amp;表1_1617[[#This Row],[分项工程代号]])</f>
        <v/>
      </c>
      <c r="X567" s="11" t="str">
        <f>IF(ISBLANK(A567),"",COUNTIF(W:W,表1_1617[[#This Row],[子项名称]]&amp;表1_1617[[#This Row],[标题]]&amp;表1_1617[[#This Row],[分项工程代号]]))</f>
        <v/>
      </c>
      <c r="Y567" s="11" t="str">
        <f>IF(ISBLANK(A567),"",表1_1617[[#This Row],[子项名称]]&amp;表1_1617[[#This Row],[分项工程代号]]&amp;表1_1617[[#This Row],[分项工程名称]])</f>
        <v/>
      </c>
      <c r="Z567" s="11" t="str">
        <f>IF(ISBLANK(A567),"",IF(MATCH(表1_1617[[#This Row],[子项名称]]&amp;表1_1617[[#This Row],[分项工程代号]]&amp;表1_1617[[#This Row],[分项工程名称]],Y:Y,0)=ROW(表1_1617[[#This Row],[子项名称]]),TRUE,FALSE))</f>
        <v/>
      </c>
      <c r="AA567" s="11" t="str">
        <f t="shared" si="103"/>
        <v/>
      </c>
      <c r="AB567" s="11" t="str">
        <f>IF(ISBLANK(A567),"",VLOOKUP(表1_1617[[#This Row],[分项工程名称]],施工检查记录[#All],2,FALSE))</f>
        <v/>
      </c>
      <c r="AC567" s="5"/>
    </row>
    <row r="568" customHeight="1" spans="1:29">
      <c r="A568" s="5"/>
      <c r="B568" s="5"/>
      <c r="C568" s="5"/>
      <c r="D568" s="5"/>
      <c r="E568" s="5"/>
      <c r="F568" s="5"/>
      <c r="G568" s="5"/>
      <c r="H568" s="5"/>
      <c r="I568" s="5"/>
      <c r="J568" s="5"/>
      <c r="K568" s="11" t="str">
        <f>IF(ISBLANK(A568),"",VLOOKUP("S8"&amp;表1_1617[[#This Row],[分项工程代号]]&amp;表1_1617[[#This Row],[分项工程名称]],模板!D:F,3,FALSE))</f>
        <v/>
      </c>
      <c r="L568" s="2" t="str">
        <f>IF(ISBLANK(A568),"",表1_1617[[#This Row],[编号]]&amp;TEXT(表1_1617[[#This Row],[序号]],"000"))</f>
        <v/>
      </c>
      <c r="M568" s="11" t="str">
        <f t="shared" si="94"/>
        <v/>
      </c>
      <c r="N568" s="11" t="str">
        <f t="shared" si="95"/>
        <v/>
      </c>
      <c r="O568" s="11" t="str">
        <f t="shared" si="96"/>
        <v/>
      </c>
      <c r="P568" s="2" t="str">
        <f t="shared" si="97"/>
        <v/>
      </c>
      <c r="Q568" s="2" t="str">
        <f t="shared" si="98"/>
        <v/>
      </c>
      <c r="R568" s="2" t="str">
        <f t="shared" si="99"/>
        <v/>
      </c>
      <c r="S568" s="11" t="str">
        <f t="shared" si="100"/>
        <v/>
      </c>
      <c r="T568" s="11" t="str">
        <f>IF(ISBLANK(A568),"",VLOOKUP(表1_1617[[#This Row],[分项工程名称]],模板!C:G,3,FALSE))</f>
        <v/>
      </c>
      <c r="U568" s="2" t="str">
        <f t="shared" si="101"/>
        <v/>
      </c>
      <c r="V568" s="2" t="str">
        <f t="shared" si="102"/>
        <v/>
      </c>
      <c r="W568" s="11" t="str">
        <f>IF(ISBLANK(A568),"",表1_1617[[#This Row],[子项名称]]&amp;表1_1617[[#This Row],[标题]]&amp;表1_1617[[#This Row],[分项工程代号]])</f>
        <v/>
      </c>
      <c r="X568" s="11" t="str">
        <f>IF(ISBLANK(A568),"",COUNTIF(W:W,表1_1617[[#This Row],[子项名称]]&amp;表1_1617[[#This Row],[标题]]&amp;表1_1617[[#This Row],[分项工程代号]]))</f>
        <v/>
      </c>
      <c r="Y568" s="11" t="str">
        <f>IF(ISBLANK(A568),"",表1_1617[[#This Row],[子项名称]]&amp;表1_1617[[#This Row],[分项工程代号]]&amp;表1_1617[[#This Row],[分项工程名称]])</f>
        <v/>
      </c>
      <c r="Z568" s="11" t="str">
        <f>IF(ISBLANK(A568),"",IF(MATCH(表1_1617[[#This Row],[子项名称]]&amp;表1_1617[[#This Row],[分项工程代号]]&amp;表1_1617[[#This Row],[分项工程名称]],Y:Y,0)=ROW(表1_1617[[#This Row],[子项名称]]),TRUE,FALSE))</f>
        <v/>
      </c>
      <c r="AA568" s="11" t="str">
        <f t="shared" si="103"/>
        <v/>
      </c>
      <c r="AB568" s="11" t="str">
        <f>IF(ISBLANK(A568),"",VLOOKUP(表1_1617[[#This Row],[分项工程名称]],施工检查记录[#All],2,FALSE))</f>
        <v/>
      </c>
      <c r="AC568" s="5"/>
    </row>
    <row r="569" customHeight="1" spans="1:29">
      <c r="A569" s="5"/>
      <c r="B569" s="5"/>
      <c r="C569" s="5"/>
      <c r="D569" s="5"/>
      <c r="E569" s="5"/>
      <c r="F569" s="5"/>
      <c r="G569" s="5"/>
      <c r="H569" s="5"/>
      <c r="I569" s="5"/>
      <c r="J569" s="5"/>
      <c r="K569" s="11" t="str">
        <f>IF(ISBLANK(A569),"",VLOOKUP("S8"&amp;表1_1617[[#This Row],[分项工程代号]]&amp;表1_1617[[#This Row],[分项工程名称]],模板!D:F,3,FALSE))</f>
        <v/>
      </c>
      <c r="L569" s="2" t="str">
        <f>IF(ISBLANK(A569),"",表1_1617[[#This Row],[编号]]&amp;TEXT(表1_1617[[#This Row],[序号]],"000"))</f>
        <v/>
      </c>
      <c r="M569" s="11" t="str">
        <f t="shared" si="94"/>
        <v/>
      </c>
      <c r="N569" s="11" t="str">
        <f t="shared" si="95"/>
        <v/>
      </c>
      <c r="O569" s="11" t="str">
        <f t="shared" si="96"/>
        <v/>
      </c>
      <c r="P569" s="2" t="str">
        <f t="shared" si="97"/>
        <v/>
      </c>
      <c r="Q569" s="2" t="str">
        <f t="shared" si="98"/>
        <v/>
      </c>
      <c r="R569" s="2" t="str">
        <f t="shared" si="99"/>
        <v/>
      </c>
      <c r="S569" s="11" t="str">
        <f t="shared" si="100"/>
        <v/>
      </c>
      <c r="T569" s="11" t="str">
        <f>IF(ISBLANK(A569),"",VLOOKUP(表1_1617[[#This Row],[分项工程名称]],模板!C:G,3,FALSE))</f>
        <v/>
      </c>
      <c r="U569" s="2" t="str">
        <f t="shared" si="101"/>
        <v/>
      </c>
      <c r="V569" s="2" t="str">
        <f t="shared" si="102"/>
        <v/>
      </c>
      <c r="W569" s="11" t="str">
        <f>IF(ISBLANK(A569),"",表1_1617[[#This Row],[子项名称]]&amp;表1_1617[[#This Row],[标题]]&amp;表1_1617[[#This Row],[分项工程代号]])</f>
        <v/>
      </c>
      <c r="X569" s="11" t="str">
        <f>IF(ISBLANK(A569),"",COUNTIF(W:W,表1_1617[[#This Row],[子项名称]]&amp;表1_1617[[#This Row],[标题]]&amp;表1_1617[[#This Row],[分项工程代号]]))</f>
        <v/>
      </c>
      <c r="Y569" s="11" t="str">
        <f>IF(ISBLANK(A569),"",表1_1617[[#This Row],[子项名称]]&amp;表1_1617[[#This Row],[分项工程代号]]&amp;表1_1617[[#This Row],[分项工程名称]])</f>
        <v/>
      </c>
      <c r="Z569" s="11" t="str">
        <f>IF(ISBLANK(A569),"",IF(MATCH(表1_1617[[#This Row],[子项名称]]&amp;表1_1617[[#This Row],[分项工程代号]]&amp;表1_1617[[#This Row],[分项工程名称]],Y:Y,0)=ROW(表1_1617[[#This Row],[子项名称]]),TRUE,FALSE))</f>
        <v/>
      </c>
      <c r="AA569" s="11" t="str">
        <f t="shared" si="103"/>
        <v/>
      </c>
      <c r="AB569" s="11" t="str">
        <f>IF(ISBLANK(A569),"",VLOOKUP(表1_1617[[#This Row],[分项工程名称]],施工检查记录[#All],2,FALSE))</f>
        <v/>
      </c>
      <c r="AC569" s="5"/>
    </row>
    <row r="570" customHeight="1" spans="1:29">
      <c r="A570" s="5"/>
      <c r="B570" s="5"/>
      <c r="C570" s="5"/>
      <c r="D570" s="5"/>
      <c r="E570" s="5"/>
      <c r="F570" s="5"/>
      <c r="G570" s="5"/>
      <c r="H570" s="5"/>
      <c r="I570" s="5"/>
      <c r="J570" s="5"/>
      <c r="K570" s="11" t="str">
        <f>IF(ISBLANK(A570),"",VLOOKUP("S8"&amp;表1_1617[[#This Row],[分项工程代号]]&amp;表1_1617[[#This Row],[分项工程名称]],模板!D:F,3,FALSE))</f>
        <v/>
      </c>
      <c r="L570" s="2" t="str">
        <f>IF(ISBLANK(A570),"",表1_1617[[#This Row],[编号]]&amp;TEXT(表1_1617[[#This Row],[序号]],"000"))</f>
        <v/>
      </c>
      <c r="M570" s="11" t="str">
        <f t="shared" si="94"/>
        <v/>
      </c>
      <c r="N570" s="11" t="str">
        <f t="shared" si="95"/>
        <v/>
      </c>
      <c r="O570" s="11" t="str">
        <f t="shared" si="96"/>
        <v/>
      </c>
      <c r="P570" s="2" t="str">
        <f t="shared" si="97"/>
        <v/>
      </c>
      <c r="Q570" s="2" t="str">
        <f t="shared" si="98"/>
        <v/>
      </c>
      <c r="R570" s="2" t="str">
        <f t="shared" si="99"/>
        <v/>
      </c>
      <c r="S570" s="11" t="str">
        <f t="shared" si="100"/>
        <v/>
      </c>
      <c r="T570" s="11" t="str">
        <f>IF(ISBLANK(A570),"",VLOOKUP(表1_1617[[#This Row],[分项工程名称]],模板!C:G,3,FALSE))</f>
        <v/>
      </c>
      <c r="U570" s="2" t="str">
        <f t="shared" si="101"/>
        <v/>
      </c>
      <c r="V570" s="2" t="str">
        <f t="shared" si="102"/>
        <v/>
      </c>
      <c r="W570" s="11" t="str">
        <f>IF(ISBLANK(A570),"",表1_1617[[#This Row],[子项名称]]&amp;表1_1617[[#This Row],[标题]]&amp;表1_1617[[#This Row],[分项工程代号]])</f>
        <v/>
      </c>
      <c r="X570" s="11" t="str">
        <f>IF(ISBLANK(A570),"",COUNTIF(W:W,表1_1617[[#This Row],[子项名称]]&amp;表1_1617[[#This Row],[标题]]&amp;表1_1617[[#This Row],[分项工程代号]]))</f>
        <v/>
      </c>
      <c r="Y570" s="11" t="str">
        <f>IF(ISBLANK(A570),"",表1_1617[[#This Row],[子项名称]]&amp;表1_1617[[#This Row],[分项工程代号]]&amp;表1_1617[[#This Row],[分项工程名称]])</f>
        <v/>
      </c>
      <c r="Z570" s="11" t="str">
        <f>IF(ISBLANK(A570),"",IF(MATCH(表1_1617[[#This Row],[子项名称]]&amp;表1_1617[[#This Row],[分项工程代号]]&amp;表1_1617[[#This Row],[分项工程名称]],Y:Y,0)=ROW(表1_1617[[#This Row],[子项名称]]),TRUE,FALSE))</f>
        <v/>
      </c>
      <c r="AA570" s="11" t="str">
        <f t="shared" si="103"/>
        <v/>
      </c>
      <c r="AB570" s="11" t="str">
        <f>IF(ISBLANK(A570),"",VLOOKUP(表1_1617[[#This Row],[分项工程名称]],施工检查记录[#All],2,FALSE))</f>
        <v/>
      </c>
      <c r="AC570" s="5"/>
    </row>
    <row r="571" customHeight="1" spans="1:29">
      <c r="A571" s="5"/>
      <c r="B571" s="5"/>
      <c r="C571" s="5"/>
      <c r="D571" s="5"/>
      <c r="E571" s="5"/>
      <c r="F571" s="5"/>
      <c r="G571" s="5"/>
      <c r="H571" s="5"/>
      <c r="I571" s="5"/>
      <c r="J571" s="5"/>
      <c r="K571" s="11" t="str">
        <f>IF(ISBLANK(A571),"",VLOOKUP("S8"&amp;表1_1617[[#This Row],[分项工程代号]]&amp;表1_1617[[#This Row],[分项工程名称]],模板!D:F,3,FALSE))</f>
        <v/>
      </c>
      <c r="L571" s="2" t="str">
        <f>IF(ISBLANK(A571),"",表1_1617[[#This Row],[编号]]&amp;TEXT(表1_1617[[#This Row],[序号]],"000"))</f>
        <v/>
      </c>
      <c r="M571" s="11" t="str">
        <f t="shared" si="94"/>
        <v/>
      </c>
      <c r="N571" s="11" t="str">
        <f t="shared" si="95"/>
        <v/>
      </c>
      <c r="O571" s="11" t="str">
        <f t="shared" si="96"/>
        <v/>
      </c>
      <c r="P571" s="2" t="str">
        <f t="shared" si="97"/>
        <v/>
      </c>
      <c r="Q571" s="2" t="str">
        <f t="shared" si="98"/>
        <v/>
      </c>
      <c r="R571" s="2" t="str">
        <f t="shared" si="99"/>
        <v/>
      </c>
      <c r="S571" s="11" t="str">
        <f t="shared" si="100"/>
        <v/>
      </c>
      <c r="T571" s="11" t="str">
        <f>IF(ISBLANK(A571),"",VLOOKUP(表1_1617[[#This Row],[分项工程名称]],模板!C:G,3,FALSE))</f>
        <v/>
      </c>
      <c r="U571" s="2" t="str">
        <f t="shared" si="101"/>
        <v/>
      </c>
      <c r="V571" s="2" t="str">
        <f t="shared" si="102"/>
        <v/>
      </c>
      <c r="W571" s="11" t="str">
        <f>IF(ISBLANK(A571),"",表1_1617[[#This Row],[子项名称]]&amp;表1_1617[[#This Row],[标题]]&amp;表1_1617[[#This Row],[分项工程代号]])</f>
        <v/>
      </c>
      <c r="X571" s="11" t="str">
        <f>IF(ISBLANK(A571),"",COUNTIF(W:W,表1_1617[[#This Row],[子项名称]]&amp;表1_1617[[#This Row],[标题]]&amp;表1_1617[[#This Row],[分项工程代号]]))</f>
        <v/>
      </c>
      <c r="Y571" s="11" t="str">
        <f>IF(ISBLANK(A571),"",表1_1617[[#This Row],[子项名称]]&amp;表1_1617[[#This Row],[分项工程代号]]&amp;表1_1617[[#This Row],[分项工程名称]])</f>
        <v/>
      </c>
      <c r="Z571" s="11" t="str">
        <f>IF(ISBLANK(A571),"",IF(MATCH(表1_1617[[#This Row],[子项名称]]&amp;表1_1617[[#This Row],[分项工程代号]]&amp;表1_1617[[#This Row],[分项工程名称]],Y:Y,0)=ROW(表1_1617[[#This Row],[子项名称]]),TRUE,FALSE))</f>
        <v/>
      </c>
      <c r="AA571" s="11" t="str">
        <f t="shared" si="103"/>
        <v/>
      </c>
      <c r="AB571" s="11" t="str">
        <f>IF(ISBLANK(A571),"",VLOOKUP(表1_1617[[#This Row],[分项工程名称]],施工检查记录[#All],2,FALSE))</f>
        <v/>
      </c>
      <c r="AC571" s="5"/>
    </row>
    <row r="572" customHeight="1" spans="1:29">
      <c r="A572" s="5"/>
      <c r="B572" s="5"/>
      <c r="C572" s="5"/>
      <c r="D572" s="5"/>
      <c r="E572" s="5"/>
      <c r="F572" s="5"/>
      <c r="G572" s="5"/>
      <c r="H572" s="5"/>
      <c r="I572" s="5"/>
      <c r="J572" s="5"/>
      <c r="K572" s="11" t="str">
        <f>IF(ISBLANK(A572),"",VLOOKUP("S8"&amp;表1_1617[[#This Row],[分项工程代号]]&amp;表1_1617[[#This Row],[分项工程名称]],模板!D:F,3,FALSE))</f>
        <v/>
      </c>
      <c r="L572" s="2" t="str">
        <f>IF(ISBLANK(A572),"",表1_1617[[#This Row],[编号]]&amp;TEXT(表1_1617[[#This Row],[序号]],"000"))</f>
        <v/>
      </c>
      <c r="M572" s="11" t="str">
        <f t="shared" si="94"/>
        <v/>
      </c>
      <c r="N572" s="11" t="str">
        <f t="shared" si="95"/>
        <v/>
      </c>
      <c r="O572" s="11" t="str">
        <f t="shared" si="96"/>
        <v/>
      </c>
      <c r="P572" s="2" t="str">
        <f t="shared" si="97"/>
        <v/>
      </c>
      <c r="Q572" s="2" t="str">
        <f t="shared" si="98"/>
        <v/>
      </c>
      <c r="R572" s="2" t="str">
        <f t="shared" si="99"/>
        <v/>
      </c>
      <c r="S572" s="11" t="str">
        <f t="shared" si="100"/>
        <v/>
      </c>
      <c r="T572" s="11" t="str">
        <f>IF(ISBLANK(A572),"",VLOOKUP(表1_1617[[#This Row],[分项工程名称]],模板!C:G,3,FALSE))</f>
        <v/>
      </c>
      <c r="U572" s="2" t="str">
        <f t="shared" si="101"/>
        <v/>
      </c>
      <c r="V572" s="2" t="str">
        <f t="shared" si="102"/>
        <v/>
      </c>
      <c r="W572" s="11" t="str">
        <f>IF(ISBLANK(A572),"",表1_1617[[#This Row],[子项名称]]&amp;表1_1617[[#This Row],[标题]]&amp;表1_1617[[#This Row],[分项工程代号]])</f>
        <v/>
      </c>
      <c r="X572" s="11" t="str">
        <f>IF(ISBLANK(A572),"",COUNTIF(W:W,表1_1617[[#This Row],[子项名称]]&amp;表1_1617[[#This Row],[标题]]&amp;表1_1617[[#This Row],[分项工程代号]]))</f>
        <v/>
      </c>
      <c r="Y572" s="11" t="str">
        <f>IF(ISBLANK(A572),"",表1_1617[[#This Row],[子项名称]]&amp;表1_1617[[#This Row],[分项工程代号]]&amp;表1_1617[[#This Row],[分项工程名称]])</f>
        <v/>
      </c>
      <c r="Z572" s="11" t="str">
        <f>IF(ISBLANK(A572),"",IF(MATCH(表1_1617[[#This Row],[子项名称]]&amp;表1_1617[[#This Row],[分项工程代号]]&amp;表1_1617[[#This Row],[分项工程名称]],Y:Y,0)=ROW(表1_1617[[#This Row],[子项名称]]),TRUE,FALSE))</f>
        <v/>
      </c>
      <c r="AA572" s="11" t="str">
        <f t="shared" si="103"/>
        <v/>
      </c>
      <c r="AB572" s="11" t="str">
        <f>IF(ISBLANK(A572),"",VLOOKUP(表1_1617[[#This Row],[分项工程名称]],施工检查记录[#All],2,FALSE))</f>
        <v/>
      </c>
      <c r="AC572" s="5"/>
    </row>
    <row r="573" customHeight="1" spans="1:29">
      <c r="A573" s="5"/>
      <c r="B573" s="5"/>
      <c r="C573" s="5"/>
      <c r="D573" s="5"/>
      <c r="E573" s="5"/>
      <c r="F573" s="5"/>
      <c r="G573" s="5"/>
      <c r="H573" s="5"/>
      <c r="I573" s="5"/>
      <c r="J573" s="5"/>
      <c r="K573" s="11" t="str">
        <f>IF(ISBLANK(A573),"",VLOOKUP("S8"&amp;表1_1617[[#This Row],[分项工程代号]]&amp;表1_1617[[#This Row],[分项工程名称]],模板!D:F,3,FALSE))</f>
        <v/>
      </c>
      <c r="L573" s="2" t="str">
        <f>IF(ISBLANK(A573),"",表1_1617[[#This Row],[编号]]&amp;TEXT(表1_1617[[#This Row],[序号]],"000"))</f>
        <v/>
      </c>
      <c r="M573" s="11" t="str">
        <f t="shared" si="94"/>
        <v/>
      </c>
      <c r="N573" s="11" t="str">
        <f t="shared" si="95"/>
        <v/>
      </c>
      <c r="O573" s="11" t="str">
        <f t="shared" si="96"/>
        <v/>
      </c>
      <c r="P573" s="2" t="str">
        <f t="shared" si="97"/>
        <v/>
      </c>
      <c r="Q573" s="2" t="str">
        <f t="shared" si="98"/>
        <v/>
      </c>
      <c r="R573" s="2" t="str">
        <f t="shared" si="99"/>
        <v/>
      </c>
      <c r="S573" s="11" t="str">
        <f t="shared" si="100"/>
        <v/>
      </c>
      <c r="T573" s="11" t="str">
        <f>IF(ISBLANK(A573),"",VLOOKUP(表1_1617[[#This Row],[分项工程名称]],模板!C:G,3,FALSE))</f>
        <v/>
      </c>
      <c r="U573" s="2" t="str">
        <f t="shared" si="101"/>
        <v/>
      </c>
      <c r="V573" s="2" t="str">
        <f t="shared" si="102"/>
        <v/>
      </c>
      <c r="W573" s="11" t="str">
        <f>IF(ISBLANK(A573),"",表1_1617[[#This Row],[子项名称]]&amp;表1_1617[[#This Row],[标题]]&amp;表1_1617[[#This Row],[分项工程代号]])</f>
        <v/>
      </c>
      <c r="X573" s="11" t="str">
        <f>IF(ISBLANK(A573),"",COUNTIF(W:W,表1_1617[[#This Row],[子项名称]]&amp;表1_1617[[#This Row],[标题]]&amp;表1_1617[[#This Row],[分项工程代号]]))</f>
        <v/>
      </c>
      <c r="Y573" s="11" t="str">
        <f>IF(ISBLANK(A573),"",表1_1617[[#This Row],[子项名称]]&amp;表1_1617[[#This Row],[分项工程代号]]&amp;表1_1617[[#This Row],[分项工程名称]])</f>
        <v/>
      </c>
      <c r="Z573" s="11" t="str">
        <f>IF(ISBLANK(A573),"",IF(MATCH(表1_1617[[#This Row],[子项名称]]&amp;表1_1617[[#This Row],[分项工程代号]]&amp;表1_1617[[#This Row],[分项工程名称]],Y:Y,0)=ROW(表1_1617[[#This Row],[子项名称]]),TRUE,FALSE))</f>
        <v/>
      </c>
      <c r="AA573" s="11" t="str">
        <f t="shared" si="103"/>
        <v/>
      </c>
      <c r="AB573" s="11" t="str">
        <f>IF(ISBLANK(A573),"",VLOOKUP(表1_1617[[#This Row],[分项工程名称]],施工检查记录[#All],2,FALSE))</f>
        <v/>
      </c>
      <c r="AC573" s="5"/>
    </row>
    <row r="574" customHeight="1" spans="1:29">
      <c r="A574" s="5"/>
      <c r="B574" s="5"/>
      <c r="C574" s="5"/>
      <c r="D574" s="5"/>
      <c r="E574" s="5"/>
      <c r="F574" s="5"/>
      <c r="G574" s="5"/>
      <c r="H574" s="5"/>
      <c r="I574" s="5"/>
      <c r="J574" s="5"/>
      <c r="K574" s="11" t="str">
        <f>IF(ISBLANK(A574),"",VLOOKUP("S8"&amp;表1_1617[[#This Row],[分项工程代号]]&amp;表1_1617[[#This Row],[分项工程名称]],模板!D:F,3,FALSE))</f>
        <v/>
      </c>
      <c r="L574" s="2" t="str">
        <f>IF(ISBLANK(A574),"",表1_1617[[#This Row],[编号]]&amp;TEXT(表1_1617[[#This Row],[序号]],"000"))</f>
        <v/>
      </c>
      <c r="M574" s="11" t="str">
        <f t="shared" si="94"/>
        <v/>
      </c>
      <c r="N574" s="11" t="str">
        <f t="shared" si="95"/>
        <v/>
      </c>
      <c r="O574" s="11" t="str">
        <f t="shared" si="96"/>
        <v/>
      </c>
      <c r="P574" s="2" t="str">
        <f t="shared" si="97"/>
        <v/>
      </c>
      <c r="Q574" s="2" t="str">
        <f t="shared" si="98"/>
        <v/>
      </c>
      <c r="R574" s="2" t="str">
        <f t="shared" si="99"/>
        <v/>
      </c>
      <c r="S574" s="11" t="str">
        <f t="shared" si="100"/>
        <v/>
      </c>
      <c r="T574" s="11" t="str">
        <f>IF(ISBLANK(A574),"",VLOOKUP(表1_1617[[#This Row],[分项工程名称]],模板!C:G,3,FALSE))</f>
        <v/>
      </c>
      <c r="U574" s="2" t="str">
        <f t="shared" si="101"/>
        <v/>
      </c>
      <c r="V574" s="2" t="str">
        <f t="shared" si="102"/>
        <v/>
      </c>
      <c r="W574" s="11" t="str">
        <f>IF(ISBLANK(A574),"",表1_1617[[#This Row],[子项名称]]&amp;表1_1617[[#This Row],[标题]]&amp;表1_1617[[#This Row],[分项工程代号]])</f>
        <v/>
      </c>
      <c r="X574" s="11" t="str">
        <f>IF(ISBLANK(A574),"",COUNTIF(W:W,表1_1617[[#This Row],[子项名称]]&amp;表1_1617[[#This Row],[标题]]&amp;表1_1617[[#This Row],[分项工程代号]]))</f>
        <v/>
      </c>
      <c r="Y574" s="11" t="str">
        <f>IF(ISBLANK(A574),"",表1_1617[[#This Row],[子项名称]]&amp;表1_1617[[#This Row],[分项工程代号]]&amp;表1_1617[[#This Row],[分项工程名称]])</f>
        <v/>
      </c>
      <c r="Z574" s="11" t="str">
        <f>IF(ISBLANK(A574),"",IF(MATCH(表1_1617[[#This Row],[子项名称]]&amp;表1_1617[[#This Row],[分项工程代号]]&amp;表1_1617[[#This Row],[分项工程名称]],Y:Y,0)=ROW(表1_1617[[#This Row],[子项名称]]),TRUE,FALSE))</f>
        <v/>
      </c>
      <c r="AA574" s="11" t="str">
        <f t="shared" si="103"/>
        <v/>
      </c>
      <c r="AB574" s="11" t="str">
        <f>IF(ISBLANK(A574),"",VLOOKUP(表1_1617[[#This Row],[分项工程名称]],施工检查记录[#All],2,FALSE))</f>
        <v/>
      </c>
      <c r="AC574" s="5"/>
    </row>
    <row r="575" customHeight="1" spans="1:29">
      <c r="A575" s="5"/>
      <c r="B575" s="5"/>
      <c r="C575" s="5"/>
      <c r="D575" s="5"/>
      <c r="E575" s="5"/>
      <c r="F575" s="5"/>
      <c r="G575" s="5"/>
      <c r="H575" s="5"/>
      <c r="I575" s="5"/>
      <c r="J575" s="5"/>
      <c r="K575" s="11" t="str">
        <f>IF(ISBLANK(A575),"",VLOOKUP("S8"&amp;表1_1617[[#This Row],[分项工程代号]]&amp;表1_1617[[#This Row],[分项工程名称]],模板!D:F,3,FALSE))</f>
        <v/>
      </c>
      <c r="L575" s="2" t="str">
        <f>IF(ISBLANK(A575),"",表1_1617[[#This Row],[编号]]&amp;TEXT(表1_1617[[#This Row],[序号]],"000"))</f>
        <v/>
      </c>
      <c r="M575" s="11" t="str">
        <f t="shared" si="94"/>
        <v/>
      </c>
      <c r="N575" s="11" t="str">
        <f t="shared" si="95"/>
        <v/>
      </c>
      <c r="O575" s="11" t="str">
        <f t="shared" si="96"/>
        <v/>
      </c>
      <c r="P575" s="2" t="str">
        <f t="shared" si="97"/>
        <v/>
      </c>
      <c r="Q575" s="2" t="str">
        <f t="shared" si="98"/>
        <v/>
      </c>
      <c r="R575" s="2" t="str">
        <f t="shared" si="99"/>
        <v/>
      </c>
      <c r="S575" s="11" t="str">
        <f t="shared" si="100"/>
        <v/>
      </c>
      <c r="T575" s="11" t="str">
        <f>IF(ISBLANK(A575),"",VLOOKUP(表1_1617[[#This Row],[分项工程名称]],模板!C:G,3,FALSE))</f>
        <v/>
      </c>
      <c r="U575" s="2" t="str">
        <f t="shared" si="101"/>
        <v/>
      </c>
      <c r="V575" s="2" t="str">
        <f t="shared" si="102"/>
        <v/>
      </c>
      <c r="W575" s="11" t="str">
        <f>IF(ISBLANK(A575),"",表1_1617[[#This Row],[子项名称]]&amp;表1_1617[[#This Row],[标题]]&amp;表1_1617[[#This Row],[分项工程代号]])</f>
        <v/>
      </c>
      <c r="X575" s="11" t="str">
        <f>IF(ISBLANK(A575),"",COUNTIF(W:W,表1_1617[[#This Row],[子项名称]]&amp;表1_1617[[#This Row],[标题]]&amp;表1_1617[[#This Row],[分项工程代号]]))</f>
        <v/>
      </c>
      <c r="Y575" s="11" t="str">
        <f>IF(ISBLANK(A575),"",表1_1617[[#This Row],[子项名称]]&amp;表1_1617[[#This Row],[分项工程代号]]&amp;表1_1617[[#This Row],[分项工程名称]])</f>
        <v/>
      </c>
      <c r="Z575" s="11" t="str">
        <f>IF(ISBLANK(A575),"",IF(MATCH(表1_1617[[#This Row],[子项名称]]&amp;表1_1617[[#This Row],[分项工程代号]]&amp;表1_1617[[#This Row],[分项工程名称]],Y:Y,0)=ROW(表1_1617[[#This Row],[子项名称]]),TRUE,FALSE))</f>
        <v/>
      </c>
      <c r="AA575" s="11" t="str">
        <f t="shared" si="103"/>
        <v/>
      </c>
      <c r="AB575" s="11" t="str">
        <f>IF(ISBLANK(A575),"",VLOOKUP(表1_1617[[#This Row],[分项工程名称]],施工检查记录[#All],2,FALSE))</f>
        <v/>
      </c>
      <c r="AC575" s="5"/>
    </row>
    <row r="576" customHeight="1" spans="1:29">
      <c r="A576" s="5"/>
      <c r="B576" s="5"/>
      <c r="C576" s="5"/>
      <c r="D576" s="5"/>
      <c r="E576" s="5"/>
      <c r="F576" s="5"/>
      <c r="G576" s="5"/>
      <c r="H576" s="5"/>
      <c r="I576" s="5"/>
      <c r="J576" s="5"/>
      <c r="K576" s="11" t="str">
        <f>IF(ISBLANK(A576),"",VLOOKUP("S8"&amp;表1_1617[[#This Row],[分项工程代号]]&amp;表1_1617[[#This Row],[分项工程名称]],模板!D:F,3,FALSE))</f>
        <v/>
      </c>
      <c r="L576" s="2" t="str">
        <f>IF(ISBLANK(A576),"",表1_1617[[#This Row],[编号]]&amp;TEXT(表1_1617[[#This Row],[序号]],"000"))</f>
        <v/>
      </c>
      <c r="M576" s="11" t="str">
        <f t="shared" si="94"/>
        <v/>
      </c>
      <c r="N576" s="11" t="str">
        <f t="shared" si="95"/>
        <v/>
      </c>
      <c r="O576" s="11" t="str">
        <f t="shared" si="96"/>
        <v/>
      </c>
      <c r="P576" s="2" t="str">
        <f t="shared" si="97"/>
        <v/>
      </c>
      <c r="Q576" s="2" t="str">
        <f t="shared" si="98"/>
        <v/>
      </c>
      <c r="R576" s="2" t="str">
        <f t="shared" si="99"/>
        <v/>
      </c>
      <c r="S576" s="11" t="str">
        <f t="shared" si="100"/>
        <v/>
      </c>
      <c r="T576" s="11" t="str">
        <f>IF(ISBLANK(A576),"",VLOOKUP(表1_1617[[#This Row],[分项工程名称]],模板!C:G,3,FALSE))</f>
        <v/>
      </c>
      <c r="U576" s="2" t="str">
        <f t="shared" si="101"/>
        <v/>
      </c>
      <c r="V576" s="2" t="str">
        <f t="shared" si="102"/>
        <v/>
      </c>
      <c r="W576" s="11" t="str">
        <f>IF(ISBLANK(A576),"",表1_1617[[#This Row],[子项名称]]&amp;表1_1617[[#This Row],[标题]]&amp;表1_1617[[#This Row],[分项工程代号]])</f>
        <v/>
      </c>
      <c r="X576" s="11" t="str">
        <f>IF(ISBLANK(A576),"",COUNTIF(W:W,表1_1617[[#This Row],[子项名称]]&amp;表1_1617[[#This Row],[标题]]&amp;表1_1617[[#This Row],[分项工程代号]]))</f>
        <v/>
      </c>
      <c r="Y576" s="11" t="str">
        <f>IF(ISBLANK(A576),"",表1_1617[[#This Row],[子项名称]]&amp;表1_1617[[#This Row],[分项工程代号]]&amp;表1_1617[[#This Row],[分项工程名称]])</f>
        <v/>
      </c>
      <c r="Z576" s="11" t="str">
        <f>IF(ISBLANK(A576),"",IF(MATCH(表1_1617[[#This Row],[子项名称]]&amp;表1_1617[[#This Row],[分项工程代号]]&amp;表1_1617[[#This Row],[分项工程名称]],Y:Y,0)=ROW(表1_1617[[#This Row],[子项名称]]),TRUE,FALSE))</f>
        <v/>
      </c>
      <c r="AA576" s="11" t="str">
        <f t="shared" si="103"/>
        <v/>
      </c>
      <c r="AB576" s="11" t="str">
        <f>IF(ISBLANK(A576),"",VLOOKUP(表1_1617[[#This Row],[分项工程名称]],施工检查记录[#All],2,FALSE))</f>
        <v/>
      </c>
      <c r="AC576" s="5"/>
    </row>
    <row r="577" customHeight="1" spans="1:29">
      <c r="A577" s="5"/>
      <c r="B577" s="5"/>
      <c r="C577" s="5"/>
      <c r="D577" s="5"/>
      <c r="E577" s="5"/>
      <c r="F577" s="5"/>
      <c r="G577" s="5"/>
      <c r="H577" s="5"/>
      <c r="I577" s="5"/>
      <c r="J577" s="5"/>
      <c r="K577" s="11" t="str">
        <f>IF(ISBLANK(A577),"",VLOOKUP("S8"&amp;表1_1617[[#This Row],[分项工程代号]]&amp;表1_1617[[#This Row],[分项工程名称]],模板!D:F,3,FALSE))</f>
        <v/>
      </c>
      <c r="L577" s="2" t="str">
        <f>IF(ISBLANK(A577),"",表1_1617[[#This Row],[编号]]&amp;TEXT(表1_1617[[#This Row],[序号]],"000"))</f>
        <v/>
      </c>
      <c r="M577" s="11" t="str">
        <f t="shared" si="94"/>
        <v/>
      </c>
      <c r="N577" s="11" t="str">
        <f t="shared" si="95"/>
        <v/>
      </c>
      <c r="O577" s="11" t="str">
        <f t="shared" si="96"/>
        <v/>
      </c>
      <c r="P577" s="2" t="str">
        <f t="shared" si="97"/>
        <v/>
      </c>
      <c r="Q577" s="2" t="str">
        <f t="shared" si="98"/>
        <v/>
      </c>
      <c r="R577" s="2" t="str">
        <f t="shared" si="99"/>
        <v/>
      </c>
      <c r="S577" s="11" t="str">
        <f t="shared" si="100"/>
        <v/>
      </c>
      <c r="T577" s="11" t="str">
        <f>IF(ISBLANK(A577),"",VLOOKUP(表1_1617[[#This Row],[分项工程名称]],模板!C:G,3,FALSE))</f>
        <v/>
      </c>
      <c r="U577" s="2" t="str">
        <f t="shared" si="101"/>
        <v/>
      </c>
      <c r="V577" s="2" t="str">
        <f t="shared" si="102"/>
        <v/>
      </c>
      <c r="W577" s="11" t="str">
        <f>IF(ISBLANK(A577),"",表1_1617[[#This Row],[子项名称]]&amp;表1_1617[[#This Row],[标题]]&amp;表1_1617[[#This Row],[分项工程代号]])</f>
        <v/>
      </c>
      <c r="X577" s="11" t="str">
        <f>IF(ISBLANK(A577),"",COUNTIF(W:W,表1_1617[[#This Row],[子项名称]]&amp;表1_1617[[#This Row],[标题]]&amp;表1_1617[[#This Row],[分项工程代号]]))</f>
        <v/>
      </c>
      <c r="Y577" s="11" t="str">
        <f>IF(ISBLANK(A577),"",表1_1617[[#This Row],[子项名称]]&amp;表1_1617[[#This Row],[分项工程代号]]&amp;表1_1617[[#This Row],[分项工程名称]])</f>
        <v/>
      </c>
      <c r="Z577" s="11" t="str">
        <f>IF(ISBLANK(A577),"",IF(MATCH(表1_1617[[#This Row],[子项名称]]&amp;表1_1617[[#This Row],[分项工程代号]]&amp;表1_1617[[#This Row],[分项工程名称]],Y:Y,0)=ROW(表1_1617[[#This Row],[子项名称]]),TRUE,FALSE))</f>
        <v/>
      </c>
      <c r="AA577" s="11" t="str">
        <f t="shared" si="103"/>
        <v/>
      </c>
      <c r="AB577" s="11" t="str">
        <f>IF(ISBLANK(A577),"",VLOOKUP(表1_1617[[#This Row],[分项工程名称]],施工检查记录[#All],2,FALSE))</f>
        <v/>
      </c>
      <c r="AC577" s="5"/>
    </row>
    <row r="578" customHeight="1" spans="1:29">
      <c r="A578" s="5"/>
      <c r="B578" s="5"/>
      <c r="C578" s="5"/>
      <c r="D578" s="5"/>
      <c r="E578" s="5"/>
      <c r="F578" s="5"/>
      <c r="G578" s="5"/>
      <c r="H578" s="5"/>
      <c r="I578" s="5"/>
      <c r="J578" s="5"/>
      <c r="K578" s="11" t="str">
        <f>IF(ISBLANK(A578),"",VLOOKUP("S8"&amp;表1_1617[[#This Row],[分项工程代号]]&amp;表1_1617[[#This Row],[分项工程名称]],模板!D:F,3,FALSE))</f>
        <v/>
      </c>
      <c r="L578" s="2" t="str">
        <f>IF(ISBLANK(A578),"",表1_1617[[#This Row],[编号]]&amp;TEXT(表1_1617[[#This Row],[序号]],"000"))</f>
        <v/>
      </c>
      <c r="M578" s="11" t="str">
        <f t="shared" si="94"/>
        <v/>
      </c>
      <c r="N578" s="11" t="str">
        <f t="shared" si="95"/>
        <v/>
      </c>
      <c r="O578" s="11" t="str">
        <f t="shared" si="96"/>
        <v/>
      </c>
      <c r="P578" s="2" t="str">
        <f t="shared" si="97"/>
        <v/>
      </c>
      <c r="Q578" s="2" t="str">
        <f t="shared" si="98"/>
        <v/>
      </c>
      <c r="R578" s="2" t="str">
        <f t="shared" si="99"/>
        <v/>
      </c>
      <c r="S578" s="11" t="str">
        <f t="shared" si="100"/>
        <v/>
      </c>
      <c r="T578" s="11" t="str">
        <f>IF(ISBLANK(A578),"",VLOOKUP(表1_1617[[#This Row],[分项工程名称]],模板!C:G,3,FALSE))</f>
        <v/>
      </c>
      <c r="U578" s="2" t="str">
        <f t="shared" si="101"/>
        <v/>
      </c>
      <c r="V578" s="2" t="str">
        <f t="shared" si="102"/>
        <v/>
      </c>
      <c r="W578" s="11" t="str">
        <f>IF(ISBLANK(A578),"",表1_1617[[#This Row],[子项名称]]&amp;表1_1617[[#This Row],[标题]]&amp;表1_1617[[#This Row],[分项工程代号]])</f>
        <v/>
      </c>
      <c r="X578" s="11" t="str">
        <f>IF(ISBLANK(A578),"",COUNTIF(W:W,表1_1617[[#This Row],[子项名称]]&amp;表1_1617[[#This Row],[标题]]&amp;表1_1617[[#This Row],[分项工程代号]]))</f>
        <v/>
      </c>
      <c r="Y578" s="11" t="str">
        <f>IF(ISBLANK(A578),"",表1_1617[[#This Row],[子项名称]]&amp;表1_1617[[#This Row],[分项工程代号]]&amp;表1_1617[[#This Row],[分项工程名称]])</f>
        <v/>
      </c>
      <c r="Z578" s="11" t="str">
        <f>IF(ISBLANK(A578),"",IF(MATCH(表1_1617[[#This Row],[子项名称]]&amp;表1_1617[[#This Row],[分项工程代号]]&amp;表1_1617[[#This Row],[分项工程名称]],Y:Y,0)=ROW(表1_1617[[#This Row],[子项名称]]),TRUE,FALSE))</f>
        <v/>
      </c>
      <c r="AA578" s="11" t="str">
        <f t="shared" si="103"/>
        <v/>
      </c>
      <c r="AB578" s="11" t="str">
        <f>IF(ISBLANK(A578),"",VLOOKUP(表1_1617[[#This Row],[分项工程名称]],施工检查记录[#All],2,FALSE))</f>
        <v/>
      </c>
      <c r="AC578" s="5"/>
    </row>
    <row r="579" customHeight="1" spans="1:29">
      <c r="A579" s="5"/>
      <c r="B579" s="5"/>
      <c r="C579" s="5"/>
      <c r="D579" s="5"/>
      <c r="E579" s="5"/>
      <c r="F579" s="5"/>
      <c r="G579" s="5"/>
      <c r="H579" s="5"/>
      <c r="I579" s="5"/>
      <c r="J579" s="5"/>
      <c r="K579" s="11" t="str">
        <f>IF(ISBLANK(A579),"",VLOOKUP("S8"&amp;表1_1617[[#This Row],[分项工程代号]]&amp;表1_1617[[#This Row],[分项工程名称]],模板!D:F,3,FALSE))</f>
        <v/>
      </c>
      <c r="L579" s="2" t="str">
        <f>IF(ISBLANK(A579),"",表1_1617[[#This Row],[编号]]&amp;TEXT(表1_1617[[#This Row],[序号]],"000"))</f>
        <v/>
      </c>
      <c r="M579" s="11" t="str">
        <f t="shared" ref="M579:M598" si="104">IF(ISBLANK(A579),"","北方工程刚果（金）有限公司")</f>
        <v/>
      </c>
      <c r="N579" s="11" t="str">
        <f t="shared" ref="N579:N598" si="105">IF(ISBLANK(A579),"","李云松")</f>
        <v/>
      </c>
      <c r="O579" s="11" t="str">
        <f t="shared" ref="O579:O598" si="106">IF(ISBLANK(A579),"","黄必银")</f>
        <v/>
      </c>
      <c r="P579" s="2" t="str">
        <f t="shared" ref="P579:P598" si="107">IF(ISBLANK(A579),"","WUHUANG CONSTRUCTION ET COMMERCE RDC SAS")</f>
        <v/>
      </c>
      <c r="Q579" s="2" t="str">
        <f t="shared" ref="Q579:Q598" si="108">IF(ISBLANK(A579),"","陈陆")</f>
        <v/>
      </c>
      <c r="R579" s="2" t="str">
        <f t="shared" ref="R579:R598" si="109">IF(ISBLANK(A579),"","冯翰鹏")</f>
        <v/>
      </c>
      <c r="S579" s="11" t="str">
        <f t="shared" ref="S579:S598" si="110">IF(ISBLANK(A579),"","鑫诚建设监理咨询有限公司")</f>
        <v/>
      </c>
      <c r="T579" s="11" t="str">
        <f>IF(ISBLANK(A579),"",VLOOKUP(表1_1617[[#This Row],[分项工程名称]],模板!C:G,3,FALSE))</f>
        <v/>
      </c>
      <c r="U579" s="2" t="str">
        <f t="shared" ref="U579:U598" si="111">IF(ISBLANK(A579),"","刚果（金）庞比铜钴矿项目")</f>
        <v/>
      </c>
      <c r="V579" s="2" t="str">
        <f t="shared" ref="V579:V598" si="112">IF(ISBLANK(A579),"",_xlfn.CONCAT(U579,"   ",A579))</f>
        <v/>
      </c>
      <c r="W579" s="11" t="str">
        <f>IF(ISBLANK(A579),"",表1_1617[[#This Row],[子项名称]]&amp;表1_1617[[#This Row],[标题]]&amp;表1_1617[[#This Row],[分项工程代号]])</f>
        <v/>
      </c>
      <c r="X579" s="11" t="str">
        <f>IF(ISBLANK(A579),"",COUNTIF(W:W,表1_1617[[#This Row],[子项名称]]&amp;表1_1617[[#This Row],[标题]]&amp;表1_1617[[#This Row],[分项工程代号]]))</f>
        <v/>
      </c>
      <c r="Y579" s="11" t="str">
        <f>IF(ISBLANK(A579),"",表1_1617[[#This Row],[子项名称]]&amp;表1_1617[[#This Row],[分项工程代号]]&amp;表1_1617[[#This Row],[分项工程名称]])</f>
        <v/>
      </c>
      <c r="Z579" s="11" t="str">
        <f>IF(ISBLANK(A579),"",IF(MATCH(表1_1617[[#This Row],[子项名称]]&amp;表1_1617[[#This Row],[分项工程代号]]&amp;表1_1617[[#This Row],[分项工程名称]],Y:Y,0)=ROW(表1_1617[[#This Row],[子项名称]]),TRUE,FALSE))</f>
        <v/>
      </c>
      <c r="AA579" s="11" t="str">
        <f t="shared" ref="AA579:AA598" si="113">IF(ISBLANK(A579),"",_xlfn.CONCAT("GB 50166-2007《火灾自动报警系统施工及验收规范》"))</f>
        <v/>
      </c>
      <c r="AB579" s="11" t="str">
        <f>IF(ISBLANK(A579),"",VLOOKUP(表1_1617[[#This Row],[分项工程名称]],施工检查记录[#All],2,FALSE))</f>
        <v/>
      </c>
      <c r="AC579" s="5"/>
    </row>
    <row r="580" customHeight="1" spans="1:29">
      <c r="A580" s="5"/>
      <c r="B580" s="5"/>
      <c r="C580" s="5"/>
      <c r="D580" s="5"/>
      <c r="E580" s="5"/>
      <c r="F580" s="5"/>
      <c r="G580" s="5"/>
      <c r="H580" s="5"/>
      <c r="I580" s="5"/>
      <c r="J580" s="5"/>
      <c r="K580" s="11" t="str">
        <f>IF(ISBLANK(A580),"",VLOOKUP("S8"&amp;表1_1617[[#This Row],[分项工程代号]]&amp;表1_1617[[#This Row],[分项工程名称]],模板!D:F,3,FALSE))</f>
        <v/>
      </c>
      <c r="L580" s="2" t="str">
        <f>IF(ISBLANK(A580),"",表1_1617[[#This Row],[编号]]&amp;TEXT(表1_1617[[#This Row],[序号]],"000"))</f>
        <v/>
      </c>
      <c r="M580" s="11" t="str">
        <f t="shared" si="104"/>
        <v/>
      </c>
      <c r="N580" s="11" t="str">
        <f t="shared" si="105"/>
        <v/>
      </c>
      <c r="O580" s="11" t="str">
        <f t="shared" si="106"/>
        <v/>
      </c>
      <c r="P580" s="2" t="str">
        <f t="shared" si="107"/>
        <v/>
      </c>
      <c r="Q580" s="2" t="str">
        <f t="shared" si="108"/>
        <v/>
      </c>
      <c r="R580" s="2" t="str">
        <f t="shared" si="109"/>
        <v/>
      </c>
      <c r="S580" s="11" t="str">
        <f t="shared" si="110"/>
        <v/>
      </c>
      <c r="T580" s="11" t="str">
        <f>IF(ISBLANK(A580),"",VLOOKUP(表1_1617[[#This Row],[分项工程名称]],模板!C:G,3,FALSE))</f>
        <v/>
      </c>
      <c r="U580" s="2" t="str">
        <f t="shared" si="111"/>
        <v/>
      </c>
      <c r="V580" s="2" t="str">
        <f t="shared" si="112"/>
        <v/>
      </c>
      <c r="W580" s="11" t="str">
        <f>IF(ISBLANK(A580),"",表1_1617[[#This Row],[子项名称]]&amp;表1_1617[[#This Row],[标题]]&amp;表1_1617[[#This Row],[分项工程代号]])</f>
        <v/>
      </c>
      <c r="X580" s="11" t="str">
        <f>IF(ISBLANK(A580),"",COUNTIF(W:W,表1_1617[[#This Row],[子项名称]]&amp;表1_1617[[#This Row],[标题]]&amp;表1_1617[[#This Row],[分项工程代号]]))</f>
        <v/>
      </c>
      <c r="Y580" s="11" t="str">
        <f>IF(ISBLANK(A580),"",表1_1617[[#This Row],[子项名称]]&amp;表1_1617[[#This Row],[分项工程代号]]&amp;表1_1617[[#This Row],[分项工程名称]])</f>
        <v/>
      </c>
      <c r="Z580" s="11" t="str">
        <f>IF(ISBLANK(A580),"",IF(MATCH(表1_1617[[#This Row],[子项名称]]&amp;表1_1617[[#This Row],[分项工程代号]]&amp;表1_1617[[#This Row],[分项工程名称]],Y:Y,0)=ROW(表1_1617[[#This Row],[子项名称]]),TRUE,FALSE))</f>
        <v/>
      </c>
      <c r="AA580" s="11" t="str">
        <f t="shared" si="113"/>
        <v/>
      </c>
      <c r="AB580" s="11" t="str">
        <f>IF(ISBLANK(A580),"",VLOOKUP(表1_1617[[#This Row],[分项工程名称]],施工检查记录[#All],2,FALSE))</f>
        <v/>
      </c>
      <c r="AC580" s="5"/>
    </row>
    <row r="581" customHeight="1" spans="1:29">
      <c r="A581" s="5"/>
      <c r="B581" s="5"/>
      <c r="C581" s="5"/>
      <c r="D581" s="5"/>
      <c r="E581" s="5"/>
      <c r="F581" s="5"/>
      <c r="G581" s="5"/>
      <c r="H581" s="5"/>
      <c r="I581" s="5"/>
      <c r="J581" s="5"/>
      <c r="K581" s="11" t="str">
        <f>IF(ISBLANK(A581),"",VLOOKUP("S8"&amp;表1_1617[[#This Row],[分项工程代号]]&amp;表1_1617[[#This Row],[分项工程名称]],模板!D:F,3,FALSE))</f>
        <v/>
      </c>
      <c r="L581" s="2" t="str">
        <f>IF(ISBLANK(A581),"",表1_1617[[#This Row],[编号]]&amp;TEXT(表1_1617[[#This Row],[序号]],"000"))</f>
        <v/>
      </c>
      <c r="M581" s="11" t="str">
        <f t="shared" si="104"/>
        <v/>
      </c>
      <c r="N581" s="11" t="str">
        <f t="shared" si="105"/>
        <v/>
      </c>
      <c r="O581" s="11" t="str">
        <f t="shared" si="106"/>
        <v/>
      </c>
      <c r="P581" s="2" t="str">
        <f t="shared" si="107"/>
        <v/>
      </c>
      <c r="Q581" s="2" t="str">
        <f t="shared" si="108"/>
        <v/>
      </c>
      <c r="R581" s="2" t="str">
        <f t="shared" si="109"/>
        <v/>
      </c>
      <c r="S581" s="11" t="str">
        <f t="shared" si="110"/>
        <v/>
      </c>
      <c r="T581" s="11" t="str">
        <f>IF(ISBLANK(A581),"",VLOOKUP(表1_1617[[#This Row],[分项工程名称]],模板!C:G,3,FALSE))</f>
        <v/>
      </c>
      <c r="U581" s="2" t="str">
        <f t="shared" si="111"/>
        <v/>
      </c>
      <c r="V581" s="2" t="str">
        <f t="shared" si="112"/>
        <v/>
      </c>
      <c r="W581" s="11" t="str">
        <f>IF(ISBLANK(A581),"",表1_1617[[#This Row],[子项名称]]&amp;表1_1617[[#This Row],[标题]]&amp;表1_1617[[#This Row],[分项工程代号]])</f>
        <v/>
      </c>
      <c r="X581" s="11" t="str">
        <f>IF(ISBLANK(A581),"",COUNTIF(W:W,表1_1617[[#This Row],[子项名称]]&amp;表1_1617[[#This Row],[标题]]&amp;表1_1617[[#This Row],[分项工程代号]]))</f>
        <v/>
      </c>
      <c r="Y581" s="11" t="str">
        <f>IF(ISBLANK(A581),"",表1_1617[[#This Row],[子项名称]]&amp;表1_1617[[#This Row],[分项工程代号]]&amp;表1_1617[[#This Row],[分项工程名称]])</f>
        <v/>
      </c>
      <c r="Z581" s="11" t="str">
        <f>IF(ISBLANK(A581),"",IF(MATCH(表1_1617[[#This Row],[子项名称]]&amp;表1_1617[[#This Row],[分项工程代号]]&amp;表1_1617[[#This Row],[分项工程名称]],Y:Y,0)=ROW(表1_1617[[#This Row],[子项名称]]),TRUE,FALSE))</f>
        <v/>
      </c>
      <c r="AA581" s="11" t="str">
        <f t="shared" si="113"/>
        <v/>
      </c>
      <c r="AB581" s="11" t="str">
        <f>IF(ISBLANK(A581),"",VLOOKUP(表1_1617[[#This Row],[分项工程名称]],施工检查记录[#All],2,FALSE))</f>
        <v/>
      </c>
      <c r="AC581" s="5"/>
    </row>
    <row r="582" customHeight="1" spans="1:29">
      <c r="A582" s="5"/>
      <c r="B582" s="5"/>
      <c r="C582" s="5"/>
      <c r="D582" s="5"/>
      <c r="E582" s="5"/>
      <c r="F582" s="5"/>
      <c r="G582" s="5"/>
      <c r="H582" s="5"/>
      <c r="I582" s="5"/>
      <c r="J582" s="5"/>
      <c r="K582" s="11" t="str">
        <f>IF(ISBLANK(A582),"",VLOOKUP("S8"&amp;表1_1617[[#This Row],[分项工程代号]]&amp;表1_1617[[#This Row],[分项工程名称]],模板!D:F,3,FALSE))</f>
        <v/>
      </c>
      <c r="L582" s="2" t="str">
        <f>IF(ISBLANK(A582),"",表1_1617[[#This Row],[编号]]&amp;TEXT(表1_1617[[#This Row],[序号]],"000"))</f>
        <v/>
      </c>
      <c r="M582" s="11" t="str">
        <f t="shared" si="104"/>
        <v/>
      </c>
      <c r="N582" s="11" t="str">
        <f t="shared" si="105"/>
        <v/>
      </c>
      <c r="O582" s="11" t="str">
        <f t="shared" si="106"/>
        <v/>
      </c>
      <c r="P582" s="2" t="str">
        <f t="shared" si="107"/>
        <v/>
      </c>
      <c r="Q582" s="2" t="str">
        <f t="shared" si="108"/>
        <v/>
      </c>
      <c r="R582" s="2" t="str">
        <f t="shared" si="109"/>
        <v/>
      </c>
      <c r="S582" s="11" t="str">
        <f t="shared" si="110"/>
        <v/>
      </c>
      <c r="T582" s="11" t="str">
        <f>IF(ISBLANK(A582),"",VLOOKUP(表1_1617[[#This Row],[分项工程名称]],模板!C:G,3,FALSE))</f>
        <v/>
      </c>
      <c r="U582" s="2" t="str">
        <f t="shared" si="111"/>
        <v/>
      </c>
      <c r="V582" s="2" t="str">
        <f t="shared" si="112"/>
        <v/>
      </c>
      <c r="W582" s="11" t="str">
        <f>IF(ISBLANK(A582),"",表1_1617[[#This Row],[子项名称]]&amp;表1_1617[[#This Row],[标题]]&amp;表1_1617[[#This Row],[分项工程代号]])</f>
        <v/>
      </c>
      <c r="X582" s="11" t="str">
        <f>IF(ISBLANK(A582),"",COUNTIF(W:W,表1_1617[[#This Row],[子项名称]]&amp;表1_1617[[#This Row],[标题]]&amp;表1_1617[[#This Row],[分项工程代号]]))</f>
        <v/>
      </c>
      <c r="Y582" s="11" t="str">
        <f>IF(ISBLANK(A582),"",表1_1617[[#This Row],[子项名称]]&amp;表1_1617[[#This Row],[分项工程代号]]&amp;表1_1617[[#This Row],[分项工程名称]])</f>
        <v/>
      </c>
      <c r="Z582" s="11" t="str">
        <f>IF(ISBLANK(A582),"",IF(MATCH(表1_1617[[#This Row],[子项名称]]&amp;表1_1617[[#This Row],[分项工程代号]]&amp;表1_1617[[#This Row],[分项工程名称]],Y:Y,0)=ROW(表1_1617[[#This Row],[子项名称]]),TRUE,FALSE))</f>
        <v/>
      </c>
      <c r="AA582" s="11" t="str">
        <f t="shared" si="113"/>
        <v/>
      </c>
      <c r="AB582" s="11" t="str">
        <f>IF(ISBLANK(A582),"",VLOOKUP(表1_1617[[#This Row],[分项工程名称]],施工检查记录[#All],2,FALSE))</f>
        <v/>
      </c>
      <c r="AC582" s="5"/>
    </row>
    <row r="583" customHeight="1" spans="1:29">
      <c r="A583" s="5"/>
      <c r="B583" s="5"/>
      <c r="C583" s="5"/>
      <c r="D583" s="5"/>
      <c r="E583" s="5"/>
      <c r="F583" s="5"/>
      <c r="G583" s="5"/>
      <c r="H583" s="5"/>
      <c r="I583" s="5"/>
      <c r="J583" s="5"/>
      <c r="K583" s="11" t="str">
        <f>IF(ISBLANK(A583),"",VLOOKUP("S8"&amp;表1_1617[[#This Row],[分项工程代号]]&amp;表1_1617[[#This Row],[分项工程名称]],模板!D:F,3,FALSE))</f>
        <v/>
      </c>
      <c r="L583" s="2" t="str">
        <f>IF(ISBLANK(A583),"",表1_1617[[#This Row],[编号]]&amp;TEXT(表1_1617[[#This Row],[序号]],"000"))</f>
        <v/>
      </c>
      <c r="M583" s="11" t="str">
        <f t="shared" si="104"/>
        <v/>
      </c>
      <c r="N583" s="11" t="str">
        <f t="shared" si="105"/>
        <v/>
      </c>
      <c r="O583" s="11" t="str">
        <f t="shared" si="106"/>
        <v/>
      </c>
      <c r="P583" s="2" t="str">
        <f t="shared" si="107"/>
        <v/>
      </c>
      <c r="Q583" s="2" t="str">
        <f t="shared" si="108"/>
        <v/>
      </c>
      <c r="R583" s="2" t="str">
        <f t="shared" si="109"/>
        <v/>
      </c>
      <c r="S583" s="11" t="str">
        <f t="shared" si="110"/>
        <v/>
      </c>
      <c r="T583" s="11" t="str">
        <f>IF(ISBLANK(A583),"",VLOOKUP(表1_1617[[#This Row],[分项工程名称]],模板!C:G,3,FALSE))</f>
        <v/>
      </c>
      <c r="U583" s="2" t="str">
        <f t="shared" si="111"/>
        <v/>
      </c>
      <c r="V583" s="2" t="str">
        <f t="shared" si="112"/>
        <v/>
      </c>
      <c r="W583" s="11" t="str">
        <f>IF(ISBLANK(A583),"",表1_1617[[#This Row],[子项名称]]&amp;表1_1617[[#This Row],[标题]]&amp;表1_1617[[#This Row],[分项工程代号]])</f>
        <v/>
      </c>
      <c r="X583" s="11" t="str">
        <f>IF(ISBLANK(A583),"",COUNTIF(W:W,表1_1617[[#This Row],[子项名称]]&amp;表1_1617[[#This Row],[标题]]&amp;表1_1617[[#This Row],[分项工程代号]]))</f>
        <v/>
      </c>
      <c r="Y583" s="11" t="str">
        <f>IF(ISBLANK(A583),"",表1_1617[[#This Row],[子项名称]]&amp;表1_1617[[#This Row],[分项工程代号]]&amp;表1_1617[[#This Row],[分项工程名称]])</f>
        <v/>
      </c>
      <c r="Z583" s="11" t="str">
        <f>IF(ISBLANK(A583),"",IF(MATCH(表1_1617[[#This Row],[子项名称]]&amp;表1_1617[[#This Row],[分项工程代号]]&amp;表1_1617[[#This Row],[分项工程名称]],Y:Y,0)=ROW(表1_1617[[#This Row],[子项名称]]),TRUE,FALSE))</f>
        <v/>
      </c>
      <c r="AA583" s="11" t="str">
        <f t="shared" si="113"/>
        <v/>
      </c>
      <c r="AB583" s="11" t="str">
        <f>IF(ISBLANK(A583),"",VLOOKUP(表1_1617[[#This Row],[分项工程名称]],施工检查记录[#All],2,FALSE))</f>
        <v/>
      </c>
      <c r="AC583" s="5"/>
    </row>
    <row r="584" customHeight="1" spans="1:29">
      <c r="A584" s="5"/>
      <c r="B584" s="5"/>
      <c r="C584" s="5"/>
      <c r="D584" s="5"/>
      <c r="E584" s="5"/>
      <c r="F584" s="5"/>
      <c r="G584" s="5"/>
      <c r="H584" s="5"/>
      <c r="I584" s="5"/>
      <c r="J584" s="5"/>
      <c r="K584" s="11" t="str">
        <f>IF(ISBLANK(A584),"",VLOOKUP("S8"&amp;表1_1617[[#This Row],[分项工程代号]]&amp;表1_1617[[#This Row],[分项工程名称]],模板!D:F,3,FALSE))</f>
        <v/>
      </c>
      <c r="L584" s="2" t="str">
        <f>IF(ISBLANK(A584),"",表1_1617[[#This Row],[编号]]&amp;TEXT(表1_1617[[#This Row],[序号]],"000"))</f>
        <v/>
      </c>
      <c r="M584" s="11" t="str">
        <f t="shared" si="104"/>
        <v/>
      </c>
      <c r="N584" s="11" t="str">
        <f t="shared" si="105"/>
        <v/>
      </c>
      <c r="O584" s="11" t="str">
        <f t="shared" si="106"/>
        <v/>
      </c>
      <c r="P584" s="2" t="str">
        <f t="shared" si="107"/>
        <v/>
      </c>
      <c r="Q584" s="2" t="str">
        <f t="shared" si="108"/>
        <v/>
      </c>
      <c r="R584" s="2" t="str">
        <f t="shared" si="109"/>
        <v/>
      </c>
      <c r="S584" s="11" t="str">
        <f t="shared" si="110"/>
        <v/>
      </c>
      <c r="T584" s="11" t="str">
        <f>IF(ISBLANK(A584),"",VLOOKUP(表1_1617[[#This Row],[分项工程名称]],模板!C:G,3,FALSE))</f>
        <v/>
      </c>
      <c r="U584" s="2" t="str">
        <f t="shared" si="111"/>
        <v/>
      </c>
      <c r="V584" s="2" t="str">
        <f t="shared" si="112"/>
        <v/>
      </c>
      <c r="W584" s="11" t="str">
        <f>IF(ISBLANK(A584),"",表1_1617[[#This Row],[子项名称]]&amp;表1_1617[[#This Row],[标题]]&amp;表1_1617[[#This Row],[分项工程代号]])</f>
        <v/>
      </c>
      <c r="X584" s="11" t="str">
        <f>IF(ISBLANK(A584),"",COUNTIF(W:W,表1_1617[[#This Row],[子项名称]]&amp;表1_1617[[#This Row],[标题]]&amp;表1_1617[[#This Row],[分项工程代号]]))</f>
        <v/>
      </c>
      <c r="Y584" s="11" t="str">
        <f>IF(ISBLANK(A584),"",表1_1617[[#This Row],[子项名称]]&amp;表1_1617[[#This Row],[分项工程代号]]&amp;表1_1617[[#This Row],[分项工程名称]])</f>
        <v/>
      </c>
      <c r="Z584" s="11" t="str">
        <f>IF(ISBLANK(A584),"",IF(MATCH(表1_1617[[#This Row],[子项名称]]&amp;表1_1617[[#This Row],[分项工程代号]]&amp;表1_1617[[#This Row],[分项工程名称]],Y:Y,0)=ROW(表1_1617[[#This Row],[子项名称]]),TRUE,FALSE))</f>
        <v/>
      </c>
      <c r="AA584" s="11" t="str">
        <f t="shared" si="113"/>
        <v/>
      </c>
      <c r="AB584" s="11" t="str">
        <f>IF(ISBLANK(A584),"",VLOOKUP(表1_1617[[#This Row],[分项工程名称]],施工检查记录[#All],2,FALSE))</f>
        <v/>
      </c>
      <c r="AC584" s="5"/>
    </row>
    <row r="585" customHeight="1" spans="1:29">
      <c r="A585" s="5"/>
      <c r="B585" s="5"/>
      <c r="C585" s="5"/>
      <c r="D585" s="5"/>
      <c r="E585" s="5"/>
      <c r="F585" s="5"/>
      <c r="G585" s="5"/>
      <c r="H585" s="5"/>
      <c r="I585" s="5"/>
      <c r="J585" s="5"/>
      <c r="K585" s="11" t="str">
        <f>IF(ISBLANK(A585),"",VLOOKUP("S8"&amp;表1_1617[[#This Row],[分项工程代号]]&amp;表1_1617[[#This Row],[分项工程名称]],模板!D:F,3,FALSE))</f>
        <v/>
      </c>
      <c r="L585" s="2" t="str">
        <f>IF(ISBLANK(A585),"",表1_1617[[#This Row],[编号]]&amp;TEXT(表1_1617[[#This Row],[序号]],"000"))</f>
        <v/>
      </c>
      <c r="M585" s="11" t="str">
        <f t="shared" si="104"/>
        <v/>
      </c>
      <c r="N585" s="11" t="str">
        <f t="shared" si="105"/>
        <v/>
      </c>
      <c r="O585" s="11" t="str">
        <f t="shared" si="106"/>
        <v/>
      </c>
      <c r="P585" s="2" t="str">
        <f t="shared" si="107"/>
        <v/>
      </c>
      <c r="Q585" s="2" t="str">
        <f t="shared" si="108"/>
        <v/>
      </c>
      <c r="R585" s="2" t="str">
        <f t="shared" si="109"/>
        <v/>
      </c>
      <c r="S585" s="11" t="str">
        <f t="shared" si="110"/>
        <v/>
      </c>
      <c r="T585" s="11" t="str">
        <f>IF(ISBLANK(A585),"",VLOOKUP(表1_1617[[#This Row],[分项工程名称]],模板!C:G,3,FALSE))</f>
        <v/>
      </c>
      <c r="U585" s="2" t="str">
        <f t="shared" si="111"/>
        <v/>
      </c>
      <c r="V585" s="2" t="str">
        <f t="shared" si="112"/>
        <v/>
      </c>
      <c r="W585" s="11" t="str">
        <f>IF(ISBLANK(A585),"",表1_1617[[#This Row],[子项名称]]&amp;表1_1617[[#This Row],[标题]]&amp;表1_1617[[#This Row],[分项工程代号]])</f>
        <v/>
      </c>
      <c r="X585" s="11" t="str">
        <f>IF(ISBLANK(A585),"",COUNTIF(W:W,表1_1617[[#This Row],[子项名称]]&amp;表1_1617[[#This Row],[标题]]&amp;表1_1617[[#This Row],[分项工程代号]]))</f>
        <v/>
      </c>
      <c r="Y585" s="11" t="str">
        <f>IF(ISBLANK(A585),"",表1_1617[[#This Row],[子项名称]]&amp;表1_1617[[#This Row],[分项工程代号]]&amp;表1_1617[[#This Row],[分项工程名称]])</f>
        <v/>
      </c>
      <c r="Z585" s="11" t="str">
        <f>IF(ISBLANK(A585),"",IF(MATCH(表1_1617[[#This Row],[子项名称]]&amp;表1_1617[[#This Row],[分项工程代号]]&amp;表1_1617[[#This Row],[分项工程名称]],Y:Y,0)=ROW(表1_1617[[#This Row],[子项名称]]),TRUE,FALSE))</f>
        <v/>
      </c>
      <c r="AA585" s="11" t="str">
        <f t="shared" si="113"/>
        <v/>
      </c>
      <c r="AB585" s="11" t="str">
        <f>IF(ISBLANK(A585),"",VLOOKUP(表1_1617[[#This Row],[分项工程名称]],施工检查记录[#All],2,FALSE))</f>
        <v/>
      </c>
      <c r="AC585" s="5"/>
    </row>
    <row r="586" customHeight="1" spans="1:29">
      <c r="A586" s="5"/>
      <c r="B586" s="5"/>
      <c r="C586" s="5"/>
      <c r="D586" s="5"/>
      <c r="E586" s="5"/>
      <c r="F586" s="5"/>
      <c r="G586" s="5"/>
      <c r="H586" s="5"/>
      <c r="I586" s="5"/>
      <c r="J586" s="5"/>
      <c r="K586" s="11" t="str">
        <f>IF(ISBLANK(A586),"",VLOOKUP("S8"&amp;表1_1617[[#This Row],[分项工程代号]]&amp;表1_1617[[#This Row],[分项工程名称]],模板!D:F,3,FALSE))</f>
        <v/>
      </c>
      <c r="L586" s="2" t="str">
        <f>IF(ISBLANK(A586),"",表1_1617[[#This Row],[编号]]&amp;TEXT(表1_1617[[#This Row],[序号]],"000"))</f>
        <v/>
      </c>
      <c r="M586" s="11" t="str">
        <f t="shared" si="104"/>
        <v/>
      </c>
      <c r="N586" s="11" t="str">
        <f t="shared" si="105"/>
        <v/>
      </c>
      <c r="O586" s="11" t="str">
        <f t="shared" si="106"/>
        <v/>
      </c>
      <c r="P586" s="2" t="str">
        <f t="shared" si="107"/>
        <v/>
      </c>
      <c r="Q586" s="2" t="str">
        <f t="shared" si="108"/>
        <v/>
      </c>
      <c r="R586" s="2" t="str">
        <f t="shared" si="109"/>
        <v/>
      </c>
      <c r="S586" s="11" t="str">
        <f t="shared" si="110"/>
        <v/>
      </c>
      <c r="T586" s="11" t="str">
        <f>IF(ISBLANK(A586),"",VLOOKUP(表1_1617[[#This Row],[分项工程名称]],模板!C:G,3,FALSE))</f>
        <v/>
      </c>
      <c r="U586" s="2" t="str">
        <f t="shared" si="111"/>
        <v/>
      </c>
      <c r="V586" s="2" t="str">
        <f t="shared" si="112"/>
        <v/>
      </c>
      <c r="W586" s="11" t="str">
        <f>IF(ISBLANK(A586),"",表1_1617[[#This Row],[子项名称]]&amp;表1_1617[[#This Row],[标题]]&amp;表1_1617[[#This Row],[分项工程代号]])</f>
        <v/>
      </c>
      <c r="X586" s="11" t="str">
        <f>IF(ISBLANK(A586),"",COUNTIF(W:W,表1_1617[[#This Row],[子项名称]]&amp;表1_1617[[#This Row],[标题]]&amp;表1_1617[[#This Row],[分项工程代号]]))</f>
        <v/>
      </c>
      <c r="Y586" s="11" t="str">
        <f>IF(ISBLANK(A586),"",表1_1617[[#This Row],[子项名称]]&amp;表1_1617[[#This Row],[分项工程代号]]&amp;表1_1617[[#This Row],[分项工程名称]])</f>
        <v/>
      </c>
      <c r="Z586" s="11" t="str">
        <f>IF(ISBLANK(A586),"",IF(MATCH(表1_1617[[#This Row],[子项名称]]&amp;表1_1617[[#This Row],[分项工程代号]]&amp;表1_1617[[#This Row],[分项工程名称]],Y:Y,0)=ROW(表1_1617[[#This Row],[子项名称]]),TRUE,FALSE))</f>
        <v/>
      </c>
      <c r="AA586" s="11" t="str">
        <f t="shared" si="113"/>
        <v/>
      </c>
      <c r="AB586" s="11" t="str">
        <f>IF(ISBLANK(A586),"",VLOOKUP(表1_1617[[#This Row],[分项工程名称]],施工检查记录[#All],2,FALSE))</f>
        <v/>
      </c>
      <c r="AC586" s="5"/>
    </row>
    <row r="587" customHeight="1" spans="1:29">
      <c r="A587" s="5"/>
      <c r="B587" s="5"/>
      <c r="C587" s="5"/>
      <c r="D587" s="5"/>
      <c r="E587" s="5"/>
      <c r="F587" s="5"/>
      <c r="G587" s="5"/>
      <c r="H587" s="5"/>
      <c r="I587" s="5"/>
      <c r="J587" s="5"/>
      <c r="K587" s="11" t="str">
        <f>IF(ISBLANK(A587),"",VLOOKUP("S8"&amp;表1_1617[[#This Row],[分项工程代号]]&amp;表1_1617[[#This Row],[分项工程名称]],模板!D:F,3,FALSE))</f>
        <v/>
      </c>
      <c r="L587" s="2" t="str">
        <f>IF(ISBLANK(A587),"",表1_1617[[#This Row],[编号]]&amp;TEXT(表1_1617[[#This Row],[序号]],"000"))</f>
        <v/>
      </c>
      <c r="M587" s="11" t="str">
        <f t="shared" si="104"/>
        <v/>
      </c>
      <c r="N587" s="11" t="str">
        <f t="shared" si="105"/>
        <v/>
      </c>
      <c r="O587" s="11" t="str">
        <f t="shared" si="106"/>
        <v/>
      </c>
      <c r="P587" s="2" t="str">
        <f t="shared" si="107"/>
        <v/>
      </c>
      <c r="Q587" s="2" t="str">
        <f t="shared" si="108"/>
        <v/>
      </c>
      <c r="R587" s="2" t="str">
        <f t="shared" si="109"/>
        <v/>
      </c>
      <c r="S587" s="11" t="str">
        <f t="shared" si="110"/>
        <v/>
      </c>
      <c r="T587" s="11" t="str">
        <f>IF(ISBLANK(A587),"",VLOOKUP(表1_1617[[#This Row],[分项工程名称]],模板!C:G,3,FALSE))</f>
        <v/>
      </c>
      <c r="U587" s="2" t="str">
        <f t="shared" si="111"/>
        <v/>
      </c>
      <c r="V587" s="2" t="str">
        <f t="shared" si="112"/>
        <v/>
      </c>
      <c r="W587" s="11" t="str">
        <f>IF(ISBLANK(A587),"",表1_1617[[#This Row],[子项名称]]&amp;表1_1617[[#This Row],[标题]]&amp;表1_1617[[#This Row],[分项工程代号]])</f>
        <v/>
      </c>
      <c r="X587" s="11" t="str">
        <f>IF(ISBLANK(A587),"",COUNTIF(W:W,表1_1617[[#This Row],[子项名称]]&amp;表1_1617[[#This Row],[标题]]&amp;表1_1617[[#This Row],[分项工程代号]]))</f>
        <v/>
      </c>
      <c r="Y587" s="11" t="str">
        <f>IF(ISBLANK(A587),"",表1_1617[[#This Row],[子项名称]]&amp;表1_1617[[#This Row],[分项工程代号]]&amp;表1_1617[[#This Row],[分项工程名称]])</f>
        <v/>
      </c>
      <c r="Z587" s="11" t="str">
        <f>IF(ISBLANK(A587),"",IF(MATCH(表1_1617[[#This Row],[子项名称]]&amp;表1_1617[[#This Row],[分项工程代号]]&amp;表1_1617[[#This Row],[分项工程名称]],Y:Y,0)=ROW(表1_1617[[#This Row],[子项名称]]),TRUE,FALSE))</f>
        <v/>
      </c>
      <c r="AA587" s="11" t="str">
        <f t="shared" si="113"/>
        <v/>
      </c>
      <c r="AB587" s="11" t="str">
        <f>IF(ISBLANK(A587),"",VLOOKUP(表1_1617[[#This Row],[分项工程名称]],施工检查记录[#All],2,FALSE))</f>
        <v/>
      </c>
      <c r="AC587" s="5"/>
    </row>
    <row r="588" customHeight="1" spans="1:29">
      <c r="A588" s="5"/>
      <c r="B588" s="5"/>
      <c r="C588" s="5"/>
      <c r="D588" s="5"/>
      <c r="E588" s="5"/>
      <c r="F588" s="5"/>
      <c r="G588" s="5"/>
      <c r="H588" s="5"/>
      <c r="I588" s="5"/>
      <c r="J588" s="5"/>
      <c r="K588" s="11" t="str">
        <f>IF(ISBLANK(A588),"",VLOOKUP("S8"&amp;表1_1617[[#This Row],[分项工程代号]]&amp;表1_1617[[#This Row],[分项工程名称]],模板!D:F,3,FALSE))</f>
        <v/>
      </c>
      <c r="L588" s="2" t="str">
        <f>IF(ISBLANK(A588),"",表1_1617[[#This Row],[编号]]&amp;TEXT(表1_1617[[#This Row],[序号]],"000"))</f>
        <v/>
      </c>
      <c r="M588" s="11" t="str">
        <f t="shared" si="104"/>
        <v/>
      </c>
      <c r="N588" s="11" t="str">
        <f t="shared" si="105"/>
        <v/>
      </c>
      <c r="O588" s="11" t="str">
        <f t="shared" si="106"/>
        <v/>
      </c>
      <c r="P588" s="2" t="str">
        <f t="shared" si="107"/>
        <v/>
      </c>
      <c r="Q588" s="2" t="str">
        <f t="shared" si="108"/>
        <v/>
      </c>
      <c r="R588" s="2" t="str">
        <f t="shared" si="109"/>
        <v/>
      </c>
      <c r="S588" s="11" t="str">
        <f t="shared" si="110"/>
        <v/>
      </c>
      <c r="T588" s="11" t="str">
        <f>IF(ISBLANK(A588),"",VLOOKUP(表1_1617[[#This Row],[分项工程名称]],模板!C:G,3,FALSE))</f>
        <v/>
      </c>
      <c r="U588" s="2" t="str">
        <f t="shared" si="111"/>
        <v/>
      </c>
      <c r="V588" s="2" t="str">
        <f t="shared" si="112"/>
        <v/>
      </c>
      <c r="W588" s="11" t="str">
        <f>IF(ISBLANK(A588),"",表1_1617[[#This Row],[子项名称]]&amp;表1_1617[[#This Row],[标题]]&amp;表1_1617[[#This Row],[分项工程代号]])</f>
        <v/>
      </c>
      <c r="X588" s="11" t="str">
        <f>IF(ISBLANK(A588),"",COUNTIF(W:W,表1_1617[[#This Row],[子项名称]]&amp;表1_1617[[#This Row],[标题]]&amp;表1_1617[[#This Row],[分项工程代号]]))</f>
        <v/>
      </c>
      <c r="Y588" s="11" t="str">
        <f>IF(ISBLANK(A588),"",表1_1617[[#This Row],[子项名称]]&amp;表1_1617[[#This Row],[分项工程代号]]&amp;表1_1617[[#This Row],[分项工程名称]])</f>
        <v/>
      </c>
      <c r="Z588" s="11" t="str">
        <f>IF(ISBLANK(A588),"",IF(MATCH(表1_1617[[#This Row],[子项名称]]&amp;表1_1617[[#This Row],[分项工程代号]]&amp;表1_1617[[#This Row],[分项工程名称]],Y:Y,0)=ROW(表1_1617[[#This Row],[子项名称]]),TRUE,FALSE))</f>
        <v/>
      </c>
      <c r="AA588" s="11" t="str">
        <f t="shared" si="113"/>
        <v/>
      </c>
      <c r="AB588" s="11" t="str">
        <f>IF(ISBLANK(A588),"",VLOOKUP(表1_1617[[#This Row],[分项工程名称]],施工检查记录[#All],2,FALSE))</f>
        <v/>
      </c>
      <c r="AC588" s="5"/>
    </row>
    <row r="589" customHeight="1" spans="1:29">
      <c r="A589" s="5"/>
      <c r="B589" s="5"/>
      <c r="C589" s="5"/>
      <c r="D589" s="5"/>
      <c r="E589" s="5"/>
      <c r="F589" s="5"/>
      <c r="G589" s="5"/>
      <c r="H589" s="5"/>
      <c r="I589" s="5"/>
      <c r="J589" s="5"/>
      <c r="K589" s="11" t="str">
        <f>IF(ISBLANK(A589),"",VLOOKUP("S8"&amp;表1_1617[[#This Row],[分项工程代号]]&amp;表1_1617[[#This Row],[分项工程名称]],模板!D:F,3,FALSE))</f>
        <v/>
      </c>
      <c r="L589" s="2" t="str">
        <f>IF(ISBLANK(A589),"",表1_1617[[#This Row],[编号]]&amp;TEXT(表1_1617[[#This Row],[序号]],"000"))</f>
        <v/>
      </c>
      <c r="M589" s="11" t="str">
        <f t="shared" si="104"/>
        <v/>
      </c>
      <c r="N589" s="11" t="str">
        <f t="shared" si="105"/>
        <v/>
      </c>
      <c r="O589" s="11" t="str">
        <f t="shared" si="106"/>
        <v/>
      </c>
      <c r="P589" s="2" t="str">
        <f t="shared" si="107"/>
        <v/>
      </c>
      <c r="Q589" s="2" t="str">
        <f t="shared" si="108"/>
        <v/>
      </c>
      <c r="R589" s="2" t="str">
        <f t="shared" si="109"/>
        <v/>
      </c>
      <c r="S589" s="11" t="str">
        <f t="shared" si="110"/>
        <v/>
      </c>
      <c r="T589" s="11" t="str">
        <f>IF(ISBLANK(A589),"",VLOOKUP(表1_1617[[#This Row],[分项工程名称]],模板!C:G,3,FALSE))</f>
        <v/>
      </c>
      <c r="U589" s="2" t="str">
        <f t="shared" si="111"/>
        <v/>
      </c>
      <c r="V589" s="2" t="str">
        <f t="shared" si="112"/>
        <v/>
      </c>
      <c r="W589" s="11" t="str">
        <f>IF(ISBLANK(A589),"",表1_1617[[#This Row],[子项名称]]&amp;表1_1617[[#This Row],[标题]]&amp;表1_1617[[#This Row],[分项工程代号]])</f>
        <v/>
      </c>
      <c r="X589" s="11" t="str">
        <f>IF(ISBLANK(A589),"",COUNTIF(W:W,表1_1617[[#This Row],[子项名称]]&amp;表1_1617[[#This Row],[标题]]&amp;表1_1617[[#This Row],[分项工程代号]]))</f>
        <v/>
      </c>
      <c r="Y589" s="11" t="str">
        <f>IF(ISBLANK(A589),"",表1_1617[[#This Row],[子项名称]]&amp;表1_1617[[#This Row],[分项工程代号]]&amp;表1_1617[[#This Row],[分项工程名称]])</f>
        <v/>
      </c>
      <c r="Z589" s="11" t="str">
        <f>IF(ISBLANK(A589),"",IF(MATCH(表1_1617[[#This Row],[子项名称]]&amp;表1_1617[[#This Row],[分项工程代号]]&amp;表1_1617[[#This Row],[分项工程名称]],Y:Y,0)=ROW(表1_1617[[#This Row],[子项名称]]),TRUE,FALSE))</f>
        <v/>
      </c>
      <c r="AA589" s="11" t="str">
        <f t="shared" si="113"/>
        <v/>
      </c>
      <c r="AB589" s="11" t="str">
        <f>IF(ISBLANK(A589),"",VLOOKUP(表1_1617[[#This Row],[分项工程名称]],施工检查记录[#All],2,FALSE))</f>
        <v/>
      </c>
      <c r="AC589" s="5"/>
    </row>
    <row r="590" customHeight="1" spans="1:29">
      <c r="A590" s="5"/>
      <c r="B590" s="5"/>
      <c r="C590" s="5"/>
      <c r="D590" s="5"/>
      <c r="E590" s="5"/>
      <c r="F590" s="5"/>
      <c r="G590" s="5"/>
      <c r="H590" s="5"/>
      <c r="I590" s="5"/>
      <c r="J590" s="5"/>
      <c r="K590" s="11" t="str">
        <f>IF(ISBLANK(A590),"",VLOOKUP("S8"&amp;表1_1617[[#This Row],[分项工程代号]]&amp;表1_1617[[#This Row],[分项工程名称]],模板!D:F,3,FALSE))</f>
        <v/>
      </c>
      <c r="L590" s="2" t="str">
        <f>IF(ISBLANK(A590),"",表1_1617[[#This Row],[编号]]&amp;TEXT(表1_1617[[#This Row],[序号]],"000"))</f>
        <v/>
      </c>
      <c r="M590" s="11" t="str">
        <f t="shared" si="104"/>
        <v/>
      </c>
      <c r="N590" s="11" t="str">
        <f t="shared" si="105"/>
        <v/>
      </c>
      <c r="O590" s="11" t="str">
        <f t="shared" si="106"/>
        <v/>
      </c>
      <c r="P590" s="2" t="str">
        <f t="shared" si="107"/>
        <v/>
      </c>
      <c r="Q590" s="2" t="str">
        <f t="shared" si="108"/>
        <v/>
      </c>
      <c r="R590" s="2" t="str">
        <f t="shared" si="109"/>
        <v/>
      </c>
      <c r="S590" s="11" t="str">
        <f t="shared" si="110"/>
        <v/>
      </c>
      <c r="T590" s="11" t="str">
        <f>IF(ISBLANK(A590),"",VLOOKUP(表1_1617[[#This Row],[分项工程名称]],模板!C:G,3,FALSE))</f>
        <v/>
      </c>
      <c r="U590" s="2" t="str">
        <f t="shared" si="111"/>
        <v/>
      </c>
      <c r="V590" s="2" t="str">
        <f t="shared" si="112"/>
        <v/>
      </c>
      <c r="W590" s="11" t="str">
        <f>IF(ISBLANK(A590),"",表1_1617[[#This Row],[子项名称]]&amp;表1_1617[[#This Row],[标题]]&amp;表1_1617[[#This Row],[分项工程代号]])</f>
        <v/>
      </c>
      <c r="X590" s="11" t="str">
        <f>IF(ISBLANK(A590),"",COUNTIF(W:W,表1_1617[[#This Row],[子项名称]]&amp;表1_1617[[#This Row],[标题]]&amp;表1_1617[[#This Row],[分项工程代号]]))</f>
        <v/>
      </c>
      <c r="Y590" s="11" t="str">
        <f>IF(ISBLANK(A590),"",表1_1617[[#This Row],[子项名称]]&amp;表1_1617[[#This Row],[分项工程代号]]&amp;表1_1617[[#This Row],[分项工程名称]])</f>
        <v/>
      </c>
      <c r="Z590" s="11" t="str">
        <f>IF(ISBLANK(A590),"",IF(MATCH(表1_1617[[#This Row],[子项名称]]&amp;表1_1617[[#This Row],[分项工程代号]]&amp;表1_1617[[#This Row],[分项工程名称]],Y:Y,0)=ROW(表1_1617[[#This Row],[子项名称]]),TRUE,FALSE))</f>
        <v/>
      </c>
      <c r="AA590" s="11" t="str">
        <f t="shared" si="113"/>
        <v/>
      </c>
      <c r="AB590" s="11" t="str">
        <f>IF(ISBLANK(A590),"",VLOOKUP(表1_1617[[#This Row],[分项工程名称]],施工检查记录[#All],2,FALSE))</f>
        <v/>
      </c>
      <c r="AC590" s="5"/>
    </row>
    <row r="591" customHeight="1" spans="1:29">
      <c r="A591" s="5"/>
      <c r="B591" s="5"/>
      <c r="C591" s="5"/>
      <c r="D591" s="5"/>
      <c r="E591" s="5"/>
      <c r="F591" s="5"/>
      <c r="G591" s="5"/>
      <c r="H591" s="5"/>
      <c r="I591" s="5"/>
      <c r="J591" s="5"/>
      <c r="K591" s="11" t="str">
        <f>IF(ISBLANK(A591),"",VLOOKUP("S8"&amp;表1_1617[[#This Row],[分项工程代号]]&amp;表1_1617[[#This Row],[分项工程名称]],模板!D:F,3,FALSE))</f>
        <v/>
      </c>
      <c r="L591" s="2" t="str">
        <f>IF(ISBLANK(A591),"",表1_1617[[#This Row],[编号]]&amp;TEXT(表1_1617[[#This Row],[序号]],"000"))</f>
        <v/>
      </c>
      <c r="M591" s="11" t="str">
        <f t="shared" si="104"/>
        <v/>
      </c>
      <c r="N591" s="11" t="str">
        <f t="shared" si="105"/>
        <v/>
      </c>
      <c r="O591" s="11" t="str">
        <f t="shared" si="106"/>
        <v/>
      </c>
      <c r="P591" s="2" t="str">
        <f t="shared" si="107"/>
        <v/>
      </c>
      <c r="Q591" s="2" t="str">
        <f t="shared" si="108"/>
        <v/>
      </c>
      <c r="R591" s="2" t="str">
        <f t="shared" si="109"/>
        <v/>
      </c>
      <c r="S591" s="11" t="str">
        <f t="shared" si="110"/>
        <v/>
      </c>
      <c r="T591" s="11" t="str">
        <f>IF(ISBLANK(A591),"",VLOOKUP(表1_1617[[#This Row],[分项工程名称]],模板!C:G,3,FALSE))</f>
        <v/>
      </c>
      <c r="U591" s="2" t="str">
        <f t="shared" si="111"/>
        <v/>
      </c>
      <c r="V591" s="2" t="str">
        <f t="shared" si="112"/>
        <v/>
      </c>
      <c r="W591" s="11" t="str">
        <f>IF(ISBLANK(A591),"",表1_1617[[#This Row],[子项名称]]&amp;表1_1617[[#This Row],[标题]]&amp;表1_1617[[#This Row],[分项工程代号]])</f>
        <v/>
      </c>
      <c r="X591" s="11" t="str">
        <f>IF(ISBLANK(A591),"",COUNTIF(W:W,表1_1617[[#This Row],[子项名称]]&amp;表1_1617[[#This Row],[标题]]&amp;表1_1617[[#This Row],[分项工程代号]]))</f>
        <v/>
      </c>
      <c r="Y591" s="11" t="str">
        <f>IF(ISBLANK(A591),"",表1_1617[[#This Row],[子项名称]]&amp;表1_1617[[#This Row],[分项工程代号]]&amp;表1_1617[[#This Row],[分项工程名称]])</f>
        <v/>
      </c>
      <c r="Z591" s="11" t="str">
        <f>IF(ISBLANK(A591),"",IF(MATCH(表1_1617[[#This Row],[子项名称]]&amp;表1_1617[[#This Row],[分项工程代号]]&amp;表1_1617[[#This Row],[分项工程名称]],Y:Y,0)=ROW(表1_1617[[#This Row],[子项名称]]),TRUE,FALSE))</f>
        <v/>
      </c>
      <c r="AA591" s="11" t="str">
        <f t="shared" si="113"/>
        <v/>
      </c>
      <c r="AB591" s="11" t="str">
        <f>IF(ISBLANK(A591),"",VLOOKUP(表1_1617[[#This Row],[分项工程名称]],施工检查记录[#All],2,FALSE))</f>
        <v/>
      </c>
      <c r="AC591" s="5"/>
    </row>
    <row r="592" customHeight="1" spans="1:29">
      <c r="A592" s="5"/>
      <c r="B592" s="5"/>
      <c r="C592" s="5"/>
      <c r="D592" s="5"/>
      <c r="E592" s="5"/>
      <c r="F592" s="5"/>
      <c r="G592" s="5"/>
      <c r="H592" s="5"/>
      <c r="I592" s="5"/>
      <c r="J592" s="5"/>
      <c r="K592" s="11" t="str">
        <f>IF(ISBLANK(A592),"",VLOOKUP("S8"&amp;表1_1617[[#This Row],[分项工程代号]]&amp;表1_1617[[#This Row],[分项工程名称]],模板!D:F,3,FALSE))</f>
        <v/>
      </c>
      <c r="L592" s="2" t="str">
        <f>IF(ISBLANK(A592),"",表1_1617[[#This Row],[编号]]&amp;TEXT(表1_1617[[#This Row],[序号]],"000"))</f>
        <v/>
      </c>
      <c r="M592" s="11" t="str">
        <f t="shared" si="104"/>
        <v/>
      </c>
      <c r="N592" s="11" t="str">
        <f t="shared" si="105"/>
        <v/>
      </c>
      <c r="O592" s="11" t="str">
        <f t="shared" si="106"/>
        <v/>
      </c>
      <c r="P592" s="2" t="str">
        <f t="shared" si="107"/>
        <v/>
      </c>
      <c r="Q592" s="2" t="str">
        <f t="shared" si="108"/>
        <v/>
      </c>
      <c r="R592" s="2" t="str">
        <f t="shared" si="109"/>
        <v/>
      </c>
      <c r="S592" s="11" t="str">
        <f t="shared" si="110"/>
        <v/>
      </c>
      <c r="T592" s="11" t="str">
        <f>IF(ISBLANK(A592),"",VLOOKUP(表1_1617[[#This Row],[分项工程名称]],模板!C:G,3,FALSE))</f>
        <v/>
      </c>
      <c r="U592" s="2" t="str">
        <f t="shared" si="111"/>
        <v/>
      </c>
      <c r="V592" s="2" t="str">
        <f t="shared" si="112"/>
        <v/>
      </c>
      <c r="W592" s="11" t="str">
        <f>IF(ISBLANK(A592),"",表1_1617[[#This Row],[子项名称]]&amp;表1_1617[[#This Row],[标题]]&amp;表1_1617[[#This Row],[分项工程代号]])</f>
        <v/>
      </c>
      <c r="X592" s="11" t="str">
        <f>IF(ISBLANK(A592),"",COUNTIF(W:W,表1_1617[[#This Row],[子项名称]]&amp;表1_1617[[#This Row],[标题]]&amp;表1_1617[[#This Row],[分项工程代号]]))</f>
        <v/>
      </c>
      <c r="Y592" s="11" t="str">
        <f>IF(ISBLANK(A592),"",表1_1617[[#This Row],[子项名称]]&amp;表1_1617[[#This Row],[分项工程代号]]&amp;表1_1617[[#This Row],[分项工程名称]])</f>
        <v/>
      </c>
      <c r="Z592" s="11" t="str">
        <f>IF(ISBLANK(A592),"",IF(MATCH(表1_1617[[#This Row],[子项名称]]&amp;表1_1617[[#This Row],[分项工程代号]]&amp;表1_1617[[#This Row],[分项工程名称]],Y:Y,0)=ROW(表1_1617[[#This Row],[子项名称]]),TRUE,FALSE))</f>
        <v/>
      </c>
      <c r="AA592" s="11" t="str">
        <f t="shared" si="113"/>
        <v/>
      </c>
      <c r="AB592" s="11" t="str">
        <f>IF(ISBLANK(A592),"",VLOOKUP(表1_1617[[#This Row],[分项工程名称]],施工检查记录[#All],2,FALSE))</f>
        <v/>
      </c>
      <c r="AC592" s="5"/>
    </row>
    <row r="593" customHeight="1" spans="1:29">
      <c r="A593" s="5"/>
      <c r="B593" s="5"/>
      <c r="C593" s="5"/>
      <c r="D593" s="5"/>
      <c r="E593" s="5"/>
      <c r="F593" s="5"/>
      <c r="G593" s="5"/>
      <c r="H593" s="5"/>
      <c r="I593" s="5"/>
      <c r="J593" s="5"/>
      <c r="K593" s="11" t="str">
        <f>IF(ISBLANK(A593),"",VLOOKUP("S8"&amp;表1_1617[[#This Row],[分项工程代号]]&amp;表1_1617[[#This Row],[分项工程名称]],模板!D:F,3,FALSE))</f>
        <v/>
      </c>
      <c r="L593" s="2" t="str">
        <f>IF(ISBLANK(A593),"",表1_1617[[#This Row],[编号]]&amp;TEXT(表1_1617[[#This Row],[序号]],"000"))</f>
        <v/>
      </c>
      <c r="M593" s="11" t="str">
        <f t="shared" si="104"/>
        <v/>
      </c>
      <c r="N593" s="11" t="str">
        <f t="shared" si="105"/>
        <v/>
      </c>
      <c r="O593" s="11" t="str">
        <f t="shared" si="106"/>
        <v/>
      </c>
      <c r="P593" s="2" t="str">
        <f t="shared" si="107"/>
        <v/>
      </c>
      <c r="Q593" s="2" t="str">
        <f t="shared" si="108"/>
        <v/>
      </c>
      <c r="R593" s="2" t="str">
        <f t="shared" si="109"/>
        <v/>
      </c>
      <c r="S593" s="11" t="str">
        <f t="shared" si="110"/>
        <v/>
      </c>
      <c r="T593" s="11" t="str">
        <f>IF(ISBLANK(A593),"",VLOOKUP(表1_1617[[#This Row],[分项工程名称]],模板!C:G,3,FALSE))</f>
        <v/>
      </c>
      <c r="U593" s="2" t="str">
        <f t="shared" si="111"/>
        <v/>
      </c>
      <c r="V593" s="2" t="str">
        <f t="shared" si="112"/>
        <v/>
      </c>
      <c r="W593" s="11" t="str">
        <f>IF(ISBLANK(A593),"",表1_1617[[#This Row],[子项名称]]&amp;表1_1617[[#This Row],[标题]]&amp;表1_1617[[#This Row],[分项工程代号]])</f>
        <v/>
      </c>
      <c r="X593" s="11" t="str">
        <f>IF(ISBLANK(A593),"",COUNTIF(W:W,表1_1617[[#This Row],[子项名称]]&amp;表1_1617[[#This Row],[标题]]&amp;表1_1617[[#This Row],[分项工程代号]]))</f>
        <v/>
      </c>
      <c r="Y593" s="11" t="str">
        <f>IF(ISBLANK(A593),"",表1_1617[[#This Row],[子项名称]]&amp;表1_1617[[#This Row],[分项工程代号]]&amp;表1_1617[[#This Row],[分项工程名称]])</f>
        <v/>
      </c>
      <c r="Z593" s="11" t="str">
        <f>IF(ISBLANK(A593),"",IF(MATCH(表1_1617[[#This Row],[子项名称]]&amp;表1_1617[[#This Row],[分项工程代号]]&amp;表1_1617[[#This Row],[分项工程名称]],Y:Y,0)=ROW(表1_1617[[#This Row],[子项名称]]),TRUE,FALSE))</f>
        <v/>
      </c>
      <c r="AA593" s="11" t="str">
        <f t="shared" si="113"/>
        <v/>
      </c>
      <c r="AB593" s="11" t="str">
        <f>IF(ISBLANK(A593),"",VLOOKUP(表1_1617[[#This Row],[分项工程名称]],施工检查记录[#All],2,FALSE))</f>
        <v/>
      </c>
      <c r="AC593" s="5"/>
    </row>
    <row r="594" customHeight="1" spans="1:29">
      <c r="A594" s="5"/>
      <c r="B594" s="5"/>
      <c r="C594" s="5"/>
      <c r="D594" s="5"/>
      <c r="E594" s="5"/>
      <c r="F594" s="5"/>
      <c r="G594" s="5"/>
      <c r="H594" s="5"/>
      <c r="I594" s="5"/>
      <c r="J594" s="5"/>
      <c r="K594" s="11" t="str">
        <f>IF(ISBLANK(A594),"",VLOOKUP("S8"&amp;表1_1617[[#This Row],[分项工程代号]]&amp;表1_1617[[#This Row],[分项工程名称]],模板!D:F,3,FALSE))</f>
        <v/>
      </c>
      <c r="L594" s="2" t="str">
        <f>IF(ISBLANK(A594),"",表1_1617[[#This Row],[编号]]&amp;TEXT(表1_1617[[#This Row],[序号]],"000"))</f>
        <v/>
      </c>
      <c r="M594" s="11" t="str">
        <f t="shared" si="104"/>
        <v/>
      </c>
      <c r="N594" s="11" t="str">
        <f t="shared" si="105"/>
        <v/>
      </c>
      <c r="O594" s="11" t="str">
        <f t="shared" si="106"/>
        <v/>
      </c>
      <c r="P594" s="2" t="str">
        <f t="shared" si="107"/>
        <v/>
      </c>
      <c r="Q594" s="2" t="str">
        <f t="shared" si="108"/>
        <v/>
      </c>
      <c r="R594" s="2" t="str">
        <f t="shared" si="109"/>
        <v/>
      </c>
      <c r="S594" s="11" t="str">
        <f t="shared" si="110"/>
        <v/>
      </c>
      <c r="T594" s="11" t="str">
        <f>IF(ISBLANK(A594),"",VLOOKUP(表1_1617[[#This Row],[分项工程名称]],模板!C:G,3,FALSE))</f>
        <v/>
      </c>
      <c r="U594" s="2" t="str">
        <f t="shared" si="111"/>
        <v/>
      </c>
      <c r="V594" s="2" t="str">
        <f t="shared" si="112"/>
        <v/>
      </c>
      <c r="W594" s="11" t="str">
        <f>IF(ISBLANK(A594),"",表1_1617[[#This Row],[子项名称]]&amp;表1_1617[[#This Row],[标题]]&amp;表1_1617[[#This Row],[分项工程代号]])</f>
        <v/>
      </c>
      <c r="X594" s="11" t="str">
        <f>IF(ISBLANK(A594),"",COUNTIF(W:W,表1_1617[[#This Row],[子项名称]]&amp;表1_1617[[#This Row],[标题]]&amp;表1_1617[[#This Row],[分项工程代号]]))</f>
        <v/>
      </c>
      <c r="Y594" s="11" t="str">
        <f>IF(ISBLANK(A594),"",表1_1617[[#This Row],[子项名称]]&amp;表1_1617[[#This Row],[分项工程代号]]&amp;表1_1617[[#This Row],[分项工程名称]])</f>
        <v/>
      </c>
      <c r="Z594" s="11" t="str">
        <f>IF(ISBLANK(A594),"",IF(MATCH(表1_1617[[#This Row],[子项名称]]&amp;表1_1617[[#This Row],[分项工程代号]]&amp;表1_1617[[#This Row],[分项工程名称]],Y:Y,0)=ROW(表1_1617[[#This Row],[子项名称]]),TRUE,FALSE))</f>
        <v/>
      </c>
      <c r="AA594" s="11" t="str">
        <f t="shared" si="113"/>
        <v/>
      </c>
      <c r="AB594" s="11" t="str">
        <f>IF(ISBLANK(A594),"",VLOOKUP(表1_1617[[#This Row],[分项工程名称]],施工检查记录[#All],2,FALSE))</f>
        <v/>
      </c>
      <c r="AC594" s="5"/>
    </row>
    <row r="595" customHeight="1" spans="1:29">
      <c r="A595" s="5"/>
      <c r="B595" s="5"/>
      <c r="C595" s="5"/>
      <c r="D595" s="5"/>
      <c r="E595" s="5"/>
      <c r="F595" s="5"/>
      <c r="G595" s="5"/>
      <c r="H595" s="5"/>
      <c r="I595" s="5"/>
      <c r="J595" s="5"/>
      <c r="K595" s="11" t="str">
        <f>IF(ISBLANK(A595),"",VLOOKUP("S8"&amp;表1_1617[[#This Row],[分项工程代号]]&amp;表1_1617[[#This Row],[分项工程名称]],模板!D:F,3,FALSE))</f>
        <v/>
      </c>
      <c r="L595" s="2" t="str">
        <f>IF(ISBLANK(A595),"",表1_1617[[#This Row],[编号]]&amp;TEXT(表1_1617[[#This Row],[序号]],"000"))</f>
        <v/>
      </c>
      <c r="M595" s="11" t="str">
        <f t="shared" si="104"/>
        <v/>
      </c>
      <c r="N595" s="11" t="str">
        <f t="shared" si="105"/>
        <v/>
      </c>
      <c r="O595" s="11" t="str">
        <f t="shared" si="106"/>
        <v/>
      </c>
      <c r="P595" s="2" t="str">
        <f t="shared" si="107"/>
        <v/>
      </c>
      <c r="Q595" s="2" t="str">
        <f t="shared" si="108"/>
        <v/>
      </c>
      <c r="R595" s="2" t="str">
        <f t="shared" si="109"/>
        <v/>
      </c>
      <c r="S595" s="11" t="str">
        <f t="shared" si="110"/>
        <v/>
      </c>
      <c r="T595" s="11" t="str">
        <f>IF(ISBLANK(A595),"",VLOOKUP(表1_1617[[#This Row],[分项工程名称]],模板!C:G,3,FALSE))</f>
        <v/>
      </c>
      <c r="U595" s="2" t="str">
        <f t="shared" si="111"/>
        <v/>
      </c>
      <c r="V595" s="2" t="str">
        <f t="shared" si="112"/>
        <v/>
      </c>
      <c r="W595" s="11" t="str">
        <f>IF(ISBLANK(A595),"",表1_1617[[#This Row],[子项名称]]&amp;表1_1617[[#This Row],[标题]]&amp;表1_1617[[#This Row],[分项工程代号]])</f>
        <v/>
      </c>
      <c r="X595" s="11" t="str">
        <f>IF(ISBLANK(A595),"",COUNTIF(W:W,表1_1617[[#This Row],[子项名称]]&amp;表1_1617[[#This Row],[标题]]&amp;表1_1617[[#This Row],[分项工程代号]]))</f>
        <v/>
      </c>
      <c r="Y595" s="11" t="str">
        <f>IF(ISBLANK(A595),"",表1_1617[[#This Row],[子项名称]]&amp;表1_1617[[#This Row],[分项工程代号]]&amp;表1_1617[[#This Row],[分项工程名称]])</f>
        <v/>
      </c>
      <c r="Z595" s="11" t="str">
        <f>IF(ISBLANK(A595),"",IF(MATCH(表1_1617[[#This Row],[子项名称]]&amp;表1_1617[[#This Row],[分项工程代号]]&amp;表1_1617[[#This Row],[分项工程名称]],Y:Y,0)=ROW(表1_1617[[#This Row],[子项名称]]),TRUE,FALSE))</f>
        <v/>
      </c>
      <c r="AA595" s="11" t="str">
        <f t="shared" si="113"/>
        <v/>
      </c>
      <c r="AB595" s="11" t="str">
        <f>IF(ISBLANK(A595),"",VLOOKUP(表1_1617[[#This Row],[分项工程名称]],施工检查记录[#All],2,FALSE))</f>
        <v/>
      </c>
      <c r="AC595" s="5"/>
    </row>
    <row r="596" customHeight="1" spans="1:29">
      <c r="A596" s="5"/>
      <c r="B596" s="5"/>
      <c r="C596" s="5"/>
      <c r="D596" s="5"/>
      <c r="E596" s="5"/>
      <c r="F596" s="5"/>
      <c r="G596" s="5"/>
      <c r="H596" s="5"/>
      <c r="I596" s="5"/>
      <c r="J596" s="5"/>
      <c r="K596" s="11" t="str">
        <f>IF(ISBLANK(A596),"",VLOOKUP("S8"&amp;表1_1617[[#This Row],[分项工程代号]]&amp;表1_1617[[#This Row],[分项工程名称]],模板!D:F,3,FALSE))</f>
        <v/>
      </c>
      <c r="L596" s="2" t="str">
        <f>IF(ISBLANK(A596),"",表1_1617[[#This Row],[编号]]&amp;TEXT(表1_1617[[#This Row],[序号]],"000"))</f>
        <v/>
      </c>
      <c r="M596" s="11" t="str">
        <f t="shared" si="104"/>
        <v/>
      </c>
      <c r="N596" s="11" t="str">
        <f t="shared" si="105"/>
        <v/>
      </c>
      <c r="O596" s="11" t="str">
        <f t="shared" si="106"/>
        <v/>
      </c>
      <c r="P596" s="2" t="str">
        <f t="shared" si="107"/>
        <v/>
      </c>
      <c r="Q596" s="2" t="str">
        <f t="shared" si="108"/>
        <v/>
      </c>
      <c r="R596" s="2" t="str">
        <f t="shared" si="109"/>
        <v/>
      </c>
      <c r="S596" s="11" t="str">
        <f t="shared" si="110"/>
        <v/>
      </c>
      <c r="T596" s="11" t="str">
        <f>IF(ISBLANK(A596),"",VLOOKUP(表1_1617[[#This Row],[分项工程名称]],模板!C:G,3,FALSE))</f>
        <v/>
      </c>
      <c r="U596" s="2" t="str">
        <f t="shared" si="111"/>
        <v/>
      </c>
      <c r="V596" s="2" t="str">
        <f t="shared" si="112"/>
        <v/>
      </c>
      <c r="W596" s="11" t="str">
        <f>IF(ISBLANK(A596),"",表1_1617[[#This Row],[子项名称]]&amp;表1_1617[[#This Row],[标题]]&amp;表1_1617[[#This Row],[分项工程代号]])</f>
        <v/>
      </c>
      <c r="X596" s="11" t="str">
        <f>IF(ISBLANK(A596),"",COUNTIF(W:W,表1_1617[[#This Row],[子项名称]]&amp;表1_1617[[#This Row],[标题]]&amp;表1_1617[[#This Row],[分项工程代号]]))</f>
        <v/>
      </c>
      <c r="Y596" s="11" t="str">
        <f>IF(ISBLANK(A596),"",表1_1617[[#This Row],[子项名称]]&amp;表1_1617[[#This Row],[分项工程代号]]&amp;表1_1617[[#This Row],[分项工程名称]])</f>
        <v/>
      </c>
      <c r="Z596" s="11" t="str">
        <f>IF(ISBLANK(A596),"",IF(MATCH(表1_1617[[#This Row],[子项名称]]&amp;表1_1617[[#This Row],[分项工程代号]]&amp;表1_1617[[#This Row],[分项工程名称]],Y:Y,0)=ROW(表1_1617[[#This Row],[子项名称]]),TRUE,FALSE))</f>
        <v/>
      </c>
      <c r="AA596" s="11" t="str">
        <f t="shared" si="113"/>
        <v/>
      </c>
      <c r="AB596" s="11" t="str">
        <f>IF(ISBLANK(A596),"",VLOOKUP(表1_1617[[#This Row],[分项工程名称]],施工检查记录[#All],2,FALSE))</f>
        <v/>
      </c>
      <c r="AC596" s="5"/>
    </row>
    <row r="597" customHeight="1" spans="1:29">
      <c r="A597" s="5"/>
      <c r="B597" s="5"/>
      <c r="C597" s="5"/>
      <c r="D597" s="5"/>
      <c r="E597" s="5"/>
      <c r="F597" s="5"/>
      <c r="G597" s="5"/>
      <c r="H597" s="5"/>
      <c r="I597" s="5"/>
      <c r="J597" s="5"/>
      <c r="K597" s="11" t="str">
        <f>IF(ISBLANK(A597),"",VLOOKUP("S8"&amp;表1_1617[[#This Row],[分项工程代号]]&amp;表1_1617[[#This Row],[分项工程名称]],模板!D:F,3,FALSE))</f>
        <v/>
      </c>
      <c r="L597" s="2" t="str">
        <f>IF(ISBLANK(A597),"",表1_1617[[#This Row],[编号]]&amp;TEXT(表1_1617[[#This Row],[序号]],"000"))</f>
        <v/>
      </c>
      <c r="M597" s="11" t="str">
        <f t="shared" si="104"/>
        <v/>
      </c>
      <c r="N597" s="11" t="str">
        <f t="shared" si="105"/>
        <v/>
      </c>
      <c r="O597" s="11" t="str">
        <f t="shared" si="106"/>
        <v/>
      </c>
      <c r="P597" s="2" t="str">
        <f t="shared" si="107"/>
        <v/>
      </c>
      <c r="Q597" s="2" t="str">
        <f t="shared" si="108"/>
        <v/>
      </c>
      <c r="R597" s="2" t="str">
        <f t="shared" si="109"/>
        <v/>
      </c>
      <c r="S597" s="11" t="str">
        <f t="shared" si="110"/>
        <v/>
      </c>
      <c r="T597" s="11" t="str">
        <f>IF(ISBLANK(A597),"",VLOOKUP(表1_1617[[#This Row],[分项工程名称]],模板!C:G,3,FALSE))</f>
        <v/>
      </c>
      <c r="U597" s="2" t="str">
        <f t="shared" si="111"/>
        <v/>
      </c>
      <c r="V597" s="2" t="str">
        <f t="shared" si="112"/>
        <v/>
      </c>
      <c r="W597" s="11" t="str">
        <f>IF(ISBLANK(A597),"",表1_1617[[#This Row],[子项名称]]&amp;表1_1617[[#This Row],[标题]]&amp;表1_1617[[#This Row],[分项工程代号]])</f>
        <v/>
      </c>
      <c r="X597" s="11" t="str">
        <f>IF(ISBLANK(A597),"",COUNTIF(W:W,表1_1617[[#This Row],[子项名称]]&amp;表1_1617[[#This Row],[标题]]&amp;表1_1617[[#This Row],[分项工程代号]]))</f>
        <v/>
      </c>
      <c r="Y597" s="11" t="str">
        <f>IF(ISBLANK(A597),"",表1_1617[[#This Row],[子项名称]]&amp;表1_1617[[#This Row],[分项工程代号]]&amp;表1_1617[[#This Row],[分项工程名称]])</f>
        <v/>
      </c>
      <c r="Z597" s="11" t="str">
        <f>IF(ISBLANK(A597),"",IF(MATCH(表1_1617[[#This Row],[子项名称]]&amp;表1_1617[[#This Row],[分项工程代号]]&amp;表1_1617[[#This Row],[分项工程名称]],Y:Y,0)=ROW(表1_1617[[#This Row],[子项名称]]),TRUE,FALSE))</f>
        <v/>
      </c>
      <c r="AA597" s="11" t="str">
        <f t="shared" si="113"/>
        <v/>
      </c>
      <c r="AB597" s="11" t="str">
        <f>IF(ISBLANK(A597),"",VLOOKUP(表1_1617[[#This Row],[分项工程名称]],施工检查记录[#All],2,FALSE))</f>
        <v/>
      </c>
      <c r="AC597" s="5"/>
    </row>
    <row r="598" customHeight="1" spans="1:29">
      <c r="A598" s="5"/>
      <c r="B598" s="5"/>
      <c r="C598" s="5"/>
      <c r="D598" s="5"/>
      <c r="E598" s="5"/>
      <c r="F598" s="5"/>
      <c r="G598" s="5"/>
      <c r="H598" s="5"/>
      <c r="I598" s="5"/>
      <c r="J598" s="5"/>
      <c r="K598" s="11" t="str">
        <f>IF(ISBLANK(A598),"",VLOOKUP("S8"&amp;表1_1617[[#This Row],[分项工程代号]]&amp;表1_1617[[#This Row],[分项工程名称]],模板!D:F,3,FALSE))</f>
        <v/>
      </c>
      <c r="L598" s="2" t="str">
        <f>IF(ISBLANK(A598),"",表1_1617[[#This Row],[编号]]&amp;TEXT(表1_1617[[#This Row],[序号]],"000"))</f>
        <v/>
      </c>
      <c r="M598" s="11" t="str">
        <f t="shared" si="104"/>
        <v/>
      </c>
      <c r="N598" s="11" t="str">
        <f t="shared" si="105"/>
        <v/>
      </c>
      <c r="O598" s="11" t="str">
        <f t="shared" si="106"/>
        <v/>
      </c>
      <c r="P598" s="2" t="str">
        <f t="shared" si="107"/>
        <v/>
      </c>
      <c r="Q598" s="2" t="str">
        <f t="shared" si="108"/>
        <v/>
      </c>
      <c r="R598" s="2" t="str">
        <f t="shared" si="109"/>
        <v/>
      </c>
      <c r="S598" s="11" t="str">
        <f t="shared" si="110"/>
        <v/>
      </c>
      <c r="T598" s="11" t="str">
        <f>IF(ISBLANK(A598),"",VLOOKUP(表1_1617[[#This Row],[分项工程名称]],模板!C:G,3,FALSE))</f>
        <v/>
      </c>
      <c r="U598" s="2" t="str">
        <f t="shared" si="111"/>
        <v/>
      </c>
      <c r="V598" s="2" t="str">
        <f t="shared" si="112"/>
        <v/>
      </c>
      <c r="W598" s="11" t="str">
        <f>IF(ISBLANK(A598),"",表1_1617[[#This Row],[子项名称]]&amp;表1_1617[[#This Row],[标题]]&amp;表1_1617[[#This Row],[分项工程代号]])</f>
        <v/>
      </c>
      <c r="X598" s="11" t="str">
        <f>IF(ISBLANK(A598),"",COUNTIF(W:W,表1_1617[[#This Row],[子项名称]]&amp;表1_1617[[#This Row],[标题]]&amp;表1_1617[[#This Row],[分项工程代号]]))</f>
        <v/>
      </c>
      <c r="Y598" s="11" t="str">
        <f>IF(ISBLANK(A598),"",表1_1617[[#This Row],[子项名称]]&amp;表1_1617[[#This Row],[分项工程代号]]&amp;表1_1617[[#This Row],[分项工程名称]])</f>
        <v/>
      </c>
      <c r="Z598" s="11" t="str">
        <f>IF(ISBLANK(A598),"",IF(MATCH(表1_1617[[#This Row],[子项名称]]&amp;表1_1617[[#This Row],[分项工程代号]]&amp;表1_1617[[#This Row],[分项工程名称]],Y:Y,0)=ROW(表1_1617[[#This Row],[子项名称]]),TRUE,FALSE))</f>
        <v/>
      </c>
      <c r="AA598" s="11" t="str">
        <f t="shared" si="113"/>
        <v/>
      </c>
      <c r="AB598" s="11" t="str">
        <f>IF(ISBLANK(A598),"",VLOOKUP(表1_1617[[#This Row],[分项工程名称]],施工检查记录[#All],2,FALSE))</f>
        <v/>
      </c>
      <c r="AC598" s="5"/>
    </row>
  </sheetData>
  <sheetProtection formatCells="0" formatColumns="0" formatRows="0" insertRows="0" insertColumns="0" autoFilter="0" pivotTables="0"/>
  <conditionalFormatting sqref="J40">
    <cfRule type="cellIs" dxfId="29" priority="32" operator="equal">
      <formula>TRUE</formula>
    </cfRule>
  </conditionalFormatting>
  <conditionalFormatting sqref="AC42">
    <cfRule type="expression" dxfId="30" priority="145">
      <formula>ISNA(#REF!)=TRUE</formula>
    </cfRule>
  </conditionalFormatting>
  <conditionalFormatting sqref="AC43">
    <cfRule type="expression" dxfId="30" priority="146">
      <formula>ISNA($K92)=TRUE</formula>
    </cfRule>
  </conditionalFormatting>
  <conditionalFormatting sqref="AC44">
    <cfRule type="expression" dxfId="30" priority="184">
      <formula>ISNA(#REF!)=TRUE</formula>
    </cfRule>
  </conditionalFormatting>
  <conditionalFormatting sqref="J54">
    <cfRule type="cellIs" dxfId="29" priority="42" operator="equal">
      <formula>TRUE</formula>
    </cfRule>
  </conditionalFormatting>
  <conditionalFormatting sqref="J82">
    <cfRule type="cellIs" dxfId="29" priority="37" operator="equal">
      <formula>TRUE</formula>
    </cfRule>
  </conditionalFormatting>
  <conditionalFormatting sqref="J83">
    <cfRule type="cellIs" dxfId="29" priority="36" operator="equal">
      <formula>TRUE</formula>
    </cfRule>
  </conditionalFormatting>
  <conditionalFormatting sqref="AC90">
    <cfRule type="expression" dxfId="30" priority="187">
      <formula>ISNA(#REF!)=TRUE</formula>
    </cfRule>
  </conditionalFormatting>
  <conditionalFormatting sqref="AC91">
    <cfRule type="expression" dxfId="30" priority="188">
      <formula>ISNA(#REF!)=TRUE</formula>
    </cfRule>
  </conditionalFormatting>
  <conditionalFormatting sqref="AC92">
    <cfRule type="expression" dxfId="30" priority="186">
      <formula>ISNA(#REF!)=TRUE</formula>
    </cfRule>
  </conditionalFormatting>
  <conditionalFormatting sqref="E93">
    <cfRule type="expression" dxfId="30" priority="30">
      <formula>ISNA($K30)=TRUE</formula>
    </cfRule>
  </conditionalFormatting>
  <conditionalFormatting sqref="H97">
    <cfRule type="expression" dxfId="30" priority="6">
      <formula>ISNA($K97)=TRUE</formula>
    </cfRule>
  </conditionalFormatting>
  <conditionalFormatting sqref="AD100:XFD100">
    <cfRule type="expression" dxfId="30" priority="55">
      <formula>ISNA($K145)=TRUE</formula>
    </cfRule>
  </conditionalFormatting>
  <conditionalFormatting sqref="AD103:XFD103">
    <cfRule type="expression" dxfId="30" priority="58">
      <formula>ISNA($K150)=TRUE</formula>
    </cfRule>
  </conditionalFormatting>
  <conditionalFormatting sqref="AD104:XFD104">
    <cfRule type="expression" dxfId="30" priority="62">
      <formula>ISNA(#REF!)=TRUE</formula>
    </cfRule>
  </conditionalFormatting>
  <conditionalFormatting sqref="AD111:XFD111">
    <cfRule type="expression" dxfId="30" priority="52">
      <formula>ISNA($K151)=TRUE</formula>
    </cfRule>
  </conditionalFormatting>
  <conditionalFormatting sqref="AC112">
    <cfRule type="expression" dxfId="30" priority="192">
      <formula>ISNA(#REF!)=TRUE</formula>
    </cfRule>
  </conditionalFormatting>
  <conditionalFormatting sqref="AC113">
    <cfRule type="expression" dxfId="30" priority="149">
      <formula>ISNA(#REF!)=TRUE</formula>
    </cfRule>
  </conditionalFormatting>
  <conditionalFormatting sqref="AC114">
    <cfRule type="expression" dxfId="30" priority="150">
      <formula>ISNA(#REF!)=TRUE</formula>
    </cfRule>
  </conditionalFormatting>
  <conditionalFormatting sqref="AC115">
    <cfRule type="expression" dxfId="30" priority="153">
      <formula>ISNA(#REF!)=TRUE</formula>
    </cfRule>
  </conditionalFormatting>
  <conditionalFormatting sqref="AD115:XFD115">
    <cfRule type="expression" dxfId="30" priority="82">
      <formula>ISNA(#REF!)=TRUE</formula>
    </cfRule>
  </conditionalFormatting>
  <conditionalFormatting sqref="AC116">
    <cfRule type="expression" dxfId="30" priority="155">
      <formula>ISNA(#REF!)=TRUE</formula>
    </cfRule>
  </conditionalFormatting>
  <conditionalFormatting sqref="AC117">
    <cfRule type="expression" dxfId="30" priority="157">
      <formula>ISNA(#REF!)=TRUE</formula>
    </cfRule>
  </conditionalFormatting>
  <conditionalFormatting sqref="AC118">
    <cfRule type="expression" dxfId="30" priority="159">
      <formula>ISNA(#REF!)=TRUE</formula>
    </cfRule>
  </conditionalFormatting>
  <conditionalFormatting sqref="AC119">
    <cfRule type="expression" dxfId="30" priority="160">
      <formula>ISNA(#REF!)=TRUE</formula>
    </cfRule>
  </conditionalFormatting>
  <conditionalFormatting sqref="AC120">
    <cfRule type="expression" dxfId="30" priority="161">
      <formula>ISNA(#REF!)=TRUE</formula>
    </cfRule>
  </conditionalFormatting>
  <conditionalFormatting sqref="AD120:XFD120">
    <cfRule type="expression" dxfId="30" priority="66">
      <formula>ISNA($K157)=TRUE</formula>
    </cfRule>
  </conditionalFormatting>
  <conditionalFormatting sqref="AC121">
    <cfRule type="expression" dxfId="30" priority="162">
      <formula>ISNA(#REF!)=TRUE</formula>
    </cfRule>
  </conditionalFormatting>
  <conditionalFormatting sqref="AD121:XFD121">
    <cfRule type="expression" dxfId="30" priority="78">
      <formula>ISNA(#REF!)=TRUE</formula>
    </cfRule>
  </conditionalFormatting>
  <conditionalFormatting sqref="AC122">
    <cfRule type="expression" dxfId="30" priority="163">
      <formula>ISNA(#REF!)=TRUE</formula>
    </cfRule>
  </conditionalFormatting>
  <conditionalFormatting sqref="AD122:XFD122">
    <cfRule type="expression" dxfId="30" priority="151">
      <formula>ISNA(#REF!)=TRUE</formula>
    </cfRule>
  </conditionalFormatting>
  <conditionalFormatting sqref="AC123">
    <cfRule type="expression" dxfId="30" priority="164">
      <formula>ISNA(#REF!)=TRUE</formula>
    </cfRule>
  </conditionalFormatting>
  <conditionalFormatting sqref="AD123:XFD123">
    <cfRule type="expression" dxfId="30" priority="154">
      <formula>ISNA(#REF!)=TRUE</formula>
    </cfRule>
  </conditionalFormatting>
  <conditionalFormatting sqref="AC124">
    <cfRule type="expression" dxfId="30" priority="165">
      <formula>ISNA(#REF!)=TRUE</formula>
    </cfRule>
  </conditionalFormatting>
  <conditionalFormatting sqref="AD124:XFD124">
    <cfRule type="expression" dxfId="30" priority="156">
      <formula>ISNA(#REF!)=TRUE</formula>
    </cfRule>
  </conditionalFormatting>
  <conditionalFormatting sqref="AD125:XFD125">
    <cfRule type="expression" dxfId="30" priority="158">
      <formula>ISNA(#REF!)=TRUE</formula>
    </cfRule>
  </conditionalFormatting>
  <conditionalFormatting sqref="AD126:XFD126">
    <cfRule type="expression" dxfId="30" priority="65">
      <formula>ISNA(#REF!)=TRUE</formula>
    </cfRule>
  </conditionalFormatting>
  <conditionalFormatting sqref="AD127:XFD127">
    <cfRule type="expression" dxfId="30" priority="166">
      <formula>ISNA(#REF!)=TRUE</formula>
    </cfRule>
  </conditionalFormatting>
  <conditionalFormatting sqref="E157">
    <cfRule type="expression" dxfId="30" priority="70">
      <formula>ISNA($K93)=TRUE</formula>
    </cfRule>
  </conditionalFormatting>
  <conditionalFormatting sqref="H157">
    <cfRule type="expression" dxfId="30" priority="5">
      <formula>ISNA($K157)=TRUE</formula>
    </cfRule>
  </conditionalFormatting>
  <conditionalFormatting sqref="AD157:XFD157">
    <cfRule type="expression" dxfId="30" priority="79">
      <formula>ISNA($K200)=TRUE</formula>
    </cfRule>
  </conditionalFormatting>
  <conditionalFormatting sqref="AD199:XFD199">
    <cfRule type="expression" dxfId="30" priority="69">
      <formula>ISNA(#REF!)=TRUE</formula>
    </cfRule>
  </conditionalFormatting>
  <conditionalFormatting sqref="AD200:XFD200">
    <cfRule type="expression" dxfId="30" priority="172">
      <formula>ISNA(#REF!)=TRUE</formula>
    </cfRule>
  </conditionalFormatting>
  <conditionalFormatting sqref="AD201:XFD201">
    <cfRule type="expression" dxfId="30" priority="175">
      <formula>ISNA(#REF!)=TRUE</formula>
    </cfRule>
  </conditionalFormatting>
  <conditionalFormatting sqref="AC203">
    <cfRule type="expression" dxfId="30" priority="169">
      <formula>ISNA(#REF!)=TRUE</formula>
    </cfRule>
  </conditionalFormatting>
  <conditionalFormatting sqref="AC204">
    <cfRule type="expression" dxfId="30" priority="170">
      <formula>ISNA(#REF!)=TRUE</formula>
    </cfRule>
  </conditionalFormatting>
  <conditionalFormatting sqref="AC205">
    <cfRule type="expression" dxfId="30" priority="174">
      <formula>ISNA(#REF!)=TRUE</formula>
    </cfRule>
  </conditionalFormatting>
  <conditionalFormatting sqref="AC208">
    <cfRule type="expression" dxfId="30" priority="193">
      <formula>ISNA(#REF!)=TRUE</formula>
    </cfRule>
  </conditionalFormatting>
  <conditionalFormatting sqref="AC209">
    <cfRule type="expression" dxfId="30" priority="194">
      <formula>ISNA(#REF!)=TRUE</formula>
    </cfRule>
  </conditionalFormatting>
  <conditionalFormatting sqref="AC210">
    <cfRule type="expression" dxfId="30" priority="177">
      <formula>ISNA(#REF!)=TRUE</formula>
    </cfRule>
  </conditionalFormatting>
  <conditionalFormatting sqref="AC211">
    <cfRule type="expression" dxfId="30" priority="178">
      <formula>ISNA(#REF!)=TRUE</formula>
    </cfRule>
  </conditionalFormatting>
  <conditionalFormatting sqref="AC212">
    <cfRule type="expression" dxfId="30" priority="180">
      <formula>ISNA(#REF!)=TRUE</formula>
    </cfRule>
  </conditionalFormatting>
  <conditionalFormatting sqref="AD212:XFD212">
    <cfRule type="expression" dxfId="30" priority="77">
      <formula>ISNA(#REF!)=TRUE</formula>
    </cfRule>
  </conditionalFormatting>
  <conditionalFormatting sqref="AD213:XFD213">
    <cfRule type="expression" dxfId="30" priority="179">
      <formula>ISNA(#REF!)=TRUE</formula>
    </cfRule>
  </conditionalFormatting>
  <conditionalFormatting sqref="AD214:XFD214">
    <cfRule type="expression" dxfId="30" priority="181">
      <formula>ISNA(#REF!)=TRUE</formula>
    </cfRule>
  </conditionalFormatting>
  <conditionalFormatting sqref="AC233">
    <cfRule type="expression" dxfId="30" priority="88">
      <formula>ISNA(#REF!)=TRUE</formula>
    </cfRule>
  </conditionalFormatting>
  <conditionalFormatting sqref="AC234">
    <cfRule type="expression" dxfId="30" priority="84">
      <formula>ISNA(#REF!)=TRUE</formula>
    </cfRule>
  </conditionalFormatting>
  <conditionalFormatting sqref="AD235:XFD235">
    <cfRule type="expression" dxfId="30" priority="89">
      <formula>ISNA(#REF!)=TRUE</formula>
    </cfRule>
  </conditionalFormatting>
  <conditionalFormatting sqref="AD236:XFD236">
    <cfRule type="expression" dxfId="30" priority="86">
      <formula>ISNA(#REF!)=TRUE</formula>
    </cfRule>
  </conditionalFormatting>
  <conditionalFormatting sqref="AC241">
    <cfRule type="expression" dxfId="30" priority="90">
      <formula>ISNA(#REF!)=TRUE</formula>
    </cfRule>
  </conditionalFormatting>
  <conditionalFormatting sqref="AD243:XFD243">
    <cfRule type="expression" dxfId="30" priority="92">
      <formula>ISNA(#REF!)=TRUE</formula>
    </cfRule>
  </conditionalFormatting>
  <conditionalFormatting sqref="AC249">
    <cfRule type="expression" dxfId="30" priority="95">
      <formula>ISNA(#REF!)=TRUE</formula>
    </cfRule>
  </conditionalFormatting>
  <conditionalFormatting sqref="AD251:XFD251">
    <cfRule type="expression" dxfId="30" priority="96">
      <formula>ISNA(#REF!)=TRUE</formula>
    </cfRule>
  </conditionalFormatting>
  <conditionalFormatting sqref="AD252:XFD252">
    <cfRule type="expression" dxfId="30" priority="173">
      <formula>ISNA($K288)=TRUE</formula>
    </cfRule>
  </conditionalFormatting>
  <conditionalFormatting sqref="AC255">
    <cfRule type="expression" dxfId="30" priority="98">
      <formula>ISNA(#REF!)=TRUE</formula>
    </cfRule>
  </conditionalFormatting>
  <conditionalFormatting sqref="AC256">
    <cfRule type="expression" dxfId="30" priority="104">
      <formula>ISNA($K299)=TRUE</formula>
    </cfRule>
  </conditionalFormatting>
  <conditionalFormatting sqref="AC257">
    <cfRule type="expression" dxfId="30" priority="100">
      <formula>ISNA(#REF!)=TRUE</formula>
    </cfRule>
  </conditionalFormatting>
  <conditionalFormatting sqref="AC258">
    <cfRule type="expression" dxfId="30" priority="101">
      <formula>ISNA(#REF!)=TRUE</formula>
    </cfRule>
  </conditionalFormatting>
  <conditionalFormatting sqref="AC259">
    <cfRule type="expression" dxfId="30" priority="103">
      <formula>ISNA(#REF!)=TRUE</formula>
    </cfRule>
  </conditionalFormatting>
  <conditionalFormatting sqref="AD299:XFD299">
    <cfRule type="expression" dxfId="30" priority="102">
      <formula>ISNA($K346)=TRUE</formula>
    </cfRule>
  </conditionalFormatting>
  <conditionalFormatting sqref="AD308:XFD308">
    <cfRule type="expression" dxfId="30" priority="120">
      <formula>ISNA(#REF!)=TRUE</formula>
    </cfRule>
  </conditionalFormatting>
  <conditionalFormatting sqref="AD314:XFD314">
    <cfRule type="expression" dxfId="30" priority="127">
      <formula>ISNA(#REF!)=TRUE</formula>
    </cfRule>
  </conditionalFormatting>
  <conditionalFormatting sqref="AC316">
    <cfRule type="expression" dxfId="30" priority="117">
      <formula>ISNA(#REF!)=TRUE</formula>
    </cfRule>
  </conditionalFormatting>
  <conditionalFormatting sqref="AD320:XFD320">
    <cfRule type="expression" dxfId="30" priority="132">
      <formula>ISNA(#REF!)=TRUE</formula>
    </cfRule>
  </conditionalFormatting>
  <conditionalFormatting sqref="AC322">
    <cfRule type="expression" dxfId="30" priority="125">
      <formula>ISNA(#REF!)=TRUE</formula>
    </cfRule>
  </conditionalFormatting>
  <conditionalFormatting sqref="AC325">
    <cfRule type="expression" dxfId="30" priority="130">
      <formula>ISNA(#REF!)=TRUE</formula>
    </cfRule>
  </conditionalFormatting>
  <conditionalFormatting sqref="AD352:XFD352">
    <cfRule type="expression" dxfId="30" priority="139">
      <formula>ISNA($K401)=TRUE</formula>
    </cfRule>
  </conditionalFormatting>
  <conditionalFormatting sqref="AD353:XFD353">
    <cfRule type="expression" dxfId="30" priority="142">
      <formula>ISNA(#REF!)=TRUE</formula>
    </cfRule>
  </conditionalFormatting>
  <conditionalFormatting sqref="I354">
    <cfRule type="expression" dxfId="30" priority="13">
      <formula>ISNA($K354)=TRUE</formula>
    </cfRule>
  </conditionalFormatting>
  <conditionalFormatting sqref="I355">
    <cfRule type="expression" dxfId="30" priority="12">
      <formula>ISNA($K355)=TRUE</formula>
    </cfRule>
  </conditionalFormatting>
  <conditionalFormatting sqref="AC356">
    <cfRule type="expression" dxfId="30" priority="126">
      <formula>ISNA(#REF!)=TRUE</formula>
    </cfRule>
  </conditionalFormatting>
  <conditionalFormatting sqref="AD356:XFD356">
    <cfRule type="expression" dxfId="30" priority="205">
      <formula>ISNA(#REF!)=TRUE</formula>
    </cfRule>
  </conditionalFormatting>
  <conditionalFormatting sqref="AD357:XFD357">
    <cfRule type="expression" dxfId="30" priority="198">
      <formula>ISNA(#REF!)=TRUE</formula>
    </cfRule>
  </conditionalFormatting>
  <conditionalFormatting sqref="AC359">
    <cfRule type="expression" dxfId="30" priority="204">
      <formula>ISNA(#REF!)=TRUE</formula>
    </cfRule>
  </conditionalFormatting>
  <conditionalFormatting sqref="AD361:XFD361">
    <cfRule type="expression" dxfId="30" priority="134">
      <formula>ISNA(#REF!)=TRUE</formula>
    </cfRule>
  </conditionalFormatting>
  <conditionalFormatting sqref="AC362">
    <cfRule type="expression" dxfId="30" priority="197">
      <formula>ISNA($K404)=TRUE</formula>
    </cfRule>
  </conditionalFormatting>
  <conditionalFormatting sqref="AD401:XFD401">
    <cfRule type="expression" dxfId="30" priority="144">
      <formula>ISNA($K448)=TRUE</formula>
    </cfRule>
  </conditionalFormatting>
  <conditionalFormatting sqref="AD404:XFD404">
    <cfRule type="expression" dxfId="30" priority="203">
      <formula>ISNA($K455)=TRUE</formula>
    </cfRule>
  </conditionalFormatting>
  <conditionalFormatting sqref="B424">
    <cfRule type="expression" dxfId="30" priority="1">
      <formula>ISNA($K424)=TRUE</formula>
    </cfRule>
  </conditionalFormatting>
  <conditionalFormatting sqref="AC1048049:XFD1048049">
    <cfRule type="expression" dxfId="30" priority="147">
      <formula>ISNA(#REF!)=TRUE</formula>
    </cfRule>
  </conditionalFormatting>
  <conditionalFormatting sqref="AC1048050:XFD1048050">
    <cfRule type="expression" dxfId="30" priority="72">
      <formula>ISNA($K92)=TRUE</formula>
    </cfRule>
  </conditionalFormatting>
  <conditionalFormatting sqref="AC1048051:XFD1048051">
    <cfRule type="expression" dxfId="30" priority="48">
      <formula>ISNA(#REF!)=TRUE</formula>
    </cfRule>
  </conditionalFormatting>
  <conditionalFormatting sqref="AC1048052:XFD1048052">
    <cfRule type="expression" dxfId="30" priority="71">
      <formula>ISNA(#REF!)=TRUE</formula>
    </cfRule>
  </conditionalFormatting>
  <conditionalFormatting sqref="AC1048053:XFD1048053">
    <cfRule type="expression" dxfId="30" priority="47">
      <formula>ISNA(#REF!)=TRUE</formula>
    </cfRule>
  </conditionalFormatting>
  <conditionalFormatting sqref="AC1048054:XFD1048054">
    <cfRule type="expression" dxfId="30" priority="74">
      <formula>ISNA($K93)=TRUE</formula>
    </cfRule>
  </conditionalFormatting>
  <conditionalFormatting sqref="AC1048055:XFD1048055">
    <cfRule type="expression" dxfId="30" priority="73">
      <formula>ISNA(#REF!)=TRUE</formula>
    </cfRule>
  </conditionalFormatting>
  <conditionalFormatting sqref="AC1048056:XFD1048056">
    <cfRule type="expression" dxfId="30" priority="51">
      <formula>ISNA($K94)=TRUE</formula>
    </cfRule>
  </conditionalFormatting>
  <conditionalFormatting sqref="AC1048057:XFD1048057">
    <cfRule type="expression" dxfId="30" priority="50">
      <formula>ISNA(#REF!)=TRUE</formula>
    </cfRule>
  </conditionalFormatting>
  <conditionalFormatting sqref="B324:B331">
    <cfRule type="expression" dxfId="30" priority="24">
      <formula>ISNA($K324)=TRUE</formula>
    </cfRule>
  </conditionalFormatting>
  <conditionalFormatting sqref="B341:B348">
    <cfRule type="expression" dxfId="30" priority="16">
      <formula>ISNA($K341)=TRUE</formula>
    </cfRule>
  </conditionalFormatting>
  <conditionalFormatting sqref="C315:C322">
    <cfRule type="expression" dxfId="30" priority="26">
      <formula>ISNA($K315)=TRUE</formula>
    </cfRule>
  </conditionalFormatting>
  <conditionalFormatting sqref="C324:C331">
    <cfRule type="expression" dxfId="30" priority="23">
      <formula>ISNA($K324)=TRUE</formula>
    </cfRule>
  </conditionalFormatting>
  <conditionalFormatting sqref="D315:D323">
    <cfRule type="expression" dxfId="30" priority="25">
      <formula>ISNA($K315)=TRUE</formula>
    </cfRule>
  </conditionalFormatting>
  <conditionalFormatting sqref="D324:D331">
    <cfRule type="expression" dxfId="30" priority="22">
      <formula>ISNA($K324)=TRUE</formula>
    </cfRule>
  </conditionalFormatting>
  <conditionalFormatting sqref="E343:E344">
    <cfRule type="expression" dxfId="30" priority="15">
      <formula>ISNA($K343)=TRUE</formula>
    </cfRule>
  </conditionalFormatting>
  <conditionalFormatting sqref="E386:E391">
    <cfRule type="expression" dxfId="30" priority="9">
      <formula>ISNA($K386)=TRUE</formula>
    </cfRule>
  </conditionalFormatting>
  <conditionalFormatting sqref="E392:E401">
    <cfRule type="expression" dxfId="30" priority="8">
      <formula>ISNA($K392)=TRUE</formula>
    </cfRule>
  </conditionalFormatting>
  <conditionalFormatting sqref="F332:F338">
    <cfRule type="expression" dxfId="30" priority="21">
      <formula>ISNA($K332)=TRUE</formula>
    </cfRule>
  </conditionalFormatting>
  <conditionalFormatting sqref="H94:H95">
    <cfRule type="expression" dxfId="30" priority="7">
      <formula>ISNA($K94)=TRUE</formula>
    </cfRule>
  </conditionalFormatting>
  <conditionalFormatting sqref="H253:H254">
    <cfRule type="expression" dxfId="30" priority="4">
      <formula>ISNA($K253)=TRUE</formula>
    </cfRule>
  </conditionalFormatting>
  <conditionalFormatting sqref="H341:H355">
    <cfRule type="cellIs" dxfId="29" priority="18" operator="equal">
      <formula>TRUE</formula>
    </cfRule>
    <cfRule type="expression" dxfId="30" priority="17">
      <formula>ISNA($K341)=TRUE</formula>
    </cfRule>
  </conditionalFormatting>
  <conditionalFormatting sqref="H356:H418">
    <cfRule type="expression" dxfId="30" priority="3">
      <formula>ISNA($K356)=TRUE</formula>
    </cfRule>
  </conditionalFormatting>
  <conditionalFormatting sqref="J69:J72">
    <cfRule type="cellIs" dxfId="29" priority="34" operator="equal">
      <formula>TRUE</formula>
    </cfRule>
  </conditionalFormatting>
  <conditionalFormatting sqref="J74:J75">
    <cfRule type="cellIs" dxfId="29" priority="40" operator="equal">
      <formula>TRUE</formula>
    </cfRule>
  </conditionalFormatting>
  <conditionalFormatting sqref="J88:J90">
    <cfRule type="cellIs" dxfId="29" priority="31" operator="equal">
      <formula>TRUE</formula>
    </cfRule>
  </conditionalFormatting>
  <conditionalFormatting sqref="J303:J323">
    <cfRule type="cellIs" dxfId="29" priority="28" operator="equal">
      <formula>TRUE</formula>
    </cfRule>
  </conditionalFormatting>
  <conditionalFormatting sqref="AC2:AC18">
    <cfRule type="expression" dxfId="30" priority="135">
      <formula>ISNA($K50)=TRUE</formula>
    </cfRule>
  </conditionalFormatting>
  <conditionalFormatting sqref="AC19:AC41">
    <cfRule type="expression" dxfId="30" priority="29">
      <formula>ISNA($K69)=TRUE</formula>
    </cfRule>
  </conditionalFormatting>
  <conditionalFormatting sqref="AC45:AC89">
    <cfRule type="expression" dxfId="30" priority="185">
      <formula>ISNA($K93)=TRUE</formula>
    </cfRule>
  </conditionalFormatting>
  <conditionalFormatting sqref="AC93:AC111">
    <cfRule type="expression" dxfId="30" priority="190">
      <formula>ISNA($K139)=TRUE</formula>
    </cfRule>
  </conditionalFormatting>
  <conditionalFormatting sqref="AC125:AC137">
    <cfRule type="expression" dxfId="30" priority="189">
      <formula>ISNA($K158)=TRUE</formula>
    </cfRule>
  </conditionalFormatting>
  <conditionalFormatting sqref="AC138:AC151">
    <cfRule type="expression" dxfId="30" priority="167">
      <formula>ISNA($K175)=TRUE</formula>
    </cfRule>
  </conditionalFormatting>
  <conditionalFormatting sqref="AC158:AC202">
    <cfRule type="expression" dxfId="30" priority="83">
      <formula>ISNA($K208)=TRUE</formula>
    </cfRule>
  </conditionalFormatting>
  <conditionalFormatting sqref="AC206:AC207">
    <cfRule type="expression" dxfId="30" priority="176">
      <formula>ISNA($K253)=TRUE</formula>
    </cfRule>
  </conditionalFormatting>
  <conditionalFormatting sqref="AC213:AC232">
    <cfRule type="expression" dxfId="30" priority="182">
      <formula>ISNA($K255)=TRUE</formula>
    </cfRule>
  </conditionalFormatting>
  <conditionalFormatting sqref="AC235:AC240">
    <cfRule type="expression" dxfId="30" priority="85">
      <formula>ISNA($K275)=TRUE</formula>
    </cfRule>
  </conditionalFormatting>
  <conditionalFormatting sqref="AC242:AC248">
    <cfRule type="expression" dxfId="30" priority="91">
      <formula>ISNA($K281)=TRUE</formula>
    </cfRule>
  </conditionalFormatting>
  <conditionalFormatting sqref="AC250:AC252">
    <cfRule type="expression" dxfId="30" priority="171">
      <formula>ISNA($K288)=TRUE</formula>
    </cfRule>
  </conditionalFormatting>
  <conditionalFormatting sqref="AC253:AC254">
    <cfRule type="expression" dxfId="30" priority="195">
      <formula>ISNA($K294)=TRUE</formula>
    </cfRule>
  </conditionalFormatting>
  <conditionalFormatting sqref="AC260:AC282">
    <cfRule type="expression" dxfId="30" priority="105">
      <formula>ISNA($K300)=TRUE</formula>
    </cfRule>
  </conditionalFormatting>
  <conditionalFormatting sqref="AC283:AC285">
    <cfRule type="expression" dxfId="30" priority="108">
      <formula>ISNA(#REF!)=TRUE</formula>
    </cfRule>
  </conditionalFormatting>
  <conditionalFormatting sqref="AC286:AC297">
    <cfRule type="expression" dxfId="30" priority="109">
      <formula>ISNA($K323)=TRUE</formula>
    </cfRule>
  </conditionalFormatting>
  <conditionalFormatting sqref="AC298:AC299">
    <cfRule type="expression" dxfId="30" priority="106">
      <formula>ISNA(#REF!)=TRUE</formula>
    </cfRule>
  </conditionalFormatting>
  <conditionalFormatting sqref="AC300:AC315">
    <cfRule type="expression" dxfId="30" priority="110">
      <formula>ISNA($K342)=TRUE</formula>
    </cfRule>
  </conditionalFormatting>
  <conditionalFormatting sqref="AC317:AC318">
    <cfRule type="expression" dxfId="30" priority="118">
      <formula>ISNA(#REF!)=TRUE</formula>
    </cfRule>
  </conditionalFormatting>
  <conditionalFormatting sqref="AC319:AC321">
    <cfRule type="expression" dxfId="30" priority="123">
      <formula>ISNA($K358)=TRUE</formula>
    </cfRule>
  </conditionalFormatting>
  <conditionalFormatting sqref="AC323:AC324">
    <cfRule type="expression" dxfId="30" priority="113">
      <formula>ISNA($K364)=TRUE</formula>
    </cfRule>
  </conditionalFormatting>
  <conditionalFormatting sqref="AC326:AC340">
    <cfRule type="expression" dxfId="30" priority="131">
      <formula>ISNA($K366)=TRUE</formula>
    </cfRule>
  </conditionalFormatting>
  <conditionalFormatting sqref="AC341:AC355">
    <cfRule type="expression" dxfId="30" priority="119">
      <formula>ISNA($K384)=TRUE</formula>
    </cfRule>
  </conditionalFormatting>
  <conditionalFormatting sqref="AC357:AC358">
    <cfRule type="expression" dxfId="30" priority="141">
      <formula>ISNA($K402)=TRUE</formula>
    </cfRule>
  </conditionalFormatting>
  <conditionalFormatting sqref="AC360:AC361">
    <cfRule type="expression" dxfId="30" priority="196">
      <formula>ISNA(#REF!)=TRUE</formula>
    </cfRule>
  </conditionalFormatting>
  <conditionalFormatting sqref="AC363:AC368">
    <cfRule type="expression" dxfId="30" priority="200">
      <formula>ISNA(#REF!)=TRUE</formula>
    </cfRule>
  </conditionalFormatting>
  <conditionalFormatting sqref="AC369:AC387">
    <cfRule type="expression" dxfId="30" priority="201">
      <formula>ISNA($K405)=TRUE</formula>
    </cfRule>
  </conditionalFormatting>
  <conditionalFormatting sqref="AC388:AC427">
    <cfRule type="expression" dxfId="30" priority="206">
      <formula>ISNA($K425)=TRUE</formula>
    </cfRule>
  </conditionalFormatting>
  <conditionalFormatting sqref="$A1:$XFD1 A2:AB2 A3:J92 AD2:XFD92 F93:J93 I94:J95 H96:J96 I97:J97 H98:J156 I157:J157 H158:J252 I253:J254 H255:J297 A94:G109 A93:D93 A126:G156 A110:B112 D110:G112 A113:G114 A115:B115 D115:G115 A116:G120 A121:B125 D121:G125 A157:D157 F157:G157 A158:G191 A192:B198 D192:G198 A199:G206 A207:B211 D207:G211 A212:G214 A215:B297 D215:G243 D244:E244 F244:G252 D245:D252 C253:G254 D255:G270 C271:G271 D272:G297 A298:J302 A303:B323 E315:E331 A324:A331 G324:G331 J324:J340 H303:H340 A341:A348 D341:G342 I341:J348 C343:D343 F343:G348 C344:C346 D344 D345:E348 J349:J404 A356:A391 E356:G368 I356:I404 C369:G369 D370:G385 D386:D391 F386:G401 A398:A423 A425:A427 E402:G404 D405:G418 I405:J418 C419:J422 D423:E423 J423 D425:E427 J425:J427 A428:J598 A599:AB1048576 F423:I427 K3:AB598">
    <cfRule type="expression" dxfId="30" priority="41">
      <formula>ISNA($K1)=TRUE</formula>
    </cfRule>
  </conditionalFormatting>
  <conditionalFormatting sqref="J15:J29 H1:H340 J112:J115 J122:J127 H356:H1048576">
    <cfRule type="cellIs" dxfId="29" priority="44" operator="equal">
      <formula>TRUE</formula>
    </cfRule>
  </conditionalFormatting>
  <conditionalFormatting sqref="J63 J37:J39 J49 J51 J53 J55 J57 J59 J61">
    <cfRule type="cellIs" dxfId="29" priority="33" operator="equal">
      <formula>TRUE</formula>
    </cfRule>
  </conditionalFormatting>
  <conditionalFormatting sqref="J64 J50 J52 J54 J56 J58 J60 J62">
    <cfRule type="cellIs" dxfId="29" priority="35" operator="equal">
      <formula>TRUE</formula>
    </cfRule>
  </conditionalFormatting>
  <conditionalFormatting sqref="J52:J53 J76:J77 J116:J117 J100:J111">
    <cfRule type="cellIs" dxfId="29" priority="43" operator="equal">
      <formula>TRUE</formula>
    </cfRule>
  </conditionalFormatting>
  <conditionalFormatting sqref="J78:J79 J220:J227 J158:J163">
    <cfRule type="cellIs" dxfId="29" priority="39" operator="equal">
      <formula>TRUE</formula>
    </cfRule>
  </conditionalFormatting>
  <conditionalFormatting sqref="J80:J81 J98:J99 J96 J236:J243">
    <cfRule type="cellIs" dxfId="29" priority="38" operator="equal">
      <formula>TRUE</formula>
    </cfRule>
  </conditionalFormatting>
  <conditionalFormatting sqref="AD93:XFD94">
    <cfRule type="expression" dxfId="30" priority="49">
      <formula>ISNA(#REF!)=TRUE</formula>
    </cfRule>
  </conditionalFormatting>
  <conditionalFormatting sqref="AD95:XFD99">
    <cfRule type="expression" dxfId="30" priority="56">
      <formula>ISNA(#REF!)=TRUE</formula>
    </cfRule>
  </conditionalFormatting>
  <conditionalFormatting sqref="AD101:XFD102">
    <cfRule type="expression" dxfId="30" priority="60">
      <formula>ISNA($K147)=TRUE</formula>
    </cfRule>
  </conditionalFormatting>
  <conditionalFormatting sqref="AD105:XFD110">
    <cfRule type="expression" dxfId="30" priority="63">
      <formula>ISNA(#REF!)=TRUE</formula>
    </cfRule>
  </conditionalFormatting>
  <conditionalFormatting sqref="AD112:XFD114">
    <cfRule type="expression" dxfId="30" priority="53">
      <formula>ISNA($K154)=TRUE</formula>
    </cfRule>
  </conditionalFormatting>
  <conditionalFormatting sqref="AD116:XFD117">
    <cfRule type="expression" dxfId="30" priority="54">
      <formula>ISNA(#REF!)=TRUE</formula>
    </cfRule>
  </conditionalFormatting>
  <conditionalFormatting sqref="AD118:XFD119">
    <cfRule type="expression" dxfId="30" priority="59">
      <formula>ISNA(#REF!)=TRUE</formula>
    </cfRule>
  </conditionalFormatting>
  <conditionalFormatting sqref="AD128:XFD130">
    <cfRule type="expression" dxfId="30" priority="168">
      <formula>ISNA($K158)=TRUE</formula>
    </cfRule>
  </conditionalFormatting>
  <conditionalFormatting sqref="AD131:XFD137">
    <cfRule type="expression" dxfId="30" priority="191">
      <formula>ISNA($K160)=TRUE</formula>
    </cfRule>
  </conditionalFormatting>
  <conditionalFormatting sqref="AD138:XFD146">
    <cfRule type="expression" dxfId="30" priority="61">
      <formula>ISNA($K168)=TRUE</formula>
    </cfRule>
  </conditionalFormatting>
  <conditionalFormatting sqref="AD147:XFD150">
    <cfRule type="expression" dxfId="30" priority="64">
      <formula>ISNA($K176)=TRUE</formula>
    </cfRule>
  </conditionalFormatting>
  <conditionalFormatting sqref="AD151:XFD156 AC152:AC157">
    <cfRule type="expression" dxfId="30" priority="152">
      <formula>ISNA($K188)=TRUE</formula>
    </cfRule>
  </conditionalFormatting>
  <conditionalFormatting sqref="AD158:XFD159">
    <cfRule type="expression" dxfId="30" priority="67">
      <formula>ISNA(#REF!)=TRUE</formula>
    </cfRule>
  </conditionalFormatting>
  <conditionalFormatting sqref="AD160:XFD198">
    <cfRule type="expression" dxfId="30" priority="68">
      <formula>ISNA($K212)=TRUE</formula>
    </cfRule>
  </conditionalFormatting>
  <conditionalFormatting sqref="AD202:XFD204">
    <cfRule type="expression" dxfId="30" priority="75">
      <formula>ISNA(#REF!)=TRUE</formula>
    </cfRule>
  </conditionalFormatting>
  <conditionalFormatting sqref="AD205:XFD206">
    <cfRule type="expression" dxfId="30" priority="76">
      <formula>ISNA($K253)=TRUE</formula>
    </cfRule>
  </conditionalFormatting>
  <conditionalFormatting sqref="AD207:XFD211">
    <cfRule type="expression" dxfId="30" priority="80">
      <formula>ISNA(#REF!)=TRUE</formula>
    </cfRule>
  </conditionalFormatting>
  <conditionalFormatting sqref="AD215:XFD234">
    <cfRule type="expression" dxfId="30" priority="183">
      <formula>ISNA($K255)=TRUE</formula>
    </cfRule>
  </conditionalFormatting>
  <conditionalFormatting sqref="AD237:XFD242">
    <cfRule type="expression" dxfId="30" priority="87">
      <formula>ISNA($K275)=TRUE</formula>
    </cfRule>
  </conditionalFormatting>
  <conditionalFormatting sqref="AD244:XFD250">
    <cfRule type="expression" dxfId="30" priority="93">
      <formula>ISNA($K281)=TRUE</formula>
    </cfRule>
  </conditionalFormatting>
  <conditionalFormatting sqref="AD253:XFD254">
    <cfRule type="expression" dxfId="30" priority="81">
      <formula>ISNA($K295)=TRUE</formula>
    </cfRule>
  </conditionalFormatting>
  <conditionalFormatting sqref="AD255:XFD274">
    <cfRule type="expression" dxfId="30" priority="107">
      <formula>ISNA($K301)=TRUE</formula>
    </cfRule>
  </conditionalFormatting>
  <conditionalFormatting sqref="AD275:XFD277">
    <cfRule type="expression" dxfId="30" priority="94">
      <formula>ISNA(#REF!)=TRUE</formula>
    </cfRule>
  </conditionalFormatting>
  <conditionalFormatting sqref="AD278:XFD280">
    <cfRule type="expression" dxfId="30" priority="111">
      <formula>ISNA($K323)=TRUE</formula>
    </cfRule>
  </conditionalFormatting>
  <conditionalFormatting sqref="AD281:XFD287">
    <cfRule type="expression" dxfId="30" priority="97">
      <formula>ISNA($K327)=TRUE</formula>
    </cfRule>
  </conditionalFormatting>
  <conditionalFormatting sqref="AD288:XFD293">
    <cfRule type="expression" dxfId="30" priority="99">
      <formula>ISNA($K335)=TRUE</formula>
    </cfRule>
  </conditionalFormatting>
  <conditionalFormatting sqref="AD294:XFD296">
    <cfRule type="expression" dxfId="30" priority="114">
      <formula>ISNA(#REF!)=TRUE</formula>
    </cfRule>
  </conditionalFormatting>
  <conditionalFormatting sqref="AD297:XFD298">
    <cfRule type="expression" dxfId="30" priority="115">
      <formula>ISNA($K341)=TRUE</formula>
    </cfRule>
  </conditionalFormatting>
  <conditionalFormatting sqref="AD300:XFD307">
    <cfRule type="expression" dxfId="30" priority="112">
      <formula>ISNA($K350)=TRUE</formula>
    </cfRule>
  </conditionalFormatting>
  <conditionalFormatting sqref="C303:G303 I303:J323 E304:G314 C304:D313 D314 F315:G323 F324:F331 I324:I331">
    <cfRule type="expression" dxfId="30" priority="27">
      <formula>ISNA($K303)=TRUE</formula>
    </cfRule>
  </conditionalFormatting>
  <conditionalFormatting sqref="AD309:XFD310">
    <cfRule type="expression" dxfId="30" priority="121">
      <formula>ISNA(#REF!)=TRUE</formula>
    </cfRule>
  </conditionalFormatting>
  <conditionalFormatting sqref="AD311:XFD313">
    <cfRule type="expression" dxfId="30" priority="124">
      <formula>ISNA($K358)=TRUE</formula>
    </cfRule>
  </conditionalFormatting>
  <conditionalFormatting sqref="AD315:XFD319">
    <cfRule type="expression" dxfId="30" priority="128">
      <formula>ISNA($K361)=TRUE</formula>
    </cfRule>
  </conditionalFormatting>
  <conditionalFormatting sqref="AD321:XFD322">
    <cfRule type="expression" dxfId="30" priority="133">
      <formula>ISNA($K366)=TRUE</formula>
    </cfRule>
  </conditionalFormatting>
  <conditionalFormatting sqref="AD323:XFD340">
    <cfRule type="expression" dxfId="30" priority="116">
      <formula>ISNA($K371)=TRUE</formula>
    </cfRule>
  </conditionalFormatting>
  <conditionalFormatting sqref="A332:B338 D332:D338">
    <cfRule type="expression" dxfId="30" priority="20">
      <formula>ISNA($K332)=TRUE</formula>
    </cfRule>
  </conditionalFormatting>
  <conditionalFormatting sqref="A339:F340">
    <cfRule type="expression" dxfId="30" priority="19">
      <formula>ISNA($K339)=TRUE</formula>
    </cfRule>
  </conditionalFormatting>
  <conditionalFormatting sqref="AD341:XFD349">
    <cfRule type="expression" dxfId="30" priority="122">
      <formula>ISNA($K392)=TRUE</formula>
    </cfRule>
  </conditionalFormatting>
  <conditionalFormatting sqref="A349:G355 I349:I351 B356:B391 D356:D368">
    <cfRule type="expression" dxfId="30" priority="14">
      <formula>ISNA($K349)=TRUE</formula>
    </cfRule>
  </conditionalFormatting>
  <conditionalFormatting sqref="AD350:XFD351">
    <cfRule type="expression" dxfId="30" priority="138">
      <formula>ISNA(#REF!)=TRUE</formula>
    </cfRule>
  </conditionalFormatting>
  <conditionalFormatting sqref="AD354:XFD355">
    <cfRule type="expression" dxfId="30" priority="143">
      <formula>ISNA($K402)=TRUE</formula>
    </cfRule>
  </conditionalFormatting>
  <conditionalFormatting sqref="AD358:XFD360">
    <cfRule type="expression" dxfId="30" priority="129">
      <formula>ISNA(#REF!)=TRUE</formula>
    </cfRule>
  </conditionalFormatting>
  <conditionalFormatting sqref="AD362:XFD365">
    <cfRule type="expression" dxfId="30" priority="202">
      <formula>ISNA($K405)=TRUE</formula>
    </cfRule>
  </conditionalFormatting>
  <conditionalFormatting sqref="AD366:XFD379">
    <cfRule type="expression" dxfId="30" priority="140">
      <formula>ISNA($K410)=TRUE</formula>
    </cfRule>
  </conditionalFormatting>
  <conditionalFormatting sqref="AD380:XFD400">
    <cfRule type="expression" dxfId="30" priority="207">
      <formula>ISNA($K425)=TRUE</formula>
    </cfRule>
  </conditionalFormatting>
  <conditionalFormatting sqref="A392:A397 D392:D404">
    <cfRule type="expression" dxfId="30" priority="11">
      <formula>ISNA($K392)=TRUE</formula>
    </cfRule>
  </conditionalFormatting>
  <conditionalFormatting sqref="B392:B423 B425:B427">
    <cfRule type="expression" dxfId="30" priority="10">
      <formula>ISNA($K392)=TRUE</formula>
    </cfRule>
  </conditionalFormatting>
  <conditionalFormatting sqref="AD402:XFD403">
    <cfRule type="expression" dxfId="30" priority="199">
      <formula>ISNA($K450)=TRUE</formula>
    </cfRule>
  </conditionalFormatting>
  <conditionalFormatting sqref="AD405:XFD424">
    <cfRule type="expression" dxfId="30" priority="208">
      <formula>ISNA($K462)=TRUE</formula>
    </cfRule>
  </conditionalFormatting>
  <conditionalFormatting sqref="A424 D424:E424 J424">
    <cfRule type="expression" dxfId="30" priority="2">
      <formula>ISNA($K424)=TRUE</formula>
    </cfRule>
  </conditionalFormatting>
  <conditionalFormatting sqref="AD425:XFD427 AC428:XFD1047955">
    <cfRule type="expression" dxfId="30" priority="45">
      <formula>ISNA($K481)=TRUE</formula>
    </cfRule>
  </conditionalFormatting>
  <conditionalFormatting sqref="AC1047956:XFD1047973">
    <cfRule type="expression" dxfId="30" priority="137">
      <formula>ISNA($K1)=TRUE</formula>
    </cfRule>
  </conditionalFormatting>
  <conditionalFormatting sqref="AC1047974:XFD1047975">
    <cfRule type="expression" dxfId="30" priority="136">
      <formula>ISNA(#REF!)=TRUE</formula>
    </cfRule>
  </conditionalFormatting>
  <conditionalFormatting sqref="AC1047976:XFD1048048">
    <cfRule type="expression" dxfId="30" priority="148">
      <formula>ISNA($K19)=TRUE</formula>
    </cfRule>
  </conditionalFormatting>
  <conditionalFormatting sqref="AC1048058:XFD1048062">
    <cfRule type="expression" dxfId="30" priority="57">
      <formula>ISNA($K95)=TRUE</formula>
    </cfRule>
  </conditionalFormatting>
  <conditionalFormatting sqref="AC1048063:XFD1048576">
    <cfRule type="expression" dxfId="30" priority="46">
      <formula>ISNA(#REF!)=TRUE</formula>
    </cfRule>
  </conditionalFormatting>
  <pageMargins left="0.7" right="0.7" top="0.75" bottom="0.75" header="0.3" footer="0.3"/>
  <pageSetup paperSize="9" orientation="portrait"/>
  <headerFooter/>
  <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99"/>
  <sheetViews>
    <sheetView workbookViewId="0">
      <pane ySplit="1" topLeftCell="A2" activePane="bottomLeft" state="frozen"/>
      <selection/>
      <selection pane="bottomLeft" activeCell="C61" sqref="C61"/>
    </sheetView>
  </sheetViews>
  <sheetFormatPr defaultColWidth="8.88888888888889" defaultRowHeight="13.8"/>
  <cols>
    <col min="1" max="1" width="23.1111111111111" style="52" customWidth="1"/>
    <col min="2" max="2" width="14.1111111111111" style="52" customWidth="1"/>
    <col min="3" max="3" width="43.4444444444444" style="52" customWidth="1"/>
    <col min="4" max="4" width="10.4444444444444" style="52" customWidth="1"/>
    <col min="5" max="5" width="11.8888888888889" style="52" customWidth="1"/>
    <col min="6" max="6" width="34.4444444444444" style="56" customWidth="1"/>
    <col min="7" max="7" width="51.2222222222222" style="52" hidden="1" customWidth="1"/>
    <col min="8" max="16384" width="8.88888888888889" style="52"/>
  </cols>
  <sheetData>
    <row r="1" spans="1:8">
      <c r="A1" s="52" t="s">
        <v>0</v>
      </c>
      <c r="B1" s="52" t="s">
        <v>3</v>
      </c>
      <c r="C1" s="52" t="s">
        <v>2</v>
      </c>
      <c r="D1" s="52" t="s">
        <v>5</v>
      </c>
      <c r="E1" s="52" t="s">
        <v>23</v>
      </c>
      <c r="F1" s="56" t="s">
        <v>204</v>
      </c>
      <c r="G1" s="52" t="s">
        <v>205</v>
      </c>
      <c r="H1" s="52" t="s">
        <v>7</v>
      </c>
    </row>
    <row r="2" spans="1:7">
      <c r="A2" s="81" t="s">
        <v>62</v>
      </c>
      <c r="B2" s="60">
        <v>1</v>
      </c>
      <c r="C2" s="60" t="s">
        <v>39</v>
      </c>
      <c r="D2" s="52" t="str">
        <f ca="1">_xlfn.IFNA(VLOOKUP(A2,电气!A:F,6,FALSE),"")</f>
        <v>钢结构</v>
      </c>
      <c r="E2" s="52" t="str">
        <f>TEXT(COUNTIF(电气!Y:Y,G2),"0")</f>
        <v>0</v>
      </c>
      <c r="F2" s="52" t="str">
        <f t="array" ref="F2">_xlfn.TEXTJOIN(";",1,IF(电气!$Y$1:$Y$942=G2,电气!$E$1:$E$942,""))</f>
        <v/>
      </c>
      <c r="G2" s="52" t="str">
        <f>A2&amp;B2&amp;C2</f>
        <v>铜萃取1变压器安装</v>
      </c>
    </row>
    <row r="3" spans="1:7">
      <c r="A3" s="81" t="s">
        <v>62</v>
      </c>
      <c r="B3" s="82">
        <v>1</v>
      </c>
      <c r="C3" s="82" t="s">
        <v>42</v>
      </c>
      <c r="D3" s="52" t="str">
        <f ca="1">_xlfn.IFNA(VLOOKUP(A3,电气!A:F,6,FALSE),"")</f>
        <v>钢结构</v>
      </c>
      <c r="E3" s="52" t="str">
        <f>TEXT(COUNTIF(电气!Y:Y,G3),"0")</f>
        <v>0</v>
      </c>
      <c r="F3" s="52" t="str">
        <f t="array" ref="F3">_xlfn.TEXTJOIN(";",1,IF(电气!$Y$1:$Y$942=G3,电气!$E$1:$E$942,""))</f>
        <v/>
      </c>
      <c r="G3" s="52" t="str">
        <f t="shared" ref="G3:G45" si="0">A3&amp;B3&amp;C3</f>
        <v>铜萃取1成套配电柜、控制柜安装</v>
      </c>
    </row>
    <row r="4" spans="1:7">
      <c r="A4" s="81" t="s">
        <v>62</v>
      </c>
      <c r="B4" s="60">
        <v>1</v>
      </c>
      <c r="C4" s="60" t="s">
        <v>35</v>
      </c>
      <c r="D4" s="52" t="str">
        <f ca="1">_xlfn.IFNA(VLOOKUP(A4,电气!A:F,6,FALSE),"")</f>
        <v>钢结构</v>
      </c>
      <c r="E4" s="52" t="str">
        <f>TEXT(COUNTIF(电气!Y:Y,G4),"0")</f>
        <v>0</v>
      </c>
      <c r="F4" s="52" t="str">
        <f t="array" ref="F4">_xlfn.TEXTJOIN(";",1,IF(电气!$Y$1:$Y$942=G4,电气!$E$1:$E$942,""))</f>
        <v/>
      </c>
      <c r="G4" s="52" t="str">
        <f t="shared" si="0"/>
        <v>铜萃取1电线、电缆导管和线槽敷设</v>
      </c>
    </row>
    <row r="5" spans="1:7">
      <c r="A5" s="81" t="s">
        <v>62</v>
      </c>
      <c r="B5" s="82">
        <v>1</v>
      </c>
      <c r="C5" s="82" t="s">
        <v>30</v>
      </c>
      <c r="D5" s="52" t="str">
        <f ca="1">_xlfn.IFNA(VLOOKUP(A5,电气!A:F,6,FALSE),"")</f>
        <v>钢结构</v>
      </c>
      <c r="E5" s="52" t="str">
        <f>TEXT(COUNTIF(电气!Y:Y,G5),"0")</f>
        <v>0</v>
      </c>
      <c r="F5" s="52" t="str">
        <f t="array" ref="F5">_xlfn.TEXTJOIN(";",1,IF(电气!$Y$1:$Y$942=G5,电气!$E$1:$E$942,""))</f>
        <v/>
      </c>
      <c r="G5" s="52" t="str">
        <f t="shared" si="0"/>
        <v>铜萃取1电线、电缆穿管和线槽敷设</v>
      </c>
    </row>
    <row r="6" spans="1:7">
      <c r="A6" s="81" t="s">
        <v>62</v>
      </c>
      <c r="B6" s="60">
        <v>1</v>
      </c>
      <c r="C6" s="60" t="s">
        <v>81</v>
      </c>
      <c r="D6" s="52" t="str">
        <f ca="1">_xlfn.IFNA(VLOOKUP(A6,电气!A:F,6,FALSE),"")</f>
        <v>钢结构</v>
      </c>
      <c r="E6" s="52" t="str">
        <f>TEXT(COUNTIF(电气!Y:Y,G6),"0")</f>
        <v>0</v>
      </c>
      <c r="F6" s="52" t="str">
        <f t="array" ref="F6">_xlfn.TEXTJOIN(";",1,IF(电气!$Y$1:$Y$942=G6,电气!$E$1:$E$942,""))</f>
        <v/>
      </c>
      <c r="G6" s="52" t="str">
        <f t="shared" si="0"/>
        <v>铜萃取1电缆头制作、导线连接和线路电气试验</v>
      </c>
    </row>
    <row r="7" spans="1:8">
      <c r="A7" s="81" t="s">
        <v>62</v>
      </c>
      <c r="B7" s="82">
        <v>2</v>
      </c>
      <c r="C7" s="82" t="s">
        <v>39</v>
      </c>
      <c r="D7" s="52" t="str">
        <f ca="1">_xlfn.IFNA(VLOOKUP(A7,电气!A:F,6,FALSE),"")</f>
        <v>钢结构</v>
      </c>
      <c r="E7" s="52" t="str">
        <f>TEXT(COUNTIF(电气!Y:Y,G7),"0")</f>
        <v>2</v>
      </c>
      <c r="F7" s="56" t="str">
        <f t="array" ref="F7">_xlfn.TEXTJOIN(";",1,IF(电气!$Y$1:$Y$942=G7,电气!$E$1:$E$942,""))</f>
        <v>变压器305E811TX1;变压器305E811TX2</v>
      </c>
      <c r="G7" s="52" t="str">
        <f t="shared" si="0"/>
        <v>铜萃取2变压器安装</v>
      </c>
      <c r="H7" s="52" t="b">
        <v>0</v>
      </c>
    </row>
    <row r="8" spans="1:7">
      <c r="A8" s="81" t="s">
        <v>62</v>
      </c>
      <c r="B8" s="60">
        <v>2</v>
      </c>
      <c r="C8" s="60" t="s">
        <v>92</v>
      </c>
      <c r="D8" s="52" t="str">
        <f ca="1">_xlfn.IFNA(VLOOKUP(A8,电气!A:F,6,FALSE),"")</f>
        <v>钢结构</v>
      </c>
      <c r="E8" s="52" t="str">
        <f>TEXT(COUNTIF(电气!Y:Y,G8),"0")</f>
        <v>0</v>
      </c>
      <c r="F8" s="52" t="str">
        <f t="array" ref="F8">_xlfn.TEXTJOIN(";",1,IF(电气!$Y$1:$Y$942=G8,电气!$E$1:$E$942,""))</f>
        <v/>
      </c>
      <c r="G8" s="52" t="str">
        <f t="shared" si="0"/>
        <v>铜萃取2变配电室接地干线敷设</v>
      </c>
    </row>
    <row r="9" spans="1:8">
      <c r="A9" s="81" t="s">
        <v>62</v>
      </c>
      <c r="B9" s="82">
        <v>2</v>
      </c>
      <c r="C9" s="82" t="s">
        <v>42</v>
      </c>
      <c r="D9" s="52" t="str">
        <f ca="1">_xlfn.IFNA(VLOOKUP(A9,电气!A:F,6,FALSE),"")</f>
        <v>钢结构</v>
      </c>
      <c r="E9" s="52" t="str">
        <f>TEXT(COUNTIF(电气!Y:Y,G9),"0")</f>
        <v>2</v>
      </c>
      <c r="F9" s="56" t="str">
        <f t="array" ref="F9">_xlfn.TEXTJOIN(";",1,IF(电气!$Y$1:$Y$942=G9,电气!$E$1:$E$942,""))</f>
        <v>低压柜AN101-110;低压柜AN201-209</v>
      </c>
      <c r="G9" s="52" t="str">
        <f t="shared" si="0"/>
        <v>铜萃取2成套配电柜、控制柜安装</v>
      </c>
      <c r="H9" s="52" t="b">
        <v>0</v>
      </c>
    </row>
    <row r="10" spans="1:7">
      <c r="A10" s="81" t="s">
        <v>62</v>
      </c>
      <c r="B10" s="60">
        <v>2</v>
      </c>
      <c r="C10" s="60" t="s">
        <v>95</v>
      </c>
      <c r="D10" s="52" t="str">
        <f ca="1">_xlfn.IFNA(VLOOKUP(A10,电气!A:F,6,FALSE),"")</f>
        <v>钢结构</v>
      </c>
      <c r="E10" s="52" t="str">
        <f>TEXT(COUNTIF(电气!Y:Y,G10),"0")</f>
        <v>0</v>
      </c>
      <c r="F10" s="52" t="str">
        <f t="array" ref="F10">_xlfn.TEXTJOIN(";",1,IF(电气!$Y$1:$Y$942=G10,电气!$E$1:$E$942,""))</f>
        <v/>
      </c>
      <c r="G10" s="52" t="str">
        <f t="shared" si="0"/>
        <v>铜萃取2接地装置安装</v>
      </c>
    </row>
    <row r="11" spans="1:7">
      <c r="A11" s="81" t="s">
        <v>62</v>
      </c>
      <c r="B11" s="82">
        <v>2</v>
      </c>
      <c r="C11" s="82" t="s">
        <v>90</v>
      </c>
      <c r="D11" s="52" t="str">
        <f ca="1">_xlfn.IFNA(VLOOKUP(A11,电气!A:F,6,FALSE),"")</f>
        <v>钢结构</v>
      </c>
      <c r="E11" s="52" t="str">
        <f>TEXT(COUNTIF(电气!Y:Y,G11),"0")</f>
        <v>0</v>
      </c>
      <c r="F11" s="52" t="str">
        <f t="array" ref="F11">_xlfn.TEXTJOIN(";",1,IF(电气!$Y$1:$Y$942=G11,电气!$E$1:$E$942,""))</f>
        <v/>
      </c>
      <c r="G11" s="52" t="str">
        <f t="shared" si="0"/>
        <v>铜萃取2接闪器安装</v>
      </c>
    </row>
    <row r="12" spans="1:7">
      <c r="A12" s="81" t="s">
        <v>62</v>
      </c>
      <c r="B12" s="60">
        <v>2</v>
      </c>
      <c r="C12" s="60" t="s">
        <v>157</v>
      </c>
      <c r="D12" s="52" t="str">
        <f ca="1">_xlfn.IFNA(VLOOKUP(A12,电气!A:F,6,FALSE),"")</f>
        <v>钢结构</v>
      </c>
      <c r="E12" s="52" t="str">
        <f>TEXT(COUNTIF(电气!Y:Y,G12),"0")</f>
        <v>0</v>
      </c>
      <c r="F12" s="52" t="str">
        <f t="array" ref="F12">_xlfn.TEXTJOIN(";",1,IF(电气!$Y$1:$Y$942=G12,电气!$E$1:$E$942,""))</f>
        <v/>
      </c>
      <c r="G12" s="52" t="str">
        <f t="shared" si="0"/>
        <v>铜萃取2照明配电箱（盘）安装</v>
      </c>
    </row>
    <row r="13" spans="1:7">
      <c r="A13" s="81" t="s">
        <v>62</v>
      </c>
      <c r="B13" s="82">
        <v>2</v>
      </c>
      <c r="C13" s="82" t="s">
        <v>81</v>
      </c>
      <c r="D13" s="52" t="str">
        <f ca="1">_xlfn.IFNA(VLOOKUP(A13,电气!A:F,6,FALSE),"")</f>
        <v>钢结构</v>
      </c>
      <c r="E13" s="52" t="str">
        <f>TEXT(COUNTIF(电气!Y:Y,G13),"0")</f>
        <v>0</v>
      </c>
      <c r="F13" s="52" t="str">
        <f t="array" ref="F13">_xlfn.TEXTJOIN(";",1,IF(电气!$Y$1:$Y$942=G13,电气!$E$1:$E$942,""))</f>
        <v/>
      </c>
      <c r="G13" s="52" t="str">
        <f t="shared" si="0"/>
        <v>铜萃取2电缆头制作、导线连接和线路电气试验</v>
      </c>
    </row>
    <row r="14" spans="1:7">
      <c r="A14" s="81" t="s">
        <v>62</v>
      </c>
      <c r="B14" s="60">
        <v>2</v>
      </c>
      <c r="C14" s="60" t="s">
        <v>47</v>
      </c>
      <c r="D14" s="52" t="str">
        <f ca="1">_xlfn.IFNA(VLOOKUP(A14,电气!A:F,6,FALSE),"")</f>
        <v>钢结构</v>
      </c>
      <c r="E14" s="52" t="str">
        <f>TEXT(COUNTIF(电气!Y:Y,G14),"0")</f>
        <v>0</v>
      </c>
      <c r="F14" s="52" t="str">
        <f t="array" ref="F14">_xlfn.TEXTJOIN(";",1,IF(电气!$Y$1:$Y$942=G14,电气!$E$1:$E$942,""))</f>
        <v/>
      </c>
      <c r="G14" s="52" t="str">
        <f t="shared" si="0"/>
        <v>铜萃取2电缆沟内和电缆竖井内电缆敷设</v>
      </c>
    </row>
    <row r="15" ht="41.4" spans="1:8">
      <c r="A15" s="81" t="s">
        <v>62</v>
      </c>
      <c r="B15" s="82">
        <v>2</v>
      </c>
      <c r="C15" s="82" t="s">
        <v>45</v>
      </c>
      <c r="D15" s="52" t="str">
        <f ca="1">_xlfn.IFNA(VLOOKUP(A15,电气!A:F,6,FALSE),"")</f>
        <v>钢结构</v>
      </c>
      <c r="E15" s="52" t="str">
        <f>TEXT(COUNTIF(电气!Y:Y,G15),"0")</f>
        <v>4</v>
      </c>
      <c r="F15" s="56" t="str">
        <f t="array" ref="F15">_xlfn.TEXTJOIN(";",1,IF(电气!$Y$1:$Y$942=G15,电气!$E$1:$E$942,""))</f>
        <v>变压器305E811TX1至AN101;变压器305E811TX2至AN102;低压柜AN101-110;低压柜AN201-209</v>
      </c>
      <c r="G15" s="52" t="str">
        <f t="shared" si="0"/>
        <v>铜萃取2裸母线、封闭母线、插接式母线安装</v>
      </c>
      <c r="H15" s="52" t="b">
        <v>0</v>
      </c>
    </row>
    <row r="16" spans="1:12">
      <c r="A16" s="81" t="s">
        <v>62</v>
      </c>
      <c r="B16" s="60">
        <v>3</v>
      </c>
      <c r="C16" s="60" t="s">
        <v>37</v>
      </c>
      <c r="D16" s="52" t="str">
        <f ca="1">_xlfn.IFNA(VLOOKUP(A16,电气!A:F,6,FALSE),"")</f>
        <v>钢结构</v>
      </c>
      <c r="E16" s="52" t="str">
        <f>TEXT(COUNTIF(电气!Y:Y,G16),"0")</f>
        <v>0</v>
      </c>
      <c r="F16" s="52" t="str">
        <f t="array" ref="F16">_xlfn.TEXTJOIN(";",1,IF(电气!$Y$1:$Y$942=G16,电气!$E$1:$E$942,""))</f>
        <v/>
      </c>
      <c r="G16" s="52" t="str">
        <f t="shared" si="0"/>
        <v>铜萃取3桥架安装和桥架内电缆敷设</v>
      </c>
      <c r="L16" s="56"/>
    </row>
    <row r="17" spans="1:7">
      <c r="A17" s="81" t="s">
        <v>62</v>
      </c>
      <c r="B17" s="82">
        <v>3</v>
      </c>
      <c r="C17" s="82" t="s">
        <v>35</v>
      </c>
      <c r="D17" s="52" t="str">
        <f ca="1">_xlfn.IFNA(VLOOKUP(A17,电气!A:F,6,FALSE),"")</f>
        <v>钢结构</v>
      </c>
      <c r="E17" s="52" t="str">
        <f>TEXT(COUNTIF(电气!Y:Y,G17),"0")</f>
        <v>0</v>
      </c>
      <c r="F17" s="52" t="str">
        <f t="array" ref="F17">_xlfn.TEXTJOIN(";",1,IF(电气!$Y$1:$Y$942=G17,电气!$E$1:$E$942,""))</f>
        <v/>
      </c>
      <c r="G17" s="52" t="str">
        <f t="shared" si="0"/>
        <v>铜萃取3电线、电缆导管和线槽敷设</v>
      </c>
    </row>
    <row r="18" spans="1:7">
      <c r="A18" s="81" t="s">
        <v>62</v>
      </c>
      <c r="B18" s="60">
        <v>3</v>
      </c>
      <c r="C18" s="60" t="s">
        <v>30</v>
      </c>
      <c r="D18" s="52" t="str">
        <f ca="1">_xlfn.IFNA(VLOOKUP(A18,电气!A:F,6,FALSE),"")</f>
        <v>钢结构</v>
      </c>
      <c r="E18" s="52" t="str">
        <f>TEXT(COUNTIF(电气!Y:Y,G18),"0")</f>
        <v>0</v>
      </c>
      <c r="F18" s="52" t="str">
        <f t="array" ref="F18">_xlfn.TEXTJOIN(";",1,IF(电气!$Y$1:$Y$942=G18,电气!$E$1:$E$942,""))</f>
        <v/>
      </c>
      <c r="G18" s="52" t="str">
        <f t="shared" si="0"/>
        <v>铜萃取3电线、电缆穿管和线槽敷设</v>
      </c>
    </row>
    <row r="19" spans="1:8">
      <c r="A19" s="81" t="s">
        <v>62</v>
      </c>
      <c r="B19" s="82">
        <v>3</v>
      </c>
      <c r="C19" s="82" t="s">
        <v>81</v>
      </c>
      <c r="D19" s="52" t="str">
        <f ca="1">_xlfn.IFNA(VLOOKUP(A19,电气!A:F,6,FALSE),"")</f>
        <v>钢结构</v>
      </c>
      <c r="E19" s="52" t="str">
        <f>TEXT(COUNTIF(电气!Y:Y,G19),"0")</f>
        <v>0</v>
      </c>
      <c r="F19" s="56" t="str">
        <f t="array" ref="F19">_xlfn.TEXTJOIN(";",1,IF(电气!$Y$1:$Y$942=G19,电气!$E$1:$E$942,""))</f>
        <v/>
      </c>
      <c r="G19" s="52" t="str">
        <f t="shared" si="0"/>
        <v>铜萃取3电缆头制作、导线连接和线路电气试验</v>
      </c>
      <c r="H19" s="52" t="b">
        <v>0</v>
      </c>
    </row>
    <row r="20" spans="1:11">
      <c r="A20" s="81" t="s">
        <v>62</v>
      </c>
      <c r="B20" s="60">
        <v>3</v>
      </c>
      <c r="C20" s="60" t="s">
        <v>47</v>
      </c>
      <c r="D20" s="52" t="str">
        <f ca="1">_xlfn.IFNA(VLOOKUP(A20,电气!A:F,6,FALSE),"")</f>
        <v>钢结构</v>
      </c>
      <c r="E20" s="52" t="str">
        <f>TEXT(COUNTIF(电气!Y:Y,G20),"0")</f>
        <v>0</v>
      </c>
      <c r="F20" s="52" t="str">
        <f t="array" ref="F20">_xlfn.TEXTJOIN(";",1,IF(电气!$Y$1:$Y$942=G20,电气!$E$1:$E$942,""))</f>
        <v/>
      </c>
      <c r="G20" s="52" t="str">
        <f t="shared" si="0"/>
        <v>铜萃取3电缆沟内和电缆竖井内电缆敷设</v>
      </c>
      <c r="K20" s="56"/>
    </row>
    <row r="21" spans="1:7">
      <c r="A21" s="81" t="s">
        <v>62</v>
      </c>
      <c r="B21" s="82">
        <v>3</v>
      </c>
      <c r="C21" s="82" t="s">
        <v>45</v>
      </c>
      <c r="D21" s="52" t="str">
        <f ca="1">_xlfn.IFNA(VLOOKUP(A21,电气!A:F,6,FALSE),"")</f>
        <v>钢结构</v>
      </c>
      <c r="E21" s="52" t="str">
        <f>TEXT(COUNTIF(电气!Y:Y,G21),"0")</f>
        <v>0</v>
      </c>
      <c r="F21" s="52" t="str">
        <f t="array" ref="F21">_xlfn.TEXTJOIN(";",1,IF(电气!$Y$1:$Y$942=G21,电气!$E$1:$E$942,""))</f>
        <v/>
      </c>
      <c r="G21" s="52" t="str">
        <f t="shared" si="0"/>
        <v>铜萃取3裸母线、封闭母线、插接式母线安装</v>
      </c>
    </row>
    <row r="22" spans="1:8">
      <c r="A22" s="81" t="s">
        <v>62</v>
      </c>
      <c r="B22" s="60">
        <v>4</v>
      </c>
      <c r="C22" s="60" t="s">
        <v>101</v>
      </c>
      <c r="D22" s="52" t="str">
        <f ca="1">_xlfn.IFNA(VLOOKUP(A22,电气!A:F,6,FALSE),"")</f>
        <v>钢结构</v>
      </c>
      <c r="E22" s="52" t="str">
        <f>TEXT(COUNTIF(电气!Y:Y,G22),"0")</f>
        <v>1</v>
      </c>
      <c r="F22" s="56" t="str">
        <f t="array" ref="F22">_xlfn.TEXTJOIN(";",1,IF(电气!$Y$1:$Y$942=G22,电气!$E$1:$E$942,""))</f>
        <v>铜萃取A-E轴、1-32线</v>
      </c>
      <c r="G22" s="52" t="str">
        <f t="shared" si="0"/>
        <v>铜萃取4低压电动机检查、接线</v>
      </c>
      <c r="H22" s="52" t="b">
        <v>0</v>
      </c>
    </row>
    <row r="23" spans="1:8">
      <c r="A23" s="81" t="s">
        <v>62</v>
      </c>
      <c r="B23" s="82">
        <v>4</v>
      </c>
      <c r="C23" s="82" t="s">
        <v>102</v>
      </c>
      <c r="D23" s="52" t="str">
        <f ca="1">_xlfn.IFNA(VLOOKUP(A23,电气!A:F,6,FALSE),"")</f>
        <v>钢结构</v>
      </c>
      <c r="E23" s="52" t="str">
        <f>TEXT(COUNTIF(电气!Y:Y,G23),"0")</f>
        <v>1</v>
      </c>
      <c r="F23" s="56" t="str">
        <f t="array" ref="F23">_xlfn.TEXTJOIN(";",1,IF(电气!$Y$1:$Y$942=G23,电气!$E$1:$E$942,""))</f>
        <v>铜萃取A-E轴、1-32线</v>
      </c>
      <c r="G23" s="52" t="str">
        <f t="shared" si="0"/>
        <v>铜萃取4低压电气动力设备检测、试验和空载试运行</v>
      </c>
      <c r="H23" s="52" t="b">
        <v>0</v>
      </c>
    </row>
    <row r="24" spans="1:8">
      <c r="A24" s="81" t="s">
        <v>62</v>
      </c>
      <c r="B24" s="60">
        <v>4</v>
      </c>
      <c r="C24" s="60" t="s">
        <v>100</v>
      </c>
      <c r="D24" s="52" t="str">
        <f ca="1">_xlfn.IFNA(VLOOKUP(A24,电气!A:F,6,FALSE),"")</f>
        <v>钢结构</v>
      </c>
      <c r="E24" s="52" t="str">
        <f>TEXT(COUNTIF(电气!Y:Y,G24),"0")</f>
        <v>1</v>
      </c>
      <c r="F24" s="56" t="str">
        <f t="array" ref="F24">_xlfn.TEXTJOIN(";",1,IF(电气!$Y$1:$Y$942=G24,电气!$E$1:$E$942,""))</f>
        <v>铜萃取A-E轴、1-32线</v>
      </c>
      <c r="G24" s="52" t="str">
        <f t="shared" si="0"/>
        <v>铜萃取4成套配电柜、控制柜和动力配电箱安装</v>
      </c>
      <c r="H24" s="52" t="b">
        <v>0</v>
      </c>
    </row>
    <row r="25" spans="1:8">
      <c r="A25" s="81" t="s">
        <v>62</v>
      </c>
      <c r="B25" s="82">
        <v>4</v>
      </c>
      <c r="C25" s="82" t="s">
        <v>75</v>
      </c>
      <c r="D25" s="52" t="str">
        <f ca="1">_xlfn.IFNA(VLOOKUP(A25,电气!A:F,6,FALSE),"")</f>
        <v>钢结构</v>
      </c>
      <c r="E25" s="52" t="str">
        <f>TEXT(COUNTIF(电气!Y:Y,G25),"0")</f>
        <v>1</v>
      </c>
      <c r="F25" s="56" t="str">
        <f t="array" ref="F25">_xlfn.TEXTJOIN(";",1,IF(电气!$Y$1:$Y$942=G25,电气!$E$1:$E$942,""))</f>
        <v>铜萃取A-E轴、1-32线</v>
      </c>
      <c r="G25" s="52" t="str">
        <f t="shared" si="0"/>
        <v>铜萃取4插座、开关安装</v>
      </c>
      <c r="H25" s="52" t="b">
        <v>0</v>
      </c>
    </row>
    <row r="26" spans="1:8">
      <c r="A26" s="81" t="s">
        <v>62</v>
      </c>
      <c r="B26" s="60">
        <v>4</v>
      </c>
      <c r="C26" s="60" t="s">
        <v>37</v>
      </c>
      <c r="D26" s="52" t="str">
        <f ca="1">_xlfn.IFNA(VLOOKUP(A26,电气!A:F,6,FALSE),"")</f>
        <v>钢结构</v>
      </c>
      <c r="E26" s="52" t="str">
        <f>TEXT(COUNTIF(电气!Y:Y,G26),"0")</f>
        <v>1</v>
      </c>
      <c r="F26" s="56" t="str">
        <f t="array" ref="F26">_xlfn.TEXTJOIN(";",1,IF(电气!$Y$1:$Y$942=G26,电气!$E$1:$E$942,""))</f>
        <v>铜萃取A-E轴、1-32线</v>
      </c>
      <c r="G26" s="52" t="str">
        <f t="shared" si="0"/>
        <v>铜萃取4桥架安装和桥架内电缆敷设</v>
      </c>
      <c r="H26" s="52" t="b">
        <v>0</v>
      </c>
    </row>
    <row r="27" spans="1:8">
      <c r="A27" s="81" t="s">
        <v>62</v>
      </c>
      <c r="B27" s="82">
        <v>4</v>
      </c>
      <c r="C27" s="82" t="s">
        <v>35</v>
      </c>
      <c r="D27" s="52" t="str">
        <f ca="1">_xlfn.IFNA(VLOOKUP(A27,电气!A:F,6,FALSE),"")</f>
        <v>钢结构</v>
      </c>
      <c r="E27" s="52" t="str">
        <f>TEXT(COUNTIF(电气!Y:Y,G27),"0")</f>
        <v>1</v>
      </c>
      <c r="F27" s="56" t="str">
        <f t="array" ref="F27">_xlfn.TEXTJOIN(";",1,IF(电气!$Y$1:$Y$942=G27,电气!$E$1:$E$942,""))</f>
        <v>铜萃取A-E轴、1-32线</v>
      </c>
      <c r="G27" s="52" t="str">
        <f t="shared" si="0"/>
        <v>铜萃取4电线、电缆导管和线槽敷设</v>
      </c>
      <c r="H27" s="52" t="b">
        <v>0</v>
      </c>
    </row>
    <row r="28" spans="1:8">
      <c r="A28" s="81" t="s">
        <v>62</v>
      </c>
      <c r="B28" s="60">
        <v>4</v>
      </c>
      <c r="C28" s="60" t="s">
        <v>30</v>
      </c>
      <c r="D28" s="52" t="str">
        <f ca="1">_xlfn.IFNA(VLOOKUP(A28,电气!A:F,6,FALSE),"")</f>
        <v>钢结构</v>
      </c>
      <c r="E28" s="52" t="str">
        <f>TEXT(COUNTIF(电气!Y:Y,G28),"0")</f>
        <v>1</v>
      </c>
      <c r="F28" s="56" t="str">
        <f t="array" ref="F28">_xlfn.TEXTJOIN(";",1,IF(电气!$Y$1:$Y$942=G28,电气!$E$1:$E$942,""))</f>
        <v>铜萃取A-E轴、1-32线</v>
      </c>
      <c r="G28" s="52" t="str">
        <f t="shared" si="0"/>
        <v>铜萃取4电线、电缆穿管和线槽敷设</v>
      </c>
      <c r="H28" s="52" t="b">
        <v>0</v>
      </c>
    </row>
    <row r="29" spans="1:8">
      <c r="A29" s="81" t="s">
        <v>62</v>
      </c>
      <c r="B29" s="82">
        <v>4</v>
      </c>
      <c r="C29" s="82" t="s">
        <v>81</v>
      </c>
      <c r="D29" s="52" t="str">
        <f ca="1">_xlfn.IFNA(VLOOKUP(A29,电气!A:F,6,FALSE),"")</f>
        <v>钢结构</v>
      </c>
      <c r="E29" s="52" t="str">
        <f>TEXT(COUNTIF(电气!Y:Y,G29),"0")</f>
        <v>1</v>
      </c>
      <c r="F29" s="56" t="str">
        <f t="array" ref="F29">_xlfn.TEXTJOIN(";",1,IF(电气!$Y$1:$Y$942=G29,电气!$E$1:$E$942,""))</f>
        <v>铜萃取A-E轴、1-32线</v>
      </c>
      <c r="G29" s="52" t="str">
        <f t="shared" si="0"/>
        <v>铜萃取4电缆头制作、导线连接和线路电气试验</v>
      </c>
      <c r="H29" s="52" t="b">
        <v>0</v>
      </c>
    </row>
    <row r="30" spans="1:7">
      <c r="A30" s="81" t="s">
        <v>62</v>
      </c>
      <c r="B30" s="60">
        <v>5</v>
      </c>
      <c r="C30" s="60" t="s">
        <v>86</v>
      </c>
      <c r="D30" s="52" t="str">
        <f ca="1">_xlfn.IFNA(VLOOKUP(A30,电气!A:F,6,FALSE),"")</f>
        <v>钢结构</v>
      </c>
      <c r="E30" s="52" t="str">
        <f>TEXT(COUNTIF(电气!Y:Y,G30),"0")</f>
        <v>1</v>
      </c>
      <c r="F30" s="52" t="str">
        <f t="array" ref="F30">_xlfn.TEXTJOIN(";",1,IF(电气!$Y$1:$Y$942=G30,电气!$E$1:$E$942,""))</f>
        <v>A-E轴、1-32线</v>
      </c>
      <c r="G30" s="52" t="str">
        <f t="shared" si="0"/>
        <v>铜萃取5建筑照明通电试运行</v>
      </c>
    </row>
    <row r="31" spans="1:7">
      <c r="A31" s="81" t="s">
        <v>62</v>
      </c>
      <c r="B31" s="82">
        <v>5</v>
      </c>
      <c r="C31" s="82" t="s">
        <v>36</v>
      </c>
      <c r="D31" s="52" t="str">
        <f ca="1">_xlfn.IFNA(VLOOKUP(A31,电气!A:F,6,FALSE),"")</f>
        <v>钢结构</v>
      </c>
      <c r="E31" s="52" t="str">
        <f>TEXT(COUNTIF(电气!Y:Y,G31),"0")</f>
        <v>1</v>
      </c>
      <c r="F31" s="52" t="str">
        <f t="array" ref="F31">_xlfn.TEXTJOIN(";",1,IF(电气!$Y$1:$Y$942=G31,电气!$E$1:$E$942,""))</f>
        <v>A-E轴、1-32线</v>
      </c>
      <c r="G31" s="52" t="str">
        <f t="shared" si="0"/>
        <v>铜萃取5普通灯具安装</v>
      </c>
    </row>
    <row r="32" spans="1:7">
      <c r="A32" s="81" t="s">
        <v>62</v>
      </c>
      <c r="B32" s="60">
        <v>5</v>
      </c>
      <c r="C32" s="60" t="s">
        <v>157</v>
      </c>
      <c r="D32" s="52" t="str">
        <f ca="1">_xlfn.IFNA(VLOOKUP(A32,电气!A:F,6,FALSE),"")</f>
        <v>钢结构</v>
      </c>
      <c r="E32" s="52" t="str">
        <f>TEXT(COUNTIF(电气!Y:Y,G32),"0")</f>
        <v>1</v>
      </c>
      <c r="F32" s="52" t="str">
        <f t="array" ref="F32">_xlfn.TEXTJOIN(";",1,IF(电气!$Y$1:$Y$942=G32,电气!$E$1:$E$942,""))</f>
        <v>A-E轴、1-32线</v>
      </c>
      <c r="G32" s="52" t="str">
        <f t="shared" si="0"/>
        <v>铜萃取5照明配电箱（盘）安装</v>
      </c>
    </row>
    <row r="33" spans="1:8">
      <c r="A33" s="81" t="s">
        <v>62</v>
      </c>
      <c r="B33" s="82">
        <v>5</v>
      </c>
      <c r="C33" s="82" t="s">
        <v>35</v>
      </c>
      <c r="D33" s="52" t="str">
        <f ca="1">_xlfn.IFNA(VLOOKUP(A33,电气!A:F,6,FALSE),"")</f>
        <v>钢结构</v>
      </c>
      <c r="E33" s="52" t="str">
        <f>TEXT(COUNTIF(电气!Y:Y,G33),"0")</f>
        <v>1</v>
      </c>
      <c r="F33" s="56" t="str">
        <f t="array" ref="F33">_xlfn.TEXTJOIN(";",1,IF(电气!$Y$1:$Y$942=G33,电气!$E$1:$E$942,""))</f>
        <v>A-E轴、1-32线</v>
      </c>
      <c r="G33" s="52" t="str">
        <f t="shared" si="0"/>
        <v>铜萃取5电线、电缆导管和线槽敷设</v>
      </c>
      <c r="H33" s="52" t="b">
        <v>0</v>
      </c>
    </row>
    <row r="34" spans="1:8">
      <c r="A34" s="81" t="s">
        <v>62</v>
      </c>
      <c r="B34" s="60">
        <v>5</v>
      </c>
      <c r="C34" s="60" t="s">
        <v>30</v>
      </c>
      <c r="D34" s="52" t="str">
        <f ca="1">_xlfn.IFNA(VLOOKUP(A34,电气!A:F,6,FALSE),"")</f>
        <v>钢结构</v>
      </c>
      <c r="E34" s="52" t="str">
        <f>TEXT(COUNTIF(电气!Y:Y,G34),"0")</f>
        <v>1</v>
      </c>
      <c r="F34" s="56" t="str">
        <f t="array" ref="F34">_xlfn.TEXTJOIN(";",1,IF(电气!$Y$1:$Y$942=G34,电气!$E$1:$E$942,""))</f>
        <v>A-E轴、1-32线</v>
      </c>
      <c r="G34" s="52" t="str">
        <f t="shared" si="0"/>
        <v>铜萃取5电线、电缆穿管和线槽敷设</v>
      </c>
      <c r="H34" s="52" t="b">
        <v>0</v>
      </c>
    </row>
    <row r="35" spans="1:7">
      <c r="A35" s="81" t="s">
        <v>62</v>
      </c>
      <c r="B35" s="82">
        <v>5</v>
      </c>
      <c r="C35" s="82" t="s">
        <v>81</v>
      </c>
      <c r="D35" s="52" t="str">
        <f ca="1">_xlfn.IFNA(VLOOKUP(A35,电气!A:F,6,FALSE),"")</f>
        <v>钢结构</v>
      </c>
      <c r="E35" s="52" t="str">
        <f>TEXT(COUNTIF(电气!Y:Y,G35),"0")</f>
        <v>1</v>
      </c>
      <c r="F35" s="52" t="str">
        <f t="array" ref="F35">_xlfn.TEXTJOIN(";",1,IF(电气!$Y$1:$Y$942=G35,电气!$E$1:$E$942,""))</f>
        <v>A-E轴、1-32线</v>
      </c>
      <c r="G35" s="52" t="str">
        <f t="shared" si="0"/>
        <v>铜萃取5电缆头制作、导线连接和线路电气试验</v>
      </c>
    </row>
    <row r="36" spans="1:7">
      <c r="A36" s="81" t="s">
        <v>62</v>
      </c>
      <c r="B36" s="60">
        <v>6</v>
      </c>
      <c r="C36" s="60" t="s">
        <v>100</v>
      </c>
      <c r="D36" s="52" t="str">
        <f ca="1">_xlfn.IFNA(VLOOKUP(A36,电气!A:F,6,FALSE),"")</f>
        <v>钢结构</v>
      </c>
      <c r="E36" s="52" t="str">
        <f>TEXT(COUNTIF(电气!Y:Y,G36),"0")</f>
        <v>0</v>
      </c>
      <c r="F36" s="52" t="str">
        <f t="array" ref="F36">_xlfn.TEXTJOIN(";",1,IF(电气!$Y$1:$Y$942=G36,电气!$E$1:$E$942,""))</f>
        <v/>
      </c>
      <c r="G36" s="52" t="str">
        <f t="shared" si="0"/>
        <v>铜萃取6成套配电柜、控制柜和动力配电箱安装</v>
      </c>
    </row>
    <row r="37" spans="1:7">
      <c r="A37" s="81" t="s">
        <v>62</v>
      </c>
      <c r="B37" s="82">
        <v>6</v>
      </c>
      <c r="C37" s="82" t="s">
        <v>95</v>
      </c>
      <c r="D37" s="52" t="str">
        <f ca="1">_xlfn.IFNA(VLOOKUP(A37,电气!A:F,6,FALSE),"")</f>
        <v>钢结构</v>
      </c>
      <c r="E37" s="52" t="str">
        <f>TEXT(COUNTIF(电气!Y:Y,G37),"0")</f>
        <v>0</v>
      </c>
      <c r="F37" s="52" t="str">
        <f t="array" ref="F37">_xlfn.TEXTJOIN(";",1,IF(电气!$Y$1:$Y$942=G37,电气!$E$1:$E$942,""))</f>
        <v/>
      </c>
      <c r="G37" s="52" t="str">
        <f t="shared" si="0"/>
        <v>铜萃取6接地装置安装</v>
      </c>
    </row>
    <row r="38" spans="1:7">
      <c r="A38" s="81" t="s">
        <v>62</v>
      </c>
      <c r="B38" s="60">
        <v>6</v>
      </c>
      <c r="C38" s="60" t="s">
        <v>174</v>
      </c>
      <c r="D38" s="52" t="str">
        <f ca="1">_xlfn.IFNA(VLOOKUP(A38,电气!A:F,6,FALSE),"")</f>
        <v>钢结构</v>
      </c>
      <c r="E38" s="52" t="str">
        <f>TEXT(COUNTIF(电气!Y:Y,G38),"0")</f>
        <v>0</v>
      </c>
      <c r="F38" s="52" t="str">
        <f t="array" ref="F38">_xlfn.TEXTJOIN(";",1,IF(电气!$Y$1:$Y$942=G38,电气!$E$1:$E$942,""))</f>
        <v/>
      </c>
      <c r="G38" s="52" t="str">
        <f t="shared" si="0"/>
        <v>铜萃取6柴油发电机组安装</v>
      </c>
    </row>
    <row r="39" spans="1:7">
      <c r="A39" s="81" t="s">
        <v>62</v>
      </c>
      <c r="B39" s="82">
        <v>6</v>
      </c>
      <c r="C39" s="82" t="s">
        <v>35</v>
      </c>
      <c r="D39" s="52" t="str">
        <f ca="1">_xlfn.IFNA(VLOOKUP(A39,电气!A:F,6,FALSE),"")</f>
        <v>钢结构</v>
      </c>
      <c r="E39" s="52" t="str">
        <f>TEXT(COUNTIF(电气!Y:Y,G39),"0")</f>
        <v>0</v>
      </c>
      <c r="F39" s="52" t="str">
        <f t="array" ref="F39">_xlfn.TEXTJOIN(";",1,IF(电气!$Y$1:$Y$942=G39,电气!$E$1:$E$942,""))</f>
        <v/>
      </c>
      <c r="G39" s="52" t="str">
        <f t="shared" si="0"/>
        <v>铜萃取6电线、电缆导管和线槽敷设</v>
      </c>
    </row>
    <row r="40" spans="1:7">
      <c r="A40" s="81" t="s">
        <v>62</v>
      </c>
      <c r="B40" s="60">
        <v>6</v>
      </c>
      <c r="C40" s="60" t="s">
        <v>30</v>
      </c>
      <c r="D40" s="52" t="str">
        <f ca="1">_xlfn.IFNA(VLOOKUP(A40,电气!A:F,6,FALSE),"")</f>
        <v>钢结构</v>
      </c>
      <c r="E40" s="52" t="str">
        <f>TEXT(COUNTIF(电气!Y:Y,G40),"0")</f>
        <v>0</v>
      </c>
      <c r="F40" s="52" t="str">
        <f t="array" ref="F40">_xlfn.TEXTJOIN(";",1,IF(电气!$Y$1:$Y$942=G40,电气!$E$1:$E$942,""))</f>
        <v/>
      </c>
      <c r="G40" s="52" t="str">
        <f t="shared" si="0"/>
        <v>铜萃取6电线、电缆穿管和线槽敷设</v>
      </c>
    </row>
    <row r="41" spans="1:7">
      <c r="A41" s="81" t="s">
        <v>62</v>
      </c>
      <c r="B41" s="82">
        <v>6</v>
      </c>
      <c r="C41" s="82" t="s">
        <v>81</v>
      </c>
      <c r="D41" s="52" t="str">
        <f ca="1">_xlfn.IFNA(VLOOKUP(A41,电气!A:F,6,FALSE),"")</f>
        <v>钢结构</v>
      </c>
      <c r="E41" s="52" t="str">
        <f>TEXT(COUNTIF(电气!Y:Y,G41),"0")</f>
        <v>0</v>
      </c>
      <c r="F41" s="52" t="str">
        <f t="array" ref="F41">_xlfn.TEXTJOIN(";",1,IF(电气!$Y$1:$Y$942=G41,电气!$E$1:$E$942,""))</f>
        <v/>
      </c>
      <c r="G41" s="52" t="str">
        <f t="shared" si="0"/>
        <v>铜萃取6电缆头制作、导线连接和线路电气试验</v>
      </c>
    </row>
    <row r="42" spans="1:7">
      <c r="A42" s="81" t="s">
        <v>62</v>
      </c>
      <c r="B42" s="60">
        <v>6</v>
      </c>
      <c r="C42" s="60" t="s">
        <v>45</v>
      </c>
      <c r="D42" s="52" t="str">
        <f ca="1">_xlfn.IFNA(VLOOKUP(A42,电气!A:F,6,FALSE),"")</f>
        <v>钢结构</v>
      </c>
      <c r="E42" s="52" t="str">
        <f>TEXT(COUNTIF(电气!Y:Y,G42),"0")</f>
        <v>0</v>
      </c>
      <c r="F42" s="52" t="str">
        <f t="array" ref="F42">_xlfn.TEXTJOIN(";",1,IF(电气!$Y$1:$Y$942=G42,电气!$E$1:$E$942,""))</f>
        <v/>
      </c>
      <c r="G42" s="52" t="str">
        <f t="shared" si="0"/>
        <v>铜萃取6裸母线、封闭母线、插接式母线安装</v>
      </c>
    </row>
    <row r="43" spans="1:8">
      <c r="A43" s="81" t="s">
        <v>62</v>
      </c>
      <c r="B43" s="82">
        <v>7</v>
      </c>
      <c r="C43" s="82" t="s">
        <v>92</v>
      </c>
      <c r="D43" s="52" t="str">
        <f ca="1">_xlfn.IFNA(VLOOKUP(A43,电气!A:F,6,FALSE),"")</f>
        <v>钢结构</v>
      </c>
      <c r="E43" s="52" t="str">
        <f>TEXT(COUNTIF(电气!Y:Y,G43),"0")</f>
        <v>1</v>
      </c>
      <c r="F43" s="56" t="str">
        <f t="array" ref="F43">_xlfn.TEXTJOIN(";",1,IF(电气!$Y$1:$Y$942=G43,电气!$E$1:$E$942,""))</f>
        <v>配电室</v>
      </c>
      <c r="G43" s="52" t="str">
        <f t="shared" si="0"/>
        <v>铜萃取7变配电室接地干线敷设</v>
      </c>
      <c r="H43" s="52" t="b">
        <v>0</v>
      </c>
    </row>
    <row r="44" spans="1:7">
      <c r="A44" s="81" t="s">
        <v>62</v>
      </c>
      <c r="B44" s="60">
        <v>7</v>
      </c>
      <c r="C44" s="60" t="s">
        <v>95</v>
      </c>
      <c r="D44" s="52" t="str">
        <f ca="1">_xlfn.IFNA(VLOOKUP(A44,电气!A:F,6,FALSE),"")</f>
        <v>钢结构</v>
      </c>
      <c r="E44" s="52" t="str">
        <f>TEXT(COUNTIF(电气!Y:Y,G44),"0")</f>
        <v>0</v>
      </c>
      <c r="F44" s="52" t="str">
        <f t="array" ref="F44">_xlfn.TEXTJOIN(";",1,IF(电气!$Y$1:$Y$942=G44,电气!$E$1:$E$942,""))</f>
        <v/>
      </c>
      <c r="G44" s="52" t="str">
        <f t="shared" si="0"/>
        <v>铜萃取7接地装置安装</v>
      </c>
    </row>
    <row r="45" spans="1:8">
      <c r="A45" s="81" t="s">
        <v>62</v>
      </c>
      <c r="B45" s="82">
        <v>7</v>
      </c>
      <c r="C45" s="82" t="s">
        <v>90</v>
      </c>
      <c r="D45" s="52" t="str">
        <f ca="1">_xlfn.IFNA(VLOOKUP(A45,电气!A:F,6,FALSE),"")</f>
        <v>钢结构</v>
      </c>
      <c r="E45" s="52" t="str">
        <f>TEXT(COUNTIF(电气!Y:Y,G45),"0")</f>
        <v>1</v>
      </c>
      <c r="F45" s="56" t="str">
        <f t="array" ref="F45">_xlfn.TEXTJOIN(";",1,IF(电气!$Y$1:$Y$942=G45,电气!$E$1:$E$942,""))</f>
        <v>配电室</v>
      </c>
      <c r="G45" s="52" t="str">
        <f t="shared" si="0"/>
        <v>铜萃取7接闪器安装</v>
      </c>
      <c r="H45" s="52" t="b">
        <v>0</v>
      </c>
    </row>
    <row r="46" spans="1:7">
      <c r="A46" s="52" t="s">
        <v>65</v>
      </c>
      <c r="B46" s="60">
        <v>1</v>
      </c>
      <c r="C46" s="60" t="s">
        <v>39</v>
      </c>
      <c r="D46" s="52" t="str">
        <f ca="1">_xlfn.IFNA(VLOOKUP(A46,电气!A:F,6,FALSE),"")</f>
        <v>钢结构</v>
      </c>
      <c r="E46" s="52" t="str">
        <f>TEXT(COUNTIF(电气!Y:Y,G46),"0")</f>
        <v>0</v>
      </c>
      <c r="F46" s="52" t="str">
        <f t="array" ref="F46">_xlfn.TEXTJOIN(";",1,IF(电气!$Y$1:$Y$942=G46,电气!$E$1:$E$942,""))</f>
        <v/>
      </c>
      <c r="G46" s="52" t="str">
        <f t="shared" ref="G46:G109" si="1">A46&amp;B46&amp;C46</f>
        <v>铜电积1变压器安装</v>
      </c>
    </row>
    <row r="47" spans="1:7">
      <c r="A47" s="52" t="s">
        <v>65</v>
      </c>
      <c r="B47" s="82">
        <v>1</v>
      </c>
      <c r="C47" s="82" t="s">
        <v>42</v>
      </c>
      <c r="D47" s="52" t="str">
        <f ca="1">_xlfn.IFNA(VLOOKUP(A47,电气!A:F,6,FALSE),"")</f>
        <v>钢结构</v>
      </c>
      <c r="E47" s="52" t="str">
        <f>TEXT(COUNTIF(电气!Y:Y,G47),"0")</f>
        <v>0</v>
      </c>
      <c r="F47" s="52" t="str">
        <f t="array" ref="F47">_xlfn.TEXTJOIN(";",1,IF(电气!$Y$1:$Y$942=G47,电气!$E$1:$E$942,""))</f>
        <v/>
      </c>
      <c r="G47" s="52" t="str">
        <f t="shared" si="1"/>
        <v>铜电积1成套配电柜、控制柜安装</v>
      </c>
    </row>
    <row r="48" spans="1:7">
      <c r="A48" s="52" t="s">
        <v>65</v>
      </c>
      <c r="B48" s="60">
        <v>1</v>
      </c>
      <c r="C48" s="60" t="s">
        <v>35</v>
      </c>
      <c r="D48" s="52" t="str">
        <f ca="1">_xlfn.IFNA(VLOOKUP(A48,电气!A:F,6,FALSE),"")</f>
        <v>钢结构</v>
      </c>
      <c r="E48" s="52" t="str">
        <f>TEXT(COUNTIF(电气!Y:Y,G48),"0")</f>
        <v>0</v>
      </c>
      <c r="F48" s="52" t="str">
        <f t="array" ref="F48">_xlfn.TEXTJOIN(";",1,IF(电气!$Y$1:$Y$942=G48,电气!$E$1:$E$942,""))</f>
        <v/>
      </c>
      <c r="G48" s="52" t="str">
        <f t="shared" si="1"/>
        <v>铜电积1电线、电缆导管和线槽敷设</v>
      </c>
    </row>
    <row r="49" spans="1:7">
      <c r="A49" s="52" t="s">
        <v>65</v>
      </c>
      <c r="B49" s="82">
        <v>1</v>
      </c>
      <c r="C49" s="82" t="s">
        <v>30</v>
      </c>
      <c r="D49" s="52" t="str">
        <f ca="1">_xlfn.IFNA(VLOOKUP(A49,电气!A:F,6,FALSE),"")</f>
        <v>钢结构</v>
      </c>
      <c r="E49" s="52" t="str">
        <f>TEXT(COUNTIF(电气!Y:Y,G49),"0")</f>
        <v>0</v>
      </c>
      <c r="F49" s="52" t="str">
        <f t="array" ref="F49">_xlfn.TEXTJOIN(";",1,IF(电气!$Y$1:$Y$942=G49,电气!$E$1:$E$942,""))</f>
        <v/>
      </c>
      <c r="G49" s="52" t="str">
        <f t="shared" si="1"/>
        <v>铜电积1电线、电缆穿管和线槽敷设</v>
      </c>
    </row>
    <row r="50" spans="1:7">
      <c r="A50" s="52" t="s">
        <v>65</v>
      </c>
      <c r="B50" s="60">
        <v>1</v>
      </c>
      <c r="C50" s="60" t="s">
        <v>81</v>
      </c>
      <c r="D50" s="52" t="str">
        <f ca="1">_xlfn.IFNA(VLOOKUP(A50,电气!A:F,6,FALSE),"")</f>
        <v>钢结构</v>
      </c>
      <c r="E50" s="52" t="str">
        <f>TEXT(COUNTIF(电气!Y:Y,G50),"0")</f>
        <v>0</v>
      </c>
      <c r="F50" s="52" t="str">
        <f t="array" ref="F50">_xlfn.TEXTJOIN(";",1,IF(电气!$Y$1:$Y$942=G50,电气!$E$1:$E$942,""))</f>
        <v/>
      </c>
      <c r="G50" s="52" t="str">
        <f t="shared" si="1"/>
        <v>铜电积1电缆头制作、导线连接和线路电气试验</v>
      </c>
    </row>
    <row r="51" ht="27.6" spans="1:8">
      <c r="A51" s="52" t="s">
        <v>65</v>
      </c>
      <c r="B51" s="82">
        <v>2</v>
      </c>
      <c r="C51" s="82" t="s">
        <v>39</v>
      </c>
      <c r="D51" s="52" t="str">
        <f ca="1">_xlfn.IFNA(VLOOKUP(A51,电气!A:F,6,FALSE),"")</f>
        <v>钢结构</v>
      </c>
      <c r="E51" s="52" t="str">
        <f>TEXT(COUNTIF(电气!Y:Y,G51),"0")</f>
        <v>4</v>
      </c>
      <c r="F51" s="56" t="str">
        <f t="array" ref="F51">_xlfn.TEXTJOIN(";",1,IF(电气!$Y$1:$Y$942=G51,电气!$E$1:$E$942,""))</f>
        <v>变压器306E811XF1;变压器306E811XF2;1#整流室;2#整流室</v>
      </c>
      <c r="G51" s="52" t="str">
        <f t="shared" si="1"/>
        <v>铜电积2变压器安装</v>
      </c>
      <c r="H51" s="52" t="b">
        <v>0</v>
      </c>
    </row>
    <row r="52" spans="1:7">
      <c r="A52" s="52" t="s">
        <v>65</v>
      </c>
      <c r="B52" s="60">
        <v>2</v>
      </c>
      <c r="C52" s="60" t="s">
        <v>92</v>
      </c>
      <c r="D52" s="52" t="str">
        <f ca="1">_xlfn.IFNA(VLOOKUP(A52,电气!A:F,6,FALSE),"")</f>
        <v>钢结构</v>
      </c>
      <c r="E52" s="52" t="str">
        <f>TEXT(COUNTIF(电气!Y:Y,G52),"0")</f>
        <v>0</v>
      </c>
      <c r="F52" s="52" t="str">
        <f t="array" ref="F52">_xlfn.TEXTJOIN(";",1,IF(电气!$Y$1:$Y$942=G52,电气!$E$1:$E$942,""))</f>
        <v/>
      </c>
      <c r="G52" s="52" t="str">
        <f t="shared" si="1"/>
        <v>铜电积2变配电室接地干线敷设</v>
      </c>
    </row>
    <row r="53" ht="27.6" spans="1:8">
      <c r="A53" s="52" t="s">
        <v>65</v>
      </c>
      <c r="B53" s="82">
        <v>2</v>
      </c>
      <c r="C53" s="82" t="s">
        <v>42</v>
      </c>
      <c r="D53" s="52" t="str">
        <f ca="1">_xlfn.IFNA(VLOOKUP(A53,电气!A:F,6,FALSE),"")</f>
        <v>钢结构</v>
      </c>
      <c r="E53" s="52" t="str">
        <f>TEXT(COUNTIF(电气!Y:Y,G53),"0")</f>
        <v>4</v>
      </c>
      <c r="F53" s="56" t="str">
        <f t="array" ref="F53">_xlfn.TEXTJOIN(";",1,IF(电气!$Y$1:$Y$942=G53,电气!$E$1:$E$942,""))</f>
        <v>低压柜AN101-108;低压柜AN201-207;1#整流室;2#整流室</v>
      </c>
      <c r="G53" s="52" t="str">
        <f t="shared" si="1"/>
        <v>铜电积2成套配电柜、控制柜安装</v>
      </c>
      <c r="H53" s="52" t="b">
        <v>0</v>
      </c>
    </row>
    <row r="54" spans="1:7">
      <c r="A54" s="52" t="s">
        <v>65</v>
      </c>
      <c r="B54" s="60">
        <v>2</v>
      </c>
      <c r="C54" s="60" t="s">
        <v>95</v>
      </c>
      <c r="D54" s="52" t="str">
        <f ca="1">_xlfn.IFNA(VLOOKUP(A54,电气!A:F,6,FALSE),"")</f>
        <v>钢结构</v>
      </c>
      <c r="E54" s="52" t="str">
        <f>TEXT(COUNTIF(电气!Y:Y,G54),"0")</f>
        <v>0</v>
      </c>
      <c r="F54" s="52" t="str">
        <f t="array" ref="F54">_xlfn.TEXTJOIN(";",1,IF(电气!$Y$1:$Y$942=G54,电气!$E$1:$E$942,""))</f>
        <v/>
      </c>
      <c r="G54" s="52" t="str">
        <f t="shared" si="1"/>
        <v>铜电积2接地装置安装</v>
      </c>
    </row>
    <row r="55" spans="1:7">
      <c r="A55" s="52" t="s">
        <v>65</v>
      </c>
      <c r="B55" s="82">
        <v>2</v>
      </c>
      <c r="C55" s="82" t="s">
        <v>90</v>
      </c>
      <c r="D55" s="52" t="str">
        <f ca="1">_xlfn.IFNA(VLOOKUP(A55,电气!A:F,6,FALSE),"")</f>
        <v>钢结构</v>
      </c>
      <c r="E55" s="52" t="str">
        <f>TEXT(COUNTIF(电气!Y:Y,G55),"0")</f>
        <v>0</v>
      </c>
      <c r="F55" s="52" t="str">
        <f t="array" ref="F55">_xlfn.TEXTJOIN(";",1,IF(电气!$Y$1:$Y$942=G55,电气!$E$1:$E$942,""))</f>
        <v/>
      </c>
      <c r="G55" s="52" t="str">
        <f t="shared" si="1"/>
        <v>铜电积2接闪器安装</v>
      </c>
    </row>
    <row r="56" spans="1:7">
      <c r="A56" s="52" t="s">
        <v>65</v>
      </c>
      <c r="B56" s="60">
        <v>2</v>
      </c>
      <c r="C56" s="60" t="s">
        <v>157</v>
      </c>
      <c r="D56" s="52" t="str">
        <f ca="1">_xlfn.IFNA(VLOOKUP(A56,电气!A:F,6,FALSE),"")</f>
        <v>钢结构</v>
      </c>
      <c r="E56" s="52" t="str">
        <f>TEXT(COUNTIF(电气!Y:Y,G56),"0")</f>
        <v>0</v>
      </c>
      <c r="F56" s="52" t="str">
        <f t="array" ref="F56">_xlfn.TEXTJOIN(";",1,IF(电气!$Y$1:$Y$942=G56,电气!$E$1:$E$942,""))</f>
        <v/>
      </c>
      <c r="G56" s="52" t="str">
        <f t="shared" si="1"/>
        <v>铜电积2照明配电箱（盘）安装</v>
      </c>
    </row>
    <row r="57" spans="1:7">
      <c r="A57" s="52" t="s">
        <v>65</v>
      </c>
      <c r="B57" s="82">
        <v>2</v>
      </c>
      <c r="C57" s="82" t="s">
        <v>81</v>
      </c>
      <c r="D57" s="52" t="str">
        <f ca="1">_xlfn.IFNA(VLOOKUP(A57,电气!A:F,6,FALSE),"")</f>
        <v>钢结构</v>
      </c>
      <c r="E57" s="52" t="str">
        <f>TEXT(COUNTIF(电气!Y:Y,G57),"0")</f>
        <v>0</v>
      </c>
      <c r="F57" s="52" t="str">
        <f t="array" ref="F57">_xlfn.TEXTJOIN(";",1,IF(电气!$Y$1:$Y$942=G57,电气!$E$1:$E$942,""))</f>
        <v/>
      </c>
      <c r="G57" s="52" t="str">
        <f t="shared" si="1"/>
        <v>铜电积2电缆头制作、导线连接和线路电气试验</v>
      </c>
    </row>
    <row r="58" spans="1:7">
      <c r="A58" s="52" t="s">
        <v>65</v>
      </c>
      <c r="B58" s="60">
        <v>2</v>
      </c>
      <c r="C58" s="60" t="s">
        <v>47</v>
      </c>
      <c r="D58" s="52" t="str">
        <f ca="1">_xlfn.IFNA(VLOOKUP(A58,电气!A:F,6,FALSE),"")</f>
        <v>钢结构</v>
      </c>
      <c r="E58" s="52" t="str">
        <f>TEXT(COUNTIF(电气!Y:Y,G58),"0")</f>
        <v>0</v>
      </c>
      <c r="F58" s="52" t="str">
        <f t="array" ref="F58">_xlfn.TEXTJOIN(";",1,IF(电气!$Y$1:$Y$942=G58,电气!$E$1:$E$942,""))</f>
        <v/>
      </c>
      <c r="G58" s="52" t="str">
        <f t="shared" si="1"/>
        <v>铜电积2电缆沟内和电缆竖井内电缆敷设</v>
      </c>
    </row>
    <row r="59" ht="55.2" spans="1:7">
      <c r="A59" s="52" t="s">
        <v>65</v>
      </c>
      <c r="B59" s="82">
        <v>2</v>
      </c>
      <c r="C59" s="82" t="s">
        <v>45</v>
      </c>
      <c r="D59" s="52" t="str">
        <f ca="1">_xlfn.IFNA(VLOOKUP(A59,电气!A:F,6,FALSE),"")</f>
        <v>钢结构</v>
      </c>
      <c r="E59" s="52" t="str">
        <f>TEXT(COUNTIF(电气!Y:Y,G59),"0")</f>
        <v>5</v>
      </c>
      <c r="F59" s="56" t="str">
        <f t="array" ref="F59">_xlfn.TEXTJOIN(";",1,IF(电气!$Y$1:$Y$942=G59,电气!$E$1:$E$942,""))</f>
        <v>变压器306E811XF1至低压柜AN101;变压器306E811XF2至低压柜AN102;低压柜AN101-108;低压柜AN201-207;二系列直流母线</v>
      </c>
      <c r="G59" s="52" t="str">
        <f t="shared" si="1"/>
        <v>铜电积2裸母线、封闭母线、插接式母线安装</v>
      </c>
    </row>
    <row r="60" spans="1:7">
      <c r="A60" s="52" t="s">
        <v>65</v>
      </c>
      <c r="B60" s="60">
        <v>3</v>
      </c>
      <c r="C60" s="60" t="s">
        <v>37</v>
      </c>
      <c r="D60" s="52" t="str">
        <f ca="1">_xlfn.IFNA(VLOOKUP(A60,电气!A:F,6,FALSE),"")</f>
        <v>钢结构</v>
      </c>
      <c r="E60" s="52" t="str">
        <f>TEXT(COUNTIF(电气!Y:Y,G60),"0")</f>
        <v>0</v>
      </c>
      <c r="F60" s="52" t="str">
        <f t="array" ref="F60">_xlfn.TEXTJOIN(";",1,IF(电气!$Y$1:$Y$942=G60,电气!$E$1:$E$942,""))</f>
        <v/>
      </c>
      <c r="G60" s="52" t="str">
        <f t="shared" si="1"/>
        <v>铜电积3桥架安装和桥架内电缆敷设</v>
      </c>
    </row>
    <row r="61" spans="1:7">
      <c r="A61" s="52" t="s">
        <v>65</v>
      </c>
      <c r="B61" s="82">
        <v>3</v>
      </c>
      <c r="C61" s="82" t="s">
        <v>35</v>
      </c>
      <c r="D61" s="52" t="str">
        <f ca="1">_xlfn.IFNA(VLOOKUP(A61,电气!A:F,6,FALSE),"")</f>
        <v>钢结构</v>
      </c>
      <c r="E61" s="52" t="str">
        <f>TEXT(COUNTIF(电气!Y:Y,G61),"0")</f>
        <v>0</v>
      </c>
      <c r="F61" s="52" t="str">
        <f t="array" ref="F61">_xlfn.TEXTJOIN(";",1,IF(电气!$Y$1:$Y$942=G61,电气!$E$1:$E$942,""))</f>
        <v/>
      </c>
      <c r="G61" s="52" t="str">
        <f t="shared" si="1"/>
        <v>铜电积3电线、电缆导管和线槽敷设</v>
      </c>
    </row>
    <row r="62" spans="1:7">
      <c r="A62" s="52" t="s">
        <v>65</v>
      </c>
      <c r="B62" s="60">
        <v>3</v>
      </c>
      <c r="C62" s="60" t="s">
        <v>30</v>
      </c>
      <c r="D62" s="52" t="str">
        <f ca="1">_xlfn.IFNA(VLOOKUP(A62,电气!A:F,6,FALSE),"")</f>
        <v>钢结构</v>
      </c>
      <c r="E62" s="52" t="str">
        <f>TEXT(COUNTIF(电气!Y:Y,G62),"0")</f>
        <v>0</v>
      </c>
      <c r="F62" s="52" t="str">
        <f t="array" ref="F62">_xlfn.TEXTJOIN(";",1,IF(电气!$Y$1:$Y$942=G62,电气!$E$1:$E$942,""))</f>
        <v/>
      </c>
      <c r="G62" s="52" t="str">
        <f t="shared" si="1"/>
        <v>铜电积3电线、电缆穿管和线槽敷设</v>
      </c>
    </row>
    <row r="63" spans="1:8">
      <c r="A63" s="52" t="s">
        <v>65</v>
      </c>
      <c r="B63" s="82">
        <v>3</v>
      </c>
      <c r="C63" s="82" t="s">
        <v>81</v>
      </c>
      <c r="D63" s="52" t="str">
        <f ca="1">_xlfn.IFNA(VLOOKUP(A63,电气!A:F,6,FALSE),"")</f>
        <v>钢结构</v>
      </c>
      <c r="E63" s="52" t="str">
        <f>TEXT(COUNTIF(电气!Y:Y,G63),"0")</f>
        <v>2</v>
      </c>
      <c r="F63" s="56" t="str">
        <f t="array" ref="F63">_xlfn.TEXTJOIN(";",1,IF(电气!$Y$1:$Y$942=G63,电气!$E$1:$E$942,""))</f>
        <v>变压器306E811XF1;变压器306E811XF2</v>
      </c>
      <c r="G63" s="52" t="str">
        <f t="shared" si="1"/>
        <v>铜电积3电缆头制作、导线连接和线路电气试验</v>
      </c>
      <c r="H63" s="52" t="b">
        <v>0</v>
      </c>
    </row>
    <row r="64" spans="1:7">
      <c r="A64" s="52" t="s">
        <v>65</v>
      </c>
      <c r="B64" s="60">
        <v>3</v>
      </c>
      <c r="C64" s="60" t="s">
        <v>47</v>
      </c>
      <c r="D64" s="52" t="str">
        <f ca="1">_xlfn.IFNA(VLOOKUP(A64,电气!A:F,6,FALSE),"")</f>
        <v>钢结构</v>
      </c>
      <c r="E64" s="52" t="str">
        <f>TEXT(COUNTIF(电气!Y:Y,G64),"0")</f>
        <v>0</v>
      </c>
      <c r="F64" s="52" t="str">
        <f t="array" ref="F64">_xlfn.TEXTJOIN(";",1,IF(电气!$Y$1:$Y$942=G64,电气!$E$1:$E$942,""))</f>
        <v/>
      </c>
      <c r="G64" s="52" t="str">
        <f t="shared" si="1"/>
        <v>铜电积3电缆沟内和电缆竖井内电缆敷设</v>
      </c>
    </row>
    <row r="65" spans="1:7">
      <c r="A65" s="52" t="s">
        <v>65</v>
      </c>
      <c r="B65" s="82">
        <v>3</v>
      </c>
      <c r="C65" s="82" t="s">
        <v>45</v>
      </c>
      <c r="D65" s="52" t="str">
        <f ca="1">_xlfn.IFNA(VLOOKUP(A65,电气!A:F,6,FALSE),"")</f>
        <v>钢结构</v>
      </c>
      <c r="E65" s="52" t="str">
        <f>TEXT(COUNTIF(电气!Y:Y,G65),"0")</f>
        <v>0</v>
      </c>
      <c r="F65" s="52" t="str">
        <f t="array" ref="F65">_xlfn.TEXTJOIN(";",1,IF(电气!$Y$1:$Y$942=G65,电气!$E$1:$E$942,""))</f>
        <v/>
      </c>
      <c r="G65" s="52" t="str">
        <f t="shared" si="1"/>
        <v>铜电积3裸母线、封闭母线、插接式母线安装</v>
      </c>
    </row>
    <row r="66" spans="1:8">
      <c r="A66" s="52" t="s">
        <v>65</v>
      </c>
      <c r="B66" s="60">
        <v>4</v>
      </c>
      <c r="C66" s="60" t="s">
        <v>101</v>
      </c>
      <c r="D66" s="52" t="str">
        <f ca="1">_xlfn.IFNA(VLOOKUP(A66,电气!A:F,6,FALSE),"")</f>
        <v>钢结构</v>
      </c>
      <c r="E66" s="52" t="str">
        <f>TEXT(COUNTIF(电气!Y:Y,G66),"0")</f>
        <v>1</v>
      </c>
      <c r="F66" s="56" t="str">
        <f t="array" ref="F66">_xlfn.TEXTJOIN(";",1,IF(电气!$Y$1:$Y$942=G66,电气!$E$1:$E$942,""))</f>
        <v>铜电积A-D轴、1-24线</v>
      </c>
      <c r="G66" s="52" t="str">
        <f t="shared" si="1"/>
        <v>铜电积4低压电动机检查、接线</v>
      </c>
      <c r="H66" s="52" t="b">
        <v>0</v>
      </c>
    </row>
    <row r="67" spans="1:8">
      <c r="A67" s="52" t="s">
        <v>65</v>
      </c>
      <c r="B67" s="82">
        <v>4</v>
      </c>
      <c r="C67" s="82" t="s">
        <v>102</v>
      </c>
      <c r="D67" s="52" t="str">
        <f ca="1">_xlfn.IFNA(VLOOKUP(A67,电气!A:F,6,FALSE),"")</f>
        <v>钢结构</v>
      </c>
      <c r="E67" s="52" t="str">
        <f>TEXT(COUNTIF(电气!Y:Y,G67),"0")</f>
        <v>1</v>
      </c>
      <c r="F67" s="56" t="str">
        <f t="array" ref="F67">_xlfn.TEXTJOIN(";",1,IF(电气!$Y$1:$Y$942=G67,电气!$E$1:$E$942,""))</f>
        <v>铜电积A-D轴、1-24线</v>
      </c>
      <c r="G67" s="52" t="str">
        <f t="shared" si="1"/>
        <v>铜电积4低压电气动力设备检测、试验和空载试运行</v>
      </c>
      <c r="H67" s="52" t="b">
        <v>0</v>
      </c>
    </row>
    <row r="68" spans="1:8">
      <c r="A68" s="52" t="s">
        <v>65</v>
      </c>
      <c r="B68" s="60">
        <v>4</v>
      </c>
      <c r="C68" s="60" t="s">
        <v>100</v>
      </c>
      <c r="D68" s="52" t="str">
        <f ca="1">_xlfn.IFNA(VLOOKUP(A68,电气!A:F,6,FALSE),"")</f>
        <v>钢结构</v>
      </c>
      <c r="E68" s="52" t="str">
        <f>TEXT(COUNTIF(电气!Y:Y,G68),"0")</f>
        <v>1</v>
      </c>
      <c r="F68" s="56" t="str">
        <f t="array" ref="F68">_xlfn.TEXTJOIN(";",1,IF(电气!$Y$1:$Y$942=G68,电气!$E$1:$E$942,""))</f>
        <v>铜电积A-D轴、1-24线</v>
      </c>
      <c r="G68" s="52" t="str">
        <f t="shared" si="1"/>
        <v>铜电积4成套配电柜、控制柜和动力配电箱安装</v>
      </c>
      <c r="H68" s="52" t="b">
        <v>0</v>
      </c>
    </row>
    <row r="69" spans="1:8">
      <c r="A69" s="52" t="s">
        <v>65</v>
      </c>
      <c r="B69" s="82">
        <v>4</v>
      </c>
      <c r="C69" s="82" t="s">
        <v>75</v>
      </c>
      <c r="D69" s="52" t="str">
        <f ca="1">_xlfn.IFNA(VLOOKUP(A69,电气!A:F,6,FALSE),"")</f>
        <v>钢结构</v>
      </c>
      <c r="E69" s="52" t="str">
        <f>TEXT(COUNTIF(电气!Y:Y,G69),"0")</f>
        <v>1</v>
      </c>
      <c r="F69" s="56" t="str">
        <f t="array" ref="F69">_xlfn.TEXTJOIN(";",1,IF(电气!$Y$1:$Y$942=G69,电气!$E$1:$E$942,""))</f>
        <v>铜电积A-D轴、1-24线</v>
      </c>
      <c r="G69" s="52" t="str">
        <f t="shared" si="1"/>
        <v>铜电积4插座、开关安装</v>
      </c>
      <c r="H69" s="52" t="b">
        <v>0</v>
      </c>
    </row>
    <row r="70" spans="1:8">
      <c r="A70" s="52" t="s">
        <v>65</v>
      </c>
      <c r="B70" s="60">
        <v>4</v>
      </c>
      <c r="C70" s="60" t="s">
        <v>37</v>
      </c>
      <c r="D70" s="52" t="str">
        <f ca="1">_xlfn.IFNA(VLOOKUP(A70,电气!A:F,6,FALSE),"")</f>
        <v>钢结构</v>
      </c>
      <c r="E70" s="52" t="str">
        <f>TEXT(COUNTIF(电气!Y:Y,G70),"0")</f>
        <v>1</v>
      </c>
      <c r="F70" s="56" t="str">
        <f t="array" ref="F70">_xlfn.TEXTJOIN(";",1,IF(电气!$Y$1:$Y$942=G70,电气!$E$1:$E$942,""))</f>
        <v>铜电积A-D轴、1-24线</v>
      </c>
      <c r="G70" s="52" t="str">
        <f t="shared" si="1"/>
        <v>铜电积4桥架安装和桥架内电缆敷设</v>
      </c>
      <c r="H70" s="52" t="b">
        <v>0</v>
      </c>
    </row>
    <row r="71" spans="1:8">
      <c r="A71" s="52" t="s">
        <v>65</v>
      </c>
      <c r="B71" s="82">
        <v>4</v>
      </c>
      <c r="C71" s="82" t="s">
        <v>35</v>
      </c>
      <c r="D71" s="52" t="str">
        <f ca="1">_xlfn.IFNA(VLOOKUP(A71,电气!A:F,6,FALSE),"")</f>
        <v>钢结构</v>
      </c>
      <c r="E71" s="52" t="str">
        <f>TEXT(COUNTIF(电气!Y:Y,G71),"0")</f>
        <v>1</v>
      </c>
      <c r="F71" s="56" t="str">
        <f t="array" ref="F71">_xlfn.TEXTJOIN(";",1,IF(电气!$Y$1:$Y$942=G71,电气!$E$1:$E$942,""))</f>
        <v>铜电积A-D轴、1-24线</v>
      </c>
      <c r="G71" s="52" t="str">
        <f t="shared" si="1"/>
        <v>铜电积4电线、电缆导管和线槽敷设</v>
      </c>
      <c r="H71" s="52" t="b">
        <v>0</v>
      </c>
    </row>
    <row r="72" spans="1:8">
      <c r="A72" s="52" t="s">
        <v>65</v>
      </c>
      <c r="B72" s="60">
        <v>4</v>
      </c>
      <c r="C72" s="60" t="s">
        <v>30</v>
      </c>
      <c r="D72" s="52" t="str">
        <f ca="1">_xlfn.IFNA(VLOOKUP(A72,电气!A:F,6,FALSE),"")</f>
        <v>钢结构</v>
      </c>
      <c r="E72" s="52" t="str">
        <f>TEXT(COUNTIF(电气!Y:Y,G72),"0")</f>
        <v>1</v>
      </c>
      <c r="F72" s="56" t="str">
        <f t="array" ref="F72">_xlfn.TEXTJOIN(";",1,IF(电气!$Y$1:$Y$942=G72,电气!$E$1:$E$942,""))</f>
        <v>铜电积A-D轴、1-24线</v>
      </c>
      <c r="G72" s="52" t="str">
        <f t="shared" si="1"/>
        <v>铜电积4电线、电缆穿管和线槽敷设</v>
      </c>
      <c r="H72" s="52" t="b">
        <v>0</v>
      </c>
    </row>
    <row r="73" spans="1:8">
      <c r="A73" s="52" t="s">
        <v>65</v>
      </c>
      <c r="B73" s="82">
        <v>4</v>
      </c>
      <c r="C73" s="82" t="s">
        <v>81</v>
      </c>
      <c r="D73" s="52" t="str">
        <f ca="1">_xlfn.IFNA(VLOOKUP(A73,电气!A:F,6,FALSE),"")</f>
        <v>钢结构</v>
      </c>
      <c r="E73" s="52" t="str">
        <f>TEXT(COUNTIF(电气!Y:Y,G73),"0")</f>
        <v>1</v>
      </c>
      <c r="F73" s="56" t="str">
        <f t="array" ref="F73">_xlfn.TEXTJOIN(";",1,IF(电气!$Y$1:$Y$942=G73,电气!$E$1:$E$942,""))</f>
        <v>铜电积A-D轴、1-24线</v>
      </c>
      <c r="G73" s="52" t="str">
        <f t="shared" si="1"/>
        <v>铜电积4电缆头制作、导线连接和线路电气试验</v>
      </c>
      <c r="H73" s="52" t="b">
        <v>0</v>
      </c>
    </row>
    <row r="74" spans="1:7">
      <c r="A74" s="52" t="s">
        <v>65</v>
      </c>
      <c r="B74" s="60">
        <v>5</v>
      </c>
      <c r="C74" s="60" t="s">
        <v>86</v>
      </c>
      <c r="D74" s="52" t="str">
        <f ca="1">_xlfn.IFNA(VLOOKUP(A74,电气!A:F,6,FALSE),"")</f>
        <v>钢结构</v>
      </c>
      <c r="E74" s="52" t="str">
        <f>TEXT(COUNTIF(电气!Y:Y,G74),"0")</f>
        <v>1</v>
      </c>
      <c r="F74" s="52" t="str">
        <f t="array" ref="F74">_xlfn.TEXTJOIN(";",1,IF(电气!$Y$1:$Y$942=G74,电气!$E$1:$E$942,""))</f>
        <v>A-D轴、1-24线</v>
      </c>
      <c r="G74" s="52" t="str">
        <f t="shared" si="1"/>
        <v>铜电积5建筑照明通电试运行</v>
      </c>
    </row>
    <row r="75" spans="1:7">
      <c r="A75" s="52" t="s">
        <v>65</v>
      </c>
      <c r="B75" s="82">
        <v>5</v>
      </c>
      <c r="C75" s="82" t="s">
        <v>36</v>
      </c>
      <c r="D75" s="52" t="str">
        <f ca="1">_xlfn.IFNA(VLOOKUP(A75,电气!A:F,6,FALSE),"")</f>
        <v>钢结构</v>
      </c>
      <c r="E75" s="52" t="str">
        <f>TEXT(COUNTIF(电气!Y:Y,G75),"0")</f>
        <v>1</v>
      </c>
      <c r="F75" s="52" t="str">
        <f t="array" ref="F75">_xlfn.TEXTJOIN(";",1,IF(电气!$Y$1:$Y$942=G75,电气!$E$1:$E$942,""))</f>
        <v>A-D轴、1-24线</v>
      </c>
      <c r="G75" s="52" t="str">
        <f t="shared" si="1"/>
        <v>铜电积5普通灯具安装</v>
      </c>
    </row>
    <row r="76" spans="1:7">
      <c r="A76" s="52" t="s">
        <v>65</v>
      </c>
      <c r="B76" s="60">
        <v>5</v>
      </c>
      <c r="C76" s="60" t="s">
        <v>157</v>
      </c>
      <c r="D76" s="52" t="str">
        <f ca="1">_xlfn.IFNA(VLOOKUP(A76,电气!A:F,6,FALSE),"")</f>
        <v>钢结构</v>
      </c>
      <c r="E76" s="52" t="str">
        <f>TEXT(COUNTIF(电气!Y:Y,G76),"0")</f>
        <v>0</v>
      </c>
      <c r="F76" s="52" t="str">
        <f t="array" ref="F76">_xlfn.TEXTJOIN(";",1,IF(电气!$Y$1:$Y$942=G76,电气!$E$1:$E$942,""))</f>
        <v/>
      </c>
      <c r="G76" s="52" t="str">
        <f t="shared" si="1"/>
        <v>铜电积5照明配电箱（盘）安装</v>
      </c>
    </row>
    <row r="77" spans="1:8">
      <c r="A77" s="52" t="s">
        <v>65</v>
      </c>
      <c r="B77" s="82">
        <v>5</v>
      </c>
      <c r="C77" s="82" t="s">
        <v>35</v>
      </c>
      <c r="D77" s="52" t="str">
        <f ca="1">_xlfn.IFNA(VLOOKUP(A77,电气!A:F,6,FALSE),"")</f>
        <v>钢结构</v>
      </c>
      <c r="E77" s="52" t="str">
        <f>TEXT(COUNTIF(电气!Y:Y,G77),"0")</f>
        <v>1</v>
      </c>
      <c r="F77" s="56" t="str">
        <f t="array" ref="F77">_xlfn.TEXTJOIN(";",1,IF(电气!$Y$1:$Y$942=G77,电气!$E$1:$E$942,""))</f>
        <v>A-D轴、1-24线</v>
      </c>
      <c r="G77" s="52" t="str">
        <f t="shared" si="1"/>
        <v>铜电积5电线、电缆导管和线槽敷设</v>
      </c>
      <c r="H77" s="52" t="b">
        <v>0</v>
      </c>
    </row>
    <row r="78" spans="1:8">
      <c r="A78" s="52" t="s">
        <v>65</v>
      </c>
      <c r="B78" s="60">
        <v>5</v>
      </c>
      <c r="C78" s="60" t="s">
        <v>30</v>
      </c>
      <c r="D78" s="52" t="str">
        <f ca="1">_xlfn.IFNA(VLOOKUP(A78,电气!A:F,6,FALSE),"")</f>
        <v>钢结构</v>
      </c>
      <c r="E78" s="52" t="str">
        <f>TEXT(COUNTIF(电气!Y:Y,G78),"0")</f>
        <v>1</v>
      </c>
      <c r="F78" s="56" t="str">
        <f t="array" ref="F78">_xlfn.TEXTJOIN(";",1,IF(电气!$Y$1:$Y$942=G78,电气!$E$1:$E$942,""))</f>
        <v>A-D轴、1-24线</v>
      </c>
      <c r="G78" s="52" t="str">
        <f t="shared" si="1"/>
        <v>铜电积5电线、电缆穿管和线槽敷设</v>
      </c>
      <c r="H78" s="52" t="b">
        <v>0</v>
      </c>
    </row>
    <row r="79" spans="1:7">
      <c r="A79" s="52" t="s">
        <v>65</v>
      </c>
      <c r="B79" s="82">
        <v>5</v>
      </c>
      <c r="C79" s="82" t="s">
        <v>81</v>
      </c>
      <c r="D79" s="52" t="str">
        <f ca="1">_xlfn.IFNA(VLOOKUP(A79,电气!A:F,6,FALSE),"")</f>
        <v>钢结构</v>
      </c>
      <c r="E79" s="52" t="str">
        <f>TEXT(COUNTIF(电气!Y:Y,G79),"0")</f>
        <v>1</v>
      </c>
      <c r="F79" s="52" t="str">
        <f t="array" ref="F79">_xlfn.TEXTJOIN(";",1,IF(电气!$Y$1:$Y$942=G79,电气!$E$1:$E$942,""))</f>
        <v>A-D轴、1-24线</v>
      </c>
      <c r="G79" s="52" t="str">
        <f t="shared" si="1"/>
        <v>铜电积5电缆头制作、导线连接和线路电气试验</v>
      </c>
    </row>
    <row r="80" spans="1:7">
      <c r="A80" s="52" t="s">
        <v>65</v>
      </c>
      <c r="B80" s="60">
        <v>6</v>
      </c>
      <c r="C80" s="60" t="s">
        <v>100</v>
      </c>
      <c r="D80" s="52" t="str">
        <f ca="1">_xlfn.IFNA(VLOOKUP(A80,电气!A:F,6,FALSE),"")</f>
        <v>钢结构</v>
      </c>
      <c r="E80" s="52" t="str">
        <f>TEXT(COUNTIF(电气!Y:Y,G80),"0")</f>
        <v>0</v>
      </c>
      <c r="F80" s="52" t="str">
        <f t="array" ref="F80">_xlfn.TEXTJOIN(";",1,IF(电气!$Y$1:$Y$942=G80,电气!$E$1:$E$942,""))</f>
        <v/>
      </c>
      <c r="G80" s="52" t="str">
        <f t="shared" si="1"/>
        <v>铜电积6成套配电柜、控制柜和动力配电箱安装</v>
      </c>
    </row>
    <row r="81" spans="1:7">
      <c r="A81" s="52" t="s">
        <v>65</v>
      </c>
      <c r="B81" s="82">
        <v>6</v>
      </c>
      <c r="C81" s="82" t="s">
        <v>95</v>
      </c>
      <c r="D81" s="52" t="str">
        <f ca="1">_xlfn.IFNA(VLOOKUP(A81,电气!A:F,6,FALSE),"")</f>
        <v>钢结构</v>
      </c>
      <c r="E81" s="52" t="str">
        <f>TEXT(COUNTIF(电气!Y:Y,G81),"0")</f>
        <v>0</v>
      </c>
      <c r="F81" s="52" t="str">
        <f t="array" ref="F81">_xlfn.TEXTJOIN(";",1,IF(电气!$Y$1:$Y$942=G81,电气!$E$1:$E$942,""))</f>
        <v/>
      </c>
      <c r="G81" s="52" t="str">
        <f t="shared" si="1"/>
        <v>铜电积6接地装置安装</v>
      </c>
    </row>
    <row r="82" spans="1:7">
      <c r="A82" s="52" t="s">
        <v>65</v>
      </c>
      <c r="B82" s="60">
        <v>6</v>
      </c>
      <c r="C82" s="60" t="s">
        <v>174</v>
      </c>
      <c r="D82" s="52" t="str">
        <f ca="1">_xlfn.IFNA(VLOOKUP(A82,电气!A:F,6,FALSE),"")</f>
        <v>钢结构</v>
      </c>
      <c r="E82" s="52" t="str">
        <f>TEXT(COUNTIF(电气!Y:Y,G82),"0")</f>
        <v>0</v>
      </c>
      <c r="F82" s="52" t="str">
        <f t="array" ref="F82">_xlfn.TEXTJOIN(";",1,IF(电气!$Y$1:$Y$942=G82,电气!$E$1:$E$942,""))</f>
        <v/>
      </c>
      <c r="G82" s="52" t="str">
        <f t="shared" si="1"/>
        <v>铜电积6柴油发电机组安装</v>
      </c>
    </row>
    <row r="83" spans="1:7">
      <c r="A83" s="52" t="s">
        <v>65</v>
      </c>
      <c r="B83" s="82">
        <v>6</v>
      </c>
      <c r="C83" s="82" t="s">
        <v>35</v>
      </c>
      <c r="D83" s="52" t="str">
        <f ca="1">_xlfn.IFNA(VLOOKUP(A83,电气!A:F,6,FALSE),"")</f>
        <v>钢结构</v>
      </c>
      <c r="E83" s="52" t="str">
        <f>TEXT(COUNTIF(电气!Y:Y,G83),"0")</f>
        <v>0</v>
      </c>
      <c r="F83" s="52" t="str">
        <f t="array" ref="F83">_xlfn.TEXTJOIN(";",1,IF(电气!$Y$1:$Y$942=G83,电气!$E$1:$E$942,""))</f>
        <v/>
      </c>
      <c r="G83" s="52" t="str">
        <f t="shared" si="1"/>
        <v>铜电积6电线、电缆导管和线槽敷设</v>
      </c>
    </row>
    <row r="84" spans="1:7">
      <c r="A84" s="52" t="s">
        <v>65</v>
      </c>
      <c r="B84" s="60">
        <v>6</v>
      </c>
      <c r="C84" s="60" t="s">
        <v>30</v>
      </c>
      <c r="D84" s="52" t="str">
        <f ca="1">_xlfn.IFNA(VLOOKUP(A84,电气!A:F,6,FALSE),"")</f>
        <v>钢结构</v>
      </c>
      <c r="E84" s="52" t="str">
        <f>TEXT(COUNTIF(电气!Y:Y,G84),"0")</f>
        <v>0</v>
      </c>
      <c r="F84" s="52" t="str">
        <f t="array" ref="F84">_xlfn.TEXTJOIN(";",1,IF(电气!$Y$1:$Y$942=G84,电气!$E$1:$E$942,""))</f>
        <v/>
      </c>
      <c r="G84" s="52" t="str">
        <f t="shared" si="1"/>
        <v>铜电积6电线、电缆穿管和线槽敷设</v>
      </c>
    </row>
    <row r="85" spans="1:7">
      <c r="A85" s="52" t="s">
        <v>65</v>
      </c>
      <c r="B85" s="82">
        <v>6</v>
      </c>
      <c r="C85" s="82" t="s">
        <v>81</v>
      </c>
      <c r="D85" s="52" t="str">
        <f ca="1">_xlfn.IFNA(VLOOKUP(A85,电气!A:F,6,FALSE),"")</f>
        <v>钢结构</v>
      </c>
      <c r="E85" s="52" t="str">
        <f>TEXT(COUNTIF(电气!Y:Y,G85),"0")</f>
        <v>0</v>
      </c>
      <c r="F85" s="52" t="str">
        <f t="array" ref="F85">_xlfn.TEXTJOIN(";",1,IF(电气!$Y$1:$Y$942=G85,电气!$E$1:$E$942,""))</f>
        <v/>
      </c>
      <c r="G85" s="52" t="str">
        <f t="shared" si="1"/>
        <v>铜电积6电缆头制作、导线连接和线路电气试验</v>
      </c>
    </row>
    <row r="86" spans="1:7">
      <c r="A86" s="52" t="s">
        <v>65</v>
      </c>
      <c r="B86" s="60">
        <v>6</v>
      </c>
      <c r="C86" s="60" t="s">
        <v>45</v>
      </c>
      <c r="D86" s="52" t="str">
        <f ca="1">_xlfn.IFNA(VLOOKUP(A86,电气!A:F,6,FALSE),"")</f>
        <v>钢结构</v>
      </c>
      <c r="E86" s="52" t="str">
        <f>TEXT(COUNTIF(电气!Y:Y,G86),"0")</f>
        <v>0</v>
      </c>
      <c r="F86" s="52" t="str">
        <f t="array" ref="F86">_xlfn.TEXTJOIN(";",1,IF(电气!$Y$1:$Y$942=G86,电气!$E$1:$E$942,""))</f>
        <v/>
      </c>
      <c r="G86" s="52" t="str">
        <f t="shared" si="1"/>
        <v>铜电积6裸母线、封闭母线、插接式母线安装</v>
      </c>
    </row>
    <row r="87" spans="1:8">
      <c r="A87" s="52" t="s">
        <v>65</v>
      </c>
      <c r="B87" s="82">
        <v>7</v>
      </c>
      <c r="C87" s="82" t="s">
        <v>92</v>
      </c>
      <c r="D87" s="52" t="str">
        <f ca="1">_xlfn.IFNA(VLOOKUP(A87,电气!A:F,6,FALSE),"")</f>
        <v>钢结构</v>
      </c>
      <c r="E87" s="52" t="str">
        <f>TEXT(COUNTIF(电气!Y:Y,G87),"0")</f>
        <v>1</v>
      </c>
      <c r="F87" s="56" t="str">
        <f t="array" ref="F87">_xlfn.TEXTJOIN(";",1,IF(电气!$Y$1:$Y$942=G87,电气!$E$1:$E$942,""))</f>
        <v>配电室</v>
      </c>
      <c r="G87" s="52" t="str">
        <f t="shared" si="1"/>
        <v>铜电积7变配电室接地干线敷设</v>
      </c>
      <c r="H87" s="52" t="b">
        <v>0</v>
      </c>
    </row>
    <row r="88" spans="1:7">
      <c r="A88" s="52" t="s">
        <v>65</v>
      </c>
      <c r="B88" s="60">
        <v>7</v>
      </c>
      <c r="C88" s="60" t="s">
        <v>95</v>
      </c>
      <c r="D88" s="52" t="str">
        <f ca="1">_xlfn.IFNA(VLOOKUP(A88,电气!A:F,6,FALSE),"")</f>
        <v>钢结构</v>
      </c>
      <c r="E88" s="52" t="str">
        <f>TEXT(COUNTIF(电气!Y:Y,G88),"0")</f>
        <v>0</v>
      </c>
      <c r="F88" s="52" t="str">
        <f t="array" ref="F88">_xlfn.TEXTJOIN(";",1,IF(电气!$Y$1:$Y$942=G88,电气!$E$1:$E$942,""))</f>
        <v/>
      </c>
      <c r="G88" s="52" t="str">
        <f t="shared" si="1"/>
        <v>铜电积7接地装置安装</v>
      </c>
    </row>
    <row r="89" spans="1:7">
      <c r="A89" s="52" t="s">
        <v>65</v>
      </c>
      <c r="B89" s="82">
        <v>7</v>
      </c>
      <c r="C89" s="82" t="s">
        <v>90</v>
      </c>
      <c r="D89" s="52" t="str">
        <f ca="1">_xlfn.IFNA(VLOOKUP(A89,电气!A:F,6,FALSE),"")</f>
        <v>钢结构</v>
      </c>
      <c r="E89" s="52" t="str">
        <f>TEXT(COUNTIF(电气!Y:Y,G89),"0")</f>
        <v>0</v>
      </c>
      <c r="F89" s="52" t="str">
        <f t="array" ref="F89">_xlfn.TEXTJOIN(";",1,IF(电气!$Y$1:$Y$942=G89,电气!$E$1:$E$942,""))</f>
        <v/>
      </c>
      <c r="G89" s="52" t="str">
        <f t="shared" si="1"/>
        <v>铜电积7接闪器安装</v>
      </c>
    </row>
    <row r="90" spans="1:7">
      <c r="A90" s="52" t="s">
        <v>49</v>
      </c>
      <c r="B90" s="60">
        <v>1</v>
      </c>
      <c r="C90" s="60" t="s">
        <v>39</v>
      </c>
      <c r="D90" s="52" t="str">
        <f ca="1">_xlfn.IFNA(VLOOKUP(A90,电气!A:F,6,FALSE),"")</f>
        <v>钢结构</v>
      </c>
      <c r="E90" s="52" t="str">
        <f>TEXT(COUNTIF(电气!Y:Y,G90),"0")</f>
        <v>0</v>
      </c>
      <c r="F90" s="52" t="str">
        <f t="array" ref="F90">_xlfn.TEXTJOIN(";",1,IF(电气!$Y$1:$Y$942=G90,电气!$E$1:$E$942,""))</f>
        <v/>
      </c>
      <c r="G90" s="52" t="str">
        <f t="shared" si="1"/>
        <v>浸出浓密及CCD洗涤1变压器安装</v>
      </c>
    </row>
    <row r="91" spans="1:7">
      <c r="A91" s="52" t="s">
        <v>49</v>
      </c>
      <c r="B91" s="82">
        <v>1</v>
      </c>
      <c r="C91" s="82" t="s">
        <v>42</v>
      </c>
      <c r="D91" s="52" t="str">
        <f ca="1">_xlfn.IFNA(VLOOKUP(A91,电气!A:F,6,FALSE),"")</f>
        <v>钢结构</v>
      </c>
      <c r="E91" s="52" t="str">
        <f>TEXT(COUNTIF(电气!Y:Y,G91),"0")</f>
        <v>0</v>
      </c>
      <c r="F91" s="52" t="str">
        <f t="array" ref="F91">_xlfn.TEXTJOIN(";",1,IF(电气!$Y$1:$Y$942=G91,电气!$E$1:$E$942,""))</f>
        <v/>
      </c>
      <c r="G91" s="52" t="str">
        <f t="shared" si="1"/>
        <v>浸出浓密及CCD洗涤1成套配电柜、控制柜安装</v>
      </c>
    </row>
    <row r="92" spans="1:7">
      <c r="A92" s="52" t="s">
        <v>49</v>
      </c>
      <c r="B92" s="60">
        <v>1</v>
      </c>
      <c r="C92" s="60" t="s">
        <v>35</v>
      </c>
      <c r="D92" s="52" t="str">
        <f ca="1">_xlfn.IFNA(VLOOKUP(A92,电气!A:F,6,FALSE),"")</f>
        <v>钢结构</v>
      </c>
      <c r="E92" s="52" t="str">
        <f>TEXT(COUNTIF(电气!Y:Y,G92),"0")</f>
        <v>0</v>
      </c>
      <c r="F92" s="52" t="str">
        <f t="array" ref="F92">_xlfn.TEXTJOIN(";",1,IF(电气!$Y$1:$Y$942=G92,电气!$E$1:$E$942,""))</f>
        <v/>
      </c>
      <c r="G92" s="52" t="str">
        <f t="shared" si="1"/>
        <v>浸出浓密及CCD洗涤1电线、电缆导管和线槽敷设</v>
      </c>
    </row>
    <row r="93" spans="1:7">
      <c r="A93" s="52" t="s">
        <v>49</v>
      </c>
      <c r="B93" s="82">
        <v>1</v>
      </c>
      <c r="C93" s="82" t="s">
        <v>30</v>
      </c>
      <c r="D93" s="52" t="str">
        <f ca="1">_xlfn.IFNA(VLOOKUP(A93,电气!A:F,6,FALSE),"")</f>
        <v>钢结构</v>
      </c>
      <c r="E93" s="52" t="str">
        <f>TEXT(COUNTIF(电气!Y:Y,G93),"0")</f>
        <v>0</v>
      </c>
      <c r="F93" s="52" t="str">
        <f t="array" ref="F93">_xlfn.TEXTJOIN(";",1,IF(电气!$Y$1:$Y$942=G93,电气!$E$1:$E$942,""))</f>
        <v/>
      </c>
      <c r="G93" s="52" t="str">
        <f t="shared" si="1"/>
        <v>浸出浓密及CCD洗涤1电线、电缆穿管和线槽敷设</v>
      </c>
    </row>
    <row r="94" spans="1:7">
      <c r="A94" s="52" t="s">
        <v>49</v>
      </c>
      <c r="B94" s="60">
        <v>1</v>
      </c>
      <c r="C94" s="60" t="s">
        <v>81</v>
      </c>
      <c r="D94" s="52" t="str">
        <f ca="1">_xlfn.IFNA(VLOOKUP(A94,电气!A:F,6,FALSE),"")</f>
        <v>钢结构</v>
      </c>
      <c r="E94" s="52" t="str">
        <f>TEXT(COUNTIF(电气!Y:Y,G94),"0")</f>
        <v>0</v>
      </c>
      <c r="F94" s="52" t="str">
        <f t="array" ref="F94">_xlfn.TEXTJOIN(";",1,IF(电气!$Y$1:$Y$942=G94,电气!$E$1:$E$942,""))</f>
        <v/>
      </c>
      <c r="G94" s="52" t="str">
        <f t="shared" si="1"/>
        <v>浸出浓密及CCD洗涤1电缆头制作、导线连接和线路电气试验</v>
      </c>
    </row>
    <row r="95" spans="1:8">
      <c r="A95" s="52" t="s">
        <v>49</v>
      </c>
      <c r="B95" s="82">
        <v>2</v>
      </c>
      <c r="C95" s="82" t="s">
        <v>39</v>
      </c>
      <c r="D95" s="52" t="str">
        <f ca="1">_xlfn.IFNA(VLOOKUP(A95,电气!A:F,6,FALSE),"")</f>
        <v>钢结构</v>
      </c>
      <c r="E95" s="52" t="str">
        <f>TEXT(COUNTIF(电气!Y:Y,G95),"0")</f>
        <v>1</v>
      </c>
      <c r="F95" s="56" t="str">
        <f t="array" ref="F95">_xlfn.TEXTJOIN(";",1,IF(电气!$Y$1:$Y$942=G95,电气!$E$1:$E$942,""))</f>
        <v>1#、2#变压器</v>
      </c>
      <c r="G95" s="52" t="str">
        <f t="shared" si="1"/>
        <v>浸出浓密及CCD洗涤2变压器安装</v>
      </c>
      <c r="H95" s="52" t="b">
        <v>0</v>
      </c>
    </row>
    <row r="96" spans="1:7">
      <c r="A96" s="52" t="s">
        <v>49</v>
      </c>
      <c r="B96" s="60">
        <v>2</v>
      </c>
      <c r="C96" s="60" t="s">
        <v>92</v>
      </c>
      <c r="D96" s="52" t="str">
        <f ca="1">_xlfn.IFNA(VLOOKUP(A96,电气!A:F,6,FALSE),"")</f>
        <v>钢结构</v>
      </c>
      <c r="E96" s="52" t="str">
        <f>TEXT(COUNTIF(电气!Y:Y,G96),"0")</f>
        <v>0</v>
      </c>
      <c r="F96" s="52" t="str">
        <f t="array" ref="F96">_xlfn.TEXTJOIN(";",1,IF(电气!$Y$1:$Y$942=G96,电气!$E$1:$E$942,""))</f>
        <v/>
      </c>
      <c r="G96" s="52" t="str">
        <f t="shared" si="1"/>
        <v>浸出浓密及CCD洗涤2变配电室接地干线敷设</v>
      </c>
    </row>
    <row r="97" spans="1:8">
      <c r="A97" s="52" t="s">
        <v>49</v>
      </c>
      <c r="B97" s="82">
        <v>2</v>
      </c>
      <c r="C97" s="82" t="s">
        <v>42</v>
      </c>
      <c r="D97" s="52" t="str">
        <f ca="1">_xlfn.IFNA(VLOOKUP(A97,电气!A:F,6,FALSE),"")</f>
        <v>钢结构</v>
      </c>
      <c r="E97" s="52" t="str">
        <f>TEXT(COUNTIF(电气!Y:Y,G97),"0")</f>
        <v>1</v>
      </c>
      <c r="F97" s="56" t="str">
        <f t="array" ref="F97">_xlfn.TEXTJOIN(";",1,IF(电气!$Y$1:$Y$942=G97,电气!$E$1:$E$942,""))</f>
        <v>配电室AN101-AN118、AN201-AN217</v>
      </c>
      <c r="G97" s="52" t="str">
        <f t="shared" si="1"/>
        <v>浸出浓密及CCD洗涤2成套配电柜、控制柜安装</v>
      </c>
      <c r="H97" s="52" t="b">
        <v>0</v>
      </c>
    </row>
    <row r="98" spans="1:7">
      <c r="A98" s="52" t="s">
        <v>49</v>
      </c>
      <c r="B98" s="60">
        <v>2</v>
      </c>
      <c r="C98" s="60" t="s">
        <v>95</v>
      </c>
      <c r="D98" s="52" t="str">
        <f ca="1">_xlfn.IFNA(VLOOKUP(A98,电气!A:F,6,FALSE),"")</f>
        <v>钢结构</v>
      </c>
      <c r="E98" s="52" t="str">
        <f>TEXT(COUNTIF(电气!Y:Y,G98),"0")</f>
        <v>0</v>
      </c>
      <c r="F98" s="52" t="str">
        <f t="array" ref="F98">_xlfn.TEXTJOIN(";",1,IF(电气!$Y$1:$Y$942=G98,电气!$E$1:$E$942,""))</f>
        <v/>
      </c>
      <c r="G98" s="52" t="str">
        <f t="shared" si="1"/>
        <v>浸出浓密及CCD洗涤2接地装置安装</v>
      </c>
    </row>
    <row r="99" spans="1:7">
      <c r="A99" s="52" t="s">
        <v>49</v>
      </c>
      <c r="B99" s="82">
        <v>2</v>
      </c>
      <c r="C99" s="82" t="s">
        <v>90</v>
      </c>
      <c r="D99" s="52" t="str">
        <f ca="1">_xlfn.IFNA(VLOOKUP(A99,电气!A:F,6,FALSE),"")</f>
        <v>钢结构</v>
      </c>
      <c r="E99" s="52" t="str">
        <f>TEXT(COUNTIF(电气!Y:Y,G99),"0")</f>
        <v>0</v>
      </c>
      <c r="F99" s="52" t="str">
        <f t="array" ref="F99">_xlfn.TEXTJOIN(";",1,IF(电气!$Y$1:$Y$942=G99,电气!$E$1:$E$942,""))</f>
        <v/>
      </c>
      <c r="G99" s="52" t="str">
        <f t="shared" si="1"/>
        <v>浸出浓密及CCD洗涤2接闪器安装</v>
      </c>
    </row>
    <row r="100" spans="1:7">
      <c r="A100" s="52" t="s">
        <v>49</v>
      </c>
      <c r="B100" s="60">
        <v>2</v>
      </c>
      <c r="C100" s="60" t="s">
        <v>157</v>
      </c>
      <c r="D100" s="52" t="str">
        <f ca="1">_xlfn.IFNA(VLOOKUP(A100,电气!A:F,6,FALSE),"")</f>
        <v>钢结构</v>
      </c>
      <c r="E100" s="52" t="str">
        <f>TEXT(COUNTIF(电气!Y:Y,G100),"0")</f>
        <v>0</v>
      </c>
      <c r="F100" s="52" t="str">
        <f t="array" ref="F100">_xlfn.TEXTJOIN(";",1,IF(电气!$Y$1:$Y$942=G100,电气!$E$1:$E$942,""))</f>
        <v/>
      </c>
      <c r="G100" s="52" t="str">
        <f t="shared" si="1"/>
        <v>浸出浓密及CCD洗涤2照明配电箱（盘）安装</v>
      </c>
    </row>
    <row r="101" spans="1:7">
      <c r="A101" s="52" t="s">
        <v>49</v>
      </c>
      <c r="B101" s="82">
        <v>2</v>
      </c>
      <c r="C101" s="82" t="s">
        <v>81</v>
      </c>
      <c r="D101" s="52" t="str">
        <f ca="1">_xlfn.IFNA(VLOOKUP(A101,电气!A:F,6,FALSE),"")</f>
        <v>钢结构</v>
      </c>
      <c r="E101" s="52" t="str">
        <f>TEXT(COUNTIF(电气!Y:Y,G101),"0")</f>
        <v>0</v>
      </c>
      <c r="F101" s="52" t="str">
        <f t="array" ref="F101">_xlfn.TEXTJOIN(";",1,IF(电气!$Y$1:$Y$942=G101,电气!$E$1:$E$942,""))</f>
        <v/>
      </c>
      <c r="G101" s="52" t="str">
        <f t="shared" si="1"/>
        <v>浸出浓密及CCD洗涤2电缆头制作、导线连接和线路电气试验</v>
      </c>
    </row>
    <row r="102" spans="1:7">
      <c r="A102" s="52" t="s">
        <v>49</v>
      </c>
      <c r="B102" s="60">
        <v>2</v>
      </c>
      <c r="C102" s="60" t="s">
        <v>47</v>
      </c>
      <c r="D102" s="52" t="str">
        <f ca="1">_xlfn.IFNA(VLOOKUP(A102,电气!A:F,6,FALSE),"")</f>
        <v>钢结构</v>
      </c>
      <c r="E102" s="52" t="str">
        <f>TEXT(COUNTIF(电气!Y:Y,G102),"0")</f>
        <v>0</v>
      </c>
      <c r="F102" s="52" t="str">
        <f t="array" ref="F102">_xlfn.TEXTJOIN(";",1,IF(电气!$Y$1:$Y$942=G102,电气!$E$1:$E$942,""))</f>
        <v/>
      </c>
      <c r="G102" s="52" t="str">
        <f t="shared" si="1"/>
        <v>浸出浓密及CCD洗涤2电缆沟内和电缆竖井内电缆敷设</v>
      </c>
    </row>
    <row r="103" spans="1:8">
      <c r="A103" s="52" t="s">
        <v>49</v>
      </c>
      <c r="B103" s="82">
        <v>2</v>
      </c>
      <c r="C103" s="82" t="s">
        <v>45</v>
      </c>
      <c r="D103" s="52" t="str">
        <f ca="1">_xlfn.IFNA(VLOOKUP(A103,电气!A:F,6,FALSE),"")</f>
        <v>钢结构</v>
      </c>
      <c r="E103" s="52" t="str">
        <f>TEXT(COUNTIF(电气!Y:Y,G103),"0")</f>
        <v>1</v>
      </c>
      <c r="F103" s="56" t="str">
        <f t="array" ref="F103">_xlfn.TEXTJOIN(";",1,IF(电气!$Y$1:$Y$942=G103,电气!$E$1:$E$942,""))</f>
        <v>配电室I段、II段进线</v>
      </c>
      <c r="G103" s="52" t="str">
        <f t="shared" si="1"/>
        <v>浸出浓密及CCD洗涤2裸母线、封闭母线、插接式母线安装</v>
      </c>
      <c r="H103" s="52" t="b">
        <v>0</v>
      </c>
    </row>
    <row r="104" spans="1:7">
      <c r="A104" s="52" t="s">
        <v>49</v>
      </c>
      <c r="B104" s="60">
        <v>3</v>
      </c>
      <c r="C104" s="60" t="s">
        <v>37</v>
      </c>
      <c r="D104" s="52" t="str">
        <f ca="1">_xlfn.IFNA(VLOOKUP(A104,电气!A:F,6,FALSE),"")</f>
        <v>钢结构</v>
      </c>
      <c r="E104" s="52" t="str">
        <f>TEXT(COUNTIF(电气!Y:Y,G104),"0")</f>
        <v>0</v>
      </c>
      <c r="F104" s="52" t="str">
        <f t="array" ref="F104">_xlfn.TEXTJOIN(";",1,IF(电气!$Y$1:$Y$942=G104,电气!$E$1:$E$942,""))</f>
        <v/>
      </c>
      <c r="G104" s="52" t="str">
        <f t="shared" si="1"/>
        <v>浸出浓密及CCD洗涤3桥架安装和桥架内电缆敷设</v>
      </c>
    </row>
    <row r="105" spans="1:7">
      <c r="A105" s="52" t="s">
        <v>49</v>
      </c>
      <c r="B105" s="82">
        <v>3</v>
      </c>
      <c r="C105" s="82" t="s">
        <v>35</v>
      </c>
      <c r="D105" s="52" t="str">
        <f ca="1">_xlfn.IFNA(VLOOKUP(A105,电气!A:F,6,FALSE),"")</f>
        <v>钢结构</v>
      </c>
      <c r="E105" s="52" t="str">
        <f>TEXT(COUNTIF(电气!Y:Y,G105),"0")</f>
        <v>0</v>
      </c>
      <c r="F105" s="52" t="str">
        <f t="array" ref="F105">_xlfn.TEXTJOIN(";",1,IF(电气!$Y$1:$Y$942=G105,电气!$E$1:$E$942,""))</f>
        <v/>
      </c>
      <c r="G105" s="52" t="str">
        <f t="shared" si="1"/>
        <v>浸出浓密及CCD洗涤3电线、电缆导管和线槽敷设</v>
      </c>
    </row>
    <row r="106" spans="1:7">
      <c r="A106" s="52" t="s">
        <v>49</v>
      </c>
      <c r="B106" s="60">
        <v>3</v>
      </c>
      <c r="C106" s="60" t="s">
        <v>30</v>
      </c>
      <c r="D106" s="52" t="str">
        <f ca="1">_xlfn.IFNA(VLOOKUP(A106,电气!A:F,6,FALSE),"")</f>
        <v>钢结构</v>
      </c>
      <c r="E106" s="52" t="str">
        <f>TEXT(COUNTIF(电气!Y:Y,G106),"0")</f>
        <v>0</v>
      </c>
      <c r="F106" s="52" t="str">
        <f t="array" ref="F106">_xlfn.TEXTJOIN(";",1,IF(电气!$Y$1:$Y$942=G106,电气!$E$1:$E$942,""))</f>
        <v/>
      </c>
      <c r="G106" s="52" t="str">
        <f t="shared" si="1"/>
        <v>浸出浓密及CCD洗涤3电线、电缆穿管和线槽敷设</v>
      </c>
    </row>
    <row r="107" spans="1:7">
      <c r="A107" s="52" t="s">
        <v>49</v>
      </c>
      <c r="B107" s="82">
        <v>3</v>
      </c>
      <c r="C107" s="82" t="s">
        <v>81</v>
      </c>
      <c r="D107" s="52" t="str">
        <f ca="1">_xlfn.IFNA(VLOOKUP(A107,电气!A:F,6,FALSE),"")</f>
        <v>钢结构</v>
      </c>
      <c r="E107" s="52" t="str">
        <f>TEXT(COUNTIF(电气!Y:Y,G107),"0")</f>
        <v>0</v>
      </c>
      <c r="F107" s="52" t="str">
        <f t="array" ref="F107">_xlfn.TEXTJOIN(";",1,IF(电气!$Y$1:$Y$942=G107,电气!$E$1:$E$942,""))</f>
        <v/>
      </c>
      <c r="G107" s="52" t="str">
        <f t="shared" si="1"/>
        <v>浸出浓密及CCD洗涤3电缆头制作、导线连接和线路电气试验</v>
      </c>
    </row>
    <row r="108" spans="1:7">
      <c r="A108" s="52" t="s">
        <v>49</v>
      </c>
      <c r="B108" s="60">
        <v>3</v>
      </c>
      <c r="C108" s="60" t="s">
        <v>47</v>
      </c>
      <c r="D108" s="52" t="str">
        <f ca="1">_xlfn.IFNA(VLOOKUP(A108,电气!A:F,6,FALSE),"")</f>
        <v>钢结构</v>
      </c>
      <c r="E108" s="52" t="str">
        <f>TEXT(COUNTIF(电气!Y:Y,G108),"0")</f>
        <v>0</v>
      </c>
      <c r="F108" s="52" t="str">
        <f t="array" ref="F108">_xlfn.TEXTJOIN(";",1,IF(电气!$Y$1:$Y$942=G108,电气!$E$1:$E$942,""))</f>
        <v/>
      </c>
      <c r="G108" s="52" t="str">
        <f t="shared" si="1"/>
        <v>浸出浓密及CCD洗涤3电缆沟内和电缆竖井内电缆敷设</v>
      </c>
    </row>
    <row r="109" spans="1:7">
      <c r="A109" s="52" t="s">
        <v>49</v>
      </c>
      <c r="B109" s="82">
        <v>3</v>
      </c>
      <c r="C109" s="82" t="s">
        <v>45</v>
      </c>
      <c r="D109" s="52" t="str">
        <f ca="1">_xlfn.IFNA(VLOOKUP(A109,电气!A:F,6,FALSE),"")</f>
        <v>钢结构</v>
      </c>
      <c r="E109" s="52" t="str">
        <f>TEXT(COUNTIF(电气!Y:Y,G109),"0")</f>
        <v>0</v>
      </c>
      <c r="F109" s="52" t="str">
        <f t="array" ref="F109">_xlfn.TEXTJOIN(";",1,IF(电气!$Y$1:$Y$942=G109,电气!$E$1:$E$942,""))</f>
        <v/>
      </c>
      <c r="G109" s="52" t="str">
        <f t="shared" si="1"/>
        <v>浸出浓密及CCD洗涤3裸母线、封闭母线、插接式母线安装</v>
      </c>
    </row>
    <row r="110" spans="1:7">
      <c r="A110" s="52" t="s">
        <v>49</v>
      </c>
      <c r="B110" s="60">
        <v>4</v>
      </c>
      <c r="C110" s="60" t="s">
        <v>101</v>
      </c>
      <c r="D110" s="52" t="str">
        <f ca="1">_xlfn.IFNA(VLOOKUP(A110,电气!A:F,6,FALSE),"")</f>
        <v>钢结构</v>
      </c>
      <c r="E110" s="52" t="str">
        <f>TEXT(COUNTIF(电气!Y:Y,G110),"0")</f>
        <v>1</v>
      </c>
      <c r="F110" s="56" t="str">
        <f t="array" ref="F110">_xlfn.TEXTJOIN(";",1,IF(电气!$Y$1:$Y$942=G110,电气!$E$1:$E$942,""))</f>
        <v>CCD1-CCD4、浸出浓密机</v>
      </c>
      <c r="G110" s="52" t="str">
        <f t="shared" ref="G110:G173" si="2">A110&amp;B110&amp;C110</f>
        <v>浸出浓密及CCD洗涤4低压电动机检查、接线</v>
      </c>
    </row>
    <row r="111" spans="1:7">
      <c r="A111" s="52" t="s">
        <v>49</v>
      </c>
      <c r="B111" s="82">
        <v>4</v>
      </c>
      <c r="C111" s="82" t="s">
        <v>102</v>
      </c>
      <c r="D111" s="52" t="str">
        <f ca="1">_xlfn.IFNA(VLOOKUP(A111,电气!A:F,6,FALSE),"")</f>
        <v>钢结构</v>
      </c>
      <c r="E111" s="52" t="str">
        <f>TEXT(COUNTIF(电气!Y:Y,G111),"0")</f>
        <v>1</v>
      </c>
      <c r="F111" s="56" t="str">
        <f t="array" ref="F111">_xlfn.TEXTJOIN(";",1,IF(电气!$Y$1:$Y$942=G111,电气!$E$1:$E$942,""))</f>
        <v>CCD1-CCD4、浸出浓密机</v>
      </c>
      <c r="G111" s="52" t="str">
        <f t="shared" si="2"/>
        <v>浸出浓密及CCD洗涤4低压电气动力设备检测、试验和空载试运行</v>
      </c>
    </row>
    <row r="112" spans="1:7">
      <c r="A112" s="52" t="s">
        <v>49</v>
      </c>
      <c r="B112" s="60">
        <v>4</v>
      </c>
      <c r="C112" s="60" t="s">
        <v>100</v>
      </c>
      <c r="D112" s="52" t="str">
        <f ca="1">_xlfn.IFNA(VLOOKUP(A112,电气!A:F,6,FALSE),"")</f>
        <v>钢结构</v>
      </c>
      <c r="E112" s="52" t="str">
        <f>TEXT(COUNTIF(电气!Y:Y,G112),"0")</f>
        <v>1</v>
      </c>
      <c r="F112" s="56" t="str">
        <f t="array" ref="F112">_xlfn.TEXTJOIN(";",1,IF(电气!$Y$1:$Y$942=G112,电气!$E$1:$E$942,""))</f>
        <v>CCD1-CCD4、浸出浓密机</v>
      </c>
      <c r="G112" s="52" t="str">
        <f t="shared" si="2"/>
        <v>浸出浓密及CCD洗涤4成套配电柜、控制柜和动力配电箱安装</v>
      </c>
    </row>
    <row r="113" spans="1:7">
      <c r="A113" s="52" t="s">
        <v>49</v>
      </c>
      <c r="B113" s="82">
        <v>4</v>
      </c>
      <c r="C113" s="82" t="s">
        <v>75</v>
      </c>
      <c r="D113" s="52" t="str">
        <f ca="1">_xlfn.IFNA(VLOOKUP(A113,电气!A:F,6,FALSE),"")</f>
        <v>钢结构</v>
      </c>
      <c r="E113" s="52" t="str">
        <f>TEXT(COUNTIF(电气!Y:Y,G113),"0")</f>
        <v>1</v>
      </c>
      <c r="F113" s="56" t="str">
        <f t="array" ref="F113">_xlfn.TEXTJOIN(";",1,IF(电气!$Y$1:$Y$942=G113,电气!$E$1:$E$942,""))</f>
        <v>CCD1-CCD4、浸出浓密机</v>
      </c>
      <c r="G113" s="52" t="str">
        <f t="shared" si="2"/>
        <v>浸出浓密及CCD洗涤4插座、开关安装</v>
      </c>
    </row>
    <row r="114" spans="1:7">
      <c r="A114" s="52" t="s">
        <v>49</v>
      </c>
      <c r="B114" s="60">
        <v>4</v>
      </c>
      <c r="C114" s="60" t="s">
        <v>37</v>
      </c>
      <c r="D114" s="52" t="str">
        <f ca="1">_xlfn.IFNA(VLOOKUP(A114,电气!A:F,6,FALSE),"")</f>
        <v>钢结构</v>
      </c>
      <c r="E114" s="52" t="str">
        <f>TEXT(COUNTIF(电气!Y:Y,G114),"0")</f>
        <v>1</v>
      </c>
      <c r="F114" s="56" t="str">
        <f t="array" ref="F114">_xlfn.TEXTJOIN(";",1,IF(电气!$Y$1:$Y$942=G114,电气!$E$1:$E$942,""))</f>
        <v>CCD1-CCD4、浸出浓密机</v>
      </c>
      <c r="G114" s="52" t="str">
        <f t="shared" si="2"/>
        <v>浸出浓密及CCD洗涤4桥架安装和桥架内电缆敷设</v>
      </c>
    </row>
    <row r="115" spans="1:7">
      <c r="A115" s="52" t="s">
        <v>49</v>
      </c>
      <c r="B115" s="82">
        <v>4</v>
      </c>
      <c r="C115" s="82" t="s">
        <v>35</v>
      </c>
      <c r="D115" s="52" t="str">
        <f ca="1">_xlfn.IFNA(VLOOKUP(A115,电气!A:F,6,FALSE),"")</f>
        <v>钢结构</v>
      </c>
      <c r="E115" s="52" t="str">
        <f>TEXT(COUNTIF(电气!Y:Y,G115),"0")</f>
        <v>1</v>
      </c>
      <c r="F115" s="56" t="str">
        <f t="array" ref="F115">_xlfn.TEXTJOIN(";",1,IF(电气!$Y$1:$Y$942=G115,电气!$E$1:$E$942,""))</f>
        <v>CCD1-CCD4、浸出浓密机</v>
      </c>
      <c r="G115" s="52" t="str">
        <f t="shared" si="2"/>
        <v>浸出浓密及CCD洗涤4电线、电缆导管和线槽敷设</v>
      </c>
    </row>
    <row r="116" spans="1:7">
      <c r="A116" s="52" t="s">
        <v>49</v>
      </c>
      <c r="B116" s="60">
        <v>4</v>
      </c>
      <c r="C116" s="60" t="s">
        <v>30</v>
      </c>
      <c r="D116" s="52" t="str">
        <f ca="1">_xlfn.IFNA(VLOOKUP(A116,电气!A:F,6,FALSE),"")</f>
        <v>钢结构</v>
      </c>
      <c r="E116" s="52" t="str">
        <f>TEXT(COUNTIF(电气!Y:Y,G116),"0")</f>
        <v>1</v>
      </c>
      <c r="F116" s="56" t="str">
        <f t="array" ref="F116">_xlfn.TEXTJOIN(";",1,IF(电气!$Y$1:$Y$942=G116,电气!$E$1:$E$942,""))</f>
        <v>CCD1-CCD4、浸出浓密机</v>
      </c>
      <c r="G116" s="52" t="str">
        <f t="shared" si="2"/>
        <v>浸出浓密及CCD洗涤4电线、电缆穿管和线槽敷设</v>
      </c>
    </row>
    <row r="117" spans="1:7">
      <c r="A117" s="52" t="s">
        <v>49</v>
      </c>
      <c r="B117" s="82">
        <v>4</v>
      </c>
      <c r="C117" s="82" t="s">
        <v>81</v>
      </c>
      <c r="D117" s="52" t="str">
        <f ca="1">_xlfn.IFNA(VLOOKUP(A117,电气!A:F,6,FALSE),"")</f>
        <v>钢结构</v>
      </c>
      <c r="E117" s="52" t="str">
        <f>TEXT(COUNTIF(电气!Y:Y,G117),"0")</f>
        <v>1</v>
      </c>
      <c r="F117" s="56" t="str">
        <f t="array" ref="F117">_xlfn.TEXTJOIN(";",1,IF(电气!$Y$1:$Y$942=G117,电气!$E$1:$E$942,""))</f>
        <v>CCD1-CCD4、浸出浓密机</v>
      </c>
      <c r="G117" s="52" t="str">
        <f t="shared" si="2"/>
        <v>浸出浓密及CCD洗涤4电缆头制作、导线连接和线路电气试验</v>
      </c>
    </row>
    <row r="118" spans="1:7">
      <c r="A118" s="52" t="s">
        <v>49</v>
      </c>
      <c r="B118" s="60">
        <v>5</v>
      </c>
      <c r="C118" s="60" t="s">
        <v>86</v>
      </c>
      <c r="D118" s="52" t="str">
        <f ca="1">_xlfn.IFNA(VLOOKUP(A118,电气!A:F,6,FALSE),"")</f>
        <v>钢结构</v>
      </c>
      <c r="E118" s="52" t="str">
        <f>TEXT(COUNTIF(电气!Y:Y,G118),"0")</f>
        <v>0</v>
      </c>
      <c r="F118" s="52" t="str">
        <f t="array" ref="F118">_xlfn.TEXTJOIN(";",1,IF(电气!$Y$1:$Y$942=G118,电气!$E$1:$E$942,""))</f>
        <v/>
      </c>
      <c r="G118" s="52" t="str">
        <f t="shared" si="2"/>
        <v>浸出浓密及CCD洗涤5建筑照明通电试运行</v>
      </c>
    </row>
    <row r="119" spans="1:7">
      <c r="A119" s="52" t="s">
        <v>49</v>
      </c>
      <c r="B119" s="82">
        <v>5</v>
      </c>
      <c r="C119" s="82" t="s">
        <v>36</v>
      </c>
      <c r="D119" s="52" t="str">
        <f ca="1">_xlfn.IFNA(VLOOKUP(A119,电气!A:F,6,FALSE),"")</f>
        <v>钢结构</v>
      </c>
      <c r="E119" s="52" t="str">
        <f>TEXT(COUNTIF(电气!Y:Y,G119),"0")</f>
        <v>0</v>
      </c>
      <c r="F119" s="52" t="str">
        <f t="array" ref="F119">_xlfn.TEXTJOIN(";",1,IF(电气!$Y$1:$Y$942=G119,电气!$E$1:$E$942,""))</f>
        <v/>
      </c>
      <c r="G119" s="52" t="str">
        <f t="shared" si="2"/>
        <v>浸出浓密及CCD洗涤5普通灯具安装</v>
      </c>
    </row>
    <row r="120" spans="1:7">
      <c r="A120" s="52" t="s">
        <v>49</v>
      </c>
      <c r="B120" s="60">
        <v>5</v>
      </c>
      <c r="C120" s="60" t="s">
        <v>157</v>
      </c>
      <c r="D120" s="52" t="str">
        <f ca="1">_xlfn.IFNA(VLOOKUP(A120,电气!A:F,6,FALSE),"")</f>
        <v>钢结构</v>
      </c>
      <c r="E120" s="52" t="str">
        <f>TEXT(COUNTIF(电气!Y:Y,G120),"0")</f>
        <v>0</v>
      </c>
      <c r="F120" s="52" t="str">
        <f t="array" ref="F120">_xlfn.TEXTJOIN(";",1,IF(电气!$Y$1:$Y$942=G120,电气!$E$1:$E$942,""))</f>
        <v/>
      </c>
      <c r="G120" s="52" t="str">
        <f t="shared" si="2"/>
        <v>浸出浓密及CCD洗涤5照明配电箱（盘）安装</v>
      </c>
    </row>
    <row r="121" spans="1:7">
      <c r="A121" s="52" t="s">
        <v>49</v>
      </c>
      <c r="B121" s="82">
        <v>5</v>
      </c>
      <c r="C121" s="82" t="s">
        <v>35</v>
      </c>
      <c r="D121" s="52" t="str">
        <f ca="1">_xlfn.IFNA(VLOOKUP(A121,电气!A:F,6,FALSE),"")</f>
        <v>钢结构</v>
      </c>
      <c r="E121" s="52" t="str">
        <f>TEXT(COUNTIF(电气!Y:Y,G121),"0")</f>
        <v>1</v>
      </c>
      <c r="F121" s="56" t="str">
        <f t="array" ref="F121">_xlfn.TEXTJOIN(";",1,IF(电气!$Y$1:$Y$942=G121,电气!$E$1:$E$942,""))</f>
        <v>CCD1-CCD4、浸出浓密机</v>
      </c>
      <c r="G121" s="52" t="str">
        <f t="shared" si="2"/>
        <v>浸出浓密及CCD洗涤5电线、电缆导管和线槽敷设</v>
      </c>
    </row>
    <row r="122" spans="1:7">
      <c r="A122" s="52" t="s">
        <v>49</v>
      </c>
      <c r="B122" s="60">
        <v>5</v>
      </c>
      <c r="C122" s="60" t="s">
        <v>30</v>
      </c>
      <c r="D122" s="52" t="str">
        <f ca="1">_xlfn.IFNA(VLOOKUP(A122,电气!A:F,6,FALSE),"")</f>
        <v>钢结构</v>
      </c>
      <c r="E122" s="52" t="str">
        <f>TEXT(COUNTIF(电气!Y:Y,G122),"0")</f>
        <v>1</v>
      </c>
      <c r="F122" s="56" t="str">
        <f t="array" ref="F122">_xlfn.TEXTJOIN(";",1,IF(电气!$Y$1:$Y$942=G122,电气!$E$1:$E$942,""))</f>
        <v>CCD1-CCD4、浸出浓密机</v>
      </c>
      <c r="G122" s="52" t="str">
        <f t="shared" si="2"/>
        <v>浸出浓密及CCD洗涤5电线、电缆穿管和线槽敷设</v>
      </c>
    </row>
    <row r="123" spans="1:7">
      <c r="A123" s="52" t="s">
        <v>49</v>
      </c>
      <c r="B123" s="82">
        <v>5</v>
      </c>
      <c r="C123" s="82" t="s">
        <v>81</v>
      </c>
      <c r="D123" s="52" t="str">
        <f ca="1">_xlfn.IFNA(VLOOKUP(A123,电气!A:F,6,FALSE),"")</f>
        <v>钢结构</v>
      </c>
      <c r="E123" s="52" t="str">
        <f>TEXT(COUNTIF(电气!Y:Y,G123),"0")</f>
        <v>0</v>
      </c>
      <c r="F123" s="52" t="str">
        <f t="array" ref="F123">_xlfn.TEXTJOIN(";",1,IF(电气!$Y$1:$Y$942=G123,电气!$E$1:$E$942,""))</f>
        <v/>
      </c>
      <c r="G123" s="52" t="str">
        <f t="shared" si="2"/>
        <v>浸出浓密及CCD洗涤5电缆头制作、导线连接和线路电气试验</v>
      </c>
    </row>
    <row r="124" spans="1:7">
      <c r="A124" s="52" t="s">
        <v>49</v>
      </c>
      <c r="B124" s="60">
        <v>6</v>
      </c>
      <c r="C124" s="60" t="s">
        <v>100</v>
      </c>
      <c r="D124" s="52" t="str">
        <f ca="1">_xlfn.IFNA(VLOOKUP(A124,电气!A:F,6,FALSE),"")</f>
        <v>钢结构</v>
      </c>
      <c r="E124" s="52" t="str">
        <f>TEXT(COUNTIF(电气!Y:Y,G124),"0")</f>
        <v>0</v>
      </c>
      <c r="F124" s="52" t="str">
        <f t="array" ref="F124">_xlfn.TEXTJOIN(";",1,IF(电气!$Y$1:$Y$942=G124,电气!$E$1:$E$942,""))</f>
        <v/>
      </c>
      <c r="G124" s="52" t="str">
        <f t="shared" si="2"/>
        <v>浸出浓密及CCD洗涤6成套配电柜、控制柜和动力配电箱安装</v>
      </c>
    </row>
    <row r="125" spans="1:7">
      <c r="A125" s="52" t="s">
        <v>49</v>
      </c>
      <c r="B125" s="82">
        <v>6</v>
      </c>
      <c r="C125" s="82" t="s">
        <v>95</v>
      </c>
      <c r="D125" s="52" t="str">
        <f ca="1">_xlfn.IFNA(VLOOKUP(A125,电气!A:F,6,FALSE),"")</f>
        <v>钢结构</v>
      </c>
      <c r="E125" s="52" t="str">
        <f>TEXT(COUNTIF(电气!Y:Y,G125),"0")</f>
        <v>0</v>
      </c>
      <c r="F125" s="52" t="str">
        <f t="array" ref="F125">_xlfn.TEXTJOIN(";",1,IF(电气!$Y$1:$Y$942=G125,电气!$E$1:$E$942,""))</f>
        <v/>
      </c>
      <c r="G125" s="52" t="str">
        <f t="shared" si="2"/>
        <v>浸出浓密及CCD洗涤6接地装置安装</v>
      </c>
    </row>
    <row r="126" spans="1:7">
      <c r="A126" s="52" t="s">
        <v>49</v>
      </c>
      <c r="B126" s="60">
        <v>6</v>
      </c>
      <c r="C126" s="60" t="s">
        <v>174</v>
      </c>
      <c r="D126" s="52" t="str">
        <f ca="1">_xlfn.IFNA(VLOOKUP(A126,电气!A:F,6,FALSE),"")</f>
        <v>钢结构</v>
      </c>
      <c r="E126" s="52" t="str">
        <f>TEXT(COUNTIF(电气!Y:Y,G126),"0")</f>
        <v>0</v>
      </c>
      <c r="F126" s="52" t="str">
        <f t="array" ref="F126">_xlfn.TEXTJOIN(";",1,IF(电气!$Y$1:$Y$942=G126,电气!$E$1:$E$942,""))</f>
        <v/>
      </c>
      <c r="G126" s="52" t="str">
        <f t="shared" si="2"/>
        <v>浸出浓密及CCD洗涤6柴油发电机组安装</v>
      </c>
    </row>
    <row r="127" spans="1:7">
      <c r="A127" s="52" t="s">
        <v>49</v>
      </c>
      <c r="B127" s="82">
        <v>6</v>
      </c>
      <c r="C127" s="82" t="s">
        <v>35</v>
      </c>
      <c r="D127" s="52" t="str">
        <f ca="1">_xlfn.IFNA(VLOOKUP(A127,电气!A:F,6,FALSE),"")</f>
        <v>钢结构</v>
      </c>
      <c r="E127" s="52" t="str">
        <f>TEXT(COUNTIF(电气!Y:Y,G127),"0")</f>
        <v>0</v>
      </c>
      <c r="F127" s="52" t="str">
        <f t="array" ref="F127">_xlfn.TEXTJOIN(";",1,IF(电气!$Y$1:$Y$942=G127,电气!$E$1:$E$942,""))</f>
        <v/>
      </c>
      <c r="G127" s="52" t="str">
        <f t="shared" si="2"/>
        <v>浸出浓密及CCD洗涤6电线、电缆导管和线槽敷设</v>
      </c>
    </row>
    <row r="128" spans="1:7">
      <c r="A128" s="52" t="s">
        <v>49</v>
      </c>
      <c r="B128" s="60">
        <v>6</v>
      </c>
      <c r="C128" s="60" t="s">
        <v>30</v>
      </c>
      <c r="D128" s="52" t="str">
        <f ca="1">_xlfn.IFNA(VLOOKUP(A128,电气!A:F,6,FALSE),"")</f>
        <v>钢结构</v>
      </c>
      <c r="E128" s="52" t="str">
        <f>TEXT(COUNTIF(电气!Y:Y,G128),"0")</f>
        <v>0</v>
      </c>
      <c r="F128" s="52" t="str">
        <f t="array" ref="F128">_xlfn.TEXTJOIN(";",1,IF(电气!$Y$1:$Y$942=G128,电气!$E$1:$E$942,""))</f>
        <v/>
      </c>
      <c r="G128" s="52" t="str">
        <f t="shared" si="2"/>
        <v>浸出浓密及CCD洗涤6电线、电缆穿管和线槽敷设</v>
      </c>
    </row>
    <row r="129" spans="1:7">
      <c r="A129" s="52" t="s">
        <v>49</v>
      </c>
      <c r="B129" s="82">
        <v>6</v>
      </c>
      <c r="C129" s="82" t="s">
        <v>81</v>
      </c>
      <c r="D129" s="52" t="str">
        <f ca="1">_xlfn.IFNA(VLOOKUP(A129,电气!A:F,6,FALSE),"")</f>
        <v>钢结构</v>
      </c>
      <c r="E129" s="52" t="str">
        <f>TEXT(COUNTIF(电气!Y:Y,G129),"0")</f>
        <v>0</v>
      </c>
      <c r="F129" s="52" t="str">
        <f t="array" ref="F129">_xlfn.TEXTJOIN(";",1,IF(电气!$Y$1:$Y$942=G129,电气!$E$1:$E$942,""))</f>
        <v/>
      </c>
      <c r="G129" s="52" t="str">
        <f t="shared" si="2"/>
        <v>浸出浓密及CCD洗涤6电缆头制作、导线连接和线路电气试验</v>
      </c>
    </row>
    <row r="130" spans="1:7">
      <c r="A130" s="52" t="s">
        <v>49</v>
      </c>
      <c r="B130" s="60">
        <v>6</v>
      </c>
      <c r="C130" s="60" t="s">
        <v>45</v>
      </c>
      <c r="D130" s="52" t="str">
        <f ca="1">_xlfn.IFNA(VLOOKUP(A130,电气!A:F,6,FALSE),"")</f>
        <v>钢结构</v>
      </c>
      <c r="E130" s="52" t="str">
        <f>TEXT(COUNTIF(电气!Y:Y,G130),"0")</f>
        <v>0</v>
      </c>
      <c r="F130" s="52" t="str">
        <f t="array" ref="F130">_xlfn.TEXTJOIN(";",1,IF(电气!$Y$1:$Y$942=G130,电气!$E$1:$E$942,""))</f>
        <v/>
      </c>
      <c r="G130" s="52" t="str">
        <f t="shared" si="2"/>
        <v>浸出浓密及CCD洗涤6裸母线、封闭母线、插接式母线安装</v>
      </c>
    </row>
    <row r="131" spans="1:8">
      <c r="A131" s="52" t="s">
        <v>49</v>
      </c>
      <c r="B131" s="82">
        <v>7</v>
      </c>
      <c r="C131" s="82" t="s">
        <v>92</v>
      </c>
      <c r="D131" s="52" t="str">
        <f ca="1">_xlfn.IFNA(VLOOKUP(A131,电气!A:F,6,FALSE),"")</f>
        <v>钢结构</v>
      </c>
      <c r="E131" s="52" t="str">
        <f>TEXT(COUNTIF(电气!Y:Y,G131),"0")</f>
        <v>1</v>
      </c>
      <c r="F131" s="56" t="str">
        <f t="array" ref="F131">_xlfn.TEXTJOIN(";",1,IF(电气!$Y$1:$Y$942=G131,电气!$E$1:$E$942,""))</f>
        <v>配电室</v>
      </c>
      <c r="G131" s="52" t="str">
        <f t="shared" si="2"/>
        <v>浸出浓密及CCD洗涤7变配电室接地干线敷设</v>
      </c>
      <c r="H131" s="52" t="b">
        <v>0</v>
      </c>
    </row>
    <row r="132" spans="1:7">
      <c r="A132" s="52" t="s">
        <v>49</v>
      </c>
      <c r="B132" s="60">
        <v>7</v>
      </c>
      <c r="C132" s="60" t="s">
        <v>95</v>
      </c>
      <c r="D132" s="52" t="str">
        <f ca="1">_xlfn.IFNA(VLOOKUP(A132,电气!A:F,6,FALSE),"")</f>
        <v>钢结构</v>
      </c>
      <c r="E132" s="52" t="str">
        <f>TEXT(COUNTIF(电气!Y:Y,G132),"0")</f>
        <v>0</v>
      </c>
      <c r="F132" s="52" t="str">
        <f t="array" ref="F132">_xlfn.TEXTJOIN(";",1,IF(电气!$Y$1:$Y$942=G132,电气!$E$1:$E$942,""))</f>
        <v/>
      </c>
      <c r="G132" s="52" t="str">
        <f t="shared" si="2"/>
        <v>浸出浓密及CCD洗涤7接地装置安装</v>
      </c>
    </row>
    <row r="133" spans="1:8">
      <c r="A133" s="52" t="s">
        <v>49</v>
      </c>
      <c r="B133" s="82">
        <v>7</v>
      </c>
      <c r="C133" s="82" t="s">
        <v>90</v>
      </c>
      <c r="D133" s="52" t="str">
        <f ca="1">_xlfn.IFNA(VLOOKUP(A133,电气!A:F,6,FALSE),"")</f>
        <v>钢结构</v>
      </c>
      <c r="E133" s="52" t="str">
        <f>TEXT(COUNTIF(电气!Y:Y,G133),"0")</f>
        <v>1</v>
      </c>
      <c r="F133" s="56" t="str">
        <f t="array" ref="F133">_xlfn.TEXTJOIN(";",1,IF(电气!$Y$1:$Y$942=G133,电气!$E$1:$E$942,""))</f>
        <v>配电室</v>
      </c>
      <c r="G133" s="52" t="str">
        <f t="shared" si="2"/>
        <v>浸出浓密及CCD洗涤7接闪器安装</v>
      </c>
      <c r="H133" s="52" t="b">
        <v>0</v>
      </c>
    </row>
    <row r="134" spans="1:7">
      <c r="A134" s="52" t="s">
        <v>68</v>
      </c>
      <c r="B134" s="60">
        <v>1</v>
      </c>
      <c r="C134" s="60" t="s">
        <v>39</v>
      </c>
      <c r="D134" s="52" t="str">
        <f ca="1">_xlfn.IFNA(VLOOKUP(A134,电气!A:F,6,FALSE),"")</f>
        <v>钢结构</v>
      </c>
      <c r="E134" s="52" t="str">
        <f>TEXT(COUNTIF(电气!Y:Y,G134),"0")</f>
        <v>0</v>
      </c>
      <c r="F134" s="52" t="str">
        <f t="array" ref="F134">_xlfn.TEXTJOIN(";",1,IF(电气!$Y$1:$Y$942=G134,电气!$E$1:$E$942,""))</f>
        <v/>
      </c>
      <c r="G134" s="52" t="str">
        <f t="shared" si="2"/>
        <v>原矿脱水及搅拌浸出1变压器安装</v>
      </c>
    </row>
    <row r="135" spans="1:7">
      <c r="A135" s="52" t="s">
        <v>68</v>
      </c>
      <c r="B135" s="82">
        <v>1</v>
      </c>
      <c r="C135" s="82" t="s">
        <v>42</v>
      </c>
      <c r="D135" s="52" t="str">
        <f ca="1">_xlfn.IFNA(VLOOKUP(A135,电气!A:F,6,FALSE),"")</f>
        <v>钢结构</v>
      </c>
      <c r="E135" s="52" t="str">
        <f>TEXT(COUNTIF(电气!Y:Y,G135),"0")</f>
        <v>0</v>
      </c>
      <c r="F135" s="52" t="str">
        <f t="array" ref="F135">_xlfn.TEXTJOIN(";",1,IF(电气!$Y$1:$Y$942=G135,电气!$E$1:$E$942,""))</f>
        <v/>
      </c>
      <c r="G135" s="52" t="str">
        <f t="shared" si="2"/>
        <v>原矿脱水及搅拌浸出1成套配电柜、控制柜安装</v>
      </c>
    </row>
    <row r="136" spans="1:7">
      <c r="A136" s="52" t="s">
        <v>68</v>
      </c>
      <c r="B136" s="60">
        <v>1</v>
      </c>
      <c r="C136" s="60" t="s">
        <v>35</v>
      </c>
      <c r="D136" s="52" t="str">
        <f ca="1">_xlfn.IFNA(VLOOKUP(A136,电气!A:F,6,FALSE),"")</f>
        <v>钢结构</v>
      </c>
      <c r="E136" s="52" t="str">
        <f>TEXT(COUNTIF(电气!Y:Y,G136),"0")</f>
        <v>0</v>
      </c>
      <c r="F136" s="52" t="str">
        <f t="array" ref="F136">_xlfn.TEXTJOIN(";",1,IF(电气!$Y$1:$Y$942=G136,电气!$E$1:$E$942,""))</f>
        <v/>
      </c>
      <c r="G136" s="52" t="str">
        <f t="shared" si="2"/>
        <v>原矿脱水及搅拌浸出1电线、电缆导管和线槽敷设</v>
      </c>
    </row>
    <row r="137" spans="1:7">
      <c r="A137" s="52" t="s">
        <v>68</v>
      </c>
      <c r="B137" s="82">
        <v>1</v>
      </c>
      <c r="C137" s="82" t="s">
        <v>30</v>
      </c>
      <c r="D137" s="52" t="str">
        <f ca="1">_xlfn.IFNA(VLOOKUP(A137,电气!A:F,6,FALSE),"")</f>
        <v>钢结构</v>
      </c>
      <c r="E137" s="52" t="str">
        <f>TEXT(COUNTIF(电气!Y:Y,G137),"0")</f>
        <v>0</v>
      </c>
      <c r="F137" s="52" t="str">
        <f t="array" ref="F137">_xlfn.TEXTJOIN(";",1,IF(电气!$Y$1:$Y$942=G137,电气!$E$1:$E$942,""))</f>
        <v/>
      </c>
      <c r="G137" s="52" t="str">
        <f t="shared" si="2"/>
        <v>原矿脱水及搅拌浸出1电线、电缆穿管和线槽敷设</v>
      </c>
    </row>
    <row r="138" spans="1:7">
      <c r="A138" s="52" t="s">
        <v>68</v>
      </c>
      <c r="B138" s="60">
        <v>1</v>
      </c>
      <c r="C138" s="60" t="s">
        <v>81</v>
      </c>
      <c r="D138" s="52" t="str">
        <f ca="1">_xlfn.IFNA(VLOOKUP(A138,电气!A:F,6,FALSE),"")</f>
        <v>钢结构</v>
      </c>
      <c r="E138" s="52" t="str">
        <f>TEXT(COUNTIF(电气!Y:Y,G138),"0")</f>
        <v>0</v>
      </c>
      <c r="F138" s="52" t="str">
        <f t="array" ref="F138">_xlfn.TEXTJOIN(";",1,IF(电气!$Y$1:$Y$942=G138,电气!$E$1:$E$942,""))</f>
        <v/>
      </c>
      <c r="G138" s="52" t="str">
        <f t="shared" si="2"/>
        <v>原矿脱水及搅拌浸出1电缆头制作、导线连接和线路电气试验</v>
      </c>
    </row>
    <row r="139" spans="1:8">
      <c r="A139" s="52" t="s">
        <v>68</v>
      </c>
      <c r="B139" s="82">
        <v>2</v>
      </c>
      <c r="C139" s="82" t="s">
        <v>39</v>
      </c>
      <c r="D139" s="52" t="str">
        <f ca="1">_xlfn.IFNA(VLOOKUP(A139,电气!A:F,6,FALSE),"")</f>
        <v>钢结构</v>
      </c>
      <c r="E139" s="52" t="str">
        <f>TEXT(COUNTIF(电气!Y:Y,G139),"0")</f>
        <v>2</v>
      </c>
      <c r="F139" s="56" t="str">
        <f t="array" ref="F139">_xlfn.TEXTJOIN(";",1,IF(电气!$Y$1:$Y$942=G139,电气!$E$1:$E$942,""))</f>
        <v>原矿脱水1#变压器;原矿脱水2#变压器</v>
      </c>
      <c r="G139" s="52" t="str">
        <f t="shared" si="2"/>
        <v>原矿脱水及搅拌浸出2变压器安装</v>
      </c>
      <c r="H139" s="52" t="b">
        <v>0</v>
      </c>
    </row>
    <row r="140" spans="1:7">
      <c r="A140" s="52" t="s">
        <v>68</v>
      </c>
      <c r="B140" s="60">
        <v>2</v>
      </c>
      <c r="C140" s="60" t="s">
        <v>92</v>
      </c>
      <c r="D140" s="52" t="str">
        <f ca="1">_xlfn.IFNA(VLOOKUP(A140,电气!A:F,6,FALSE),"")</f>
        <v>钢结构</v>
      </c>
      <c r="E140" s="52" t="str">
        <f>TEXT(COUNTIF(电气!Y:Y,G140),"0")</f>
        <v>0</v>
      </c>
      <c r="F140" s="52" t="str">
        <f t="array" ref="F140">_xlfn.TEXTJOIN(";",1,IF(电气!$Y$1:$Y$942=G140,电气!$E$1:$E$942,""))</f>
        <v/>
      </c>
      <c r="G140" s="52" t="str">
        <f t="shared" si="2"/>
        <v>原矿脱水及搅拌浸出2变配电室接地干线敷设</v>
      </c>
    </row>
    <row r="141" ht="41.4" spans="1:8">
      <c r="A141" s="52" t="s">
        <v>68</v>
      </c>
      <c r="B141" s="82">
        <v>2</v>
      </c>
      <c r="C141" s="82" t="s">
        <v>42</v>
      </c>
      <c r="D141" s="52" t="str">
        <f ca="1">_xlfn.IFNA(VLOOKUP(A141,电气!A:F,6,FALSE),"")</f>
        <v>钢结构</v>
      </c>
      <c r="E141" s="52" t="str">
        <f>TEXT(COUNTIF(电气!Y:Y,G141),"0")</f>
        <v>3</v>
      </c>
      <c r="F141" s="56" t="str">
        <f t="array" ref="F141">_xlfn.TEXTJOIN(";",1,IF(电气!$Y$1:$Y$942=G141,电气!$E$1:$E$942,""))</f>
        <v>低压配电柜AN101-AN108、AN201-AN208;低压变频柜VSD1-VSD18;低压应急配电柜ANYJ1-ANYJ7</v>
      </c>
      <c r="G141" s="52" t="str">
        <f t="shared" si="2"/>
        <v>原矿脱水及搅拌浸出2成套配电柜、控制柜安装</v>
      </c>
      <c r="H141" s="52" t="b">
        <v>0</v>
      </c>
    </row>
    <row r="142" spans="1:7">
      <c r="A142" s="52" t="s">
        <v>68</v>
      </c>
      <c r="B142" s="60">
        <v>2</v>
      </c>
      <c r="C142" s="60" t="s">
        <v>95</v>
      </c>
      <c r="D142" s="52" t="str">
        <f ca="1">_xlfn.IFNA(VLOOKUP(A142,电气!A:F,6,FALSE),"")</f>
        <v>钢结构</v>
      </c>
      <c r="E142" s="52" t="str">
        <f>TEXT(COUNTIF(电气!Y:Y,G142),"0")</f>
        <v>0</v>
      </c>
      <c r="F142" s="52" t="str">
        <f t="array" ref="F142">_xlfn.TEXTJOIN(";",1,IF(电气!$Y$1:$Y$942=G142,电气!$E$1:$E$942,""))</f>
        <v/>
      </c>
      <c r="G142" s="52" t="str">
        <f t="shared" si="2"/>
        <v>原矿脱水及搅拌浸出2接地装置安装</v>
      </c>
    </row>
    <row r="143" spans="1:7">
      <c r="A143" s="52" t="s">
        <v>68</v>
      </c>
      <c r="B143" s="82">
        <v>2</v>
      </c>
      <c r="C143" s="82" t="s">
        <v>90</v>
      </c>
      <c r="D143" s="52" t="str">
        <f ca="1">_xlfn.IFNA(VLOOKUP(A143,电气!A:F,6,FALSE),"")</f>
        <v>钢结构</v>
      </c>
      <c r="E143" s="52" t="str">
        <f>TEXT(COUNTIF(电气!Y:Y,G143),"0")</f>
        <v>0</v>
      </c>
      <c r="F143" s="52" t="str">
        <f t="array" ref="F143">_xlfn.TEXTJOIN(";",1,IF(电气!$Y$1:$Y$942=G143,电气!$E$1:$E$942,""))</f>
        <v/>
      </c>
      <c r="G143" s="52" t="str">
        <f t="shared" si="2"/>
        <v>原矿脱水及搅拌浸出2接闪器安装</v>
      </c>
    </row>
    <row r="144" spans="1:7">
      <c r="A144" s="52" t="s">
        <v>68</v>
      </c>
      <c r="B144" s="60">
        <v>2</v>
      </c>
      <c r="C144" s="60" t="s">
        <v>157</v>
      </c>
      <c r="D144" s="52" t="str">
        <f ca="1">_xlfn.IFNA(VLOOKUP(A144,电气!A:F,6,FALSE),"")</f>
        <v>钢结构</v>
      </c>
      <c r="E144" s="52" t="str">
        <f>TEXT(COUNTIF(电气!Y:Y,G144),"0")</f>
        <v>0</v>
      </c>
      <c r="F144" s="52" t="str">
        <f t="array" ref="F144">_xlfn.TEXTJOIN(";",1,IF(电气!$Y$1:$Y$942=G144,电气!$E$1:$E$942,""))</f>
        <v/>
      </c>
      <c r="G144" s="52" t="str">
        <f t="shared" si="2"/>
        <v>原矿脱水及搅拌浸出2照明配电箱（盘）安装</v>
      </c>
    </row>
    <row r="145" spans="1:7">
      <c r="A145" s="52" t="s">
        <v>68</v>
      </c>
      <c r="B145" s="82">
        <v>2</v>
      </c>
      <c r="C145" s="82" t="s">
        <v>81</v>
      </c>
      <c r="D145" s="52" t="str">
        <f ca="1">_xlfn.IFNA(VLOOKUP(A145,电气!A:F,6,FALSE),"")</f>
        <v>钢结构</v>
      </c>
      <c r="E145" s="52" t="str">
        <f>TEXT(COUNTIF(电气!Y:Y,G145),"0")</f>
        <v>0</v>
      </c>
      <c r="F145" s="52" t="str">
        <f t="array" ref="F145">_xlfn.TEXTJOIN(";",1,IF(电气!$Y$1:$Y$942=G145,电气!$E$1:$E$942,""))</f>
        <v/>
      </c>
      <c r="G145" s="52" t="str">
        <f t="shared" si="2"/>
        <v>原矿脱水及搅拌浸出2电缆头制作、导线连接和线路电气试验</v>
      </c>
    </row>
    <row r="146" spans="1:7">
      <c r="A146" s="52" t="s">
        <v>68</v>
      </c>
      <c r="B146" s="60">
        <v>2</v>
      </c>
      <c r="C146" s="60" t="s">
        <v>47</v>
      </c>
      <c r="D146" s="52" t="str">
        <f ca="1">_xlfn.IFNA(VLOOKUP(A146,电气!A:F,6,FALSE),"")</f>
        <v>钢结构</v>
      </c>
      <c r="E146" s="52" t="str">
        <f>TEXT(COUNTIF(电气!Y:Y,G146),"0")</f>
        <v>0</v>
      </c>
      <c r="F146" s="52" t="str">
        <f t="array" ref="F146">_xlfn.TEXTJOIN(";",1,IF(电气!$Y$1:$Y$942=G146,电气!$E$1:$E$942,""))</f>
        <v/>
      </c>
      <c r="G146" s="52" t="str">
        <f t="shared" si="2"/>
        <v>原矿脱水及搅拌浸出2电缆沟内和电缆竖井内电缆敷设</v>
      </c>
    </row>
    <row r="147" ht="55.2" spans="1:8">
      <c r="A147" s="52" t="s">
        <v>68</v>
      </c>
      <c r="B147" s="82">
        <v>2</v>
      </c>
      <c r="C147" s="82" t="s">
        <v>45</v>
      </c>
      <c r="D147" s="52" t="str">
        <f ca="1">_xlfn.IFNA(VLOOKUP(A147,电气!A:F,6,FALSE),"")</f>
        <v>钢结构</v>
      </c>
      <c r="E147" s="52" t="str">
        <f>TEXT(COUNTIF(电气!Y:Y,G147),"0")</f>
        <v>5</v>
      </c>
      <c r="F147" s="56" t="str">
        <f t="array" ref="F147">_xlfn.TEXTJOIN(";",1,IF(电气!$Y$1:$Y$942=G147,电气!$E$1:$E$942,""))</f>
        <v>1#变压器至1#进线柜;2#变压器至2#进线柜;低压配电柜AN101-AN108、AN201-AN208;低压变频柜VSD1-VSD18;低压应急配电柜ANYJ1-ANYJ7</v>
      </c>
      <c r="G147" s="52" t="str">
        <f t="shared" si="2"/>
        <v>原矿脱水及搅拌浸出2裸母线、封闭母线、插接式母线安装</v>
      </c>
      <c r="H147" s="52" t="b">
        <v>0</v>
      </c>
    </row>
    <row r="148" spans="1:7">
      <c r="A148" s="52" t="s">
        <v>68</v>
      </c>
      <c r="B148" s="60">
        <v>3</v>
      </c>
      <c r="C148" s="60" t="s">
        <v>37</v>
      </c>
      <c r="D148" s="52" t="str">
        <f ca="1">_xlfn.IFNA(VLOOKUP(A148,电气!A:F,6,FALSE),"")</f>
        <v>钢结构</v>
      </c>
      <c r="E148" s="52" t="str">
        <f>TEXT(COUNTIF(电气!Y:Y,G148),"0")</f>
        <v>0</v>
      </c>
      <c r="F148" s="52" t="str">
        <f t="array" ref="F148">_xlfn.TEXTJOIN(";",1,IF(电气!$Y$1:$Y$942=G148,电气!$E$1:$E$942,""))</f>
        <v/>
      </c>
      <c r="G148" s="52" t="str">
        <f t="shared" si="2"/>
        <v>原矿脱水及搅拌浸出3桥架安装和桥架内电缆敷设</v>
      </c>
    </row>
    <row r="149" spans="1:7">
      <c r="A149" s="52" t="s">
        <v>68</v>
      </c>
      <c r="B149" s="82">
        <v>3</v>
      </c>
      <c r="C149" s="82" t="s">
        <v>35</v>
      </c>
      <c r="D149" s="52" t="str">
        <f ca="1">_xlfn.IFNA(VLOOKUP(A149,电气!A:F,6,FALSE),"")</f>
        <v>钢结构</v>
      </c>
      <c r="E149" s="52" t="str">
        <f>TEXT(COUNTIF(电气!Y:Y,G149),"0")</f>
        <v>0</v>
      </c>
      <c r="F149" s="52" t="str">
        <f t="array" ref="F149">_xlfn.TEXTJOIN(";",1,IF(电气!$Y$1:$Y$942=G149,电气!$E$1:$E$942,""))</f>
        <v/>
      </c>
      <c r="G149" s="52" t="str">
        <f t="shared" si="2"/>
        <v>原矿脱水及搅拌浸出3电线、电缆导管和线槽敷设</v>
      </c>
    </row>
    <row r="150" spans="1:7">
      <c r="A150" s="52" t="s">
        <v>68</v>
      </c>
      <c r="B150" s="60">
        <v>3</v>
      </c>
      <c r="C150" s="60" t="s">
        <v>30</v>
      </c>
      <c r="D150" s="52" t="str">
        <f ca="1">_xlfn.IFNA(VLOOKUP(A150,电气!A:F,6,FALSE),"")</f>
        <v>钢结构</v>
      </c>
      <c r="E150" s="52" t="str">
        <f>TEXT(COUNTIF(电气!Y:Y,G150),"0")</f>
        <v>0</v>
      </c>
      <c r="F150" s="52" t="str">
        <f t="array" ref="F150">_xlfn.TEXTJOIN(";",1,IF(电气!$Y$1:$Y$942=G150,电气!$E$1:$E$942,""))</f>
        <v/>
      </c>
      <c r="G150" s="52" t="str">
        <f t="shared" si="2"/>
        <v>原矿脱水及搅拌浸出3电线、电缆穿管和线槽敷设</v>
      </c>
    </row>
    <row r="151" spans="1:8">
      <c r="A151" s="52" t="s">
        <v>68</v>
      </c>
      <c r="B151" s="82">
        <v>3</v>
      </c>
      <c r="C151" s="82" t="s">
        <v>81</v>
      </c>
      <c r="D151" s="52" t="str">
        <f ca="1">_xlfn.IFNA(VLOOKUP(A151,电气!A:F,6,FALSE),"")</f>
        <v>钢结构</v>
      </c>
      <c r="E151" s="52" t="str">
        <f>TEXT(COUNTIF(电气!Y:Y,G151),"0")</f>
        <v>2</v>
      </c>
      <c r="F151" s="56" t="str">
        <f t="array" ref="F151">_xlfn.TEXTJOIN(";",1,IF(电气!$Y$1:$Y$942=G151,电气!$E$1:$E$942,""))</f>
        <v>原矿脱水1#变压器;原矿脱水1#变压器</v>
      </c>
      <c r="G151" s="52" t="str">
        <f t="shared" si="2"/>
        <v>原矿脱水及搅拌浸出3电缆头制作、导线连接和线路电气试验</v>
      </c>
      <c r="H151" s="52" t="b">
        <v>0</v>
      </c>
    </row>
    <row r="152" spans="1:7">
      <c r="A152" s="52" t="s">
        <v>68</v>
      </c>
      <c r="B152" s="60">
        <v>3</v>
      </c>
      <c r="C152" s="60" t="s">
        <v>47</v>
      </c>
      <c r="D152" s="52" t="str">
        <f ca="1">_xlfn.IFNA(VLOOKUP(A152,电气!A:F,6,FALSE),"")</f>
        <v>钢结构</v>
      </c>
      <c r="E152" s="52" t="str">
        <f>TEXT(COUNTIF(电气!Y:Y,G152),"0")</f>
        <v>0</v>
      </c>
      <c r="F152" s="52" t="str">
        <f t="array" ref="F152">_xlfn.TEXTJOIN(";",1,IF(电气!$Y$1:$Y$942=G152,电气!$E$1:$E$942,""))</f>
        <v/>
      </c>
      <c r="G152" s="52" t="str">
        <f t="shared" si="2"/>
        <v>原矿脱水及搅拌浸出3电缆沟内和电缆竖井内电缆敷设</v>
      </c>
    </row>
    <row r="153" spans="1:7">
      <c r="A153" s="52" t="s">
        <v>68</v>
      </c>
      <c r="B153" s="82">
        <v>3</v>
      </c>
      <c r="C153" s="82" t="s">
        <v>45</v>
      </c>
      <c r="D153" s="52" t="str">
        <f ca="1">_xlfn.IFNA(VLOOKUP(A153,电气!A:F,6,FALSE),"")</f>
        <v>钢结构</v>
      </c>
      <c r="E153" s="52" t="str">
        <f>TEXT(COUNTIF(电气!Y:Y,G153),"0")</f>
        <v>0</v>
      </c>
      <c r="F153" s="52" t="str">
        <f t="array" ref="F153">_xlfn.TEXTJOIN(";",1,IF(电气!$Y$1:$Y$942=G153,电气!$E$1:$E$942,""))</f>
        <v/>
      </c>
      <c r="G153" s="52" t="str">
        <f t="shared" si="2"/>
        <v>原矿脱水及搅拌浸出3裸母线、封闭母线、插接式母线安装</v>
      </c>
    </row>
    <row r="154" spans="1:8">
      <c r="A154" s="52" t="s">
        <v>68</v>
      </c>
      <c r="B154" s="60">
        <v>4</v>
      </c>
      <c r="C154" s="60" t="s">
        <v>101</v>
      </c>
      <c r="D154" s="52" t="str">
        <f ca="1">_xlfn.IFNA(VLOOKUP(A154,电气!A:F,6,FALSE),"")</f>
        <v>钢结构</v>
      </c>
      <c r="E154" s="52" t="str">
        <f>TEXT(COUNTIF(电气!Y:Y,G154),"0")</f>
        <v>1</v>
      </c>
      <c r="F154" s="56" t="str">
        <f t="array" ref="F154">_xlfn.TEXTJOIN(";",1,IF(电气!$Y$1:$Y$942=G154,电气!$E$1:$E$942,""))</f>
        <v>原矿脱水A-E轴、1-18线</v>
      </c>
      <c r="G154" s="52" t="str">
        <f t="shared" si="2"/>
        <v>原矿脱水及搅拌浸出4低压电动机检查、接线</v>
      </c>
      <c r="H154" s="52" t="b">
        <v>0</v>
      </c>
    </row>
    <row r="155" spans="1:7">
      <c r="A155" s="52" t="s">
        <v>68</v>
      </c>
      <c r="B155" s="82">
        <v>4</v>
      </c>
      <c r="C155" s="82" t="s">
        <v>102</v>
      </c>
      <c r="D155" s="52" t="str">
        <f ca="1">_xlfn.IFNA(VLOOKUP(A155,电气!A:F,6,FALSE),"")</f>
        <v>钢结构</v>
      </c>
      <c r="E155" s="52" t="str">
        <f>TEXT(COUNTIF(电气!Y:Y,G155),"0")</f>
        <v>0</v>
      </c>
      <c r="F155" s="52" t="str">
        <f t="array" ref="F155">_xlfn.TEXTJOIN(";",1,IF(电气!$Y$1:$Y$942=G155,电气!$E$1:$E$942,""))</f>
        <v/>
      </c>
      <c r="G155" s="52" t="str">
        <f t="shared" si="2"/>
        <v>原矿脱水及搅拌浸出4低压电气动力设备检测、试验和空载试运行</v>
      </c>
    </row>
    <row r="156" spans="1:8">
      <c r="A156" s="52" t="s">
        <v>68</v>
      </c>
      <c r="B156" s="60">
        <v>4</v>
      </c>
      <c r="C156" s="60" t="s">
        <v>100</v>
      </c>
      <c r="D156" s="52" t="str">
        <f ca="1">_xlfn.IFNA(VLOOKUP(A156,电气!A:F,6,FALSE),"")</f>
        <v>钢结构</v>
      </c>
      <c r="E156" s="52" t="str">
        <f>TEXT(COUNTIF(电气!Y:Y,G156),"0")</f>
        <v>1</v>
      </c>
      <c r="F156" s="56" t="str">
        <f t="array" ref="F156">_xlfn.TEXTJOIN(";",1,IF(电气!$Y$1:$Y$942=G156,电气!$E$1:$E$942,""))</f>
        <v>原矿浓密机</v>
      </c>
      <c r="G156" s="52" t="str">
        <f t="shared" si="2"/>
        <v>原矿脱水及搅拌浸出4成套配电柜、控制柜和动力配电箱安装</v>
      </c>
      <c r="H156" s="52" t="b">
        <v>0</v>
      </c>
    </row>
    <row r="157" spans="1:7">
      <c r="A157" s="52" t="s">
        <v>68</v>
      </c>
      <c r="B157" s="82">
        <v>4</v>
      </c>
      <c r="C157" s="82" t="s">
        <v>75</v>
      </c>
      <c r="D157" s="52" t="str">
        <f ca="1">_xlfn.IFNA(VLOOKUP(A157,电气!A:F,6,FALSE),"")</f>
        <v>钢结构</v>
      </c>
      <c r="E157" s="52" t="str">
        <f>TEXT(COUNTIF(电气!Y:Y,G157),"0")</f>
        <v>0</v>
      </c>
      <c r="F157" s="52" t="str">
        <f t="array" ref="F157">_xlfn.TEXTJOIN(";",1,IF(电气!$Y$1:$Y$942=G157,电气!$E$1:$E$942,""))</f>
        <v/>
      </c>
      <c r="G157" s="52" t="str">
        <f t="shared" si="2"/>
        <v>原矿脱水及搅拌浸出4插座、开关安装</v>
      </c>
    </row>
    <row r="158" spans="1:8">
      <c r="A158" s="52" t="s">
        <v>68</v>
      </c>
      <c r="B158" s="60">
        <v>4</v>
      </c>
      <c r="C158" s="60" t="s">
        <v>37</v>
      </c>
      <c r="D158" s="52" t="str">
        <f ca="1">_xlfn.IFNA(VLOOKUP(A158,电气!A:F,6,FALSE),"")</f>
        <v>钢结构</v>
      </c>
      <c r="E158" s="52" t="str">
        <f>TEXT(COUNTIF(电气!Y:Y,G158),"0")</f>
        <v>1</v>
      </c>
      <c r="F158" s="56" t="str">
        <f t="array" ref="F158">_xlfn.TEXTJOIN(";",1,IF(电气!$Y$1:$Y$942=G158,电气!$E$1:$E$942,""))</f>
        <v>原矿脱水A-E轴、1-18线</v>
      </c>
      <c r="G158" s="52" t="str">
        <f t="shared" si="2"/>
        <v>原矿脱水及搅拌浸出4桥架安装和桥架内电缆敷设</v>
      </c>
      <c r="H158" s="52" t="b">
        <v>0</v>
      </c>
    </row>
    <row r="159" spans="1:8">
      <c r="A159" s="52" t="s">
        <v>68</v>
      </c>
      <c r="B159" s="82">
        <v>4</v>
      </c>
      <c r="C159" s="82" t="s">
        <v>35</v>
      </c>
      <c r="D159" s="52" t="str">
        <f ca="1">_xlfn.IFNA(VLOOKUP(A159,电气!A:F,6,FALSE),"")</f>
        <v>钢结构</v>
      </c>
      <c r="E159" s="52" t="str">
        <f>TEXT(COUNTIF(电气!Y:Y,G159),"0")</f>
        <v>1</v>
      </c>
      <c r="F159" s="56" t="str">
        <f t="array" ref="F159">_xlfn.TEXTJOIN(";",1,IF(电气!$Y$1:$Y$942=G159,电气!$E$1:$E$942,""))</f>
        <v>原矿脱水A-E轴、1-18线</v>
      </c>
      <c r="G159" s="52" t="str">
        <f t="shared" si="2"/>
        <v>原矿脱水及搅拌浸出4电线、电缆导管和线槽敷设</v>
      </c>
      <c r="H159" s="52" t="b">
        <v>0</v>
      </c>
    </row>
    <row r="160" spans="1:8">
      <c r="A160" s="52" t="s">
        <v>68</v>
      </c>
      <c r="B160" s="60">
        <v>4</v>
      </c>
      <c r="C160" s="60" t="s">
        <v>30</v>
      </c>
      <c r="D160" s="52" t="str">
        <f ca="1">_xlfn.IFNA(VLOOKUP(A160,电气!A:F,6,FALSE),"")</f>
        <v>钢结构</v>
      </c>
      <c r="E160" s="52" t="str">
        <f>TEXT(COUNTIF(电气!Y:Y,G160),"0")</f>
        <v>1</v>
      </c>
      <c r="F160" s="56" t="str">
        <f t="array" ref="F160">_xlfn.TEXTJOIN(";",1,IF(电气!$Y$1:$Y$942=G160,电气!$E$1:$E$942,""))</f>
        <v>原矿脱水A-E轴、1-18线</v>
      </c>
      <c r="G160" s="52" t="str">
        <f t="shared" si="2"/>
        <v>原矿脱水及搅拌浸出4电线、电缆穿管和线槽敷设</v>
      </c>
      <c r="H160" s="52" t="b">
        <v>0</v>
      </c>
    </row>
    <row r="161" spans="1:8">
      <c r="A161" s="52" t="s">
        <v>68</v>
      </c>
      <c r="B161" s="82">
        <v>4</v>
      </c>
      <c r="C161" s="82" t="s">
        <v>81</v>
      </c>
      <c r="D161" s="52" t="str">
        <f ca="1">_xlfn.IFNA(VLOOKUP(A161,电气!A:F,6,FALSE),"")</f>
        <v>钢结构</v>
      </c>
      <c r="E161" s="52" t="str">
        <f>TEXT(COUNTIF(电气!Y:Y,G161),"0")</f>
        <v>1</v>
      </c>
      <c r="F161" s="56" t="str">
        <f t="array" ref="F161">_xlfn.TEXTJOIN(";",1,IF(电气!$Y$1:$Y$942=G161,电气!$E$1:$E$942,""))</f>
        <v>原矿脱水A-E轴、1-18线</v>
      </c>
      <c r="G161" s="52" t="str">
        <f t="shared" si="2"/>
        <v>原矿脱水及搅拌浸出4电缆头制作、导线连接和线路电气试验</v>
      </c>
      <c r="H161" s="52" t="b">
        <v>0</v>
      </c>
    </row>
    <row r="162" spans="1:7">
      <c r="A162" s="52" t="s">
        <v>68</v>
      </c>
      <c r="B162" s="60">
        <v>5</v>
      </c>
      <c r="C162" s="60" t="s">
        <v>86</v>
      </c>
      <c r="D162" s="52" t="str">
        <f ca="1">_xlfn.IFNA(VLOOKUP(A162,电气!A:F,6,FALSE),"")</f>
        <v>钢结构</v>
      </c>
      <c r="E162" s="52" t="str">
        <f>TEXT(COUNTIF(电气!Y:Y,G162),"0")</f>
        <v>3</v>
      </c>
      <c r="F162" s="52" t="str">
        <f t="array" ref="F162">_xlfn.TEXTJOIN(";",1,IF(电气!$Y$1:$Y$942=G162,电气!$E$1:$E$942,""))</f>
        <v>B-E轴、5-10线;原矿浓密机;浸出槽</v>
      </c>
      <c r="G162" s="52" t="str">
        <f t="shared" si="2"/>
        <v>原矿脱水及搅拌浸出5建筑照明通电试运行</v>
      </c>
    </row>
    <row r="163" spans="1:7">
      <c r="A163" s="52" t="s">
        <v>68</v>
      </c>
      <c r="B163" s="82">
        <v>5</v>
      </c>
      <c r="C163" s="82" t="s">
        <v>36</v>
      </c>
      <c r="D163" s="52" t="str">
        <f ca="1">_xlfn.IFNA(VLOOKUP(A163,电气!A:F,6,FALSE),"")</f>
        <v>钢结构</v>
      </c>
      <c r="E163" s="52" t="str">
        <f>TEXT(COUNTIF(电气!Y:Y,G163),"0")</f>
        <v>3</v>
      </c>
      <c r="F163" s="52" t="str">
        <f t="array" ref="F163">_xlfn.TEXTJOIN(";",1,IF(电气!$Y$1:$Y$942=G163,电气!$E$1:$E$942,""))</f>
        <v>B-E轴、5-10线;原矿浓密机;浸出槽</v>
      </c>
      <c r="G163" s="52" t="str">
        <f t="shared" si="2"/>
        <v>原矿脱水及搅拌浸出5普通灯具安装</v>
      </c>
    </row>
    <row r="164" spans="1:7">
      <c r="A164" s="52" t="s">
        <v>68</v>
      </c>
      <c r="B164" s="60">
        <v>5</v>
      </c>
      <c r="C164" s="60" t="s">
        <v>157</v>
      </c>
      <c r="D164" s="52" t="str">
        <f ca="1">_xlfn.IFNA(VLOOKUP(A164,电气!A:F,6,FALSE),"")</f>
        <v>钢结构</v>
      </c>
      <c r="E164" s="52" t="str">
        <f>TEXT(COUNTIF(电气!Y:Y,G164),"0")</f>
        <v>0</v>
      </c>
      <c r="F164" s="52" t="str">
        <f t="array" ref="F164">_xlfn.TEXTJOIN(";",1,IF(电气!$Y$1:$Y$942=G164,电气!$E$1:$E$942,""))</f>
        <v/>
      </c>
      <c r="G164" s="52" t="str">
        <f t="shared" si="2"/>
        <v>原矿脱水及搅拌浸出5照明配电箱（盘）安装</v>
      </c>
    </row>
    <row r="165" spans="1:8">
      <c r="A165" s="52" t="s">
        <v>68</v>
      </c>
      <c r="B165" s="82">
        <v>5</v>
      </c>
      <c r="C165" s="82" t="s">
        <v>35</v>
      </c>
      <c r="D165" s="52" t="str">
        <f ca="1">_xlfn.IFNA(VLOOKUP(A165,电气!A:F,6,FALSE),"")</f>
        <v>钢结构</v>
      </c>
      <c r="E165" s="52" t="str">
        <f>TEXT(COUNTIF(电气!Y:Y,G165),"0")</f>
        <v>3</v>
      </c>
      <c r="F165" s="56" t="str">
        <f t="array" ref="F165">_xlfn.TEXTJOIN(";",1,IF(电气!$Y$1:$Y$942=G165,电气!$E$1:$E$942,""))</f>
        <v>B-E轴、5-10线;原矿浓密机;浸出槽</v>
      </c>
      <c r="G165" s="52" t="str">
        <f t="shared" si="2"/>
        <v>原矿脱水及搅拌浸出5电线、电缆导管和线槽敷设</v>
      </c>
      <c r="H165" s="52" t="b">
        <v>0</v>
      </c>
    </row>
    <row r="166" spans="1:8">
      <c r="A166" s="52" t="s">
        <v>68</v>
      </c>
      <c r="B166" s="60">
        <v>5</v>
      </c>
      <c r="C166" s="60" t="s">
        <v>30</v>
      </c>
      <c r="D166" s="52" t="str">
        <f ca="1">_xlfn.IFNA(VLOOKUP(A166,电气!A:F,6,FALSE),"")</f>
        <v>钢结构</v>
      </c>
      <c r="E166" s="52" t="str">
        <f>TEXT(COUNTIF(电气!Y:Y,G166),"0")</f>
        <v>3</v>
      </c>
      <c r="F166" s="56" t="str">
        <f t="array" ref="F166">_xlfn.TEXTJOIN(";",1,IF(电气!$Y$1:$Y$942=G166,电气!$E$1:$E$942,""))</f>
        <v>B-E轴、5-10线;原矿浓密机;浸出槽</v>
      </c>
      <c r="G166" s="52" t="str">
        <f t="shared" si="2"/>
        <v>原矿脱水及搅拌浸出5电线、电缆穿管和线槽敷设</v>
      </c>
      <c r="H166" s="52" t="b">
        <v>0</v>
      </c>
    </row>
    <row r="167" spans="1:7">
      <c r="A167" s="52" t="s">
        <v>68</v>
      </c>
      <c r="B167" s="82">
        <v>5</v>
      </c>
      <c r="C167" s="82" t="s">
        <v>81</v>
      </c>
      <c r="D167" s="52" t="str">
        <f ca="1">_xlfn.IFNA(VLOOKUP(A167,电气!A:F,6,FALSE),"")</f>
        <v>钢结构</v>
      </c>
      <c r="E167" s="52" t="str">
        <f>TEXT(COUNTIF(电气!Y:Y,G167),"0")</f>
        <v>3</v>
      </c>
      <c r="F167" s="52" t="str">
        <f t="array" ref="F167">_xlfn.TEXTJOIN(";",1,IF(电气!$Y$1:$Y$942=G167,电气!$E$1:$E$942,""))</f>
        <v>B-E轴、5-10线;原矿浓密机;浸出槽</v>
      </c>
      <c r="G167" s="52" t="str">
        <f t="shared" si="2"/>
        <v>原矿脱水及搅拌浸出5电缆头制作、导线连接和线路电气试验</v>
      </c>
    </row>
    <row r="168" spans="1:7">
      <c r="A168" s="52" t="s">
        <v>68</v>
      </c>
      <c r="B168" s="60">
        <v>6</v>
      </c>
      <c r="C168" s="60" t="s">
        <v>100</v>
      </c>
      <c r="D168" s="52" t="str">
        <f ca="1">_xlfn.IFNA(VLOOKUP(A168,电气!A:F,6,FALSE),"")</f>
        <v>钢结构</v>
      </c>
      <c r="E168" s="52" t="str">
        <f>TEXT(COUNTIF(电气!Y:Y,G168),"0")</f>
        <v>0</v>
      </c>
      <c r="F168" s="52" t="str">
        <f t="array" ref="F168">_xlfn.TEXTJOIN(";",1,IF(电气!$Y$1:$Y$942=G168,电气!$E$1:$E$942,""))</f>
        <v/>
      </c>
      <c r="G168" s="52" t="str">
        <f t="shared" si="2"/>
        <v>原矿脱水及搅拌浸出6成套配电柜、控制柜和动力配电箱安装</v>
      </c>
    </row>
    <row r="169" spans="1:7">
      <c r="A169" s="52" t="s">
        <v>68</v>
      </c>
      <c r="B169" s="82">
        <v>6</v>
      </c>
      <c r="C169" s="82" t="s">
        <v>95</v>
      </c>
      <c r="D169" s="52" t="str">
        <f ca="1">_xlfn.IFNA(VLOOKUP(A169,电气!A:F,6,FALSE),"")</f>
        <v>钢结构</v>
      </c>
      <c r="E169" s="52" t="str">
        <f>TEXT(COUNTIF(电气!Y:Y,G169),"0")</f>
        <v>0</v>
      </c>
      <c r="F169" s="52" t="str">
        <f t="array" ref="F169">_xlfn.TEXTJOIN(";",1,IF(电气!$Y$1:$Y$942=G169,电气!$E$1:$E$942,""))</f>
        <v/>
      </c>
      <c r="G169" s="52" t="str">
        <f t="shared" si="2"/>
        <v>原矿脱水及搅拌浸出6接地装置安装</v>
      </c>
    </row>
    <row r="170" spans="1:7">
      <c r="A170" s="52" t="s">
        <v>68</v>
      </c>
      <c r="B170" s="60">
        <v>6</v>
      </c>
      <c r="C170" s="60" t="s">
        <v>174</v>
      </c>
      <c r="D170" s="52" t="str">
        <f ca="1">_xlfn.IFNA(VLOOKUP(A170,电气!A:F,6,FALSE),"")</f>
        <v>钢结构</v>
      </c>
      <c r="E170" s="52" t="str">
        <f>TEXT(COUNTIF(电气!Y:Y,G170),"0")</f>
        <v>0</v>
      </c>
      <c r="F170" s="52" t="str">
        <f t="array" ref="F170">_xlfn.TEXTJOIN(";",1,IF(电气!$Y$1:$Y$942=G170,电气!$E$1:$E$942,""))</f>
        <v/>
      </c>
      <c r="G170" s="52" t="str">
        <f t="shared" si="2"/>
        <v>原矿脱水及搅拌浸出6柴油发电机组安装</v>
      </c>
    </row>
    <row r="171" spans="1:7">
      <c r="A171" s="52" t="s">
        <v>68</v>
      </c>
      <c r="B171" s="82">
        <v>6</v>
      </c>
      <c r="C171" s="82" t="s">
        <v>35</v>
      </c>
      <c r="D171" s="52" t="str">
        <f ca="1">_xlfn.IFNA(VLOOKUP(A171,电气!A:F,6,FALSE),"")</f>
        <v>钢结构</v>
      </c>
      <c r="E171" s="52" t="str">
        <f>TEXT(COUNTIF(电气!Y:Y,G171),"0")</f>
        <v>0</v>
      </c>
      <c r="F171" s="52" t="str">
        <f t="array" ref="F171">_xlfn.TEXTJOIN(";",1,IF(电气!$Y$1:$Y$942=G171,电气!$E$1:$E$942,""))</f>
        <v/>
      </c>
      <c r="G171" s="52" t="str">
        <f t="shared" si="2"/>
        <v>原矿脱水及搅拌浸出6电线、电缆导管和线槽敷设</v>
      </c>
    </row>
    <row r="172" spans="1:7">
      <c r="A172" s="52" t="s">
        <v>68</v>
      </c>
      <c r="B172" s="60">
        <v>6</v>
      </c>
      <c r="C172" s="60" t="s">
        <v>30</v>
      </c>
      <c r="D172" s="52" t="str">
        <f ca="1">_xlfn.IFNA(VLOOKUP(A172,电气!A:F,6,FALSE),"")</f>
        <v>钢结构</v>
      </c>
      <c r="E172" s="52" t="str">
        <f>TEXT(COUNTIF(电气!Y:Y,G172),"0")</f>
        <v>0</v>
      </c>
      <c r="F172" s="52" t="str">
        <f t="array" ref="F172">_xlfn.TEXTJOIN(";",1,IF(电气!$Y$1:$Y$942=G172,电气!$E$1:$E$942,""))</f>
        <v/>
      </c>
      <c r="G172" s="52" t="str">
        <f t="shared" si="2"/>
        <v>原矿脱水及搅拌浸出6电线、电缆穿管和线槽敷设</v>
      </c>
    </row>
    <row r="173" spans="1:7">
      <c r="A173" s="52" t="s">
        <v>68</v>
      </c>
      <c r="B173" s="82">
        <v>6</v>
      </c>
      <c r="C173" s="82" t="s">
        <v>81</v>
      </c>
      <c r="D173" s="52" t="str">
        <f ca="1">_xlfn.IFNA(VLOOKUP(A173,电气!A:F,6,FALSE),"")</f>
        <v>钢结构</v>
      </c>
      <c r="E173" s="52" t="str">
        <f>TEXT(COUNTIF(电气!Y:Y,G173),"0")</f>
        <v>0</v>
      </c>
      <c r="F173" s="52" t="str">
        <f t="array" ref="F173">_xlfn.TEXTJOIN(";",1,IF(电气!$Y$1:$Y$942=G173,电气!$E$1:$E$942,""))</f>
        <v/>
      </c>
      <c r="G173" s="52" t="str">
        <f t="shared" si="2"/>
        <v>原矿脱水及搅拌浸出6电缆头制作、导线连接和线路电气试验</v>
      </c>
    </row>
    <row r="174" spans="1:7">
      <c r="A174" s="52" t="s">
        <v>68</v>
      </c>
      <c r="B174" s="60">
        <v>6</v>
      </c>
      <c r="C174" s="60" t="s">
        <v>45</v>
      </c>
      <c r="D174" s="52" t="str">
        <f ca="1">_xlfn.IFNA(VLOOKUP(A174,电气!A:F,6,FALSE),"")</f>
        <v>钢结构</v>
      </c>
      <c r="E174" s="52" t="str">
        <f>TEXT(COUNTIF(电气!Y:Y,G174),"0")</f>
        <v>0</v>
      </c>
      <c r="F174" s="52" t="str">
        <f t="array" ref="F174">_xlfn.TEXTJOIN(";",1,IF(电气!$Y$1:$Y$942=G174,电气!$E$1:$E$942,""))</f>
        <v/>
      </c>
      <c r="G174" s="52" t="str">
        <f t="shared" ref="G174:G237" si="3">A174&amp;B174&amp;C174</f>
        <v>原矿脱水及搅拌浸出6裸母线、封闭母线、插接式母线安装</v>
      </c>
    </row>
    <row r="175" spans="1:8">
      <c r="A175" s="52" t="s">
        <v>68</v>
      </c>
      <c r="B175" s="82">
        <v>7</v>
      </c>
      <c r="C175" s="82" t="s">
        <v>92</v>
      </c>
      <c r="D175" s="52" t="str">
        <f ca="1">_xlfn.IFNA(VLOOKUP(A175,电气!A:F,6,FALSE),"")</f>
        <v>钢结构</v>
      </c>
      <c r="E175" s="52" t="str">
        <f>TEXT(COUNTIF(电气!Y:Y,G175),"0")</f>
        <v>1</v>
      </c>
      <c r="F175" s="56" t="str">
        <f t="array" ref="F175">_xlfn.TEXTJOIN(";",1,IF(电气!$Y$1:$Y$942=G175,电气!$E$1:$E$942,""))</f>
        <v>配电室</v>
      </c>
      <c r="G175" s="52" t="str">
        <f t="shared" si="3"/>
        <v>原矿脱水及搅拌浸出7变配电室接地干线敷设</v>
      </c>
      <c r="H175" s="52" t="b">
        <v>0</v>
      </c>
    </row>
    <row r="176" spans="1:7">
      <c r="A176" s="52" t="s">
        <v>68</v>
      </c>
      <c r="B176" s="60">
        <v>7</v>
      </c>
      <c r="C176" s="60" t="s">
        <v>95</v>
      </c>
      <c r="D176" s="52" t="str">
        <f ca="1">_xlfn.IFNA(VLOOKUP(A176,电气!A:F,6,FALSE),"")</f>
        <v>钢结构</v>
      </c>
      <c r="E176" s="52" t="str">
        <f>TEXT(COUNTIF(电气!Y:Y,G176),"0")</f>
        <v>0</v>
      </c>
      <c r="F176" s="52" t="str">
        <f t="array" ref="F176">_xlfn.TEXTJOIN(";",1,IF(电气!$Y$1:$Y$942=G176,电气!$E$1:$E$942,""))</f>
        <v/>
      </c>
      <c r="G176" s="52" t="str">
        <f t="shared" si="3"/>
        <v>原矿脱水及搅拌浸出7接地装置安装</v>
      </c>
    </row>
    <row r="177" spans="1:7">
      <c r="A177" s="52" t="s">
        <v>68</v>
      </c>
      <c r="B177" s="82">
        <v>7</v>
      </c>
      <c r="C177" s="82" t="s">
        <v>90</v>
      </c>
      <c r="D177" s="52" t="str">
        <f ca="1">_xlfn.IFNA(VLOOKUP(A177,电气!A:F,6,FALSE),"")</f>
        <v>钢结构</v>
      </c>
      <c r="E177" s="52" t="str">
        <f>TEXT(COUNTIF(电气!Y:Y,G177),"0")</f>
        <v>0</v>
      </c>
      <c r="F177" s="52" t="str">
        <f t="array" ref="F177">_xlfn.TEXTJOIN(";",1,IF(电气!$Y$1:$Y$942=G177,电气!$E$1:$E$942,""))</f>
        <v/>
      </c>
      <c r="G177" s="52" t="str">
        <f t="shared" si="3"/>
        <v>原矿脱水及搅拌浸出7接闪器安装</v>
      </c>
    </row>
    <row r="178" spans="1:7">
      <c r="A178" s="52" t="s">
        <v>53</v>
      </c>
      <c r="B178" s="60">
        <v>1</v>
      </c>
      <c r="C178" s="60" t="s">
        <v>39</v>
      </c>
      <c r="D178" s="52" t="str">
        <f ca="1">_xlfn.IFNA(VLOOKUP(A178,电气!A:F,6,FALSE),"")</f>
        <v>钢筋混凝土</v>
      </c>
      <c r="E178" s="52" t="str">
        <f>TEXT(COUNTIF(电气!Y:Y,G178),"0")</f>
        <v>0</v>
      </c>
      <c r="F178" s="52" t="str">
        <f t="array" ref="F178">_xlfn.TEXTJOIN(";",1,IF(电气!$Y$1:$Y$942=G178,电气!$E$1:$E$942,""))</f>
        <v/>
      </c>
      <c r="G178" s="52" t="str">
        <f t="shared" si="3"/>
        <v>磨矿分级1变压器安装</v>
      </c>
    </row>
    <row r="179" spans="1:7">
      <c r="A179" s="52" t="s">
        <v>53</v>
      </c>
      <c r="B179" s="82">
        <v>1</v>
      </c>
      <c r="C179" s="82" t="s">
        <v>42</v>
      </c>
      <c r="D179" s="52" t="str">
        <f ca="1">_xlfn.IFNA(VLOOKUP(A179,电气!A:F,6,FALSE),"")</f>
        <v>钢筋混凝土</v>
      </c>
      <c r="E179" s="52" t="str">
        <f>TEXT(COUNTIF(电气!Y:Y,G179),"0")</f>
        <v>0</v>
      </c>
      <c r="F179" s="52" t="str">
        <f t="array" ref="F179">_xlfn.TEXTJOIN(";",1,IF(电气!$Y$1:$Y$942=G179,电气!$E$1:$E$942,""))</f>
        <v/>
      </c>
      <c r="G179" s="52" t="str">
        <f t="shared" si="3"/>
        <v>磨矿分级1成套配电柜、控制柜安装</v>
      </c>
    </row>
    <row r="180" spans="1:7">
      <c r="A180" s="52" t="s">
        <v>53</v>
      </c>
      <c r="B180" s="60">
        <v>1</v>
      </c>
      <c r="C180" s="60" t="s">
        <v>35</v>
      </c>
      <c r="D180" s="52" t="str">
        <f ca="1">_xlfn.IFNA(VLOOKUP(A180,电气!A:F,6,FALSE),"")</f>
        <v>钢筋混凝土</v>
      </c>
      <c r="E180" s="52" t="str">
        <f>TEXT(COUNTIF(电气!Y:Y,G180),"0")</f>
        <v>0</v>
      </c>
      <c r="F180" s="52" t="str">
        <f t="array" ref="F180">_xlfn.TEXTJOIN(";",1,IF(电气!$Y$1:$Y$942=G180,电气!$E$1:$E$942,""))</f>
        <v/>
      </c>
      <c r="G180" s="52" t="str">
        <f t="shared" si="3"/>
        <v>磨矿分级1电线、电缆导管和线槽敷设</v>
      </c>
    </row>
    <row r="181" spans="1:7">
      <c r="A181" s="52" t="s">
        <v>53</v>
      </c>
      <c r="B181" s="82">
        <v>1</v>
      </c>
      <c r="C181" s="82" t="s">
        <v>30</v>
      </c>
      <c r="D181" s="52" t="str">
        <f ca="1">_xlfn.IFNA(VLOOKUP(A181,电气!A:F,6,FALSE),"")</f>
        <v>钢筋混凝土</v>
      </c>
      <c r="E181" s="52" t="str">
        <f>TEXT(COUNTIF(电气!Y:Y,G181),"0")</f>
        <v>0</v>
      </c>
      <c r="F181" s="52" t="str">
        <f t="array" ref="F181">_xlfn.TEXTJOIN(";",1,IF(电气!$Y$1:$Y$942=G181,电气!$E$1:$E$942,""))</f>
        <v/>
      </c>
      <c r="G181" s="52" t="str">
        <f t="shared" si="3"/>
        <v>磨矿分级1电线、电缆穿管和线槽敷设</v>
      </c>
    </row>
    <row r="182" spans="1:7">
      <c r="A182" s="52" t="s">
        <v>53</v>
      </c>
      <c r="B182" s="60">
        <v>1</v>
      </c>
      <c r="C182" s="60" t="s">
        <v>81</v>
      </c>
      <c r="D182" s="52" t="str">
        <f ca="1">_xlfn.IFNA(VLOOKUP(A182,电气!A:F,6,FALSE),"")</f>
        <v>钢筋混凝土</v>
      </c>
      <c r="E182" s="52" t="str">
        <f>TEXT(COUNTIF(电气!Y:Y,G182),"0")</f>
        <v>0</v>
      </c>
      <c r="F182" s="52" t="str">
        <f t="array" ref="F182">_xlfn.TEXTJOIN(";",1,IF(电气!$Y$1:$Y$942=G182,电气!$E$1:$E$942,""))</f>
        <v/>
      </c>
      <c r="G182" s="52" t="str">
        <f t="shared" si="3"/>
        <v>磨矿分级1电缆头制作、导线连接和线路电气试验</v>
      </c>
    </row>
    <row r="183" spans="1:7">
      <c r="A183" s="52" t="s">
        <v>53</v>
      </c>
      <c r="B183" s="82">
        <v>2</v>
      </c>
      <c r="C183" s="82" t="s">
        <v>39</v>
      </c>
      <c r="D183" s="52" t="str">
        <f ca="1">_xlfn.IFNA(VLOOKUP(A183,电气!A:F,6,FALSE),"")</f>
        <v>钢筋混凝土</v>
      </c>
      <c r="E183" s="52" t="str">
        <f>TEXT(COUNTIF(电气!Y:Y,G183),"0")</f>
        <v>2</v>
      </c>
      <c r="F183" s="56" t="str">
        <f t="array" ref="F183">_xlfn.TEXTJOIN(";",1,IF(电气!$Y$1:$Y$942=G183,电气!$E$1:$E$942,""))</f>
        <v>变压器204TX1;变压器204TX2</v>
      </c>
      <c r="G183" s="52" t="str">
        <f t="shared" si="3"/>
        <v>磨矿分级2变压器安装</v>
      </c>
    </row>
    <row r="184" spans="1:7">
      <c r="A184" s="52" t="s">
        <v>53</v>
      </c>
      <c r="B184" s="60">
        <v>2</v>
      </c>
      <c r="C184" s="60" t="s">
        <v>92</v>
      </c>
      <c r="D184" s="52" t="str">
        <f ca="1">_xlfn.IFNA(VLOOKUP(A184,电气!A:F,6,FALSE),"")</f>
        <v>钢筋混凝土</v>
      </c>
      <c r="E184" s="52" t="str">
        <f>TEXT(COUNTIF(电气!Y:Y,G184),"0")</f>
        <v>0</v>
      </c>
      <c r="F184" s="52" t="str">
        <f t="array" ref="F184">_xlfn.TEXTJOIN(";",1,IF(电气!$Y$1:$Y$942=G184,电气!$E$1:$E$942,""))</f>
        <v/>
      </c>
      <c r="G184" s="52" t="str">
        <f t="shared" si="3"/>
        <v>磨矿分级2变配电室接地干线敷设</v>
      </c>
    </row>
    <row r="185" ht="69" spans="1:7">
      <c r="A185" s="52" t="s">
        <v>53</v>
      </c>
      <c r="B185" s="82">
        <v>2</v>
      </c>
      <c r="C185" s="82" t="s">
        <v>42</v>
      </c>
      <c r="D185" s="52" t="str">
        <f ca="1">_xlfn.IFNA(VLOOKUP(A185,电气!A:F,6,FALSE),"")</f>
        <v>钢筋混凝土</v>
      </c>
      <c r="E185" s="52" t="str">
        <f>TEXT(COUNTIF(电气!Y:Y,G185),"0")</f>
        <v>9</v>
      </c>
      <c r="F185" s="56" t="str">
        <f t="array" ref="F185">_xlfn.TEXTJOIN(";",1,IF(电气!$Y$1:$Y$942=G185,电气!$E$1:$E$942,""))</f>
        <v>高压柜AK101-AK110、AK201-AK210;直流屏;低压柜AN101-AN107;低压柜AN201-AN206;变频柜VSD101-104;变频柜VSD201-204;磨机软启柜;磨机电源柜;磨机励磁柜</v>
      </c>
      <c r="G185" s="52" t="str">
        <f t="shared" si="3"/>
        <v>磨矿分级2成套配电柜、控制柜安装</v>
      </c>
    </row>
    <row r="186" spans="1:7">
      <c r="A186" s="52" t="s">
        <v>53</v>
      </c>
      <c r="B186" s="60">
        <v>2</v>
      </c>
      <c r="C186" s="60" t="s">
        <v>95</v>
      </c>
      <c r="D186" s="52" t="str">
        <f ca="1">_xlfn.IFNA(VLOOKUP(A186,电气!A:F,6,FALSE),"")</f>
        <v>钢筋混凝土</v>
      </c>
      <c r="E186" s="52" t="str">
        <f>TEXT(COUNTIF(电气!Y:Y,G186),"0")</f>
        <v>0</v>
      </c>
      <c r="F186" s="52" t="str">
        <f t="array" ref="F186">_xlfn.TEXTJOIN(";",1,IF(电气!$Y$1:$Y$942=G186,电气!$E$1:$E$942,""))</f>
        <v/>
      </c>
      <c r="G186" s="52" t="str">
        <f t="shared" si="3"/>
        <v>磨矿分级2接地装置安装</v>
      </c>
    </row>
    <row r="187" spans="1:7">
      <c r="A187" s="52" t="s">
        <v>53</v>
      </c>
      <c r="B187" s="82">
        <v>2</v>
      </c>
      <c r="C187" s="82" t="s">
        <v>90</v>
      </c>
      <c r="D187" s="52" t="str">
        <f ca="1">_xlfn.IFNA(VLOOKUP(A187,电气!A:F,6,FALSE),"")</f>
        <v>钢筋混凝土</v>
      </c>
      <c r="E187" s="52" t="str">
        <f>TEXT(COUNTIF(电气!Y:Y,G187),"0")</f>
        <v>0</v>
      </c>
      <c r="F187" s="52" t="str">
        <f t="array" ref="F187">_xlfn.TEXTJOIN(";",1,IF(电气!$Y$1:$Y$942=G187,电气!$E$1:$E$942,""))</f>
        <v/>
      </c>
      <c r="G187" s="52" t="str">
        <f t="shared" si="3"/>
        <v>磨矿分级2接闪器安装</v>
      </c>
    </row>
    <row r="188" spans="1:7">
      <c r="A188" s="52" t="s">
        <v>53</v>
      </c>
      <c r="B188" s="60">
        <v>2</v>
      </c>
      <c r="C188" s="60" t="s">
        <v>157</v>
      </c>
      <c r="D188" s="52" t="str">
        <f ca="1">_xlfn.IFNA(VLOOKUP(A188,电气!A:F,6,FALSE),"")</f>
        <v>钢筋混凝土</v>
      </c>
      <c r="E188" s="52" t="str">
        <f>TEXT(COUNTIF(电气!Y:Y,G188),"0")</f>
        <v>0</v>
      </c>
      <c r="F188" s="52" t="str">
        <f t="array" ref="F188">_xlfn.TEXTJOIN(";",1,IF(电气!$Y$1:$Y$942=G188,电气!$E$1:$E$942,""))</f>
        <v/>
      </c>
      <c r="G188" s="52" t="str">
        <f t="shared" si="3"/>
        <v>磨矿分级2照明配电箱（盘）安装</v>
      </c>
    </row>
    <row r="189" ht="55.2" spans="1:7">
      <c r="A189" s="52" t="s">
        <v>53</v>
      </c>
      <c r="B189" s="82">
        <v>2</v>
      </c>
      <c r="C189" s="82" t="s">
        <v>81</v>
      </c>
      <c r="D189" s="52" t="str">
        <f ca="1">_xlfn.IFNA(VLOOKUP(A189,电气!A:F,6,FALSE),"")</f>
        <v>钢筋混凝土</v>
      </c>
      <c r="E189" s="52" t="str">
        <f>TEXT(COUNTIF(电气!Y:Y,G189),"0")</f>
        <v>8</v>
      </c>
      <c r="F189" s="56" t="str">
        <f t="array" ref="F189">_xlfn.TEXTJOIN(";",1,IF(电气!$Y$1:$Y$942=G189,电气!$E$1:$E$942,""))</f>
        <v>低压柜AN101-AN107;低压柜AN201-AN206;变频柜VSD101-104;变频柜VSD201-204;磨机软启柜;磨机电源柜;磨机励磁柜;直流屏</v>
      </c>
      <c r="G189" s="52" t="str">
        <f t="shared" si="3"/>
        <v>磨矿分级2电缆头制作、导线连接和线路电气试验</v>
      </c>
    </row>
    <row r="190" spans="1:7">
      <c r="A190" s="52" t="s">
        <v>53</v>
      </c>
      <c r="B190" s="60">
        <v>2</v>
      </c>
      <c r="C190" s="60" t="s">
        <v>47</v>
      </c>
      <c r="D190" s="52" t="str">
        <f ca="1">_xlfn.IFNA(VLOOKUP(A190,电气!A:F,6,FALSE),"")</f>
        <v>钢筋混凝土</v>
      </c>
      <c r="E190" s="52" t="str">
        <f>TEXT(COUNTIF(电气!Y:Y,G190),"0")</f>
        <v>0</v>
      </c>
      <c r="F190" s="52" t="str">
        <f t="array" ref="F190">_xlfn.TEXTJOIN(";",1,IF(电气!$Y$1:$Y$942=G190,电气!$E$1:$E$942,""))</f>
        <v/>
      </c>
      <c r="G190" s="52" t="str">
        <f t="shared" si="3"/>
        <v>磨矿分级2电缆沟内和电缆竖井内电缆敷设</v>
      </c>
    </row>
    <row r="191" ht="69" spans="1:7">
      <c r="A191" s="52" t="s">
        <v>53</v>
      </c>
      <c r="B191" s="82">
        <v>2</v>
      </c>
      <c r="C191" s="82" t="s">
        <v>45</v>
      </c>
      <c r="D191" s="52" t="str">
        <f ca="1">_xlfn.IFNA(VLOOKUP(A191,电气!A:F,6,FALSE),"")</f>
        <v>钢筋混凝土</v>
      </c>
      <c r="E191" s="52" t="str">
        <f>TEXT(COUNTIF(电气!Y:Y,G191),"0")</f>
        <v>5</v>
      </c>
      <c r="F191" s="56" t="str">
        <f t="array" ref="F191">_xlfn.TEXTJOIN(";",1,IF(电气!$Y$1:$Y$942=G191,电气!$E$1:$E$942,""))</f>
        <v>高压柜AK101-AK110、AK201-AK210;变压器204TX1至低压柜AN101;变压器204TX2至低压柜AN102;低压柜AN101-107、变频柜VSD101-104;低压柜AN201-206、变频柜VSD201-204</v>
      </c>
      <c r="G191" s="52" t="str">
        <f t="shared" si="3"/>
        <v>磨矿分级2裸母线、封闭母线、插接式母线安装</v>
      </c>
    </row>
    <row r="192" spans="1:7">
      <c r="A192" s="52" t="s">
        <v>53</v>
      </c>
      <c r="B192" s="60">
        <v>3</v>
      </c>
      <c r="C192" s="60" t="s">
        <v>37</v>
      </c>
      <c r="D192" s="52" t="str">
        <f ca="1">_xlfn.IFNA(VLOOKUP(A192,电气!A:F,6,FALSE),"")</f>
        <v>钢筋混凝土</v>
      </c>
      <c r="E192" s="52" t="str">
        <f>TEXT(COUNTIF(电气!Y:Y,G192),"0")</f>
        <v>0</v>
      </c>
      <c r="F192" s="52" t="str">
        <f t="array" ref="F192">_xlfn.TEXTJOIN(";",1,IF(电气!$Y$1:$Y$942=G192,电气!$E$1:$E$942,""))</f>
        <v/>
      </c>
      <c r="G192" s="52" t="str">
        <f t="shared" si="3"/>
        <v>磨矿分级3桥架安装和桥架内电缆敷设</v>
      </c>
    </row>
    <row r="193" spans="1:7">
      <c r="A193" s="52" t="s">
        <v>53</v>
      </c>
      <c r="B193" s="82">
        <v>3</v>
      </c>
      <c r="C193" s="82" t="s">
        <v>35</v>
      </c>
      <c r="D193" s="52" t="str">
        <f ca="1">_xlfn.IFNA(VLOOKUP(A193,电气!A:F,6,FALSE),"")</f>
        <v>钢筋混凝土</v>
      </c>
      <c r="E193" s="52" t="str">
        <f>TEXT(COUNTIF(电气!Y:Y,G193),"0")</f>
        <v>0</v>
      </c>
      <c r="F193" s="52" t="str">
        <f t="array" ref="F193">_xlfn.TEXTJOIN(";",1,IF(电气!$Y$1:$Y$942=G193,电气!$E$1:$E$942,""))</f>
        <v/>
      </c>
      <c r="G193" s="52" t="str">
        <f t="shared" si="3"/>
        <v>磨矿分级3电线、电缆导管和线槽敷设</v>
      </c>
    </row>
    <row r="194" spans="1:7">
      <c r="A194" s="52" t="s">
        <v>53</v>
      </c>
      <c r="B194" s="60">
        <v>3</v>
      </c>
      <c r="C194" s="60" t="s">
        <v>30</v>
      </c>
      <c r="D194" s="52" t="str">
        <f ca="1">_xlfn.IFNA(VLOOKUP(A194,电气!A:F,6,FALSE),"")</f>
        <v>钢筋混凝土</v>
      </c>
      <c r="E194" s="52" t="str">
        <f>TEXT(COUNTIF(电气!Y:Y,G194),"0")</f>
        <v>0</v>
      </c>
      <c r="F194" s="52" t="str">
        <f t="array" ref="F194">_xlfn.TEXTJOIN(";",1,IF(电气!$Y$1:$Y$942=G194,电气!$E$1:$E$942,""))</f>
        <v/>
      </c>
      <c r="G194" s="52" t="str">
        <f t="shared" si="3"/>
        <v>磨矿分级3电线、电缆穿管和线槽敷设</v>
      </c>
    </row>
    <row r="195" spans="1:7">
      <c r="A195" s="52" t="s">
        <v>53</v>
      </c>
      <c r="B195" s="82">
        <v>3</v>
      </c>
      <c r="C195" s="82" t="s">
        <v>81</v>
      </c>
      <c r="D195" s="52" t="str">
        <f ca="1">_xlfn.IFNA(VLOOKUP(A195,电气!A:F,6,FALSE),"")</f>
        <v>钢筋混凝土</v>
      </c>
      <c r="E195" s="52" t="str">
        <f>TEXT(COUNTIF(电气!Y:Y,G195),"0")</f>
        <v>0</v>
      </c>
      <c r="F195" s="56" t="str">
        <f t="array" ref="F195">_xlfn.TEXTJOIN(";",1,IF(电气!$Y$1:$Y$942=G195,电气!$E$1:$E$942,""))</f>
        <v/>
      </c>
      <c r="G195" s="52" t="str">
        <f t="shared" si="3"/>
        <v>磨矿分级3电缆头制作、导线连接和线路电气试验</v>
      </c>
    </row>
    <row r="196" spans="1:7">
      <c r="A196" s="52" t="s">
        <v>53</v>
      </c>
      <c r="B196" s="60">
        <v>3</v>
      </c>
      <c r="C196" s="60" t="s">
        <v>47</v>
      </c>
      <c r="D196" s="52" t="str">
        <f ca="1">_xlfn.IFNA(VLOOKUP(A196,电气!A:F,6,FALSE),"")</f>
        <v>钢筋混凝土</v>
      </c>
      <c r="E196" s="52" t="str">
        <f>TEXT(COUNTIF(电气!Y:Y,G196),"0")</f>
        <v>0</v>
      </c>
      <c r="F196" s="52" t="str">
        <f t="array" ref="F196">_xlfn.TEXTJOIN(";",1,IF(电气!$Y$1:$Y$942=G196,电气!$E$1:$E$942,""))</f>
        <v/>
      </c>
      <c r="G196" s="52" t="str">
        <f t="shared" si="3"/>
        <v>磨矿分级3电缆沟内和电缆竖井内电缆敷设</v>
      </c>
    </row>
    <row r="197" spans="1:7">
      <c r="A197" s="52" t="s">
        <v>53</v>
      </c>
      <c r="B197" s="82">
        <v>3</v>
      </c>
      <c r="C197" s="82" t="s">
        <v>45</v>
      </c>
      <c r="D197" s="52" t="str">
        <f ca="1">_xlfn.IFNA(VLOOKUP(A197,电气!A:F,6,FALSE),"")</f>
        <v>钢筋混凝土</v>
      </c>
      <c r="E197" s="52" t="str">
        <f>TEXT(COUNTIF(电气!Y:Y,G197),"0")</f>
        <v>0</v>
      </c>
      <c r="F197" s="52" t="str">
        <f t="array" ref="F197">_xlfn.TEXTJOIN(";",1,IF(电气!$Y$1:$Y$942=G197,电气!$E$1:$E$942,""))</f>
        <v/>
      </c>
      <c r="G197" s="52" t="str">
        <f t="shared" si="3"/>
        <v>磨矿分级3裸母线、封闭母线、插接式母线安装</v>
      </c>
    </row>
    <row r="198" spans="1:7">
      <c r="A198" s="52" t="s">
        <v>53</v>
      </c>
      <c r="B198" s="60">
        <v>4</v>
      </c>
      <c r="C198" s="60" t="s">
        <v>101</v>
      </c>
      <c r="D198" s="52" t="str">
        <f ca="1">_xlfn.IFNA(VLOOKUP(A198,电气!A:F,6,FALSE),"")</f>
        <v>钢筋混凝土</v>
      </c>
      <c r="E198" s="52" t="str">
        <f>TEXT(COUNTIF(电气!Y:Y,G198),"0")</f>
        <v>2</v>
      </c>
      <c r="F198" s="56" t="str">
        <f t="array" ref="F198">_xlfn.TEXTJOIN(";",1,IF(电气!$Y$1:$Y$942=G198,电气!$E$1:$E$942,""))</f>
        <v>磨矿分级1-6线;磨矿分级6-11线</v>
      </c>
      <c r="G198" s="52" t="str">
        <f t="shared" si="3"/>
        <v>磨矿分级4低压电动机检查、接线</v>
      </c>
    </row>
    <row r="199" spans="1:7">
      <c r="A199" s="52" t="s">
        <v>53</v>
      </c>
      <c r="B199" s="82">
        <v>4</v>
      </c>
      <c r="C199" s="82" t="s">
        <v>102</v>
      </c>
      <c r="D199" s="52" t="str">
        <f ca="1">_xlfn.IFNA(VLOOKUP(A199,电气!A:F,6,FALSE),"")</f>
        <v>钢筋混凝土</v>
      </c>
      <c r="E199" s="52" t="str">
        <f>TEXT(COUNTIF(电气!Y:Y,G199),"0")</f>
        <v>2</v>
      </c>
      <c r="F199" s="56" t="str">
        <f t="array" ref="F199">_xlfn.TEXTJOIN(";",1,IF(电气!$Y$1:$Y$942=G199,电气!$E$1:$E$942,""))</f>
        <v>磨矿分级1-6线;磨矿分级6-11线</v>
      </c>
      <c r="G199" s="52" t="str">
        <f t="shared" si="3"/>
        <v>磨矿分级4低压电气动力设备检测、试验和空载试运行</v>
      </c>
    </row>
    <row r="200" spans="1:7">
      <c r="A200" s="52" t="s">
        <v>53</v>
      </c>
      <c r="B200" s="60">
        <v>4</v>
      </c>
      <c r="C200" s="60" t="s">
        <v>100</v>
      </c>
      <c r="D200" s="52" t="str">
        <f ca="1">_xlfn.IFNA(VLOOKUP(A200,电气!A:F,6,FALSE),"")</f>
        <v>钢筋混凝土</v>
      </c>
      <c r="E200" s="52" t="str">
        <f>TEXT(COUNTIF(电气!Y:Y,G200),"0")</f>
        <v>2</v>
      </c>
      <c r="F200" s="56" t="str">
        <f t="array" ref="F200">_xlfn.TEXTJOIN(";",1,IF(电气!$Y$1:$Y$942=G200,电气!$E$1:$E$942,""))</f>
        <v>磨矿分级1-6线;磨矿分级6-11线</v>
      </c>
      <c r="G200" s="52" t="str">
        <f t="shared" si="3"/>
        <v>磨矿分级4成套配电柜、控制柜和动力配电箱安装</v>
      </c>
    </row>
    <row r="201" spans="1:7">
      <c r="A201" s="52" t="s">
        <v>53</v>
      </c>
      <c r="B201" s="82">
        <v>4</v>
      </c>
      <c r="C201" s="82" t="s">
        <v>75</v>
      </c>
      <c r="D201" s="52" t="str">
        <f ca="1">_xlfn.IFNA(VLOOKUP(A201,电气!A:F,6,FALSE),"")</f>
        <v>钢筋混凝土</v>
      </c>
      <c r="E201" s="52" t="str">
        <f>TEXT(COUNTIF(电气!Y:Y,G201),"0")</f>
        <v>0</v>
      </c>
      <c r="F201" s="52" t="str">
        <f t="array" ref="F201">_xlfn.TEXTJOIN(";",1,IF(电气!$Y$1:$Y$942=G201,电气!$E$1:$E$942,""))</f>
        <v/>
      </c>
      <c r="G201" s="52" t="str">
        <f t="shared" si="3"/>
        <v>磨矿分级4插座、开关安装</v>
      </c>
    </row>
    <row r="202" spans="1:7">
      <c r="A202" s="52" t="s">
        <v>53</v>
      </c>
      <c r="B202" s="60">
        <v>4</v>
      </c>
      <c r="C202" s="60" t="s">
        <v>37</v>
      </c>
      <c r="D202" s="52" t="str">
        <f ca="1">_xlfn.IFNA(VLOOKUP(A202,电气!A:F,6,FALSE),"")</f>
        <v>钢筋混凝土</v>
      </c>
      <c r="E202" s="52" t="str">
        <f>TEXT(COUNTIF(电气!Y:Y,G202),"0")</f>
        <v>2</v>
      </c>
      <c r="F202" s="56" t="str">
        <f t="array" ref="F202">_xlfn.TEXTJOIN(";",1,IF(电气!$Y$1:$Y$942=G202,电气!$E$1:$E$942,""))</f>
        <v>磨矿分级1-6线;磨矿分级6-11线</v>
      </c>
      <c r="G202" s="52" t="str">
        <f t="shared" si="3"/>
        <v>磨矿分级4桥架安装和桥架内电缆敷设</v>
      </c>
    </row>
    <row r="203" spans="1:7">
      <c r="A203" s="52" t="s">
        <v>53</v>
      </c>
      <c r="B203" s="82">
        <v>4</v>
      </c>
      <c r="C203" s="82" t="s">
        <v>35</v>
      </c>
      <c r="D203" s="52" t="str">
        <f ca="1">_xlfn.IFNA(VLOOKUP(A203,电气!A:F,6,FALSE),"")</f>
        <v>钢筋混凝土</v>
      </c>
      <c r="E203" s="52" t="str">
        <f>TEXT(COUNTIF(电气!Y:Y,G203),"0")</f>
        <v>2</v>
      </c>
      <c r="F203" s="56" t="str">
        <f t="array" ref="F203">_xlfn.TEXTJOIN(";",1,IF(电气!$Y$1:$Y$942=G203,电气!$E$1:$E$942,""))</f>
        <v>磨矿分级1-6线;磨矿分级6-11线</v>
      </c>
      <c r="G203" s="52" t="str">
        <f t="shared" si="3"/>
        <v>磨矿分级4电线、电缆导管和线槽敷设</v>
      </c>
    </row>
    <row r="204" spans="1:7">
      <c r="A204" s="52" t="s">
        <v>53</v>
      </c>
      <c r="B204" s="60">
        <v>4</v>
      </c>
      <c r="C204" s="60" t="s">
        <v>30</v>
      </c>
      <c r="D204" s="52" t="str">
        <f ca="1">_xlfn.IFNA(VLOOKUP(A204,电气!A:F,6,FALSE),"")</f>
        <v>钢筋混凝土</v>
      </c>
      <c r="E204" s="52" t="str">
        <f>TEXT(COUNTIF(电气!Y:Y,G204),"0")</f>
        <v>2</v>
      </c>
      <c r="F204" s="56" t="str">
        <f t="array" ref="F204">_xlfn.TEXTJOIN(";",1,IF(电气!$Y$1:$Y$942=G204,电气!$E$1:$E$942,""))</f>
        <v>磨矿分级1-6线;磨矿分级6-11线</v>
      </c>
      <c r="G204" s="52" t="str">
        <f t="shared" si="3"/>
        <v>磨矿分级4电线、电缆穿管和线槽敷设</v>
      </c>
    </row>
    <row r="205" spans="1:7">
      <c r="A205" s="52" t="s">
        <v>53</v>
      </c>
      <c r="B205" s="82">
        <v>4</v>
      </c>
      <c r="C205" s="82" t="s">
        <v>81</v>
      </c>
      <c r="D205" s="52" t="str">
        <f ca="1">_xlfn.IFNA(VLOOKUP(A205,电气!A:F,6,FALSE),"")</f>
        <v>钢筋混凝土</v>
      </c>
      <c r="E205" s="52" t="str">
        <f>TEXT(COUNTIF(电气!Y:Y,G205),"0")</f>
        <v>2</v>
      </c>
      <c r="F205" s="56" t="str">
        <f t="array" ref="F205">_xlfn.TEXTJOIN(";",1,IF(电气!$Y$1:$Y$942=G205,电气!$E$1:$E$942,""))</f>
        <v>磨矿分级1-6线;磨矿分级6-11线</v>
      </c>
      <c r="G205" s="52" t="str">
        <f t="shared" si="3"/>
        <v>磨矿分级4电缆头制作、导线连接和线路电气试验</v>
      </c>
    </row>
    <row r="206" spans="1:7">
      <c r="A206" s="52" t="s">
        <v>53</v>
      </c>
      <c r="B206" s="60">
        <v>5</v>
      </c>
      <c r="C206" s="60" t="s">
        <v>86</v>
      </c>
      <c r="D206" s="52" t="str">
        <f ca="1">_xlfn.IFNA(VLOOKUP(A206,电气!A:F,6,FALSE),"")</f>
        <v>钢筋混凝土</v>
      </c>
      <c r="E206" s="52" t="str">
        <f>TEXT(COUNTIF(电气!Y:Y,G206),"0")</f>
        <v>0</v>
      </c>
      <c r="F206" s="52" t="str">
        <f t="array" ref="F206">_xlfn.TEXTJOIN(";",1,IF(电气!$Y$1:$Y$942=G206,电气!$E$1:$E$942,""))</f>
        <v/>
      </c>
      <c r="G206" s="52" t="str">
        <f t="shared" si="3"/>
        <v>磨矿分级5建筑照明通电试运行</v>
      </c>
    </row>
    <row r="207" spans="1:7">
      <c r="A207" s="52" t="s">
        <v>53</v>
      </c>
      <c r="B207" s="82">
        <v>5</v>
      </c>
      <c r="C207" s="82" t="s">
        <v>36</v>
      </c>
      <c r="D207" s="52" t="str">
        <f ca="1">_xlfn.IFNA(VLOOKUP(A207,电气!A:F,6,FALSE),"")</f>
        <v>钢筋混凝土</v>
      </c>
      <c r="E207" s="52" t="str">
        <f>TEXT(COUNTIF(电气!Y:Y,G207),"0")</f>
        <v>1</v>
      </c>
      <c r="F207" s="56" t="str">
        <f t="array" ref="F207">_xlfn.TEXTJOIN(";",1,IF(电气!$Y$1:$Y$942=G207,电气!$E$1:$E$942,""))</f>
        <v>高、低压配电室</v>
      </c>
      <c r="G207" s="52" t="str">
        <f t="shared" si="3"/>
        <v>磨矿分级5普通灯具安装</v>
      </c>
    </row>
    <row r="208" spans="1:7">
      <c r="A208" s="52" t="s">
        <v>53</v>
      </c>
      <c r="B208" s="60">
        <v>5</v>
      </c>
      <c r="C208" s="60" t="s">
        <v>157</v>
      </c>
      <c r="D208" s="52" t="str">
        <f ca="1">_xlfn.IFNA(VLOOKUP(A208,电气!A:F,6,FALSE),"")</f>
        <v>钢筋混凝土</v>
      </c>
      <c r="E208" s="52" t="str">
        <f>TEXT(COUNTIF(电气!Y:Y,G208),"0")</f>
        <v>0</v>
      </c>
      <c r="F208" s="52" t="str">
        <f t="array" ref="F208">_xlfn.TEXTJOIN(";",1,IF(电气!$Y$1:$Y$942=G208,电气!$E$1:$E$942,""))</f>
        <v/>
      </c>
      <c r="G208" s="52" t="str">
        <f t="shared" si="3"/>
        <v>磨矿分级5照明配电箱（盘）安装</v>
      </c>
    </row>
    <row r="209" ht="27.6" spans="1:7">
      <c r="A209" s="52" t="s">
        <v>53</v>
      </c>
      <c r="B209" s="82">
        <v>5</v>
      </c>
      <c r="C209" s="82" t="s">
        <v>35</v>
      </c>
      <c r="D209" s="52" t="str">
        <f ca="1">_xlfn.IFNA(VLOOKUP(A209,电气!A:F,6,FALSE),"")</f>
        <v>钢筋混凝土</v>
      </c>
      <c r="E209" s="52" t="str">
        <f>TEXT(COUNTIF(电气!Y:Y,G209),"0")</f>
        <v>3</v>
      </c>
      <c r="F209" s="56" t="str">
        <f t="array" ref="F209">_xlfn.TEXTJOIN(";",1,IF(电气!$Y$1:$Y$942=G209,电气!$E$1:$E$942,""))</f>
        <v>高、低压配电室;磨矿分级A系列;磨矿分级B系列</v>
      </c>
      <c r="G209" s="52" t="str">
        <f t="shared" si="3"/>
        <v>磨矿分级5电线、电缆导管和线槽敷设</v>
      </c>
    </row>
    <row r="210" ht="27.6" spans="1:7">
      <c r="A210" s="52" t="s">
        <v>53</v>
      </c>
      <c r="B210" s="60">
        <v>5</v>
      </c>
      <c r="C210" s="60" t="s">
        <v>30</v>
      </c>
      <c r="D210" s="52" t="str">
        <f ca="1">_xlfn.IFNA(VLOOKUP(A210,电气!A:F,6,FALSE),"")</f>
        <v>钢筋混凝土</v>
      </c>
      <c r="E210" s="52" t="str">
        <f>TEXT(COUNTIF(电气!Y:Y,G210),"0")</f>
        <v>3</v>
      </c>
      <c r="F210" s="56" t="str">
        <f t="array" ref="F210">_xlfn.TEXTJOIN(";",1,IF(电气!$Y$1:$Y$942=G210,电气!$E$1:$E$942,""))</f>
        <v>高、低压配电室;磨矿分级A系列;磨矿分级B系列</v>
      </c>
      <c r="G210" s="52" t="str">
        <f t="shared" si="3"/>
        <v>磨矿分级5电线、电缆穿管和线槽敷设</v>
      </c>
    </row>
    <row r="211" spans="1:7">
      <c r="A211" s="52" t="s">
        <v>53</v>
      </c>
      <c r="B211" s="82">
        <v>5</v>
      </c>
      <c r="C211" s="82" t="s">
        <v>81</v>
      </c>
      <c r="D211" s="52" t="str">
        <f ca="1">_xlfn.IFNA(VLOOKUP(A211,电气!A:F,6,FALSE),"")</f>
        <v>钢筋混凝土</v>
      </c>
      <c r="E211" s="52" t="str">
        <f>TEXT(COUNTIF(电气!Y:Y,G211),"0")</f>
        <v>0</v>
      </c>
      <c r="F211" s="52" t="str">
        <f t="array" ref="F211">_xlfn.TEXTJOIN(";",1,IF(电气!$Y$1:$Y$942=G211,电气!$E$1:$E$942,""))</f>
        <v/>
      </c>
      <c r="G211" s="52" t="str">
        <f t="shared" si="3"/>
        <v>磨矿分级5电缆头制作、导线连接和线路电气试验</v>
      </c>
    </row>
    <row r="212" spans="1:7">
      <c r="A212" s="52" t="s">
        <v>53</v>
      </c>
      <c r="B212" s="60">
        <v>6</v>
      </c>
      <c r="C212" s="60" t="s">
        <v>100</v>
      </c>
      <c r="D212" s="52" t="str">
        <f ca="1">_xlfn.IFNA(VLOOKUP(A212,电气!A:F,6,FALSE),"")</f>
        <v>钢筋混凝土</v>
      </c>
      <c r="E212" s="52" t="str">
        <f>TEXT(COUNTIF(电气!Y:Y,G212),"0")</f>
        <v>1</v>
      </c>
      <c r="F212" s="52" t="str">
        <f t="array" ref="F212">_xlfn.TEXTJOIN(";",1,IF(电气!$Y$1:$Y$942=G212,电气!$E$1:$E$942,""))</f>
        <v>直流电源系统</v>
      </c>
      <c r="G212" s="52" t="str">
        <f t="shared" si="3"/>
        <v>磨矿分级6成套配电柜、控制柜和动力配电箱安装</v>
      </c>
    </row>
    <row r="213" spans="1:7">
      <c r="A213" s="52" t="s">
        <v>53</v>
      </c>
      <c r="B213" s="82">
        <v>6</v>
      </c>
      <c r="C213" s="82" t="s">
        <v>95</v>
      </c>
      <c r="D213" s="52" t="str">
        <f ca="1">_xlfn.IFNA(VLOOKUP(A213,电气!A:F,6,FALSE),"")</f>
        <v>钢筋混凝土</v>
      </c>
      <c r="E213" s="52" t="str">
        <f>TEXT(COUNTIF(电气!Y:Y,G213),"0")</f>
        <v>0</v>
      </c>
      <c r="F213" s="52" t="str">
        <f t="array" ref="F213">_xlfn.TEXTJOIN(";",1,IF(电气!$Y$1:$Y$942=G213,电气!$E$1:$E$942,""))</f>
        <v/>
      </c>
      <c r="G213" s="52" t="str">
        <f t="shared" si="3"/>
        <v>磨矿分级6接地装置安装</v>
      </c>
    </row>
    <row r="214" spans="1:7">
      <c r="A214" s="52" t="s">
        <v>53</v>
      </c>
      <c r="B214" s="60">
        <v>6</v>
      </c>
      <c r="C214" s="60" t="s">
        <v>174</v>
      </c>
      <c r="D214" s="52" t="str">
        <f ca="1">_xlfn.IFNA(VLOOKUP(A214,电气!A:F,6,FALSE),"")</f>
        <v>钢筋混凝土</v>
      </c>
      <c r="E214" s="52" t="str">
        <f>TEXT(COUNTIF(电气!Y:Y,G214),"0")</f>
        <v>0</v>
      </c>
      <c r="F214" s="52" t="str">
        <f t="array" ref="F214">_xlfn.TEXTJOIN(";",1,IF(电气!$Y$1:$Y$942=G214,电气!$E$1:$E$942,""))</f>
        <v/>
      </c>
      <c r="G214" s="52" t="str">
        <f t="shared" si="3"/>
        <v>磨矿分级6柴油发电机组安装</v>
      </c>
    </row>
    <row r="215" spans="1:7">
      <c r="A215" s="52" t="s">
        <v>53</v>
      </c>
      <c r="B215" s="82">
        <v>6</v>
      </c>
      <c r="C215" s="82" t="s">
        <v>35</v>
      </c>
      <c r="D215" s="52" t="str">
        <f ca="1">_xlfn.IFNA(VLOOKUP(A215,电气!A:F,6,FALSE),"")</f>
        <v>钢筋混凝土</v>
      </c>
      <c r="E215" s="52" t="str">
        <f>TEXT(COUNTIF(电气!Y:Y,G215),"0")</f>
        <v>0</v>
      </c>
      <c r="F215" s="52" t="str">
        <f t="array" ref="F215">_xlfn.TEXTJOIN(";",1,IF(电气!$Y$1:$Y$942=G215,电气!$E$1:$E$942,""))</f>
        <v/>
      </c>
      <c r="G215" s="52" t="str">
        <f t="shared" si="3"/>
        <v>磨矿分级6电线、电缆导管和线槽敷设</v>
      </c>
    </row>
    <row r="216" spans="1:7">
      <c r="A216" s="52" t="s">
        <v>53</v>
      </c>
      <c r="B216" s="60">
        <v>6</v>
      </c>
      <c r="C216" s="60" t="s">
        <v>30</v>
      </c>
      <c r="D216" s="52" t="str">
        <f ca="1">_xlfn.IFNA(VLOOKUP(A216,电气!A:F,6,FALSE),"")</f>
        <v>钢筋混凝土</v>
      </c>
      <c r="E216" s="52" t="str">
        <f>TEXT(COUNTIF(电气!Y:Y,G216),"0")</f>
        <v>0</v>
      </c>
      <c r="F216" s="52" t="str">
        <f t="array" ref="F216">_xlfn.TEXTJOIN(";",1,IF(电气!$Y$1:$Y$942=G216,电气!$E$1:$E$942,""))</f>
        <v/>
      </c>
      <c r="G216" s="52" t="str">
        <f t="shared" si="3"/>
        <v>磨矿分级6电线、电缆穿管和线槽敷设</v>
      </c>
    </row>
    <row r="217" spans="1:7">
      <c r="A217" s="52" t="s">
        <v>53</v>
      </c>
      <c r="B217" s="82">
        <v>6</v>
      </c>
      <c r="C217" s="82" t="s">
        <v>81</v>
      </c>
      <c r="D217" s="52" t="str">
        <f ca="1">_xlfn.IFNA(VLOOKUP(A217,电气!A:F,6,FALSE),"")</f>
        <v>钢筋混凝土</v>
      </c>
      <c r="E217" s="52" t="str">
        <f>TEXT(COUNTIF(电气!Y:Y,G217),"0")</f>
        <v>1</v>
      </c>
      <c r="F217" s="52" t="str">
        <f t="array" ref="F217">_xlfn.TEXTJOIN(";",1,IF(电气!$Y$1:$Y$942=G217,电气!$E$1:$E$942,""))</f>
        <v>直流电源系统</v>
      </c>
      <c r="G217" s="52" t="str">
        <f t="shared" si="3"/>
        <v>磨矿分级6电缆头制作、导线连接和线路电气试验</v>
      </c>
    </row>
    <row r="218" spans="1:7">
      <c r="A218" s="52" t="s">
        <v>53</v>
      </c>
      <c r="B218" s="60">
        <v>6</v>
      </c>
      <c r="C218" s="60" t="s">
        <v>45</v>
      </c>
      <c r="D218" s="52" t="str">
        <f ca="1">_xlfn.IFNA(VLOOKUP(A218,电气!A:F,6,FALSE),"")</f>
        <v>钢筋混凝土</v>
      </c>
      <c r="E218" s="52" t="str">
        <f>TEXT(COUNTIF(电气!Y:Y,G218),"0")</f>
        <v>0</v>
      </c>
      <c r="F218" s="52" t="str">
        <f t="array" ref="F218">_xlfn.TEXTJOIN(";",1,IF(电气!$Y$1:$Y$942=G218,电气!$E$1:$E$942,""))</f>
        <v/>
      </c>
      <c r="G218" s="52" t="str">
        <f t="shared" si="3"/>
        <v>磨矿分级6裸母线、封闭母线、插接式母线安装</v>
      </c>
    </row>
    <row r="219" spans="1:7">
      <c r="A219" s="52" t="s">
        <v>53</v>
      </c>
      <c r="B219" s="82">
        <v>7</v>
      </c>
      <c r="C219" s="82" t="s">
        <v>92</v>
      </c>
      <c r="D219" s="52" t="str">
        <f ca="1">_xlfn.IFNA(VLOOKUP(A219,电气!A:F,6,FALSE),"")</f>
        <v>钢筋混凝土</v>
      </c>
      <c r="E219" s="52" t="str">
        <f>TEXT(COUNTIF(电气!Y:Y,G219),"0")</f>
        <v>1</v>
      </c>
      <c r="F219" s="56" t="str">
        <f t="array" ref="F219">_xlfn.TEXTJOIN(";",1,IF(电气!$Y$1:$Y$942=G219,电气!$E$1:$E$942,""))</f>
        <v>配电室</v>
      </c>
      <c r="G219" s="52" t="str">
        <f t="shared" si="3"/>
        <v>磨矿分级7变配电室接地干线敷设</v>
      </c>
    </row>
    <row r="220" spans="1:7">
      <c r="A220" s="52" t="s">
        <v>53</v>
      </c>
      <c r="B220" s="60">
        <v>7</v>
      </c>
      <c r="C220" s="60" t="s">
        <v>95</v>
      </c>
      <c r="D220" s="52" t="str">
        <f ca="1">_xlfn.IFNA(VLOOKUP(A220,电气!A:F,6,FALSE),"")</f>
        <v>钢筋混凝土</v>
      </c>
      <c r="E220" s="52" t="str">
        <f>TEXT(COUNTIF(电气!Y:Y,G220),"0")</f>
        <v>0</v>
      </c>
      <c r="F220" s="52" t="str">
        <f t="array" ref="F220">_xlfn.TEXTJOIN(";",1,IF(电气!$Y$1:$Y$942=G220,电气!$E$1:$E$942,""))</f>
        <v/>
      </c>
      <c r="G220" s="52" t="str">
        <f t="shared" si="3"/>
        <v>磨矿分级7接地装置安装</v>
      </c>
    </row>
    <row r="221" spans="1:7">
      <c r="A221" s="52" t="s">
        <v>53</v>
      </c>
      <c r="B221" s="82">
        <v>7</v>
      </c>
      <c r="C221" s="82" t="s">
        <v>90</v>
      </c>
      <c r="D221" s="52" t="str">
        <f ca="1">_xlfn.IFNA(VLOOKUP(A221,电气!A:F,6,FALSE),"")</f>
        <v>钢筋混凝土</v>
      </c>
      <c r="E221" s="52" t="str">
        <f>TEXT(COUNTIF(电气!Y:Y,G221),"0")</f>
        <v>1</v>
      </c>
      <c r="F221" s="56" t="str">
        <f t="array" ref="F221">_xlfn.TEXTJOIN(";",1,IF(电气!$Y$1:$Y$942=G221,电气!$E$1:$E$942,""))</f>
        <v>配电室</v>
      </c>
      <c r="G221" s="52" t="str">
        <f t="shared" si="3"/>
        <v>磨矿分级7接闪器安装</v>
      </c>
    </row>
    <row r="222" spans="1:7">
      <c r="A222" s="52" t="s">
        <v>176</v>
      </c>
      <c r="B222" s="60">
        <v>1</v>
      </c>
      <c r="C222" s="60" t="s">
        <v>39</v>
      </c>
      <c r="D222" s="52" t="str">
        <f ca="1">_xlfn.IFNA(VLOOKUP(A222,电气!A:F,6,FALSE),"")</f>
        <v>钢结构</v>
      </c>
      <c r="E222" s="52" t="str">
        <f>TEXT(COUNTIF(电气!Y:Y,G222),"0")</f>
        <v>0</v>
      </c>
      <c r="F222" s="52" t="str">
        <f t="array" ref="F222">_xlfn.TEXTJOIN(";",1,IF(电气!$Y$1:$Y$942=G222,电气!$E$1:$E$942,""))</f>
        <v/>
      </c>
      <c r="G222" s="52" t="str">
        <f t="shared" si="3"/>
        <v>空压机站1变压器安装</v>
      </c>
    </row>
    <row r="223" spans="1:7">
      <c r="A223" s="52" t="s">
        <v>176</v>
      </c>
      <c r="B223" s="82">
        <v>1</v>
      </c>
      <c r="C223" s="82" t="s">
        <v>42</v>
      </c>
      <c r="D223" s="52" t="str">
        <f ca="1">_xlfn.IFNA(VLOOKUP(A223,电气!A:F,6,FALSE),"")</f>
        <v>钢结构</v>
      </c>
      <c r="E223" s="52" t="str">
        <f>TEXT(COUNTIF(电气!Y:Y,G223),"0")</f>
        <v>0</v>
      </c>
      <c r="F223" s="52" t="str">
        <f t="array" ref="F223">_xlfn.TEXTJOIN(";",1,IF(电气!$Y$1:$Y$942=G223,电气!$E$1:$E$942,""))</f>
        <v/>
      </c>
      <c r="G223" s="52" t="str">
        <f t="shared" si="3"/>
        <v>空压机站1成套配电柜、控制柜安装</v>
      </c>
    </row>
    <row r="224" spans="1:7">
      <c r="A224" s="52" t="s">
        <v>176</v>
      </c>
      <c r="B224" s="60">
        <v>1</v>
      </c>
      <c r="C224" s="60" t="s">
        <v>35</v>
      </c>
      <c r="D224" s="52" t="str">
        <f ca="1">_xlfn.IFNA(VLOOKUP(A224,电气!A:F,6,FALSE),"")</f>
        <v>钢结构</v>
      </c>
      <c r="E224" s="52" t="str">
        <f>TEXT(COUNTIF(电气!Y:Y,G224),"0")</f>
        <v>0</v>
      </c>
      <c r="F224" s="52" t="str">
        <f t="array" ref="F224">_xlfn.TEXTJOIN(";",1,IF(电气!$Y$1:$Y$942=G224,电气!$E$1:$E$942,""))</f>
        <v/>
      </c>
      <c r="G224" s="52" t="str">
        <f t="shared" si="3"/>
        <v>空压机站1电线、电缆导管和线槽敷设</v>
      </c>
    </row>
    <row r="225" spans="1:7">
      <c r="A225" s="52" t="s">
        <v>176</v>
      </c>
      <c r="B225" s="82">
        <v>1</v>
      </c>
      <c r="C225" s="82" t="s">
        <v>30</v>
      </c>
      <c r="D225" s="52" t="str">
        <f ca="1">_xlfn.IFNA(VLOOKUP(A225,电气!A:F,6,FALSE),"")</f>
        <v>钢结构</v>
      </c>
      <c r="E225" s="52" t="str">
        <f>TEXT(COUNTIF(电气!Y:Y,G225),"0")</f>
        <v>0</v>
      </c>
      <c r="F225" s="52" t="str">
        <f t="array" ref="F225">_xlfn.TEXTJOIN(";",1,IF(电气!$Y$1:$Y$942=G225,电气!$E$1:$E$942,""))</f>
        <v/>
      </c>
      <c r="G225" s="52" t="str">
        <f t="shared" si="3"/>
        <v>空压机站1电线、电缆穿管和线槽敷设</v>
      </c>
    </row>
    <row r="226" spans="1:7">
      <c r="A226" s="52" t="s">
        <v>176</v>
      </c>
      <c r="B226" s="60">
        <v>1</v>
      </c>
      <c r="C226" s="60" t="s">
        <v>81</v>
      </c>
      <c r="D226" s="52" t="str">
        <f ca="1">_xlfn.IFNA(VLOOKUP(A226,电气!A:F,6,FALSE),"")</f>
        <v>钢结构</v>
      </c>
      <c r="E226" s="52" t="str">
        <f>TEXT(COUNTIF(电气!Y:Y,G226),"0")</f>
        <v>0</v>
      </c>
      <c r="F226" s="52" t="str">
        <f t="array" ref="F226">_xlfn.TEXTJOIN(";",1,IF(电气!$Y$1:$Y$942=G226,电气!$E$1:$E$942,""))</f>
        <v/>
      </c>
      <c r="G226" s="52" t="str">
        <f t="shared" si="3"/>
        <v>空压机站1电缆头制作、导线连接和线路电气试验</v>
      </c>
    </row>
    <row r="227" spans="1:7">
      <c r="A227" s="52" t="s">
        <v>176</v>
      </c>
      <c r="B227" s="82">
        <v>2</v>
      </c>
      <c r="C227" s="82" t="s">
        <v>39</v>
      </c>
      <c r="D227" s="52" t="str">
        <f ca="1">_xlfn.IFNA(VLOOKUP(A227,电气!A:F,6,FALSE),"")</f>
        <v>钢结构</v>
      </c>
      <c r="E227" s="52" t="str">
        <f>TEXT(COUNTIF(电气!Y:Y,G227),"0")</f>
        <v>0</v>
      </c>
      <c r="F227" s="52" t="str">
        <f t="array" ref="F227">_xlfn.TEXTJOIN(";",1,IF(电气!$Y$1:$Y$942=G227,电气!$E$1:$E$942,""))</f>
        <v/>
      </c>
      <c r="G227" s="52" t="str">
        <f t="shared" si="3"/>
        <v>空压机站2变压器安装</v>
      </c>
    </row>
    <row r="228" spans="1:7">
      <c r="A228" s="52" t="s">
        <v>176</v>
      </c>
      <c r="B228" s="60">
        <v>2</v>
      </c>
      <c r="C228" s="60" t="s">
        <v>92</v>
      </c>
      <c r="D228" s="52" t="str">
        <f ca="1">_xlfn.IFNA(VLOOKUP(A228,电气!A:F,6,FALSE),"")</f>
        <v>钢结构</v>
      </c>
      <c r="E228" s="52" t="str">
        <f>TEXT(COUNTIF(电气!Y:Y,G228),"0")</f>
        <v>0</v>
      </c>
      <c r="F228" s="52" t="str">
        <f t="array" ref="F228">_xlfn.TEXTJOIN(";",1,IF(电气!$Y$1:$Y$942=G228,电气!$E$1:$E$942,""))</f>
        <v/>
      </c>
      <c r="G228" s="52" t="str">
        <f t="shared" si="3"/>
        <v>空压机站2变配电室接地干线敷设</v>
      </c>
    </row>
    <row r="229" spans="1:7">
      <c r="A229" s="52" t="s">
        <v>176</v>
      </c>
      <c r="B229" s="82">
        <v>2</v>
      </c>
      <c r="C229" s="82" t="s">
        <v>42</v>
      </c>
      <c r="D229" s="52" t="str">
        <f ca="1">_xlfn.IFNA(VLOOKUP(A229,电气!A:F,6,FALSE),"")</f>
        <v>钢结构</v>
      </c>
      <c r="E229" s="52" t="str">
        <f>TEXT(COUNTIF(电气!Y:Y,G229),"0")</f>
        <v>1</v>
      </c>
      <c r="F229" s="52" t="str">
        <f t="array" ref="F229">_xlfn.TEXTJOIN(";",1,IF(电气!$Y$1:$Y$942=G229,电气!$E$1:$E$942,""))</f>
        <v>空压机站配电室</v>
      </c>
      <c r="G229" s="52" t="str">
        <f t="shared" si="3"/>
        <v>空压机站2成套配电柜、控制柜安装</v>
      </c>
    </row>
    <row r="230" spans="1:7">
      <c r="A230" s="52" t="s">
        <v>176</v>
      </c>
      <c r="B230" s="60">
        <v>2</v>
      </c>
      <c r="C230" s="60" t="s">
        <v>95</v>
      </c>
      <c r="D230" s="52" t="str">
        <f ca="1">_xlfn.IFNA(VLOOKUP(A230,电气!A:F,6,FALSE),"")</f>
        <v>钢结构</v>
      </c>
      <c r="E230" s="52" t="str">
        <f>TEXT(COUNTIF(电气!Y:Y,G230),"0")</f>
        <v>0</v>
      </c>
      <c r="F230" s="52" t="str">
        <f t="array" ref="F230">_xlfn.TEXTJOIN(";",1,IF(电气!$Y$1:$Y$942=G230,电气!$E$1:$E$942,""))</f>
        <v/>
      </c>
      <c r="G230" s="52" t="str">
        <f t="shared" si="3"/>
        <v>空压机站2接地装置安装</v>
      </c>
    </row>
    <row r="231" spans="1:7">
      <c r="A231" s="52" t="s">
        <v>176</v>
      </c>
      <c r="B231" s="82">
        <v>2</v>
      </c>
      <c r="C231" s="82" t="s">
        <v>90</v>
      </c>
      <c r="D231" s="52" t="str">
        <f ca="1">_xlfn.IFNA(VLOOKUP(A231,电气!A:F,6,FALSE),"")</f>
        <v>钢结构</v>
      </c>
      <c r="E231" s="52" t="str">
        <f>TEXT(COUNTIF(电气!Y:Y,G231),"0")</f>
        <v>0</v>
      </c>
      <c r="F231" s="52" t="str">
        <f t="array" ref="F231">_xlfn.TEXTJOIN(";",1,IF(电气!$Y$1:$Y$942=G231,电气!$E$1:$E$942,""))</f>
        <v/>
      </c>
      <c r="G231" s="52" t="str">
        <f t="shared" si="3"/>
        <v>空压机站2接闪器安装</v>
      </c>
    </row>
    <row r="232" spans="1:7">
      <c r="A232" s="52" t="s">
        <v>176</v>
      </c>
      <c r="B232" s="60">
        <v>2</v>
      </c>
      <c r="C232" s="60" t="s">
        <v>157</v>
      </c>
      <c r="D232" s="52" t="str">
        <f ca="1">_xlfn.IFNA(VLOOKUP(A232,电气!A:F,6,FALSE),"")</f>
        <v>钢结构</v>
      </c>
      <c r="E232" s="52" t="str">
        <f>TEXT(COUNTIF(电气!Y:Y,G232),"0")</f>
        <v>0</v>
      </c>
      <c r="F232" s="52" t="str">
        <f t="array" ref="F232">_xlfn.TEXTJOIN(";",1,IF(电气!$Y$1:$Y$942=G232,电气!$E$1:$E$942,""))</f>
        <v/>
      </c>
      <c r="G232" s="52" t="str">
        <f t="shared" si="3"/>
        <v>空压机站2照明配电箱（盘）安装</v>
      </c>
    </row>
    <row r="233" spans="1:7">
      <c r="A233" s="52" t="s">
        <v>176</v>
      </c>
      <c r="B233" s="82">
        <v>2</v>
      </c>
      <c r="C233" s="82" t="s">
        <v>81</v>
      </c>
      <c r="D233" s="52" t="str">
        <f ca="1">_xlfn.IFNA(VLOOKUP(A233,电气!A:F,6,FALSE),"")</f>
        <v>钢结构</v>
      </c>
      <c r="E233" s="52" t="str">
        <f>TEXT(COUNTIF(电气!Y:Y,G233),"0")</f>
        <v>0</v>
      </c>
      <c r="F233" s="52" t="str">
        <f t="array" ref="F233">_xlfn.TEXTJOIN(";",1,IF(电气!$Y$1:$Y$942=G233,电气!$E$1:$E$942,""))</f>
        <v/>
      </c>
      <c r="G233" s="52" t="str">
        <f t="shared" si="3"/>
        <v>空压机站2电缆头制作、导线连接和线路电气试验</v>
      </c>
    </row>
    <row r="234" spans="1:7">
      <c r="A234" s="52" t="s">
        <v>176</v>
      </c>
      <c r="B234" s="60">
        <v>2</v>
      </c>
      <c r="C234" s="60" t="s">
        <v>47</v>
      </c>
      <c r="D234" s="52" t="str">
        <f ca="1">_xlfn.IFNA(VLOOKUP(A234,电气!A:F,6,FALSE),"")</f>
        <v>钢结构</v>
      </c>
      <c r="E234" s="52" t="str">
        <f>TEXT(COUNTIF(电气!Y:Y,G234),"0")</f>
        <v>0</v>
      </c>
      <c r="F234" s="52" t="str">
        <f t="array" ref="F234">_xlfn.TEXTJOIN(";",1,IF(电气!$Y$1:$Y$942=G234,电气!$E$1:$E$942,""))</f>
        <v/>
      </c>
      <c r="G234" s="52" t="str">
        <f t="shared" si="3"/>
        <v>空压机站2电缆沟内和电缆竖井内电缆敷设</v>
      </c>
    </row>
    <row r="235" spans="1:7">
      <c r="A235" s="52" t="s">
        <v>176</v>
      </c>
      <c r="B235" s="82">
        <v>2</v>
      </c>
      <c r="C235" s="82" t="s">
        <v>45</v>
      </c>
      <c r="D235" s="52" t="str">
        <f ca="1">_xlfn.IFNA(VLOOKUP(A235,电气!A:F,6,FALSE),"")</f>
        <v>钢结构</v>
      </c>
      <c r="E235" s="52" t="str">
        <f>TEXT(COUNTIF(电气!Y:Y,G235),"0")</f>
        <v>0</v>
      </c>
      <c r="F235" s="52" t="str">
        <f t="array" ref="F235">_xlfn.TEXTJOIN(";",1,IF(电气!$Y$1:$Y$942=G235,电气!$E$1:$E$942,""))</f>
        <v/>
      </c>
      <c r="G235" s="52" t="str">
        <f t="shared" si="3"/>
        <v>空压机站2裸母线、封闭母线、插接式母线安装</v>
      </c>
    </row>
    <row r="236" spans="1:7">
      <c r="A236" s="52" t="s">
        <v>176</v>
      </c>
      <c r="B236" s="60">
        <v>3</v>
      </c>
      <c r="C236" s="60" t="s">
        <v>37</v>
      </c>
      <c r="D236" s="52" t="str">
        <f ca="1">_xlfn.IFNA(VLOOKUP(A236,电气!A:F,6,FALSE),"")</f>
        <v>钢结构</v>
      </c>
      <c r="E236" s="52" t="str">
        <f>TEXT(COUNTIF(电气!Y:Y,G236),"0")</f>
        <v>0</v>
      </c>
      <c r="F236" s="52" t="str">
        <f t="array" ref="F236">_xlfn.TEXTJOIN(";",1,IF(电气!$Y$1:$Y$942=G236,电气!$E$1:$E$942,""))</f>
        <v/>
      </c>
      <c r="G236" s="52" t="str">
        <f t="shared" si="3"/>
        <v>空压机站3桥架安装和桥架内电缆敷设</v>
      </c>
    </row>
    <row r="237" spans="1:7">
      <c r="A237" s="52" t="s">
        <v>176</v>
      </c>
      <c r="B237" s="82">
        <v>3</v>
      </c>
      <c r="C237" s="82" t="s">
        <v>35</v>
      </c>
      <c r="D237" s="52" t="str">
        <f ca="1">_xlfn.IFNA(VLOOKUP(A237,电气!A:F,6,FALSE),"")</f>
        <v>钢结构</v>
      </c>
      <c r="E237" s="52" t="str">
        <f>TEXT(COUNTIF(电气!Y:Y,G237),"0")</f>
        <v>0</v>
      </c>
      <c r="F237" s="52" t="str">
        <f t="array" ref="F237">_xlfn.TEXTJOIN(";",1,IF(电气!$Y$1:$Y$942=G237,电气!$E$1:$E$942,""))</f>
        <v/>
      </c>
      <c r="G237" s="52" t="str">
        <f t="shared" si="3"/>
        <v>空压机站3电线、电缆导管和线槽敷设</v>
      </c>
    </row>
    <row r="238" spans="1:7">
      <c r="A238" s="52" t="s">
        <v>176</v>
      </c>
      <c r="B238" s="60">
        <v>3</v>
      </c>
      <c r="C238" s="60" t="s">
        <v>30</v>
      </c>
      <c r="D238" s="52" t="str">
        <f ca="1">_xlfn.IFNA(VLOOKUP(A238,电气!A:F,6,FALSE),"")</f>
        <v>钢结构</v>
      </c>
      <c r="E238" s="52" t="str">
        <f>TEXT(COUNTIF(电气!Y:Y,G238),"0")</f>
        <v>0</v>
      </c>
      <c r="F238" s="52" t="str">
        <f t="array" ref="F238">_xlfn.TEXTJOIN(";",1,IF(电气!$Y$1:$Y$942=G238,电气!$E$1:$E$942,""))</f>
        <v/>
      </c>
      <c r="G238" s="52" t="str">
        <f t="shared" ref="G238:G301" si="4">A238&amp;B238&amp;C238</f>
        <v>空压机站3电线、电缆穿管和线槽敷设</v>
      </c>
    </row>
    <row r="239" spans="1:7">
      <c r="A239" s="52" t="s">
        <v>176</v>
      </c>
      <c r="B239" s="82">
        <v>3</v>
      </c>
      <c r="C239" s="82" t="s">
        <v>81</v>
      </c>
      <c r="D239" s="52" t="str">
        <f ca="1">_xlfn.IFNA(VLOOKUP(A239,电气!A:F,6,FALSE),"")</f>
        <v>钢结构</v>
      </c>
      <c r="E239" s="52" t="str">
        <f>TEXT(COUNTIF(电气!Y:Y,G239),"0")</f>
        <v>0</v>
      </c>
      <c r="F239" s="52" t="str">
        <f t="array" ref="F239">_xlfn.TEXTJOIN(";",1,IF(电气!$Y$1:$Y$942=G239,电气!$E$1:$E$942,""))</f>
        <v/>
      </c>
      <c r="G239" s="52" t="str">
        <f t="shared" si="4"/>
        <v>空压机站3电缆头制作、导线连接和线路电气试验</v>
      </c>
    </row>
    <row r="240" spans="1:7">
      <c r="A240" s="52" t="s">
        <v>176</v>
      </c>
      <c r="B240" s="60">
        <v>3</v>
      </c>
      <c r="C240" s="60" t="s">
        <v>47</v>
      </c>
      <c r="D240" s="52" t="str">
        <f ca="1">_xlfn.IFNA(VLOOKUP(A240,电气!A:F,6,FALSE),"")</f>
        <v>钢结构</v>
      </c>
      <c r="E240" s="52" t="str">
        <f>TEXT(COUNTIF(电气!Y:Y,G240),"0")</f>
        <v>0</v>
      </c>
      <c r="F240" s="52" t="str">
        <f t="array" ref="F240">_xlfn.TEXTJOIN(";",1,IF(电气!$Y$1:$Y$942=G240,电气!$E$1:$E$942,""))</f>
        <v/>
      </c>
      <c r="G240" s="52" t="str">
        <f t="shared" si="4"/>
        <v>空压机站3电缆沟内和电缆竖井内电缆敷设</v>
      </c>
    </row>
    <row r="241" spans="1:7">
      <c r="A241" s="52" t="s">
        <v>176</v>
      </c>
      <c r="B241" s="82">
        <v>3</v>
      </c>
      <c r="C241" s="82" t="s">
        <v>45</v>
      </c>
      <c r="D241" s="52" t="str">
        <f ca="1">_xlfn.IFNA(VLOOKUP(A241,电气!A:F,6,FALSE),"")</f>
        <v>钢结构</v>
      </c>
      <c r="E241" s="52" t="str">
        <f>TEXT(COUNTIF(电气!Y:Y,G241),"0")</f>
        <v>0</v>
      </c>
      <c r="F241" s="52" t="str">
        <f t="array" ref="F241">_xlfn.TEXTJOIN(";",1,IF(电气!$Y$1:$Y$942=G241,电气!$E$1:$E$942,""))</f>
        <v/>
      </c>
      <c r="G241" s="52" t="str">
        <f t="shared" si="4"/>
        <v>空压机站3裸母线、封闭母线、插接式母线安装</v>
      </c>
    </row>
    <row r="242" spans="1:7">
      <c r="A242" s="52" t="s">
        <v>176</v>
      </c>
      <c r="B242" s="60">
        <v>4</v>
      </c>
      <c r="C242" s="60" t="s">
        <v>101</v>
      </c>
      <c r="D242" s="52" t="str">
        <f ca="1">_xlfn.IFNA(VLOOKUP(A242,电气!A:F,6,FALSE),"")</f>
        <v>钢结构</v>
      </c>
      <c r="E242" s="52" t="str">
        <f>TEXT(COUNTIF(电气!Y:Y,G242),"0")</f>
        <v>2</v>
      </c>
      <c r="F242" s="52" t="str">
        <f t="array" ref="F242">_xlfn.TEXTJOIN(";",1,IF(电气!$Y$1:$Y$942=G242,电气!$E$1:$E$942,""))</f>
        <v>1-A~1-B轴、1-1~1-8线;空压机站循环水</v>
      </c>
      <c r="G242" s="52" t="str">
        <f t="shared" si="4"/>
        <v>空压机站4低压电动机检查、接线</v>
      </c>
    </row>
    <row r="243" spans="1:7">
      <c r="A243" s="52" t="s">
        <v>176</v>
      </c>
      <c r="B243" s="82">
        <v>4</v>
      </c>
      <c r="C243" s="82" t="s">
        <v>102</v>
      </c>
      <c r="D243" s="52" t="str">
        <f ca="1">_xlfn.IFNA(VLOOKUP(A243,电气!A:F,6,FALSE),"")</f>
        <v>钢结构</v>
      </c>
      <c r="E243" s="52" t="str">
        <f>TEXT(COUNTIF(电气!Y:Y,G243),"0")</f>
        <v>2</v>
      </c>
      <c r="F243" s="52" t="str">
        <f t="array" ref="F243">_xlfn.TEXTJOIN(";",1,IF(电气!$Y$1:$Y$942=G243,电气!$E$1:$E$942,""))</f>
        <v>1-A~1-B轴、1-1~1-8线;空压机站循环水</v>
      </c>
      <c r="G243" s="52" t="str">
        <f t="shared" si="4"/>
        <v>空压机站4低压电气动力设备检测、试验和空载试运行</v>
      </c>
    </row>
    <row r="244" spans="1:7">
      <c r="A244" s="52" t="s">
        <v>176</v>
      </c>
      <c r="B244" s="60">
        <v>4</v>
      </c>
      <c r="C244" s="60" t="s">
        <v>100</v>
      </c>
      <c r="D244" s="52" t="str">
        <f ca="1">_xlfn.IFNA(VLOOKUP(A244,电气!A:F,6,FALSE),"")</f>
        <v>钢结构</v>
      </c>
      <c r="E244" s="52" t="str">
        <f>TEXT(COUNTIF(电气!Y:Y,G244),"0")</f>
        <v>2</v>
      </c>
      <c r="F244" s="52" t="str">
        <f t="array" ref="F244">_xlfn.TEXTJOIN(";",1,IF(电气!$Y$1:$Y$942=G244,电气!$E$1:$E$942,""))</f>
        <v>1-A~1-B轴、1-1~1-8线;空压机站循环水</v>
      </c>
      <c r="G244" s="52" t="str">
        <f t="shared" si="4"/>
        <v>空压机站4成套配电柜、控制柜和动力配电箱安装</v>
      </c>
    </row>
    <row r="245" spans="1:7">
      <c r="A245" s="52" t="s">
        <v>176</v>
      </c>
      <c r="B245" s="82">
        <v>4</v>
      </c>
      <c r="C245" s="82" t="s">
        <v>75</v>
      </c>
      <c r="D245" s="52" t="str">
        <f ca="1">_xlfn.IFNA(VLOOKUP(A245,电气!A:F,6,FALSE),"")</f>
        <v>钢结构</v>
      </c>
      <c r="E245" s="52" t="str">
        <f>TEXT(COUNTIF(电气!Y:Y,G245),"0")</f>
        <v>2</v>
      </c>
      <c r="F245" s="52" t="str">
        <f t="array" ref="F245">_xlfn.TEXTJOIN(";",1,IF(电气!$Y$1:$Y$942=G245,电气!$E$1:$E$942,""))</f>
        <v>1-A~1-B轴、1-1~1-8线;空压机站循环水</v>
      </c>
      <c r="G245" s="52" t="str">
        <f t="shared" si="4"/>
        <v>空压机站4插座、开关安装</v>
      </c>
    </row>
    <row r="246" spans="1:7">
      <c r="A246" s="52" t="s">
        <v>176</v>
      </c>
      <c r="B246" s="60">
        <v>4</v>
      </c>
      <c r="C246" s="60" t="s">
        <v>37</v>
      </c>
      <c r="D246" s="52" t="str">
        <f ca="1">_xlfn.IFNA(VLOOKUP(A246,电气!A:F,6,FALSE),"")</f>
        <v>钢结构</v>
      </c>
      <c r="E246" s="52" t="str">
        <f>TEXT(COUNTIF(电气!Y:Y,G246),"0")</f>
        <v>2</v>
      </c>
      <c r="F246" s="52" t="str">
        <f t="array" ref="F246">_xlfn.TEXTJOIN(";",1,IF(电气!$Y$1:$Y$942=G246,电气!$E$1:$E$942,""))</f>
        <v>1-A~1-B轴、1-1~1-8线;空压机站循环水</v>
      </c>
      <c r="G246" s="52" t="str">
        <f t="shared" si="4"/>
        <v>空压机站4桥架安装和桥架内电缆敷设</v>
      </c>
    </row>
    <row r="247" spans="1:7">
      <c r="A247" s="52" t="s">
        <v>176</v>
      </c>
      <c r="B247" s="82">
        <v>4</v>
      </c>
      <c r="C247" s="82" t="s">
        <v>35</v>
      </c>
      <c r="D247" s="52" t="str">
        <f ca="1">_xlfn.IFNA(VLOOKUP(A247,电气!A:F,6,FALSE),"")</f>
        <v>钢结构</v>
      </c>
      <c r="E247" s="52" t="str">
        <f>TEXT(COUNTIF(电气!Y:Y,G247),"0")</f>
        <v>2</v>
      </c>
      <c r="F247" s="52" t="str">
        <f t="array" ref="F247">_xlfn.TEXTJOIN(";",1,IF(电气!$Y$1:$Y$942=G247,电气!$E$1:$E$942,""))</f>
        <v>1-A~1-B轴、1-1~1-8线;空压机站循环水</v>
      </c>
      <c r="G247" s="52" t="str">
        <f t="shared" si="4"/>
        <v>空压机站4电线、电缆导管和线槽敷设</v>
      </c>
    </row>
    <row r="248" spans="1:7">
      <c r="A248" s="52" t="s">
        <v>176</v>
      </c>
      <c r="B248" s="60">
        <v>4</v>
      </c>
      <c r="C248" s="60" t="s">
        <v>30</v>
      </c>
      <c r="D248" s="52" t="str">
        <f ca="1">_xlfn.IFNA(VLOOKUP(A248,电气!A:F,6,FALSE),"")</f>
        <v>钢结构</v>
      </c>
      <c r="E248" s="52" t="str">
        <f>TEXT(COUNTIF(电气!Y:Y,G248),"0")</f>
        <v>2</v>
      </c>
      <c r="F248" s="52" t="str">
        <f t="array" ref="F248">_xlfn.TEXTJOIN(";",1,IF(电气!$Y$1:$Y$942=G248,电气!$E$1:$E$942,""))</f>
        <v>1-A~1-B轴、1-1~1-8线;空压机站循环水</v>
      </c>
      <c r="G248" s="52" t="str">
        <f t="shared" si="4"/>
        <v>空压机站4电线、电缆穿管和线槽敷设</v>
      </c>
    </row>
    <row r="249" spans="1:7">
      <c r="A249" s="52" t="s">
        <v>176</v>
      </c>
      <c r="B249" s="82">
        <v>4</v>
      </c>
      <c r="C249" s="82" t="s">
        <v>81</v>
      </c>
      <c r="D249" s="52" t="str">
        <f ca="1">_xlfn.IFNA(VLOOKUP(A249,电气!A:F,6,FALSE),"")</f>
        <v>钢结构</v>
      </c>
      <c r="E249" s="52" t="str">
        <f>TEXT(COUNTIF(电气!Y:Y,G249),"0")</f>
        <v>2</v>
      </c>
      <c r="F249" s="52" t="str">
        <f t="array" ref="F249">_xlfn.TEXTJOIN(";",1,IF(电气!$Y$1:$Y$942=G249,电气!$E$1:$E$942,""))</f>
        <v>1-A~1-B轴、1-1~1-8线;空压机站循环水</v>
      </c>
      <c r="G249" s="52" t="str">
        <f t="shared" si="4"/>
        <v>空压机站4电缆头制作、导线连接和线路电气试验</v>
      </c>
    </row>
    <row r="250" spans="1:7">
      <c r="A250" s="52" t="s">
        <v>176</v>
      </c>
      <c r="B250" s="60">
        <v>5</v>
      </c>
      <c r="C250" s="60" t="s">
        <v>86</v>
      </c>
      <c r="D250" s="52" t="str">
        <f ca="1">_xlfn.IFNA(VLOOKUP(A250,电气!A:F,6,FALSE),"")</f>
        <v>钢结构</v>
      </c>
      <c r="E250" s="52" t="str">
        <f>TEXT(COUNTIF(电气!Y:Y,G250),"0")</f>
        <v>2</v>
      </c>
      <c r="F250" s="52" t="str">
        <f t="array" ref="F250">_xlfn.TEXTJOIN(";",1,IF(电气!$Y$1:$Y$942=G250,电气!$E$1:$E$942,""))</f>
        <v>1-A~1-B轴、1-1~1-8线;空压机站循环水</v>
      </c>
      <c r="G250" s="52" t="str">
        <f t="shared" si="4"/>
        <v>空压机站5建筑照明通电试运行</v>
      </c>
    </row>
    <row r="251" spans="1:7">
      <c r="A251" s="52" t="s">
        <v>176</v>
      </c>
      <c r="B251" s="82">
        <v>5</v>
      </c>
      <c r="C251" s="82" t="s">
        <v>36</v>
      </c>
      <c r="D251" s="52" t="str">
        <f ca="1">_xlfn.IFNA(VLOOKUP(A251,电气!A:F,6,FALSE),"")</f>
        <v>钢结构</v>
      </c>
      <c r="E251" s="52" t="str">
        <f>TEXT(COUNTIF(电气!Y:Y,G251),"0")</f>
        <v>2</v>
      </c>
      <c r="F251" s="52" t="str">
        <f t="array" ref="F251">_xlfn.TEXTJOIN(";",1,IF(电气!$Y$1:$Y$942=G251,电气!$E$1:$E$942,""))</f>
        <v>1-A~1-B轴、1-1~1-8线;空压机站循环水</v>
      </c>
      <c r="G251" s="52" t="str">
        <f t="shared" si="4"/>
        <v>空压机站5普通灯具安装</v>
      </c>
    </row>
    <row r="252" spans="1:7">
      <c r="A252" s="52" t="s">
        <v>176</v>
      </c>
      <c r="B252" s="60">
        <v>5</v>
      </c>
      <c r="C252" s="60" t="s">
        <v>157</v>
      </c>
      <c r="D252" s="52" t="str">
        <f ca="1">_xlfn.IFNA(VLOOKUP(A252,电气!A:F,6,FALSE),"")</f>
        <v>钢结构</v>
      </c>
      <c r="E252" s="52" t="str">
        <f>TEXT(COUNTIF(电气!Y:Y,G252),"0")</f>
        <v>2</v>
      </c>
      <c r="F252" s="52" t="str">
        <f t="array" ref="F252">_xlfn.TEXTJOIN(";",1,IF(电气!$Y$1:$Y$942=G252,电气!$E$1:$E$942,""))</f>
        <v>1-A~1-B轴、1-1~1-8线;空压机站循环水</v>
      </c>
      <c r="G252" s="52" t="str">
        <f t="shared" si="4"/>
        <v>空压机站5照明配电箱（盘）安装</v>
      </c>
    </row>
    <row r="253" ht="27.6" spans="1:8">
      <c r="A253" s="52" t="s">
        <v>176</v>
      </c>
      <c r="B253" s="82">
        <v>5</v>
      </c>
      <c r="C253" s="82" t="s">
        <v>35</v>
      </c>
      <c r="D253" s="52" t="str">
        <f ca="1">_xlfn.IFNA(VLOOKUP(A253,电气!A:F,6,FALSE),"")</f>
        <v>钢结构</v>
      </c>
      <c r="E253" s="52" t="str">
        <f>TEXT(COUNTIF(电气!Y:Y,G253),"0")</f>
        <v>2</v>
      </c>
      <c r="F253" s="56" t="str">
        <f t="array" ref="F253">_xlfn.TEXTJOIN(";",1,IF(电气!$Y$1:$Y$942=G253,电气!$E$1:$E$942,""))</f>
        <v>1-A~1-B轴、1-1~1-8线;空压机站循环水</v>
      </c>
      <c r="G253" s="52" t="str">
        <f t="shared" si="4"/>
        <v>空压机站5电线、电缆导管和线槽敷设</v>
      </c>
      <c r="H253" s="52" t="b">
        <v>0</v>
      </c>
    </row>
    <row r="254" ht="27.6" spans="1:8">
      <c r="A254" s="52" t="s">
        <v>176</v>
      </c>
      <c r="B254" s="60">
        <v>5</v>
      </c>
      <c r="C254" s="60" t="s">
        <v>30</v>
      </c>
      <c r="D254" s="52" t="str">
        <f ca="1">_xlfn.IFNA(VLOOKUP(A254,电气!A:F,6,FALSE),"")</f>
        <v>钢结构</v>
      </c>
      <c r="E254" s="52" t="str">
        <f>TEXT(COUNTIF(电气!Y:Y,G254),"0")</f>
        <v>2</v>
      </c>
      <c r="F254" s="56" t="str">
        <f t="array" ref="F254">_xlfn.TEXTJOIN(";",1,IF(电气!$Y$1:$Y$942=G254,电气!$E$1:$E$942,""))</f>
        <v>1-A~1-B轴、1-1~1-8线;空压机站循环水</v>
      </c>
      <c r="G254" s="52" t="str">
        <f t="shared" si="4"/>
        <v>空压机站5电线、电缆穿管和线槽敷设</v>
      </c>
      <c r="H254" s="52" t="b">
        <v>0</v>
      </c>
    </row>
    <row r="255" spans="1:7">
      <c r="A255" s="52" t="s">
        <v>176</v>
      </c>
      <c r="B255" s="82">
        <v>5</v>
      </c>
      <c r="C255" s="82" t="s">
        <v>81</v>
      </c>
      <c r="D255" s="52" t="str">
        <f ca="1">_xlfn.IFNA(VLOOKUP(A255,电气!A:F,6,FALSE),"")</f>
        <v>钢结构</v>
      </c>
      <c r="E255" s="52" t="str">
        <f>TEXT(COUNTIF(电气!Y:Y,G255),"0")</f>
        <v>2</v>
      </c>
      <c r="F255" s="52" t="str">
        <f t="array" ref="F255">_xlfn.TEXTJOIN(";",1,IF(电气!$Y$1:$Y$942=G255,电气!$E$1:$E$942,""))</f>
        <v>1-A~1-B轴、1-1~1-8线;空压机站循环水</v>
      </c>
      <c r="G255" s="52" t="str">
        <f t="shared" si="4"/>
        <v>空压机站5电缆头制作、导线连接和线路电气试验</v>
      </c>
    </row>
    <row r="256" spans="1:7">
      <c r="A256" s="52" t="s">
        <v>176</v>
      </c>
      <c r="B256" s="60">
        <v>6</v>
      </c>
      <c r="C256" s="60" t="s">
        <v>100</v>
      </c>
      <c r="D256" s="52" t="str">
        <f ca="1">_xlfn.IFNA(VLOOKUP(A256,电气!A:F,6,FALSE),"")</f>
        <v>钢结构</v>
      </c>
      <c r="E256" s="52" t="str">
        <f>TEXT(COUNTIF(电气!Y:Y,G256),"0")</f>
        <v>0</v>
      </c>
      <c r="F256" s="52" t="str">
        <f t="array" ref="F256">_xlfn.TEXTJOIN(";",1,IF(电气!$Y$1:$Y$942=G256,电气!$E$1:$E$942,""))</f>
        <v/>
      </c>
      <c r="G256" s="52" t="str">
        <f t="shared" si="4"/>
        <v>空压机站6成套配电柜、控制柜和动力配电箱安装</v>
      </c>
    </row>
    <row r="257" spans="1:7">
      <c r="A257" s="52" t="s">
        <v>176</v>
      </c>
      <c r="B257" s="82">
        <v>6</v>
      </c>
      <c r="C257" s="82" t="s">
        <v>95</v>
      </c>
      <c r="D257" s="52" t="str">
        <f ca="1">_xlfn.IFNA(VLOOKUP(A257,电气!A:F,6,FALSE),"")</f>
        <v>钢结构</v>
      </c>
      <c r="E257" s="52" t="str">
        <f>TEXT(COUNTIF(电气!Y:Y,G257),"0")</f>
        <v>0</v>
      </c>
      <c r="F257" s="52" t="str">
        <f t="array" ref="F257">_xlfn.TEXTJOIN(";",1,IF(电气!$Y$1:$Y$942=G257,电气!$E$1:$E$942,""))</f>
        <v/>
      </c>
      <c r="G257" s="52" t="str">
        <f t="shared" si="4"/>
        <v>空压机站6接地装置安装</v>
      </c>
    </row>
    <row r="258" spans="1:7">
      <c r="A258" s="52" t="s">
        <v>176</v>
      </c>
      <c r="B258" s="60">
        <v>6</v>
      </c>
      <c r="C258" s="60" t="s">
        <v>174</v>
      </c>
      <c r="D258" s="52" t="str">
        <f ca="1">_xlfn.IFNA(VLOOKUP(A258,电气!A:F,6,FALSE),"")</f>
        <v>钢结构</v>
      </c>
      <c r="E258" s="52" t="str">
        <f>TEXT(COUNTIF(电气!Y:Y,G258),"0")</f>
        <v>0</v>
      </c>
      <c r="F258" s="52" t="str">
        <f t="array" ref="F258">_xlfn.TEXTJOIN(";",1,IF(电气!$Y$1:$Y$942=G258,电气!$E$1:$E$942,""))</f>
        <v/>
      </c>
      <c r="G258" s="52" t="str">
        <f t="shared" si="4"/>
        <v>空压机站6柴油发电机组安装</v>
      </c>
    </row>
    <row r="259" spans="1:7">
      <c r="A259" s="52" t="s">
        <v>176</v>
      </c>
      <c r="B259" s="82">
        <v>6</v>
      </c>
      <c r="C259" s="82" t="s">
        <v>35</v>
      </c>
      <c r="D259" s="52" t="str">
        <f ca="1">_xlfn.IFNA(VLOOKUP(A259,电气!A:F,6,FALSE),"")</f>
        <v>钢结构</v>
      </c>
      <c r="E259" s="52" t="str">
        <f>TEXT(COUNTIF(电气!Y:Y,G259),"0")</f>
        <v>0</v>
      </c>
      <c r="F259" s="52" t="str">
        <f t="array" ref="F259">_xlfn.TEXTJOIN(";",1,IF(电气!$Y$1:$Y$942=G259,电气!$E$1:$E$942,""))</f>
        <v/>
      </c>
      <c r="G259" s="52" t="str">
        <f t="shared" si="4"/>
        <v>空压机站6电线、电缆导管和线槽敷设</v>
      </c>
    </row>
    <row r="260" spans="1:7">
      <c r="A260" s="52" t="s">
        <v>176</v>
      </c>
      <c r="B260" s="60">
        <v>6</v>
      </c>
      <c r="C260" s="60" t="s">
        <v>30</v>
      </c>
      <c r="D260" s="52" t="str">
        <f ca="1">_xlfn.IFNA(VLOOKUP(A260,电气!A:F,6,FALSE),"")</f>
        <v>钢结构</v>
      </c>
      <c r="E260" s="52" t="str">
        <f>TEXT(COUNTIF(电气!Y:Y,G260),"0")</f>
        <v>0</v>
      </c>
      <c r="F260" s="52" t="str">
        <f t="array" ref="F260">_xlfn.TEXTJOIN(";",1,IF(电气!$Y$1:$Y$942=G260,电气!$E$1:$E$942,""))</f>
        <v/>
      </c>
      <c r="G260" s="52" t="str">
        <f t="shared" si="4"/>
        <v>空压机站6电线、电缆穿管和线槽敷设</v>
      </c>
    </row>
    <row r="261" spans="1:7">
      <c r="A261" s="52" t="s">
        <v>176</v>
      </c>
      <c r="B261" s="82">
        <v>6</v>
      </c>
      <c r="C261" s="82" t="s">
        <v>81</v>
      </c>
      <c r="D261" s="52" t="str">
        <f ca="1">_xlfn.IFNA(VLOOKUP(A261,电气!A:F,6,FALSE),"")</f>
        <v>钢结构</v>
      </c>
      <c r="E261" s="52" t="str">
        <f>TEXT(COUNTIF(电气!Y:Y,G261),"0")</f>
        <v>0</v>
      </c>
      <c r="F261" s="52" t="str">
        <f t="array" ref="F261">_xlfn.TEXTJOIN(";",1,IF(电气!$Y$1:$Y$942=G261,电气!$E$1:$E$942,""))</f>
        <v/>
      </c>
      <c r="G261" s="52" t="str">
        <f t="shared" si="4"/>
        <v>空压机站6电缆头制作、导线连接和线路电气试验</v>
      </c>
    </row>
    <row r="262" spans="1:7">
      <c r="A262" s="52" t="s">
        <v>176</v>
      </c>
      <c r="B262" s="60">
        <v>6</v>
      </c>
      <c r="C262" s="60" t="s">
        <v>45</v>
      </c>
      <c r="D262" s="52" t="str">
        <f ca="1">_xlfn.IFNA(VLOOKUP(A262,电气!A:F,6,FALSE),"")</f>
        <v>钢结构</v>
      </c>
      <c r="E262" s="52" t="str">
        <f>TEXT(COUNTIF(电气!Y:Y,G262),"0")</f>
        <v>0</v>
      </c>
      <c r="F262" s="52" t="str">
        <f t="array" ref="F262">_xlfn.TEXTJOIN(";",1,IF(电气!$Y$1:$Y$942=G262,电气!$E$1:$E$942,""))</f>
        <v/>
      </c>
      <c r="G262" s="52" t="str">
        <f t="shared" si="4"/>
        <v>空压机站6裸母线、封闭母线、插接式母线安装</v>
      </c>
    </row>
    <row r="263" spans="1:7">
      <c r="A263" s="52" t="s">
        <v>176</v>
      </c>
      <c r="B263" s="82">
        <v>7</v>
      </c>
      <c r="C263" s="82" t="s">
        <v>92</v>
      </c>
      <c r="D263" s="52" t="str">
        <f ca="1">_xlfn.IFNA(VLOOKUP(A263,电气!A:F,6,FALSE),"")</f>
        <v>钢结构</v>
      </c>
      <c r="E263" s="52" t="str">
        <f>TEXT(COUNTIF(电气!Y:Y,G263),"0")</f>
        <v>0</v>
      </c>
      <c r="F263" s="52" t="str">
        <f t="array" ref="F263">_xlfn.TEXTJOIN(";",1,IF(电气!$Y$1:$Y$942=G263,电气!$E$1:$E$942,""))</f>
        <v/>
      </c>
      <c r="G263" s="52" t="str">
        <f t="shared" si="4"/>
        <v>空压机站7变配电室接地干线敷设</v>
      </c>
    </row>
    <row r="264" spans="1:7">
      <c r="A264" s="52" t="s">
        <v>176</v>
      </c>
      <c r="B264" s="60">
        <v>7</v>
      </c>
      <c r="C264" s="60" t="s">
        <v>95</v>
      </c>
      <c r="D264" s="52" t="str">
        <f ca="1">_xlfn.IFNA(VLOOKUP(A264,电气!A:F,6,FALSE),"")</f>
        <v>钢结构</v>
      </c>
      <c r="E264" s="52" t="str">
        <f>TEXT(COUNTIF(电气!Y:Y,G264),"0")</f>
        <v>0</v>
      </c>
      <c r="F264" s="52" t="str">
        <f t="array" ref="F264">_xlfn.TEXTJOIN(";",1,IF(电气!$Y$1:$Y$942=G264,电气!$E$1:$E$942,""))</f>
        <v/>
      </c>
      <c r="G264" s="52" t="str">
        <f t="shared" si="4"/>
        <v>空压机站7接地装置安装</v>
      </c>
    </row>
    <row r="265" spans="1:7">
      <c r="A265" s="52" t="s">
        <v>176</v>
      </c>
      <c r="B265" s="82">
        <v>7</v>
      </c>
      <c r="C265" s="82" t="s">
        <v>90</v>
      </c>
      <c r="D265" s="52" t="str">
        <f ca="1">_xlfn.IFNA(VLOOKUP(A265,电气!A:F,6,FALSE),"")</f>
        <v>钢结构</v>
      </c>
      <c r="E265" s="52" t="str">
        <f>TEXT(COUNTIF(电气!Y:Y,G265),"0")</f>
        <v>0</v>
      </c>
      <c r="F265" s="52" t="str">
        <f t="array" ref="F265">_xlfn.TEXTJOIN(";",1,IF(电气!$Y$1:$Y$942=G265,电气!$E$1:$E$942,""))</f>
        <v/>
      </c>
      <c r="G265" s="52" t="str">
        <f t="shared" si="4"/>
        <v>空压机站7接闪器安装</v>
      </c>
    </row>
    <row r="266" spans="1:7">
      <c r="A266" s="52" t="s">
        <v>93</v>
      </c>
      <c r="B266" s="60">
        <v>1</v>
      </c>
      <c r="C266" s="60" t="s">
        <v>39</v>
      </c>
      <c r="D266" s="52" t="str">
        <f ca="1">_xlfn.IFNA(VLOOKUP(A266,电气!A:F,6,FALSE),"")</f>
        <v>钢筋混凝土</v>
      </c>
      <c r="E266" s="52" t="str">
        <f>TEXT(COUNTIF(电气!Y:Y,G266),"0")</f>
        <v>0</v>
      </c>
      <c r="F266" s="52" t="str">
        <f t="array" ref="F266">_xlfn.TEXTJOIN(";",1,IF(电气!$Y$1:$Y$942=G266,电气!$E$1:$E$942,""))</f>
        <v/>
      </c>
      <c r="G266" s="52" t="str">
        <f t="shared" si="4"/>
        <v>给水加压泵房及回水池1变压器安装</v>
      </c>
    </row>
    <row r="267" spans="1:7">
      <c r="A267" s="52" t="s">
        <v>93</v>
      </c>
      <c r="B267" s="82">
        <v>1</v>
      </c>
      <c r="C267" s="82" t="s">
        <v>42</v>
      </c>
      <c r="D267" s="52" t="str">
        <f ca="1">_xlfn.IFNA(VLOOKUP(A267,电气!A:F,6,FALSE),"")</f>
        <v>钢筋混凝土</v>
      </c>
      <c r="E267" s="52" t="str">
        <f>TEXT(COUNTIF(电气!Y:Y,G267),"0")</f>
        <v>0</v>
      </c>
      <c r="F267" s="52" t="str">
        <f t="array" ref="F267">_xlfn.TEXTJOIN(";",1,IF(电气!$Y$1:$Y$942=G267,电气!$E$1:$E$942,""))</f>
        <v/>
      </c>
      <c r="G267" s="52" t="str">
        <f t="shared" si="4"/>
        <v>给水加压泵房及回水池1成套配电柜、控制柜安装</v>
      </c>
    </row>
    <row r="268" spans="1:7">
      <c r="A268" s="52" t="s">
        <v>93</v>
      </c>
      <c r="B268" s="60">
        <v>1</v>
      </c>
      <c r="C268" s="60" t="s">
        <v>35</v>
      </c>
      <c r="D268" s="52" t="str">
        <f ca="1">_xlfn.IFNA(VLOOKUP(A268,电气!A:F,6,FALSE),"")</f>
        <v>钢筋混凝土</v>
      </c>
      <c r="E268" s="52" t="str">
        <f>TEXT(COUNTIF(电气!Y:Y,G268),"0")</f>
        <v>0</v>
      </c>
      <c r="F268" s="52" t="str">
        <f t="array" ref="F268">_xlfn.TEXTJOIN(";",1,IF(电气!$Y$1:$Y$942=G268,电气!$E$1:$E$942,""))</f>
        <v/>
      </c>
      <c r="G268" s="52" t="str">
        <f t="shared" si="4"/>
        <v>给水加压泵房及回水池1电线、电缆导管和线槽敷设</v>
      </c>
    </row>
    <row r="269" spans="1:7">
      <c r="A269" s="52" t="s">
        <v>93</v>
      </c>
      <c r="B269" s="82">
        <v>1</v>
      </c>
      <c r="C269" s="82" t="s">
        <v>30</v>
      </c>
      <c r="D269" s="52" t="str">
        <f ca="1">_xlfn.IFNA(VLOOKUP(A269,电气!A:F,6,FALSE),"")</f>
        <v>钢筋混凝土</v>
      </c>
      <c r="E269" s="52" t="str">
        <f>TEXT(COUNTIF(电气!Y:Y,G269),"0")</f>
        <v>0</v>
      </c>
      <c r="F269" s="52" t="str">
        <f t="array" ref="F269">_xlfn.TEXTJOIN(";",1,IF(电气!$Y$1:$Y$942=G269,电气!$E$1:$E$942,""))</f>
        <v/>
      </c>
      <c r="G269" s="52" t="str">
        <f t="shared" si="4"/>
        <v>给水加压泵房及回水池1电线、电缆穿管和线槽敷设</v>
      </c>
    </row>
    <row r="270" spans="1:7">
      <c r="A270" s="52" t="s">
        <v>93</v>
      </c>
      <c r="B270" s="60">
        <v>1</v>
      </c>
      <c r="C270" s="60" t="s">
        <v>81</v>
      </c>
      <c r="D270" s="52" t="str">
        <f ca="1">_xlfn.IFNA(VLOOKUP(A270,电气!A:F,6,FALSE),"")</f>
        <v>钢筋混凝土</v>
      </c>
      <c r="E270" s="52" t="str">
        <f>TEXT(COUNTIF(电气!Y:Y,G270),"0")</f>
        <v>0</v>
      </c>
      <c r="F270" s="52" t="str">
        <f t="array" ref="F270">_xlfn.TEXTJOIN(";",1,IF(电气!$Y$1:$Y$942=G270,电气!$E$1:$E$942,""))</f>
        <v/>
      </c>
      <c r="G270" s="52" t="str">
        <f t="shared" si="4"/>
        <v>给水加压泵房及回水池1电缆头制作、导线连接和线路电气试验</v>
      </c>
    </row>
    <row r="271" spans="1:8">
      <c r="A271" s="52" t="s">
        <v>93</v>
      </c>
      <c r="B271" s="82">
        <v>2</v>
      </c>
      <c r="C271" s="82" t="s">
        <v>39</v>
      </c>
      <c r="D271" s="52" t="str">
        <f ca="1">_xlfn.IFNA(VLOOKUP(A271,电气!A:F,6,FALSE),"")</f>
        <v>钢筋混凝土</v>
      </c>
      <c r="E271" s="52" t="str">
        <f>TEXT(COUNTIF(电气!Y:Y,G271),"0")</f>
        <v>1</v>
      </c>
      <c r="F271" s="56" t="str">
        <f t="array" ref="F271">_xlfn.TEXTJOIN(";",1,IF(电气!$Y$1:$Y$942=G271,电气!$E$1:$E$942,""))</f>
        <v>1#、2#变压器</v>
      </c>
      <c r="G271" s="52" t="str">
        <f t="shared" si="4"/>
        <v>给水加压泵房及回水池2变压器安装</v>
      </c>
      <c r="H271" s="52" t="b">
        <v>0</v>
      </c>
    </row>
    <row r="272" spans="1:7">
      <c r="A272" s="52" t="s">
        <v>93</v>
      </c>
      <c r="B272" s="60">
        <v>2</v>
      </c>
      <c r="C272" s="60" t="s">
        <v>92</v>
      </c>
      <c r="D272" s="52" t="str">
        <f ca="1">_xlfn.IFNA(VLOOKUP(A272,电气!A:F,6,FALSE),"")</f>
        <v>钢筋混凝土</v>
      </c>
      <c r="E272" s="52" t="str">
        <f>TEXT(COUNTIF(电气!Y:Y,G272),"0")</f>
        <v>0</v>
      </c>
      <c r="F272" s="52" t="str">
        <f t="array" ref="F272">_xlfn.TEXTJOIN(";",1,IF(电气!$Y$1:$Y$942=G272,电气!$E$1:$E$942,""))</f>
        <v/>
      </c>
      <c r="G272" s="52" t="str">
        <f t="shared" si="4"/>
        <v>给水加压泵房及回水池2变配电室接地干线敷设</v>
      </c>
    </row>
    <row r="273" spans="1:8">
      <c r="A273" s="52" t="s">
        <v>93</v>
      </c>
      <c r="B273" s="82">
        <v>2</v>
      </c>
      <c r="C273" s="82" t="s">
        <v>42</v>
      </c>
      <c r="D273" s="52" t="str">
        <f ca="1">_xlfn.IFNA(VLOOKUP(A273,电气!A:F,6,FALSE),"")</f>
        <v>钢筋混凝土</v>
      </c>
      <c r="E273" s="52" t="str">
        <f>TEXT(COUNTIF(电气!Y:Y,G273),"0")</f>
        <v>1</v>
      </c>
      <c r="F273" s="56" t="str">
        <f t="array" ref="F273">_xlfn.TEXTJOIN(";",1,IF(电气!$Y$1:$Y$942=G273,电气!$E$1:$E$942,""))</f>
        <v>配电室AN101-AN111、AN201-AN211</v>
      </c>
      <c r="G273" s="52" t="str">
        <f t="shared" si="4"/>
        <v>给水加压泵房及回水池2成套配电柜、控制柜安装</v>
      </c>
      <c r="H273" s="52" t="b">
        <v>0</v>
      </c>
    </row>
    <row r="274" spans="1:7">
      <c r="A274" s="52" t="s">
        <v>93</v>
      </c>
      <c r="B274" s="60">
        <v>2</v>
      </c>
      <c r="C274" s="60" t="s">
        <v>95</v>
      </c>
      <c r="D274" s="52" t="str">
        <f ca="1">_xlfn.IFNA(VLOOKUP(A274,电气!A:F,6,FALSE),"")</f>
        <v>钢筋混凝土</v>
      </c>
      <c r="E274" s="52" t="str">
        <f>TEXT(COUNTIF(电气!Y:Y,G274),"0")</f>
        <v>0</v>
      </c>
      <c r="F274" s="52" t="str">
        <f t="array" ref="F274">_xlfn.TEXTJOIN(";",1,IF(电气!$Y$1:$Y$942=G274,电气!$E$1:$E$942,""))</f>
        <v/>
      </c>
      <c r="G274" s="52" t="str">
        <f t="shared" si="4"/>
        <v>给水加压泵房及回水池2接地装置安装</v>
      </c>
    </row>
    <row r="275" spans="1:7">
      <c r="A275" s="52" t="s">
        <v>93</v>
      </c>
      <c r="B275" s="82">
        <v>2</v>
      </c>
      <c r="C275" s="82" t="s">
        <v>90</v>
      </c>
      <c r="D275" s="52" t="str">
        <f ca="1">_xlfn.IFNA(VLOOKUP(A275,电气!A:F,6,FALSE),"")</f>
        <v>钢筋混凝土</v>
      </c>
      <c r="E275" s="52" t="str">
        <f>TEXT(COUNTIF(电气!Y:Y,G275),"0")</f>
        <v>0</v>
      </c>
      <c r="F275" s="52" t="str">
        <f t="array" ref="F275">_xlfn.TEXTJOIN(";",1,IF(电气!$Y$1:$Y$942=G275,电气!$E$1:$E$942,""))</f>
        <v/>
      </c>
      <c r="G275" s="52" t="str">
        <f t="shared" si="4"/>
        <v>给水加压泵房及回水池2接闪器安装</v>
      </c>
    </row>
    <row r="276" spans="1:7">
      <c r="A276" s="52" t="s">
        <v>93</v>
      </c>
      <c r="B276" s="60">
        <v>2</v>
      </c>
      <c r="C276" s="60" t="s">
        <v>157</v>
      </c>
      <c r="D276" s="52" t="str">
        <f ca="1">_xlfn.IFNA(VLOOKUP(A276,电气!A:F,6,FALSE),"")</f>
        <v>钢筋混凝土</v>
      </c>
      <c r="E276" s="52" t="str">
        <f>TEXT(COUNTIF(电气!Y:Y,G276),"0")</f>
        <v>0</v>
      </c>
      <c r="F276" s="52" t="str">
        <f t="array" ref="F276">_xlfn.TEXTJOIN(";",1,IF(电气!$Y$1:$Y$942=G276,电气!$E$1:$E$942,""))</f>
        <v/>
      </c>
      <c r="G276" s="52" t="str">
        <f t="shared" si="4"/>
        <v>给水加压泵房及回水池2照明配电箱（盘）安装</v>
      </c>
    </row>
    <row r="277" spans="1:7">
      <c r="A277" s="52" t="s">
        <v>93</v>
      </c>
      <c r="B277" s="82">
        <v>2</v>
      </c>
      <c r="C277" s="82" t="s">
        <v>81</v>
      </c>
      <c r="D277" s="52" t="str">
        <f ca="1">_xlfn.IFNA(VLOOKUP(A277,电气!A:F,6,FALSE),"")</f>
        <v>钢筋混凝土</v>
      </c>
      <c r="E277" s="52" t="str">
        <f>TEXT(COUNTIF(电气!Y:Y,G277),"0")</f>
        <v>0</v>
      </c>
      <c r="F277" s="52" t="str">
        <f t="array" ref="F277">_xlfn.TEXTJOIN(";",1,IF(电气!$Y$1:$Y$942=G277,电气!$E$1:$E$942,""))</f>
        <v/>
      </c>
      <c r="G277" s="52" t="str">
        <f t="shared" si="4"/>
        <v>给水加压泵房及回水池2电缆头制作、导线连接和线路电气试验</v>
      </c>
    </row>
    <row r="278" spans="1:7">
      <c r="A278" s="52" t="s">
        <v>93</v>
      </c>
      <c r="B278" s="60">
        <v>2</v>
      </c>
      <c r="C278" s="60" t="s">
        <v>47</v>
      </c>
      <c r="D278" s="52" t="str">
        <f ca="1">_xlfn.IFNA(VLOOKUP(A278,电气!A:F,6,FALSE),"")</f>
        <v>钢筋混凝土</v>
      </c>
      <c r="E278" s="52" t="str">
        <f>TEXT(COUNTIF(电气!Y:Y,G278),"0")</f>
        <v>0</v>
      </c>
      <c r="F278" s="52" t="str">
        <f t="array" ref="F278">_xlfn.TEXTJOIN(";",1,IF(电气!$Y$1:$Y$942=G278,电气!$E$1:$E$942,""))</f>
        <v/>
      </c>
      <c r="G278" s="52" t="str">
        <f t="shared" si="4"/>
        <v>给水加压泵房及回水池2电缆沟内和电缆竖井内电缆敷设</v>
      </c>
    </row>
    <row r="279" spans="1:8">
      <c r="A279" s="52" t="s">
        <v>93</v>
      </c>
      <c r="B279" s="82">
        <v>2</v>
      </c>
      <c r="C279" s="82" t="s">
        <v>45</v>
      </c>
      <c r="D279" s="52" t="str">
        <f ca="1">_xlfn.IFNA(VLOOKUP(A279,电气!A:F,6,FALSE),"")</f>
        <v>钢筋混凝土</v>
      </c>
      <c r="E279" s="52" t="str">
        <f>TEXT(COUNTIF(电气!Y:Y,G279),"0")</f>
        <v>1</v>
      </c>
      <c r="F279" s="56" t="str">
        <f t="array" ref="F279">_xlfn.TEXTJOIN(";",1,IF(电气!$Y$1:$Y$942=G279,电气!$E$1:$E$942,""))</f>
        <v>配电室I段、II段进线</v>
      </c>
      <c r="G279" s="52" t="str">
        <f t="shared" si="4"/>
        <v>给水加压泵房及回水池2裸母线、封闭母线、插接式母线安装</v>
      </c>
      <c r="H279" s="52" t="b">
        <v>0</v>
      </c>
    </row>
    <row r="280" spans="1:7">
      <c r="A280" s="52" t="s">
        <v>93</v>
      </c>
      <c r="B280" s="60">
        <v>3</v>
      </c>
      <c r="C280" s="60" t="s">
        <v>37</v>
      </c>
      <c r="D280" s="52" t="str">
        <f ca="1">_xlfn.IFNA(VLOOKUP(A280,电气!A:F,6,FALSE),"")</f>
        <v>钢筋混凝土</v>
      </c>
      <c r="E280" s="52" t="str">
        <f>TEXT(COUNTIF(电气!Y:Y,G280),"0")</f>
        <v>0</v>
      </c>
      <c r="F280" s="52" t="str">
        <f t="array" ref="F280">_xlfn.TEXTJOIN(";",1,IF(电气!$Y$1:$Y$942=G280,电气!$E$1:$E$942,""))</f>
        <v/>
      </c>
      <c r="G280" s="52" t="str">
        <f t="shared" si="4"/>
        <v>给水加压泵房及回水池3桥架安装和桥架内电缆敷设</v>
      </c>
    </row>
    <row r="281" spans="1:7">
      <c r="A281" s="52" t="s">
        <v>93</v>
      </c>
      <c r="B281" s="82">
        <v>3</v>
      </c>
      <c r="C281" s="82" t="s">
        <v>35</v>
      </c>
      <c r="D281" s="52" t="str">
        <f ca="1">_xlfn.IFNA(VLOOKUP(A281,电气!A:F,6,FALSE),"")</f>
        <v>钢筋混凝土</v>
      </c>
      <c r="E281" s="52" t="str">
        <f>TEXT(COUNTIF(电气!Y:Y,G281),"0")</f>
        <v>0</v>
      </c>
      <c r="F281" s="52" t="str">
        <f t="array" ref="F281">_xlfn.TEXTJOIN(";",1,IF(电气!$Y$1:$Y$942=G281,电气!$E$1:$E$942,""))</f>
        <v/>
      </c>
      <c r="G281" s="52" t="str">
        <f t="shared" si="4"/>
        <v>给水加压泵房及回水池3电线、电缆导管和线槽敷设</v>
      </c>
    </row>
    <row r="282" spans="1:7">
      <c r="A282" s="52" t="s">
        <v>93</v>
      </c>
      <c r="B282" s="60">
        <v>3</v>
      </c>
      <c r="C282" s="60" t="s">
        <v>30</v>
      </c>
      <c r="D282" s="52" t="str">
        <f ca="1">_xlfn.IFNA(VLOOKUP(A282,电气!A:F,6,FALSE),"")</f>
        <v>钢筋混凝土</v>
      </c>
      <c r="E282" s="52" t="str">
        <f>TEXT(COUNTIF(电气!Y:Y,G282),"0")</f>
        <v>0</v>
      </c>
      <c r="F282" s="52" t="str">
        <f t="array" ref="F282">_xlfn.TEXTJOIN(";",1,IF(电气!$Y$1:$Y$942=G282,电气!$E$1:$E$942,""))</f>
        <v/>
      </c>
      <c r="G282" s="52" t="str">
        <f t="shared" si="4"/>
        <v>给水加压泵房及回水池3电线、电缆穿管和线槽敷设</v>
      </c>
    </row>
    <row r="283" spans="1:8">
      <c r="A283" s="52" t="s">
        <v>93</v>
      </c>
      <c r="B283" s="82">
        <v>3</v>
      </c>
      <c r="C283" s="82" t="s">
        <v>81</v>
      </c>
      <c r="D283" s="52" t="str">
        <f ca="1">_xlfn.IFNA(VLOOKUP(A283,电气!A:F,6,FALSE),"")</f>
        <v>钢筋混凝土</v>
      </c>
      <c r="E283" s="52" t="str">
        <f>TEXT(COUNTIF(电气!Y:Y,G283),"0")</f>
        <v>1</v>
      </c>
      <c r="F283" s="56" t="str">
        <f t="array" ref="F283">_xlfn.TEXTJOIN(";",1,IF(电气!$Y$1:$Y$942=G283,电气!$E$1:$E$942,""))</f>
        <v>1#、2#变压器</v>
      </c>
      <c r="G283" s="52" t="str">
        <f t="shared" si="4"/>
        <v>给水加压泵房及回水池3电缆头制作、导线连接和线路电气试验</v>
      </c>
      <c r="H283" s="52" t="b">
        <v>0</v>
      </c>
    </row>
    <row r="284" spans="1:7">
      <c r="A284" s="52" t="s">
        <v>93</v>
      </c>
      <c r="B284" s="60">
        <v>3</v>
      </c>
      <c r="C284" s="60" t="s">
        <v>47</v>
      </c>
      <c r="D284" s="52" t="str">
        <f ca="1">_xlfn.IFNA(VLOOKUP(A284,电气!A:F,6,FALSE),"")</f>
        <v>钢筋混凝土</v>
      </c>
      <c r="E284" s="52" t="str">
        <f>TEXT(COUNTIF(电气!Y:Y,G284),"0")</f>
        <v>0</v>
      </c>
      <c r="F284" s="52" t="str">
        <f t="array" ref="F284">_xlfn.TEXTJOIN(";",1,IF(电气!$Y$1:$Y$942=G284,电气!$E$1:$E$942,""))</f>
        <v/>
      </c>
      <c r="G284" s="52" t="str">
        <f t="shared" si="4"/>
        <v>给水加压泵房及回水池3电缆沟内和电缆竖井内电缆敷设</v>
      </c>
    </row>
    <row r="285" spans="1:7">
      <c r="A285" s="52" t="s">
        <v>93</v>
      </c>
      <c r="B285" s="82">
        <v>3</v>
      </c>
      <c r="C285" s="82" t="s">
        <v>45</v>
      </c>
      <c r="D285" s="52" t="str">
        <f ca="1">_xlfn.IFNA(VLOOKUP(A285,电气!A:F,6,FALSE),"")</f>
        <v>钢筋混凝土</v>
      </c>
      <c r="E285" s="52" t="str">
        <f>TEXT(COUNTIF(电气!Y:Y,G285),"0")</f>
        <v>0</v>
      </c>
      <c r="F285" s="52" t="str">
        <f t="array" ref="F285">_xlfn.TEXTJOIN(";",1,IF(电气!$Y$1:$Y$942=G285,电气!$E$1:$E$942,""))</f>
        <v/>
      </c>
      <c r="G285" s="52" t="str">
        <f t="shared" si="4"/>
        <v>给水加压泵房及回水池3裸母线、封闭母线、插接式母线安装</v>
      </c>
    </row>
    <row r="286" spans="1:8">
      <c r="A286" s="52" t="s">
        <v>93</v>
      </c>
      <c r="B286" s="60">
        <v>4</v>
      </c>
      <c r="C286" s="60" t="s">
        <v>101</v>
      </c>
      <c r="D286" s="52" t="str">
        <f ca="1">_xlfn.IFNA(VLOOKUP(A286,电气!A:F,6,FALSE),"")</f>
        <v>钢筋混凝土</v>
      </c>
      <c r="E286" s="52" t="str">
        <f>TEXT(COUNTIF(电气!Y:Y,G286),"0")</f>
        <v>1</v>
      </c>
      <c r="F286" s="56" t="str">
        <f t="array" ref="F286">_xlfn.TEXTJOIN(";",1,IF(电气!$Y$1:$Y$942=G286,电气!$E$1:$E$942,""))</f>
        <v>C-E轴、1-8线</v>
      </c>
      <c r="G286" s="52" t="str">
        <f t="shared" si="4"/>
        <v>给水加压泵房及回水池4低压电动机检查、接线</v>
      </c>
      <c r="H286" s="52" t="b">
        <v>0</v>
      </c>
    </row>
    <row r="287" spans="1:8">
      <c r="A287" s="52" t="s">
        <v>93</v>
      </c>
      <c r="B287" s="82">
        <v>4</v>
      </c>
      <c r="C287" s="82" t="s">
        <v>102</v>
      </c>
      <c r="D287" s="52" t="str">
        <f ca="1">_xlfn.IFNA(VLOOKUP(A287,电气!A:F,6,FALSE),"")</f>
        <v>钢筋混凝土</v>
      </c>
      <c r="E287" s="52" t="str">
        <f>TEXT(COUNTIF(电气!Y:Y,G287),"0")</f>
        <v>1</v>
      </c>
      <c r="F287" s="56" t="str">
        <f t="array" ref="F287">_xlfn.TEXTJOIN(";",1,IF(电气!$Y$1:$Y$942=G287,电气!$E$1:$E$942,""))</f>
        <v>C-E轴、1-8线</v>
      </c>
      <c r="G287" s="52" t="str">
        <f t="shared" si="4"/>
        <v>给水加压泵房及回水池4低压电气动力设备检测、试验和空载试运行</v>
      </c>
      <c r="H287" s="52" t="b">
        <v>0</v>
      </c>
    </row>
    <row r="288" spans="1:8">
      <c r="A288" s="52" t="s">
        <v>93</v>
      </c>
      <c r="B288" s="60">
        <v>4</v>
      </c>
      <c r="C288" s="60" t="s">
        <v>100</v>
      </c>
      <c r="D288" s="52" t="str">
        <f ca="1">_xlfn.IFNA(VLOOKUP(A288,电气!A:F,6,FALSE),"")</f>
        <v>钢筋混凝土</v>
      </c>
      <c r="E288" s="52" t="str">
        <f>TEXT(COUNTIF(电气!Y:Y,G288),"0")</f>
        <v>1</v>
      </c>
      <c r="F288" s="56" t="str">
        <f t="array" ref="F288">_xlfn.TEXTJOIN(";",1,IF(电气!$Y$1:$Y$942=G288,电气!$E$1:$E$942,""))</f>
        <v>C-E轴、1-8线</v>
      </c>
      <c r="G288" s="52" t="str">
        <f t="shared" si="4"/>
        <v>给水加压泵房及回水池4成套配电柜、控制柜和动力配电箱安装</v>
      </c>
      <c r="H288" s="52" t="b">
        <v>0</v>
      </c>
    </row>
    <row r="289" spans="1:8">
      <c r="A289" s="52" t="s">
        <v>93</v>
      </c>
      <c r="B289" s="82">
        <v>4</v>
      </c>
      <c r="C289" s="82" t="s">
        <v>75</v>
      </c>
      <c r="D289" s="52" t="str">
        <f ca="1">_xlfn.IFNA(VLOOKUP(A289,电气!A:F,6,FALSE),"")</f>
        <v>钢筋混凝土</v>
      </c>
      <c r="E289" s="52" t="str">
        <f>TEXT(COUNTIF(电气!Y:Y,G289),"0")</f>
        <v>1</v>
      </c>
      <c r="F289" s="56" t="str">
        <f t="array" ref="F289">_xlfn.TEXTJOIN(";",1,IF(电气!$Y$1:$Y$942=G289,电气!$E$1:$E$942,""))</f>
        <v>C-E轴、1-8线</v>
      </c>
      <c r="G289" s="52" t="str">
        <f t="shared" si="4"/>
        <v>给水加压泵房及回水池4插座、开关安装</v>
      </c>
      <c r="H289" s="52" t="b">
        <v>0</v>
      </c>
    </row>
    <row r="290" spans="1:8">
      <c r="A290" s="52" t="s">
        <v>93</v>
      </c>
      <c r="B290" s="60">
        <v>4</v>
      </c>
      <c r="C290" s="60" t="s">
        <v>37</v>
      </c>
      <c r="D290" s="52" t="str">
        <f ca="1">_xlfn.IFNA(VLOOKUP(A290,电气!A:F,6,FALSE),"")</f>
        <v>钢筋混凝土</v>
      </c>
      <c r="E290" s="52" t="str">
        <f>TEXT(COUNTIF(电气!Y:Y,G290),"0")</f>
        <v>1</v>
      </c>
      <c r="F290" s="56" t="str">
        <f t="array" ref="F290">_xlfn.TEXTJOIN(";",1,IF(电气!$Y$1:$Y$942=G290,电气!$E$1:$E$942,""))</f>
        <v>C-E轴、1-8线</v>
      </c>
      <c r="G290" s="52" t="str">
        <f t="shared" si="4"/>
        <v>给水加压泵房及回水池4桥架安装和桥架内电缆敷设</v>
      </c>
      <c r="H290" s="52" t="b">
        <v>0</v>
      </c>
    </row>
    <row r="291" spans="1:8">
      <c r="A291" s="52" t="s">
        <v>93</v>
      </c>
      <c r="B291" s="82">
        <v>4</v>
      </c>
      <c r="C291" s="82" t="s">
        <v>35</v>
      </c>
      <c r="D291" s="52" t="str">
        <f ca="1">_xlfn.IFNA(VLOOKUP(A291,电气!A:F,6,FALSE),"")</f>
        <v>钢筋混凝土</v>
      </c>
      <c r="E291" s="52" t="str">
        <f>TEXT(COUNTIF(电气!Y:Y,G291),"0")</f>
        <v>1</v>
      </c>
      <c r="F291" s="56" t="str">
        <f t="array" ref="F291">_xlfn.TEXTJOIN(";",1,IF(电气!$Y$1:$Y$942=G291,电气!$E$1:$E$942,""))</f>
        <v>C-E轴、1-8线</v>
      </c>
      <c r="G291" s="52" t="str">
        <f t="shared" si="4"/>
        <v>给水加压泵房及回水池4电线、电缆导管和线槽敷设</v>
      </c>
      <c r="H291" s="52" t="b">
        <v>0</v>
      </c>
    </row>
    <row r="292" spans="1:8">
      <c r="A292" s="52" t="s">
        <v>93</v>
      </c>
      <c r="B292" s="60">
        <v>4</v>
      </c>
      <c r="C292" s="60" t="s">
        <v>30</v>
      </c>
      <c r="D292" s="52" t="str">
        <f ca="1">_xlfn.IFNA(VLOOKUP(A292,电气!A:F,6,FALSE),"")</f>
        <v>钢筋混凝土</v>
      </c>
      <c r="E292" s="52" t="str">
        <f>TEXT(COUNTIF(电气!Y:Y,G292),"0")</f>
        <v>1</v>
      </c>
      <c r="F292" s="56" t="str">
        <f t="array" ref="F292">_xlfn.TEXTJOIN(";",1,IF(电气!$Y$1:$Y$942=G292,电气!$E$1:$E$942,""))</f>
        <v>C-E轴、1-8线</v>
      </c>
      <c r="G292" s="52" t="str">
        <f t="shared" si="4"/>
        <v>给水加压泵房及回水池4电线、电缆穿管和线槽敷设</v>
      </c>
      <c r="H292" s="52" t="b">
        <v>0</v>
      </c>
    </row>
    <row r="293" spans="1:8">
      <c r="A293" s="52" t="s">
        <v>93</v>
      </c>
      <c r="B293" s="82">
        <v>4</v>
      </c>
      <c r="C293" s="82" t="s">
        <v>81</v>
      </c>
      <c r="D293" s="52" t="str">
        <f ca="1">_xlfn.IFNA(VLOOKUP(A293,电气!A:F,6,FALSE),"")</f>
        <v>钢筋混凝土</v>
      </c>
      <c r="E293" s="52" t="str">
        <f>TEXT(COUNTIF(电气!Y:Y,G293),"0")</f>
        <v>1</v>
      </c>
      <c r="F293" s="56" t="str">
        <f t="array" ref="F293">_xlfn.TEXTJOIN(";",1,IF(电气!$Y$1:$Y$942=G293,电气!$E$1:$E$942,""))</f>
        <v>C-E轴、1-8线</v>
      </c>
      <c r="G293" s="52" t="str">
        <f t="shared" si="4"/>
        <v>给水加压泵房及回水池4电缆头制作、导线连接和线路电气试验</v>
      </c>
      <c r="H293" s="52" t="b">
        <v>0</v>
      </c>
    </row>
    <row r="294" spans="1:7">
      <c r="A294" s="52" t="s">
        <v>93</v>
      </c>
      <c r="B294" s="60">
        <v>5</v>
      </c>
      <c r="C294" s="60" t="s">
        <v>86</v>
      </c>
      <c r="D294" s="52" t="str">
        <f ca="1">_xlfn.IFNA(VLOOKUP(A294,电气!A:F,6,FALSE),"")</f>
        <v>钢筋混凝土</v>
      </c>
      <c r="E294" s="52" t="str">
        <f>TEXT(COUNTIF(电气!Y:Y,G294),"0")</f>
        <v>0</v>
      </c>
      <c r="F294" s="52" t="str">
        <f t="array" ref="F294">_xlfn.TEXTJOIN(";",1,IF(电气!$Y$1:$Y$942=G294,电气!$E$1:$E$942,""))</f>
        <v/>
      </c>
      <c r="G294" s="52" t="str">
        <f t="shared" si="4"/>
        <v>给水加压泵房及回水池5建筑照明通电试运行</v>
      </c>
    </row>
    <row r="295" spans="1:7">
      <c r="A295" s="52" t="s">
        <v>93</v>
      </c>
      <c r="B295" s="82">
        <v>5</v>
      </c>
      <c r="C295" s="82" t="s">
        <v>36</v>
      </c>
      <c r="D295" s="52" t="str">
        <f ca="1">_xlfn.IFNA(VLOOKUP(A295,电气!A:F,6,FALSE),"")</f>
        <v>钢筋混凝土</v>
      </c>
      <c r="E295" s="52" t="str">
        <f>TEXT(COUNTIF(电气!Y:Y,G295),"0")</f>
        <v>0</v>
      </c>
      <c r="F295" s="52" t="str">
        <f t="array" ref="F295">_xlfn.TEXTJOIN(";",1,IF(电气!$Y$1:$Y$942=G295,电气!$E$1:$E$942,""))</f>
        <v/>
      </c>
      <c r="G295" s="52" t="str">
        <f t="shared" si="4"/>
        <v>给水加压泵房及回水池5普通灯具安装</v>
      </c>
    </row>
    <row r="296" spans="1:7">
      <c r="A296" s="52" t="s">
        <v>93</v>
      </c>
      <c r="B296" s="60">
        <v>5</v>
      </c>
      <c r="C296" s="60" t="s">
        <v>157</v>
      </c>
      <c r="D296" s="52" t="str">
        <f ca="1">_xlfn.IFNA(VLOOKUP(A296,电气!A:F,6,FALSE),"")</f>
        <v>钢筋混凝土</v>
      </c>
      <c r="E296" s="52" t="str">
        <f>TEXT(COUNTIF(电气!Y:Y,G296),"0")</f>
        <v>0</v>
      </c>
      <c r="F296" s="52" t="str">
        <f t="array" ref="F296">_xlfn.TEXTJOIN(";",1,IF(电气!$Y$1:$Y$942=G296,电气!$E$1:$E$942,""))</f>
        <v/>
      </c>
      <c r="G296" s="52" t="str">
        <f t="shared" si="4"/>
        <v>给水加压泵房及回水池5照明配电箱（盘）安装</v>
      </c>
    </row>
    <row r="297" spans="1:7">
      <c r="A297" s="52" t="s">
        <v>93</v>
      </c>
      <c r="B297" s="82">
        <v>5</v>
      </c>
      <c r="C297" s="82" t="s">
        <v>35</v>
      </c>
      <c r="D297" s="52" t="str">
        <f ca="1">_xlfn.IFNA(VLOOKUP(A297,电气!A:F,6,FALSE),"")</f>
        <v>钢筋混凝土</v>
      </c>
      <c r="E297" s="52" t="str">
        <f>TEXT(COUNTIF(电气!Y:Y,G297),"0")</f>
        <v>0</v>
      </c>
      <c r="F297" s="52" t="str">
        <f t="array" ref="F297">_xlfn.TEXTJOIN(";",1,IF(电气!$Y$1:$Y$942=G297,电气!$E$1:$E$942,""))</f>
        <v/>
      </c>
      <c r="G297" s="52" t="str">
        <f t="shared" si="4"/>
        <v>给水加压泵房及回水池5电线、电缆导管和线槽敷设</v>
      </c>
    </row>
    <row r="298" spans="1:7">
      <c r="A298" s="52" t="s">
        <v>93</v>
      </c>
      <c r="B298" s="60">
        <v>5</v>
      </c>
      <c r="C298" s="60" t="s">
        <v>30</v>
      </c>
      <c r="D298" s="52" t="str">
        <f ca="1">_xlfn.IFNA(VLOOKUP(A298,电气!A:F,6,FALSE),"")</f>
        <v>钢筋混凝土</v>
      </c>
      <c r="E298" s="52" t="str">
        <f>TEXT(COUNTIF(电气!Y:Y,G298),"0")</f>
        <v>0</v>
      </c>
      <c r="F298" s="52" t="str">
        <f t="array" ref="F298">_xlfn.TEXTJOIN(";",1,IF(电气!$Y$1:$Y$942=G298,电气!$E$1:$E$942,""))</f>
        <v/>
      </c>
      <c r="G298" s="52" t="str">
        <f t="shared" si="4"/>
        <v>给水加压泵房及回水池5电线、电缆穿管和线槽敷设</v>
      </c>
    </row>
    <row r="299" spans="1:7">
      <c r="A299" s="52" t="s">
        <v>93</v>
      </c>
      <c r="B299" s="82">
        <v>5</v>
      </c>
      <c r="C299" s="82" t="s">
        <v>81</v>
      </c>
      <c r="D299" s="52" t="str">
        <f ca="1">_xlfn.IFNA(VLOOKUP(A299,电气!A:F,6,FALSE),"")</f>
        <v>钢筋混凝土</v>
      </c>
      <c r="E299" s="52" t="str">
        <f>TEXT(COUNTIF(电气!Y:Y,G299),"0")</f>
        <v>0</v>
      </c>
      <c r="F299" s="52" t="str">
        <f t="array" ref="F299">_xlfn.TEXTJOIN(";",1,IF(电气!$Y$1:$Y$942=G299,电气!$E$1:$E$942,""))</f>
        <v/>
      </c>
      <c r="G299" s="52" t="str">
        <f t="shared" si="4"/>
        <v>给水加压泵房及回水池5电缆头制作、导线连接和线路电气试验</v>
      </c>
    </row>
    <row r="300" spans="1:7">
      <c r="A300" s="52" t="s">
        <v>93</v>
      </c>
      <c r="B300" s="60">
        <v>6</v>
      </c>
      <c r="C300" s="60" t="s">
        <v>100</v>
      </c>
      <c r="D300" s="52" t="str">
        <f ca="1">_xlfn.IFNA(VLOOKUP(A300,电气!A:F,6,FALSE),"")</f>
        <v>钢筋混凝土</v>
      </c>
      <c r="E300" s="52" t="str">
        <f>TEXT(COUNTIF(电气!Y:Y,G300),"0")</f>
        <v>0</v>
      </c>
      <c r="F300" s="52" t="str">
        <f t="array" ref="F300">_xlfn.TEXTJOIN(";",1,IF(电气!$Y$1:$Y$942=G300,电气!$E$1:$E$942,""))</f>
        <v/>
      </c>
      <c r="G300" s="52" t="str">
        <f t="shared" si="4"/>
        <v>给水加压泵房及回水池6成套配电柜、控制柜和动力配电箱安装</v>
      </c>
    </row>
    <row r="301" spans="1:7">
      <c r="A301" s="52" t="s">
        <v>93</v>
      </c>
      <c r="B301" s="82">
        <v>6</v>
      </c>
      <c r="C301" s="82" t="s">
        <v>95</v>
      </c>
      <c r="D301" s="52" t="str">
        <f ca="1">_xlfn.IFNA(VLOOKUP(A301,电气!A:F,6,FALSE),"")</f>
        <v>钢筋混凝土</v>
      </c>
      <c r="E301" s="52" t="str">
        <f>TEXT(COUNTIF(电气!Y:Y,G301),"0")</f>
        <v>0</v>
      </c>
      <c r="F301" s="52" t="str">
        <f t="array" ref="F301">_xlfn.TEXTJOIN(";",1,IF(电气!$Y$1:$Y$942=G301,电气!$E$1:$E$942,""))</f>
        <v/>
      </c>
      <c r="G301" s="52" t="str">
        <f t="shared" si="4"/>
        <v>给水加压泵房及回水池6接地装置安装</v>
      </c>
    </row>
    <row r="302" spans="1:7">
      <c r="A302" s="52" t="s">
        <v>93</v>
      </c>
      <c r="B302" s="60">
        <v>6</v>
      </c>
      <c r="C302" s="60" t="s">
        <v>174</v>
      </c>
      <c r="D302" s="52" t="str">
        <f ca="1">_xlfn.IFNA(VLOOKUP(A302,电气!A:F,6,FALSE),"")</f>
        <v>钢筋混凝土</v>
      </c>
      <c r="E302" s="52" t="str">
        <f>TEXT(COUNTIF(电气!Y:Y,G302),"0")</f>
        <v>0</v>
      </c>
      <c r="F302" s="52" t="str">
        <f t="array" ref="F302">_xlfn.TEXTJOIN(";",1,IF(电气!$Y$1:$Y$942=G302,电气!$E$1:$E$942,""))</f>
        <v/>
      </c>
      <c r="G302" s="52" t="str">
        <f t="shared" ref="G302:G365" si="5">A302&amp;B302&amp;C302</f>
        <v>给水加压泵房及回水池6柴油发电机组安装</v>
      </c>
    </row>
    <row r="303" spans="1:7">
      <c r="A303" s="52" t="s">
        <v>93</v>
      </c>
      <c r="B303" s="82">
        <v>6</v>
      </c>
      <c r="C303" s="82" t="s">
        <v>35</v>
      </c>
      <c r="D303" s="52" t="str">
        <f ca="1">_xlfn.IFNA(VLOOKUP(A303,电气!A:F,6,FALSE),"")</f>
        <v>钢筋混凝土</v>
      </c>
      <c r="E303" s="52" t="str">
        <f>TEXT(COUNTIF(电气!Y:Y,G303),"0")</f>
        <v>0</v>
      </c>
      <c r="F303" s="52" t="str">
        <f t="array" ref="F303">_xlfn.TEXTJOIN(";",1,IF(电气!$Y$1:$Y$942=G303,电气!$E$1:$E$942,""))</f>
        <v/>
      </c>
      <c r="G303" s="52" t="str">
        <f t="shared" si="5"/>
        <v>给水加压泵房及回水池6电线、电缆导管和线槽敷设</v>
      </c>
    </row>
    <row r="304" spans="1:7">
      <c r="A304" s="52" t="s">
        <v>93</v>
      </c>
      <c r="B304" s="60">
        <v>6</v>
      </c>
      <c r="C304" s="60" t="s">
        <v>30</v>
      </c>
      <c r="D304" s="52" t="str">
        <f ca="1">_xlfn.IFNA(VLOOKUP(A304,电气!A:F,6,FALSE),"")</f>
        <v>钢筋混凝土</v>
      </c>
      <c r="E304" s="52" t="str">
        <f>TEXT(COUNTIF(电气!Y:Y,G304),"0")</f>
        <v>0</v>
      </c>
      <c r="F304" s="52" t="str">
        <f t="array" ref="F304">_xlfn.TEXTJOIN(";",1,IF(电气!$Y$1:$Y$942=G304,电气!$E$1:$E$942,""))</f>
        <v/>
      </c>
      <c r="G304" s="52" t="str">
        <f t="shared" si="5"/>
        <v>给水加压泵房及回水池6电线、电缆穿管和线槽敷设</v>
      </c>
    </row>
    <row r="305" spans="1:7">
      <c r="A305" s="52" t="s">
        <v>93</v>
      </c>
      <c r="B305" s="82">
        <v>6</v>
      </c>
      <c r="C305" s="82" t="s">
        <v>81</v>
      </c>
      <c r="D305" s="52" t="str">
        <f ca="1">_xlfn.IFNA(VLOOKUP(A305,电气!A:F,6,FALSE),"")</f>
        <v>钢筋混凝土</v>
      </c>
      <c r="E305" s="52" t="str">
        <f>TEXT(COUNTIF(电气!Y:Y,G305),"0")</f>
        <v>0</v>
      </c>
      <c r="F305" s="52" t="str">
        <f t="array" ref="F305">_xlfn.TEXTJOIN(";",1,IF(电气!$Y$1:$Y$942=G305,电气!$E$1:$E$942,""))</f>
        <v/>
      </c>
      <c r="G305" s="52" t="str">
        <f t="shared" si="5"/>
        <v>给水加压泵房及回水池6电缆头制作、导线连接和线路电气试验</v>
      </c>
    </row>
    <row r="306" spans="1:7">
      <c r="A306" s="52" t="s">
        <v>93</v>
      </c>
      <c r="B306" s="60">
        <v>6</v>
      </c>
      <c r="C306" s="60" t="s">
        <v>45</v>
      </c>
      <c r="D306" s="52" t="str">
        <f ca="1">_xlfn.IFNA(VLOOKUP(A306,电气!A:F,6,FALSE),"")</f>
        <v>钢筋混凝土</v>
      </c>
      <c r="E306" s="52" t="str">
        <f>TEXT(COUNTIF(电气!Y:Y,G306),"0")</f>
        <v>0</v>
      </c>
      <c r="F306" s="52" t="str">
        <f t="array" ref="F306">_xlfn.TEXTJOIN(";",1,IF(电气!$Y$1:$Y$942=G306,电气!$E$1:$E$942,""))</f>
        <v/>
      </c>
      <c r="G306" s="52" t="str">
        <f t="shared" si="5"/>
        <v>给水加压泵房及回水池6裸母线、封闭母线、插接式母线安装</v>
      </c>
    </row>
    <row r="307" spans="1:8">
      <c r="A307" s="52" t="s">
        <v>93</v>
      </c>
      <c r="B307" s="82">
        <v>7</v>
      </c>
      <c r="C307" s="82" t="s">
        <v>92</v>
      </c>
      <c r="D307" s="52" t="str">
        <f ca="1">_xlfn.IFNA(VLOOKUP(A307,电气!A:F,6,FALSE),"")</f>
        <v>钢筋混凝土</v>
      </c>
      <c r="E307" s="52" t="str">
        <f>TEXT(COUNTIF(电气!Y:Y,G307),"0")</f>
        <v>1</v>
      </c>
      <c r="F307" s="56" t="str">
        <f t="array" ref="F307">_xlfn.TEXTJOIN(";",1,IF(电气!$Y$1:$Y$942=G307,电气!$E$1:$E$942,""))</f>
        <v>配电室</v>
      </c>
      <c r="G307" s="52" t="str">
        <f t="shared" si="5"/>
        <v>给水加压泵房及回水池7变配电室接地干线敷设</v>
      </c>
      <c r="H307" s="52" t="b">
        <v>0</v>
      </c>
    </row>
    <row r="308" spans="1:7">
      <c r="A308" s="52" t="s">
        <v>93</v>
      </c>
      <c r="B308" s="60">
        <v>7</v>
      </c>
      <c r="C308" s="60" t="s">
        <v>95</v>
      </c>
      <c r="D308" s="52" t="str">
        <f ca="1">_xlfn.IFNA(VLOOKUP(A308,电气!A:F,6,FALSE),"")</f>
        <v>钢筋混凝土</v>
      </c>
      <c r="E308" s="52" t="str">
        <f>TEXT(COUNTIF(电气!Y:Y,G308),"0")</f>
        <v>0</v>
      </c>
      <c r="F308" s="52" t="str">
        <f t="array" ref="F308">_xlfn.TEXTJOIN(";",1,IF(电气!$Y$1:$Y$942=G308,电气!$E$1:$E$942,""))</f>
        <v/>
      </c>
      <c r="G308" s="52" t="str">
        <f t="shared" si="5"/>
        <v>给水加压泵房及回水池7接地装置安装</v>
      </c>
    </row>
    <row r="309" spans="1:8">
      <c r="A309" s="52" t="s">
        <v>93</v>
      </c>
      <c r="B309" s="82">
        <v>7</v>
      </c>
      <c r="C309" s="82" t="s">
        <v>90</v>
      </c>
      <c r="D309" s="52" t="str">
        <f ca="1">_xlfn.IFNA(VLOOKUP(A309,电气!A:F,6,FALSE),"")</f>
        <v>钢筋混凝土</v>
      </c>
      <c r="E309" s="52" t="str">
        <f>TEXT(COUNTIF(电气!Y:Y,G309),"0")</f>
        <v>1</v>
      </c>
      <c r="F309" s="56" t="str">
        <f t="array" ref="F309">_xlfn.TEXTJOIN(";",1,IF(电气!$Y$1:$Y$942=G309,电气!$E$1:$E$942,""))</f>
        <v>配电室</v>
      </c>
      <c r="G309" s="52" t="str">
        <f t="shared" si="5"/>
        <v>给水加压泵房及回水池7接闪器安装</v>
      </c>
      <c r="H309" s="52" t="b">
        <v>0</v>
      </c>
    </row>
    <row r="310" spans="1:7">
      <c r="A310" s="52" t="s">
        <v>153</v>
      </c>
      <c r="B310" s="60">
        <v>1</v>
      </c>
      <c r="C310" s="60" t="s">
        <v>39</v>
      </c>
      <c r="D310" s="52" t="str">
        <f ca="1">_xlfn.IFNA(VLOOKUP(A310,电气!A:F,6,FALSE),"")</f>
        <v>钢筋混凝土</v>
      </c>
      <c r="E310" s="52" t="str">
        <f>TEXT(COUNTIF(电气!Y:Y,G310),"0")</f>
        <v>0</v>
      </c>
      <c r="F310" s="52" t="str">
        <f t="array" ref="F310">_xlfn.TEXTJOIN(";",1,IF(电气!$Y$1:$Y$942=G310,电气!$E$1:$E$942,""))</f>
        <v/>
      </c>
      <c r="G310" s="52" t="str">
        <f t="shared" si="5"/>
        <v>硫酸库1变压器安装</v>
      </c>
    </row>
    <row r="311" spans="1:7">
      <c r="A311" s="52" t="s">
        <v>153</v>
      </c>
      <c r="B311" s="82">
        <v>1</v>
      </c>
      <c r="C311" s="82" t="s">
        <v>42</v>
      </c>
      <c r="D311" s="52" t="str">
        <f ca="1">_xlfn.IFNA(VLOOKUP(A311,电气!A:F,6,FALSE),"")</f>
        <v>钢筋混凝土</v>
      </c>
      <c r="E311" s="52" t="str">
        <f>TEXT(COUNTIF(电气!Y:Y,G311),"0")</f>
        <v>0</v>
      </c>
      <c r="F311" s="52" t="str">
        <f t="array" ref="F311">_xlfn.TEXTJOIN(";",1,IF(电气!$Y$1:$Y$942=G311,电气!$E$1:$E$942,""))</f>
        <v/>
      </c>
      <c r="G311" s="52" t="str">
        <f t="shared" si="5"/>
        <v>硫酸库1成套配电柜、控制柜安装</v>
      </c>
    </row>
    <row r="312" spans="1:7">
      <c r="A312" s="52" t="s">
        <v>153</v>
      </c>
      <c r="B312" s="60">
        <v>1</v>
      </c>
      <c r="C312" s="60" t="s">
        <v>35</v>
      </c>
      <c r="D312" s="52" t="str">
        <f ca="1">_xlfn.IFNA(VLOOKUP(A312,电气!A:F,6,FALSE),"")</f>
        <v>钢筋混凝土</v>
      </c>
      <c r="E312" s="52" t="str">
        <f>TEXT(COUNTIF(电气!Y:Y,G312),"0")</f>
        <v>0</v>
      </c>
      <c r="F312" s="52" t="str">
        <f t="array" ref="F312">_xlfn.TEXTJOIN(";",1,IF(电气!$Y$1:$Y$942=G312,电气!$E$1:$E$942,""))</f>
        <v/>
      </c>
      <c r="G312" s="52" t="str">
        <f t="shared" si="5"/>
        <v>硫酸库1电线、电缆导管和线槽敷设</v>
      </c>
    </row>
    <row r="313" spans="1:7">
      <c r="A313" s="52" t="s">
        <v>153</v>
      </c>
      <c r="B313" s="82">
        <v>1</v>
      </c>
      <c r="C313" s="82" t="s">
        <v>30</v>
      </c>
      <c r="D313" s="52" t="str">
        <f ca="1">_xlfn.IFNA(VLOOKUP(A313,电气!A:F,6,FALSE),"")</f>
        <v>钢筋混凝土</v>
      </c>
      <c r="E313" s="52" t="str">
        <f>TEXT(COUNTIF(电气!Y:Y,G313),"0")</f>
        <v>0</v>
      </c>
      <c r="F313" s="52" t="str">
        <f t="array" ref="F313">_xlfn.TEXTJOIN(";",1,IF(电气!$Y$1:$Y$942=G313,电气!$E$1:$E$942,""))</f>
        <v/>
      </c>
      <c r="G313" s="52" t="str">
        <f t="shared" si="5"/>
        <v>硫酸库1电线、电缆穿管和线槽敷设</v>
      </c>
    </row>
    <row r="314" spans="1:7">
      <c r="A314" s="52" t="s">
        <v>153</v>
      </c>
      <c r="B314" s="60">
        <v>1</v>
      </c>
      <c r="C314" s="60" t="s">
        <v>81</v>
      </c>
      <c r="D314" s="52" t="str">
        <f ca="1">_xlfn.IFNA(VLOOKUP(A314,电气!A:F,6,FALSE),"")</f>
        <v>钢筋混凝土</v>
      </c>
      <c r="E314" s="52" t="str">
        <f>TEXT(COUNTIF(电气!Y:Y,G314),"0")</f>
        <v>0</v>
      </c>
      <c r="F314" s="52" t="str">
        <f t="array" ref="F314">_xlfn.TEXTJOIN(";",1,IF(电气!$Y$1:$Y$942=G314,电气!$E$1:$E$942,""))</f>
        <v/>
      </c>
      <c r="G314" s="52" t="str">
        <f t="shared" si="5"/>
        <v>硫酸库1电缆头制作、导线连接和线路电气试验</v>
      </c>
    </row>
    <row r="315" spans="1:7">
      <c r="A315" s="52" t="s">
        <v>153</v>
      </c>
      <c r="B315" s="82">
        <v>2</v>
      </c>
      <c r="C315" s="82" t="s">
        <v>39</v>
      </c>
      <c r="D315" s="52" t="str">
        <f ca="1">_xlfn.IFNA(VLOOKUP(A315,电气!A:F,6,FALSE),"")</f>
        <v>钢筋混凝土</v>
      </c>
      <c r="E315" s="52" t="str">
        <f>TEXT(COUNTIF(电气!Y:Y,G315),"0")</f>
        <v>0</v>
      </c>
      <c r="F315" s="52" t="str">
        <f t="array" ref="F315">_xlfn.TEXTJOIN(";",1,IF(电气!$Y$1:$Y$942=G315,电气!$E$1:$E$942,""))</f>
        <v/>
      </c>
      <c r="G315" s="52" t="str">
        <f t="shared" si="5"/>
        <v>硫酸库2变压器安装</v>
      </c>
    </row>
    <row r="316" spans="1:7">
      <c r="A316" s="52" t="s">
        <v>153</v>
      </c>
      <c r="B316" s="60">
        <v>2</v>
      </c>
      <c r="C316" s="60" t="s">
        <v>92</v>
      </c>
      <c r="D316" s="52" t="str">
        <f ca="1">_xlfn.IFNA(VLOOKUP(A316,电气!A:F,6,FALSE),"")</f>
        <v>钢筋混凝土</v>
      </c>
      <c r="E316" s="52" t="str">
        <f>TEXT(COUNTIF(电气!Y:Y,G316),"0")</f>
        <v>0</v>
      </c>
      <c r="F316" s="52" t="str">
        <f t="array" ref="F316">_xlfn.TEXTJOIN(";",1,IF(电气!$Y$1:$Y$942=G316,电气!$E$1:$E$942,""))</f>
        <v/>
      </c>
      <c r="G316" s="52" t="str">
        <f t="shared" si="5"/>
        <v>硫酸库2变配电室接地干线敷设</v>
      </c>
    </row>
    <row r="317" spans="1:7">
      <c r="A317" s="52" t="s">
        <v>153</v>
      </c>
      <c r="B317" s="82">
        <v>2</v>
      </c>
      <c r="C317" s="82" t="s">
        <v>42</v>
      </c>
      <c r="D317" s="52" t="str">
        <f ca="1">_xlfn.IFNA(VLOOKUP(A317,电气!A:F,6,FALSE),"")</f>
        <v>钢筋混凝土</v>
      </c>
      <c r="E317" s="52" t="str">
        <f>TEXT(COUNTIF(电气!Y:Y,G317),"0")</f>
        <v>0</v>
      </c>
      <c r="F317" s="52" t="str">
        <f t="array" ref="F317">_xlfn.TEXTJOIN(";",1,IF(电气!$Y$1:$Y$942=G317,电气!$E$1:$E$942,""))</f>
        <v/>
      </c>
      <c r="G317" s="52" t="str">
        <f t="shared" si="5"/>
        <v>硫酸库2成套配电柜、控制柜安装</v>
      </c>
    </row>
    <row r="318" spans="1:7">
      <c r="A318" s="52" t="s">
        <v>153</v>
      </c>
      <c r="B318" s="60">
        <v>2</v>
      </c>
      <c r="C318" s="60" t="s">
        <v>95</v>
      </c>
      <c r="D318" s="52" t="str">
        <f ca="1">_xlfn.IFNA(VLOOKUP(A318,电气!A:F,6,FALSE),"")</f>
        <v>钢筋混凝土</v>
      </c>
      <c r="E318" s="52" t="str">
        <f>TEXT(COUNTIF(电气!Y:Y,G318),"0")</f>
        <v>0</v>
      </c>
      <c r="F318" s="52" t="str">
        <f t="array" ref="F318">_xlfn.TEXTJOIN(";",1,IF(电气!$Y$1:$Y$942=G318,电气!$E$1:$E$942,""))</f>
        <v/>
      </c>
      <c r="G318" s="52" t="str">
        <f t="shared" si="5"/>
        <v>硫酸库2接地装置安装</v>
      </c>
    </row>
    <row r="319" spans="1:7">
      <c r="A319" s="52" t="s">
        <v>153</v>
      </c>
      <c r="B319" s="82">
        <v>2</v>
      </c>
      <c r="C319" s="82" t="s">
        <v>90</v>
      </c>
      <c r="D319" s="52" t="str">
        <f ca="1">_xlfn.IFNA(VLOOKUP(A319,电气!A:F,6,FALSE),"")</f>
        <v>钢筋混凝土</v>
      </c>
      <c r="E319" s="52" t="str">
        <f>TEXT(COUNTIF(电气!Y:Y,G319),"0")</f>
        <v>0</v>
      </c>
      <c r="F319" s="52" t="str">
        <f t="array" ref="F319">_xlfn.TEXTJOIN(";",1,IF(电气!$Y$1:$Y$942=G319,电气!$E$1:$E$942,""))</f>
        <v/>
      </c>
      <c r="G319" s="52" t="str">
        <f t="shared" si="5"/>
        <v>硫酸库2接闪器安装</v>
      </c>
    </row>
    <row r="320" spans="1:7">
      <c r="A320" s="52" t="s">
        <v>153</v>
      </c>
      <c r="B320" s="60">
        <v>2</v>
      </c>
      <c r="C320" s="60" t="s">
        <v>157</v>
      </c>
      <c r="D320" s="52" t="str">
        <f ca="1">_xlfn.IFNA(VLOOKUP(A320,电气!A:F,6,FALSE),"")</f>
        <v>钢筋混凝土</v>
      </c>
      <c r="E320" s="52" t="str">
        <f>TEXT(COUNTIF(电气!Y:Y,G320),"0")</f>
        <v>0</v>
      </c>
      <c r="F320" s="52" t="str">
        <f t="array" ref="F320">_xlfn.TEXTJOIN(";",1,IF(电气!$Y$1:$Y$942=G320,电气!$E$1:$E$942,""))</f>
        <v/>
      </c>
      <c r="G320" s="52" t="str">
        <f t="shared" si="5"/>
        <v>硫酸库2照明配电箱（盘）安装</v>
      </c>
    </row>
    <row r="321" spans="1:7">
      <c r="A321" s="52" t="s">
        <v>153</v>
      </c>
      <c r="B321" s="82">
        <v>2</v>
      </c>
      <c r="C321" s="82" t="s">
        <v>81</v>
      </c>
      <c r="D321" s="52" t="str">
        <f ca="1">_xlfn.IFNA(VLOOKUP(A321,电气!A:F,6,FALSE),"")</f>
        <v>钢筋混凝土</v>
      </c>
      <c r="E321" s="52" t="str">
        <f>TEXT(COUNTIF(电气!Y:Y,G321),"0")</f>
        <v>0</v>
      </c>
      <c r="F321" s="52" t="str">
        <f t="array" ref="F321">_xlfn.TEXTJOIN(";",1,IF(电气!$Y$1:$Y$942=G321,电气!$E$1:$E$942,""))</f>
        <v/>
      </c>
      <c r="G321" s="52" t="str">
        <f t="shared" si="5"/>
        <v>硫酸库2电缆头制作、导线连接和线路电气试验</v>
      </c>
    </row>
    <row r="322" spans="1:7">
      <c r="A322" s="52" t="s">
        <v>153</v>
      </c>
      <c r="B322" s="60">
        <v>2</v>
      </c>
      <c r="C322" s="60" t="s">
        <v>47</v>
      </c>
      <c r="D322" s="52" t="str">
        <f ca="1">_xlfn.IFNA(VLOOKUP(A322,电气!A:F,6,FALSE),"")</f>
        <v>钢筋混凝土</v>
      </c>
      <c r="E322" s="52" t="str">
        <f>TEXT(COUNTIF(电气!Y:Y,G322),"0")</f>
        <v>0</v>
      </c>
      <c r="F322" s="52" t="str">
        <f t="array" ref="F322">_xlfn.TEXTJOIN(";",1,IF(电气!$Y$1:$Y$942=G322,电气!$E$1:$E$942,""))</f>
        <v/>
      </c>
      <c r="G322" s="52" t="str">
        <f t="shared" si="5"/>
        <v>硫酸库2电缆沟内和电缆竖井内电缆敷设</v>
      </c>
    </row>
    <row r="323" spans="1:7">
      <c r="A323" s="52" t="s">
        <v>153</v>
      </c>
      <c r="B323" s="82">
        <v>2</v>
      </c>
      <c r="C323" s="82" t="s">
        <v>45</v>
      </c>
      <c r="D323" s="52" t="str">
        <f ca="1">_xlfn.IFNA(VLOOKUP(A323,电气!A:F,6,FALSE),"")</f>
        <v>钢筋混凝土</v>
      </c>
      <c r="E323" s="52" t="str">
        <f>TEXT(COUNTIF(电气!Y:Y,G323),"0")</f>
        <v>0</v>
      </c>
      <c r="F323" s="52" t="str">
        <f t="array" ref="F323">_xlfn.TEXTJOIN(";",1,IF(电气!$Y$1:$Y$942=G323,电气!$E$1:$E$942,""))</f>
        <v/>
      </c>
      <c r="G323" s="52" t="str">
        <f t="shared" si="5"/>
        <v>硫酸库2裸母线、封闭母线、插接式母线安装</v>
      </c>
    </row>
    <row r="324" spans="1:7">
      <c r="A324" s="52" t="s">
        <v>153</v>
      </c>
      <c r="B324" s="60">
        <v>3</v>
      </c>
      <c r="C324" s="60" t="s">
        <v>37</v>
      </c>
      <c r="D324" s="52" t="str">
        <f ca="1">_xlfn.IFNA(VLOOKUP(A324,电气!A:F,6,FALSE),"")</f>
        <v>钢筋混凝土</v>
      </c>
      <c r="E324" s="52" t="str">
        <f>TEXT(COUNTIF(电气!Y:Y,G324),"0")</f>
        <v>0</v>
      </c>
      <c r="F324" s="52" t="str">
        <f t="array" ref="F324">_xlfn.TEXTJOIN(";",1,IF(电气!$Y$1:$Y$942=G324,电气!$E$1:$E$942,""))</f>
        <v/>
      </c>
      <c r="G324" s="52" t="str">
        <f t="shared" si="5"/>
        <v>硫酸库3桥架安装和桥架内电缆敷设</v>
      </c>
    </row>
    <row r="325" spans="1:7">
      <c r="A325" s="52" t="s">
        <v>153</v>
      </c>
      <c r="B325" s="82">
        <v>3</v>
      </c>
      <c r="C325" s="82" t="s">
        <v>35</v>
      </c>
      <c r="D325" s="52" t="str">
        <f ca="1">_xlfn.IFNA(VLOOKUP(A325,电气!A:F,6,FALSE),"")</f>
        <v>钢筋混凝土</v>
      </c>
      <c r="E325" s="52" t="str">
        <f>TEXT(COUNTIF(电气!Y:Y,G325),"0")</f>
        <v>0</v>
      </c>
      <c r="F325" s="52" t="str">
        <f t="array" ref="F325">_xlfn.TEXTJOIN(";",1,IF(电气!$Y$1:$Y$942=G325,电气!$E$1:$E$942,""))</f>
        <v/>
      </c>
      <c r="G325" s="52" t="str">
        <f t="shared" si="5"/>
        <v>硫酸库3电线、电缆导管和线槽敷设</v>
      </c>
    </row>
    <row r="326" spans="1:7">
      <c r="A326" s="52" t="s">
        <v>153</v>
      </c>
      <c r="B326" s="60">
        <v>3</v>
      </c>
      <c r="C326" s="60" t="s">
        <v>30</v>
      </c>
      <c r="D326" s="52" t="str">
        <f ca="1">_xlfn.IFNA(VLOOKUP(A326,电气!A:F,6,FALSE),"")</f>
        <v>钢筋混凝土</v>
      </c>
      <c r="E326" s="52" t="str">
        <f>TEXT(COUNTIF(电气!Y:Y,G326),"0")</f>
        <v>0</v>
      </c>
      <c r="F326" s="52" t="str">
        <f t="array" ref="F326">_xlfn.TEXTJOIN(";",1,IF(电气!$Y$1:$Y$942=G326,电气!$E$1:$E$942,""))</f>
        <v/>
      </c>
      <c r="G326" s="52" t="str">
        <f t="shared" si="5"/>
        <v>硫酸库3电线、电缆穿管和线槽敷设</v>
      </c>
    </row>
    <row r="327" spans="1:7">
      <c r="A327" s="52" t="s">
        <v>153</v>
      </c>
      <c r="B327" s="82">
        <v>3</v>
      </c>
      <c r="C327" s="82" t="s">
        <v>81</v>
      </c>
      <c r="D327" s="52" t="str">
        <f ca="1">_xlfn.IFNA(VLOOKUP(A327,电气!A:F,6,FALSE),"")</f>
        <v>钢筋混凝土</v>
      </c>
      <c r="E327" s="52" t="str">
        <f>TEXT(COUNTIF(电气!Y:Y,G327),"0")</f>
        <v>0</v>
      </c>
      <c r="F327" s="52" t="str">
        <f t="array" ref="F327">_xlfn.TEXTJOIN(";",1,IF(电气!$Y$1:$Y$942=G327,电气!$E$1:$E$942,""))</f>
        <v/>
      </c>
      <c r="G327" s="52" t="str">
        <f t="shared" si="5"/>
        <v>硫酸库3电缆头制作、导线连接和线路电气试验</v>
      </c>
    </row>
    <row r="328" spans="1:7">
      <c r="A328" s="52" t="s">
        <v>153</v>
      </c>
      <c r="B328" s="60">
        <v>3</v>
      </c>
      <c r="C328" s="60" t="s">
        <v>47</v>
      </c>
      <c r="D328" s="52" t="str">
        <f ca="1">_xlfn.IFNA(VLOOKUP(A328,电气!A:F,6,FALSE),"")</f>
        <v>钢筋混凝土</v>
      </c>
      <c r="E328" s="52" t="str">
        <f>TEXT(COUNTIF(电气!Y:Y,G328),"0")</f>
        <v>0</v>
      </c>
      <c r="F328" s="52" t="str">
        <f t="array" ref="F328">_xlfn.TEXTJOIN(";",1,IF(电气!$Y$1:$Y$942=G328,电气!$E$1:$E$942,""))</f>
        <v/>
      </c>
      <c r="G328" s="52" t="str">
        <f t="shared" si="5"/>
        <v>硫酸库3电缆沟内和电缆竖井内电缆敷设</v>
      </c>
    </row>
    <row r="329" spans="1:7">
      <c r="A329" s="52" t="s">
        <v>153</v>
      </c>
      <c r="B329" s="82">
        <v>3</v>
      </c>
      <c r="C329" s="82" t="s">
        <v>45</v>
      </c>
      <c r="D329" s="52" t="str">
        <f ca="1">_xlfn.IFNA(VLOOKUP(A329,电气!A:F,6,FALSE),"")</f>
        <v>钢筋混凝土</v>
      </c>
      <c r="E329" s="52" t="str">
        <f>TEXT(COUNTIF(电气!Y:Y,G329),"0")</f>
        <v>0</v>
      </c>
      <c r="F329" s="52" t="str">
        <f t="array" ref="F329">_xlfn.TEXTJOIN(";",1,IF(电气!$Y$1:$Y$942=G329,电气!$E$1:$E$942,""))</f>
        <v/>
      </c>
      <c r="G329" s="52" t="str">
        <f t="shared" si="5"/>
        <v>硫酸库3裸母线、封闭母线、插接式母线安装</v>
      </c>
    </row>
    <row r="330" spans="1:8">
      <c r="A330" s="52" t="s">
        <v>153</v>
      </c>
      <c r="B330" s="60">
        <v>4</v>
      </c>
      <c r="C330" s="60" t="s">
        <v>101</v>
      </c>
      <c r="D330" s="52" t="str">
        <f ca="1">_xlfn.IFNA(VLOOKUP(A330,电气!A:F,6,FALSE),"")</f>
        <v>钢筋混凝土</v>
      </c>
      <c r="E330" s="52" t="str">
        <f>TEXT(COUNTIF(电气!Y:Y,G330),"0")</f>
        <v>1</v>
      </c>
      <c r="F330" s="56" t="str">
        <f t="array" ref="F330">_xlfn.TEXTJOIN(";",1,IF(电气!$Y$1:$Y$942=G330,电气!$E$1:$E$942,""))</f>
        <v>硫酸库A-C轴，1-6线</v>
      </c>
      <c r="G330" s="52" t="str">
        <f t="shared" si="5"/>
        <v>硫酸库4低压电动机检查、接线</v>
      </c>
      <c r="H330" s="52" t="b">
        <v>0</v>
      </c>
    </row>
    <row r="331" spans="1:8">
      <c r="A331" s="52" t="s">
        <v>153</v>
      </c>
      <c r="B331" s="82">
        <v>4</v>
      </c>
      <c r="C331" s="82" t="s">
        <v>102</v>
      </c>
      <c r="D331" s="52" t="str">
        <f ca="1">_xlfn.IFNA(VLOOKUP(A331,电气!A:F,6,FALSE),"")</f>
        <v>钢筋混凝土</v>
      </c>
      <c r="E331" s="52" t="str">
        <f>TEXT(COUNTIF(电气!Y:Y,G331),"0")</f>
        <v>1</v>
      </c>
      <c r="F331" s="56" t="str">
        <f t="array" ref="F331">_xlfn.TEXTJOIN(";",1,IF(电气!$Y$1:$Y$942=G331,电气!$E$1:$E$942,""))</f>
        <v>硫酸库A-C轴，1-6线</v>
      </c>
      <c r="G331" s="52" t="str">
        <f t="shared" si="5"/>
        <v>硫酸库4低压电气动力设备检测、试验和空载试运行</v>
      </c>
      <c r="H331" s="52" t="b">
        <v>0</v>
      </c>
    </row>
    <row r="332" spans="1:8">
      <c r="A332" s="52" t="s">
        <v>153</v>
      </c>
      <c r="B332" s="60">
        <v>4</v>
      </c>
      <c r="C332" s="60" t="s">
        <v>100</v>
      </c>
      <c r="D332" s="52" t="str">
        <f ca="1">_xlfn.IFNA(VLOOKUP(A332,电气!A:F,6,FALSE),"")</f>
        <v>钢筋混凝土</v>
      </c>
      <c r="E332" s="52" t="str">
        <f>TEXT(COUNTIF(电气!Y:Y,G332),"0")</f>
        <v>1</v>
      </c>
      <c r="F332" s="56" t="str">
        <f t="array" ref="F332">_xlfn.TEXTJOIN(";",1,IF(电气!$Y$1:$Y$942=G332,电气!$E$1:$E$942,""))</f>
        <v>硫酸库A-C轴，1-6线</v>
      </c>
      <c r="G332" s="52" t="str">
        <f t="shared" si="5"/>
        <v>硫酸库4成套配电柜、控制柜和动力配电箱安装</v>
      </c>
      <c r="H332" s="52" t="b">
        <v>0</v>
      </c>
    </row>
    <row r="333" spans="1:8">
      <c r="A333" s="52" t="s">
        <v>153</v>
      </c>
      <c r="B333" s="82">
        <v>4</v>
      </c>
      <c r="C333" s="82" t="s">
        <v>75</v>
      </c>
      <c r="D333" s="52" t="str">
        <f ca="1">_xlfn.IFNA(VLOOKUP(A333,电气!A:F,6,FALSE),"")</f>
        <v>钢筋混凝土</v>
      </c>
      <c r="E333" s="52" t="str">
        <f>TEXT(COUNTIF(电气!Y:Y,G333),"0")</f>
        <v>1</v>
      </c>
      <c r="F333" s="56" t="str">
        <f t="array" ref="F333">_xlfn.TEXTJOIN(";",1,IF(电气!$Y$1:$Y$942=G333,电气!$E$1:$E$942,""))</f>
        <v>硫酸库A-C轴，1-6线</v>
      </c>
      <c r="G333" s="52" t="str">
        <f t="shared" si="5"/>
        <v>硫酸库4插座、开关安装</v>
      </c>
      <c r="H333" s="52" t="b">
        <v>0</v>
      </c>
    </row>
    <row r="334" spans="1:8">
      <c r="A334" s="52" t="s">
        <v>153</v>
      </c>
      <c r="B334" s="60">
        <v>4</v>
      </c>
      <c r="C334" s="60" t="s">
        <v>37</v>
      </c>
      <c r="D334" s="52" t="str">
        <f ca="1">_xlfn.IFNA(VLOOKUP(A334,电气!A:F,6,FALSE),"")</f>
        <v>钢筋混凝土</v>
      </c>
      <c r="E334" s="52" t="str">
        <f>TEXT(COUNTIF(电气!Y:Y,G334),"0")</f>
        <v>1</v>
      </c>
      <c r="F334" s="56" t="str">
        <f t="array" ref="F334">_xlfn.TEXTJOIN(";",1,IF(电气!$Y$1:$Y$942=G334,电气!$E$1:$E$942,""))</f>
        <v>硫酸库A-C轴，1-6线</v>
      </c>
      <c r="G334" s="52" t="str">
        <f t="shared" si="5"/>
        <v>硫酸库4桥架安装和桥架内电缆敷设</v>
      </c>
      <c r="H334" s="52" t="b">
        <v>0</v>
      </c>
    </row>
    <row r="335" spans="1:8">
      <c r="A335" s="52" t="s">
        <v>153</v>
      </c>
      <c r="B335" s="82">
        <v>4</v>
      </c>
      <c r="C335" s="82" t="s">
        <v>35</v>
      </c>
      <c r="D335" s="52" t="str">
        <f ca="1">_xlfn.IFNA(VLOOKUP(A335,电气!A:F,6,FALSE),"")</f>
        <v>钢筋混凝土</v>
      </c>
      <c r="E335" s="52" t="str">
        <f>TEXT(COUNTIF(电气!Y:Y,G335),"0")</f>
        <v>1</v>
      </c>
      <c r="F335" s="56" t="str">
        <f t="array" ref="F335">_xlfn.TEXTJOIN(";",1,IF(电气!$Y$1:$Y$942=G335,电气!$E$1:$E$942,""))</f>
        <v>硫酸库A-C轴，1-6线</v>
      </c>
      <c r="G335" s="52" t="str">
        <f t="shared" si="5"/>
        <v>硫酸库4电线、电缆导管和线槽敷设</v>
      </c>
      <c r="H335" s="52" t="b">
        <v>0</v>
      </c>
    </row>
    <row r="336" spans="1:8">
      <c r="A336" s="52" t="s">
        <v>153</v>
      </c>
      <c r="B336" s="60">
        <v>4</v>
      </c>
      <c r="C336" s="60" t="s">
        <v>30</v>
      </c>
      <c r="D336" s="52" t="str">
        <f ca="1">_xlfn.IFNA(VLOOKUP(A336,电气!A:F,6,FALSE),"")</f>
        <v>钢筋混凝土</v>
      </c>
      <c r="E336" s="52" t="str">
        <f>TEXT(COUNTIF(电气!Y:Y,G336),"0")</f>
        <v>1</v>
      </c>
      <c r="F336" s="56" t="str">
        <f t="array" ref="F336">_xlfn.TEXTJOIN(";",1,IF(电气!$Y$1:$Y$942=G336,电气!$E$1:$E$942,""))</f>
        <v>硫酸库A-C轴，1-6线</v>
      </c>
      <c r="G336" s="52" t="str">
        <f t="shared" si="5"/>
        <v>硫酸库4电线、电缆穿管和线槽敷设</v>
      </c>
      <c r="H336" s="52" t="b">
        <v>0</v>
      </c>
    </row>
    <row r="337" spans="1:8">
      <c r="A337" s="52" t="s">
        <v>153</v>
      </c>
      <c r="B337" s="82">
        <v>4</v>
      </c>
      <c r="C337" s="82" t="s">
        <v>81</v>
      </c>
      <c r="D337" s="52" t="str">
        <f ca="1">_xlfn.IFNA(VLOOKUP(A337,电气!A:F,6,FALSE),"")</f>
        <v>钢筋混凝土</v>
      </c>
      <c r="E337" s="52" t="str">
        <f>TEXT(COUNTIF(电气!Y:Y,G337),"0")</f>
        <v>1</v>
      </c>
      <c r="F337" s="56" t="str">
        <f t="array" ref="F337">_xlfn.TEXTJOIN(";",1,IF(电气!$Y$1:$Y$942=G337,电气!$E$1:$E$942,""))</f>
        <v>硫酸库A-E轴，1-6线</v>
      </c>
      <c r="G337" s="52" t="str">
        <f t="shared" si="5"/>
        <v>硫酸库4电缆头制作、导线连接和线路电气试验</v>
      </c>
      <c r="H337" s="52" t="b">
        <v>0</v>
      </c>
    </row>
    <row r="338" spans="1:8">
      <c r="A338" s="52" t="s">
        <v>153</v>
      </c>
      <c r="B338" s="60">
        <v>5</v>
      </c>
      <c r="C338" s="60" t="s">
        <v>86</v>
      </c>
      <c r="D338" s="52" t="str">
        <f ca="1">_xlfn.IFNA(VLOOKUP(A338,电气!A:F,6,FALSE),"")</f>
        <v>钢筋混凝土</v>
      </c>
      <c r="E338" s="52" t="str">
        <f>TEXT(COUNTIF(电气!Y:Y,G338),"0")</f>
        <v>1</v>
      </c>
      <c r="F338" s="56" t="str">
        <f t="array" ref="F338">_xlfn.TEXTJOIN(";",1,IF(电气!$Y$1:$Y$942=G338,电气!$E$1:$E$942,""))</f>
        <v>硫酸库A-E轴，1-6线</v>
      </c>
      <c r="G338" s="52" t="str">
        <f t="shared" si="5"/>
        <v>硫酸库5建筑照明通电试运行</v>
      </c>
      <c r="H338" s="52" t="b">
        <v>0</v>
      </c>
    </row>
    <row r="339" spans="1:8">
      <c r="A339" s="52" t="s">
        <v>153</v>
      </c>
      <c r="B339" s="82">
        <v>5</v>
      </c>
      <c r="C339" s="82" t="s">
        <v>36</v>
      </c>
      <c r="D339" s="52" t="str">
        <f ca="1">_xlfn.IFNA(VLOOKUP(A339,电气!A:F,6,FALSE),"")</f>
        <v>钢筋混凝土</v>
      </c>
      <c r="E339" s="52" t="str">
        <f>TEXT(COUNTIF(电气!Y:Y,G339),"0")</f>
        <v>1</v>
      </c>
      <c r="F339" s="56" t="str">
        <f t="array" ref="F339">_xlfn.TEXTJOIN(";",1,IF(电气!$Y$1:$Y$942=G339,电气!$E$1:$E$942,""))</f>
        <v>硫酸库A-E轴，1-6线</v>
      </c>
      <c r="G339" s="52" t="str">
        <f t="shared" si="5"/>
        <v>硫酸库5普通灯具安装</v>
      </c>
      <c r="H339" s="52" t="b">
        <v>0</v>
      </c>
    </row>
    <row r="340" spans="1:8">
      <c r="A340" s="52" t="s">
        <v>153</v>
      </c>
      <c r="B340" s="60">
        <v>5</v>
      </c>
      <c r="C340" s="60" t="s">
        <v>157</v>
      </c>
      <c r="D340" s="52" t="str">
        <f ca="1">_xlfn.IFNA(VLOOKUP(A340,电气!A:F,6,FALSE),"")</f>
        <v>钢筋混凝土</v>
      </c>
      <c r="E340" s="52" t="str">
        <f>TEXT(COUNTIF(电气!Y:Y,G340),"0")</f>
        <v>1</v>
      </c>
      <c r="F340" s="56" t="str">
        <f t="array" ref="F340">_xlfn.TEXTJOIN(";",1,IF(电气!$Y$1:$Y$942=G340,电气!$E$1:$E$942,""))</f>
        <v>硫酸库A-E轴，1-6线</v>
      </c>
      <c r="G340" s="52" t="str">
        <f t="shared" si="5"/>
        <v>硫酸库5照明配电箱（盘）安装</v>
      </c>
      <c r="H340" s="52" t="b">
        <v>0</v>
      </c>
    </row>
    <row r="341" spans="1:8">
      <c r="A341" s="52" t="s">
        <v>153</v>
      </c>
      <c r="B341" s="82">
        <v>5</v>
      </c>
      <c r="C341" s="82" t="s">
        <v>35</v>
      </c>
      <c r="D341" s="52" t="str">
        <f ca="1">_xlfn.IFNA(VLOOKUP(A341,电气!A:F,6,FALSE),"")</f>
        <v>钢筋混凝土</v>
      </c>
      <c r="E341" s="52" t="str">
        <f>TEXT(COUNTIF(电气!Y:Y,G341),"0")</f>
        <v>1</v>
      </c>
      <c r="F341" s="56" t="str">
        <f t="array" ref="F341">_xlfn.TEXTJOIN(";",1,IF(电气!$Y$1:$Y$942=G341,电气!$E$1:$E$942,""))</f>
        <v>硫酸库A-E轴，1-6线</v>
      </c>
      <c r="G341" s="52" t="str">
        <f t="shared" si="5"/>
        <v>硫酸库5电线、电缆导管和线槽敷设</v>
      </c>
      <c r="H341" s="52" t="b">
        <v>0</v>
      </c>
    </row>
    <row r="342" spans="1:8">
      <c r="A342" s="52" t="s">
        <v>153</v>
      </c>
      <c r="B342" s="60">
        <v>5</v>
      </c>
      <c r="C342" s="60" t="s">
        <v>30</v>
      </c>
      <c r="D342" s="52" t="str">
        <f ca="1">_xlfn.IFNA(VLOOKUP(A342,电气!A:F,6,FALSE),"")</f>
        <v>钢筋混凝土</v>
      </c>
      <c r="E342" s="52" t="str">
        <f>TEXT(COUNTIF(电气!Y:Y,G342),"0")</f>
        <v>1</v>
      </c>
      <c r="F342" s="56" t="str">
        <f t="array" ref="F342">_xlfn.TEXTJOIN(";",1,IF(电气!$Y$1:$Y$942=G342,电气!$E$1:$E$942,""))</f>
        <v>硫酸库A-E轴，1-6线</v>
      </c>
      <c r="G342" s="52" t="str">
        <f t="shared" si="5"/>
        <v>硫酸库5电线、电缆穿管和线槽敷设</v>
      </c>
      <c r="H342" s="52" t="b">
        <v>0</v>
      </c>
    </row>
    <row r="343" spans="1:8">
      <c r="A343" s="52" t="s">
        <v>153</v>
      </c>
      <c r="B343" s="82">
        <v>5</v>
      </c>
      <c r="C343" s="82" t="s">
        <v>81</v>
      </c>
      <c r="D343" s="52" t="str">
        <f ca="1">_xlfn.IFNA(VLOOKUP(A343,电气!A:F,6,FALSE),"")</f>
        <v>钢筋混凝土</v>
      </c>
      <c r="E343" s="52" t="str">
        <f>TEXT(COUNTIF(电气!Y:Y,G343),"0")</f>
        <v>1</v>
      </c>
      <c r="F343" s="56" t="str">
        <f t="array" ref="F343">_xlfn.TEXTJOIN(";",1,IF(电气!$Y$1:$Y$942=G343,电气!$E$1:$E$942,""))</f>
        <v>硫酸库A-E轴，1-6线</v>
      </c>
      <c r="G343" s="52" t="str">
        <f t="shared" si="5"/>
        <v>硫酸库5电缆头制作、导线连接和线路电气试验</v>
      </c>
      <c r="H343" s="52" t="b">
        <v>0</v>
      </c>
    </row>
    <row r="344" spans="1:7">
      <c r="A344" s="52" t="s">
        <v>153</v>
      </c>
      <c r="B344" s="60">
        <v>6</v>
      </c>
      <c r="C344" s="60" t="s">
        <v>100</v>
      </c>
      <c r="D344" s="52" t="str">
        <f ca="1">_xlfn.IFNA(VLOOKUP(A344,电气!A:F,6,FALSE),"")</f>
        <v>钢筋混凝土</v>
      </c>
      <c r="E344" s="52" t="str">
        <f>TEXT(COUNTIF(电气!Y:Y,G344),"0")</f>
        <v>0</v>
      </c>
      <c r="F344" s="52" t="str">
        <f t="array" ref="F344">_xlfn.TEXTJOIN(";",1,IF(电气!$Y$1:$Y$942=G344,电气!$E$1:$E$942,""))</f>
        <v/>
      </c>
      <c r="G344" s="52" t="str">
        <f t="shared" si="5"/>
        <v>硫酸库6成套配电柜、控制柜和动力配电箱安装</v>
      </c>
    </row>
    <row r="345" spans="1:7">
      <c r="A345" s="52" t="s">
        <v>153</v>
      </c>
      <c r="B345" s="82">
        <v>6</v>
      </c>
      <c r="C345" s="82" t="s">
        <v>95</v>
      </c>
      <c r="D345" s="52" t="str">
        <f ca="1">_xlfn.IFNA(VLOOKUP(A345,电气!A:F,6,FALSE),"")</f>
        <v>钢筋混凝土</v>
      </c>
      <c r="E345" s="52" t="str">
        <f>TEXT(COUNTIF(电气!Y:Y,G345),"0")</f>
        <v>0</v>
      </c>
      <c r="F345" s="52" t="str">
        <f t="array" ref="F345">_xlfn.TEXTJOIN(";",1,IF(电气!$Y$1:$Y$942=G345,电气!$E$1:$E$942,""))</f>
        <v/>
      </c>
      <c r="G345" s="52" t="str">
        <f t="shared" si="5"/>
        <v>硫酸库6接地装置安装</v>
      </c>
    </row>
    <row r="346" spans="1:7">
      <c r="A346" s="52" t="s">
        <v>153</v>
      </c>
      <c r="B346" s="60">
        <v>6</v>
      </c>
      <c r="C346" s="60" t="s">
        <v>174</v>
      </c>
      <c r="D346" s="52" t="str">
        <f ca="1">_xlfn.IFNA(VLOOKUP(A346,电气!A:F,6,FALSE),"")</f>
        <v>钢筋混凝土</v>
      </c>
      <c r="E346" s="52" t="str">
        <f>TEXT(COUNTIF(电气!Y:Y,G346),"0")</f>
        <v>0</v>
      </c>
      <c r="F346" s="52" t="str">
        <f t="array" ref="F346">_xlfn.TEXTJOIN(";",1,IF(电气!$Y$1:$Y$942=G346,电气!$E$1:$E$942,""))</f>
        <v/>
      </c>
      <c r="G346" s="52" t="str">
        <f t="shared" si="5"/>
        <v>硫酸库6柴油发电机组安装</v>
      </c>
    </row>
    <row r="347" spans="1:7">
      <c r="A347" s="52" t="s">
        <v>153</v>
      </c>
      <c r="B347" s="82">
        <v>6</v>
      </c>
      <c r="C347" s="82" t="s">
        <v>35</v>
      </c>
      <c r="D347" s="52" t="str">
        <f ca="1">_xlfn.IFNA(VLOOKUP(A347,电气!A:F,6,FALSE),"")</f>
        <v>钢筋混凝土</v>
      </c>
      <c r="E347" s="52" t="str">
        <f>TEXT(COUNTIF(电气!Y:Y,G347),"0")</f>
        <v>0</v>
      </c>
      <c r="F347" s="52" t="str">
        <f t="array" ref="F347">_xlfn.TEXTJOIN(";",1,IF(电气!$Y$1:$Y$942=G347,电气!$E$1:$E$942,""))</f>
        <v/>
      </c>
      <c r="G347" s="52" t="str">
        <f t="shared" si="5"/>
        <v>硫酸库6电线、电缆导管和线槽敷设</v>
      </c>
    </row>
    <row r="348" spans="1:7">
      <c r="A348" s="52" t="s">
        <v>153</v>
      </c>
      <c r="B348" s="60">
        <v>6</v>
      </c>
      <c r="C348" s="60" t="s">
        <v>30</v>
      </c>
      <c r="D348" s="52" t="str">
        <f ca="1">_xlfn.IFNA(VLOOKUP(A348,电气!A:F,6,FALSE),"")</f>
        <v>钢筋混凝土</v>
      </c>
      <c r="E348" s="52" t="str">
        <f>TEXT(COUNTIF(电气!Y:Y,G348),"0")</f>
        <v>0</v>
      </c>
      <c r="F348" s="52" t="str">
        <f t="array" ref="F348">_xlfn.TEXTJOIN(";",1,IF(电气!$Y$1:$Y$942=G348,电气!$E$1:$E$942,""))</f>
        <v/>
      </c>
      <c r="G348" s="52" t="str">
        <f t="shared" si="5"/>
        <v>硫酸库6电线、电缆穿管和线槽敷设</v>
      </c>
    </row>
    <row r="349" spans="1:7">
      <c r="A349" s="52" t="s">
        <v>153</v>
      </c>
      <c r="B349" s="82">
        <v>6</v>
      </c>
      <c r="C349" s="82" t="s">
        <v>81</v>
      </c>
      <c r="D349" s="52" t="str">
        <f ca="1">_xlfn.IFNA(VLOOKUP(A349,电气!A:F,6,FALSE),"")</f>
        <v>钢筋混凝土</v>
      </c>
      <c r="E349" s="52" t="str">
        <f>TEXT(COUNTIF(电气!Y:Y,G349),"0")</f>
        <v>0</v>
      </c>
      <c r="F349" s="52" t="str">
        <f t="array" ref="F349">_xlfn.TEXTJOIN(";",1,IF(电气!$Y$1:$Y$942=G349,电气!$E$1:$E$942,""))</f>
        <v/>
      </c>
      <c r="G349" s="52" t="str">
        <f t="shared" si="5"/>
        <v>硫酸库6电缆头制作、导线连接和线路电气试验</v>
      </c>
    </row>
    <row r="350" spans="1:7">
      <c r="A350" s="52" t="s">
        <v>153</v>
      </c>
      <c r="B350" s="60">
        <v>6</v>
      </c>
      <c r="C350" s="60" t="s">
        <v>45</v>
      </c>
      <c r="D350" s="52" t="str">
        <f ca="1">_xlfn.IFNA(VLOOKUP(A350,电气!A:F,6,FALSE),"")</f>
        <v>钢筋混凝土</v>
      </c>
      <c r="E350" s="52" t="str">
        <f>TEXT(COUNTIF(电气!Y:Y,G350),"0")</f>
        <v>0</v>
      </c>
      <c r="F350" s="52" t="str">
        <f t="array" ref="F350">_xlfn.TEXTJOIN(";",1,IF(电气!$Y$1:$Y$942=G350,电气!$E$1:$E$942,""))</f>
        <v/>
      </c>
      <c r="G350" s="52" t="str">
        <f t="shared" si="5"/>
        <v>硫酸库6裸母线、封闭母线、插接式母线安装</v>
      </c>
    </row>
    <row r="351" spans="1:7">
      <c r="A351" s="52" t="s">
        <v>153</v>
      </c>
      <c r="B351" s="82">
        <v>7</v>
      </c>
      <c r="C351" s="82" t="s">
        <v>92</v>
      </c>
      <c r="D351" s="52" t="str">
        <f ca="1">_xlfn.IFNA(VLOOKUP(A351,电气!A:F,6,FALSE),"")</f>
        <v>钢筋混凝土</v>
      </c>
      <c r="E351" s="52" t="str">
        <f>TEXT(COUNTIF(电气!Y:Y,G351),"0")</f>
        <v>0</v>
      </c>
      <c r="F351" s="52" t="str">
        <f t="array" ref="F351">_xlfn.TEXTJOIN(";",1,IF(电气!$Y$1:$Y$942=G351,电气!$E$1:$E$942,""))</f>
        <v/>
      </c>
      <c r="G351" s="52" t="str">
        <f t="shared" si="5"/>
        <v>硫酸库7变配电室接地干线敷设</v>
      </c>
    </row>
    <row r="352" spans="1:8">
      <c r="A352" s="52" t="s">
        <v>153</v>
      </c>
      <c r="B352" s="60">
        <v>7</v>
      </c>
      <c r="C352" s="60" t="s">
        <v>95</v>
      </c>
      <c r="D352" s="52" t="str">
        <f ca="1">_xlfn.IFNA(VLOOKUP(A352,电气!A:F,6,FALSE),"")</f>
        <v>钢筋混凝土</v>
      </c>
      <c r="E352" s="52" t="str">
        <f>TEXT(COUNTIF(电气!Y:Y,G352),"0")</f>
        <v>1</v>
      </c>
      <c r="F352" s="56" t="str">
        <f t="array" ref="F352">_xlfn.TEXTJOIN(";",1,IF(电气!$Y$1:$Y$942=G352,电气!$E$1:$E$942,""))</f>
        <v>硫酸库A-C轴，1-6线</v>
      </c>
      <c r="G352" s="52" t="str">
        <f t="shared" si="5"/>
        <v>硫酸库7接地装置安装</v>
      </c>
      <c r="H352" s="52" t="b">
        <v>0</v>
      </c>
    </row>
    <row r="353" spans="1:8">
      <c r="A353" s="52" t="s">
        <v>153</v>
      </c>
      <c r="B353" s="82">
        <v>7</v>
      </c>
      <c r="C353" s="82" t="s">
        <v>90</v>
      </c>
      <c r="D353" s="52" t="str">
        <f ca="1">_xlfn.IFNA(VLOOKUP(A353,电气!A:F,6,FALSE),"")</f>
        <v>钢筋混凝土</v>
      </c>
      <c r="E353" s="52" t="str">
        <f>TEXT(COUNTIF(电气!Y:Y,G353),"0")</f>
        <v>1</v>
      </c>
      <c r="F353" s="56" t="str">
        <f t="array" ref="F353">_xlfn.TEXTJOIN(";",1,IF(电气!$Y$1:$Y$942=G353,电气!$E$1:$E$942,""))</f>
        <v>硫酸库A-C轴，1-6线</v>
      </c>
      <c r="G353" s="52" t="str">
        <f t="shared" si="5"/>
        <v>硫酸库7接闪器安装</v>
      </c>
      <c r="H353" s="52" t="b">
        <v>0</v>
      </c>
    </row>
    <row r="354" spans="1:7">
      <c r="A354" s="52" t="s">
        <v>159</v>
      </c>
      <c r="B354" s="60">
        <v>1</v>
      </c>
      <c r="C354" s="60" t="s">
        <v>39</v>
      </c>
      <c r="D354" s="52" t="str">
        <f ca="1">_xlfn.IFNA(VLOOKUP(A354,电气!A:F,6,FALSE),"")</f>
        <v>钢结构</v>
      </c>
      <c r="E354" s="52" t="str">
        <f>TEXT(COUNTIF(电气!Y:Y,G354),"0")</f>
        <v>0</v>
      </c>
      <c r="F354" s="52" t="str">
        <f t="array" ref="F354">_xlfn.TEXTJOIN(";",1,IF(电气!$Y$1:$Y$942=G354,电气!$E$1:$E$942,""))</f>
        <v/>
      </c>
      <c r="G354" s="52" t="str">
        <f t="shared" si="5"/>
        <v>溶剂油库1变压器安装</v>
      </c>
    </row>
    <row r="355" spans="1:7">
      <c r="A355" s="52" t="s">
        <v>159</v>
      </c>
      <c r="B355" s="82">
        <v>1</v>
      </c>
      <c r="C355" s="82" t="s">
        <v>42</v>
      </c>
      <c r="D355" s="52" t="str">
        <f ca="1">_xlfn.IFNA(VLOOKUP(A355,电气!A:F,6,FALSE),"")</f>
        <v>钢结构</v>
      </c>
      <c r="E355" s="52" t="str">
        <f>TEXT(COUNTIF(电气!Y:Y,G355),"0")</f>
        <v>0</v>
      </c>
      <c r="F355" s="52" t="str">
        <f t="array" ref="F355">_xlfn.TEXTJOIN(";",1,IF(电气!$Y$1:$Y$942=G355,电气!$E$1:$E$942,""))</f>
        <v/>
      </c>
      <c r="G355" s="52" t="str">
        <f t="shared" si="5"/>
        <v>溶剂油库1成套配电柜、控制柜安装</v>
      </c>
    </row>
    <row r="356" spans="1:7">
      <c r="A356" s="52" t="s">
        <v>159</v>
      </c>
      <c r="B356" s="60">
        <v>1</v>
      </c>
      <c r="C356" s="60" t="s">
        <v>35</v>
      </c>
      <c r="D356" s="52" t="str">
        <f ca="1">_xlfn.IFNA(VLOOKUP(A356,电气!A:F,6,FALSE),"")</f>
        <v>钢结构</v>
      </c>
      <c r="E356" s="52" t="str">
        <f>TEXT(COUNTIF(电气!Y:Y,G356),"0")</f>
        <v>0</v>
      </c>
      <c r="F356" s="52" t="str">
        <f t="array" ref="F356">_xlfn.TEXTJOIN(";",1,IF(电气!$Y$1:$Y$942=G356,电气!$E$1:$E$942,""))</f>
        <v/>
      </c>
      <c r="G356" s="52" t="str">
        <f t="shared" si="5"/>
        <v>溶剂油库1电线、电缆导管和线槽敷设</v>
      </c>
    </row>
    <row r="357" spans="1:7">
      <c r="A357" s="52" t="s">
        <v>159</v>
      </c>
      <c r="B357" s="82">
        <v>1</v>
      </c>
      <c r="C357" s="82" t="s">
        <v>30</v>
      </c>
      <c r="D357" s="52" t="str">
        <f ca="1">_xlfn.IFNA(VLOOKUP(A357,电气!A:F,6,FALSE),"")</f>
        <v>钢结构</v>
      </c>
      <c r="E357" s="52" t="str">
        <f>TEXT(COUNTIF(电气!Y:Y,G357),"0")</f>
        <v>0</v>
      </c>
      <c r="F357" s="52" t="str">
        <f t="array" ref="F357">_xlfn.TEXTJOIN(";",1,IF(电气!$Y$1:$Y$942=G357,电气!$E$1:$E$942,""))</f>
        <v/>
      </c>
      <c r="G357" s="52" t="str">
        <f t="shared" si="5"/>
        <v>溶剂油库1电线、电缆穿管和线槽敷设</v>
      </c>
    </row>
    <row r="358" spans="1:7">
      <c r="A358" s="52" t="s">
        <v>159</v>
      </c>
      <c r="B358" s="60">
        <v>1</v>
      </c>
      <c r="C358" s="60" t="s">
        <v>81</v>
      </c>
      <c r="D358" s="52" t="str">
        <f ca="1">_xlfn.IFNA(VLOOKUP(A358,电气!A:F,6,FALSE),"")</f>
        <v>钢结构</v>
      </c>
      <c r="E358" s="52" t="str">
        <f>TEXT(COUNTIF(电气!Y:Y,G358),"0")</f>
        <v>0</v>
      </c>
      <c r="F358" s="52" t="str">
        <f t="array" ref="F358">_xlfn.TEXTJOIN(";",1,IF(电气!$Y$1:$Y$942=G358,电气!$E$1:$E$942,""))</f>
        <v/>
      </c>
      <c r="G358" s="52" t="str">
        <f t="shared" si="5"/>
        <v>溶剂油库1电缆头制作、导线连接和线路电气试验</v>
      </c>
    </row>
    <row r="359" spans="1:7">
      <c r="A359" s="52" t="s">
        <v>159</v>
      </c>
      <c r="B359" s="82">
        <v>2</v>
      </c>
      <c r="C359" s="82" t="s">
        <v>39</v>
      </c>
      <c r="D359" s="52" t="str">
        <f ca="1">_xlfn.IFNA(VLOOKUP(A359,电气!A:F,6,FALSE),"")</f>
        <v>钢结构</v>
      </c>
      <c r="E359" s="52" t="str">
        <f>TEXT(COUNTIF(电气!Y:Y,G359),"0")</f>
        <v>0</v>
      </c>
      <c r="F359" s="52" t="str">
        <f t="array" ref="F359">_xlfn.TEXTJOIN(";",1,IF(电气!$Y$1:$Y$942=G359,电气!$E$1:$E$942,""))</f>
        <v/>
      </c>
      <c r="G359" s="52" t="str">
        <f t="shared" si="5"/>
        <v>溶剂油库2变压器安装</v>
      </c>
    </row>
    <row r="360" spans="1:7">
      <c r="A360" s="52" t="s">
        <v>159</v>
      </c>
      <c r="B360" s="60">
        <v>2</v>
      </c>
      <c r="C360" s="60" t="s">
        <v>92</v>
      </c>
      <c r="D360" s="52" t="str">
        <f ca="1">_xlfn.IFNA(VLOOKUP(A360,电气!A:F,6,FALSE),"")</f>
        <v>钢结构</v>
      </c>
      <c r="E360" s="52" t="str">
        <f>TEXT(COUNTIF(电气!Y:Y,G360),"0")</f>
        <v>0</v>
      </c>
      <c r="F360" s="52" t="str">
        <f t="array" ref="F360">_xlfn.TEXTJOIN(";",1,IF(电气!$Y$1:$Y$942=G360,电气!$E$1:$E$942,""))</f>
        <v/>
      </c>
      <c r="G360" s="52" t="str">
        <f t="shared" si="5"/>
        <v>溶剂油库2变配电室接地干线敷设</v>
      </c>
    </row>
    <row r="361" spans="1:7">
      <c r="A361" s="52" t="s">
        <v>159</v>
      </c>
      <c r="B361" s="82">
        <v>2</v>
      </c>
      <c r="C361" s="82" t="s">
        <v>42</v>
      </c>
      <c r="D361" s="52" t="str">
        <f ca="1">_xlfn.IFNA(VLOOKUP(A361,电气!A:F,6,FALSE),"")</f>
        <v>钢结构</v>
      </c>
      <c r="E361" s="52" t="str">
        <f>TEXT(COUNTIF(电气!Y:Y,G361),"0")</f>
        <v>0</v>
      </c>
      <c r="F361" s="52" t="str">
        <f t="array" ref="F361">_xlfn.TEXTJOIN(";",1,IF(电气!$Y$1:$Y$942=G361,电气!$E$1:$E$942,""))</f>
        <v/>
      </c>
      <c r="G361" s="52" t="str">
        <f t="shared" si="5"/>
        <v>溶剂油库2成套配电柜、控制柜安装</v>
      </c>
    </row>
    <row r="362" spans="1:7">
      <c r="A362" s="52" t="s">
        <v>159</v>
      </c>
      <c r="B362" s="60">
        <v>2</v>
      </c>
      <c r="C362" s="60" t="s">
        <v>95</v>
      </c>
      <c r="D362" s="52" t="str">
        <f ca="1">_xlfn.IFNA(VLOOKUP(A362,电气!A:F,6,FALSE),"")</f>
        <v>钢结构</v>
      </c>
      <c r="E362" s="52" t="str">
        <f>TEXT(COUNTIF(电气!Y:Y,G362),"0")</f>
        <v>0</v>
      </c>
      <c r="F362" s="52" t="str">
        <f t="array" ref="F362">_xlfn.TEXTJOIN(";",1,IF(电气!$Y$1:$Y$942=G362,电气!$E$1:$E$942,""))</f>
        <v/>
      </c>
      <c r="G362" s="52" t="str">
        <f t="shared" si="5"/>
        <v>溶剂油库2接地装置安装</v>
      </c>
    </row>
    <row r="363" spans="1:7">
      <c r="A363" s="52" t="s">
        <v>159</v>
      </c>
      <c r="B363" s="82">
        <v>2</v>
      </c>
      <c r="C363" s="82" t="s">
        <v>90</v>
      </c>
      <c r="D363" s="52" t="str">
        <f ca="1">_xlfn.IFNA(VLOOKUP(A363,电气!A:F,6,FALSE),"")</f>
        <v>钢结构</v>
      </c>
      <c r="E363" s="52" t="str">
        <f>TEXT(COUNTIF(电气!Y:Y,G363),"0")</f>
        <v>0</v>
      </c>
      <c r="F363" s="52" t="str">
        <f t="array" ref="F363">_xlfn.TEXTJOIN(";",1,IF(电气!$Y$1:$Y$942=G363,电气!$E$1:$E$942,""))</f>
        <v/>
      </c>
      <c r="G363" s="52" t="str">
        <f t="shared" si="5"/>
        <v>溶剂油库2接闪器安装</v>
      </c>
    </row>
    <row r="364" spans="1:7">
      <c r="A364" s="52" t="s">
        <v>159</v>
      </c>
      <c r="B364" s="60">
        <v>2</v>
      </c>
      <c r="C364" s="60" t="s">
        <v>157</v>
      </c>
      <c r="D364" s="52" t="str">
        <f ca="1">_xlfn.IFNA(VLOOKUP(A364,电气!A:F,6,FALSE),"")</f>
        <v>钢结构</v>
      </c>
      <c r="E364" s="52" t="str">
        <f>TEXT(COUNTIF(电气!Y:Y,G364),"0")</f>
        <v>0</v>
      </c>
      <c r="F364" s="52" t="str">
        <f t="array" ref="F364">_xlfn.TEXTJOIN(";",1,IF(电气!$Y$1:$Y$942=G364,电气!$E$1:$E$942,""))</f>
        <v/>
      </c>
      <c r="G364" s="52" t="str">
        <f t="shared" si="5"/>
        <v>溶剂油库2照明配电箱（盘）安装</v>
      </c>
    </row>
    <row r="365" spans="1:7">
      <c r="A365" s="52" t="s">
        <v>159</v>
      </c>
      <c r="B365" s="82">
        <v>2</v>
      </c>
      <c r="C365" s="82" t="s">
        <v>81</v>
      </c>
      <c r="D365" s="52" t="str">
        <f ca="1">_xlfn.IFNA(VLOOKUP(A365,电气!A:F,6,FALSE),"")</f>
        <v>钢结构</v>
      </c>
      <c r="E365" s="52" t="str">
        <f>TEXT(COUNTIF(电气!Y:Y,G365),"0")</f>
        <v>0</v>
      </c>
      <c r="F365" s="52" t="str">
        <f t="array" ref="F365">_xlfn.TEXTJOIN(";",1,IF(电气!$Y$1:$Y$942=G365,电气!$E$1:$E$942,""))</f>
        <v/>
      </c>
      <c r="G365" s="52" t="str">
        <f t="shared" si="5"/>
        <v>溶剂油库2电缆头制作、导线连接和线路电气试验</v>
      </c>
    </row>
    <row r="366" spans="1:7">
      <c r="A366" s="52" t="s">
        <v>159</v>
      </c>
      <c r="B366" s="60">
        <v>2</v>
      </c>
      <c r="C366" s="60" t="s">
        <v>47</v>
      </c>
      <c r="D366" s="52" t="str">
        <f ca="1">_xlfn.IFNA(VLOOKUP(A366,电气!A:F,6,FALSE),"")</f>
        <v>钢结构</v>
      </c>
      <c r="E366" s="52" t="str">
        <f>TEXT(COUNTIF(电气!Y:Y,G366),"0")</f>
        <v>0</v>
      </c>
      <c r="F366" s="52" t="str">
        <f t="array" ref="F366">_xlfn.TEXTJOIN(";",1,IF(电气!$Y$1:$Y$942=G366,电气!$E$1:$E$942,""))</f>
        <v/>
      </c>
      <c r="G366" s="52" t="str">
        <f t="shared" ref="G366:G429" si="6">A366&amp;B366&amp;C366</f>
        <v>溶剂油库2电缆沟内和电缆竖井内电缆敷设</v>
      </c>
    </row>
    <row r="367" spans="1:7">
      <c r="A367" s="52" t="s">
        <v>159</v>
      </c>
      <c r="B367" s="82">
        <v>2</v>
      </c>
      <c r="C367" s="82" t="s">
        <v>45</v>
      </c>
      <c r="D367" s="52" t="str">
        <f ca="1">_xlfn.IFNA(VLOOKUP(A367,电气!A:F,6,FALSE),"")</f>
        <v>钢结构</v>
      </c>
      <c r="E367" s="52" t="str">
        <f>TEXT(COUNTIF(电气!Y:Y,G367),"0")</f>
        <v>0</v>
      </c>
      <c r="F367" s="52" t="str">
        <f t="array" ref="F367">_xlfn.TEXTJOIN(";",1,IF(电气!$Y$1:$Y$942=G367,电气!$E$1:$E$942,""))</f>
        <v/>
      </c>
      <c r="G367" s="52" t="str">
        <f t="shared" si="6"/>
        <v>溶剂油库2裸母线、封闭母线、插接式母线安装</v>
      </c>
    </row>
    <row r="368" spans="1:7">
      <c r="A368" s="52" t="s">
        <v>159</v>
      </c>
      <c r="B368" s="60">
        <v>3</v>
      </c>
      <c r="C368" s="60" t="s">
        <v>37</v>
      </c>
      <c r="D368" s="52" t="str">
        <f ca="1">_xlfn.IFNA(VLOOKUP(A368,电气!A:F,6,FALSE),"")</f>
        <v>钢结构</v>
      </c>
      <c r="E368" s="52" t="str">
        <f>TEXT(COUNTIF(电气!Y:Y,G368),"0")</f>
        <v>0</v>
      </c>
      <c r="F368" s="52" t="str">
        <f t="array" ref="F368">_xlfn.TEXTJOIN(";",1,IF(电气!$Y$1:$Y$942=G368,电气!$E$1:$E$942,""))</f>
        <v/>
      </c>
      <c r="G368" s="52" t="str">
        <f t="shared" si="6"/>
        <v>溶剂油库3桥架安装和桥架内电缆敷设</v>
      </c>
    </row>
    <row r="369" spans="1:7">
      <c r="A369" s="52" t="s">
        <v>159</v>
      </c>
      <c r="B369" s="82">
        <v>3</v>
      </c>
      <c r="C369" s="82" t="s">
        <v>35</v>
      </c>
      <c r="D369" s="52" t="str">
        <f ca="1">_xlfn.IFNA(VLOOKUP(A369,电气!A:F,6,FALSE),"")</f>
        <v>钢结构</v>
      </c>
      <c r="E369" s="52" t="str">
        <f>TEXT(COUNTIF(电气!Y:Y,G369),"0")</f>
        <v>0</v>
      </c>
      <c r="F369" s="52" t="str">
        <f t="array" ref="F369">_xlfn.TEXTJOIN(";",1,IF(电气!$Y$1:$Y$942=G369,电气!$E$1:$E$942,""))</f>
        <v/>
      </c>
      <c r="G369" s="52" t="str">
        <f t="shared" si="6"/>
        <v>溶剂油库3电线、电缆导管和线槽敷设</v>
      </c>
    </row>
    <row r="370" spans="1:7">
      <c r="A370" s="52" t="s">
        <v>159</v>
      </c>
      <c r="B370" s="60">
        <v>3</v>
      </c>
      <c r="C370" s="60" t="s">
        <v>30</v>
      </c>
      <c r="D370" s="52" t="str">
        <f ca="1">_xlfn.IFNA(VLOOKUP(A370,电气!A:F,6,FALSE),"")</f>
        <v>钢结构</v>
      </c>
      <c r="E370" s="52" t="str">
        <f>TEXT(COUNTIF(电气!Y:Y,G370),"0")</f>
        <v>0</v>
      </c>
      <c r="F370" s="52" t="str">
        <f t="array" ref="F370">_xlfn.TEXTJOIN(";",1,IF(电气!$Y$1:$Y$942=G370,电气!$E$1:$E$942,""))</f>
        <v/>
      </c>
      <c r="G370" s="52" t="str">
        <f t="shared" si="6"/>
        <v>溶剂油库3电线、电缆穿管和线槽敷设</v>
      </c>
    </row>
    <row r="371" spans="1:7">
      <c r="A371" s="52" t="s">
        <v>159</v>
      </c>
      <c r="B371" s="82">
        <v>3</v>
      </c>
      <c r="C371" s="82" t="s">
        <v>81</v>
      </c>
      <c r="D371" s="52" t="str">
        <f ca="1">_xlfn.IFNA(VLOOKUP(A371,电气!A:F,6,FALSE),"")</f>
        <v>钢结构</v>
      </c>
      <c r="E371" s="52" t="str">
        <f>TEXT(COUNTIF(电气!Y:Y,G371),"0")</f>
        <v>0</v>
      </c>
      <c r="F371" s="52" t="str">
        <f t="array" ref="F371">_xlfn.TEXTJOIN(";",1,IF(电气!$Y$1:$Y$942=G371,电气!$E$1:$E$942,""))</f>
        <v/>
      </c>
      <c r="G371" s="52" t="str">
        <f t="shared" si="6"/>
        <v>溶剂油库3电缆头制作、导线连接和线路电气试验</v>
      </c>
    </row>
    <row r="372" spans="1:7">
      <c r="A372" s="52" t="s">
        <v>159</v>
      </c>
      <c r="B372" s="60">
        <v>3</v>
      </c>
      <c r="C372" s="60" t="s">
        <v>47</v>
      </c>
      <c r="D372" s="52" t="str">
        <f ca="1">_xlfn.IFNA(VLOOKUP(A372,电气!A:F,6,FALSE),"")</f>
        <v>钢结构</v>
      </c>
      <c r="E372" s="52" t="str">
        <f>TEXT(COUNTIF(电气!Y:Y,G372),"0")</f>
        <v>0</v>
      </c>
      <c r="F372" s="52" t="str">
        <f t="array" ref="F372">_xlfn.TEXTJOIN(";",1,IF(电气!$Y$1:$Y$942=G372,电气!$E$1:$E$942,""))</f>
        <v/>
      </c>
      <c r="G372" s="52" t="str">
        <f t="shared" si="6"/>
        <v>溶剂油库3电缆沟内和电缆竖井内电缆敷设</v>
      </c>
    </row>
    <row r="373" spans="1:7">
      <c r="A373" s="52" t="s">
        <v>159</v>
      </c>
      <c r="B373" s="82">
        <v>3</v>
      </c>
      <c r="C373" s="82" t="s">
        <v>45</v>
      </c>
      <c r="D373" s="52" t="str">
        <f ca="1">_xlfn.IFNA(VLOOKUP(A373,电气!A:F,6,FALSE),"")</f>
        <v>钢结构</v>
      </c>
      <c r="E373" s="52" t="str">
        <f>TEXT(COUNTIF(电气!Y:Y,G373),"0")</f>
        <v>0</v>
      </c>
      <c r="F373" s="52" t="str">
        <f t="array" ref="F373">_xlfn.TEXTJOIN(";",1,IF(电气!$Y$1:$Y$942=G373,电气!$E$1:$E$942,""))</f>
        <v/>
      </c>
      <c r="G373" s="52" t="str">
        <f t="shared" si="6"/>
        <v>溶剂油库3裸母线、封闭母线、插接式母线安装</v>
      </c>
    </row>
    <row r="374" spans="1:7">
      <c r="A374" s="52" t="s">
        <v>159</v>
      </c>
      <c r="B374" s="60">
        <v>4</v>
      </c>
      <c r="C374" s="60" t="s">
        <v>101</v>
      </c>
      <c r="D374" s="52" t="str">
        <f ca="1">_xlfn.IFNA(VLOOKUP(A374,电气!A:F,6,FALSE),"")</f>
        <v>钢结构</v>
      </c>
      <c r="E374" s="52" t="str">
        <f>TEXT(COUNTIF(电气!Y:Y,G374),"0")</f>
        <v>1</v>
      </c>
      <c r="F374" s="56" t="str">
        <f t="array" ref="F374">_xlfn.TEXTJOIN(";",1,IF(电气!$Y$1:$Y$942=G374,电气!$E$1:$E$942,""))</f>
        <v>溶剂油库1-5线</v>
      </c>
      <c r="G374" s="52" t="str">
        <f t="shared" si="6"/>
        <v>溶剂油库4低压电动机检查、接线</v>
      </c>
    </row>
    <row r="375" spans="1:7">
      <c r="A375" s="52" t="s">
        <v>159</v>
      </c>
      <c r="B375" s="82">
        <v>4</v>
      </c>
      <c r="C375" s="82" t="s">
        <v>102</v>
      </c>
      <c r="D375" s="52" t="str">
        <f ca="1">_xlfn.IFNA(VLOOKUP(A375,电气!A:F,6,FALSE),"")</f>
        <v>钢结构</v>
      </c>
      <c r="E375" s="52" t="str">
        <f>TEXT(COUNTIF(电气!Y:Y,G375),"0")</f>
        <v>1</v>
      </c>
      <c r="F375" s="56" t="str">
        <f t="array" ref="F375">_xlfn.TEXTJOIN(";",1,IF(电气!$Y$1:$Y$942=G375,电气!$E$1:$E$942,""))</f>
        <v>溶剂油库1-5线</v>
      </c>
      <c r="G375" s="52" t="str">
        <f t="shared" si="6"/>
        <v>溶剂油库4低压电气动力设备检测、试验和空载试运行</v>
      </c>
    </row>
    <row r="376" spans="1:7">
      <c r="A376" s="52" t="s">
        <v>159</v>
      </c>
      <c r="B376" s="60">
        <v>4</v>
      </c>
      <c r="C376" s="60" t="s">
        <v>100</v>
      </c>
      <c r="D376" s="52" t="str">
        <f ca="1">_xlfn.IFNA(VLOOKUP(A376,电气!A:F,6,FALSE),"")</f>
        <v>钢结构</v>
      </c>
      <c r="E376" s="52" t="str">
        <f>TEXT(COUNTIF(电气!Y:Y,G376),"0")</f>
        <v>1</v>
      </c>
      <c r="F376" s="56" t="str">
        <f t="array" ref="F376">_xlfn.TEXTJOIN(";",1,IF(电气!$Y$1:$Y$942=G376,电气!$E$1:$E$942,""))</f>
        <v>溶剂油库1-5线</v>
      </c>
      <c r="G376" s="52" t="str">
        <f t="shared" si="6"/>
        <v>溶剂油库4成套配电柜、控制柜和动力配电箱安装</v>
      </c>
    </row>
    <row r="377" spans="1:7">
      <c r="A377" s="52" t="s">
        <v>159</v>
      </c>
      <c r="B377" s="82">
        <v>4</v>
      </c>
      <c r="C377" s="82" t="s">
        <v>75</v>
      </c>
      <c r="D377" s="52" t="str">
        <f ca="1">_xlfn.IFNA(VLOOKUP(A377,电气!A:F,6,FALSE),"")</f>
        <v>钢结构</v>
      </c>
      <c r="E377" s="52" t="str">
        <f>TEXT(COUNTIF(电气!Y:Y,G377),"0")</f>
        <v>0</v>
      </c>
      <c r="F377" s="52" t="str">
        <f t="array" ref="F377">_xlfn.TEXTJOIN(";",1,IF(电气!$Y$1:$Y$942=G377,电气!$E$1:$E$942,""))</f>
        <v/>
      </c>
      <c r="G377" s="52" t="str">
        <f t="shared" si="6"/>
        <v>溶剂油库4插座、开关安装</v>
      </c>
    </row>
    <row r="378" spans="1:7">
      <c r="A378" s="52" t="s">
        <v>159</v>
      </c>
      <c r="B378" s="60">
        <v>4</v>
      </c>
      <c r="C378" s="60" t="s">
        <v>37</v>
      </c>
      <c r="D378" s="52" t="str">
        <f ca="1">_xlfn.IFNA(VLOOKUP(A378,电气!A:F,6,FALSE),"")</f>
        <v>钢结构</v>
      </c>
      <c r="E378" s="52" t="str">
        <f>TEXT(COUNTIF(电气!Y:Y,G378),"0")</f>
        <v>0</v>
      </c>
      <c r="F378" s="52" t="str">
        <f t="array" ref="F378">_xlfn.TEXTJOIN(";",1,IF(电气!$Y$1:$Y$942=G378,电气!$E$1:$E$942,""))</f>
        <v/>
      </c>
      <c r="G378" s="52" t="str">
        <f t="shared" si="6"/>
        <v>溶剂油库4桥架安装和桥架内电缆敷设</v>
      </c>
    </row>
    <row r="379" spans="1:7">
      <c r="A379" s="52" t="s">
        <v>159</v>
      </c>
      <c r="B379" s="82">
        <v>4</v>
      </c>
      <c r="C379" s="82" t="s">
        <v>35</v>
      </c>
      <c r="D379" s="52" t="str">
        <f ca="1">_xlfn.IFNA(VLOOKUP(A379,电气!A:F,6,FALSE),"")</f>
        <v>钢结构</v>
      </c>
      <c r="E379" s="52" t="str">
        <f>TEXT(COUNTIF(电气!Y:Y,G379),"0")</f>
        <v>1</v>
      </c>
      <c r="F379" s="56" t="str">
        <f t="array" ref="F379">_xlfn.TEXTJOIN(";",1,IF(电气!$Y$1:$Y$942=G379,电气!$E$1:$E$942,""))</f>
        <v>溶剂油库1-5线</v>
      </c>
      <c r="G379" s="52" t="str">
        <f t="shared" si="6"/>
        <v>溶剂油库4电线、电缆导管和线槽敷设</v>
      </c>
    </row>
    <row r="380" spans="1:7">
      <c r="A380" s="52" t="s">
        <v>159</v>
      </c>
      <c r="B380" s="60">
        <v>4</v>
      </c>
      <c r="C380" s="60" t="s">
        <v>30</v>
      </c>
      <c r="D380" s="52" t="str">
        <f ca="1">_xlfn.IFNA(VLOOKUP(A380,电气!A:F,6,FALSE),"")</f>
        <v>钢结构</v>
      </c>
      <c r="E380" s="52" t="str">
        <f>TEXT(COUNTIF(电气!Y:Y,G380),"0")</f>
        <v>1</v>
      </c>
      <c r="F380" s="56" t="str">
        <f t="array" ref="F380">_xlfn.TEXTJOIN(";",1,IF(电气!$Y$1:$Y$942=G380,电气!$E$1:$E$942,""))</f>
        <v>溶剂油库1-5线</v>
      </c>
      <c r="G380" s="52" t="str">
        <f t="shared" si="6"/>
        <v>溶剂油库4电线、电缆穿管和线槽敷设</v>
      </c>
    </row>
    <row r="381" spans="1:7">
      <c r="A381" s="52" t="s">
        <v>159</v>
      </c>
      <c r="B381" s="82">
        <v>4</v>
      </c>
      <c r="C381" s="82" t="s">
        <v>81</v>
      </c>
      <c r="D381" s="52" t="str">
        <f ca="1">_xlfn.IFNA(VLOOKUP(A381,电气!A:F,6,FALSE),"")</f>
        <v>钢结构</v>
      </c>
      <c r="E381" s="52" t="str">
        <f>TEXT(COUNTIF(电气!Y:Y,G381),"0")</f>
        <v>1</v>
      </c>
      <c r="F381" s="56" t="str">
        <f t="array" ref="F381">_xlfn.TEXTJOIN(";",1,IF(电气!$Y$1:$Y$942=G381,电气!$E$1:$E$942,""))</f>
        <v>溶剂油库1-5线</v>
      </c>
      <c r="G381" s="52" t="str">
        <f t="shared" si="6"/>
        <v>溶剂油库4电缆头制作、导线连接和线路电气试验</v>
      </c>
    </row>
    <row r="382" spans="1:7">
      <c r="A382" s="52" t="s">
        <v>159</v>
      </c>
      <c r="B382" s="60">
        <v>5</v>
      </c>
      <c r="C382" s="60" t="s">
        <v>86</v>
      </c>
      <c r="D382" s="52" t="str">
        <f ca="1">_xlfn.IFNA(VLOOKUP(A382,电气!A:F,6,FALSE),"")</f>
        <v>钢结构</v>
      </c>
      <c r="E382" s="52" t="str">
        <f>TEXT(COUNTIF(电气!Y:Y,G382),"0")</f>
        <v>0</v>
      </c>
      <c r="F382" s="52" t="str">
        <f t="array" ref="F382">_xlfn.TEXTJOIN(";",1,IF(电气!$Y$1:$Y$942=G382,电气!$E$1:$E$942,""))</f>
        <v/>
      </c>
      <c r="G382" s="52" t="str">
        <f t="shared" si="6"/>
        <v>溶剂油库5建筑照明通电试运行</v>
      </c>
    </row>
    <row r="383" spans="1:7">
      <c r="A383" s="52" t="s">
        <v>159</v>
      </c>
      <c r="B383" s="82">
        <v>5</v>
      </c>
      <c r="C383" s="82" t="s">
        <v>36</v>
      </c>
      <c r="D383" s="52" t="str">
        <f ca="1">_xlfn.IFNA(VLOOKUP(A383,电气!A:F,6,FALSE),"")</f>
        <v>钢结构</v>
      </c>
      <c r="E383" s="52" t="str">
        <f>TEXT(COUNTIF(电气!Y:Y,G383),"0")</f>
        <v>0</v>
      </c>
      <c r="F383" s="52" t="str">
        <f t="array" ref="F383">_xlfn.TEXTJOIN(";",1,IF(电气!$Y$1:$Y$942=G383,电气!$E$1:$E$942,""))</f>
        <v/>
      </c>
      <c r="G383" s="52" t="str">
        <f t="shared" si="6"/>
        <v>溶剂油库5普通灯具安装</v>
      </c>
    </row>
    <row r="384" spans="1:7">
      <c r="A384" s="52" t="s">
        <v>159</v>
      </c>
      <c r="B384" s="60">
        <v>5</v>
      </c>
      <c r="C384" s="60" t="s">
        <v>157</v>
      </c>
      <c r="D384" s="52" t="str">
        <f ca="1">_xlfn.IFNA(VLOOKUP(A384,电气!A:F,6,FALSE),"")</f>
        <v>钢结构</v>
      </c>
      <c r="E384" s="52" t="str">
        <f>TEXT(COUNTIF(电气!Y:Y,G384),"0")</f>
        <v>0</v>
      </c>
      <c r="F384" s="52" t="str">
        <f t="array" ref="F384">_xlfn.TEXTJOIN(";",1,IF(电气!$Y$1:$Y$942=G384,电气!$E$1:$E$942,""))</f>
        <v/>
      </c>
      <c r="G384" s="52" t="str">
        <f t="shared" si="6"/>
        <v>溶剂油库5照明配电箱（盘）安装</v>
      </c>
    </row>
    <row r="385" spans="1:7">
      <c r="A385" s="52" t="s">
        <v>159</v>
      </c>
      <c r="B385" s="82">
        <v>5</v>
      </c>
      <c r="C385" s="82" t="s">
        <v>35</v>
      </c>
      <c r="D385" s="52" t="str">
        <f ca="1">_xlfn.IFNA(VLOOKUP(A385,电气!A:F,6,FALSE),"")</f>
        <v>钢结构</v>
      </c>
      <c r="E385" s="52" t="str">
        <f>TEXT(COUNTIF(电气!Y:Y,G385),"0")</f>
        <v>0</v>
      </c>
      <c r="F385" s="52" t="str">
        <f t="array" ref="F385">_xlfn.TEXTJOIN(";",1,IF(电气!$Y$1:$Y$942=G385,电气!$E$1:$E$942,""))</f>
        <v/>
      </c>
      <c r="G385" s="52" t="str">
        <f t="shared" si="6"/>
        <v>溶剂油库5电线、电缆导管和线槽敷设</v>
      </c>
    </row>
    <row r="386" spans="1:7">
      <c r="A386" s="52" t="s">
        <v>159</v>
      </c>
      <c r="B386" s="60">
        <v>5</v>
      </c>
      <c r="C386" s="60" t="s">
        <v>30</v>
      </c>
      <c r="D386" s="52" t="str">
        <f ca="1">_xlfn.IFNA(VLOOKUP(A386,电气!A:F,6,FALSE),"")</f>
        <v>钢结构</v>
      </c>
      <c r="E386" s="52" t="str">
        <f>TEXT(COUNTIF(电气!Y:Y,G386),"0")</f>
        <v>0</v>
      </c>
      <c r="F386" s="52" t="str">
        <f t="array" ref="F386">_xlfn.TEXTJOIN(";",1,IF(电气!$Y$1:$Y$942=G386,电气!$E$1:$E$942,""))</f>
        <v/>
      </c>
      <c r="G386" s="52" t="str">
        <f t="shared" si="6"/>
        <v>溶剂油库5电线、电缆穿管和线槽敷设</v>
      </c>
    </row>
    <row r="387" spans="1:7">
      <c r="A387" s="52" t="s">
        <v>159</v>
      </c>
      <c r="B387" s="82">
        <v>5</v>
      </c>
      <c r="C387" s="82" t="s">
        <v>81</v>
      </c>
      <c r="D387" s="52" t="str">
        <f ca="1">_xlfn.IFNA(VLOOKUP(A387,电气!A:F,6,FALSE),"")</f>
        <v>钢结构</v>
      </c>
      <c r="E387" s="52" t="str">
        <f>TEXT(COUNTIF(电气!Y:Y,G387),"0")</f>
        <v>0</v>
      </c>
      <c r="F387" s="52" t="str">
        <f t="array" ref="F387">_xlfn.TEXTJOIN(";",1,IF(电气!$Y$1:$Y$942=G387,电气!$E$1:$E$942,""))</f>
        <v/>
      </c>
      <c r="G387" s="52" t="str">
        <f t="shared" si="6"/>
        <v>溶剂油库5电缆头制作、导线连接和线路电气试验</v>
      </c>
    </row>
    <row r="388" spans="1:7">
      <c r="A388" s="52" t="s">
        <v>159</v>
      </c>
      <c r="B388" s="60">
        <v>6</v>
      </c>
      <c r="C388" s="60" t="s">
        <v>100</v>
      </c>
      <c r="D388" s="52" t="str">
        <f ca="1">_xlfn.IFNA(VLOOKUP(A388,电气!A:F,6,FALSE),"")</f>
        <v>钢结构</v>
      </c>
      <c r="E388" s="52" t="str">
        <f>TEXT(COUNTIF(电气!Y:Y,G388),"0")</f>
        <v>0</v>
      </c>
      <c r="F388" s="52" t="str">
        <f t="array" ref="F388">_xlfn.TEXTJOIN(";",1,IF(电气!$Y$1:$Y$942=G388,电气!$E$1:$E$942,""))</f>
        <v/>
      </c>
      <c r="G388" s="52" t="str">
        <f t="shared" si="6"/>
        <v>溶剂油库6成套配电柜、控制柜和动力配电箱安装</v>
      </c>
    </row>
    <row r="389" spans="1:7">
      <c r="A389" s="52" t="s">
        <v>159</v>
      </c>
      <c r="B389" s="82">
        <v>6</v>
      </c>
      <c r="C389" s="82" t="s">
        <v>95</v>
      </c>
      <c r="D389" s="52" t="str">
        <f ca="1">_xlfn.IFNA(VLOOKUP(A389,电气!A:F,6,FALSE),"")</f>
        <v>钢结构</v>
      </c>
      <c r="E389" s="52" t="str">
        <f>TEXT(COUNTIF(电气!Y:Y,G389),"0")</f>
        <v>0</v>
      </c>
      <c r="F389" s="52" t="str">
        <f t="array" ref="F389">_xlfn.TEXTJOIN(";",1,IF(电气!$Y$1:$Y$942=G389,电气!$E$1:$E$942,""))</f>
        <v/>
      </c>
      <c r="G389" s="52" t="str">
        <f t="shared" si="6"/>
        <v>溶剂油库6接地装置安装</v>
      </c>
    </row>
    <row r="390" spans="1:7">
      <c r="A390" s="52" t="s">
        <v>159</v>
      </c>
      <c r="B390" s="60">
        <v>6</v>
      </c>
      <c r="C390" s="60" t="s">
        <v>174</v>
      </c>
      <c r="D390" s="52" t="str">
        <f ca="1">_xlfn.IFNA(VLOOKUP(A390,电气!A:F,6,FALSE),"")</f>
        <v>钢结构</v>
      </c>
      <c r="E390" s="52" t="str">
        <f>TEXT(COUNTIF(电气!Y:Y,G390),"0")</f>
        <v>0</v>
      </c>
      <c r="F390" s="52" t="str">
        <f t="array" ref="F390">_xlfn.TEXTJOIN(";",1,IF(电气!$Y$1:$Y$942=G390,电气!$E$1:$E$942,""))</f>
        <v/>
      </c>
      <c r="G390" s="52" t="str">
        <f t="shared" si="6"/>
        <v>溶剂油库6柴油发电机组安装</v>
      </c>
    </row>
    <row r="391" spans="1:7">
      <c r="A391" s="52" t="s">
        <v>159</v>
      </c>
      <c r="B391" s="82">
        <v>6</v>
      </c>
      <c r="C391" s="82" t="s">
        <v>35</v>
      </c>
      <c r="D391" s="52" t="str">
        <f ca="1">_xlfn.IFNA(VLOOKUP(A391,电气!A:F,6,FALSE),"")</f>
        <v>钢结构</v>
      </c>
      <c r="E391" s="52" t="str">
        <f>TEXT(COUNTIF(电气!Y:Y,G391),"0")</f>
        <v>0</v>
      </c>
      <c r="F391" s="52" t="str">
        <f t="array" ref="F391">_xlfn.TEXTJOIN(";",1,IF(电气!$Y$1:$Y$942=G391,电气!$E$1:$E$942,""))</f>
        <v/>
      </c>
      <c r="G391" s="52" t="str">
        <f t="shared" si="6"/>
        <v>溶剂油库6电线、电缆导管和线槽敷设</v>
      </c>
    </row>
    <row r="392" spans="1:7">
      <c r="A392" s="52" t="s">
        <v>159</v>
      </c>
      <c r="B392" s="60">
        <v>6</v>
      </c>
      <c r="C392" s="60" t="s">
        <v>30</v>
      </c>
      <c r="D392" s="52" t="str">
        <f ca="1">_xlfn.IFNA(VLOOKUP(A392,电气!A:F,6,FALSE),"")</f>
        <v>钢结构</v>
      </c>
      <c r="E392" s="52" t="str">
        <f>TEXT(COUNTIF(电气!Y:Y,G392),"0")</f>
        <v>0</v>
      </c>
      <c r="F392" s="52" t="str">
        <f t="array" ref="F392">_xlfn.TEXTJOIN(";",1,IF(电气!$Y$1:$Y$942=G392,电气!$E$1:$E$942,""))</f>
        <v/>
      </c>
      <c r="G392" s="52" t="str">
        <f t="shared" si="6"/>
        <v>溶剂油库6电线、电缆穿管和线槽敷设</v>
      </c>
    </row>
    <row r="393" spans="1:7">
      <c r="A393" s="52" t="s">
        <v>159</v>
      </c>
      <c r="B393" s="82">
        <v>6</v>
      </c>
      <c r="C393" s="82" t="s">
        <v>81</v>
      </c>
      <c r="D393" s="52" t="str">
        <f ca="1">_xlfn.IFNA(VLOOKUP(A393,电气!A:F,6,FALSE),"")</f>
        <v>钢结构</v>
      </c>
      <c r="E393" s="52" t="str">
        <f>TEXT(COUNTIF(电气!Y:Y,G393),"0")</f>
        <v>0</v>
      </c>
      <c r="F393" s="52" t="str">
        <f t="array" ref="F393">_xlfn.TEXTJOIN(";",1,IF(电气!$Y$1:$Y$942=G393,电气!$E$1:$E$942,""))</f>
        <v/>
      </c>
      <c r="G393" s="52" t="str">
        <f t="shared" si="6"/>
        <v>溶剂油库6电缆头制作、导线连接和线路电气试验</v>
      </c>
    </row>
    <row r="394" spans="1:7">
      <c r="A394" s="52" t="s">
        <v>159</v>
      </c>
      <c r="B394" s="60">
        <v>6</v>
      </c>
      <c r="C394" s="60" t="s">
        <v>45</v>
      </c>
      <c r="D394" s="52" t="str">
        <f ca="1">_xlfn.IFNA(VLOOKUP(A394,电气!A:F,6,FALSE),"")</f>
        <v>钢结构</v>
      </c>
      <c r="E394" s="52" t="str">
        <f>TEXT(COUNTIF(电气!Y:Y,G394),"0")</f>
        <v>0</v>
      </c>
      <c r="F394" s="52" t="str">
        <f t="array" ref="F394">_xlfn.TEXTJOIN(";",1,IF(电气!$Y$1:$Y$942=G394,电气!$E$1:$E$942,""))</f>
        <v/>
      </c>
      <c r="G394" s="52" t="str">
        <f t="shared" si="6"/>
        <v>溶剂油库6裸母线、封闭母线、插接式母线安装</v>
      </c>
    </row>
    <row r="395" spans="1:7">
      <c r="A395" s="52" t="s">
        <v>159</v>
      </c>
      <c r="B395" s="82">
        <v>7</v>
      </c>
      <c r="C395" s="82" t="s">
        <v>92</v>
      </c>
      <c r="D395" s="52" t="str">
        <f ca="1">_xlfn.IFNA(VLOOKUP(A395,电气!A:F,6,FALSE),"")</f>
        <v>钢结构</v>
      </c>
      <c r="E395" s="52" t="str">
        <f>TEXT(COUNTIF(电气!Y:Y,G395),"0")</f>
        <v>0</v>
      </c>
      <c r="F395" s="52" t="str">
        <f t="array" ref="F395">_xlfn.TEXTJOIN(";",1,IF(电气!$Y$1:$Y$942=G395,电气!$E$1:$E$942,""))</f>
        <v/>
      </c>
      <c r="G395" s="52" t="str">
        <f t="shared" si="6"/>
        <v>溶剂油库7变配电室接地干线敷设</v>
      </c>
    </row>
    <row r="396" spans="1:7">
      <c r="A396" s="52" t="s">
        <v>159</v>
      </c>
      <c r="B396" s="60">
        <v>7</v>
      </c>
      <c r="C396" s="60" t="s">
        <v>95</v>
      </c>
      <c r="D396" s="52" t="str">
        <f ca="1">_xlfn.IFNA(VLOOKUP(A396,电气!A:F,6,FALSE),"")</f>
        <v>钢结构</v>
      </c>
      <c r="E396" s="52" t="str">
        <f>TEXT(COUNTIF(电气!Y:Y,G396),"0")</f>
        <v>0</v>
      </c>
      <c r="F396" s="52" t="str">
        <f t="array" ref="F396">_xlfn.TEXTJOIN(";",1,IF(电气!$Y$1:$Y$942=G396,电气!$E$1:$E$942,""))</f>
        <v/>
      </c>
      <c r="G396" s="52" t="str">
        <f t="shared" si="6"/>
        <v>溶剂油库7接地装置安装</v>
      </c>
    </row>
    <row r="397" spans="1:7">
      <c r="A397" s="52" t="s">
        <v>159</v>
      </c>
      <c r="B397" s="82">
        <v>7</v>
      </c>
      <c r="C397" s="82" t="s">
        <v>90</v>
      </c>
      <c r="D397" s="52" t="str">
        <f ca="1">_xlfn.IFNA(VLOOKUP(A397,电气!A:F,6,FALSE),"")</f>
        <v>钢结构</v>
      </c>
      <c r="E397" s="52" t="str">
        <f>TEXT(COUNTIF(电气!Y:Y,G397),"0")</f>
        <v>0</v>
      </c>
      <c r="F397" s="52" t="str">
        <f t="array" ref="F397">_xlfn.TEXTJOIN(";",1,IF(电气!$Y$1:$Y$942=G397,电气!$E$1:$E$942,""))</f>
        <v/>
      </c>
      <c r="G397" s="52" t="str">
        <f t="shared" si="6"/>
        <v>溶剂油库7接闪器安装</v>
      </c>
    </row>
    <row r="398" spans="1:7">
      <c r="A398" s="52" t="s">
        <v>38</v>
      </c>
      <c r="B398" s="60">
        <v>1</v>
      </c>
      <c r="C398" s="60" t="s">
        <v>39</v>
      </c>
      <c r="D398" s="52" t="str">
        <f ca="1">_xlfn.IFNA(VLOOKUP(A398,电气!A:F,6,FALSE),"")</f>
        <v>钢筋混凝土</v>
      </c>
      <c r="E398" s="52" t="str">
        <f>TEXT(COUNTIF(电气!Y:Y,G398),"0")</f>
        <v>0</v>
      </c>
      <c r="F398" s="52" t="str">
        <f t="array" ref="F398">_xlfn.TEXTJOIN(";",1,IF(电气!$Y$1:$Y$942=G398,电气!$E$1:$E$942,""))</f>
        <v/>
      </c>
      <c r="G398" s="52" t="str">
        <f t="shared" si="6"/>
        <v>粗碎站1变压器安装</v>
      </c>
    </row>
    <row r="399" spans="1:7">
      <c r="A399" s="52" t="s">
        <v>38</v>
      </c>
      <c r="B399" s="82">
        <v>1</v>
      </c>
      <c r="C399" s="82" t="s">
        <v>42</v>
      </c>
      <c r="D399" s="52" t="str">
        <f ca="1">_xlfn.IFNA(VLOOKUP(A399,电气!A:F,6,FALSE),"")</f>
        <v>钢筋混凝土</v>
      </c>
      <c r="E399" s="52" t="str">
        <f>TEXT(COUNTIF(电气!Y:Y,G399),"0")</f>
        <v>0</v>
      </c>
      <c r="F399" s="52" t="str">
        <f t="array" ref="F399">_xlfn.TEXTJOIN(";",1,IF(电气!$Y$1:$Y$942=G399,电气!$E$1:$E$942,""))</f>
        <v/>
      </c>
      <c r="G399" s="52" t="str">
        <f t="shared" si="6"/>
        <v>粗碎站1成套配电柜、控制柜安装</v>
      </c>
    </row>
    <row r="400" spans="1:7">
      <c r="A400" s="52" t="s">
        <v>38</v>
      </c>
      <c r="B400" s="60">
        <v>1</v>
      </c>
      <c r="C400" s="60" t="s">
        <v>35</v>
      </c>
      <c r="D400" s="52" t="str">
        <f ca="1">_xlfn.IFNA(VLOOKUP(A400,电气!A:F,6,FALSE),"")</f>
        <v>钢筋混凝土</v>
      </c>
      <c r="E400" s="52" t="str">
        <f>TEXT(COUNTIF(电气!Y:Y,G400),"0")</f>
        <v>0</v>
      </c>
      <c r="F400" s="52" t="str">
        <f t="array" ref="F400">_xlfn.TEXTJOIN(";",1,IF(电气!$Y$1:$Y$942=G400,电气!$E$1:$E$942,""))</f>
        <v/>
      </c>
      <c r="G400" s="52" t="str">
        <f t="shared" si="6"/>
        <v>粗碎站1电线、电缆导管和线槽敷设</v>
      </c>
    </row>
    <row r="401" spans="1:7">
      <c r="A401" s="52" t="s">
        <v>38</v>
      </c>
      <c r="B401" s="82">
        <v>1</v>
      </c>
      <c r="C401" s="82" t="s">
        <v>30</v>
      </c>
      <c r="D401" s="52" t="str">
        <f ca="1">_xlfn.IFNA(VLOOKUP(A401,电气!A:F,6,FALSE),"")</f>
        <v>钢筋混凝土</v>
      </c>
      <c r="E401" s="52" t="str">
        <f>TEXT(COUNTIF(电气!Y:Y,G401),"0")</f>
        <v>0</v>
      </c>
      <c r="F401" s="52" t="str">
        <f t="array" ref="F401">_xlfn.TEXTJOIN(";",1,IF(电气!$Y$1:$Y$942=G401,电气!$E$1:$E$942,""))</f>
        <v/>
      </c>
      <c r="G401" s="52" t="str">
        <f t="shared" si="6"/>
        <v>粗碎站1电线、电缆穿管和线槽敷设</v>
      </c>
    </row>
    <row r="402" spans="1:7">
      <c r="A402" s="52" t="s">
        <v>38</v>
      </c>
      <c r="B402" s="60">
        <v>1</v>
      </c>
      <c r="C402" s="60" t="s">
        <v>81</v>
      </c>
      <c r="D402" s="52" t="str">
        <f ca="1">_xlfn.IFNA(VLOOKUP(A402,电气!A:F,6,FALSE),"")</f>
        <v>钢筋混凝土</v>
      </c>
      <c r="E402" s="52" t="str">
        <f>TEXT(COUNTIF(电气!Y:Y,G402),"0")</f>
        <v>0</v>
      </c>
      <c r="F402" s="52" t="str">
        <f t="array" ref="F402">_xlfn.TEXTJOIN(";",1,IF(电气!$Y$1:$Y$942=G402,电气!$E$1:$E$942,""))</f>
        <v/>
      </c>
      <c r="G402" s="52" t="str">
        <f t="shared" si="6"/>
        <v>粗碎站1电缆头制作、导线连接和线路电气试验</v>
      </c>
    </row>
    <row r="403" spans="1:7">
      <c r="A403" s="52" t="s">
        <v>38</v>
      </c>
      <c r="B403" s="82">
        <v>2</v>
      </c>
      <c r="C403" s="82" t="s">
        <v>39</v>
      </c>
      <c r="D403" s="52" t="str">
        <f ca="1">_xlfn.IFNA(VLOOKUP(A403,电气!A:F,6,FALSE),"")</f>
        <v>钢筋混凝土</v>
      </c>
      <c r="E403" s="52" t="str">
        <f>TEXT(COUNTIF(电气!Y:Y,G403),"0")</f>
        <v>1</v>
      </c>
      <c r="F403" s="56" t="str">
        <f t="array" ref="F403">_xlfn.TEXTJOIN(";",1,IF(电气!$Y$1:$Y$942=G403,电气!$E$1:$E$942,""))</f>
        <v>变压器202-2T1</v>
      </c>
      <c r="G403" s="52" t="str">
        <f t="shared" si="6"/>
        <v>粗碎站2变压器安装</v>
      </c>
    </row>
    <row r="404" spans="1:7">
      <c r="A404" s="52" t="s">
        <v>38</v>
      </c>
      <c r="B404" s="60">
        <v>2</v>
      </c>
      <c r="C404" s="60" t="s">
        <v>92</v>
      </c>
      <c r="D404" s="52" t="str">
        <f ca="1">_xlfn.IFNA(VLOOKUP(A404,电气!A:F,6,FALSE),"")</f>
        <v>钢筋混凝土</v>
      </c>
      <c r="E404" s="52" t="str">
        <f>TEXT(COUNTIF(电气!Y:Y,G404),"0")</f>
        <v>0</v>
      </c>
      <c r="F404" s="52" t="str">
        <f t="array" ref="F404">_xlfn.TEXTJOIN(";",1,IF(电气!$Y$1:$Y$942=G404,电气!$E$1:$E$942,""))</f>
        <v/>
      </c>
      <c r="G404" s="52" t="str">
        <f t="shared" si="6"/>
        <v>粗碎站2变配电室接地干线敷设</v>
      </c>
    </row>
    <row r="405" ht="27.6" spans="1:7">
      <c r="A405" s="52" t="s">
        <v>38</v>
      </c>
      <c r="B405" s="82">
        <v>2</v>
      </c>
      <c r="C405" s="82" t="s">
        <v>42</v>
      </c>
      <c r="D405" s="52" t="str">
        <f ca="1">_xlfn.IFNA(VLOOKUP(A405,电气!A:F,6,FALSE),"")</f>
        <v>钢筋混凝土</v>
      </c>
      <c r="E405" s="52" t="str">
        <f>TEXT(COUNTIF(电气!Y:Y,G405),"0")</f>
        <v>2</v>
      </c>
      <c r="F405" s="56" t="str">
        <f t="array" ref="F405">_xlfn.TEXTJOIN(";",1,IF(电气!$Y$1:$Y$942=G405,电气!$E$1:$E$942,""))</f>
        <v>低压配电柜AN101-AN106;颚式破碎机软启柜E211-202-1、E211-202-2</v>
      </c>
      <c r="G405" s="52" t="str">
        <f t="shared" si="6"/>
        <v>粗碎站2成套配电柜、控制柜安装</v>
      </c>
    </row>
    <row r="406" spans="1:7">
      <c r="A406" s="52" t="s">
        <v>38</v>
      </c>
      <c r="B406" s="60">
        <v>2</v>
      </c>
      <c r="C406" s="60" t="s">
        <v>95</v>
      </c>
      <c r="D406" s="52" t="str">
        <f ca="1">_xlfn.IFNA(VLOOKUP(A406,电气!A:F,6,FALSE),"")</f>
        <v>钢筋混凝土</v>
      </c>
      <c r="E406" s="52" t="str">
        <f>TEXT(COUNTIF(电气!Y:Y,G406),"0")</f>
        <v>0</v>
      </c>
      <c r="F406" s="52" t="str">
        <f t="array" ref="F406">_xlfn.TEXTJOIN(";",1,IF(电气!$Y$1:$Y$942=G406,电气!$E$1:$E$942,""))</f>
        <v/>
      </c>
      <c r="G406" s="52" t="str">
        <f t="shared" si="6"/>
        <v>粗碎站2接地装置安装</v>
      </c>
    </row>
    <row r="407" spans="1:7">
      <c r="A407" s="52" t="s">
        <v>38</v>
      </c>
      <c r="B407" s="82">
        <v>2</v>
      </c>
      <c r="C407" s="82" t="s">
        <v>90</v>
      </c>
      <c r="D407" s="52" t="str">
        <f ca="1">_xlfn.IFNA(VLOOKUP(A407,电气!A:F,6,FALSE),"")</f>
        <v>钢筋混凝土</v>
      </c>
      <c r="E407" s="52" t="str">
        <f>TEXT(COUNTIF(电气!Y:Y,G407),"0")</f>
        <v>0</v>
      </c>
      <c r="F407" s="52" t="str">
        <f t="array" ref="F407">_xlfn.TEXTJOIN(";",1,IF(电气!$Y$1:$Y$942=G407,电气!$E$1:$E$942,""))</f>
        <v/>
      </c>
      <c r="G407" s="52" t="str">
        <f t="shared" si="6"/>
        <v>粗碎站2接闪器安装</v>
      </c>
    </row>
    <row r="408" spans="1:7">
      <c r="A408" s="52" t="s">
        <v>38</v>
      </c>
      <c r="B408" s="60">
        <v>2</v>
      </c>
      <c r="C408" s="60" t="s">
        <v>157</v>
      </c>
      <c r="D408" s="52" t="str">
        <f ca="1">_xlfn.IFNA(VLOOKUP(A408,电气!A:F,6,FALSE),"")</f>
        <v>钢筋混凝土</v>
      </c>
      <c r="E408" s="52" t="str">
        <f>TEXT(COUNTIF(电气!Y:Y,G408),"0")</f>
        <v>0</v>
      </c>
      <c r="F408" s="52" t="str">
        <f t="array" ref="F408">_xlfn.TEXTJOIN(";",1,IF(电气!$Y$1:$Y$942=G408,电气!$E$1:$E$942,""))</f>
        <v/>
      </c>
      <c r="G408" s="52" t="str">
        <f t="shared" si="6"/>
        <v>粗碎站2照明配电箱（盘）安装</v>
      </c>
    </row>
    <row r="409" spans="1:7">
      <c r="A409" s="52" t="s">
        <v>38</v>
      </c>
      <c r="B409" s="82">
        <v>2</v>
      </c>
      <c r="C409" s="82" t="s">
        <v>81</v>
      </c>
      <c r="D409" s="52" t="str">
        <f ca="1">_xlfn.IFNA(VLOOKUP(A409,电气!A:F,6,FALSE),"")</f>
        <v>钢筋混凝土</v>
      </c>
      <c r="E409" s="52" t="str">
        <f>TEXT(COUNTIF(电气!Y:Y,G409),"0")</f>
        <v>1</v>
      </c>
      <c r="F409" s="56" t="str">
        <f t="array" ref="F409">_xlfn.TEXTJOIN(";",1,IF(电气!$Y$1:$Y$942=G409,电气!$E$1:$E$942,""))</f>
        <v>粗碎站配电室</v>
      </c>
      <c r="G409" s="52" t="str">
        <f t="shared" si="6"/>
        <v>粗碎站2电缆头制作、导线连接和线路电气试验</v>
      </c>
    </row>
    <row r="410" spans="1:7">
      <c r="A410" s="52" t="s">
        <v>38</v>
      </c>
      <c r="B410" s="60">
        <v>2</v>
      </c>
      <c r="C410" s="60" t="s">
        <v>47</v>
      </c>
      <c r="D410" s="52" t="str">
        <f ca="1">_xlfn.IFNA(VLOOKUP(A410,电气!A:F,6,FALSE),"")</f>
        <v>钢筋混凝土</v>
      </c>
      <c r="E410" s="52" t="str">
        <f>TEXT(COUNTIF(电气!Y:Y,G410),"0")</f>
        <v>1</v>
      </c>
      <c r="F410" s="56" t="str">
        <f t="array" ref="F410">_xlfn.TEXTJOIN(";",1,IF(电气!$Y$1:$Y$942=G410,电气!$E$1:$E$942,""))</f>
        <v>粗碎站配电室</v>
      </c>
      <c r="G410" s="52" t="str">
        <f t="shared" si="6"/>
        <v>粗碎站2电缆沟内和电缆竖井内电缆敷设</v>
      </c>
    </row>
    <row r="411" ht="27.6" spans="1:7">
      <c r="A411" s="52" t="s">
        <v>38</v>
      </c>
      <c r="B411" s="82">
        <v>2</v>
      </c>
      <c r="C411" s="82" t="s">
        <v>45</v>
      </c>
      <c r="D411" s="52" t="str">
        <f ca="1">_xlfn.IFNA(VLOOKUP(A411,电气!A:F,6,FALSE),"")</f>
        <v>钢筋混凝土</v>
      </c>
      <c r="E411" s="52" t="str">
        <f>TEXT(COUNTIF(电气!Y:Y,G411),"0")</f>
        <v>2</v>
      </c>
      <c r="F411" s="56" t="str">
        <f t="array" ref="F411">_xlfn.TEXTJOIN(";",1,IF(电气!$Y$1:$Y$942=G411,电气!$E$1:$E$942,""))</f>
        <v>变压器至进线柜;低压配电柜AN101-AN106</v>
      </c>
      <c r="G411" s="52" t="str">
        <f t="shared" si="6"/>
        <v>粗碎站2裸母线、封闭母线、插接式母线安装</v>
      </c>
    </row>
    <row r="412" spans="1:7">
      <c r="A412" s="52" t="s">
        <v>38</v>
      </c>
      <c r="B412" s="60">
        <v>3</v>
      </c>
      <c r="C412" s="60" t="s">
        <v>37</v>
      </c>
      <c r="D412" s="52" t="str">
        <f ca="1">_xlfn.IFNA(VLOOKUP(A412,电气!A:F,6,FALSE),"")</f>
        <v>钢筋混凝土</v>
      </c>
      <c r="E412" s="52" t="str">
        <f>TEXT(COUNTIF(电气!Y:Y,G412),"0")</f>
        <v>0</v>
      </c>
      <c r="F412" s="52" t="str">
        <f t="array" ref="F412">_xlfn.TEXTJOIN(";",1,IF(电气!$Y$1:$Y$942=G412,电气!$E$1:$E$942,""))</f>
        <v/>
      </c>
      <c r="G412" s="52" t="str">
        <f t="shared" si="6"/>
        <v>粗碎站3桥架安装和桥架内电缆敷设</v>
      </c>
    </row>
    <row r="413" spans="1:7">
      <c r="A413" s="52" t="s">
        <v>38</v>
      </c>
      <c r="B413" s="82">
        <v>3</v>
      </c>
      <c r="C413" s="82" t="s">
        <v>35</v>
      </c>
      <c r="D413" s="52" t="str">
        <f ca="1">_xlfn.IFNA(VLOOKUP(A413,电气!A:F,6,FALSE),"")</f>
        <v>钢筋混凝土</v>
      </c>
      <c r="E413" s="52" t="str">
        <f>TEXT(COUNTIF(电气!Y:Y,G413),"0")</f>
        <v>0</v>
      </c>
      <c r="F413" s="52" t="str">
        <f t="array" ref="F413">_xlfn.TEXTJOIN(";",1,IF(电气!$Y$1:$Y$942=G413,电气!$E$1:$E$942,""))</f>
        <v/>
      </c>
      <c r="G413" s="52" t="str">
        <f t="shared" si="6"/>
        <v>粗碎站3电线、电缆导管和线槽敷设</v>
      </c>
    </row>
    <row r="414" spans="1:7">
      <c r="A414" s="52" t="s">
        <v>38</v>
      </c>
      <c r="B414" s="60">
        <v>3</v>
      </c>
      <c r="C414" s="60" t="s">
        <v>30</v>
      </c>
      <c r="D414" s="52" t="str">
        <f ca="1">_xlfn.IFNA(VLOOKUP(A414,电气!A:F,6,FALSE),"")</f>
        <v>钢筋混凝土</v>
      </c>
      <c r="E414" s="52" t="str">
        <f>TEXT(COUNTIF(电气!Y:Y,G414),"0")</f>
        <v>0</v>
      </c>
      <c r="F414" s="52" t="str">
        <f t="array" ref="F414">_xlfn.TEXTJOIN(";",1,IF(电气!$Y$1:$Y$942=G414,电气!$E$1:$E$942,""))</f>
        <v/>
      </c>
      <c r="G414" s="52" t="str">
        <f t="shared" si="6"/>
        <v>粗碎站3电线、电缆穿管和线槽敷设</v>
      </c>
    </row>
    <row r="415" spans="1:7">
      <c r="A415" s="52" t="s">
        <v>38</v>
      </c>
      <c r="B415" s="82">
        <v>3</v>
      </c>
      <c r="C415" s="82" t="s">
        <v>81</v>
      </c>
      <c r="D415" s="52" t="str">
        <f ca="1">_xlfn.IFNA(VLOOKUP(A415,电气!A:F,6,FALSE),"")</f>
        <v>钢筋混凝土</v>
      </c>
      <c r="E415" s="52" t="str">
        <f>TEXT(COUNTIF(电气!Y:Y,G415),"0")</f>
        <v>0</v>
      </c>
      <c r="F415" s="52" t="str">
        <f t="array" ref="F415">_xlfn.TEXTJOIN(";",1,IF(电气!$Y$1:$Y$942=G415,电气!$E$1:$E$942,""))</f>
        <v/>
      </c>
      <c r="G415" s="52" t="str">
        <f t="shared" si="6"/>
        <v>粗碎站3电缆头制作、导线连接和线路电气试验</v>
      </c>
    </row>
    <row r="416" spans="1:7">
      <c r="A416" s="52" t="s">
        <v>38</v>
      </c>
      <c r="B416" s="60">
        <v>3</v>
      </c>
      <c r="C416" s="60" t="s">
        <v>47</v>
      </c>
      <c r="D416" s="52" t="str">
        <f ca="1">_xlfn.IFNA(VLOOKUP(A416,电气!A:F,6,FALSE),"")</f>
        <v>钢筋混凝土</v>
      </c>
      <c r="E416" s="52" t="str">
        <f>TEXT(COUNTIF(电气!Y:Y,G416),"0")</f>
        <v>0</v>
      </c>
      <c r="F416" s="52" t="str">
        <f t="array" ref="F416">_xlfn.TEXTJOIN(";",1,IF(电气!$Y$1:$Y$942=G416,电气!$E$1:$E$942,""))</f>
        <v/>
      </c>
      <c r="G416" s="52" t="str">
        <f t="shared" si="6"/>
        <v>粗碎站3电缆沟内和电缆竖井内电缆敷设</v>
      </c>
    </row>
    <row r="417" spans="1:7">
      <c r="A417" s="52" t="s">
        <v>38</v>
      </c>
      <c r="B417" s="82">
        <v>3</v>
      </c>
      <c r="C417" s="82" t="s">
        <v>45</v>
      </c>
      <c r="D417" s="52" t="str">
        <f ca="1">_xlfn.IFNA(VLOOKUP(A417,电气!A:F,6,FALSE),"")</f>
        <v>钢筋混凝土</v>
      </c>
      <c r="E417" s="52" t="str">
        <f>TEXT(COUNTIF(电气!Y:Y,G417),"0")</f>
        <v>0</v>
      </c>
      <c r="F417" s="52" t="str">
        <f t="array" ref="F417">_xlfn.TEXTJOIN(";",1,IF(电气!$Y$1:$Y$942=G417,电气!$E$1:$E$942,""))</f>
        <v/>
      </c>
      <c r="G417" s="52" t="str">
        <f t="shared" si="6"/>
        <v>粗碎站3裸母线、封闭母线、插接式母线安装</v>
      </c>
    </row>
    <row r="418" spans="1:7">
      <c r="A418" s="52" t="s">
        <v>38</v>
      </c>
      <c r="B418" s="60">
        <v>4</v>
      </c>
      <c r="C418" s="60" t="s">
        <v>101</v>
      </c>
      <c r="D418" s="52" t="str">
        <f ca="1">_xlfn.IFNA(VLOOKUP(A418,电气!A:F,6,FALSE),"")</f>
        <v>钢筋混凝土</v>
      </c>
      <c r="E418" s="52" t="str">
        <f>TEXT(COUNTIF(电气!Y:Y,G418),"0")</f>
        <v>2</v>
      </c>
      <c r="F418" s="56" t="str">
        <f t="array" ref="F418">_xlfn.TEXTJOIN(";",1,IF(电气!$Y$1:$Y$942=G418,电气!$E$1:$E$942,""))</f>
        <v>粗碎站A;粗碎站B</v>
      </c>
      <c r="G418" s="52" t="str">
        <f t="shared" si="6"/>
        <v>粗碎站4低压电动机检查、接线</v>
      </c>
    </row>
    <row r="419" spans="1:7">
      <c r="A419" s="52" t="s">
        <v>38</v>
      </c>
      <c r="B419" s="82">
        <v>4</v>
      </c>
      <c r="C419" s="82" t="s">
        <v>102</v>
      </c>
      <c r="D419" s="52" t="str">
        <f ca="1">_xlfn.IFNA(VLOOKUP(A419,电气!A:F,6,FALSE),"")</f>
        <v>钢筋混凝土</v>
      </c>
      <c r="E419" s="52" t="str">
        <f>TEXT(COUNTIF(电气!Y:Y,G419),"0")</f>
        <v>2</v>
      </c>
      <c r="F419" s="56" t="str">
        <f t="array" ref="F419">_xlfn.TEXTJOIN(";",1,IF(电气!$Y$1:$Y$942=G419,电气!$E$1:$E$942,""))</f>
        <v>粗碎站A;粗碎站B</v>
      </c>
      <c r="G419" s="52" t="str">
        <f t="shared" si="6"/>
        <v>粗碎站4低压电气动力设备检测、试验和空载试运行</v>
      </c>
    </row>
    <row r="420" spans="1:7">
      <c r="A420" s="52" t="s">
        <v>38</v>
      </c>
      <c r="B420" s="60">
        <v>4</v>
      </c>
      <c r="C420" s="60" t="s">
        <v>100</v>
      </c>
      <c r="D420" s="52" t="str">
        <f ca="1">_xlfn.IFNA(VLOOKUP(A420,电气!A:F,6,FALSE),"")</f>
        <v>钢筋混凝土</v>
      </c>
      <c r="E420" s="52" t="str">
        <f>TEXT(COUNTIF(电气!Y:Y,G420),"0")</f>
        <v>2</v>
      </c>
      <c r="F420" s="56" t="str">
        <f t="array" ref="F420">_xlfn.TEXTJOIN(";",1,IF(电气!$Y$1:$Y$942=G420,电气!$E$1:$E$942,""))</f>
        <v>粗碎站A;粗碎站B</v>
      </c>
      <c r="G420" s="52" t="str">
        <f t="shared" si="6"/>
        <v>粗碎站4成套配电柜、控制柜和动力配电箱安装</v>
      </c>
    </row>
    <row r="421" spans="1:7">
      <c r="A421" s="52" t="s">
        <v>38</v>
      </c>
      <c r="B421" s="82">
        <v>4</v>
      </c>
      <c r="C421" s="82" t="s">
        <v>75</v>
      </c>
      <c r="D421" s="52" t="str">
        <f ca="1">_xlfn.IFNA(VLOOKUP(A421,电气!A:F,6,FALSE),"")</f>
        <v>钢筋混凝土</v>
      </c>
      <c r="E421" s="52" t="str">
        <f>TEXT(COUNTIF(电气!Y:Y,G421),"0")</f>
        <v>0</v>
      </c>
      <c r="F421" s="52" t="str">
        <f t="array" ref="F421">_xlfn.TEXTJOIN(";",1,IF(电气!$Y$1:$Y$942=G421,电气!$E$1:$E$942,""))</f>
        <v/>
      </c>
      <c r="G421" s="52" t="str">
        <f t="shared" si="6"/>
        <v>粗碎站4插座、开关安装</v>
      </c>
    </row>
    <row r="422" spans="1:7">
      <c r="A422" s="52" t="s">
        <v>38</v>
      </c>
      <c r="B422" s="60">
        <v>4</v>
      </c>
      <c r="C422" s="60" t="s">
        <v>37</v>
      </c>
      <c r="D422" s="52" t="str">
        <f ca="1">_xlfn.IFNA(VLOOKUP(A422,电气!A:F,6,FALSE),"")</f>
        <v>钢筋混凝土</v>
      </c>
      <c r="E422" s="52" t="str">
        <f>TEXT(COUNTIF(电气!Y:Y,G422),"0")</f>
        <v>4</v>
      </c>
      <c r="F422" s="56" t="str">
        <f t="array" ref="F422">_xlfn.TEXTJOIN(";",1,IF(电气!$Y$1:$Y$942=G422,电气!$E$1:$E$942,""))</f>
        <v>粗碎站A;粗碎站A;粗碎站B;粗碎站B</v>
      </c>
      <c r="G422" s="52" t="str">
        <f t="shared" si="6"/>
        <v>粗碎站4桥架安装和桥架内电缆敷设</v>
      </c>
    </row>
    <row r="423" spans="1:7">
      <c r="A423" s="52" t="s">
        <v>38</v>
      </c>
      <c r="B423" s="82">
        <v>4</v>
      </c>
      <c r="C423" s="82" t="s">
        <v>35</v>
      </c>
      <c r="D423" s="52" t="str">
        <f ca="1">_xlfn.IFNA(VLOOKUP(A423,电气!A:F,6,FALSE),"")</f>
        <v>钢筋混凝土</v>
      </c>
      <c r="E423" s="52" t="str">
        <f>TEXT(COUNTIF(电气!Y:Y,G423),"0")</f>
        <v>2</v>
      </c>
      <c r="F423" s="56" t="str">
        <f t="array" ref="F423">_xlfn.TEXTJOIN(";",1,IF(电气!$Y$1:$Y$942=G423,电气!$E$1:$E$942,""))</f>
        <v>粗碎站A;粗碎站B</v>
      </c>
      <c r="G423" s="52" t="str">
        <f t="shared" si="6"/>
        <v>粗碎站4电线、电缆导管和线槽敷设</v>
      </c>
    </row>
    <row r="424" spans="1:7">
      <c r="A424" s="52" t="s">
        <v>38</v>
      </c>
      <c r="B424" s="60">
        <v>4</v>
      </c>
      <c r="C424" s="60" t="s">
        <v>30</v>
      </c>
      <c r="D424" s="52" t="str">
        <f ca="1">_xlfn.IFNA(VLOOKUP(A424,电气!A:F,6,FALSE),"")</f>
        <v>钢筋混凝土</v>
      </c>
      <c r="E424" s="52" t="str">
        <f>TEXT(COUNTIF(电气!Y:Y,G424),"0")</f>
        <v>2</v>
      </c>
      <c r="F424" s="56" t="str">
        <f t="array" ref="F424">_xlfn.TEXTJOIN(";",1,IF(电气!$Y$1:$Y$942=G424,电气!$E$1:$E$942,""))</f>
        <v>粗碎站A;粗碎站B</v>
      </c>
      <c r="G424" s="52" t="str">
        <f t="shared" si="6"/>
        <v>粗碎站4电线、电缆穿管和线槽敷设</v>
      </c>
    </row>
    <row r="425" spans="1:7">
      <c r="A425" s="52" t="s">
        <v>38</v>
      </c>
      <c r="B425" s="82">
        <v>4</v>
      </c>
      <c r="C425" s="82" t="s">
        <v>81</v>
      </c>
      <c r="D425" s="52" t="str">
        <f ca="1">_xlfn.IFNA(VLOOKUP(A425,电气!A:F,6,FALSE),"")</f>
        <v>钢筋混凝土</v>
      </c>
      <c r="E425" s="52" t="str">
        <f>TEXT(COUNTIF(电气!Y:Y,G425),"0")</f>
        <v>2</v>
      </c>
      <c r="F425" s="56" t="str">
        <f t="array" ref="F425">_xlfn.TEXTJOIN(";",1,IF(电气!$Y$1:$Y$942=G425,电气!$E$1:$E$942,""))</f>
        <v>粗碎站A;粗碎站B</v>
      </c>
      <c r="G425" s="52" t="str">
        <f t="shared" si="6"/>
        <v>粗碎站4电缆头制作、导线连接和线路电气试验</v>
      </c>
    </row>
    <row r="426" spans="1:7">
      <c r="A426" s="52" t="s">
        <v>38</v>
      </c>
      <c r="B426" s="60">
        <v>5</v>
      </c>
      <c r="C426" s="60" t="s">
        <v>86</v>
      </c>
      <c r="D426" s="52" t="str">
        <f ca="1">_xlfn.IFNA(VLOOKUP(A426,电气!A:F,6,FALSE),"")</f>
        <v>钢筋混凝土</v>
      </c>
      <c r="E426" s="52" t="str">
        <f>TEXT(COUNTIF(电气!Y:Y,G426),"0")</f>
        <v>0</v>
      </c>
      <c r="F426" s="52" t="str">
        <f t="array" ref="F426">_xlfn.TEXTJOIN(";",1,IF(电气!$Y$1:$Y$942=G426,电气!$E$1:$E$942,""))</f>
        <v/>
      </c>
      <c r="G426" s="52" t="str">
        <f t="shared" si="6"/>
        <v>粗碎站5建筑照明通电试运行</v>
      </c>
    </row>
    <row r="427" spans="1:7">
      <c r="A427" s="52" t="s">
        <v>38</v>
      </c>
      <c r="B427" s="82">
        <v>5</v>
      </c>
      <c r="C427" s="82" t="s">
        <v>36</v>
      </c>
      <c r="D427" s="52" t="str">
        <f ca="1">_xlfn.IFNA(VLOOKUP(A427,电气!A:F,6,FALSE),"")</f>
        <v>钢筋混凝土</v>
      </c>
      <c r="E427" s="52" t="str">
        <f>TEXT(COUNTIF(电气!Y:Y,G427),"0")</f>
        <v>2</v>
      </c>
      <c r="F427" s="56" t="str">
        <f t="array" ref="F427">_xlfn.TEXTJOIN(";",1,IF(电气!$Y$1:$Y$942=G427,电气!$E$1:$E$942,""))</f>
        <v>粗碎站A;粗碎站B</v>
      </c>
      <c r="G427" s="52" t="str">
        <f t="shared" si="6"/>
        <v>粗碎站5普通灯具安装</v>
      </c>
    </row>
    <row r="428" spans="1:7">
      <c r="A428" s="52" t="s">
        <v>38</v>
      </c>
      <c r="B428" s="60">
        <v>5</v>
      </c>
      <c r="C428" s="60" t="s">
        <v>157</v>
      </c>
      <c r="D428" s="52" t="str">
        <f ca="1">_xlfn.IFNA(VLOOKUP(A428,电气!A:F,6,FALSE),"")</f>
        <v>钢筋混凝土</v>
      </c>
      <c r="E428" s="52" t="str">
        <f>TEXT(COUNTIF(电气!Y:Y,G428),"0")</f>
        <v>0</v>
      </c>
      <c r="F428" s="52" t="str">
        <f t="array" ref="F428">_xlfn.TEXTJOIN(";",1,IF(电气!$Y$1:$Y$942=G428,电气!$E$1:$E$942,""))</f>
        <v/>
      </c>
      <c r="G428" s="52" t="str">
        <f t="shared" si="6"/>
        <v>粗碎站5照明配电箱（盘）安装</v>
      </c>
    </row>
    <row r="429" spans="1:7">
      <c r="A429" s="52" t="s">
        <v>38</v>
      </c>
      <c r="B429" s="82">
        <v>5</v>
      </c>
      <c r="C429" s="82" t="s">
        <v>35</v>
      </c>
      <c r="D429" s="52" t="str">
        <f ca="1">_xlfn.IFNA(VLOOKUP(A429,电气!A:F,6,FALSE),"")</f>
        <v>钢筋混凝土</v>
      </c>
      <c r="E429" s="52" t="str">
        <f>TEXT(COUNTIF(电气!Y:Y,G429),"0")</f>
        <v>3</v>
      </c>
      <c r="F429" s="56" t="str">
        <f t="array" ref="F429">_xlfn.TEXTJOIN(";",1,IF(电气!$Y$1:$Y$942=G429,电气!$E$1:$E$942,""))</f>
        <v>粗碎站A;配电室;粗碎站B</v>
      </c>
      <c r="G429" s="52" t="str">
        <f t="shared" si="6"/>
        <v>粗碎站5电线、电缆导管和线槽敷设</v>
      </c>
    </row>
    <row r="430" spans="1:7">
      <c r="A430" s="52" t="s">
        <v>38</v>
      </c>
      <c r="B430" s="60">
        <v>5</v>
      </c>
      <c r="C430" s="60" t="s">
        <v>30</v>
      </c>
      <c r="D430" s="52" t="str">
        <f ca="1">_xlfn.IFNA(VLOOKUP(A430,电气!A:F,6,FALSE),"")</f>
        <v>钢筋混凝土</v>
      </c>
      <c r="E430" s="52" t="str">
        <f>TEXT(COUNTIF(电气!Y:Y,G430),"0")</f>
        <v>3</v>
      </c>
      <c r="F430" s="56" t="str">
        <f t="array" ref="F430">_xlfn.TEXTJOIN(";",1,IF(电气!$Y$1:$Y$942=G430,电气!$E$1:$E$942,""))</f>
        <v>粗碎站A;配电室;粗碎站B</v>
      </c>
      <c r="G430" s="52" t="str">
        <f t="shared" ref="G430:G460" si="7">A430&amp;B430&amp;C430</f>
        <v>粗碎站5电线、电缆穿管和线槽敷设</v>
      </c>
    </row>
    <row r="431" spans="1:7">
      <c r="A431" s="52" t="s">
        <v>38</v>
      </c>
      <c r="B431" s="82">
        <v>5</v>
      </c>
      <c r="C431" s="82" t="s">
        <v>81</v>
      </c>
      <c r="D431" s="52" t="str">
        <f ca="1">_xlfn.IFNA(VLOOKUP(A431,电气!A:F,6,FALSE),"")</f>
        <v>钢筋混凝土</v>
      </c>
      <c r="E431" s="52" t="str">
        <f>TEXT(COUNTIF(电气!Y:Y,G431),"0")</f>
        <v>3</v>
      </c>
      <c r="F431" s="56" t="str">
        <f t="array" ref="F431">_xlfn.TEXTJOIN(";",1,IF(电气!$Y$1:$Y$942=G431,电气!$E$1:$E$942,""))</f>
        <v>粗碎站A;配电室;粗碎站B</v>
      </c>
      <c r="G431" s="52" t="str">
        <f t="shared" si="7"/>
        <v>粗碎站5电缆头制作、导线连接和线路电气试验</v>
      </c>
    </row>
    <row r="432" spans="1:7">
      <c r="A432" s="52" t="s">
        <v>38</v>
      </c>
      <c r="B432" s="60">
        <v>6</v>
      </c>
      <c r="C432" s="60" t="s">
        <v>100</v>
      </c>
      <c r="D432" s="52" t="str">
        <f ca="1">_xlfn.IFNA(VLOOKUP(A432,电气!A:F,6,FALSE),"")</f>
        <v>钢筋混凝土</v>
      </c>
      <c r="E432" s="52" t="str">
        <f>TEXT(COUNTIF(电气!Y:Y,G432),"0")</f>
        <v>0</v>
      </c>
      <c r="F432" s="52" t="str">
        <f t="array" ref="F432">_xlfn.TEXTJOIN(";",1,IF(电气!$Y$1:$Y$942=G432,电气!$E$1:$E$942,""))</f>
        <v/>
      </c>
      <c r="G432" s="52" t="str">
        <f t="shared" si="7"/>
        <v>粗碎站6成套配电柜、控制柜和动力配电箱安装</v>
      </c>
    </row>
    <row r="433" spans="1:7">
      <c r="A433" s="52" t="s">
        <v>38</v>
      </c>
      <c r="B433" s="82">
        <v>6</v>
      </c>
      <c r="C433" s="82" t="s">
        <v>95</v>
      </c>
      <c r="D433" s="52" t="str">
        <f ca="1">_xlfn.IFNA(VLOOKUP(A433,电气!A:F,6,FALSE),"")</f>
        <v>钢筋混凝土</v>
      </c>
      <c r="E433" s="52" t="str">
        <f>TEXT(COUNTIF(电气!Y:Y,G433),"0")</f>
        <v>0</v>
      </c>
      <c r="F433" s="52" t="str">
        <f t="array" ref="F433">_xlfn.TEXTJOIN(";",1,IF(电气!$Y$1:$Y$942=G433,电气!$E$1:$E$942,""))</f>
        <v/>
      </c>
      <c r="G433" s="52" t="str">
        <f t="shared" si="7"/>
        <v>粗碎站6接地装置安装</v>
      </c>
    </row>
    <row r="434" spans="1:7">
      <c r="A434" s="52" t="s">
        <v>38</v>
      </c>
      <c r="B434" s="60">
        <v>6</v>
      </c>
      <c r="C434" s="60" t="s">
        <v>174</v>
      </c>
      <c r="D434" s="52" t="str">
        <f ca="1">_xlfn.IFNA(VLOOKUP(A434,电气!A:F,6,FALSE),"")</f>
        <v>钢筋混凝土</v>
      </c>
      <c r="E434" s="52" t="str">
        <f>TEXT(COUNTIF(电气!Y:Y,G434),"0")</f>
        <v>0</v>
      </c>
      <c r="F434" s="52" t="str">
        <f t="array" ref="F434">_xlfn.TEXTJOIN(";",1,IF(电气!$Y$1:$Y$942=G434,电气!$E$1:$E$942,""))</f>
        <v/>
      </c>
      <c r="G434" s="52" t="str">
        <f t="shared" si="7"/>
        <v>粗碎站6柴油发电机组安装</v>
      </c>
    </row>
    <row r="435" spans="1:7">
      <c r="A435" s="52" t="s">
        <v>38</v>
      </c>
      <c r="B435" s="82">
        <v>6</v>
      </c>
      <c r="C435" s="82" t="s">
        <v>35</v>
      </c>
      <c r="D435" s="52" t="str">
        <f ca="1">_xlfn.IFNA(VLOOKUP(A435,电气!A:F,6,FALSE),"")</f>
        <v>钢筋混凝土</v>
      </c>
      <c r="E435" s="52" t="str">
        <f>TEXT(COUNTIF(电气!Y:Y,G435),"0")</f>
        <v>0</v>
      </c>
      <c r="F435" s="52" t="str">
        <f t="array" ref="F435">_xlfn.TEXTJOIN(";",1,IF(电气!$Y$1:$Y$942=G435,电气!$E$1:$E$942,""))</f>
        <v/>
      </c>
      <c r="G435" s="52" t="str">
        <f t="shared" si="7"/>
        <v>粗碎站6电线、电缆导管和线槽敷设</v>
      </c>
    </row>
    <row r="436" spans="1:7">
      <c r="A436" s="52" t="s">
        <v>38</v>
      </c>
      <c r="B436" s="60">
        <v>6</v>
      </c>
      <c r="C436" s="60" t="s">
        <v>30</v>
      </c>
      <c r="D436" s="52" t="str">
        <f ca="1">_xlfn.IFNA(VLOOKUP(A436,电气!A:F,6,FALSE),"")</f>
        <v>钢筋混凝土</v>
      </c>
      <c r="E436" s="52" t="str">
        <f>TEXT(COUNTIF(电气!Y:Y,G436),"0")</f>
        <v>0</v>
      </c>
      <c r="F436" s="52" t="str">
        <f t="array" ref="F436">_xlfn.TEXTJOIN(";",1,IF(电气!$Y$1:$Y$942=G436,电气!$E$1:$E$942,""))</f>
        <v/>
      </c>
      <c r="G436" s="52" t="str">
        <f t="shared" si="7"/>
        <v>粗碎站6电线、电缆穿管和线槽敷设</v>
      </c>
    </row>
    <row r="437" spans="1:7">
      <c r="A437" s="52" t="s">
        <v>38</v>
      </c>
      <c r="B437" s="82">
        <v>6</v>
      </c>
      <c r="C437" s="82" t="s">
        <v>81</v>
      </c>
      <c r="D437" s="52" t="str">
        <f ca="1">_xlfn.IFNA(VLOOKUP(A437,电气!A:F,6,FALSE),"")</f>
        <v>钢筋混凝土</v>
      </c>
      <c r="E437" s="52" t="str">
        <f>TEXT(COUNTIF(电气!Y:Y,G437),"0")</f>
        <v>0</v>
      </c>
      <c r="F437" s="52" t="str">
        <f t="array" ref="F437">_xlfn.TEXTJOIN(";",1,IF(电气!$Y$1:$Y$942=G437,电气!$E$1:$E$942,""))</f>
        <v/>
      </c>
      <c r="G437" s="52" t="str">
        <f t="shared" si="7"/>
        <v>粗碎站6电缆头制作、导线连接和线路电气试验</v>
      </c>
    </row>
    <row r="438" spans="1:7">
      <c r="A438" s="52" t="s">
        <v>38</v>
      </c>
      <c r="B438" s="60">
        <v>6</v>
      </c>
      <c r="C438" s="60" t="s">
        <v>45</v>
      </c>
      <c r="D438" s="52" t="str">
        <f ca="1">_xlfn.IFNA(VLOOKUP(A438,电气!A:F,6,FALSE),"")</f>
        <v>钢筋混凝土</v>
      </c>
      <c r="E438" s="52" t="str">
        <f>TEXT(COUNTIF(电气!Y:Y,G438),"0")</f>
        <v>0</v>
      </c>
      <c r="F438" s="52" t="str">
        <f t="array" ref="F438">_xlfn.TEXTJOIN(";",1,IF(电气!$Y$1:$Y$942=G438,电气!$E$1:$E$942,""))</f>
        <v/>
      </c>
      <c r="G438" s="52" t="str">
        <f t="shared" si="7"/>
        <v>粗碎站6裸母线、封闭母线、插接式母线安装</v>
      </c>
    </row>
    <row r="439" spans="1:7">
      <c r="A439" s="52" t="s">
        <v>38</v>
      </c>
      <c r="B439" s="82">
        <v>7</v>
      </c>
      <c r="C439" s="82" t="s">
        <v>92</v>
      </c>
      <c r="D439" s="52" t="str">
        <f ca="1">_xlfn.IFNA(VLOOKUP(A439,电气!A:F,6,FALSE),"")</f>
        <v>钢筋混凝土</v>
      </c>
      <c r="E439" s="52" t="str">
        <f>TEXT(COUNTIF(电气!Y:Y,G439),"0")</f>
        <v>1</v>
      </c>
      <c r="F439" s="56" t="str">
        <f t="array" ref="F439">_xlfn.TEXTJOIN(";",1,IF(电气!$Y$1:$Y$942=G439,电气!$E$1:$E$942,""))</f>
        <v>配电室</v>
      </c>
      <c r="G439" s="52" t="str">
        <f t="shared" si="7"/>
        <v>粗碎站7变配电室接地干线敷设</v>
      </c>
    </row>
    <row r="440" spans="1:7">
      <c r="A440" s="52" t="s">
        <v>38</v>
      </c>
      <c r="B440" s="60">
        <v>7</v>
      </c>
      <c r="C440" s="60" t="s">
        <v>95</v>
      </c>
      <c r="D440" s="52" t="str">
        <f ca="1">_xlfn.IFNA(VLOOKUP(A440,电气!A:F,6,FALSE),"")</f>
        <v>钢筋混凝土</v>
      </c>
      <c r="E440" s="52" t="str">
        <f>TEXT(COUNTIF(电气!Y:Y,G440),"0")</f>
        <v>2</v>
      </c>
      <c r="F440" s="56" t="str">
        <f t="array" ref="F440">_xlfn.TEXTJOIN(";",1,IF(电气!$Y$1:$Y$942=G440,电气!$E$1:$E$942,""))</f>
        <v>配电室;粗碎站A</v>
      </c>
      <c r="G440" s="52" t="str">
        <f t="shared" si="7"/>
        <v>粗碎站7接地装置安装</v>
      </c>
    </row>
    <row r="441" spans="1:7">
      <c r="A441" s="52" t="s">
        <v>38</v>
      </c>
      <c r="B441" s="82">
        <v>7</v>
      </c>
      <c r="C441" s="82" t="s">
        <v>90</v>
      </c>
      <c r="D441" s="52" t="str">
        <f ca="1">_xlfn.IFNA(VLOOKUP(A441,电气!A:F,6,FALSE),"")</f>
        <v>钢筋混凝土</v>
      </c>
      <c r="E441" s="52" t="str">
        <f>TEXT(COUNTIF(电气!Y:Y,G441),"0")</f>
        <v>1</v>
      </c>
      <c r="F441" s="56" t="str">
        <f t="array" ref="F441">_xlfn.TEXTJOIN(";",1,IF(电气!$Y$1:$Y$942=G441,电气!$E$1:$E$942,""))</f>
        <v>配电室</v>
      </c>
      <c r="G441" s="52" t="str">
        <f t="shared" si="7"/>
        <v>粗碎站7接闪器安装</v>
      </c>
    </row>
    <row r="442" spans="1:7">
      <c r="A442" s="52" t="s">
        <v>29</v>
      </c>
      <c r="B442" s="60">
        <v>1</v>
      </c>
      <c r="C442" s="60" t="s">
        <v>39</v>
      </c>
      <c r="D442" s="52" t="str">
        <f ca="1">_xlfn.IFNA(VLOOKUP(A442,电气!A:F,6,FALSE),"")</f>
        <v>钢筋混凝土</v>
      </c>
      <c r="E442" s="52" t="str">
        <f>TEXT(COUNTIF(电气!Y:Y,G442),"0")</f>
        <v>0</v>
      </c>
      <c r="F442" s="52" t="str">
        <f t="array" ref="F442">_xlfn.TEXTJOIN(";",1,IF(电气!$Y$1:$Y$942=G442,电气!$E$1:$E$942,""))</f>
        <v/>
      </c>
      <c r="G442" s="52" t="str">
        <f t="shared" si="7"/>
        <v>粗矿堆1变压器安装</v>
      </c>
    </row>
    <row r="443" spans="1:7">
      <c r="A443" s="52" t="s">
        <v>29</v>
      </c>
      <c r="B443" s="82">
        <v>1</v>
      </c>
      <c r="C443" s="82" t="s">
        <v>42</v>
      </c>
      <c r="D443" s="52" t="str">
        <f ca="1">_xlfn.IFNA(VLOOKUP(A443,电气!A:F,6,FALSE),"")</f>
        <v>钢筋混凝土</v>
      </c>
      <c r="E443" s="52" t="str">
        <f>TEXT(COUNTIF(电气!Y:Y,G443),"0")</f>
        <v>0</v>
      </c>
      <c r="F443" s="52" t="str">
        <f t="array" ref="F443">_xlfn.TEXTJOIN(";",1,IF(电气!$Y$1:$Y$942=G443,电气!$E$1:$E$942,""))</f>
        <v/>
      </c>
      <c r="G443" s="52" t="str">
        <f t="shared" si="7"/>
        <v>粗矿堆1成套配电柜、控制柜安装</v>
      </c>
    </row>
    <row r="444" spans="1:7">
      <c r="A444" s="52" t="s">
        <v>29</v>
      </c>
      <c r="B444" s="60">
        <v>1</v>
      </c>
      <c r="C444" s="60" t="s">
        <v>35</v>
      </c>
      <c r="D444" s="52" t="str">
        <f ca="1">_xlfn.IFNA(VLOOKUP(A444,电气!A:F,6,FALSE),"")</f>
        <v>钢筋混凝土</v>
      </c>
      <c r="E444" s="52" t="str">
        <f>TEXT(COUNTIF(电气!Y:Y,G444),"0")</f>
        <v>0</v>
      </c>
      <c r="F444" s="52" t="str">
        <f t="array" ref="F444">_xlfn.TEXTJOIN(";",1,IF(电气!$Y$1:$Y$942=G444,电气!$E$1:$E$942,""))</f>
        <v/>
      </c>
      <c r="G444" s="52" t="str">
        <f t="shared" si="7"/>
        <v>粗矿堆1电线、电缆导管和线槽敷设</v>
      </c>
    </row>
    <row r="445" spans="1:7">
      <c r="A445" s="52" t="s">
        <v>29</v>
      </c>
      <c r="B445" s="82">
        <v>1</v>
      </c>
      <c r="C445" s="82" t="s">
        <v>30</v>
      </c>
      <c r="D445" s="52" t="str">
        <f ca="1">_xlfn.IFNA(VLOOKUP(A445,电气!A:F,6,FALSE),"")</f>
        <v>钢筋混凝土</v>
      </c>
      <c r="E445" s="52" t="str">
        <f>TEXT(COUNTIF(电气!Y:Y,G445),"0")</f>
        <v>0</v>
      </c>
      <c r="F445" s="52" t="str">
        <f t="array" ref="F445">_xlfn.TEXTJOIN(";",1,IF(电气!$Y$1:$Y$942=G445,电气!$E$1:$E$942,""))</f>
        <v/>
      </c>
      <c r="G445" s="52" t="str">
        <f t="shared" si="7"/>
        <v>粗矿堆1电线、电缆穿管和线槽敷设</v>
      </c>
    </row>
    <row r="446" spans="1:7">
      <c r="A446" s="52" t="s">
        <v>29</v>
      </c>
      <c r="B446" s="60">
        <v>1</v>
      </c>
      <c r="C446" s="60" t="s">
        <v>81</v>
      </c>
      <c r="D446" s="52" t="str">
        <f ca="1">_xlfn.IFNA(VLOOKUP(A446,电气!A:F,6,FALSE),"")</f>
        <v>钢筋混凝土</v>
      </c>
      <c r="E446" s="52" t="str">
        <f>TEXT(COUNTIF(电气!Y:Y,G446),"0")</f>
        <v>0</v>
      </c>
      <c r="F446" s="52" t="str">
        <f t="array" ref="F446">_xlfn.TEXTJOIN(";",1,IF(电气!$Y$1:$Y$942=G446,电气!$E$1:$E$942,""))</f>
        <v/>
      </c>
      <c r="G446" s="52" t="str">
        <f t="shared" si="7"/>
        <v>粗矿堆1电缆头制作、导线连接和线路电气试验</v>
      </c>
    </row>
    <row r="447" spans="1:7">
      <c r="A447" s="52" t="s">
        <v>29</v>
      </c>
      <c r="B447" s="82">
        <v>2</v>
      </c>
      <c r="C447" s="82" t="s">
        <v>39</v>
      </c>
      <c r="D447" s="52" t="str">
        <f ca="1">_xlfn.IFNA(VLOOKUP(A447,电气!A:F,6,FALSE),"")</f>
        <v>钢筋混凝土</v>
      </c>
      <c r="E447" s="52" t="str">
        <f>TEXT(COUNTIF(电气!Y:Y,G447),"0")</f>
        <v>0</v>
      </c>
      <c r="F447" s="52" t="str">
        <f t="array" ref="F447">_xlfn.TEXTJOIN(";",1,IF(电气!$Y$1:$Y$942=G447,电气!$E$1:$E$942,""))</f>
        <v/>
      </c>
      <c r="G447" s="52" t="str">
        <f t="shared" si="7"/>
        <v>粗矿堆2变压器安装</v>
      </c>
    </row>
    <row r="448" spans="1:7">
      <c r="A448" s="52" t="s">
        <v>29</v>
      </c>
      <c r="B448" s="60">
        <v>2</v>
      </c>
      <c r="C448" s="60" t="s">
        <v>92</v>
      </c>
      <c r="D448" s="52" t="str">
        <f ca="1">_xlfn.IFNA(VLOOKUP(A448,电气!A:F,6,FALSE),"")</f>
        <v>钢筋混凝土</v>
      </c>
      <c r="E448" s="52" t="str">
        <f>TEXT(COUNTIF(电气!Y:Y,G448),"0")</f>
        <v>0</v>
      </c>
      <c r="F448" s="52" t="str">
        <f t="array" ref="F448">_xlfn.TEXTJOIN(";",1,IF(电气!$Y$1:$Y$942=G448,电气!$E$1:$E$942,""))</f>
        <v/>
      </c>
      <c r="G448" s="52" t="str">
        <f t="shared" si="7"/>
        <v>粗矿堆2变配电室接地干线敷设</v>
      </c>
    </row>
    <row r="449" spans="1:7">
      <c r="A449" s="52" t="s">
        <v>29</v>
      </c>
      <c r="B449" s="82">
        <v>2</v>
      </c>
      <c r="C449" s="82" t="s">
        <v>42</v>
      </c>
      <c r="D449" s="52" t="str">
        <f ca="1">_xlfn.IFNA(VLOOKUP(A449,电气!A:F,6,FALSE),"")</f>
        <v>钢筋混凝土</v>
      </c>
      <c r="E449" s="52" t="str">
        <f>TEXT(COUNTIF(电气!Y:Y,G449),"0")</f>
        <v>0</v>
      </c>
      <c r="F449" s="52" t="str">
        <f t="array" ref="F449">_xlfn.TEXTJOIN(";",1,IF(电气!$Y$1:$Y$942=G449,电气!$E$1:$E$942,""))</f>
        <v/>
      </c>
      <c r="G449" s="52" t="str">
        <f t="shared" si="7"/>
        <v>粗矿堆2成套配电柜、控制柜安装</v>
      </c>
    </row>
    <row r="450" spans="1:7">
      <c r="A450" s="52" t="s">
        <v>29</v>
      </c>
      <c r="B450" s="60">
        <v>2</v>
      </c>
      <c r="C450" s="60" t="s">
        <v>95</v>
      </c>
      <c r="D450" s="52" t="str">
        <f ca="1">_xlfn.IFNA(VLOOKUP(A450,电气!A:F,6,FALSE),"")</f>
        <v>钢筋混凝土</v>
      </c>
      <c r="E450" s="52" t="str">
        <f>TEXT(COUNTIF(电气!Y:Y,G450),"0")</f>
        <v>0</v>
      </c>
      <c r="F450" s="52" t="str">
        <f t="array" ref="F450">_xlfn.TEXTJOIN(";",1,IF(电气!$Y$1:$Y$942=G450,电气!$E$1:$E$942,""))</f>
        <v/>
      </c>
      <c r="G450" s="52" t="str">
        <f t="shared" si="7"/>
        <v>粗矿堆2接地装置安装</v>
      </c>
    </row>
    <row r="451" spans="1:7">
      <c r="A451" s="52" t="s">
        <v>29</v>
      </c>
      <c r="B451" s="82">
        <v>2</v>
      </c>
      <c r="C451" s="82" t="s">
        <v>90</v>
      </c>
      <c r="D451" s="52" t="str">
        <f ca="1">_xlfn.IFNA(VLOOKUP(A451,电气!A:F,6,FALSE),"")</f>
        <v>钢筋混凝土</v>
      </c>
      <c r="E451" s="52" t="str">
        <f>TEXT(COUNTIF(电气!Y:Y,G451),"0")</f>
        <v>0</v>
      </c>
      <c r="F451" s="52" t="str">
        <f t="array" ref="F451">_xlfn.TEXTJOIN(";",1,IF(电气!$Y$1:$Y$942=G451,电气!$E$1:$E$942,""))</f>
        <v/>
      </c>
      <c r="G451" s="52" t="str">
        <f t="shared" si="7"/>
        <v>粗矿堆2接闪器安装</v>
      </c>
    </row>
    <row r="452" spans="1:7">
      <c r="A452" s="52" t="s">
        <v>29</v>
      </c>
      <c r="B452" s="60">
        <v>2</v>
      </c>
      <c r="C452" s="60" t="s">
        <v>157</v>
      </c>
      <c r="D452" s="52" t="str">
        <f ca="1">_xlfn.IFNA(VLOOKUP(A452,电气!A:F,6,FALSE),"")</f>
        <v>钢筋混凝土</v>
      </c>
      <c r="E452" s="52" t="str">
        <f>TEXT(COUNTIF(电气!Y:Y,G452),"0")</f>
        <v>0</v>
      </c>
      <c r="F452" s="52" t="str">
        <f t="array" ref="F452">_xlfn.TEXTJOIN(";",1,IF(电气!$Y$1:$Y$942=G452,电气!$E$1:$E$942,""))</f>
        <v/>
      </c>
      <c r="G452" s="52" t="str">
        <f t="shared" si="7"/>
        <v>粗矿堆2照明配电箱（盘）安装</v>
      </c>
    </row>
    <row r="453" spans="1:7">
      <c r="A453" s="52" t="s">
        <v>29</v>
      </c>
      <c r="B453" s="82">
        <v>2</v>
      </c>
      <c r="C453" s="82" t="s">
        <v>81</v>
      </c>
      <c r="D453" s="52" t="str">
        <f ca="1">_xlfn.IFNA(VLOOKUP(A453,电气!A:F,6,FALSE),"")</f>
        <v>钢筋混凝土</v>
      </c>
      <c r="E453" s="52" t="str">
        <f>TEXT(COUNTIF(电气!Y:Y,G453),"0")</f>
        <v>0</v>
      </c>
      <c r="F453" s="52" t="str">
        <f t="array" ref="F453">_xlfn.TEXTJOIN(";",1,IF(电气!$Y$1:$Y$942=G453,电气!$E$1:$E$942,""))</f>
        <v/>
      </c>
      <c r="G453" s="52" t="str">
        <f t="shared" si="7"/>
        <v>粗矿堆2电缆头制作、导线连接和线路电气试验</v>
      </c>
    </row>
    <row r="454" spans="1:7">
      <c r="A454" s="52" t="s">
        <v>29</v>
      </c>
      <c r="B454" s="60">
        <v>2</v>
      </c>
      <c r="C454" s="60" t="s">
        <v>47</v>
      </c>
      <c r="D454" s="52" t="str">
        <f ca="1">_xlfn.IFNA(VLOOKUP(A454,电气!A:F,6,FALSE),"")</f>
        <v>钢筋混凝土</v>
      </c>
      <c r="E454" s="52" t="str">
        <f>TEXT(COUNTIF(电气!Y:Y,G454),"0")</f>
        <v>0</v>
      </c>
      <c r="F454" s="52" t="str">
        <f t="array" ref="F454">_xlfn.TEXTJOIN(";",1,IF(电气!$Y$1:$Y$942=G454,电气!$E$1:$E$942,""))</f>
        <v/>
      </c>
      <c r="G454" s="52" t="str">
        <f t="shared" si="7"/>
        <v>粗矿堆2电缆沟内和电缆竖井内电缆敷设</v>
      </c>
    </row>
    <row r="455" spans="1:7">
      <c r="A455" s="52" t="s">
        <v>29</v>
      </c>
      <c r="B455" s="82">
        <v>2</v>
      </c>
      <c r="C455" s="82" t="s">
        <v>45</v>
      </c>
      <c r="D455" s="52" t="str">
        <f ca="1">_xlfn.IFNA(VLOOKUP(A455,电气!A:F,6,FALSE),"")</f>
        <v>钢筋混凝土</v>
      </c>
      <c r="E455" s="52" t="str">
        <f>TEXT(COUNTIF(电气!Y:Y,G455),"0")</f>
        <v>0</v>
      </c>
      <c r="F455" s="52" t="str">
        <f t="array" ref="F455">_xlfn.TEXTJOIN(";",1,IF(电气!$Y$1:$Y$942=G455,电气!$E$1:$E$942,""))</f>
        <v/>
      </c>
      <c r="G455" s="52" t="str">
        <f t="shared" si="7"/>
        <v>粗矿堆2裸母线、封闭母线、插接式母线安装</v>
      </c>
    </row>
    <row r="456" spans="1:7">
      <c r="A456" s="52" t="s">
        <v>29</v>
      </c>
      <c r="B456" s="60">
        <v>3</v>
      </c>
      <c r="C456" s="60" t="s">
        <v>37</v>
      </c>
      <c r="D456" s="52" t="str">
        <f ca="1">_xlfn.IFNA(VLOOKUP(A456,电气!A:F,6,FALSE),"")</f>
        <v>钢筋混凝土</v>
      </c>
      <c r="E456" s="52" t="str">
        <f>TEXT(COUNTIF(电气!Y:Y,G456),"0")</f>
        <v>0</v>
      </c>
      <c r="F456" s="52" t="str">
        <f t="array" ref="F456">_xlfn.TEXTJOIN(";",1,IF(电气!$Y$1:$Y$942=G456,电气!$E$1:$E$942,""))</f>
        <v/>
      </c>
      <c r="G456" s="52" t="str">
        <f t="shared" si="7"/>
        <v>粗矿堆3桥架安装和桥架内电缆敷设</v>
      </c>
    </row>
    <row r="457" spans="1:7">
      <c r="A457" s="52" t="s">
        <v>29</v>
      </c>
      <c r="B457" s="82">
        <v>3</v>
      </c>
      <c r="C457" s="82" t="s">
        <v>35</v>
      </c>
      <c r="D457" s="52" t="str">
        <f ca="1">_xlfn.IFNA(VLOOKUP(A457,电气!A:F,6,FALSE),"")</f>
        <v>钢筋混凝土</v>
      </c>
      <c r="E457" s="52" t="str">
        <f>TEXT(COUNTIF(电气!Y:Y,G457),"0")</f>
        <v>0</v>
      </c>
      <c r="F457" s="52" t="str">
        <f t="array" ref="F457">_xlfn.TEXTJOIN(";",1,IF(电气!$Y$1:$Y$942=G457,电气!$E$1:$E$942,""))</f>
        <v/>
      </c>
      <c r="G457" s="52" t="str">
        <f t="shared" si="7"/>
        <v>粗矿堆3电线、电缆导管和线槽敷设</v>
      </c>
    </row>
    <row r="458" spans="1:7">
      <c r="A458" s="52" t="s">
        <v>29</v>
      </c>
      <c r="B458" s="60">
        <v>3</v>
      </c>
      <c r="C458" s="60" t="s">
        <v>30</v>
      </c>
      <c r="D458" s="52" t="str">
        <f ca="1">_xlfn.IFNA(VLOOKUP(A458,电气!A:F,6,FALSE),"")</f>
        <v>钢筋混凝土</v>
      </c>
      <c r="E458" s="52" t="str">
        <f>TEXT(COUNTIF(电气!Y:Y,G458),"0")</f>
        <v>0</v>
      </c>
      <c r="F458" s="52" t="str">
        <f t="array" ref="F458">_xlfn.TEXTJOIN(";",1,IF(电气!$Y$1:$Y$942=G458,电气!$E$1:$E$942,""))</f>
        <v/>
      </c>
      <c r="G458" s="52" t="str">
        <f t="shared" si="7"/>
        <v>粗矿堆3电线、电缆穿管和线槽敷设</v>
      </c>
    </row>
    <row r="459" spans="1:7">
      <c r="A459" s="52" t="s">
        <v>29</v>
      </c>
      <c r="B459" s="82">
        <v>3</v>
      </c>
      <c r="C459" s="82" t="s">
        <v>81</v>
      </c>
      <c r="D459" s="52" t="str">
        <f ca="1">_xlfn.IFNA(VLOOKUP(A459,电气!A:F,6,FALSE),"")</f>
        <v>钢筋混凝土</v>
      </c>
      <c r="E459" s="52" t="str">
        <f>TEXT(COUNTIF(电气!Y:Y,G459),"0")</f>
        <v>0</v>
      </c>
      <c r="F459" s="52" t="str">
        <f t="array" ref="F459">_xlfn.TEXTJOIN(";",1,IF(电气!$Y$1:$Y$942=G459,电气!$E$1:$E$942,""))</f>
        <v/>
      </c>
      <c r="G459" s="52" t="str">
        <f t="shared" si="7"/>
        <v>粗矿堆3电缆头制作、导线连接和线路电气试验</v>
      </c>
    </row>
    <row r="460" spans="1:7">
      <c r="A460" s="52" t="s">
        <v>29</v>
      </c>
      <c r="B460" s="60">
        <v>3</v>
      </c>
      <c r="C460" s="60" t="s">
        <v>47</v>
      </c>
      <c r="D460" s="52" t="str">
        <f ca="1">_xlfn.IFNA(VLOOKUP(A460,电气!A:F,6,FALSE),"")</f>
        <v>钢筋混凝土</v>
      </c>
      <c r="E460" s="52" t="str">
        <f>TEXT(COUNTIF(电气!Y:Y,G460),"0")</f>
        <v>0</v>
      </c>
      <c r="F460" s="52" t="str">
        <f t="array" ref="F460">_xlfn.TEXTJOIN(";",1,IF(电气!$Y$1:$Y$942=G460,电气!$E$1:$E$942,""))</f>
        <v/>
      </c>
      <c r="G460" s="52" t="str">
        <f t="shared" si="7"/>
        <v>粗矿堆3电缆沟内和电缆竖井内电缆敷设</v>
      </c>
    </row>
    <row r="461" spans="1:7">
      <c r="A461" s="52" t="s">
        <v>29</v>
      </c>
      <c r="B461" s="82">
        <v>3</v>
      </c>
      <c r="C461" s="82" t="s">
        <v>45</v>
      </c>
      <c r="D461" s="52" t="str">
        <f ca="1">_xlfn.IFNA(VLOOKUP(A461,电气!A:F,6,FALSE),"")</f>
        <v>钢筋混凝土</v>
      </c>
      <c r="E461" s="52" t="str">
        <f>TEXT(COUNTIF(电气!Y:Y,G461),"0")</f>
        <v>0</v>
      </c>
      <c r="F461" s="52" t="str">
        <f t="array" ref="F461">_xlfn.TEXTJOIN(";",1,IF(电气!$Y$1:$Y$942=G461,电气!$E$1:$E$942,""))</f>
        <v/>
      </c>
      <c r="G461" s="52" t="str">
        <f t="shared" ref="G461:G524" si="8">A461&amp;B461&amp;C461</f>
        <v>粗矿堆3裸母线、封闭母线、插接式母线安装</v>
      </c>
    </row>
    <row r="462" spans="1:7">
      <c r="A462" s="52" t="s">
        <v>29</v>
      </c>
      <c r="B462" s="60">
        <v>4</v>
      </c>
      <c r="C462" s="60" t="s">
        <v>101</v>
      </c>
      <c r="D462" s="52" t="str">
        <f ca="1">_xlfn.IFNA(VLOOKUP(A462,电气!A:F,6,FALSE),"")</f>
        <v>钢筋混凝土</v>
      </c>
      <c r="E462" s="52" t="str">
        <f>TEXT(COUNTIF(电气!Y:Y,G462),"0")</f>
        <v>2</v>
      </c>
      <c r="F462" s="56" t="str">
        <f t="array" ref="F462">_xlfn.TEXTJOIN(";",1,IF(电气!$Y$1:$Y$942=G462,电气!$E$1:$E$942,""))</f>
        <v>粗矿堆A;粗矿堆B</v>
      </c>
      <c r="G462" s="52" t="str">
        <f t="shared" si="8"/>
        <v>粗矿堆4低压电动机检查、接线</v>
      </c>
    </row>
    <row r="463" spans="1:7">
      <c r="A463" s="52" t="s">
        <v>29</v>
      </c>
      <c r="B463" s="82">
        <v>4</v>
      </c>
      <c r="C463" s="82" t="s">
        <v>102</v>
      </c>
      <c r="D463" s="52" t="str">
        <f ca="1">_xlfn.IFNA(VLOOKUP(A463,电气!A:F,6,FALSE),"")</f>
        <v>钢筋混凝土</v>
      </c>
      <c r="E463" s="52" t="str">
        <f>TEXT(COUNTIF(电气!Y:Y,G463),"0")</f>
        <v>2</v>
      </c>
      <c r="F463" s="56" t="str">
        <f t="array" ref="F463">_xlfn.TEXTJOIN(";",1,IF(电气!$Y$1:$Y$942=G463,电气!$E$1:$E$942,""))</f>
        <v>粗矿堆A;粗矿堆B</v>
      </c>
      <c r="G463" s="52" t="str">
        <f t="shared" si="8"/>
        <v>粗矿堆4低压电气动力设备检测、试验和空载试运行</v>
      </c>
    </row>
    <row r="464" spans="1:7">
      <c r="A464" s="52" t="s">
        <v>29</v>
      </c>
      <c r="B464" s="60">
        <v>4</v>
      </c>
      <c r="C464" s="60" t="s">
        <v>100</v>
      </c>
      <c r="D464" s="52" t="str">
        <f ca="1">_xlfn.IFNA(VLOOKUP(A464,电气!A:F,6,FALSE),"")</f>
        <v>钢筋混凝土</v>
      </c>
      <c r="E464" s="52" t="str">
        <f>TEXT(COUNTIF(电气!Y:Y,G464),"0")</f>
        <v>2</v>
      </c>
      <c r="F464" s="56" t="str">
        <f t="array" ref="F464">_xlfn.TEXTJOIN(";",1,IF(电气!$Y$1:$Y$942=G464,电气!$E$1:$E$942,""))</f>
        <v>粗矿堆A;粗矿堆B</v>
      </c>
      <c r="G464" s="52" t="str">
        <f t="shared" si="8"/>
        <v>粗矿堆4成套配电柜、控制柜和动力配电箱安装</v>
      </c>
    </row>
    <row r="465" spans="1:7">
      <c r="A465" s="52" t="s">
        <v>29</v>
      </c>
      <c r="B465" s="82">
        <v>4</v>
      </c>
      <c r="C465" s="82" t="s">
        <v>75</v>
      </c>
      <c r="D465" s="52" t="str">
        <f ca="1">_xlfn.IFNA(VLOOKUP(A465,电气!A:F,6,FALSE),"")</f>
        <v>钢筋混凝土</v>
      </c>
      <c r="E465" s="52" t="str">
        <f>TEXT(COUNTIF(电气!Y:Y,G465),"0")</f>
        <v>0</v>
      </c>
      <c r="F465" s="52" t="str">
        <f t="array" ref="F465">_xlfn.TEXTJOIN(";",1,IF(电气!$Y$1:$Y$942=G465,电气!$E$1:$E$942,""))</f>
        <v/>
      </c>
      <c r="G465" s="52" t="str">
        <f t="shared" si="8"/>
        <v>粗矿堆4插座、开关安装</v>
      </c>
    </row>
    <row r="466" spans="1:7">
      <c r="A466" s="52" t="s">
        <v>29</v>
      </c>
      <c r="B466" s="60">
        <v>4</v>
      </c>
      <c r="C466" s="60" t="s">
        <v>37</v>
      </c>
      <c r="D466" s="52" t="str">
        <f ca="1">_xlfn.IFNA(VLOOKUP(A466,电气!A:F,6,FALSE),"")</f>
        <v>钢筋混凝土</v>
      </c>
      <c r="E466" s="52" t="str">
        <f>TEXT(COUNTIF(电气!Y:Y,G466),"0")</f>
        <v>3</v>
      </c>
      <c r="F466" s="56" t="str">
        <f t="array" ref="F466">_xlfn.TEXTJOIN(";",1,IF(电气!$Y$1:$Y$942=G466,电气!$E$1:$E$942,""))</f>
        <v>粗矿堆A;粗矿堆B;粗矿堆B</v>
      </c>
      <c r="G466" s="52" t="str">
        <f t="shared" si="8"/>
        <v>粗矿堆4桥架安装和桥架内电缆敷设</v>
      </c>
    </row>
    <row r="467" spans="1:7">
      <c r="A467" s="52" t="s">
        <v>29</v>
      </c>
      <c r="B467" s="82">
        <v>4</v>
      </c>
      <c r="C467" s="82" t="s">
        <v>35</v>
      </c>
      <c r="D467" s="52" t="str">
        <f ca="1">_xlfn.IFNA(VLOOKUP(A467,电气!A:F,6,FALSE),"")</f>
        <v>钢筋混凝土</v>
      </c>
      <c r="E467" s="52" t="str">
        <f>TEXT(COUNTIF(电气!Y:Y,G467),"0")</f>
        <v>2</v>
      </c>
      <c r="F467" s="56" t="str">
        <f t="array" ref="F467">_xlfn.TEXTJOIN(";",1,IF(电气!$Y$1:$Y$942=G467,电气!$E$1:$E$942,""))</f>
        <v>粗矿堆A;粗矿堆B</v>
      </c>
      <c r="G467" s="52" t="str">
        <f t="shared" si="8"/>
        <v>粗矿堆4电线、电缆导管和线槽敷设</v>
      </c>
    </row>
    <row r="468" spans="1:7">
      <c r="A468" s="52" t="s">
        <v>29</v>
      </c>
      <c r="B468" s="60">
        <v>4</v>
      </c>
      <c r="C468" s="60" t="s">
        <v>30</v>
      </c>
      <c r="D468" s="52" t="str">
        <f ca="1">_xlfn.IFNA(VLOOKUP(A468,电气!A:F,6,FALSE),"")</f>
        <v>钢筋混凝土</v>
      </c>
      <c r="E468" s="52" t="str">
        <f>TEXT(COUNTIF(电气!Y:Y,G468),"0")</f>
        <v>2</v>
      </c>
      <c r="F468" s="56" t="str">
        <f t="array" ref="F468">_xlfn.TEXTJOIN(";",1,IF(电气!$Y$1:$Y$942=G468,电气!$E$1:$E$942,""))</f>
        <v>粗矿堆A;粗矿堆B</v>
      </c>
      <c r="G468" s="52" t="str">
        <f t="shared" si="8"/>
        <v>粗矿堆4电线、电缆穿管和线槽敷设</v>
      </c>
    </row>
    <row r="469" spans="1:7">
      <c r="A469" s="52" t="s">
        <v>29</v>
      </c>
      <c r="B469" s="82">
        <v>4</v>
      </c>
      <c r="C469" s="82" t="s">
        <v>81</v>
      </c>
      <c r="D469" s="52" t="str">
        <f ca="1">_xlfn.IFNA(VLOOKUP(A469,电气!A:F,6,FALSE),"")</f>
        <v>钢筋混凝土</v>
      </c>
      <c r="E469" s="52" t="str">
        <f>TEXT(COUNTIF(电气!Y:Y,G469),"0")</f>
        <v>2</v>
      </c>
      <c r="F469" s="56" t="str">
        <f t="array" ref="F469">_xlfn.TEXTJOIN(";",1,IF(电气!$Y$1:$Y$942=G469,电气!$E$1:$E$942,""))</f>
        <v>粗矿堆A;粗矿堆B</v>
      </c>
      <c r="G469" s="52" t="str">
        <f t="shared" si="8"/>
        <v>粗矿堆4电缆头制作、导线连接和线路电气试验</v>
      </c>
    </row>
    <row r="470" spans="1:7">
      <c r="A470" s="52" t="s">
        <v>29</v>
      </c>
      <c r="B470" s="60">
        <v>5</v>
      </c>
      <c r="C470" s="60" t="s">
        <v>86</v>
      </c>
      <c r="D470" s="52" t="str">
        <f ca="1">_xlfn.IFNA(VLOOKUP(A470,电气!A:F,6,FALSE),"")</f>
        <v>钢筋混凝土</v>
      </c>
      <c r="E470" s="52" t="str">
        <f>TEXT(COUNTIF(电气!Y:Y,G470),"0")</f>
        <v>0</v>
      </c>
      <c r="F470" s="52" t="str">
        <f t="array" ref="F470">_xlfn.TEXTJOIN(";",1,IF(电气!$Y$1:$Y$942=G470,电气!$E$1:$E$942,""))</f>
        <v/>
      </c>
      <c r="G470" s="52" t="str">
        <f t="shared" si="8"/>
        <v>粗矿堆5建筑照明通电试运行</v>
      </c>
    </row>
    <row r="471" spans="1:7">
      <c r="A471" s="52" t="s">
        <v>29</v>
      </c>
      <c r="B471" s="82">
        <v>5</v>
      </c>
      <c r="C471" s="82" t="s">
        <v>36</v>
      </c>
      <c r="D471" s="52" t="str">
        <f ca="1">_xlfn.IFNA(VLOOKUP(A471,电气!A:F,6,FALSE),"")</f>
        <v>钢筋混凝土</v>
      </c>
      <c r="E471" s="52" t="str">
        <f>TEXT(COUNTIF(电气!Y:Y,G471),"0")</f>
        <v>2</v>
      </c>
      <c r="F471" s="56" t="str">
        <f t="array" ref="F471">_xlfn.TEXTJOIN(";",1,IF(电气!$Y$1:$Y$942=G471,电气!$E$1:$E$942,""))</f>
        <v>粗矿堆A;粗矿堆B</v>
      </c>
      <c r="G471" s="52" t="str">
        <f t="shared" si="8"/>
        <v>粗矿堆5普通灯具安装</v>
      </c>
    </row>
    <row r="472" spans="1:7">
      <c r="A472" s="52" t="s">
        <v>29</v>
      </c>
      <c r="B472" s="60">
        <v>5</v>
      </c>
      <c r="C472" s="60" t="s">
        <v>157</v>
      </c>
      <c r="D472" s="52" t="str">
        <f ca="1">_xlfn.IFNA(VLOOKUP(A472,电气!A:F,6,FALSE),"")</f>
        <v>钢筋混凝土</v>
      </c>
      <c r="E472" s="52" t="str">
        <f>TEXT(COUNTIF(电气!Y:Y,G472),"0")</f>
        <v>0</v>
      </c>
      <c r="F472" s="52" t="str">
        <f t="array" ref="F472">_xlfn.TEXTJOIN(";",1,IF(电气!$Y$1:$Y$942=G472,电气!$E$1:$E$942,""))</f>
        <v/>
      </c>
      <c r="G472" s="52" t="str">
        <f t="shared" si="8"/>
        <v>粗矿堆5照明配电箱（盘）安装</v>
      </c>
    </row>
    <row r="473" spans="1:7">
      <c r="A473" s="52" t="s">
        <v>29</v>
      </c>
      <c r="B473" s="82">
        <v>5</v>
      </c>
      <c r="C473" s="82" t="s">
        <v>35</v>
      </c>
      <c r="D473" s="52" t="str">
        <f ca="1">_xlfn.IFNA(VLOOKUP(A473,电气!A:F,6,FALSE),"")</f>
        <v>钢筋混凝土</v>
      </c>
      <c r="E473" s="52" t="str">
        <f>TEXT(COUNTIF(电气!Y:Y,G473),"0")</f>
        <v>2</v>
      </c>
      <c r="F473" s="56" t="str">
        <f t="array" ref="F473">_xlfn.TEXTJOIN(";",1,IF(电气!$Y$1:$Y$942=G473,电气!$E$1:$E$942,""))</f>
        <v>粗矿堆A;粗矿堆B</v>
      </c>
      <c r="G473" s="52" t="str">
        <f t="shared" si="8"/>
        <v>粗矿堆5电线、电缆导管和线槽敷设</v>
      </c>
    </row>
    <row r="474" spans="1:7">
      <c r="A474" s="52" t="s">
        <v>29</v>
      </c>
      <c r="B474" s="60">
        <v>5</v>
      </c>
      <c r="C474" s="60" t="s">
        <v>30</v>
      </c>
      <c r="D474" s="52" t="str">
        <f ca="1">_xlfn.IFNA(VLOOKUP(A474,电气!A:F,6,FALSE),"")</f>
        <v>钢筋混凝土</v>
      </c>
      <c r="E474" s="52" t="str">
        <f>TEXT(COUNTIF(电气!Y:Y,G474),"0")</f>
        <v>2</v>
      </c>
      <c r="F474" s="56" t="str">
        <f t="array" ref="F474">_xlfn.TEXTJOIN(";",1,IF(电气!$Y$1:$Y$942=G474,电气!$E$1:$E$942,""))</f>
        <v>粗矿堆A;粗矿堆B</v>
      </c>
      <c r="G474" s="52" t="str">
        <f t="shared" si="8"/>
        <v>粗矿堆5电线、电缆穿管和线槽敷设</v>
      </c>
    </row>
    <row r="475" spans="1:7">
      <c r="A475" s="52" t="s">
        <v>29</v>
      </c>
      <c r="B475" s="82">
        <v>5</v>
      </c>
      <c r="C475" s="82" t="s">
        <v>81</v>
      </c>
      <c r="D475" s="52" t="str">
        <f ca="1">_xlfn.IFNA(VLOOKUP(A475,电气!A:F,6,FALSE),"")</f>
        <v>钢筋混凝土</v>
      </c>
      <c r="E475" s="52" t="str">
        <f>TEXT(COUNTIF(电气!Y:Y,G475),"0")</f>
        <v>1</v>
      </c>
      <c r="F475" s="52" t="str">
        <f t="array" ref="F475">_xlfn.TEXTJOIN(";",1,IF(电气!$Y$1:$Y$942=G475,电气!$E$1:$E$942,""))</f>
        <v>粗矿堆B</v>
      </c>
      <c r="G475" s="52" t="str">
        <f t="shared" si="8"/>
        <v>粗矿堆5电缆头制作、导线连接和线路电气试验</v>
      </c>
    </row>
    <row r="476" spans="1:7">
      <c r="A476" s="52" t="s">
        <v>29</v>
      </c>
      <c r="B476" s="60">
        <v>6</v>
      </c>
      <c r="C476" s="60" t="s">
        <v>100</v>
      </c>
      <c r="D476" s="52" t="str">
        <f ca="1">_xlfn.IFNA(VLOOKUP(A476,电气!A:F,6,FALSE),"")</f>
        <v>钢筋混凝土</v>
      </c>
      <c r="E476" s="52" t="str">
        <f>TEXT(COUNTIF(电气!Y:Y,G476),"0")</f>
        <v>0</v>
      </c>
      <c r="F476" s="52" t="str">
        <f t="array" ref="F476">_xlfn.TEXTJOIN(";",1,IF(电气!$Y$1:$Y$942=G476,电气!$E$1:$E$942,""))</f>
        <v/>
      </c>
      <c r="G476" s="52" t="str">
        <f t="shared" si="8"/>
        <v>粗矿堆6成套配电柜、控制柜和动力配电箱安装</v>
      </c>
    </row>
    <row r="477" spans="1:7">
      <c r="A477" s="52" t="s">
        <v>29</v>
      </c>
      <c r="B477" s="82">
        <v>6</v>
      </c>
      <c r="C477" s="82" t="s">
        <v>95</v>
      </c>
      <c r="D477" s="52" t="str">
        <f ca="1">_xlfn.IFNA(VLOOKUP(A477,电气!A:F,6,FALSE),"")</f>
        <v>钢筋混凝土</v>
      </c>
      <c r="E477" s="52" t="str">
        <f>TEXT(COUNTIF(电气!Y:Y,G477),"0")</f>
        <v>0</v>
      </c>
      <c r="F477" s="52" t="str">
        <f t="array" ref="F477">_xlfn.TEXTJOIN(";",1,IF(电气!$Y$1:$Y$942=G477,电气!$E$1:$E$942,""))</f>
        <v/>
      </c>
      <c r="G477" s="52" t="str">
        <f t="shared" si="8"/>
        <v>粗矿堆6接地装置安装</v>
      </c>
    </row>
    <row r="478" spans="1:7">
      <c r="A478" s="52" t="s">
        <v>29</v>
      </c>
      <c r="B478" s="60">
        <v>6</v>
      </c>
      <c r="C478" s="60" t="s">
        <v>174</v>
      </c>
      <c r="D478" s="52" t="str">
        <f ca="1">_xlfn.IFNA(VLOOKUP(A478,电气!A:F,6,FALSE),"")</f>
        <v>钢筋混凝土</v>
      </c>
      <c r="E478" s="52" t="str">
        <f>TEXT(COUNTIF(电气!Y:Y,G478),"0")</f>
        <v>0</v>
      </c>
      <c r="F478" s="52" t="str">
        <f t="array" ref="F478">_xlfn.TEXTJOIN(";",1,IF(电气!$Y$1:$Y$942=G478,电气!$E$1:$E$942,""))</f>
        <v/>
      </c>
      <c r="G478" s="52" t="str">
        <f t="shared" si="8"/>
        <v>粗矿堆6柴油发电机组安装</v>
      </c>
    </row>
    <row r="479" spans="1:7">
      <c r="A479" s="52" t="s">
        <v>29</v>
      </c>
      <c r="B479" s="82">
        <v>6</v>
      </c>
      <c r="C479" s="82" t="s">
        <v>35</v>
      </c>
      <c r="D479" s="52" t="str">
        <f ca="1">_xlfn.IFNA(VLOOKUP(A479,电气!A:F,6,FALSE),"")</f>
        <v>钢筋混凝土</v>
      </c>
      <c r="E479" s="52" t="str">
        <f>TEXT(COUNTIF(电气!Y:Y,G479),"0")</f>
        <v>0</v>
      </c>
      <c r="F479" s="52" t="str">
        <f t="array" ref="F479">_xlfn.TEXTJOIN(";",1,IF(电气!$Y$1:$Y$942=G479,电气!$E$1:$E$942,""))</f>
        <v/>
      </c>
      <c r="G479" s="52" t="str">
        <f t="shared" si="8"/>
        <v>粗矿堆6电线、电缆导管和线槽敷设</v>
      </c>
    </row>
    <row r="480" spans="1:7">
      <c r="A480" s="52" t="s">
        <v>29</v>
      </c>
      <c r="B480" s="60">
        <v>6</v>
      </c>
      <c r="C480" s="60" t="s">
        <v>30</v>
      </c>
      <c r="D480" s="52" t="str">
        <f ca="1">_xlfn.IFNA(VLOOKUP(A480,电气!A:F,6,FALSE),"")</f>
        <v>钢筋混凝土</v>
      </c>
      <c r="E480" s="52" t="str">
        <f>TEXT(COUNTIF(电气!Y:Y,G480),"0")</f>
        <v>0</v>
      </c>
      <c r="F480" s="52" t="str">
        <f t="array" ref="F480">_xlfn.TEXTJOIN(";",1,IF(电气!$Y$1:$Y$942=G480,电气!$E$1:$E$942,""))</f>
        <v/>
      </c>
      <c r="G480" s="52" t="str">
        <f t="shared" si="8"/>
        <v>粗矿堆6电线、电缆穿管和线槽敷设</v>
      </c>
    </row>
    <row r="481" spans="1:7">
      <c r="A481" s="52" t="s">
        <v>29</v>
      </c>
      <c r="B481" s="82">
        <v>6</v>
      </c>
      <c r="C481" s="82" t="s">
        <v>81</v>
      </c>
      <c r="D481" s="52" t="str">
        <f ca="1">_xlfn.IFNA(VLOOKUP(A481,电气!A:F,6,FALSE),"")</f>
        <v>钢筋混凝土</v>
      </c>
      <c r="E481" s="52" t="str">
        <f>TEXT(COUNTIF(电气!Y:Y,G481),"0")</f>
        <v>0</v>
      </c>
      <c r="F481" s="52" t="str">
        <f t="array" ref="F481">_xlfn.TEXTJOIN(";",1,IF(电气!$Y$1:$Y$942=G481,电气!$E$1:$E$942,""))</f>
        <v/>
      </c>
      <c r="G481" s="52" t="str">
        <f t="shared" si="8"/>
        <v>粗矿堆6电缆头制作、导线连接和线路电气试验</v>
      </c>
    </row>
    <row r="482" spans="1:7">
      <c r="A482" s="52" t="s">
        <v>29</v>
      </c>
      <c r="B482" s="60">
        <v>6</v>
      </c>
      <c r="C482" s="60" t="s">
        <v>45</v>
      </c>
      <c r="D482" s="52" t="str">
        <f ca="1">_xlfn.IFNA(VLOOKUP(A482,电气!A:F,6,FALSE),"")</f>
        <v>钢筋混凝土</v>
      </c>
      <c r="E482" s="52" t="str">
        <f>TEXT(COUNTIF(电气!Y:Y,G482),"0")</f>
        <v>0</v>
      </c>
      <c r="F482" s="52" t="str">
        <f t="array" ref="F482">_xlfn.TEXTJOIN(";",1,IF(电气!$Y$1:$Y$942=G482,电气!$E$1:$E$942,""))</f>
        <v/>
      </c>
      <c r="G482" s="52" t="str">
        <f t="shared" si="8"/>
        <v>粗矿堆6裸母线、封闭母线、插接式母线安装</v>
      </c>
    </row>
    <row r="483" spans="1:7">
      <c r="A483" s="52" t="s">
        <v>29</v>
      </c>
      <c r="B483" s="82">
        <v>7</v>
      </c>
      <c r="C483" s="82" t="s">
        <v>92</v>
      </c>
      <c r="D483" s="52" t="str">
        <f ca="1">_xlfn.IFNA(VLOOKUP(A483,电气!A:F,6,FALSE),"")</f>
        <v>钢筋混凝土</v>
      </c>
      <c r="E483" s="52" t="str">
        <f>TEXT(COUNTIF(电气!Y:Y,G483),"0")</f>
        <v>0</v>
      </c>
      <c r="F483" s="52" t="str">
        <f t="array" ref="F483">_xlfn.TEXTJOIN(";",1,IF(电气!$Y$1:$Y$942=G483,电气!$E$1:$E$942,""))</f>
        <v/>
      </c>
      <c r="G483" s="52" t="str">
        <f t="shared" si="8"/>
        <v>粗矿堆7变配电室接地干线敷设</v>
      </c>
    </row>
    <row r="484" spans="1:7">
      <c r="A484" s="52" t="s">
        <v>29</v>
      </c>
      <c r="B484" s="60">
        <v>7</v>
      </c>
      <c r="C484" s="60" t="s">
        <v>95</v>
      </c>
      <c r="D484" s="52" t="str">
        <f ca="1">_xlfn.IFNA(VLOOKUP(A484,电气!A:F,6,FALSE),"")</f>
        <v>钢筋混凝土</v>
      </c>
      <c r="E484" s="52" t="str">
        <f>TEXT(COUNTIF(电气!Y:Y,G484),"0")</f>
        <v>0</v>
      </c>
      <c r="F484" s="52" t="str">
        <f t="array" ref="F484">_xlfn.TEXTJOIN(";",1,IF(电气!$Y$1:$Y$942=G484,电气!$E$1:$E$942,""))</f>
        <v/>
      </c>
      <c r="G484" s="52" t="str">
        <f t="shared" si="8"/>
        <v>粗矿堆7接地装置安装</v>
      </c>
    </row>
    <row r="485" spans="1:7">
      <c r="A485" s="52" t="s">
        <v>29</v>
      </c>
      <c r="B485" s="82">
        <v>7</v>
      </c>
      <c r="C485" s="82" t="s">
        <v>90</v>
      </c>
      <c r="D485" s="52" t="str">
        <f ca="1">_xlfn.IFNA(VLOOKUP(A485,电气!A:F,6,FALSE),"")</f>
        <v>钢筋混凝土</v>
      </c>
      <c r="E485" s="52" t="str">
        <f>TEXT(COUNTIF(电气!Y:Y,G485),"0")</f>
        <v>0</v>
      </c>
      <c r="F485" s="52" t="str">
        <f t="array" ref="F485">_xlfn.TEXTJOIN(";",1,IF(电气!$Y$1:$Y$942=G485,电气!$E$1:$E$942,""))</f>
        <v/>
      </c>
      <c r="G485" s="52" t="str">
        <f t="shared" si="8"/>
        <v>粗矿堆7接闪器安装</v>
      </c>
    </row>
    <row r="486" spans="1:7">
      <c r="A486" s="52" t="s">
        <v>57</v>
      </c>
      <c r="B486" s="60">
        <v>1</v>
      </c>
      <c r="C486" s="60" t="s">
        <v>39</v>
      </c>
      <c r="D486" s="52" t="str">
        <f ca="1">_xlfn.IFNA(VLOOKUP(A486,电气!A:F,6,FALSE),"")</f>
        <v>钢结构</v>
      </c>
      <c r="E486" s="52" t="str">
        <f>TEXT(COUNTIF(电气!Y:Y,G486),"0")</f>
        <v>0</v>
      </c>
      <c r="F486" s="52" t="str">
        <f t="array" ref="F486">_xlfn.TEXTJOIN(";",1,IF(电气!$Y$1:$Y$942=G486,电气!$E$1:$E$942,""))</f>
        <v/>
      </c>
      <c r="G486" s="52" t="str">
        <f t="shared" si="8"/>
        <v>皮带廊及转运站1变压器安装</v>
      </c>
    </row>
    <row r="487" spans="1:7">
      <c r="A487" s="52" t="s">
        <v>57</v>
      </c>
      <c r="B487" s="82">
        <v>1</v>
      </c>
      <c r="C487" s="82" t="s">
        <v>42</v>
      </c>
      <c r="D487" s="52" t="str">
        <f ca="1">_xlfn.IFNA(VLOOKUP(A487,电气!A:F,6,FALSE),"")</f>
        <v>钢结构</v>
      </c>
      <c r="E487" s="52" t="str">
        <f>TEXT(COUNTIF(电气!Y:Y,G487),"0")</f>
        <v>0</v>
      </c>
      <c r="F487" s="52" t="str">
        <f t="array" ref="F487">_xlfn.TEXTJOIN(";",1,IF(电气!$Y$1:$Y$942=G487,电气!$E$1:$E$942,""))</f>
        <v/>
      </c>
      <c r="G487" s="52" t="str">
        <f t="shared" si="8"/>
        <v>皮带廊及转运站1成套配电柜、控制柜安装</v>
      </c>
    </row>
    <row r="488" spans="1:7">
      <c r="A488" s="52" t="s">
        <v>57</v>
      </c>
      <c r="B488" s="60">
        <v>1</v>
      </c>
      <c r="C488" s="60" t="s">
        <v>35</v>
      </c>
      <c r="D488" s="52" t="str">
        <f ca="1">_xlfn.IFNA(VLOOKUP(A488,电气!A:F,6,FALSE),"")</f>
        <v>钢结构</v>
      </c>
      <c r="E488" s="52" t="str">
        <f>TEXT(COUNTIF(电气!Y:Y,G488),"0")</f>
        <v>0</v>
      </c>
      <c r="F488" s="52" t="str">
        <f t="array" ref="F488">_xlfn.TEXTJOIN(";",1,IF(电气!$Y$1:$Y$942=G488,电气!$E$1:$E$942,""))</f>
        <v/>
      </c>
      <c r="G488" s="52" t="str">
        <f t="shared" si="8"/>
        <v>皮带廊及转运站1电线、电缆导管和线槽敷设</v>
      </c>
    </row>
    <row r="489" spans="1:7">
      <c r="A489" s="52" t="s">
        <v>57</v>
      </c>
      <c r="B489" s="82">
        <v>1</v>
      </c>
      <c r="C489" s="82" t="s">
        <v>30</v>
      </c>
      <c r="D489" s="52" t="str">
        <f ca="1">_xlfn.IFNA(VLOOKUP(A489,电气!A:F,6,FALSE),"")</f>
        <v>钢结构</v>
      </c>
      <c r="E489" s="52" t="str">
        <f>TEXT(COUNTIF(电气!Y:Y,G489),"0")</f>
        <v>0</v>
      </c>
      <c r="F489" s="52" t="str">
        <f t="array" ref="F489">_xlfn.TEXTJOIN(";",1,IF(电气!$Y$1:$Y$942=G489,电气!$E$1:$E$942,""))</f>
        <v/>
      </c>
      <c r="G489" s="52" t="str">
        <f t="shared" si="8"/>
        <v>皮带廊及转运站1电线、电缆穿管和线槽敷设</v>
      </c>
    </row>
    <row r="490" spans="1:7">
      <c r="A490" s="52" t="s">
        <v>57</v>
      </c>
      <c r="B490" s="60">
        <v>1</v>
      </c>
      <c r="C490" s="60" t="s">
        <v>81</v>
      </c>
      <c r="D490" s="52" t="str">
        <f ca="1">_xlfn.IFNA(VLOOKUP(A490,电气!A:F,6,FALSE),"")</f>
        <v>钢结构</v>
      </c>
      <c r="E490" s="52" t="str">
        <f>TEXT(COUNTIF(电气!Y:Y,G490),"0")</f>
        <v>0</v>
      </c>
      <c r="F490" s="52" t="str">
        <f t="array" ref="F490">_xlfn.TEXTJOIN(";",1,IF(电气!$Y$1:$Y$942=G490,电气!$E$1:$E$942,""))</f>
        <v/>
      </c>
      <c r="G490" s="52" t="str">
        <f t="shared" si="8"/>
        <v>皮带廊及转运站1电缆头制作、导线连接和线路电气试验</v>
      </c>
    </row>
    <row r="491" spans="1:7">
      <c r="A491" s="52" t="s">
        <v>57</v>
      </c>
      <c r="B491" s="82">
        <v>2</v>
      </c>
      <c r="C491" s="82" t="s">
        <v>39</v>
      </c>
      <c r="D491" s="52" t="str">
        <f ca="1">_xlfn.IFNA(VLOOKUP(A491,电气!A:F,6,FALSE),"")</f>
        <v>钢结构</v>
      </c>
      <c r="E491" s="52" t="str">
        <f>TEXT(COUNTIF(电气!Y:Y,G491),"0")</f>
        <v>0</v>
      </c>
      <c r="F491" s="52" t="str">
        <f t="array" ref="F491">_xlfn.TEXTJOIN(";",1,IF(电气!$Y$1:$Y$942=G491,电气!$E$1:$E$942,""))</f>
        <v/>
      </c>
      <c r="G491" s="52" t="str">
        <f t="shared" si="8"/>
        <v>皮带廊及转运站2变压器安装</v>
      </c>
    </row>
    <row r="492" spans="1:7">
      <c r="A492" s="52" t="s">
        <v>57</v>
      </c>
      <c r="B492" s="60">
        <v>2</v>
      </c>
      <c r="C492" s="60" t="s">
        <v>92</v>
      </c>
      <c r="D492" s="52" t="str">
        <f ca="1">_xlfn.IFNA(VLOOKUP(A492,电气!A:F,6,FALSE),"")</f>
        <v>钢结构</v>
      </c>
      <c r="E492" s="52" t="str">
        <f>TEXT(COUNTIF(电气!Y:Y,G492),"0")</f>
        <v>0</v>
      </c>
      <c r="F492" s="52" t="str">
        <f t="array" ref="F492">_xlfn.TEXTJOIN(";",1,IF(电气!$Y$1:$Y$942=G492,电气!$E$1:$E$942,""))</f>
        <v/>
      </c>
      <c r="G492" s="52" t="str">
        <f t="shared" si="8"/>
        <v>皮带廊及转运站2变配电室接地干线敷设</v>
      </c>
    </row>
    <row r="493" spans="1:7">
      <c r="A493" s="52" t="s">
        <v>57</v>
      </c>
      <c r="B493" s="82">
        <v>2</v>
      </c>
      <c r="C493" s="82" t="s">
        <v>42</v>
      </c>
      <c r="D493" s="52" t="str">
        <f ca="1">_xlfn.IFNA(VLOOKUP(A493,电气!A:F,6,FALSE),"")</f>
        <v>钢结构</v>
      </c>
      <c r="E493" s="52" t="str">
        <f>TEXT(COUNTIF(电气!Y:Y,G493),"0")</f>
        <v>0</v>
      </c>
      <c r="F493" s="52" t="str">
        <f t="array" ref="F493">_xlfn.TEXTJOIN(";",1,IF(电气!$Y$1:$Y$942=G493,电气!$E$1:$E$942,""))</f>
        <v/>
      </c>
      <c r="G493" s="52" t="str">
        <f t="shared" si="8"/>
        <v>皮带廊及转运站2成套配电柜、控制柜安装</v>
      </c>
    </row>
    <row r="494" spans="1:7">
      <c r="A494" s="52" t="s">
        <v>57</v>
      </c>
      <c r="B494" s="60">
        <v>2</v>
      </c>
      <c r="C494" s="60" t="s">
        <v>95</v>
      </c>
      <c r="D494" s="52" t="str">
        <f ca="1">_xlfn.IFNA(VLOOKUP(A494,电气!A:F,6,FALSE),"")</f>
        <v>钢结构</v>
      </c>
      <c r="E494" s="52" t="str">
        <f>TEXT(COUNTIF(电气!Y:Y,G494),"0")</f>
        <v>0</v>
      </c>
      <c r="F494" s="52" t="str">
        <f t="array" ref="F494">_xlfn.TEXTJOIN(";",1,IF(电气!$Y$1:$Y$942=G494,电气!$E$1:$E$942,""))</f>
        <v/>
      </c>
      <c r="G494" s="52" t="str">
        <f t="shared" si="8"/>
        <v>皮带廊及转运站2接地装置安装</v>
      </c>
    </row>
    <row r="495" spans="1:7">
      <c r="A495" s="52" t="s">
        <v>57</v>
      </c>
      <c r="B495" s="82">
        <v>2</v>
      </c>
      <c r="C495" s="82" t="s">
        <v>90</v>
      </c>
      <c r="D495" s="52" t="str">
        <f ca="1">_xlfn.IFNA(VLOOKUP(A495,电气!A:F,6,FALSE),"")</f>
        <v>钢结构</v>
      </c>
      <c r="E495" s="52" t="str">
        <f>TEXT(COUNTIF(电气!Y:Y,G495),"0")</f>
        <v>0</v>
      </c>
      <c r="F495" s="52" t="str">
        <f t="array" ref="F495">_xlfn.TEXTJOIN(";",1,IF(电气!$Y$1:$Y$942=G495,电气!$E$1:$E$942,""))</f>
        <v/>
      </c>
      <c r="G495" s="52" t="str">
        <f t="shared" si="8"/>
        <v>皮带廊及转运站2接闪器安装</v>
      </c>
    </row>
    <row r="496" spans="1:7">
      <c r="A496" s="52" t="s">
        <v>57</v>
      </c>
      <c r="B496" s="60">
        <v>2</v>
      </c>
      <c r="C496" s="60" t="s">
        <v>157</v>
      </c>
      <c r="D496" s="52" t="str">
        <f ca="1">_xlfn.IFNA(VLOOKUP(A496,电气!A:F,6,FALSE),"")</f>
        <v>钢结构</v>
      </c>
      <c r="E496" s="52" t="str">
        <f>TEXT(COUNTIF(电气!Y:Y,G496),"0")</f>
        <v>0</v>
      </c>
      <c r="F496" s="52" t="str">
        <f t="array" ref="F496">_xlfn.TEXTJOIN(";",1,IF(电气!$Y$1:$Y$942=G496,电气!$E$1:$E$942,""))</f>
        <v/>
      </c>
      <c r="G496" s="52" t="str">
        <f t="shared" si="8"/>
        <v>皮带廊及转运站2照明配电箱（盘）安装</v>
      </c>
    </row>
    <row r="497" spans="1:7">
      <c r="A497" s="52" t="s">
        <v>57</v>
      </c>
      <c r="B497" s="82">
        <v>2</v>
      </c>
      <c r="C497" s="82" t="s">
        <v>81</v>
      </c>
      <c r="D497" s="52" t="str">
        <f ca="1">_xlfn.IFNA(VLOOKUP(A497,电气!A:F,6,FALSE),"")</f>
        <v>钢结构</v>
      </c>
      <c r="E497" s="52" t="str">
        <f>TEXT(COUNTIF(电气!Y:Y,G497),"0")</f>
        <v>0</v>
      </c>
      <c r="F497" s="52" t="str">
        <f t="array" ref="F497">_xlfn.TEXTJOIN(";",1,IF(电气!$Y$1:$Y$942=G497,电气!$E$1:$E$942,""))</f>
        <v/>
      </c>
      <c r="G497" s="52" t="str">
        <f t="shared" si="8"/>
        <v>皮带廊及转运站2电缆头制作、导线连接和线路电气试验</v>
      </c>
    </row>
    <row r="498" spans="1:7">
      <c r="A498" s="52" t="s">
        <v>57</v>
      </c>
      <c r="B498" s="60">
        <v>2</v>
      </c>
      <c r="C498" s="60" t="s">
        <v>47</v>
      </c>
      <c r="D498" s="52" t="str">
        <f ca="1">_xlfn.IFNA(VLOOKUP(A498,电气!A:F,6,FALSE),"")</f>
        <v>钢结构</v>
      </c>
      <c r="E498" s="52" t="str">
        <f>TEXT(COUNTIF(电气!Y:Y,G498),"0")</f>
        <v>0</v>
      </c>
      <c r="F498" s="52" t="str">
        <f t="array" ref="F498">_xlfn.TEXTJOIN(";",1,IF(电气!$Y$1:$Y$942=G498,电气!$E$1:$E$942,""))</f>
        <v/>
      </c>
      <c r="G498" s="52" t="str">
        <f t="shared" si="8"/>
        <v>皮带廊及转运站2电缆沟内和电缆竖井内电缆敷设</v>
      </c>
    </row>
    <row r="499" spans="1:7">
      <c r="A499" s="52" t="s">
        <v>57</v>
      </c>
      <c r="B499" s="82">
        <v>2</v>
      </c>
      <c r="C499" s="82" t="s">
        <v>45</v>
      </c>
      <c r="D499" s="52" t="str">
        <f ca="1">_xlfn.IFNA(VLOOKUP(A499,电气!A:F,6,FALSE),"")</f>
        <v>钢结构</v>
      </c>
      <c r="E499" s="52" t="str">
        <f>TEXT(COUNTIF(电气!Y:Y,G499),"0")</f>
        <v>0</v>
      </c>
      <c r="F499" s="52" t="str">
        <f t="array" ref="F499">_xlfn.TEXTJOIN(";",1,IF(电气!$Y$1:$Y$942=G499,电气!$E$1:$E$942,""))</f>
        <v/>
      </c>
      <c r="G499" s="52" t="str">
        <f t="shared" si="8"/>
        <v>皮带廊及转运站2裸母线、封闭母线、插接式母线安装</v>
      </c>
    </row>
    <row r="500" spans="1:7">
      <c r="A500" s="52" t="s">
        <v>57</v>
      </c>
      <c r="B500" s="60">
        <v>3</v>
      </c>
      <c r="C500" s="60" t="s">
        <v>37</v>
      </c>
      <c r="D500" s="52" t="str">
        <f ca="1">_xlfn.IFNA(VLOOKUP(A500,电气!A:F,6,FALSE),"")</f>
        <v>钢结构</v>
      </c>
      <c r="E500" s="52" t="str">
        <f>TEXT(COUNTIF(电气!Y:Y,G500),"0")</f>
        <v>0</v>
      </c>
      <c r="F500" s="52" t="str">
        <f t="array" ref="F500">_xlfn.TEXTJOIN(";",1,IF(电气!$Y$1:$Y$942=G500,电气!$E$1:$E$942,""))</f>
        <v/>
      </c>
      <c r="G500" s="52" t="str">
        <f t="shared" si="8"/>
        <v>皮带廊及转运站3桥架安装和桥架内电缆敷设</v>
      </c>
    </row>
    <row r="501" spans="1:7">
      <c r="A501" s="52" t="s">
        <v>57</v>
      </c>
      <c r="B501" s="82">
        <v>3</v>
      </c>
      <c r="C501" s="82" t="s">
        <v>35</v>
      </c>
      <c r="D501" s="52" t="str">
        <f ca="1">_xlfn.IFNA(VLOOKUP(A501,电气!A:F,6,FALSE),"")</f>
        <v>钢结构</v>
      </c>
      <c r="E501" s="52" t="str">
        <f>TEXT(COUNTIF(电气!Y:Y,G501),"0")</f>
        <v>0</v>
      </c>
      <c r="F501" s="52" t="str">
        <f t="array" ref="F501">_xlfn.TEXTJOIN(";",1,IF(电气!$Y$1:$Y$942=G501,电气!$E$1:$E$942,""))</f>
        <v/>
      </c>
      <c r="G501" s="52" t="str">
        <f t="shared" si="8"/>
        <v>皮带廊及转运站3电线、电缆导管和线槽敷设</v>
      </c>
    </row>
    <row r="502" spans="1:7">
      <c r="A502" s="52" t="s">
        <v>57</v>
      </c>
      <c r="B502" s="60">
        <v>3</v>
      </c>
      <c r="C502" s="60" t="s">
        <v>30</v>
      </c>
      <c r="D502" s="52" t="str">
        <f ca="1">_xlfn.IFNA(VLOOKUP(A502,电气!A:F,6,FALSE),"")</f>
        <v>钢结构</v>
      </c>
      <c r="E502" s="52" t="str">
        <f>TEXT(COUNTIF(电气!Y:Y,G502),"0")</f>
        <v>0</v>
      </c>
      <c r="F502" s="52" t="str">
        <f t="array" ref="F502">_xlfn.TEXTJOIN(";",1,IF(电气!$Y$1:$Y$942=G502,电气!$E$1:$E$942,""))</f>
        <v/>
      </c>
      <c r="G502" s="52" t="str">
        <f t="shared" si="8"/>
        <v>皮带廊及转运站3电线、电缆穿管和线槽敷设</v>
      </c>
    </row>
    <row r="503" spans="1:7">
      <c r="A503" s="52" t="s">
        <v>57</v>
      </c>
      <c r="B503" s="82">
        <v>3</v>
      </c>
      <c r="C503" s="82" t="s">
        <v>81</v>
      </c>
      <c r="D503" s="52" t="str">
        <f ca="1">_xlfn.IFNA(VLOOKUP(A503,电气!A:F,6,FALSE),"")</f>
        <v>钢结构</v>
      </c>
      <c r="E503" s="52" t="str">
        <f>TEXT(COUNTIF(电气!Y:Y,G503),"0")</f>
        <v>0</v>
      </c>
      <c r="F503" s="52" t="str">
        <f t="array" ref="F503">_xlfn.TEXTJOIN(";",1,IF(电气!$Y$1:$Y$942=G503,电气!$E$1:$E$942,""))</f>
        <v/>
      </c>
      <c r="G503" s="52" t="str">
        <f t="shared" si="8"/>
        <v>皮带廊及转运站3电缆头制作、导线连接和线路电气试验</v>
      </c>
    </row>
    <row r="504" spans="1:7">
      <c r="A504" s="52" t="s">
        <v>57</v>
      </c>
      <c r="B504" s="60">
        <v>3</v>
      </c>
      <c r="C504" s="60" t="s">
        <v>47</v>
      </c>
      <c r="D504" s="52" t="str">
        <f ca="1">_xlfn.IFNA(VLOOKUP(A504,电气!A:F,6,FALSE),"")</f>
        <v>钢结构</v>
      </c>
      <c r="E504" s="52" t="str">
        <f>TEXT(COUNTIF(电气!Y:Y,G504),"0")</f>
        <v>0</v>
      </c>
      <c r="F504" s="52" t="str">
        <f t="array" ref="F504">_xlfn.TEXTJOIN(";",1,IF(电气!$Y$1:$Y$942=G504,电气!$E$1:$E$942,""))</f>
        <v/>
      </c>
      <c r="G504" s="52" t="str">
        <f t="shared" si="8"/>
        <v>皮带廊及转运站3电缆沟内和电缆竖井内电缆敷设</v>
      </c>
    </row>
    <row r="505" spans="1:7">
      <c r="A505" s="52" t="s">
        <v>57</v>
      </c>
      <c r="B505" s="82">
        <v>3</v>
      </c>
      <c r="C505" s="82" t="s">
        <v>45</v>
      </c>
      <c r="D505" s="52" t="str">
        <f ca="1">_xlfn.IFNA(VLOOKUP(A505,电气!A:F,6,FALSE),"")</f>
        <v>钢结构</v>
      </c>
      <c r="E505" s="52" t="str">
        <f>TEXT(COUNTIF(电气!Y:Y,G505),"0")</f>
        <v>0</v>
      </c>
      <c r="F505" s="52" t="str">
        <f t="array" ref="F505">_xlfn.TEXTJOIN(";",1,IF(电气!$Y$1:$Y$942=G505,电气!$E$1:$E$942,""))</f>
        <v/>
      </c>
      <c r="G505" s="52" t="str">
        <f t="shared" si="8"/>
        <v>皮带廊及转运站3裸母线、封闭母线、插接式母线安装</v>
      </c>
    </row>
    <row r="506" ht="27.6" spans="1:7">
      <c r="A506" s="52" t="s">
        <v>57</v>
      </c>
      <c r="B506" s="60">
        <v>4</v>
      </c>
      <c r="C506" s="60" t="s">
        <v>101</v>
      </c>
      <c r="D506" s="52" t="str">
        <f ca="1">_xlfn.IFNA(VLOOKUP(A506,电气!A:F,6,FALSE),"")</f>
        <v>钢结构</v>
      </c>
      <c r="E506" s="52" t="str">
        <f>TEXT(COUNTIF(电气!Y:Y,G506),"0")</f>
        <v>2</v>
      </c>
      <c r="F506" s="56" t="str">
        <f t="array" ref="F506">_xlfn.TEXTJOIN(";",1,IF(电气!$Y$1:$Y$942=G506,电气!$E$1:$E$942,""))</f>
        <v>1#、3#、5#、7#皮带廊及转运站;2#、4#、6#、8#皮带廊</v>
      </c>
      <c r="G506" s="52" t="str">
        <f t="shared" si="8"/>
        <v>皮带廊及转运站4低压电动机检查、接线</v>
      </c>
    </row>
    <row r="507" ht="27.6" spans="1:7">
      <c r="A507" s="52" t="s">
        <v>57</v>
      </c>
      <c r="B507" s="82">
        <v>4</v>
      </c>
      <c r="C507" s="82" t="s">
        <v>102</v>
      </c>
      <c r="D507" s="52" t="str">
        <f ca="1">_xlfn.IFNA(VLOOKUP(A507,电气!A:F,6,FALSE),"")</f>
        <v>钢结构</v>
      </c>
      <c r="E507" s="52" t="str">
        <f>TEXT(COUNTIF(电气!Y:Y,G507),"0")</f>
        <v>2</v>
      </c>
      <c r="F507" s="56" t="str">
        <f t="array" ref="F507">_xlfn.TEXTJOIN(";",1,IF(电气!$Y$1:$Y$942=G507,电气!$E$1:$E$942,""))</f>
        <v>1#、3#、5#、7#皮带廊及转运站;2#、4#、6#、8#皮带廊</v>
      </c>
      <c r="G507" s="52" t="str">
        <f t="shared" si="8"/>
        <v>皮带廊及转运站4低压电气动力设备检测、试验和空载试运行</v>
      </c>
    </row>
    <row r="508" ht="27.6" spans="1:7">
      <c r="A508" s="52" t="s">
        <v>57</v>
      </c>
      <c r="B508" s="60">
        <v>4</v>
      </c>
      <c r="C508" s="60" t="s">
        <v>100</v>
      </c>
      <c r="D508" s="52" t="str">
        <f ca="1">_xlfn.IFNA(VLOOKUP(A508,电气!A:F,6,FALSE),"")</f>
        <v>钢结构</v>
      </c>
      <c r="E508" s="52" t="str">
        <f>TEXT(COUNTIF(电气!Y:Y,G508),"0")</f>
        <v>2</v>
      </c>
      <c r="F508" s="56" t="str">
        <f t="array" ref="F508">_xlfn.TEXTJOIN(";",1,IF(电气!$Y$1:$Y$942=G508,电气!$E$1:$E$942,""))</f>
        <v>1#、3#、5#、7#皮带廊及转运站;2#、4#、6#、8#皮带廊</v>
      </c>
      <c r="G508" s="52" t="str">
        <f t="shared" si="8"/>
        <v>皮带廊及转运站4成套配电柜、控制柜和动力配电箱安装</v>
      </c>
    </row>
    <row r="509" spans="1:7">
      <c r="A509" s="52" t="s">
        <v>57</v>
      </c>
      <c r="B509" s="82">
        <v>4</v>
      </c>
      <c r="C509" s="82" t="s">
        <v>75</v>
      </c>
      <c r="D509" s="52" t="str">
        <f ca="1">_xlfn.IFNA(VLOOKUP(A509,电气!A:F,6,FALSE),"")</f>
        <v>钢结构</v>
      </c>
      <c r="E509" s="52" t="str">
        <f>TEXT(COUNTIF(电气!Y:Y,G509),"0")</f>
        <v>0</v>
      </c>
      <c r="F509" s="52" t="str">
        <f t="array" ref="F509">_xlfn.TEXTJOIN(";",1,IF(电气!$Y$1:$Y$942=G509,电气!$E$1:$E$942,""))</f>
        <v/>
      </c>
      <c r="G509" s="52" t="str">
        <f t="shared" si="8"/>
        <v>皮带廊及转运站4插座、开关安装</v>
      </c>
    </row>
    <row r="510" ht="41.4" spans="1:7">
      <c r="A510" s="52" t="s">
        <v>57</v>
      </c>
      <c r="B510" s="60">
        <v>4</v>
      </c>
      <c r="C510" s="60" t="s">
        <v>37</v>
      </c>
      <c r="D510" s="52" t="str">
        <f ca="1">_xlfn.IFNA(VLOOKUP(A510,电气!A:F,6,FALSE),"")</f>
        <v>钢结构</v>
      </c>
      <c r="E510" s="52" t="str">
        <f>TEXT(COUNTIF(电气!Y:Y,G510),"0")</f>
        <v>3</v>
      </c>
      <c r="F510" s="56" t="str">
        <f t="array" ref="F510">_xlfn.TEXTJOIN(";",1,IF(电气!$Y$1:$Y$942=G510,电气!$E$1:$E$942,""))</f>
        <v>1#、3#、5#、7#皮带廊及转运站;2#、4#、6#、8#皮带廊;2#、4#、6#、8#皮带廊</v>
      </c>
      <c r="G510" s="52" t="str">
        <f t="shared" si="8"/>
        <v>皮带廊及转运站4桥架安装和桥架内电缆敷设</v>
      </c>
    </row>
    <row r="511" ht="27.6" spans="1:7">
      <c r="A511" s="52" t="s">
        <v>57</v>
      </c>
      <c r="B511" s="82">
        <v>4</v>
      </c>
      <c r="C511" s="82" t="s">
        <v>35</v>
      </c>
      <c r="D511" s="52" t="str">
        <f ca="1">_xlfn.IFNA(VLOOKUP(A511,电气!A:F,6,FALSE),"")</f>
        <v>钢结构</v>
      </c>
      <c r="E511" s="52" t="str">
        <f>TEXT(COUNTIF(电气!Y:Y,G511),"0")</f>
        <v>2</v>
      </c>
      <c r="F511" s="56" t="str">
        <f t="array" ref="F511">_xlfn.TEXTJOIN(";",1,IF(电气!$Y$1:$Y$942=G511,电气!$E$1:$E$942,""))</f>
        <v>1#、3#、5#、7#皮带廊及转运站;2#、4#、6#、8#皮带廊</v>
      </c>
      <c r="G511" s="52" t="str">
        <f t="shared" si="8"/>
        <v>皮带廊及转运站4电线、电缆导管和线槽敷设</v>
      </c>
    </row>
    <row r="512" ht="27.6" spans="1:7">
      <c r="A512" s="52" t="s">
        <v>57</v>
      </c>
      <c r="B512" s="60">
        <v>4</v>
      </c>
      <c r="C512" s="60" t="s">
        <v>30</v>
      </c>
      <c r="D512" s="52" t="str">
        <f ca="1">_xlfn.IFNA(VLOOKUP(A512,电气!A:F,6,FALSE),"")</f>
        <v>钢结构</v>
      </c>
      <c r="E512" s="52" t="str">
        <f>TEXT(COUNTIF(电气!Y:Y,G512),"0")</f>
        <v>2</v>
      </c>
      <c r="F512" s="56" t="str">
        <f t="array" ref="F512">_xlfn.TEXTJOIN(";",1,IF(电气!$Y$1:$Y$942=G512,电气!$E$1:$E$942,""))</f>
        <v>1#、3#、5#、7#皮带廊及转运站;2#、4#、6#、8#皮带廊</v>
      </c>
      <c r="G512" s="52" t="str">
        <f t="shared" si="8"/>
        <v>皮带廊及转运站4电线、电缆穿管和线槽敷设</v>
      </c>
    </row>
    <row r="513" spans="1:7">
      <c r="A513" s="52" t="s">
        <v>57</v>
      </c>
      <c r="B513" s="82">
        <v>4</v>
      </c>
      <c r="C513" s="82" t="s">
        <v>81</v>
      </c>
      <c r="D513" s="52" t="str">
        <f ca="1">_xlfn.IFNA(VLOOKUP(A513,电气!A:F,6,FALSE),"")</f>
        <v>钢结构</v>
      </c>
      <c r="E513" s="52" t="str">
        <f>TEXT(COUNTIF(电气!Y:Y,G513),"0")</f>
        <v>1</v>
      </c>
      <c r="F513" s="52" t="str">
        <f t="array" ref="F513">_xlfn.TEXTJOIN(";",1,IF(电气!$Y$1:$Y$942=G513,电气!$E$1:$E$942,""))</f>
        <v>2#、4#、6#、8#皮带廊</v>
      </c>
      <c r="G513" s="52" t="str">
        <f t="shared" si="8"/>
        <v>皮带廊及转运站4电缆头制作、导线连接和线路电气试验</v>
      </c>
    </row>
    <row r="514" spans="1:7">
      <c r="A514" s="52" t="s">
        <v>57</v>
      </c>
      <c r="B514" s="60">
        <v>5</v>
      </c>
      <c r="C514" s="60" t="s">
        <v>86</v>
      </c>
      <c r="D514" s="52" t="str">
        <f ca="1">_xlfn.IFNA(VLOOKUP(A514,电气!A:F,6,FALSE),"")</f>
        <v>钢结构</v>
      </c>
      <c r="E514" s="52" t="str">
        <f>TEXT(COUNTIF(电气!Y:Y,G514),"0")</f>
        <v>0</v>
      </c>
      <c r="F514" s="52" t="str">
        <f t="array" ref="F514">_xlfn.TEXTJOIN(";",1,IF(电气!$Y$1:$Y$942=G514,电气!$E$1:$E$942,""))</f>
        <v/>
      </c>
      <c r="G514" s="52" t="str">
        <f t="shared" si="8"/>
        <v>皮带廊及转运站5建筑照明通电试运行</v>
      </c>
    </row>
    <row r="515" ht="27.6" spans="1:7">
      <c r="A515" s="52" t="s">
        <v>57</v>
      </c>
      <c r="B515" s="82">
        <v>5</v>
      </c>
      <c r="C515" s="82" t="s">
        <v>36</v>
      </c>
      <c r="D515" s="52" t="str">
        <f ca="1">_xlfn.IFNA(VLOOKUP(A515,电气!A:F,6,FALSE),"")</f>
        <v>钢结构</v>
      </c>
      <c r="E515" s="52" t="str">
        <f>TEXT(COUNTIF(电气!Y:Y,G515),"0")</f>
        <v>2</v>
      </c>
      <c r="F515" s="56" t="str">
        <f t="array" ref="F515">_xlfn.TEXTJOIN(";",1,IF(电气!$Y$1:$Y$942=G515,电气!$E$1:$E$942,""))</f>
        <v>1#皮带廊及转运站;3-8#皮带廊及转运站</v>
      </c>
      <c r="G515" s="52" t="str">
        <f t="shared" si="8"/>
        <v>皮带廊及转运站5普通灯具安装</v>
      </c>
    </row>
    <row r="516" spans="1:7">
      <c r="A516" s="52" t="s">
        <v>57</v>
      </c>
      <c r="B516" s="60">
        <v>5</v>
      </c>
      <c r="C516" s="60" t="s">
        <v>157</v>
      </c>
      <c r="D516" s="52" t="str">
        <f ca="1">_xlfn.IFNA(VLOOKUP(A516,电气!A:F,6,FALSE),"")</f>
        <v>钢结构</v>
      </c>
      <c r="E516" s="52" t="str">
        <f>TEXT(COUNTIF(电气!Y:Y,G516),"0")</f>
        <v>0</v>
      </c>
      <c r="F516" s="52" t="str">
        <f t="array" ref="F516">_xlfn.TEXTJOIN(";",1,IF(电气!$Y$1:$Y$942=G516,电气!$E$1:$E$942,""))</f>
        <v/>
      </c>
      <c r="G516" s="52" t="str">
        <f t="shared" si="8"/>
        <v>皮带廊及转运站5照明配电箱（盘）安装</v>
      </c>
    </row>
    <row r="517" ht="27.6" spans="1:7">
      <c r="A517" s="52" t="s">
        <v>57</v>
      </c>
      <c r="B517" s="82">
        <v>5</v>
      </c>
      <c r="C517" s="82" t="s">
        <v>35</v>
      </c>
      <c r="D517" s="52" t="str">
        <f ca="1">_xlfn.IFNA(VLOOKUP(A517,电气!A:F,6,FALSE),"")</f>
        <v>钢结构</v>
      </c>
      <c r="E517" s="52" t="str">
        <f>TEXT(COUNTIF(电气!Y:Y,G517),"0")</f>
        <v>2</v>
      </c>
      <c r="F517" s="56" t="str">
        <f t="array" ref="F517">_xlfn.TEXTJOIN(";",1,IF(电气!$Y$1:$Y$942=G517,电气!$E$1:$E$942,""))</f>
        <v>1#皮带廊及转运站;3#-8#皮带廊及转运站</v>
      </c>
      <c r="G517" s="52" t="str">
        <f t="shared" si="8"/>
        <v>皮带廊及转运站5电线、电缆导管和线槽敷设</v>
      </c>
    </row>
    <row r="518" ht="27.6" spans="1:7">
      <c r="A518" s="52" t="s">
        <v>57</v>
      </c>
      <c r="B518" s="60">
        <v>5</v>
      </c>
      <c r="C518" s="60" t="s">
        <v>30</v>
      </c>
      <c r="D518" s="52" t="str">
        <f ca="1">_xlfn.IFNA(VLOOKUP(A518,电气!A:F,6,FALSE),"")</f>
        <v>钢结构</v>
      </c>
      <c r="E518" s="52" t="str">
        <f>TEXT(COUNTIF(电气!Y:Y,G518),"0")</f>
        <v>2</v>
      </c>
      <c r="F518" s="56" t="str">
        <f t="array" ref="F518">_xlfn.TEXTJOIN(";",1,IF(电气!$Y$1:$Y$942=G518,电气!$E$1:$E$942,""))</f>
        <v>1#皮带廊及转运站;3#-8#皮带廊及转运站</v>
      </c>
      <c r="G518" s="52" t="str">
        <f t="shared" si="8"/>
        <v>皮带廊及转运站5电线、电缆穿管和线槽敷设</v>
      </c>
    </row>
    <row r="519" spans="1:7">
      <c r="A519" s="52" t="s">
        <v>57</v>
      </c>
      <c r="B519" s="82">
        <v>5</v>
      </c>
      <c r="C519" s="82" t="s">
        <v>81</v>
      </c>
      <c r="D519" s="52" t="str">
        <f ca="1">_xlfn.IFNA(VLOOKUP(A519,电气!A:F,6,FALSE),"")</f>
        <v>钢结构</v>
      </c>
      <c r="E519" s="52" t="str">
        <f>TEXT(COUNTIF(电气!Y:Y,G519),"0")</f>
        <v>0</v>
      </c>
      <c r="F519" s="52" t="str">
        <f t="array" ref="F519">_xlfn.TEXTJOIN(";",1,IF(电气!$Y$1:$Y$942=G519,电气!$E$1:$E$942,""))</f>
        <v/>
      </c>
      <c r="G519" s="52" t="str">
        <f t="shared" si="8"/>
        <v>皮带廊及转运站5电缆头制作、导线连接和线路电气试验</v>
      </c>
    </row>
    <row r="520" spans="1:7">
      <c r="A520" s="52" t="s">
        <v>57</v>
      </c>
      <c r="B520" s="60">
        <v>6</v>
      </c>
      <c r="C520" s="60" t="s">
        <v>100</v>
      </c>
      <c r="D520" s="52" t="str">
        <f ca="1">_xlfn.IFNA(VLOOKUP(A520,电气!A:F,6,FALSE),"")</f>
        <v>钢结构</v>
      </c>
      <c r="E520" s="52" t="str">
        <f>TEXT(COUNTIF(电气!Y:Y,G520),"0")</f>
        <v>0</v>
      </c>
      <c r="F520" s="52" t="str">
        <f t="array" ref="F520">_xlfn.TEXTJOIN(";",1,IF(电气!$Y$1:$Y$942=G520,电气!$E$1:$E$942,""))</f>
        <v/>
      </c>
      <c r="G520" s="52" t="str">
        <f t="shared" si="8"/>
        <v>皮带廊及转运站6成套配电柜、控制柜和动力配电箱安装</v>
      </c>
    </row>
    <row r="521" spans="1:7">
      <c r="A521" s="52" t="s">
        <v>57</v>
      </c>
      <c r="B521" s="82">
        <v>6</v>
      </c>
      <c r="C521" s="82" t="s">
        <v>95</v>
      </c>
      <c r="D521" s="52" t="str">
        <f ca="1">_xlfn.IFNA(VLOOKUP(A521,电气!A:F,6,FALSE),"")</f>
        <v>钢结构</v>
      </c>
      <c r="E521" s="52" t="str">
        <f>TEXT(COUNTIF(电气!Y:Y,G521),"0")</f>
        <v>0</v>
      </c>
      <c r="F521" s="52" t="str">
        <f t="array" ref="F521">_xlfn.TEXTJOIN(";",1,IF(电气!$Y$1:$Y$942=G521,电气!$E$1:$E$942,""))</f>
        <v/>
      </c>
      <c r="G521" s="52" t="str">
        <f t="shared" si="8"/>
        <v>皮带廊及转运站6接地装置安装</v>
      </c>
    </row>
    <row r="522" spans="1:7">
      <c r="A522" s="52" t="s">
        <v>57</v>
      </c>
      <c r="B522" s="60">
        <v>6</v>
      </c>
      <c r="C522" s="60" t="s">
        <v>174</v>
      </c>
      <c r="D522" s="52" t="str">
        <f ca="1">_xlfn.IFNA(VLOOKUP(A522,电气!A:F,6,FALSE),"")</f>
        <v>钢结构</v>
      </c>
      <c r="E522" s="52" t="str">
        <f>TEXT(COUNTIF(电气!Y:Y,G522),"0")</f>
        <v>0</v>
      </c>
      <c r="F522" s="52" t="str">
        <f t="array" ref="F522">_xlfn.TEXTJOIN(";",1,IF(电气!$Y$1:$Y$942=G522,电气!$E$1:$E$942,""))</f>
        <v/>
      </c>
      <c r="G522" s="52" t="str">
        <f t="shared" si="8"/>
        <v>皮带廊及转运站6柴油发电机组安装</v>
      </c>
    </row>
    <row r="523" spans="1:7">
      <c r="A523" s="52" t="s">
        <v>57</v>
      </c>
      <c r="B523" s="82">
        <v>6</v>
      </c>
      <c r="C523" s="82" t="s">
        <v>35</v>
      </c>
      <c r="D523" s="52" t="str">
        <f ca="1">_xlfn.IFNA(VLOOKUP(A523,电气!A:F,6,FALSE),"")</f>
        <v>钢结构</v>
      </c>
      <c r="E523" s="52" t="str">
        <f>TEXT(COUNTIF(电气!Y:Y,G523),"0")</f>
        <v>0</v>
      </c>
      <c r="F523" s="52" t="str">
        <f t="array" ref="F523">_xlfn.TEXTJOIN(";",1,IF(电气!$Y$1:$Y$942=G523,电气!$E$1:$E$942,""))</f>
        <v/>
      </c>
      <c r="G523" s="52" t="str">
        <f t="shared" si="8"/>
        <v>皮带廊及转运站6电线、电缆导管和线槽敷设</v>
      </c>
    </row>
    <row r="524" spans="1:7">
      <c r="A524" s="52" t="s">
        <v>57</v>
      </c>
      <c r="B524" s="60">
        <v>6</v>
      </c>
      <c r="C524" s="60" t="s">
        <v>30</v>
      </c>
      <c r="D524" s="52" t="str">
        <f ca="1">_xlfn.IFNA(VLOOKUP(A524,电气!A:F,6,FALSE),"")</f>
        <v>钢结构</v>
      </c>
      <c r="E524" s="52" t="str">
        <f>TEXT(COUNTIF(电气!Y:Y,G524),"0")</f>
        <v>0</v>
      </c>
      <c r="F524" s="52" t="str">
        <f t="array" ref="F524">_xlfn.TEXTJOIN(";",1,IF(电气!$Y$1:$Y$942=G524,电气!$E$1:$E$942,""))</f>
        <v/>
      </c>
      <c r="G524" s="52" t="str">
        <f t="shared" si="8"/>
        <v>皮带廊及转运站6电线、电缆穿管和线槽敷设</v>
      </c>
    </row>
    <row r="525" spans="1:7">
      <c r="A525" s="52" t="s">
        <v>57</v>
      </c>
      <c r="B525" s="82">
        <v>6</v>
      </c>
      <c r="C525" s="82" t="s">
        <v>81</v>
      </c>
      <c r="D525" s="52" t="str">
        <f ca="1">_xlfn.IFNA(VLOOKUP(A525,电气!A:F,6,FALSE),"")</f>
        <v>钢结构</v>
      </c>
      <c r="E525" s="52" t="str">
        <f>TEXT(COUNTIF(电气!Y:Y,G525),"0")</f>
        <v>0</v>
      </c>
      <c r="F525" s="52" t="str">
        <f t="array" ref="F525">_xlfn.TEXTJOIN(";",1,IF(电气!$Y$1:$Y$942=G525,电气!$E$1:$E$942,""))</f>
        <v/>
      </c>
      <c r="G525" s="52" t="str">
        <f t="shared" ref="G525:G588" si="9">A525&amp;B525&amp;C525</f>
        <v>皮带廊及转运站6电缆头制作、导线连接和线路电气试验</v>
      </c>
    </row>
    <row r="526" spans="1:7">
      <c r="A526" s="52" t="s">
        <v>57</v>
      </c>
      <c r="B526" s="60">
        <v>6</v>
      </c>
      <c r="C526" s="60" t="s">
        <v>45</v>
      </c>
      <c r="D526" s="52" t="str">
        <f ca="1">_xlfn.IFNA(VLOOKUP(A526,电气!A:F,6,FALSE),"")</f>
        <v>钢结构</v>
      </c>
      <c r="E526" s="52" t="str">
        <f>TEXT(COUNTIF(电气!Y:Y,G526),"0")</f>
        <v>0</v>
      </c>
      <c r="F526" s="52" t="str">
        <f t="array" ref="F526">_xlfn.TEXTJOIN(";",1,IF(电气!$Y$1:$Y$942=G526,电气!$E$1:$E$942,""))</f>
        <v/>
      </c>
      <c r="G526" s="52" t="str">
        <f t="shared" si="9"/>
        <v>皮带廊及转运站6裸母线、封闭母线、插接式母线安装</v>
      </c>
    </row>
    <row r="527" spans="1:7">
      <c r="A527" s="52" t="s">
        <v>57</v>
      </c>
      <c r="B527" s="82">
        <v>7</v>
      </c>
      <c r="C527" s="82" t="s">
        <v>92</v>
      </c>
      <c r="D527" s="52" t="str">
        <f ca="1">_xlfn.IFNA(VLOOKUP(A527,电气!A:F,6,FALSE),"")</f>
        <v>钢结构</v>
      </c>
      <c r="E527" s="52" t="str">
        <f>TEXT(COUNTIF(电气!Y:Y,G527),"0")</f>
        <v>0</v>
      </c>
      <c r="F527" s="52" t="str">
        <f t="array" ref="F527">_xlfn.TEXTJOIN(";",1,IF(电气!$Y$1:$Y$942=G527,电气!$E$1:$E$942,""))</f>
        <v/>
      </c>
      <c r="G527" s="52" t="str">
        <f t="shared" si="9"/>
        <v>皮带廊及转运站7变配电室接地干线敷设</v>
      </c>
    </row>
    <row r="528" spans="1:7">
      <c r="A528" s="52" t="s">
        <v>57</v>
      </c>
      <c r="B528" s="60">
        <v>7</v>
      </c>
      <c r="C528" s="60" t="s">
        <v>95</v>
      </c>
      <c r="D528" s="52" t="str">
        <f ca="1">_xlfn.IFNA(VLOOKUP(A528,电气!A:F,6,FALSE),"")</f>
        <v>钢结构</v>
      </c>
      <c r="E528" s="52" t="str">
        <f>TEXT(COUNTIF(电气!Y:Y,G528),"0")</f>
        <v>0</v>
      </c>
      <c r="F528" s="52" t="str">
        <f t="array" ref="F528">_xlfn.TEXTJOIN(";",1,IF(电气!$Y$1:$Y$942=G528,电气!$E$1:$E$942,""))</f>
        <v/>
      </c>
      <c r="G528" s="52" t="str">
        <f t="shared" si="9"/>
        <v>皮带廊及转运站7接地装置安装</v>
      </c>
    </row>
    <row r="529" spans="1:7">
      <c r="A529" s="52" t="s">
        <v>57</v>
      </c>
      <c r="B529" s="82">
        <v>7</v>
      </c>
      <c r="C529" s="82" t="s">
        <v>90</v>
      </c>
      <c r="D529" s="52" t="str">
        <f ca="1">_xlfn.IFNA(VLOOKUP(A529,电气!A:F,6,FALSE),"")</f>
        <v>钢结构</v>
      </c>
      <c r="E529" s="52" t="str">
        <f>TEXT(COUNTIF(电气!Y:Y,G529),"0")</f>
        <v>0</v>
      </c>
      <c r="F529" s="52" t="str">
        <f t="array" ref="F529">_xlfn.TEXTJOIN(";",1,IF(电气!$Y$1:$Y$942=G529,电气!$E$1:$E$942,""))</f>
        <v/>
      </c>
      <c r="G529" s="52" t="str">
        <f t="shared" si="9"/>
        <v>皮带廊及转运站7接闪器安装</v>
      </c>
    </row>
    <row r="530" spans="1:7">
      <c r="A530" s="52" t="s">
        <v>71</v>
      </c>
      <c r="B530" s="60">
        <v>1</v>
      </c>
      <c r="C530" s="60" t="s">
        <v>39</v>
      </c>
      <c r="D530" s="52" t="str">
        <f ca="1">_xlfn.IFNA(VLOOKUP(A530,电气!A:F,6,FALSE),"")</f>
        <v>钢筋混凝土</v>
      </c>
      <c r="E530" s="52" t="str">
        <f>TEXT(COUNTIF(电气!Y:Y,G530),"0")</f>
        <v>0</v>
      </c>
      <c r="F530" s="52" t="str">
        <f t="array" ref="F530">_xlfn.TEXTJOIN(";",1,IF(电气!$Y$1:$Y$942=G530,电气!$E$1:$E$942,""))</f>
        <v/>
      </c>
      <c r="G530" s="52" t="str">
        <f t="shared" si="9"/>
        <v>总降压变电站1变压器安装</v>
      </c>
    </row>
    <row r="531" spans="1:7">
      <c r="A531" s="52" t="s">
        <v>71</v>
      </c>
      <c r="B531" s="82">
        <v>1</v>
      </c>
      <c r="C531" s="82" t="s">
        <v>42</v>
      </c>
      <c r="D531" s="52" t="str">
        <f ca="1">_xlfn.IFNA(VLOOKUP(A531,电气!A:F,6,FALSE),"")</f>
        <v>钢筋混凝土</v>
      </c>
      <c r="E531" s="52" t="str">
        <f>TEXT(COUNTIF(电气!Y:Y,G531),"0")</f>
        <v>0</v>
      </c>
      <c r="F531" s="52" t="str">
        <f t="array" ref="F531">_xlfn.TEXTJOIN(";",1,IF(电气!$Y$1:$Y$942=G531,电气!$E$1:$E$942,""))</f>
        <v/>
      </c>
      <c r="G531" s="52" t="str">
        <f t="shared" si="9"/>
        <v>总降压变电站1成套配电柜、控制柜安装</v>
      </c>
    </row>
    <row r="532" spans="1:7">
      <c r="A532" s="52" t="s">
        <v>71</v>
      </c>
      <c r="B532" s="60">
        <v>1</v>
      </c>
      <c r="C532" s="60" t="s">
        <v>35</v>
      </c>
      <c r="D532" s="52" t="str">
        <f ca="1">_xlfn.IFNA(VLOOKUP(A532,电气!A:F,6,FALSE),"")</f>
        <v>钢筋混凝土</v>
      </c>
      <c r="E532" s="52" t="str">
        <f>TEXT(COUNTIF(电气!Y:Y,G532),"0")</f>
        <v>0</v>
      </c>
      <c r="F532" s="52" t="str">
        <f t="array" ref="F532">_xlfn.TEXTJOIN(";",1,IF(电气!$Y$1:$Y$942=G532,电气!$E$1:$E$942,""))</f>
        <v/>
      </c>
      <c r="G532" s="52" t="str">
        <f t="shared" si="9"/>
        <v>总降压变电站1电线、电缆导管和线槽敷设</v>
      </c>
    </row>
    <row r="533" spans="1:7">
      <c r="A533" s="52" t="s">
        <v>71</v>
      </c>
      <c r="B533" s="82">
        <v>1</v>
      </c>
      <c r="C533" s="82" t="s">
        <v>30</v>
      </c>
      <c r="D533" s="52" t="str">
        <f ca="1">_xlfn.IFNA(VLOOKUP(A533,电气!A:F,6,FALSE),"")</f>
        <v>钢筋混凝土</v>
      </c>
      <c r="E533" s="52" t="str">
        <f>TEXT(COUNTIF(电气!Y:Y,G533),"0")</f>
        <v>0</v>
      </c>
      <c r="F533" s="52" t="str">
        <f t="array" ref="F533">_xlfn.TEXTJOIN(";",1,IF(电气!$Y$1:$Y$942=G533,电气!$E$1:$E$942,""))</f>
        <v/>
      </c>
      <c r="G533" s="52" t="str">
        <f t="shared" si="9"/>
        <v>总降压变电站1电线、电缆穿管和线槽敷设</v>
      </c>
    </row>
    <row r="534" spans="1:7">
      <c r="A534" s="52" t="s">
        <v>71</v>
      </c>
      <c r="B534" s="60">
        <v>1</v>
      </c>
      <c r="C534" s="60" t="s">
        <v>81</v>
      </c>
      <c r="D534" s="52" t="str">
        <f ca="1">_xlfn.IFNA(VLOOKUP(A534,电气!A:F,6,FALSE),"")</f>
        <v>钢筋混凝土</v>
      </c>
      <c r="E534" s="52" t="str">
        <f>TEXT(COUNTIF(电气!Y:Y,G534),"0")</f>
        <v>0</v>
      </c>
      <c r="F534" s="52" t="str">
        <f t="array" ref="F534">_xlfn.TEXTJOIN(";",1,IF(电气!$Y$1:$Y$942=G534,电气!$E$1:$E$942,""))</f>
        <v/>
      </c>
      <c r="G534" s="52" t="str">
        <f t="shared" si="9"/>
        <v>总降压变电站1电缆头制作、导线连接和线路电气试验</v>
      </c>
    </row>
    <row r="535" spans="1:8">
      <c r="A535" s="52" t="s">
        <v>71</v>
      </c>
      <c r="B535" s="82">
        <v>2</v>
      </c>
      <c r="C535" s="82" t="s">
        <v>39</v>
      </c>
      <c r="D535" s="52" t="str">
        <f ca="1">_xlfn.IFNA(VLOOKUP(A535,电气!A:F,6,FALSE),"")</f>
        <v>钢筋混凝土</v>
      </c>
      <c r="E535" s="52" t="str">
        <f>TEXT(COUNTIF(电气!Y:Y,G535),"0")</f>
        <v>2</v>
      </c>
      <c r="F535" s="56" t="str">
        <f t="array" ref="F535">_xlfn.TEXTJOIN(";",1,IF(电气!$Y$1:$Y$942=G535,电气!$E$1:$E$942,""))</f>
        <v>1#主变;2#主变</v>
      </c>
      <c r="G535" s="52" t="str">
        <f t="shared" si="9"/>
        <v>总降压变电站2变压器安装</v>
      </c>
      <c r="H535" s="52" t="b">
        <v>0</v>
      </c>
    </row>
    <row r="536" spans="1:7">
      <c r="A536" s="52" t="s">
        <v>71</v>
      </c>
      <c r="B536" s="60">
        <v>2</v>
      </c>
      <c r="C536" s="60" t="s">
        <v>92</v>
      </c>
      <c r="D536" s="52" t="str">
        <f ca="1">_xlfn.IFNA(VLOOKUP(A536,电气!A:F,6,FALSE),"")</f>
        <v>钢筋混凝土</v>
      </c>
      <c r="E536" s="52" t="str">
        <f>TEXT(COUNTIF(电气!Y:Y,G536),"0")</f>
        <v>0</v>
      </c>
      <c r="F536" s="52" t="str">
        <f t="array" ref="F536">_xlfn.TEXTJOIN(";",1,IF(电气!$Y$1:$Y$942=G536,电气!$E$1:$E$942,""))</f>
        <v/>
      </c>
      <c r="G536" s="52" t="str">
        <f t="shared" si="9"/>
        <v>总降压变电站2变配电室接地干线敷设</v>
      </c>
    </row>
    <row r="537" ht="41.4" spans="1:8">
      <c r="A537" s="52" t="s">
        <v>71</v>
      </c>
      <c r="B537" s="82">
        <v>2</v>
      </c>
      <c r="C537" s="82" t="s">
        <v>42</v>
      </c>
      <c r="D537" s="52" t="str">
        <f ca="1">_xlfn.IFNA(VLOOKUP(A537,电气!A:F,6,FALSE),"")</f>
        <v>钢筋混凝土</v>
      </c>
      <c r="E537" s="52" t="str">
        <f>TEXT(COUNTIF(电气!Y:Y,G537),"0")</f>
        <v>4</v>
      </c>
      <c r="F537" s="56" t="str">
        <f t="array" ref="F537">_xlfn.TEXTJOIN(";",1,IF(电气!$Y$1:$Y$942=G537,电气!$E$1:$E$942,""))</f>
        <v>高压配电室、控制室;电容补偿室、接地变压器及消弧线圈室;1#主变、2#主变;柴油发电机房</v>
      </c>
      <c r="G537" s="52" t="str">
        <f t="shared" si="9"/>
        <v>总降压变电站2成套配电柜、控制柜安装</v>
      </c>
      <c r="H537" s="52" t="b">
        <v>0</v>
      </c>
    </row>
    <row r="538" spans="1:7">
      <c r="A538" s="52" t="s">
        <v>71</v>
      </c>
      <c r="B538" s="60">
        <v>2</v>
      </c>
      <c r="C538" s="60" t="s">
        <v>95</v>
      </c>
      <c r="D538" s="52" t="str">
        <f ca="1">_xlfn.IFNA(VLOOKUP(A538,电气!A:F,6,FALSE),"")</f>
        <v>钢筋混凝土</v>
      </c>
      <c r="E538" s="52" t="str">
        <f>TEXT(COUNTIF(电气!Y:Y,G538),"0")</f>
        <v>0</v>
      </c>
      <c r="F538" s="52" t="str">
        <f t="array" ref="F538">_xlfn.TEXTJOIN(";",1,IF(电气!$Y$1:$Y$942=G538,电气!$E$1:$E$942,""))</f>
        <v/>
      </c>
      <c r="G538" s="52" t="str">
        <f t="shared" si="9"/>
        <v>总降压变电站2接地装置安装</v>
      </c>
    </row>
    <row r="539" spans="1:7">
      <c r="A539" s="52" t="s">
        <v>71</v>
      </c>
      <c r="B539" s="82">
        <v>2</v>
      </c>
      <c r="C539" s="82" t="s">
        <v>90</v>
      </c>
      <c r="D539" s="52" t="str">
        <f ca="1">_xlfn.IFNA(VLOOKUP(A539,电气!A:F,6,FALSE),"")</f>
        <v>钢筋混凝土</v>
      </c>
      <c r="E539" s="52" t="str">
        <f>TEXT(COUNTIF(电气!Y:Y,G539),"0")</f>
        <v>0</v>
      </c>
      <c r="F539" s="52" t="str">
        <f t="array" ref="F539">_xlfn.TEXTJOIN(";",1,IF(电气!$Y$1:$Y$942=G539,电气!$E$1:$E$942,""))</f>
        <v/>
      </c>
      <c r="G539" s="52" t="str">
        <f t="shared" si="9"/>
        <v>总降压变电站2接闪器安装</v>
      </c>
    </row>
    <row r="540" spans="1:7">
      <c r="A540" s="52" t="s">
        <v>71</v>
      </c>
      <c r="B540" s="60">
        <v>2</v>
      </c>
      <c r="C540" s="60" t="s">
        <v>157</v>
      </c>
      <c r="D540" s="52" t="str">
        <f ca="1">_xlfn.IFNA(VLOOKUP(A540,电气!A:F,6,FALSE),"")</f>
        <v>钢筋混凝土</v>
      </c>
      <c r="E540" s="52" t="str">
        <f>TEXT(COUNTIF(电气!Y:Y,G540),"0")</f>
        <v>0</v>
      </c>
      <c r="F540" s="52" t="str">
        <f t="array" ref="F540">_xlfn.TEXTJOIN(";",1,IF(电气!$Y$1:$Y$942=G540,电气!$E$1:$E$942,""))</f>
        <v/>
      </c>
      <c r="G540" s="52" t="str">
        <f t="shared" si="9"/>
        <v>总降压变电站2照明配电箱（盘）安装</v>
      </c>
    </row>
    <row r="541" ht="41.4" spans="1:8">
      <c r="A541" s="52" t="s">
        <v>71</v>
      </c>
      <c r="B541" s="82">
        <v>2</v>
      </c>
      <c r="C541" s="82" t="s">
        <v>81</v>
      </c>
      <c r="D541" s="52" t="str">
        <f ca="1">_xlfn.IFNA(VLOOKUP(A541,电气!A:F,6,FALSE),"")</f>
        <v>钢筋混凝土</v>
      </c>
      <c r="E541" s="52" t="str">
        <f>TEXT(COUNTIF(电气!Y:Y,G541),"0")</f>
        <v>4</v>
      </c>
      <c r="F541" s="56" t="str">
        <f t="array" ref="F541">_xlfn.TEXTJOIN(";",1,IF(电气!$Y$1:$Y$942=G541,电气!$E$1:$E$942,""))</f>
        <v>高压配电室、控制室;电容补偿室、接地变压器及消弧线圈室;主变、GIS区域;柴油发电机房</v>
      </c>
      <c r="G541" s="52" t="str">
        <f t="shared" si="9"/>
        <v>总降压变电站2电缆头制作、导线连接和线路电气试验</v>
      </c>
      <c r="H541" s="52" t="b">
        <v>0</v>
      </c>
    </row>
    <row r="542" spans="1:8">
      <c r="A542" s="52" t="s">
        <v>71</v>
      </c>
      <c r="B542" s="60">
        <v>2</v>
      </c>
      <c r="C542" s="60" t="s">
        <v>47</v>
      </c>
      <c r="D542" s="52" t="str">
        <f ca="1">_xlfn.IFNA(VLOOKUP(A542,电气!A:F,6,FALSE),"")</f>
        <v>钢筋混凝土</v>
      </c>
      <c r="E542" s="52" t="str">
        <f>TEXT(COUNTIF(电气!Y:Y,G542),"0")</f>
        <v>1</v>
      </c>
      <c r="F542" s="56" t="str">
        <f t="array" ref="F542">_xlfn.TEXTJOIN(";",1,IF(电气!$Y$1:$Y$942=G542,电气!$E$1:$E$942,""))</f>
        <v>总降压变电站</v>
      </c>
      <c r="G542" s="52" t="str">
        <f t="shared" si="9"/>
        <v>总降压变电站2电缆沟内和电缆竖井内电缆敷设</v>
      </c>
      <c r="H542" s="52" t="b">
        <v>0</v>
      </c>
    </row>
    <row r="543" spans="1:8">
      <c r="A543" s="52" t="s">
        <v>71</v>
      </c>
      <c r="B543" s="82">
        <v>2</v>
      </c>
      <c r="C543" s="82" t="s">
        <v>45</v>
      </c>
      <c r="D543" s="52" t="str">
        <f ca="1">_xlfn.IFNA(VLOOKUP(A543,电气!A:F,6,FALSE),"")</f>
        <v>钢筋混凝土</v>
      </c>
      <c r="E543" s="52" t="str">
        <f>TEXT(COUNTIF(电气!Y:Y,G543),"0")</f>
        <v>1</v>
      </c>
      <c r="F543" s="56" t="str">
        <f t="array" ref="F543">_xlfn.TEXTJOIN(";",1,IF(电气!$Y$1:$Y$942=G543,电气!$E$1:$E$942,""))</f>
        <v>总降压变电站</v>
      </c>
      <c r="G543" s="52" t="str">
        <f t="shared" si="9"/>
        <v>总降压变电站2裸母线、封闭母线、插接式母线安装</v>
      </c>
      <c r="H543" s="52" t="b">
        <v>0</v>
      </c>
    </row>
    <row r="544" spans="1:7">
      <c r="A544" s="52" t="s">
        <v>71</v>
      </c>
      <c r="B544" s="60">
        <v>3</v>
      </c>
      <c r="C544" s="60" t="s">
        <v>37</v>
      </c>
      <c r="D544" s="52" t="str">
        <f ca="1">_xlfn.IFNA(VLOOKUP(A544,电气!A:F,6,FALSE),"")</f>
        <v>钢筋混凝土</v>
      </c>
      <c r="E544" s="52" t="str">
        <f>TEXT(COUNTIF(电气!Y:Y,G544),"0")</f>
        <v>0</v>
      </c>
      <c r="F544" s="52" t="str">
        <f t="array" ref="F544">_xlfn.TEXTJOIN(";",1,IF(电气!$Y$1:$Y$942=G544,电气!$E$1:$E$942,""))</f>
        <v/>
      </c>
      <c r="G544" s="52" t="str">
        <f t="shared" si="9"/>
        <v>总降压变电站3桥架安装和桥架内电缆敷设</v>
      </c>
    </row>
    <row r="545" spans="1:7">
      <c r="A545" s="52" t="s">
        <v>71</v>
      </c>
      <c r="B545" s="82">
        <v>3</v>
      </c>
      <c r="C545" s="82" t="s">
        <v>35</v>
      </c>
      <c r="D545" s="52" t="str">
        <f ca="1">_xlfn.IFNA(VLOOKUP(A545,电气!A:F,6,FALSE),"")</f>
        <v>钢筋混凝土</v>
      </c>
      <c r="E545" s="52" t="str">
        <f>TEXT(COUNTIF(电气!Y:Y,G545),"0")</f>
        <v>0</v>
      </c>
      <c r="F545" s="52" t="str">
        <f t="array" ref="F545">_xlfn.TEXTJOIN(";",1,IF(电气!$Y$1:$Y$942=G545,电气!$E$1:$E$942,""))</f>
        <v/>
      </c>
      <c r="G545" s="52" t="str">
        <f t="shared" si="9"/>
        <v>总降压变电站3电线、电缆导管和线槽敷设</v>
      </c>
    </row>
    <row r="546" spans="1:7">
      <c r="A546" s="52" t="s">
        <v>71</v>
      </c>
      <c r="B546" s="60">
        <v>3</v>
      </c>
      <c r="C546" s="60" t="s">
        <v>30</v>
      </c>
      <c r="D546" s="52" t="str">
        <f ca="1">_xlfn.IFNA(VLOOKUP(A546,电气!A:F,6,FALSE),"")</f>
        <v>钢筋混凝土</v>
      </c>
      <c r="E546" s="52" t="str">
        <f>TEXT(COUNTIF(电气!Y:Y,G546),"0")</f>
        <v>0</v>
      </c>
      <c r="F546" s="52" t="str">
        <f t="array" ref="F546">_xlfn.TEXTJOIN(";",1,IF(电气!$Y$1:$Y$942=G546,电气!$E$1:$E$942,""))</f>
        <v/>
      </c>
      <c r="G546" s="52" t="str">
        <f t="shared" si="9"/>
        <v>总降压变电站3电线、电缆穿管和线槽敷设</v>
      </c>
    </row>
    <row r="547" spans="1:7">
      <c r="A547" s="52" t="s">
        <v>71</v>
      </c>
      <c r="B547" s="82">
        <v>3</v>
      </c>
      <c r="C547" s="82" t="s">
        <v>81</v>
      </c>
      <c r="D547" s="52" t="str">
        <f ca="1">_xlfn.IFNA(VLOOKUP(A547,电气!A:F,6,FALSE),"")</f>
        <v>钢筋混凝土</v>
      </c>
      <c r="E547" s="52" t="str">
        <f>TEXT(COUNTIF(电气!Y:Y,G547),"0")</f>
        <v>0</v>
      </c>
      <c r="F547" s="56" t="str">
        <f t="array" ref="F547">_xlfn.TEXTJOIN(";",1,IF(电气!$Y$1:$Y$942=G547,电气!$E$1:$E$942,""))</f>
        <v/>
      </c>
      <c r="G547" s="52" t="str">
        <f t="shared" si="9"/>
        <v>总降压变电站3电缆头制作、导线连接和线路电气试验</v>
      </c>
    </row>
    <row r="548" spans="1:7">
      <c r="A548" s="52" t="s">
        <v>71</v>
      </c>
      <c r="B548" s="60">
        <v>3</v>
      </c>
      <c r="C548" s="60" t="s">
        <v>47</v>
      </c>
      <c r="D548" s="52" t="str">
        <f ca="1">_xlfn.IFNA(VLOOKUP(A548,电气!A:F,6,FALSE),"")</f>
        <v>钢筋混凝土</v>
      </c>
      <c r="E548" s="52" t="str">
        <f>TEXT(COUNTIF(电气!Y:Y,G548),"0")</f>
        <v>0</v>
      </c>
      <c r="F548" s="52" t="str">
        <f t="array" ref="F548">_xlfn.TEXTJOIN(";",1,IF(电气!$Y$1:$Y$942=G548,电气!$E$1:$E$942,""))</f>
        <v/>
      </c>
      <c r="G548" s="52" t="str">
        <f t="shared" si="9"/>
        <v>总降压变电站3电缆沟内和电缆竖井内电缆敷设</v>
      </c>
    </row>
    <row r="549" spans="1:7">
      <c r="A549" s="52" t="s">
        <v>71</v>
      </c>
      <c r="B549" s="82">
        <v>3</v>
      </c>
      <c r="C549" s="82" t="s">
        <v>45</v>
      </c>
      <c r="D549" s="52" t="str">
        <f ca="1">_xlfn.IFNA(VLOOKUP(A549,电气!A:F,6,FALSE),"")</f>
        <v>钢筋混凝土</v>
      </c>
      <c r="E549" s="52" t="str">
        <f>TEXT(COUNTIF(电气!Y:Y,G549),"0")</f>
        <v>0</v>
      </c>
      <c r="F549" s="52" t="str">
        <f t="array" ref="F549">_xlfn.TEXTJOIN(";",1,IF(电气!$Y$1:$Y$942=G549,电气!$E$1:$E$942,""))</f>
        <v/>
      </c>
      <c r="G549" s="52" t="str">
        <f t="shared" si="9"/>
        <v>总降压变电站3裸母线、封闭母线、插接式母线安装</v>
      </c>
    </row>
    <row r="550" spans="1:7">
      <c r="A550" s="52" t="s">
        <v>71</v>
      </c>
      <c r="B550" s="60">
        <v>4</v>
      </c>
      <c r="C550" s="60" t="s">
        <v>101</v>
      </c>
      <c r="D550" s="52" t="str">
        <f ca="1">_xlfn.IFNA(VLOOKUP(A550,电气!A:F,6,FALSE),"")</f>
        <v>钢筋混凝土</v>
      </c>
      <c r="E550" s="52" t="str">
        <f>TEXT(COUNTIF(电气!Y:Y,G550),"0")</f>
        <v>0</v>
      </c>
      <c r="F550" s="52" t="str">
        <f t="array" ref="F550">_xlfn.TEXTJOIN(";",1,IF(电气!$Y$1:$Y$942=G550,电气!$E$1:$E$942,""))</f>
        <v/>
      </c>
      <c r="G550" s="52" t="str">
        <f t="shared" si="9"/>
        <v>总降压变电站4低压电动机检查、接线</v>
      </c>
    </row>
    <row r="551" spans="1:7">
      <c r="A551" s="52" t="s">
        <v>71</v>
      </c>
      <c r="B551" s="82">
        <v>4</v>
      </c>
      <c r="C551" s="82" t="s">
        <v>102</v>
      </c>
      <c r="D551" s="52" t="str">
        <f ca="1">_xlfn.IFNA(VLOOKUP(A551,电气!A:F,6,FALSE),"")</f>
        <v>钢筋混凝土</v>
      </c>
      <c r="E551" s="52" t="str">
        <f>TEXT(COUNTIF(电气!Y:Y,G551),"0")</f>
        <v>0</v>
      </c>
      <c r="F551" s="52" t="str">
        <f t="array" ref="F551">_xlfn.TEXTJOIN(";",1,IF(电气!$Y$1:$Y$942=G551,电气!$E$1:$E$942,""))</f>
        <v/>
      </c>
      <c r="G551" s="52" t="str">
        <f t="shared" si="9"/>
        <v>总降压变电站4低压电气动力设备检测、试验和空载试运行</v>
      </c>
    </row>
    <row r="552" spans="1:7">
      <c r="A552" s="52" t="s">
        <v>71</v>
      </c>
      <c r="B552" s="60">
        <v>4</v>
      </c>
      <c r="C552" s="60" t="s">
        <v>100</v>
      </c>
      <c r="D552" s="52" t="str">
        <f ca="1">_xlfn.IFNA(VLOOKUP(A552,电气!A:F,6,FALSE),"")</f>
        <v>钢筋混凝土</v>
      </c>
      <c r="E552" s="52" t="str">
        <f>TEXT(COUNTIF(电气!Y:Y,G552),"0")</f>
        <v>0</v>
      </c>
      <c r="F552" s="52" t="str">
        <f t="array" ref="F552">_xlfn.TEXTJOIN(";",1,IF(电气!$Y$1:$Y$942=G552,电气!$E$1:$E$942,""))</f>
        <v/>
      </c>
      <c r="G552" s="52" t="str">
        <f t="shared" si="9"/>
        <v>总降压变电站4成套配电柜、控制柜和动力配电箱安装</v>
      </c>
    </row>
    <row r="553" ht="41.4" spans="1:8">
      <c r="A553" s="52" t="s">
        <v>71</v>
      </c>
      <c r="B553" s="82">
        <v>4</v>
      </c>
      <c r="C553" s="82" t="s">
        <v>75</v>
      </c>
      <c r="D553" s="52" t="str">
        <f ca="1">_xlfn.IFNA(VLOOKUP(A553,电气!A:F,6,FALSE),"")</f>
        <v>钢筋混凝土</v>
      </c>
      <c r="E553" s="52" t="str">
        <f>TEXT(COUNTIF(电气!Y:Y,G553),"0")</f>
        <v>3</v>
      </c>
      <c r="F553" s="56" t="str">
        <f t="array" ref="F553">_xlfn.TEXTJOIN(";",1,IF(电气!$Y$1:$Y$942=G553,电气!$E$1:$E$942,""))</f>
        <v>高压配电室、控制室;电容补偿室、接地变压器及消弧线圈室;值班室、工具间、柴油发电机房</v>
      </c>
      <c r="G553" s="52" t="str">
        <f t="shared" si="9"/>
        <v>总降压变电站4插座、开关安装</v>
      </c>
      <c r="H553" s="52" t="b">
        <v>0</v>
      </c>
    </row>
    <row r="554" spans="1:8">
      <c r="A554" s="52" t="s">
        <v>71</v>
      </c>
      <c r="B554" s="60">
        <v>4</v>
      </c>
      <c r="C554" s="60" t="s">
        <v>37</v>
      </c>
      <c r="D554" s="52" t="str">
        <f ca="1">_xlfn.IFNA(VLOOKUP(A554,电气!A:F,6,FALSE),"")</f>
        <v>钢筋混凝土</v>
      </c>
      <c r="E554" s="52" t="str">
        <f>TEXT(COUNTIF(电气!Y:Y,G554),"0")</f>
        <v>1</v>
      </c>
      <c r="F554" s="56" t="str">
        <f t="array" ref="F554">_xlfn.TEXTJOIN(";",1,IF(电气!$Y$1:$Y$942=G554,电气!$E$1:$E$942,""))</f>
        <v>电缆夹层</v>
      </c>
      <c r="G554" s="52" t="str">
        <f t="shared" si="9"/>
        <v>总降压变电站4桥架安装和桥架内电缆敷设</v>
      </c>
      <c r="H554" s="52" t="b">
        <v>0</v>
      </c>
    </row>
    <row r="555" ht="41.4" spans="1:8">
      <c r="A555" s="52" t="s">
        <v>71</v>
      </c>
      <c r="B555" s="82">
        <v>4</v>
      </c>
      <c r="C555" s="82" t="s">
        <v>35</v>
      </c>
      <c r="D555" s="52" t="str">
        <f ca="1">_xlfn.IFNA(VLOOKUP(A555,电气!A:F,6,FALSE),"")</f>
        <v>钢筋混凝土</v>
      </c>
      <c r="E555" s="52" t="str">
        <f>TEXT(COUNTIF(电气!Y:Y,G555),"0")</f>
        <v>4</v>
      </c>
      <c r="F555" s="56" t="str">
        <f t="array" ref="F555">_xlfn.TEXTJOIN(";",1,IF(电气!$Y$1:$Y$942=G555,电气!$E$1:$E$942,""))</f>
        <v>高压配电室、控制室、电缆夹层;电容补偿室、接地变压器及消弧线圈室;值班室及工具间;主变、GIS区域</v>
      </c>
      <c r="G555" s="52" t="str">
        <f t="shared" si="9"/>
        <v>总降压变电站4电线、电缆导管和线槽敷设</v>
      </c>
      <c r="H555" s="52" t="b">
        <v>0</v>
      </c>
    </row>
    <row r="556" ht="41.4" spans="1:8">
      <c r="A556" s="52" t="s">
        <v>71</v>
      </c>
      <c r="B556" s="60">
        <v>4</v>
      </c>
      <c r="C556" s="60" t="s">
        <v>30</v>
      </c>
      <c r="D556" s="52" t="str">
        <f ca="1">_xlfn.IFNA(VLOOKUP(A556,电气!A:F,6,FALSE),"")</f>
        <v>钢筋混凝土</v>
      </c>
      <c r="E556" s="52" t="str">
        <f>TEXT(COUNTIF(电气!Y:Y,G556),"0")</f>
        <v>4</v>
      </c>
      <c r="F556" s="56" t="str">
        <f t="array" ref="F556">_xlfn.TEXTJOIN(";",1,IF(电气!$Y$1:$Y$942=G556,电气!$E$1:$E$942,""))</f>
        <v>高压配电室、控制室、电缆夹层;电容补偿室、接地变压器及消弧线圈室;值班室及工具间;主变、GIS区域</v>
      </c>
      <c r="G556" s="52" t="str">
        <f t="shared" si="9"/>
        <v>总降压变电站4电线、电缆穿管和线槽敷设</v>
      </c>
      <c r="H556" s="52" t="b">
        <v>0</v>
      </c>
    </row>
    <row r="557" spans="1:7">
      <c r="A557" s="52" t="s">
        <v>71</v>
      </c>
      <c r="B557" s="82">
        <v>4</v>
      </c>
      <c r="C557" s="82" t="s">
        <v>81</v>
      </c>
      <c r="D557" s="52" t="str">
        <f ca="1">_xlfn.IFNA(VLOOKUP(A557,电气!A:F,6,FALSE),"")</f>
        <v>钢筋混凝土</v>
      </c>
      <c r="E557" s="52" t="str">
        <f>TEXT(COUNTIF(电气!Y:Y,G557),"0")</f>
        <v>0</v>
      </c>
      <c r="F557" s="52" t="str">
        <f t="array" ref="F557">_xlfn.TEXTJOIN(";",1,IF(电气!$Y$1:$Y$942=G557,电气!$E$1:$E$942,""))</f>
        <v/>
      </c>
      <c r="G557" s="52" t="str">
        <f t="shared" si="9"/>
        <v>总降压变电站4电缆头制作、导线连接和线路电气试验</v>
      </c>
    </row>
    <row r="558" ht="55.2" spans="1:8">
      <c r="A558" s="52" t="s">
        <v>71</v>
      </c>
      <c r="B558" s="60">
        <v>5</v>
      </c>
      <c r="C558" s="60" t="s">
        <v>86</v>
      </c>
      <c r="D558" s="52" t="str">
        <f ca="1">_xlfn.IFNA(VLOOKUP(A558,电气!A:F,6,FALSE),"")</f>
        <v>钢筋混凝土</v>
      </c>
      <c r="E558" s="52" t="str">
        <f>TEXT(COUNTIF(电气!Y:Y,G558),"0")</f>
        <v>4</v>
      </c>
      <c r="F558" s="56" t="str">
        <f t="array" ref="F558">_xlfn.TEXTJOIN(";",1,IF(电气!$Y$1:$Y$942=G558,电气!$E$1:$E$942,""))</f>
        <v>高压配电室、控制室、电缆夹层;电容补偿室、接地变压器及消弧线圈室;值班室及工具间;主变、GIS区域、柴油发电机房</v>
      </c>
      <c r="G558" s="52" t="str">
        <f t="shared" si="9"/>
        <v>总降压变电站5建筑照明通电试运行</v>
      </c>
      <c r="H558" s="52" t="b">
        <v>0</v>
      </c>
    </row>
    <row r="559" ht="55.2" spans="1:8">
      <c r="A559" s="52" t="s">
        <v>71</v>
      </c>
      <c r="B559" s="82">
        <v>5</v>
      </c>
      <c r="C559" s="82" t="s">
        <v>36</v>
      </c>
      <c r="D559" s="52" t="str">
        <f ca="1">_xlfn.IFNA(VLOOKUP(A559,电气!A:F,6,FALSE),"")</f>
        <v>钢筋混凝土</v>
      </c>
      <c r="E559" s="52" t="str">
        <f>TEXT(COUNTIF(电气!Y:Y,G559),"0")</f>
        <v>4</v>
      </c>
      <c r="F559" s="56" t="str">
        <f t="array" ref="F559">_xlfn.TEXTJOIN(";",1,IF(电气!$Y$1:$Y$942=G559,电气!$E$1:$E$942,""))</f>
        <v>高压配电室、控制室、电缆夹层;电容补偿室、接地变压器及消弧线圈室;值班室及工具间;主变、GIS区域、柴油发电机房</v>
      </c>
      <c r="G559" s="52" t="str">
        <f t="shared" si="9"/>
        <v>总降压变电站5普通灯具安装</v>
      </c>
      <c r="H559" s="52" t="b">
        <v>0</v>
      </c>
    </row>
    <row r="560" spans="1:7">
      <c r="A560" s="52" t="s">
        <v>71</v>
      </c>
      <c r="B560" s="60">
        <v>5</v>
      </c>
      <c r="C560" s="60" t="s">
        <v>157</v>
      </c>
      <c r="D560" s="52" t="str">
        <f ca="1">_xlfn.IFNA(VLOOKUP(A560,电气!A:F,6,FALSE),"")</f>
        <v>钢筋混凝土</v>
      </c>
      <c r="E560" s="52" t="str">
        <f>TEXT(COUNTIF(电气!Y:Y,G560),"0")</f>
        <v>2</v>
      </c>
      <c r="F560" s="52" t="str">
        <f t="array" ref="F560">_xlfn.TEXTJOIN(";",1,IF(电气!$Y$1:$Y$942=G560,电气!$E$1:$E$942,""))</f>
        <v>高压配电室、控制室、电缆夹层;主变、GIS区域、柴油发电机房</v>
      </c>
      <c r="G560" s="52" t="str">
        <f t="shared" si="9"/>
        <v>总降压变电站5照明配电箱（盘）安装</v>
      </c>
    </row>
    <row r="561" ht="55.2" spans="1:8">
      <c r="A561" s="52" t="s">
        <v>71</v>
      </c>
      <c r="B561" s="82">
        <v>5</v>
      </c>
      <c r="C561" s="82" t="s">
        <v>35</v>
      </c>
      <c r="D561" s="52" t="str">
        <f ca="1">_xlfn.IFNA(VLOOKUP(A561,电气!A:F,6,FALSE),"")</f>
        <v>钢筋混凝土</v>
      </c>
      <c r="E561" s="52" t="str">
        <f>TEXT(COUNTIF(电气!Y:Y,G561),"0")</f>
        <v>4</v>
      </c>
      <c r="F561" s="56" t="str">
        <f t="array" ref="F561">_xlfn.TEXTJOIN(";",1,IF(电气!$Y$1:$Y$942=G561,电气!$E$1:$E$942,""))</f>
        <v>高压配电室、控制室、电缆夹层;电容补偿室、接地变压器及消弧线圈室;值班室及工具间;主变、GIS区域、柴油发电机房</v>
      </c>
      <c r="G561" s="52" t="str">
        <f t="shared" si="9"/>
        <v>总降压变电站5电线、电缆导管和线槽敷设</v>
      </c>
      <c r="H561" s="52" t="b">
        <v>0</v>
      </c>
    </row>
    <row r="562" ht="55.2" spans="1:8">
      <c r="A562" s="52" t="s">
        <v>71</v>
      </c>
      <c r="B562" s="60">
        <v>5</v>
      </c>
      <c r="C562" s="60" t="s">
        <v>30</v>
      </c>
      <c r="D562" s="52" t="str">
        <f ca="1">_xlfn.IFNA(VLOOKUP(A562,电气!A:F,6,FALSE),"")</f>
        <v>钢筋混凝土</v>
      </c>
      <c r="E562" s="52" t="str">
        <f>TEXT(COUNTIF(电气!Y:Y,G562),"0")</f>
        <v>4</v>
      </c>
      <c r="F562" s="56" t="str">
        <f t="array" ref="F562">_xlfn.TEXTJOIN(";",1,IF(电气!$Y$1:$Y$942=G562,电气!$E$1:$E$942,""))</f>
        <v>高压配电室、控制室、电缆夹层;电容补偿室、接地变压器及消弧线圈室;值班室及工具间;主变、GIS区域、柴油发电机房</v>
      </c>
      <c r="G562" s="52" t="str">
        <f t="shared" si="9"/>
        <v>总降压变电站5电线、电缆穿管和线槽敷设</v>
      </c>
      <c r="H562" s="52" t="b">
        <v>0</v>
      </c>
    </row>
    <row r="563" ht="55.2" spans="1:8">
      <c r="A563" s="52" t="s">
        <v>71</v>
      </c>
      <c r="B563" s="82">
        <v>5</v>
      </c>
      <c r="C563" s="82" t="s">
        <v>81</v>
      </c>
      <c r="D563" s="52" t="str">
        <f ca="1">_xlfn.IFNA(VLOOKUP(A563,电气!A:F,6,FALSE),"")</f>
        <v>钢筋混凝土</v>
      </c>
      <c r="E563" s="52" t="str">
        <f>TEXT(COUNTIF(电气!Y:Y,G563),"0")</f>
        <v>4</v>
      </c>
      <c r="F563" s="56" t="str">
        <f t="array" ref="F563">_xlfn.TEXTJOIN(";",1,IF(电气!$Y$1:$Y$942=G563,电气!$E$1:$E$942,""))</f>
        <v>高压配电室、控制室、电缆夹层;电容补偿室、接地变压器及消弧线圈室;值班室及工具间;主变、GIS区域、柴油发电机房</v>
      </c>
      <c r="G563" s="52" t="str">
        <f t="shared" si="9"/>
        <v>总降压变电站5电缆头制作、导线连接和线路电气试验</v>
      </c>
      <c r="H563" s="52" t="b">
        <v>0</v>
      </c>
    </row>
    <row r="564" spans="1:7">
      <c r="A564" s="52" t="s">
        <v>71</v>
      </c>
      <c r="B564" s="60">
        <v>6</v>
      </c>
      <c r="C564" s="60" t="s">
        <v>100</v>
      </c>
      <c r="D564" s="52" t="str">
        <f ca="1">_xlfn.IFNA(VLOOKUP(A564,电气!A:F,6,FALSE),"")</f>
        <v>钢筋混凝土</v>
      </c>
      <c r="E564" s="52" t="str">
        <f>TEXT(COUNTIF(电气!Y:Y,G564),"0")</f>
        <v>1</v>
      </c>
      <c r="F564" s="52" t="str">
        <f t="array" ref="F564">_xlfn.TEXTJOIN(";",1,IF(电气!$Y$1:$Y$942=G564,电气!$E$1:$E$942,""))</f>
        <v>直流电源系统</v>
      </c>
      <c r="G564" s="52" t="str">
        <f t="shared" si="9"/>
        <v>总降压变电站6成套配电柜、控制柜和动力配电箱安装</v>
      </c>
    </row>
    <row r="565" spans="1:7">
      <c r="A565" s="52" t="s">
        <v>71</v>
      </c>
      <c r="B565" s="82">
        <v>6</v>
      </c>
      <c r="C565" s="82" t="s">
        <v>95</v>
      </c>
      <c r="D565" s="52" t="str">
        <f ca="1">_xlfn.IFNA(VLOOKUP(A565,电气!A:F,6,FALSE),"")</f>
        <v>钢筋混凝土</v>
      </c>
      <c r="E565" s="52" t="str">
        <f>TEXT(COUNTIF(电气!Y:Y,G565),"0")</f>
        <v>0</v>
      </c>
      <c r="F565" s="52" t="str">
        <f t="array" ref="F565">_xlfn.TEXTJOIN(";",1,IF(电气!$Y$1:$Y$942=G565,电气!$E$1:$E$942,""))</f>
        <v/>
      </c>
      <c r="G565" s="52" t="str">
        <f t="shared" si="9"/>
        <v>总降压变电站6接地装置安装</v>
      </c>
    </row>
    <row r="566" spans="1:7">
      <c r="A566" s="52" t="s">
        <v>71</v>
      </c>
      <c r="B566" s="60">
        <v>6</v>
      </c>
      <c r="C566" s="60" t="s">
        <v>174</v>
      </c>
      <c r="D566" s="52" t="str">
        <f ca="1">_xlfn.IFNA(VLOOKUP(A566,电气!A:F,6,FALSE),"")</f>
        <v>钢筋混凝土</v>
      </c>
      <c r="E566" s="52" t="str">
        <f>TEXT(COUNTIF(电气!Y:Y,G566),"0")</f>
        <v>1</v>
      </c>
      <c r="F566" s="52" t="str">
        <f t="array" ref="F566">_xlfn.TEXTJOIN(";",1,IF(电气!$Y$1:$Y$942=G566,电气!$E$1:$E$942,""))</f>
        <v>柴油发电机房</v>
      </c>
      <c r="G566" s="52" t="str">
        <f t="shared" si="9"/>
        <v>总降压变电站6柴油发电机组安装</v>
      </c>
    </row>
    <row r="567" spans="1:7">
      <c r="A567" s="52" t="s">
        <v>71</v>
      </c>
      <c r="B567" s="82">
        <v>6</v>
      </c>
      <c r="C567" s="82" t="s">
        <v>35</v>
      </c>
      <c r="D567" s="52" t="str">
        <f ca="1">_xlfn.IFNA(VLOOKUP(A567,电气!A:F,6,FALSE),"")</f>
        <v>钢筋混凝土</v>
      </c>
      <c r="E567" s="52" t="str">
        <f>TEXT(COUNTIF(电气!Y:Y,G567),"0")</f>
        <v>0</v>
      </c>
      <c r="F567" s="52" t="str">
        <f t="array" ref="F567">_xlfn.TEXTJOIN(";",1,IF(电气!$Y$1:$Y$942=G567,电气!$E$1:$E$942,""))</f>
        <v/>
      </c>
      <c r="G567" s="52" t="str">
        <f t="shared" si="9"/>
        <v>总降压变电站6电线、电缆导管和线槽敷设</v>
      </c>
    </row>
    <row r="568" spans="1:7">
      <c r="A568" s="52" t="s">
        <v>71</v>
      </c>
      <c r="B568" s="60">
        <v>6</v>
      </c>
      <c r="C568" s="60" t="s">
        <v>30</v>
      </c>
      <c r="D568" s="52" t="str">
        <f ca="1">_xlfn.IFNA(VLOOKUP(A568,电气!A:F,6,FALSE),"")</f>
        <v>钢筋混凝土</v>
      </c>
      <c r="E568" s="52" t="str">
        <f>TEXT(COUNTIF(电气!Y:Y,G568),"0")</f>
        <v>0</v>
      </c>
      <c r="F568" s="52" t="str">
        <f t="array" ref="F568">_xlfn.TEXTJOIN(";",1,IF(电气!$Y$1:$Y$942=G568,电气!$E$1:$E$942,""))</f>
        <v/>
      </c>
      <c r="G568" s="52" t="str">
        <f t="shared" si="9"/>
        <v>总降压变电站6电线、电缆穿管和线槽敷设</v>
      </c>
    </row>
    <row r="569" spans="1:7">
      <c r="A569" s="52" t="s">
        <v>71</v>
      </c>
      <c r="B569" s="82">
        <v>6</v>
      </c>
      <c r="C569" s="82" t="s">
        <v>81</v>
      </c>
      <c r="D569" s="52" t="str">
        <f ca="1">_xlfn.IFNA(VLOOKUP(A569,电气!A:F,6,FALSE),"")</f>
        <v>钢筋混凝土</v>
      </c>
      <c r="E569" s="52" t="str">
        <f>TEXT(COUNTIF(电气!Y:Y,G569),"0")</f>
        <v>1</v>
      </c>
      <c r="F569" s="52" t="str">
        <f t="array" ref="F569">_xlfn.TEXTJOIN(";",1,IF(电气!$Y$1:$Y$942=G569,电气!$E$1:$E$942,""))</f>
        <v>直流电源系统</v>
      </c>
      <c r="G569" s="52" t="str">
        <f t="shared" si="9"/>
        <v>总降压变电站6电缆头制作、导线连接和线路电气试验</v>
      </c>
    </row>
    <row r="570" spans="1:7">
      <c r="A570" s="52" t="s">
        <v>71</v>
      </c>
      <c r="B570" s="60">
        <v>6</v>
      </c>
      <c r="C570" s="60" t="s">
        <v>45</v>
      </c>
      <c r="D570" s="52" t="str">
        <f ca="1">_xlfn.IFNA(VLOOKUP(A570,电气!A:F,6,FALSE),"")</f>
        <v>钢筋混凝土</v>
      </c>
      <c r="E570" s="52" t="str">
        <f>TEXT(COUNTIF(电气!Y:Y,G570),"0")</f>
        <v>0</v>
      </c>
      <c r="F570" s="52" t="str">
        <f t="array" ref="F570">_xlfn.TEXTJOIN(";",1,IF(电气!$Y$1:$Y$942=G570,电气!$E$1:$E$942,""))</f>
        <v/>
      </c>
      <c r="G570" s="52" t="str">
        <f t="shared" si="9"/>
        <v>总降压变电站6裸母线、封闭母线、插接式母线安装</v>
      </c>
    </row>
    <row r="571" spans="1:8">
      <c r="A571" s="52" t="s">
        <v>71</v>
      </c>
      <c r="B571" s="82">
        <v>7</v>
      </c>
      <c r="C571" s="82" t="s">
        <v>92</v>
      </c>
      <c r="D571" s="52" t="str">
        <f ca="1">_xlfn.IFNA(VLOOKUP(A571,电气!A:F,6,FALSE),"")</f>
        <v>钢筋混凝土</v>
      </c>
      <c r="E571" s="52" t="str">
        <f>TEXT(COUNTIF(电气!Y:Y,G571),"0")</f>
        <v>1</v>
      </c>
      <c r="F571" s="56" t="str">
        <f t="array" ref="F571">_xlfn.TEXTJOIN(";",1,IF(电气!$Y$1:$Y$942=G571,电气!$E$1:$E$942,""))</f>
        <v>总降压变电站</v>
      </c>
      <c r="G571" s="52" t="str">
        <f t="shared" si="9"/>
        <v>总降压变电站7变配电室接地干线敷设</v>
      </c>
      <c r="H571" s="52" t="b">
        <v>0</v>
      </c>
    </row>
    <row r="572" spans="1:8">
      <c r="A572" s="52" t="s">
        <v>71</v>
      </c>
      <c r="B572" s="60">
        <v>7</v>
      </c>
      <c r="C572" s="60" t="s">
        <v>95</v>
      </c>
      <c r="D572" s="52" t="str">
        <f ca="1">_xlfn.IFNA(VLOOKUP(A572,电气!A:F,6,FALSE),"")</f>
        <v>钢筋混凝土</v>
      </c>
      <c r="E572" s="52" t="str">
        <f>TEXT(COUNTIF(电气!Y:Y,G572),"0")</f>
        <v>1</v>
      </c>
      <c r="F572" s="56" t="str">
        <f t="array" ref="F572">_xlfn.TEXTJOIN(";",1,IF(电气!$Y$1:$Y$942=G572,电气!$E$1:$E$942,""))</f>
        <v>总降压变电站</v>
      </c>
      <c r="G572" s="52" t="str">
        <f t="shared" si="9"/>
        <v>总降压变电站7接地装置安装</v>
      </c>
      <c r="H572" s="52" t="b">
        <v>0</v>
      </c>
    </row>
    <row r="573" spans="1:8">
      <c r="A573" s="52" t="s">
        <v>71</v>
      </c>
      <c r="B573" s="82">
        <v>7</v>
      </c>
      <c r="C573" s="82" t="s">
        <v>90</v>
      </c>
      <c r="D573" s="52" t="str">
        <f ca="1">_xlfn.IFNA(VLOOKUP(A573,电气!A:F,6,FALSE),"")</f>
        <v>钢筋混凝土</v>
      </c>
      <c r="E573" s="52" t="str">
        <f>TEXT(COUNTIF(电气!Y:Y,G573),"0")</f>
        <v>1</v>
      </c>
      <c r="F573" s="56" t="str">
        <f t="array" ref="F573">_xlfn.TEXTJOIN(";",1,IF(电气!$Y$1:$Y$942=G573,电气!$E$1:$E$942,""))</f>
        <v>总降压变电站</v>
      </c>
      <c r="G573" s="52" t="str">
        <f t="shared" si="9"/>
        <v>总降压变电站7接闪器安装</v>
      </c>
      <c r="H573" s="52" t="b">
        <v>0</v>
      </c>
    </row>
    <row r="574" spans="1:7">
      <c r="A574" s="52" t="s">
        <v>118</v>
      </c>
      <c r="B574" s="60">
        <v>1</v>
      </c>
      <c r="C574" s="60" t="s">
        <v>39</v>
      </c>
      <c r="D574" s="52" t="str">
        <f ca="1">_xlfn.IFNA(VLOOKUP(A574,电气!A:F,6,FALSE),"")</f>
        <v>钢结构</v>
      </c>
      <c r="E574" s="52" t="str">
        <f>TEXT(COUNTIF(电气!Y:Y,G574),"0")</f>
        <v>0</v>
      </c>
      <c r="F574" s="52" t="str">
        <f t="array" ref="F574">_xlfn.TEXTJOIN(";",1,IF(电气!$Y$1:$Y$942=G574,电气!$E$1:$E$942,""))</f>
        <v/>
      </c>
      <c r="G574" s="52" t="str">
        <f t="shared" si="9"/>
        <v>综合管网1变压器安装</v>
      </c>
    </row>
    <row r="575" spans="1:7">
      <c r="A575" s="52" t="s">
        <v>118</v>
      </c>
      <c r="B575" s="82">
        <v>1</v>
      </c>
      <c r="C575" s="82" t="s">
        <v>42</v>
      </c>
      <c r="D575" s="52" t="str">
        <f ca="1">_xlfn.IFNA(VLOOKUP(A575,电气!A:F,6,FALSE),"")</f>
        <v>钢结构</v>
      </c>
      <c r="E575" s="52" t="str">
        <f>TEXT(COUNTIF(电气!Y:Y,G575),"0")</f>
        <v>0</v>
      </c>
      <c r="F575" s="52" t="str">
        <f t="array" ref="F575">_xlfn.TEXTJOIN(";",1,IF(电气!$Y$1:$Y$942=G575,电气!$E$1:$E$942,""))</f>
        <v/>
      </c>
      <c r="G575" s="52" t="str">
        <f t="shared" si="9"/>
        <v>综合管网1成套配电柜、控制柜安装</v>
      </c>
    </row>
    <row r="576" spans="1:7">
      <c r="A576" s="52" t="s">
        <v>118</v>
      </c>
      <c r="B576" s="60">
        <v>1</v>
      </c>
      <c r="C576" s="60" t="s">
        <v>35</v>
      </c>
      <c r="D576" s="52" t="str">
        <f ca="1">_xlfn.IFNA(VLOOKUP(A576,电气!A:F,6,FALSE),"")</f>
        <v>钢结构</v>
      </c>
      <c r="E576" s="52" t="str">
        <f>TEXT(COUNTIF(电气!Y:Y,G576),"0")</f>
        <v>0</v>
      </c>
      <c r="F576" s="52" t="str">
        <f t="array" ref="F576">_xlfn.TEXTJOIN(";",1,IF(电气!$Y$1:$Y$942=G576,电气!$E$1:$E$942,""))</f>
        <v/>
      </c>
      <c r="G576" s="52" t="str">
        <f t="shared" si="9"/>
        <v>综合管网1电线、电缆导管和线槽敷设</v>
      </c>
    </row>
    <row r="577" spans="1:7">
      <c r="A577" s="52" t="s">
        <v>118</v>
      </c>
      <c r="B577" s="82">
        <v>1</v>
      </c>
      <c r="C577" s="82" t="s">
        <v>30</v>
      </c>
      <c r="D577" s="52" t="str">
        <f ca="1">_xlfn.IFNA(VLOOKUP(A577,电气!A:F,6,FALSE),"")</f>
        <v>钢结构</v>
      </c>
      <c r="E577" s="52" t="str">
        <f>TEXT(COUNTIF(电气!Y:Y,G577),"0")</f>
        <v>0</v>
      </c>
      <c r="F577" s="52" t="str">
        <f t="array" ref="F577">_xlfn.TEXTJOIN(";",1,IF(电气!$Y$1:$Y$942=G577,电气!$E$1:$E$942,""))</f>
        <v/>
      </c>
      <c r="G577" s="52" t="str">
        <f t="shared" si="9"/>
        <v>综合管网1电线、电缆穿管和线槽敷设</v>
      </c>
    </row>
    <row r="578" spans="1:7">
      <c r="A578" s="52" t="s">
        <v>118</v>
      </c>
      <c r="B578" s="60">
        <v>1</v>
      </c>
      <c r="C578" s="60" t="s">
        <v>81</v>
      </c>
      <c r="D578" s="52" t="str">
        <f ca="1">_xlfn.IFNA(VLOOKUP(A578,电气!A:F,6,FALSE),"")</f>
        <v>钢结构</v>
      </c>
      <c r="E578" s="52" t="str">
        <f>TEXT(COUNTIF(电气!Y:Y,G578),"0")</f>
        <v>0</v>
      </c>
      <c r="F578" s="52" t="str">
        <f t="array" ref="F578">_xlfn.TEXTJOIN(";",1,IF(电气!$Y$1:$Y$942=G578,电气!$E$1:$E$942,""))</f>
        <v/>
      </c>
      <c r="G578" s="52" t="str">
        <f t="shared" si="9"/>
        <v>综合管网1电缆头制作、导线连接和线路电气试验</v>
      </c>
    </row>
    <row r="579" spans="1:7">
      <c r="A579" s="52" t="s">
        <v>118</v>
      </c>
      <c r="B579" s="82">
        <v>2</v>
      </c>
      <c r="C579" s="82" t="s">
        <v>39</v>
      </c>
      <c r="D579" s="52" t="str">
        <f ca="1">_xlfn.IFNA(VLOOKUP(A579,电气!A:F,6,FALSE),"")</f>
        <v>钢结构</v>
      </c>
      <c r="E579" s="52" t="str">
        <f>TEXT(COUNTIF(电气!Y:Y,G579),"0")</f>
        <v>0</v>
      </c>
      <c r="F579" s="52" t="str">
        <f t="array" ref="F579">_xlfn.TEXTJOIN(";",1,IF(电气!$Y$1:$Y$942=G579,电气!$E$1:$E$942,""))</f>
        <v/>
      </c>
      <c r="G579" s="52" t="str">
        <f t="shared" si="9"/>
        <v>综合管网2变压器安装</v>
      </c>
    </row>
    <row r="580" spans="1:7">
      <c r="A580" s="52" t="s">
        <v>118</v>
      </c>
      <c r="B580" s="60">
        <v>2</v>
      </c>
      <c r="C580" s="60" t="s">
        <v>92</v>
      </c>
      <c r="D580" s="52" t="str">
        <f ca="1">_xlfn.IFNA(VLOOKUP(A580,电气!A:F,6,FALSE),"")</f>
        <v>钢结构</v>
      </c>
      <c r="E580" s="52" t="str">
        <f>TEXT(COUNTIF(电气!Y:Y,G580),"0")</f>
        <v>0</v>
      </c>
      <c r="F580" s="52" t="str">
        <f t="array" ref="F580">_xlfn.TEXTJOIN(";",1,IF(电气!$Y$1:$Y$942=G580,电气!$E$1:$E$942,""))</f>
        <v/>
      </c>
      <c r="G580" s="52" t="str">
        <f t="shared" si="9"/>
        <v>综合管网2变配电室接地干线敷设</v>
      </c>
    </row>
    <row r="581" spans="1:7">
      <c r="A581" s="52" t="s">
        <v>118</v>
      </c>
      <c r="B581" s="82">
        <v>2</v>
      </c>
      <c r="C581" s="82" t="s">
        <v>42</v>
      </c>
      <c r="D581" s="52" t="str">
        <f ca="1">_xlfn.IFNA(VLOOKUP(A581,电气!A:F,6,FALSE),"")</f>
        <v>钢结构</v>
      </c>
      <c r="E581" s="52" t="str">
        <f>TEXT(COUNTIF(电气!Y:Y,G581),"0")</f>
        <v>0</v>
      </c>
      <c r="F581" s="52" t="str">
        <f t="array" ref="F581">_xlfn.TEXTJOIN(";",1,IF(电气!$Y$1:$Y$942=G581,电气!$E$1:$E$942,""))</f>
        <v/>
      </c>
      <c r="G581" s="52" t="str">
        <f t="shared" si="9"/>
        <v>综合管网2成套配电柜、控制柜安装</v>
      </c>
    </row>
    <row r="582" spans="1:7">
      <c r="A582" s="52" t="s">
        <v>118</v>
      </c>
      <c r="B582" s="60">
        <v>2</v>
      </c>
      <c r="C582" s="60" t="s">
        <v>95</v>
      </c>
      <c r="D582" s="52" t="str">
        <f ca="1">_xlfn.IFNA(VLOOKUP(A582,电气!A:F,6,FALSE),"")</f>
        <v>钢结构</v>
      </c>
      <c r="E582" s="52" t="str">
        <f>TEXT(COUNTIF(电气!Y:Y,G582),"0")</f>
        <v>0</v>
      </c>
      <c r="F582" s="52" t="str">
        <f t="array" ref="F582">_xlfn.TEXTJOIN(";",1,IF(电气!$Y$1:$Y$942=G582,电气!$E$1:$E$942,""))</f>
        <v/>
      </c>
      <c r="G582" s="52" t="str">
        <f t="shared" si="9"/>
        <v>综合管网2接地装置安装</v>
      </c>
    </row>
    <row r="583" spans="1:7">
      <c r="A583" s="52" t="s">
        <v>118</v>
      </c>
      <c r="B583" s="82">
        <v>2</v>
      </c>
      <c r="C583" s="82" t="s">
        <v>90</v>
      </c>
      <c r="D583" s="52" t="str">
        <f ca="1">_xlfn.IFNA(VLOOKUP(A583,电气!A:F,6,FALSE),"")</f>
        <v>钢结构</v>
      </c>
      <c r="E583" s="52" t="str">
        <f>TEXT(COUNTIF(电气!Y:Y,G583),"0")</f>
        <v>0</v>
      </c>
      <c r="F583" s="52" t="str">
        <f t="array" ref="F583">_xlfn.TEXTJOIN(";",1,IF(电气!$Y$1:$Y$942=G583,电气!$E$1:$E$942,""))</f>
        <v/>
      </c>
      <c r="G583" s="52" t="str">
        <f t="shared" si="9"/>
        <v>综合管网2接闪器安装</v>
      </c>
    </row>
    <row r="584" spans="1:7">
      <c r="A584" s="52" t="s">
        <v>118</v>
      </c>
      <c r="B584" s="60">
        <v>2</v>
      </c>
      <c r="C584" s="60" t="s">
        <v>157</v>
      </c>
      <c r="D584" s="52" t="str">
        <f ca="1">_xlfn.IFNA(VLOOKUP(A584,电气!A:F,6,FALSE),"")</f>
        <v>钢结构</v>
      </c>
      <c r="E584" s="52" t="str">
        <f>TEXT(COUNTIF(电气!Y:Y,G584),"0")</f>
        <v>0</v>
      </c>
      <c r="F584" s="52" t="str">
        <f t="array" ref="F584">_xlfn.TEXTJOIN(";",1,IF(电气!$Y$1:$Y$942=G584,电气!$E$1:$E$942,""))</f>
        <v/>
      </c>
      <c r="G584" s="52" t="str">
        <f t="shared" si="9"/>
        <v>综合管网2照明配电箱（盘）安装</v>
      </c>
    </row>
    <row r="585" spans="1:7">
      <c r="A585" s="52" t="s">
        <v>118</v>
      </c>
      <c r="B585" s="82">
        <v>2</v>
      </c>
      <c r="C585" s="82" t="s">
        <v>81</v>
      </c>
      <c r="D585" s="52" t="str">
        <f ca="1">_xlfn.IFNA(VLOOKUP(A585,电气!A:F,6,FALSE),"")</f>
        <v>钢结构</v>
      </c>
      <c r="E585" s="52" t="str">
        <f>TEXT(COUNTIF(电气!Y:Y,G585),"0")</f>
        <v>0</v>
      </c>
      <c r="F585" s="52" t="str">
        <f t="array" ref="F585">_xlfn.TEXTJOIN(";",1,IF(电气!$Y$1:$Y$942=G585,电气!$E$1:$E$942,""))</f>
        <v/>
      </c>
      <c r="G585" s="52" t="str">
        <f t="shared" si="9"/>
        <v>综合管网2电缆头制作、导线连接和线路电气试验</v>
      </c>
    </row>
    <row r="586" spans="1:7">
      <c r="A586" s="52" t="s">
        <v>118</v>
      </c>
      <c r="B586" s="60">
        <v>2</v>
      </c>
      <c r="C586" s="60" t="s">
        <v>47</v>
      </c>
      <c r="D586" s="52" t="str">
        <f ca="1">_xlfn.IFNA(VLOOKUP(A586,电气!A:F,6,FALSE),"")</f>
        <v>钢结构</v>
      </c>
      <c r="E586" s="52" t="str">
        <f>TEXT(COUNTIF(电气!Y:Y,G586),"0")</f>
        <v>0</v>
      </c>
      <c r="F586" s="52" t="str">
        <f t="array" ref="F586">_xlfn.TEXTJOIN(";",1,IF(电气!$Y$1:$Y$942=G586,电气!$E$1:$E$942,""))</f>
        <v/>
      </c>
      <c r="G586" s="52" t="str">
        <f t="shared" si="9"/>
        <v>综合管网2电缆沟内和电缆竖井内电缆敷设</v>
      </c>
    </row>
    <row r="587" spans="1:7">
      <c r="A587" s="52" t="s">
        <v>118</v>
      </c>
      <c r="B587" s="82">
        <v>2</v>
      </c>
      <c r="C587" s="82" t="s">
        <v>45</v>
      </c>
      <c r="D587" s="52" t="str">
        <f ca="1">_xlfn.IFNA(VLOOKUP(A587,电气!A:F,6,FALSE),"")</f>
        <v>钢结构</v>
      </c>
      <c r="E587" s="52" t="str">
        <f>TEXT(COUNTIF(电气!Y:Y,G587),"0")</f>
        <v>0</v>
      </c>
      <c r="F587" s="52" t="str">
        <f t="array" ref="F587">_xlfn.TEXTJOIN(";",1,IF(电气!$Y$1:$Y$942=G587,电气!$E$1:$E$942,""))</f>
        <v/>
      </c>
      <c r="G587" s="52" t="str">
        <f t="shared" si="9"/>
        <v>综合管网2裸母线、封闭母线、插接式母线安装</v>
      </c>
    </row>
    <row r="588" ht="41.4" spans="1:7">
      <c r="A588" s="52" t="s">
        <v>118</v>
      </c>
      <c r="B588" s="60">
        <v>3</v>
      </c>
      <c r="C588" s="60" t="s">
        <v>37</v>
      </c>
      <c r="D588" s="52" t="str">
        <f ca="1">_xlfn.IFNA(VLOOKUP(A588,电气!A:F,6,FALSE),"")</f>
        <v>钢结构</v>
      </c>
      <c r="E588" s="52" t="str">
        <f>TEXT(COUNTIF(电气!Y:Y,G588),"0")</f>
        <v>7</v>
      </c>
      <c r="F588" s="56" t="str">
        <f t="array" ref="F588">_xlfn.TEXTJOIN(";",1,IF(电气!$Y$1:$Y$942=G588,电气!$E$1:$E$942,""))</f>
        <v>综合管网K线;综合管网C1-C17;综合管网M10-M20;综合管网H线;综合管网A1-A29;综合管网E线;综合管网B8-B20</v>
      </c>
      <c r="G588" s="52" t="str">
        <f t="shared" si="9"/>
        <v>综合管网3桥架安装和桥架内电缆敷设</v>
      </c>
    </row>
    <row r="589" spans="1:7">
      <c r="A589" s="52" t="s">
        <v>118</v>
      </c>
      <c r="B589" s="82">
        <v>3</v>
      </c>
      <c r="C589" s="82" t="s">
        <v>35</v>
      </c>
      <c r="D589" s="52" t="str">
        <f ca="1">_xlfn.IFNA(VLOOKUP(A589,电气!A:F,6,FALSE),"")</f>
        <v>钢结构</v>
      </c>
      <c r="E589" s="52" t="str">
        <f>TEXT(COUNTIF(电气!Y:Y,G589),"0")</f>
        <v>0</v>
      </c>
      <c r="F589" s="52" t="str">
        <f t="array" ref="F589">_xlfn.TEXTJOIN(";",1,IF(电气!$Y$1:$Y$942=G589,电气!$E$1:$E$942,""))</f>
        <v/>
      </c>
      <c r="G589" s="52" t="str">
        <f t="shared" ref="G589:G652" si="10">A589&amp;B589&amp;C589</f>
        <v>综合管网3电线、电缆导管和线槽敷设</v>
      </c>
    </row>
    <row r="590" spans="1:7">
      <c r="A590" s="52" t="s">
        <v>118</v>
      </c>
      <c r="B590" s="60">
        <v>3</v>
      </c>
      <c r="C590" s="60" t="s">
        <v>30</v>
      </c>
      <c r="D590" s="52" t="str">
        <f ca="1">_xlfn.IFNA(VLOOKUP(A590,电气!A:F,6,FALSE),"")</f>
        <v>钢结构</v>
      </c>
      <c r="E590" s="52" t="str">
        <f>TEXT(COUNTIF(电气!Y:Y,G590),"0")</f>
        <v>0</v>
      </c>
      <c r="F590" s="52" t="str">
        <f t="array" ref="F590">_xlfn.TEXTJOIN(";",1,IF(电气!$Y$1:$Y$942=G590,电气!$E$1:$E$942,""))</f>
        <v/>
      </c>
      <c r="G590" s="52" t="str">
        <f t="shared" si="10"/>
        <v>综合管网3电线、电缆穿管和线槽敷设</v>
      </c>
    </row>
    <row r="591" spans="1:7">
      <c r="A591" s="52" t="s">
        <v>118</v>
      </c>
      <c r="B591" s="82">
        <v>3</v>
      </c>
      <c r="C591" s="82" t="s">
        <v>81</v>
      </c>
      <c r="D591" s="52" t="str">
        <f ca="1">_xlfn.IFNA(VLOOKUP(A591,电气!A:F,6,FALSE),"")</f>
        <v>钢结构</v>
      </c>
      <c r="E591" s="52" t="str">
        <f>TEXT(COUNTIF(电气!Y:Y,G591),"0")</f>
        <v>0</v>
      </c>
      <c r="F591" s="52" t="str">
        <f t="array" ref="F591">_xlfn.TEXTJOIN(";",1,IF(电气!$Y$1:$Y$942=G591,电气!$E$1:$E$942,""))</f>
        <v/>
      </c>
      <c r="G591" s="52" t="str">
        <f t="shared" si="10"/>
        <v>综合管网3电缆头制作、导线连接和线路电气试验</v>
      </c>
    </row>
    <row r="592" spans="1:7">
      <c r="A592" s="52" t="s">
        <v>118</v>
      </c>
      <c r="B592" s="60">
        <v>3</v>
      </c>
      <c r="C592" s="60" t="s">
        <v>47</v>
      </c>
      <c r="D592" s="52" t="str">
        <f ca="1">_xlfn.IFNA(VLOOKUP(A592,电气!A:F,6,FALSE),"")</f>
        <v>钢结构</v>
      </c>
      <c r="E592" s="52" t="str">
        <f>TEXT(COUNTIF(电气!Y:Y,G592),"0")</f>
        <v>0</v>
      </c>
      <c r="F592" s="52" t="str">
        <f t="array" ref="F592">_xlfn.TEXTJOIN(";",1,IF(电气!$Y$1:$Y$942=G592,电气!$E$1:$E$942,""))</f>
        <v/>
      </c>
      <c r="G592" s="52" t="str">
        <f t="shared" si="10"/>
        <v>综合管网3电缆沟内和电缆竖井内电缆敷设</v>
      </c>
    </row>
    <row r="593" spans="1:7">
      <c r="A593" s="52" t="s">
        <v>118</v>
      </c>
      <c r="B593" s="82">
        <v>3</v>
      </c>
      <c r="C593" s="82" t="s">
        <v>45</v>
      </c>
      <c r="D593" s="52" t="str">
        <f ca="1">_xlfn.IFNA(VLOOKUP(A593,电气!A:F,6,FALSE),"")</f>
        <v>钢结构</v>
      </c>
      <c r="E593" s="52" t="str">
        <f>TEXT(COUNTIF(电气!Y:Y,G593),"0")</f>
        <v>0</v>
      </c>
      <c r="F593" s="52" t="str">
        <f t="array" ref="F593">_xlfn.TEXTJOIN(";",1,IF(电气!$Y$1:$Y$942=G593,电气!$E$1:$E$942,""))</f>
        <v/>
      </c>
      <c r="G593" s="52" t="str">
        <f t="shared" si="10"/>
        <v>综合管网3裸母线、封闭母线、插接式母线安装</v>
      </c>
    </row>
    <row r="594" spans="1:7">
      <c r="A594" s="52" t="s">
        <v>118</v>
      </c>
      <c r="B594" s="60">
        <v>4</v>
      </c>
      <c r="C594" s="60" t="s">
        <v>101</v>
      </c>
      <c r="D594" s="52" t="str">
        <f ca="1">_xlfn.IFNA(VLOOKUP(A594,电气!A:F,6,FALSE),"")</f>
        <v>钢结构</v>
      </c>
      <c r="E594" s="52" t="str">
        <f>TEXT(COUNTIF(电气!Y:Y,G594),"0")</f>
        <v>0</v>
      </c>
      <c r="F594" s="52" t="str">
        <f t="array" ref="F594">_xlfn.TEXTJOIN(";",1,IF(电气!$Y$1:$Y$942=G594,电气!$E$1:$E$942,""))</f>
        <v/>
      </c>
      <c r="G594" s="52" t="str">
        <f t="shared" si="10"/>
        <v>综合管网4低压电动机检查、接线</v>
      </c>
    </row>
    <row r="595" spans="1:7">
      <c r="A595" s="52" t="s">
        <v>118</v>
      </c>
      <c r="B595" s="82">
        <v>4</v>
      </c>
      <c r="C595" s="82" t="s">
        <v>102</v>
      </c>
      <c r="D595" s="52" t="str">
        <f ca="1">_xlfn.IFNA(VLOOKUP(A595,电气!A:F,6,FALSE),"")</f>
        <v>钢结构</v>
      </c>
      <c r="E595" s="52" t="str">
        <f>TEXT(COUNTIF(电气!Y:Y,G595),"0")</f>
        <v>0</v>
      </c>
      <c r="F595" s="52" t="str">
        <f t="array" ref="F595">_xlfn.TEXTJOIN(";",1,IF(电气!$Y$1:$Y$942=G595,电气!$E$1:$E$942,""))</f>
        <v/>
      </c>
      <c r="G595" s="52" t="str">
        <f t="shared" si="10"/>
        <v>综合管网4低压电气动力设备检测、试验和空载试运行</v>
      </c>
    </row>
    <row r="596" spans="1:7">
      <c r="A596" s="52" t="s">
        <v>118</v>
      </c>
      <c r="B596" s="60">
        <v>4</v>
      </c>
      <c r="C596" s="60" t="s">
        <v>100</v>
      </c>
      <c r="D596" s="52" t="str">
        <f ca="1">_xlfn.IFNA(VLOOKUP(A596,电气!A:F,6,FALSE),"")</f>
        <v>钢结构</v>
      </c>
      <c r="E596" s="52" t="str">
        <f>TEXT(COUNTIF(电气!Y:Y,G596),"0")</f>
        <v>0</v>
      </c>
      <c r="F596" s="52" t="str">
        <f t="array" ref="F596">_xlfn.TEXTJOIN(";",1,IF(电气!$Y$1:$Y$942=G596,电气!$E$1:$E$942,""))</f>
        <v/>
      </c>
      <c r="G596" s="52" t="str">
        <f t="shared" si="10"/>
        <v>综合管网4成套配电柜、控制柜和动力配电箱安装</v>
      </c>
    </row>
    <row r="597" spans="1:7">
      <c r="A597" s="52" t="s">
        <v>118</v>
      </c>
      <c r="B597" s="82">
        <v>4</v>
      </c>
      <c r="C597" s="82" t="s">
        <v>75</v>
      </c>
      <c r="D597" s="52" t="str">
        <f ca="1">_xlfn.IFNA(VLOOKUP(A597,电气!A:F,6,FALSE),"")</f>
        <v>钢结构</v>
      </c>
      <c r="E597" s="52" t="str">
        <f>TEXT(COUNTIF(电气!Y:Y,G597),"0")</f>
        <v>0</v>
      </c>
      <c r="F597" s="52" t="str">
        <f t="array" ref="F597">_xlfn.TEXTJOIN(";",1,IF(电气!$Y$1:$Y$942=G597,电气!$E$1:$E$942,""))</f>
        <v/>
      </c>
      <c r="G597" s="52" t="str">
        <f t="shared" si="10"/>
        <v>综合管网4插座、开关安装</v>
      </c>
    </row>
    <row r="598" spans="1:7">
      <c r="A598" s="52" t="s">
        <v>118</v>
      </c>
      <c r="B598" s="60">
        <v>4</v>
      </c>
      <c r="C598" s="60" t="s">
        <v>37</v>
      </c>
      <c r="D598" s="52" t="str">
        <f ca="1">_xlfn.IFNA(VLOOKUP(A598,电气!A:F,6,FALSE),"")</f>
        <v>钢结构</v>
      </c>
      <c r="E598" s="52" t="str">
        <f>TEXT(COUNTIF(电气!Y:Y,G598),"0")</f>
        <v>0</v>
      </c>
      <c r="F598" s="52" t="str">
        <f t="array" ref="F598">_xlfn.TEXTJOIN(";",1,IF(电气!$Y$1:$Y$942=G598,电气!$E$1:$E$942,""))</f>
        <v/>
      </c>
      <c r="G598" s="52" t="str">
        <f t="shared" si="10"/>
        <v>综合管网4桥架安装和桥架内电缆敷设</v>
      </c>
    </row>
    <row r="599" spans="1:7">
      <c r="A599" s="52" t="s">
        <v>118</v>
      </c>
      <c r="B599" s="82">
        <v>4</v>
      </c>
      <c r="C599" s="82" t="s">
        <v>35</v>
      </c>
      <c r="D599" s="52" t="str">
        <f ca="1">_xlfn.IFNA(VLOOKUP(A599,电气!A:F,6,FALSE),"")</f>
        <v>钢结构</v>
      </c>
      <c r="E599" s="52" t="str">
        <f>TEXT(COUNTIF(电气!Y:Y,G599),"0")</f>
        <v>0</v>
      </c>
      <c r="F599" s="52" t="str">
        <f t="array" ref="F599">_xlfn.TEXTJOIN(";",1,IF(电气!$Y$1:$Y$942=G599,电气!$E$1:$E$942,""))</f>
        <v/>
      </c>
      <c r="G599" s="52" t="str">
        <f t="shared" si="10"/>
        <v>综合管网4电线、电缆导管和线槽敷设</v>
      </c>
    </row>
    <row r="600" spans="1:7">
      <c r="A600" s="52" t="s">
        <v>118</v>
      </c>
      <c r="B600" s="60">
        <v>4</v>
      </c>
      <c r="C600" s="60" t="s">
        <v>30</v>
      </c>
      <c r="D600" s="52" t="str">
        <f ca="1">_xlfn.IFNA(VLOOKUP(A600,电气!A:F,6,FALSE),"")</f>
        <v>钢结构</v>
      </c>
      <c r="E600" s="52" t="str">
        <f>TEXT(COUNTIF(电气!Y:Y,G600),"0")</f>
        <v>0</v>
      </c>
      <c r="F600" s="52" t="str">
        <f t="array" ref="F600">_xlfn.TEXTJOIN(";",1,IF(电气!$Y$1:$Y$942=G600,电气!$E$1:$E$942,""))</f>
        <v/>
      </c>
      <c r="G600" s="52" t="str">
        <f t="shared" si="10"/>
        <v>综合管网4电线、电缆穿管和线槽敷设</v>
      </c>
    </row>
    <row r="601" spans="1:7">
      <c r="A601" s="52" t="s">
        <v>118</v>
      </c>
      <c r="B601" s="82">
        <v>4</v>
      </c>
      <c r="C601" s="82" t="s">
        <v>81</v>
      </c>
      <c r="D601" s="52" t="str">
        <f ca="1">_xlfn.IFNA(VLOOKUP(A601,电气!A:F,6,FALSE),"")</f>
        <v>钢结构</v>
      </c>
      <c r="E601" s="52" t="str">
        <f>TEXT(COUNTIF(电气!Y:Y,G601),"0")</f>
        <v>0</v>
      </c>
      <c r="F601" s="52" t="str">
        <f t="array" ref="F601">_xlfn.TEXTJOIN(";",1,IF(电气!$Y$1:$Y$942=G601,电气!$E$1:$E$942,""))</f>
        <v/>
      </c>
      <c r="G601" s="52" t="str">
        <f t="shared" si="10"/>
        <v>综合管网4电缆头制作、导线连接和线路电气试验</v>
      </c>
    </row>
    <row r="602" spans="1:7">
      <c r="A602" s="52" t="s">
        <v>118</v>
      </c>
      <c r="B602" s="60">
        <v>5</v>
      </c>
      <c r="C602" s="60" t="s">
        <v>86</v>
      </c>
      <c r="D602" s="52" t="str">
        <f ca="1">_xlfn.IFNA(VLOOKUP(A602,电气!A:F,6,FALSE),"")</f>
        <v>钢结构</v>
      </c>
      <c r="E602" s="52" t="str">
        <f>TEXT(COUNTIF(电气!Y:Y,G602),"0")</f>
        <v>0</v>
      </c>
      <c r="F602" s="52" t="str">
        <f t="array" ref="F602">_xlfn.TEXTJOIN(";",1,IF(电气!$Y$1:$Y$942=G602,电气!$E$1:$E$942,""))</f>
        <v/>
      </c>
      <c r="G602" s="52" t="str">
        <f t="shared" si="10"/>
        <v>综合管网5建筑照明通电试运行</v>
      </c>
    </row>
    <row r="603" spans="1:7">
      <c r="A603" s="52" t="s">
        <v>118</v>
      </c>
      <c r="B603" s="82">
        <v>5</v>
      </c>
      <c r="C603" s="82" t="s">
        <v>36</v>
      </c>
      <c r="D603" s="52" t="str">
        <f ca="1">_xlfn.IFNA(VLOOKUP(A603,电气!A:F,6,FALSE),"")</f>
        <v>钢结构</v>
      </c>
      <c r="E603" s="52" t="str">
        <f>TEXT(COUNTIF(电气!Y:Y,G603),"0")</f>
        <v>0</v>
      </c>
      <c r="F603" s="52" t="str">
        <f t="array" ref="F603">_xlfn.TEXTJOIN(";",1,IF(电气!$Y$1:$Y$942=G603,电气!$E$1:$E$942,""))</f>
        <v/>
      </c>
      <c r="G603" s="52" t="str">
        <f t="shared" si="10"/>
        <v>综合管网5普通灯具安装</v>
      </c>
    </row>
    <row r="604" spans="1:7">
      <c r="A604" s="52" t="s">
        <v>118</v>
      </c>
      <c r="B604" s="60">
        <v>5</v>
      </c>
      <c r="C604" s="60" t="s">
        <v>157</v>
      </c>
      <c r="D604" s="52" t="str">
        <f ca="1">_xlfn.IFNA(VLOOKUP(A604,电气!A:F,6,FALSE),"")</f>
        <v>钢结构</v>
      </c>
      <c r="E604" s="52" t="str">
        <f>TEXT(COUNTIF(电气!Y:Y,G604),"0")</f>
        <v>0</v>
      </c>
      <c r="F604" s="52" t="str">
        <f t="array" ref="F604">_xlfn.TEXTJOIN(";",1,IF(电气!$Y$1:$Y$942=G604,电气!$E$1:$E$942,""))</f>
        <v/>
      </c>
      <c r="G604" s="52" t="str">
        <f t="shared" si="10"/>
        <v>综合管网5照明配电箱（盘）安装</v>
      </c>
    </row>
    <row r="605" spans="1:7">
      <c r="A605" s="52" t="s">
        <v>118</v>
      </c>
      <c r="B605" s="82">
        <v>5</v>
      </c>
      <c r="C605" s="82" t="s">
        <v>35</v>
      </c>
      <c r="D605" s="52" t="str">
        <f ca="1">_xlfn.IFNA(VLOOKUP(A605,电气!A:F,6,FALSE),"")</f>
        <v>钢结构</v>
      </c>
      <c r="E605" s="52" t="str">
        <f>TEXT(COUNTIF(电气!Y:Y,G605),"0")</f>
        <v>0</v>
      </c>
      <c r="F605" s="52" t="str">
        <f t="array" ref="F605">_xlfn.TEXTJOIN(";",1,IF(电气!$Y$1:$Y$942=G605,电气!$E$1:$E$942,""))</f>
        <v/>
      </c>
      <c r="G605" s="52" t="str">
        <f t="shared" si="10"/>
        <v>综合管网5电线、电缆导管和线槽敷设</v>
      </c>
    </row>
    <row r="606" spans="1:7">
      <c r="A606" s="52" t="s">
        <v>118</v>
      </c>
      <c r="B606" s="60">
        <v>5</v>
      </c>
      <c r="C606" s="60" t="s">
        <v>30</v>
      </c>
      <c r="D606" s="52" t="str">
        <f ca="1">_xlfn.IFNA(VLOOKUP(A606,电气!A:F,6,FALSE),"")</f>
        <v>钢结构</v>
      </c>
      <c r="E606" s="52" t="str">
        <f>TEXT(COUNTIF(电气!Y:Y,G606),"0")</f>
        <v>0</v>
      </c>
      <c r="F606" s="52" t="str">
        <f t="array" ref="F606">_xlfn.TEXTJOIN(";",1,IF(电气!$Y$1:$Y$942=G606,电气!$E$1:$E$942,""))</f>
        <v/>
      </c>
      <c r="G606" s="52" t="str">
        <f t="shared" si="10"/>
        <v>综合管网5电线、电缆穿管和线槽敷设</v>
      </c>
    </row>
    <row r="607" spans="1:7">
      <c r="A607" s="52" t="s">
        <v>118</v>
      </c>
      <c r="B607" s="82">
        <v>5</v>
      </c>
      <c r="C607" s="82" t="s">
        <v>81</v>
      </c>
      <c r="D607" s="52" t="str">
        <f ca="1">_xlfn.IFNA(VLOOKUP(A607,电气!A:F,6,FALSE),"")</f>
        <v>钢结构</v>
      </c>
      <c r="E607" s="52" t="str">
        <f>TEXT(COUNTIF(电气!Y:Y,G607),"0")</f>
        <v>0</v>
      </c>
      <c r="F607" s="52" t="str">
        <f t="array" ref="F607">_xlfn.TEXTJOIN(";",1,IF(电气!$Y$1:$Y$942=G607,电气!$E$1:$E$942,""))</f>
        <v/>
      </c>
      <c r="G607" s="52" t="str">
        <f t="shared" si="10"/>
        <v>综合管网5电缆头制作、导线连接和线路电气试验</v>
      </c>
    </row>
    <row r="608" spans="1:7">
      <c r="A608" s="52" t="s">
        <v>118</v>
      </c>
      <c r="B608" s="60">
        <v>6</v>
      </c>
      <c r="C608" s="60" t="s">
        <v>100</v>
      </c>
      <c r="D608" s="52" t="str">
        <f ca="1">_xlfn.IFNA(VLOOKUP(A608,电气!A:F,6,FALSE),"")</f>
        <v>钢结构</v>
      </c>
      <c r="E608" s="52" t="str">
        <f>TEXT(COUNTIF(电气!Y:Y,G608),"0")</f>
        <v>0</v>
      </c>
      <c r="F608" s="52" t="str">
        <f t="array" ref="F608">_xlfn.TEXTJOIN(";",1,IF(电气!$Y$1:$Y$942=G608,电气!$E$1:$E$942,""))</f>
        <v/>
      </c>
      <c r="G608" s="52" t="str">
        <f t="shared" si="10"/>
        <v>综合管网6成套配电柜、控制柜和动力配电箱安装</v>
      </c>
    </row>
    <row r="609" spans="1:7">
      <c r="A609" s="52" t="s">
        <v>118</v>
      </c>
      <c r="B609" s="82">
        <v>6</v>
      </c>
      <c r="C609" s="82" t="s">
        <v>95</v>
      </c>
      <c r="D609" s="52" t="str">
        <f ca="1">_xlfn.IFNA(VLOOKUP(A609,电气!A:F,6,FALSE),"")</f>
        <v>钢结构</v>
      </c>
      <c r="E609" s="52" t="str">
        <f>TEXT(COUNTIF(电气!Y:Y,G609),"0")</f>
        <v>0</v>
      </c>
      <c r="F609" s="52" t="str">
        <f t="array" ref="F609">_xlfn.TEXTJOIN(";",1,IF(电气!$Y$1:$Y$942=G609,电气!$E$1:$E$942,""))</f>
        <v/>
      </c>
      <c r="G609" s="52" t="str">
        <f t="shared" si="10"/>
        <v>综合管网6接地装置安装</v>
      </c>
    </row>
    <row r="610" spans="1:7">
      <c r="A610" s="52" t="s">
        <v>118</v>
      </c>
      <c r="B610" s="60">
        <v>6</v>
      </c>
      <c r="C610" s="60" t="s">
        <v>174</v>
      </c>
      <c r="D610" s="52" t="str">
        <f ca="1">_xlfn.IFNA(VLOOKUP(A610,电气!A:F,6,FALSE),"")</f>
        <v>钢结构</v>
      </c>
      <c r="E610" s="52" t="str">
        <f>TEXT(COUNTIF(电气!Y:Y,G610),"0")</f>
        <v>0</v>
      </c>
      <c r="F610" s="52" t="str">
        <f t="array" ref="F610">_xlfn.TEXTJOIN(";",1,IF(电气!$Y$1:$Y$942=G610,电气!$E$1:$E$942,""))</f>
        <v/>
      </c>
      <c r="G610" s="52" t="str">
        <f t="shared" si="10"/>
        <v>综合管网6柴油发电机组安装</v>
      </c>
    </row>
    <row r="611" spans="1:7">
      <c r="A611" s="52" t="s">
        <v>118</v>
      </c>
      <c r="B611" s="82">
        <v>6</v>
      </c>
      <c r="C611" s="82" t="s">
        <v>35</v>
      </c>
      <c r="D611" s="52" t="str">
        <f ca="1">_xlfn.IFNA(VLOOKUP(A611,电气!A:F,6,FALSE),"")</f>
        <v>钢结构</v>
      </c>
      <c r="E611" s="52" t="str">
        <f>TEXT(COUNTIF(电气!Y:Y,G611),"0")</f>
        <v>0</v>
      </c>
      <c r="F611" s="52" t="str">
        <f t="array" ref="F611">_xlfn.TEXTJOIN(";",1,IF(电气!$Y$1:$Y$942=G611,电气!$E$1:$E$942,""))</f>
        <v/>
      </c>
      <c r="G611" s="52" t="str">
        <f t="shared" si="10"/>
        <v>综合管网6电线、电缆导管和线槽敷设</v>
      </c>
    </row>
    <row r="612" spans="1:7">
      <c r="A612" s="52" t="s">
        <v>118</v>
      </c>
      <c r="B612" s="60">
        <v>6</v>
      </c>
      <c r="C612" s="60" t="s">
        <v>30</v>
      </c>
      <c r="D612" s="52" t="str">
        <f ca="1">_xlfn.IFNA(VLOOKUP(A612,电气!A:F,6,FALSE),"")</f>
        <v>钢结构</v>
      </c>
      <c r="E612" s="52" t="str">
        <f>TEXT(COUNTIF(电气!Y:Y,G612),"0")</f>
        <v>0</v>
      </c>
      <c r="F612" s="52" t="str">
        <f t="array" ref="F612">_xlfn.TEXTJOIN(";",1,IF(电气!$Y$1:$Y$942=G612,电气!$E$1:$E$942,""))</f>
        <v/>
      </c>
      <c r="G612" s="52" t="str">
        <f t="shared" si="10"/>
        <v>综合管网6电线、电缆穿管和线槽敷设</v>
      </c>
    </row>
    <row r="613" spans="1:7">
      <c r="A613" s="52" t="s">
        <v>118</v>
      </c>
      <c r="B613" s="82">
        <v>6</v>
      </c>
      <c r="C613" s="82" t="s">
        <v>81</v>
      </c>
      <c r="D613" s="52" t="str">
        <f ca="1">_xlfn.IFNA(VLOOKUP(A613,电气!A:F,6,FALSE),"")</f>
        <v>钢结构</v>
      </c>
      <c r="E613" s="52" t="str">
        <f>TEXT(COUNTIF(电气!Y:Y,G613),"0")</f>
        <v>0</v>
      </c>
      <c r="F613" s="52" t="str">
        <f t="array" ref="F613">_xlfn.TEXTJOIN(";",1,IF(电气!$Y$1:$Y$942=G613,电气!$E$1:$E$942,""))</f>
        <v/>
      </c>
      <c r="G613" s="52" t="str">
        <f t="shared" si="10"/>
        <v>综合管网6电缆头制作、导线连接和线路电气试验</v>
      </c>
    </row>
    <row r="614" spans="1:7">
      <c r="A614" s="52" t="s">
        <v>118</v>
      </c>
      <c r="B614" s="60">
        <v>6</v>
      </c>
      <c r="C614" s="60" t="s">
        <v>45</v>
      </c>
      <c r="D614" s="52" t="str">
        <f ca="1">_xlfn.IFNA(VLOOKUP(A614,电气!A:F,6,FALSE),"")</f>
        <v>钢结构</v>
      </c>
      <c r="E614" s="52" t="str">
        <f>TEXT(COUNTIF(电气!Y:Y,G614),"0")</f>
        <v>0</v>
      </c>
      <c r="F614" s="52" t="str">
        <f t="array" ref="F614">_xlfn.TEXTJOIN(";",1,IF(电气!$Y$1:$Y$942=G614,电气!$E$1:$E$942,""))</f>
        <v/>
      </c>
      <c r="G614" s="52" t="str">
        <f t="shared" si="10"/>
        <v>综合管网6裸母线、封闭母线、插接式母线安装</v>
      </c>
    </row>
    <row r="615" spans="1:7">
      <c r="A615" s="52" t="s">
        <v>118</v>
      </c>
      <c r="B615" s="82">
        <v>7</v>
      </c>
      <c r="C615" s="82" t="s">
        <v>92</v>
      </c>
      <c r="D615" s="52" t="str">
        <f ca="1">_xlfn.IFNA(VLOOKUP(A615,电气!A:F,6,FALSE),"")</f>
        <v>钢结构</v>
      </c>
      <c r="E615" s="52" t="str">
        <f>TEXT(COUNTIF(电气!Y:Y,G615),"0")</f>
        <v>0</v>
      </c>
      <c r="F615" s="52" t="str">
        <f t="array" ref="F615">_xlfn.TEXTJOIN(";",1,IF(电气!$Y$1:$Y$942=G615,电气!$E$1:$E$942,""))</f>
        <v/>
      </c>
      <c r="G615" s="52" t="str">
        <f t="shared" si="10"/>
        <v>综合管网7变配电室接地干线敷设</v>
      </c>
    </row>
    <row r="616" spans="1:7">
      <c r="A616" s="52" t="s">
        <v>118</v>
      </c>
      <c r="B616" s="60">
        <v>7</v>
      </c>
      <c r="C616" s="60" t="s">
        <v>95</v>
      </c>
      <c r="D616" s="52" t="str">
        <f ca="1">_xlfn.IFNA(VLOOKUP(A616,电气!A:F,6,FALSE),"")</f>
        <v>钢结构</v>
      </c>
      <c r="E616" s="52" t="str">
        <f>TEXT(COUNTIF(电气!Y:Y,G616),"0")</f>
        <v>0</v>
      </c>
      <c r="F616" s="52" t="str">
        <f t="array" ref="F616">_xlfn.TEXTJOIN(";",1,IF(电气!$Y$1:$Y$942=G616,电气!$E$1:$E$942,""))</f>
        <v/>
      </c>
      <c r="G616" s="52" t="str">
        <f t="shared" si="10"/>
        <v>综合管网7接地装置安装</v>
      </c>
    </row>
    <row r="617" spans="1:7">
      <c r="A617" s="52" t="s">
        <v>118</v>
      </c>
      <c r="B617" s="82">
        <v>7</v>
      </c>
      <c r="C617" s="82" t="s">
        <v>90</v>
      </c>
      <c r="D617" s="52" t="str">
        <f ca="1">_xlfn.IFNA(VLOOKUP(A617,电气!A:F,6,FALSE),"")</f>
        <v>钢结构</v>
      </c>
      <c r="E617" s="52" t="str">
        <f>TEXT(COUNTIF(电气!Y:Y,G617),"0")</f>
        <v>0</v>
      </c>
      <c r="F617" s="52" t="str">
        <f t="array" ref="F617">_xlfn.TEXTJOIN(";",1,IF(电气!$Y$1:$Y$942=G617,电气!$E$1:$E$942,""))</f>
        <v/>
      </c>
      <c r="G617" s="52" t="str">
        <f t="shared" si="10"/>
        <v>综合管网7接闪器安装</v>
      </c>
    </row>
    <row r="618" spans="1:7">
      <c r="A618" s="52" t="s">
        <v>185</v>
      </c>
      <c r="B618" s="60">
        <v>1</v>
      </c>
      <c r="C618" s="60" t="s">
        <v>39</v>
      </c>
      <c r="D618" s="52" t="str">
        <f ca="1">_xlfn.IFNA(VLOOKUP(A618,电气!A:F,6,FALSE),"")</f>
        <v>钢筋混凝土</v>
      </c>
      <c r="E618" s="52" t="str">
        <f>TEXT(COUNTIF(电气!Y:Y,G618),"0")</f>
        <v>0</v>
      </c>
      <c r="F618" s="52" t="str">
        <f t="array" ref="F618">_xlfn.TEXTJOIN(";",1,IF(电气!$Y$1:$Y$942=G618,电气!$E$1:$E$942,""))</f>
        <v/>
      </c>
      <c r="G618" s="52" t="str">
        <f t="shared" si="10"/>
        <v>钴回收1变压器安装</v>
      </c>
    </row>
    <row r="619" spans="1:7">
      <c r="A619" s="52" t="s">
        <v>185</v>
      </c>
      <c r="B619" s="82">
        <v>1</v>
      </c>
      <c r="C619" s="82" t="s">
        <v>42</v>
      </c>
      <c r="D619" s="52" t="str">
        <f ca="1">_xlfn.IFNA(VLOOKUP(A619,电气!A:F,6,FALSE),"")</f>
        <v>钢筋混凝土</v>
      </c>
      <c r="E619" s="52" t="str">
        <f>TEXT(COUNTIF(电气!Y:Y,G619),"0")</f>
        <v>0</v>
      </c>
      <c r="F619" s="52" t="str">
        <f t="array" ref="F619">_xlfn.TEXTJOIN(";",1,IF(电气!$Y$1:$Y$942=G619,电气!$E$1:$E$942,""))</f>
        <v/>
      </c>
      <c r="G619" s="52" t="str">
        <f t="shared" si="10"/>
        <v>钴回收1成套配电柜、控制柜安装</v>
      </c>
    </row>
    <row r="620" spans="1:7">
      <c r="A620" s="52" t="s">
        <v>185</v>
      </c>
      <c r="B620" s="60">
        <v>1</v>
      </c>
      <c r="C620" s="60" t="s">
        <v>35</v>
      </c>
      <c r="D620" s="52" t="str">
        <f ca="1">_xlfn.IFNA(VLOOKUP(A620,电气!A:F,6,FALSE),"")</f>
        <v>钢筋混凝土</v>
      </c>
      <c r="E620" s="52" t="str">
        <f>TEXT(COUNTIF(电气!Y:Y,G620),"0")</f>
        <v>0</v>
      </c>
      <c r="F620" s="52" t="str">
        <f t="array" ref="F620">_xlfn.TEXTJOIN(";",1,IF(电气!$Y$1:$Y$942=G620,电气!$E$1:$E$942,""))</f>
        <v/>
      </c>
      <c r="G620" s="52" t="str">
        <f t="shared" si="10"/>
        <v>钴回收1电线、电缆导管和线槽敷设</v>
      </c>
    </row>
    <row r="621" spans="1:7">
      <c r="A621" s="52" t="s">
        <v>185</v>
      </c>
      <c r="B621" s="82">
        <v>1</v>
      </c>
      <c r="C621" s="82" t="s">
        <v>30</v>
      </c>
      <c r="D621" s="52" t="str">
        <f ca="1">_xlfn.IFNA(VLOOKUP(A621,电气!A:F,6,FALSE),"")</f>
        <v>钢筋混凝土</v>
      </c>
      <c r="E621" s="52" t="str">
        <f>TEXT(COUNTIF(电气!Y:Y,G621),"0")</f>
        <v>0</v>
      </c>
      <c r="F621" s="52" t="str">
        <f t="array" ref="F621">_xlfn.TEXTJOIN(";",1,IF(电气!$Y$1:$Y$942=G621,电气!$E$1:$E$942,""))</f>
        <v/>
      </c>
      <c r="G621" s="52" t="str">
        <f t="shared" si="10"/>
        <v>钴回收1电线、电缆穿管和线槽敷设</v>
      </c>
    </row>
    <row r="622" spans="1:7">
      <c r="A622" s="52" t="s">
        <v>185</v>
      </c>
      <c r="B622" s="60">
        <v>1</v>
      </c>
      <c r="C622" s="60" t="s">
        <v>81</v>
      </c>
      <c r="D622" s="52" t="str">
        <f ca="1">_xlfn.IFNA(VLOOKUP(A622,电气!A:F,6,FALSE),"")</f>
        <v>钢筋混凝土</v>
      </c>
      <c r="E622" s="52" t="str">
        <f>TEXT(COUNTIF(电气!Y:Y,G622),"0")</f>
        <v>0</v>
      </c>
      <c r="F622" s="52" t="str">
        <f t="array" ref="F622">_xlfn.TEXTJOIN(";",1,IF(电气!$Y$1:$Y$942=G622,电气!$E$1:$E$942,""))</f>
        <v/>
      </c>
      <c r="G622" s="52" t="str">
        <f t="shared" si="10"/>
        <v>钴回收1电缆头制作、导线连接和线路电气试验</v>
      </c>
    </row>
    <row r="623" spans="1:7">
      <c r="A623" s="52" t="s">
        <v>185</v>
      </c>
      <c r="B623" s="82">
        <v>2</v>
      </c>
      <c r="C623" s="82" t="s">
        <v>39</v>
      </c>
      <c r="D623" s="52" t="str">
        <f ca="1">_xlfn.IFNA(VLOOKUP(A623,电气!A:F,6,FALSE),"")</f>
        <v>钢筋混凝土</v>
      </c>
      <c r="E623" s="52" t="str">
        <f>TEXT(COUNTIF(电气!Y:Y,G623),"0")</f>
        <v>2</v>
      </c>
      <c r="F623" s="52" t="str">
        <f t="array" ref="F623">_xlfn.TEXTJOIN(";",1,IF(电气!$Y$1:$Y$942=G623,电气!$E$1:$E$942,""))</f>
        <v>钴回收1#变压器;钴回收2#变压器</v>
      </c>
      <c r="G623" s="52" t="str">
        <f t="shared" si="10"/>
        <v>钴回收2变压器安装</v>
      </c>
    </row>
    <row r="624" spans="1:7">
      <c r="A624" s="52" t="s">
        <v>185</v>
      </c>
      <c r="B624" s="60">
        <v>2</v>
      </c>
      <c r="C624" s="60" t="s">
        <v>92</v>
      </c>
      <c r="D624" s="52" t="str">
        <f ca="1">_xlfn.IFNA(VLOOKUP(A624,电气!A:F,6,FALSE),"")</f>
        <v>钢筋混凝土</v>
      </c>
      <c r="E624" s="52" t="str">
        <f>TEXT(COUNTIF(电气!Y:Y,G624),"0")</f>
        <v>0</v>
      </c>
      <c r="F624" s="52" t="str">
        <f t="array" ref="F624">_xlfn.TEXTJOIN(";",1,IF(电气!$Y$1:$Y$942=G624,电气!$E$1:$E$942,""))</f>
        <v/>
      </c>
      <c r="G624" s="52" t="str">
        <f t="shared" si="10"/>
        <v>钴回收2变配电室接地干线敷设</v>
      </c>
    </row>
    <row r="625" spans="1:7">
      <c r="A625" s="52" t="s">
        <v>185</v>
      </c>
      <c r="B625" s="82">
        <v>2</v>
      </c>
      <c r="C625" s="82" t="s">
        <v>42</v>
      </c>
      <c r="D625" s="52" t="str">
        <f ca="1">_xlfn.IFNA(VLOOKUP(A625,电气!A:F,6,FALSE),"")</f>
        <v>钢筋混凝土</v>
      </c>
      <c r="E625" s="52" t="str">
        <f>TEXT(COUNTIF(电气!Y:Y,G625),"0")</f>
        <v>2</v>
      </c>
      <c r="F625" s="52" t="str">
        <f t="array" ref="F625">_xlfn.TEXTJOIN(";",1,IF(电气!$Y$1:$Y$942=G625,电气!$E$1:$E$942,""))</f>
        <v>钴回收高压配电室;钴回收低压配电室</v>
      </c>
      <c r="G625" s="52" t="str">
        <f t="shared" si="10"/>
        <v>钴回收2成套配电柜、控制柜安装</v>
      </c>
    </row>
    <row r="626" spans="1:7">
      <c r="A626" s="52" t="s">
        <v>185</v>
      </c>
      <c r="B626" s="60">
        <v>2</v>
      </c>
      <c r="C626" s="60" t="s">
        <v>95</v>
      </c>
      <c r="D626" s="52" t="str">
        <f ca="1">_xlfn.IFNA(VLOOKUP(A626,电气!A:F,6,FALSE),"")</f>
        <v>钢筋混凝土</v>
      </c>
      <c r="E626" s="52" t="str">
        <f>TEXT(COUNTIF(电气!Y:Y,G626),"0")</f>
        <v>0</v>
      </c>
      <c r="F626" s="52" t="str">
        <f t="array" ref="F626">_xlfn.TEXTJOIN(";",1,IF(电气!$Y$1:$Y$942=G626,电气!$E$1:$E$942,""))</f>
        <v/>
      </c>
      <c r="G626" s="52" t="str">
        <f t="shared" si="10"/>
        <v>钴回收2接地装置安装</v>
      </c>
    </row>
    <row r="627" spans="1:7">
      <c r="A627" s="52" t="s">
        <v>185</v>
      </c>
      <c r="B627" s="82">
        <v>2</v>
      </c>
      <c r="C627" s="82" t="s">
        <v>90</v>
      </c>
      <c r="D627" s="52" t="str">
        <f ca="1">_xlfn.IFNA(VLOOKUP(A627,电气!A:F,6,FALSE),"")</f>
        <v>钢筋混凝土</v>
      </c>
      <c r="E627" s="52" t="str">
        <f>TEXT(COUNTIF(电气!Y:Y,G627),"0")</f>
        <v>0</v>
      </c>
      <c r="F627" s="52" t="str">
        <f t="array" ref="F627">_xlfn.TEXTJOIN(";",1,IF(电气!$Y$1:$Y$942=G627,电气!$E$1:$E$942,""))</f>
        <v/>
      </c>
      <c r="G627" s="52" t="str">
        <f t="shared" si="10"/>
        <v>钴回收2接闪器安装</v>
      </c>
    </row>
    <row r="628" spans="1:7">
      <c r="A628" s="52" t="s">
        <v>185</v>
      </c>
      <c r="B628" s="60">
        <v>2</v>
      </c>
      <c r="C628" s="60" t="s">
        <v>157</v>
      </c>
      <c r="D628" s="52" t="str">
        <f ca="1">_xlfn.IFNA(VLOOKUP(A628,电气!A:F,6,FALSE),"")</f>
        <v>钢筋混凝土</v>
      </c>
      <c r="E628" s="52" t="str">
        <f>TEXT(COUNTIF(电气!Y:Y,G628),"0")</f>
        <v>1</v>
      </c>
      <c r="F628" s="52" t="str">
        <f t="array" ref="F628">_xlfn.TEXTJOIN(";",1,IF(电气!$Y$1:$Y$942=G628,电气!$E$1:$E$942,""))</f>
        <v>钴回收高压配电室、低压配电室</v>
      </c>
      <c r="G628" s="52" t="str">
        <f t="shared" si="10"/>
        <v>钴回收2照明配电箱（盘）安装</v>
      </c>
    </row>
    <row r="629" spans="1:7">
      <c r="A629" s="52" t="s">
        <v>185</v>
      </c>
      <c r="B629" s="82">
        <v>2</v>
      </c>
      <c r="C629" s="82" t="s">
        <v>81</v>
      </c>
      <c r="D629" s="52" t="str">
        <f ca="1">_xlfn.IFNA(VLOOKUP(A629,电气!A:F,6,FALSE),"")</f>
        <v>钢筋混凝土</v>
      </c>
      <c r="E629" s="52" t="str">
        <f>TEXT(COUNTIF(电气!Y:Y,G629),"0")</f>
        <v>1</v>
      </c>
      <c r="F629" s="52" t="str">
        <f t="array" ref="F629">_xlfn.TEXTJOIN(";",1,IF(电气!$Y$1:$Y$942=G629,电气!$E$1:$E$942,""))</f>
        <v>钴回收高压配电室、低压配电室</v>
      </c>
      <c r="G629" s="52" t="str">
        <f t="shared" si="10"/>
        <v>钴回收2电缆头制作、导线连接和线路电气试验</v>
      </c>
    </row>
    <row r="630" spans="1:7">
      <c r="A630" s="52" t="s">
        <v>185</v>
      </c>
      <c r="B630" s="60">
        <v>2</v>
      </c>
      <c r="C630" s="60" t="s">
        <v>47</v>
      </c>
      <c r="D630" s="52" t="str">
        <f ca="1">_xlfn.IFNA(VLOOKUP(A630,电气!A:F,6,FALSE),"")</f>
        <v>钢筋混凝土</v>
      </c>
      <c r="E630" s="52" t="str">
        <f>TEXT(COUNTIF(电气!Y:Y,G630),"0")</f>
        <v>0</v>
      </c>
      <c r="F630" s="52" t="str">
        <f t="array" ref="F630">_xlfn.TEXTJOIN(";",1,IF(电气!$Y$1:$Y$942=G630,电气!$E$1:$E$942,""))</f>
        <v/>
      </c>
      <c r="G630" s="52" t="str">
        <f t="shared" si="10"/>
        <v>钴回收2电缆沟内和电缆竖井内电缆敷设</v>
      </c>
    </row>
    <row r="631" spans="1:7">
      <c r="A631" s="52" t="s">
        <v>185</v>
      </c>
      <c r="B631" s="82">
        <v>2</v>
      </c>
      <c r="C631" s="82" t="s">
        <v>45</v>
      </c>
      <c r="D631" s="52" t="str">
        <f ca="1">_xlfn.IFNA(VLOOKUP(A631,电气!A:F,6,FALSE),"")</f>
        <v>钢筋混凝土</v>
      </c>
      <c r="E631" s="52" t="str">
        <f>TEXT(COUNTIF(电气!Y:Y,G631),"0")</f>
        <v>1</v>
      </c>
      <c r="F631" s="52" t="str">
        <f t="array" ref="F631">_xlfn.TEXTJOIN(";",1,IF(电气!$Y$1:$Y$942=G631,电气!$E$1:$E$942,""))</f>
        <v>钴回收高压配电室、低压配电室</v>
      </c>
      <c r="G631" s="52" t="str">
        <f t="shared" si="10"/>
        <v>钴回收2裸母线、封闭母线、插接式母线安装</v>
      </c>
    </row>
    <row r="632" spans="1:7">
      <c r="A632" s="52" t="s">
        <v>185</v>
      </c>
      <c r="B632" s="60">
        <v>3</v>
      </c>
      <c r="C632" s="60" t="s">
        <v>37</v>
      </c>
      <c r="D632" s="52" t="str">
        <f ca="1">_xlfn.IFNA(VLOOKUP(A632,电气!A:F,6,FALSE),"")</f>
        <v>钢筋混凝土</v>
      </c>
      <c r="E632" s="52" t="str">
        <f>TEXT(COUNTIF(电气!Y:Y,G632),"0")</f>
        <v>0</v>
      </c>
      <c r="F632" s="52" t="str">
        <f t="array" ref="F632">_xlfn.TEXTJOIN(";",1,IF(电气!$Y$1:$Y$942=G632,电气!$E$1:$E$942,""))</f>
        <v/>
      </c>
      <c r="G632" s="52" t="str">
        <f t="shared" si="10"/>
        <v>钴回收3桥架安装和桥架内电缆敷设</v>
      </c>
    </row>
    <row r="633" spans="1:7">
      <c r="A633" s="52" t="s">
        <v>185</v>
      </c>
      <c r="B633" s="82">
        <v>3</v>
      </c>
      <c r="C633" s="82" t="s">
        <v>35</v>
      </c>
      <c r="D633" s="52" t="str">
        <f ca="1">_xlfn.IFNA(VLOOKUP(A633,电气!A:F,6,FALSE),"")</f>
        <v>钢筋混凝土</v>
      </c>
      <c r="E633" s="52" t="str">
        <f>TEXT(COUNTIF(电气!Y:Y,G633),"0")</f>
        <v>0</v>
      </c>
      <c r="F633" s="52" t="str">
        <f t="array" ref="F633">_xlfn.TEXTJOIN(";",1,IF(电气!$Y$1:$Y$942=G633,电气!$E$1:$E$942,""))</f>
        <v/>
      </c>
      <c r="G633" s="52" t="str">
        <f t="shared" si="10"/>
        <v>钴回收3电线、电缆导管和线槽敷设</v>
      </c>
    </row>
    <row r="634" spans="1:7">
      <c r="A634" s="52" t="s">
        <v>185</v>
      </c>
      <c r="B634" s="60">
        <v>3</v>
      </c>
      <c r="C634" s="60" t="s">
        <v>30</v>
      </c>
      <c r="D634" s="52" t="str">
        <f ca="1">_xlfn.IFNA(VLOOKUP(A634,电气!A:F,6,FALSE),"")</f>
        <v>钢筋混凝土</v>
      </c>
      <c r="E634" s="52" t="str">
        <f>TEXT(COUNTIF(电气!Y:Y,G634),"0")</f>
        <v>0</v>
      </c>
      <c r="F634" s="52" t="str">
        <f t="array" ref="F634">_xlfn.TEXTJOIN(";",1,IF(电气!$Y$1:$Y$942=G634,电气!$E$1:$E$942,""))</f>
        <v/>
      </c>
      <c r="G634" s="52" t="str">
        <f t="shared" si="10"/>
        <v>钴回收3电线、电缆穿管和线槽敷设</v>
      </c>
    </row>
    <row r="635" spans="1:7">
      <c r="A635" s="52" t="s">
        <v>185</v>
      </c>
      <c r="B635" s="82">
        <v>3</v>
      </c>
      <c r="C635" s="82" t="s">
        <v>81</v>
      </c>
      <c r="D635" s="52" t="str">
        <f ca="1">_xlfn.IFNA(VLOOKUP(A635,电气!A:F,6,FALSE),"")</f>
        <v>钢筋混凝土</v>
      </c>
      <c r="E635" s="52" t="str">
        <f>TEXT(COUNTIF(电气!Y:Y,G635),"0")</f>
        <v>0</v>
      </c>
      <c r="F635" s="52" t="str">
        <f t="array" ref="F635">_xlfn.TEXTJOIN(";",1,IF(电气!$Y$1:$Y$942=G635,电气!$E$1:$E$942,""))</f>
        <v/>
      </c>
      <c r="G635" s="52" t="str">
        <f t="shared" si="10"/>
        <v>钴回收3电缆头制作、导线连接和线路电气试验</v>
      </c>
    </row>
    <row r="636" spans="1:7">
      <c r="A636" s="52" t="s">
        <v>185</v>
      </c>
      <c r="B636" s="60">
        <v>3</v>
      </c>
      <c r="C636" s="60" t="s">
        <v>47</v>
      </c>
      <c r="D636" s="52" t="str">
        <f ca="1">_xlfn.IFNA(VLOOKUP(A636,电气!A:F,6,FALSE),"")</f>
        <v>钢筋混凝土</v>
      </c>
      <c r="E636" s="52" t="str">
        <f>TEXT(COUNTIF(电气!Y:Y,G636),"0")</f>
        <v>0</v>
      </c>
      <c r="F636" s="52" t="str">
        <f t="array" ref="F636">_xlfn.TEXTJOIN(";",1,IF(电气!$Y$1:$Y$942=G636,电气!$E$1:$E$942,""))</f>
        <v/>
      </c>
      <c r="G636" s="52" t="str">
        <f t="shared" si="10"/>
        <v>钴回收3电缆沟内和电缆竖井内电缆敷设</v>
      </c>
    </row>
    <row r="637" spans="1:7">
      <c r="A637" s="52" t="s">
        <v>185</v>
      </c>
      <c r="B637" s="82">
        <v>3</v>
      </c>
      <c r="C637" s="82" t="s">
        <v>45</v>
      </c>
      <c r="D637" s="52" t="str">
        <f ca="1">_xlfn.IFNA(VLOOKUP(A637,电气!A:F,6,FALSE),"")</f>
        <v>钢筋混凝土</v>
      </c>
      <c r="E637" s="52" t="str">
        <f>TEXT(COUNTIF(电气!Y:Y,G637),"0")</f>
        <v>0</v>
      </c>
      <c r="F637" s="52" t="str">
        <f t="array" ref="F637">_xlfn.TEXTJOIN(";",1,IF(电气!$Y$1:$Y$942=G637,电气!$E$1:$E$942,""))</f>
        <v/>
      </c>
      <c r="G637" s="52" t="str">
        <f t="shared" si="10"/>
        <v>钴回收3裸母线、封闭母线、插接式母线安装</v>
      </c>
    </row>
    <row r="638" spans="1:7">
      <c r="A638" s="52" t="s">
        <v>185</v>
      </c>
      <c r="B638" s="60">
        <v>4</v>
      </c>
      <c r="C638" s="60" t="s">
        <v>101</v>
      </c>
      <c r="D638" s="52" t="str">
        <f ca="1">_xlfn.IFNA(VLOOKUP(A638,电气!A:F,6,FALSE),"")</f>
        <v>钢筋混凝土</v>
      </c>
      <c r="E638" s="52" t="str">
        <f>TEXT(COUNTIF(电气!Y:Y,G638),"0")</f>
        <v>0</v>
      </c>
      <c r="F638" s="52" t="str">
        <f t="array" ref="F638">_xlfn.TEXTJOIN(";",1,IF(电气!$Y$1:$Y$942=G638,电气!$E$1:$E$942,""))</f>
        <v/>
      </c>
      <c r="G638" s="52" t="str">
        <f t="shared" si="10"/>
        <v>钴回收4低压电动机检查、接线</v>
      </c>
    </row>
    <row r="639" spans="1:7">
      <c r="A639" s="52" t="s">
        <v>185</v>
      </c>
      <c r="B639" s="82">
        <v>4</v>
      </c>
      <c r="C639" s="82" t="s">
        <v>102</v>
      </c>
      <c r="D639" s="52" t="str">
        <f ca="1">_xlfn.IFNA(VLOOKUP(A639,电气!A:F,6,FALSE),"")</f>
        <v>钢筋混凝土</v>
      </c>
      <c r="E639" s="52" t="str">
        <f>TEXT(COUNTIF(电气!Y:Y,G639),"0")</f>
        <v>0</v>
      </c>
      <c r="F639" s="52" t="str">
        <f t="array" ref="F639">_xlfn.TEXTJOIN(";",1,IF(电气!$Y$1:$Y$942=G639,电气!$E$1:$E$942,""))</f>
        <v/>
      </c>
      <c r="G639" s="52" t="str">
        <f t="shared" si="10"/>
        <v>钴回收4低压电气动力设备检测、试验和空载试运行</v>
      </c>
    </row>
    <row r="640" spans="1:7">
      <c r="A640" s="52" t="s">
        <v>185</v>
      </c>
      <c r="B640" s="60">
        <v>4</v>
      </c>
      <c r="C640" s="60" t="s">
        <v>100</v>
      </c>
      <c r="D640" s="52" t="str">
        <f ca="1">_xlfn.IFNA(VLOOKUP(A640,电气!A:F,6,FALSE),"")</f>
        <v>钢筋混凝土</v>
      </c>
      <c r="E640" s="52" t="str">
        <f>TEXT(COUNTIF(电气!Y:Y,G640),"0")</f>
        <v>0</v>
      </c>
      <c r="F640" s="52" t="str">
        <f t="array" ref="F640">_xlfn.TEXTJOIN(";",1,IF(电气!$Y$1:$Y$942=G640,电气!$E$1:$E$942,""))</f>
        <v/>
      </c>
      <c r="G640" s="52" t="str">
        <f t="shared" si="10"/>
        <v>钴回收4成套配电柜、控制柜和动力配电箱安装</v>
      </c>
    </row>
    <row r="641" spans="1:7">
      <c r="A641" s="52" t="s">
        <v>185</v>
      </c>
      <c r="B641" s="82">
        <v>4</v>
      </c>
      <c r="C641" s="82" t="s">
        <v>75</v>
      </c>
      <c r="D641" s="52" t="str">
        <f ca="1">_xlfn.IFNA(VLOOKUP(A641,电气!A:F,6,FALSE),"")</f>
        <v>钢筋混凝土</v>
      </c>
      <c r="E641" s="52" t="str">
        <f>TEXT(COUNTIF(电气!Y:Y,G641),"0")</f>
        <v>0</v>
      </c>
      <c r="F641" s="52" t="str">
        <f t="array" ref="F641">_xlfn.TEXTJOIN(";",1,IF(电气!$Y$1:$Y$942=G641,电气!$E$1:$E$942,""))</f>
        <v/>
      </c>
      <c r="G641" s="52" t="str">
        <f t="shared" si="10"/>
        <v>钴回收4插座、开关安装</v>
      </c>
    </row>
    <row r="642" spans="1:7">
      <c r="A642" s="52" t="s">
        <v>185</v>
      </c>
      <c r="B642" s="60">
        <v>4</v>
      </c>
      <c r="C642" s="60" t="s">
        <v>37</v>
      </c>
      <c r="D642" s="52" t="str">
        <f ca="1">_xlfn.IFNA(VLOOKUP(A642,电气!A:F,6,FALSE),"")</f>
        <v>钢筋混凝土</v>
      </c>
      <c r="E642" s="52" t="str">
        <f>TEXT(COUNTIF(电气!Y:Y,G642),"0")</f>
        <v>0</v>
      </c>
      <c r="F642" s="52" t="str">
        <f t="array" ref="F642">_xlfn.TEXTJOIN(";",1,IF(电气!$Y$1:$Y$942=G642,电气!$E$1:$E$942,""))</f>
        <v/>
      </c>
      <c r="G642" s="52" t="str">
        <f t="shared" si="10"/>
        <v>钴回收4桥架安装和桥架内电缆敷设</v>
      </c>
    </row>
    <row r="643" spans="1:7">
      <c r="A643" s="52" t="s">
        <v>185</v>
      </c>
      <c r="B643" s="82">
        <v>4</v>
      </c>
      <c r="C643" s="82" t="s">
        <v>35</v>
      </c>
      <c r="D643" s="52" t="str">
        <f ca="1">_xlfn.IFNA(VLOOKUP(A643,电气!A:F,6,FALSE),"")</f>
        <v>钢筋混凝土</v>
      </c>
      <c r="E643" s="52" t="str">
        <f>TEXT(COUNTIF(电气!Y:Y,G643),"0")</f>
        <v>0</v>
      </c>
      <c r="F643" s="52" t="str">
        <f t="array" ref="F643">_xlfn.TEXTJOIN(";",1,IF(电气!$Y$1:$Y$942=G643,电气!$E$1:$E$942,""))</f>
        <v/>
      </c>
      <c r="G643" s="52" t="str">
        <f t="shared" si="10"/>
        <v>钴回收4电线、电缆导管和线槽敷设</v>
      </c>
    </row>
    <row r="644" spans="1:7">
      <c r="A644" s="52" t="s">
        <v>185</v>
      </c>
      <c r="B644" s="60">
        <v>4</v>
      </c>
      <c r="C644" s="60" t="s">
        <v>30</v>
      </c>
      <c r="D644" s="52" t="str">
        <f ca="1">_xlfn.IFNA(VLOOKUP(A644,电气!A:F,6,FALSE),"")</f>
        <v>钢筋混凝土</v>
      </c>
      <c r="E644" s="52" t="str">
        <f>TEXT(COUNTIF(电气!Y:Y,G644),"0")</f>
        <v>0</v>
      </c>
      <c r="F644" s="52" t="str">
        <f t="array" ref="F644">_xlfn.TEXTJOIN(";",1,IF(电气!$Y$1:$Y$942=G644,电气!$E$1:$E$942,""))</f>
        <v/>
      </c>
      <c r="G644" s="52" t="str">
        <f t="shared" si="10"/>
        <v>钴回收4电线、电缆穿管和线槽敷设</v>
      </c>
    </row>
    <row r="645" spans="1:7">
      <c r="A645" s="52" t="s">
        <v>185</v>
      </c>
      <c r="B645" s="82">
        <v>4</v>
      </c>
      <c r="C645" s="82" t="s">
        <v>81</v>
      </c>
      <c r="D645" s="52" t="str">
        <f ca="1">_xlfn.IFNA(VLOOKUP(A645,电气!A:F,6,FALSE),"")</f>
        <v>钢筋混凝土</v>
      </c>
      <c r="E645" s="52" t="str">
        <f>TEXT(COUNTIF(电气!Y:Y,G645),"0")</f>
        <v>0</v>
      </c>
      <c r="F645" s="52" t="str">
        <f t="array" ref="F645">_xlfn.TEXTJOIN(";",1,IF(电气!$Y$1:$Y$942=G645,电气!$E$1:$E$942,""))</f>
        <v/>
      </c>
      <c r="G645" s="52" t="str">
        <f t="shared" si="10"/>
        <v>钴回收4电缆头制作、导线连接和线路电气试验</v>
      </c>
    </row>
    <row r="646" spans="1:7">
      <c r="A646" s="52" t="s">
        <v>185</v>
      </c>
      <c r="B646" s="60">
        <v>5</v>
      </c>
      <c r="C646" s="60" t="s">
        <v>86</v>
      </c>
      <c r="D646" s="52" t="str">
        <f ca="1">_xlfn.IFNA(VLOOKUP(A646,电气!A:F,6,FALSE),"")</f>
        <v>钢筋混凝土</v>
      </c>
      <c r="E646" s="52" t="str">
        <f>TEXT(COUNTIF(电气!Y:Y,G646),"0")</f>
        <v>0</v>
      </c>
      <c r="F646" s="52" t="str">
        <f t="array" ref="F646">_xlfn.TEXTJOIN(";",1,IF(电气!$Y$1:$Y$942=G646,电气!$E$1:$E$942,""))</f>
        <v/>
      </c>
      <c r="G646" s="52" t="str">
        <f t="shared" si="10"/>
        <v>钴回收5建筑照明通电试运行</v>
      </c>
    </row>
    <row r="647" spans="1:7">
      <c r="A647" s="52" t="s">
        <v>185</v>
      </c>
      <c r="B647" s="82">
        <v>5</v>
      </c>
      <c r="C647" s="82" t="s">
        <v>36</v>
      </c>
      <c r="D647" s="52" t="str">
        <f ca="1">_xlfn.IFNA(VLOOKUP(A647,电气!A:F,6,FALSE),"")</f>
        <v>钢筋混凝土</v>
      </c>
      <c r="E647" s="52" t="str">
        <f>TEXT(COUNTIF(电气!Y:Y,G647),"0")</f>
        <v>0</v>
      </c>
      <c r="F647" s="52" t="str">
        <f t="array" ref="F647">_xlfn.TEXTJOIN(";",1,IF(电气!$Y$1:$Y$942=G647,电气!$E$1:$E$942,""))</f>
        <v/>
      </c>
      <c r="G647" s="52" t="str">
        <f t="shared" si="10"/>
        <v>钴回收5普通灯具安装</v>
      </c>
    </row>
    <row r="648" spans="1:7">
      <c r="A648" s="52" t="s">
        <v>185</v>
      </c>
      <c r="B648" s="60">
        <v>5</v>
      </c>
      <c r="C648" s="60" t="s">
        <v>157</v>
      </c>
      <c r="D648" s="52" t="str">
        <f ca="1">_xlfn.IFNA(VLOOKUP(A648,电气!A:F,6,FALSE),"")</f>
        <v>钢筋混凝土</v>
      </c>
      <c r="E648" s="52" t="str">
        <f>TEXT(COUNTIF(电气!Y:Y,G648),"0")</f>
        <v>0</v>
      </c>
      <c r="F648" s="52" t="str">
        <f t="array" ref="F648">_xlfn.TEXTJOIN(";",1,IF(电气!$Y$1:$Y$942=G648,电气!$E$1:$E$942,""))</f>
        <v/>
      </c>
      <c r="G648" s="52" t="str">
        <f t="shared" si="10"/>
        <v>钴回收5照明配电箱（盘）安装</v>
      </c>
    </row>
    <row r="649" spans="1:7">
      <c r="A649" s="52" t="s">
        <v>185</v>
      </c>
      <c r="B649" s="82">
        <v>5</v>
      </c>
      <c r="C649" s="82" t="s">
        <v>35</v>
      </c>
      <c r="D649" s="52" t="str">
        <f ca="1">_xlfn.IFNA(VLOOKUP(A649,电气!A:F,6,FALSE),"")</f>
        <v>钢筋混凝土</v>
      </c>
      <c r="E649" s="52" t="str">
        <f>TEXT(COUNTIF(电气!Y:Y,G649),"0")</f>
        <v>0</v>
      </c>
      <c r="F649" s="52" t="str">
        <f t="array" ref="F649">_xlfn.TEXTJOIN(";",1,IF(电气!$Y$1:$Y$942=G649,电气!$E$1:$E$942,""))</f>
        <v/>
      </c>
      <c r="G649" s="52" t="str">
        <f t="shared" si="10"/>
        <v>钴回收5电线、电缆导管和线槽敷设</v>
      </c>
    </row>
    <row r="650" spans="1:7">
      <c r="A650" s="52" t="s">
        <v>185</v>
      </c>
      <c r="B650" s="60">
        <v>5</v>
      </c>
      <c r="C650" s="60" t="s">
        <v>30</v>
      </c>
      <c r="D650" s="52" t="str">
        <f ca="1">_xlfn.IFNA(VLOOKUP(A650,电气!A:F,6,FALSE),"")</f>
        <v>钢筋混凝土</v>
      </c>
      <c r="E650" s="52" t="str">
        <f>TEXT(COUNTIF(电气!Y:Y,G650),"0")</f>
        <v>0</v>
      </c>
      <c r="F650" s="52" t="str">
        <f t="array" ref="F650">_xlfn.TEXTJOIN(";",1,IF(电气!$Y$1:$Y$942=G650,电气!$E$1:$E$942,""))</f>
        <v/>
      </c>
      <c r="G650" s="52" t="str">
        <f t="shared" si="10"/>
        <v>钴回收5电线、电缆穿管和线槽敷设</v>
      </c>
    </row>
    <row r="651" spans="1:7">
      <c r="A651" s="52" t="s">
        <v>185</v>
      </c>
      <c r="B651" s="82">
        <v>5</v>
      </c>
      <c r="C651" s="82" t="s">
        <v>81</v>
      </c>
      <c r="D651" s="52" t="str">
        <f ca="1">_xlfn.IFNA(VLOOKUP(A651,电气!A:F,6,FALSE),"")</f>
        <v>钢筋混凝土</v>
      </c>
      <c r="E651" s="52" t="str">
        <f>TEXT(COUNTIF(电气!Y:Y,G651),"0")</f>
        <v>0</v>
      </c>
      <c r="F651" s="52" t="str">
        <f t="array" ref="F651">_xlfn.TEXTJOIN(";",1,IF(电气!$Y$1:$Y$942=G651,电气!$E$1:$E$942,""))</f>
        <v/>
      </c>
      <c r="G651" s="52" t="str">
        <f t="shared" si="10"/>
        <v>钴回收5电缆头制作、导线连接和线路电气试验</v>
      </c>
    </row>
    <row r="652" spans="1:7">
      <c r="A652" s="52" t="s">
        <v>185</v>
      </c>
      <c r="B652" s="60">
        <v>6</v>
      </c>
      <c r="C652" s="60" t="s">
        <v>100</v>
      </c>
      <c r="D652" s="52" t="str">
        <f ca="1">_xlfn.IFNA(VLOOKUP(A652,电气!A:F,6,FALSE),"")</f>
        <v>钢筋混凝土</v>
      </c>
      <c r="E652" s="52" t="str">
        <f>TEXT(COUNTIF(电气!Y:Y,G652),"0")</f>
        <v>0</v>
      </c>
      <c r="F652" s="52" t="str">
        <f t="array" ref="F652">_xlfn.TEXTJOIN(";",1,IF(电气!$Y$1:$Y$942=G652,电气!$E$1:$E$942,""))</f>
        <v/>
      </c>
      <c r="G652" s="52" t="str">
        <f t="shared" si="10"/>
        <v>钴回收6成套配电柜、控制柜和动力配电箱安装</v>
      </c>
    </row>
    <row r="653" spans="1:7">
      <c r="A653" s="52" t="s">
        <v>185</v>
      </c>
      <c r="B653" s="82">
        <v>6</v>
      </c>
      <c r="C653" s="82" t="s">
        <v>95</v>
      </c>
      <c r="D653" s="52" t="str">
        <f ca="1">_xlfn.IFNA(VLOOKUP(A653,电气!A:F,6,FALSE),"")</f>
        <v>钢筋混凝土</v>
      </c>
      <c r="E653" s="52" t="str">
        <f>TEXT(COUNTIF(电气!Y:Y,G653),"0")</f>
        <v>0</v>
      </c>
      <c r="F653" s="52" t="str">
        <f t="array" ref="F653">_xlfn.TEXTJOIN(";",1,IF(电气!$Y$1:$Y$942=G653,电气!$E$1:$E$942,""))</f>
        <v/>
      </c>
      <c r="G653" s="52" t="str">
        <f t="shared" ref="G653:G705" si="11">A653&amp;B653&amp;C653</f>
        <v>钴回收6接地装置安装</v>
      </c>
    </row>
    <row r="654" spans="1:7">
      <c r="A654" s="52" t="s">
        <v>185</v>
      </c>
      <c r="B654" s="60">
        <v>6</v>
      </c>
      <c r="C654" s="60" t="s">
        <v>174</v>
      </c>
      <c r="D654" s="52" t="str">
        <f ca="1">_xlfn.IFNA(VLOOKUP(A654,电气!A:F,6,FALSE),"")</f>
        <v>钢筋混凝土</v>
      </c>
      <c r="E654" s="52" t="str">
        <f>TEXT(COUNTIF(电气!Y:Y,G654),"0")</f>
        <v>0</v>
      </c>
      <c r="F654" s="52" t="str">
        <f t="array" ref="F654">_xlfn.TEXTJOIN(";",1,IF(电气!$Y$1:$Y$942=G654,电气!$E$1:$E$942,""))</f>
        <v/>
      </c>
      <c r="G654" s="52" t="str">
        <f t="shared" si="11"/>
        <v>钴回收6柴油发电机组安装</v>
      </c>
    </row>
    <row r="655" spans="1:7">
      <c r="A655" s="52" t="s">
        <v>185</v>
      </c>
      <c r="B655" s="82">
        <v>6</v>
      </c>
      <c r="C655" s="82" t="s">
        <v>35</v>
      </c>
      <c r="D655" s="52" t="str">
        <f ca="1">_xlfn.IFNA(VLOOKUP(A655,电气!A:F,6,FALSE),"")</f>
        <v>钢筋混凝土</v>
      </c>
      <c r="E655" s="52" t="str">
        <f>TEXT(COUNTIF(电气!Y:Y,G655),"0")</f>
        <v>0</v>
      </c>
      <c r="F655" s="52" t="str">
        <f t="array" ref="F655">_xlfn.TEXTJOIN(";",1,IF(电气!$Y$1:$Y$942=G655,电气!$E$1:$E$942,""))</f>
        <v/>
      </c>
      <c r="G655" s="52" t="str">
        <f t="shared" si="11"/>
        <v>钴回收6电线、电缆导管和线槽敷设</v>
      </c>
    </row>
    <row r="656" spans="1:7">
      <c r="A656" s="52" t="s">
        <v>185</v>
      </c>
      <c r="B656" s="60">
        <v>6</v>
      </c>
      <c r="C656" s="60" t="s">
        <v>30</v>
      </c>
      <c r="D656" s="52" t="str">
        <f ca="1">_xlfn.IFNA(VLOOKUP(A656,电气!A:F,6,FALSE),"")</f>
        <v>钢筋混凝土</v>
      </c>
      <c r="E656" s="52" t="str">
        <f>TEXT(COUNTIF(电气!Y:Y,G656),"0")</f>
        <v>0</v>
      </c>
      <c r="F656" s="52" t="str">
        <f t="array" ref="F656">_xlfn.TEXTJOIN(";",1,IF(电气!$Y$1:$Y$942=G656,电气!$E$1:$E$942,""))</f>
        <v/>
      </c>
      <c r="G656" s="52" t="str">
        <f t="shared" si="11"/>
        <v>钴回收6电线、电缆穿管和线槽敷设</v>
      </c>
    </row>
    <row r="657" spans="1:7">
      <c r="A657" s="52" t="s">
        <v>185</v>
      </c>
      <c r="B657" s="82">
        <v>6</v>
      </c>
      <c r="C657" s="82" t="s">
        <v>81</v>
      </c>
      <c r="D657" s="52" t="str">
        <f ca="1">_xlfn.IFNA(VLOOKUP(A657,电气!A:F,6,FALSE),"")</f>
        <v>钢筋混凝土</v>
      </c>
      <c r="E657" s="52" t="str">
        <f>TEXT(COUNTIF(电气!Y:Y,G657),"0")</f>
        <v>0</v>
      </c>
      <c r="F657" s="52" t="str">
        <f t="array" ref="F657">_xlfn.TEXTJOIN(";",1,IF(电气!$Y$1:$Y$942=G657,电气!$E$1:$E$942,""))</f>
        <v/>
      </c>
      <c r="G657" s="52" t="str">
        <f t="shared" si="11"/>
        <v>钴回收6电缆头制作、导线连接和线路电气试验</v>
      </c>
    </row>
    <row r="658" spans="1:7">
      <c r="A658" s="52" t="s">
        <v>185</v>
      </c>
      <c r="B658" s="60">
        <v>6</v>
      </c>
      <c r="C658" s="60" t="s">
        <v>45</v>
      </c>
      <c r="D658" s="52" t="str">
        <f ca="1">_xlfn.IFNA(VLOOKUP(A658,电气!A:F,6,FALSE),"")</f>
        <v>钢筋混凝土</v>
      </c>
      <c r="E658" s="52" t="str">
        <f>TEXT(COUNTIF(电气!Y:Y,G658),"0")</f>
        <v>0</v>
      </c>
      <c r="F658" s="52" t="str">
        <f t="array" ref="F658">_xlfn.TEXTJOIN(";",1,IF(电气!$Y$1:$Y$942=G658,电气!$E$1:$E$942,""))</f>
        <v/>
      </c>
      <c r="G658" s="52" t="str">
        <f t="shared" si="11"/>
        <v>钴回收6裸母线、封闭母线、插接式母线安装</v>
      </c>
    </row>
    <row r="659" spans="1:7">
      <c r="A659" s="52" t="s">
        <v>185</v>
      </c>
      <c r="B659" s="82">
        <v>7</v>
      </c>
      <c r="C659" s="82" t="s">
        <v>92</v>
      </c>
      <c r="D659" s="52" t="str">
        <f ca="1">_xlfn.IFNA(VLOOKUP(A659,电气!A:F,6,FALSE),"")</f>
        <v>钢筋混凝土</v>
      </c>
      <c r="E659" s="52" t="str">
        <f>TEXT(COUNTIF(电气!Y:Y,G659),"0")</f>
        <v>0</v>
      </c>
      <c r="F659" s="52" t="str">
        <f t="array" ref="F659">_xlfn.TEXTJOIN(";",1,IF(电气!$Y$1:$Y$942=G659,电气!$E$1:$E$942,""))</f>
        <v/>
      </c>
      <c r="G659" s="52" t="str">
        <f t="shared" si="11"/>
        <v>钴回收7变配电室接地干线敷设</v>
      </c>
    </row>
    <row r="660" spans="1:7">
      <c r="A660" s="52" t="s">
        <v>185</v>
      </c>
      <c r="B660" s="60">
        <v>7</v>
      </c>
      <c r="C660" s="60" t="s">
        <v>95</v>
      </c>
      <c r="D660" s="52" t="str">
        <f ca="1">_xlfn.IFNA(VLOOKUP(A660,电气!A:F,6,FALSE),"")</f>
        <v>钢筋混凝土</v>
      </c>
      <c r="E660" s="52" t="str">
        <f>TEXT(COUNTIF(电气!Y:Y,G660),"0")</f>
        <v>0</v>
      </c>
      <c r="F660" s="52" t="str">
        <f t="array" ref="F660">_xlfn.TEXTJOIN(";",1,IF(电气!$Y$1:$Y$942=G660,电气!$E$1:$E$942,""))</f>
        <v/>
      </c>
      <c r="G660" s="52" t="str">
        <f t="shared" si="11"/>
        <v>钴回收7接地装置安装</v>
      </c>
    </row>
    <row r="661" spans="1:7">
      <c r="A661" s="52" t="s">
        <v>185</v>
      </c>
      <c r="B661" s="82">
        <v>7</v>
      </c>
      <c r="C661" s="82" t="s">
        <v>90</v>
      </c>
      <c r="D661" s="52" t="str">
        <f ca="1">_xlfn.IFNA(VLOOKUP(A661,电气!A:F,6,FALSE),"")</f>
        <v>钢筋混凝土</v>
      </c>
      <c r="E661" s="52" t="str">
        <f>TEXT(COUNTIF(电气!Y:Y,G661),"0")</f>
        <v>0</v>
      </c>
      <c r="F661" s="52" t="str">
        <f t="array" ref="F661">_xlfn.TEXTJOIN(";",1,IF(电气!$Y$1:$Y$942=G661,电气!$E$1:$E$942,""))</f>
        <v/>
      </c>
      <c r="G661" s="52" t="str">
        <f t="shared" si="11"/>
        <v>钴回收7接闪器安装</v>
      </c>
    </row>
    <row r="662" spans="1:7">
      <c r="A662" s="52" t="s">
        <v>206</v>
      </c>
      <c r="B662" s="60">
        <v>1</v>
      </c>
      <c r="C662" s="60" t="s">
        <v>39</v>
      </c>
      <c r="D662" s="52" t="str">
        <f ca="1">_xlfn.IFNA(VLOOKUP(A662,电气!A:F,6,FALSE),"")</f>
        <v/>
      </c>
      <c r="E662" s="52" t="str">
        <f>TEXT(COUNTIF(电气!Y:Y,G662),"0")</f>
        <v>0</v>
      </c>
      <c r="F662" s="52" t="str">
        <f t="array" ref="F662">_xlfn.TEXTJOIN(";",1,IF(电气!$Y$1:$Y$942=G662,电气!$E$1:$E$942,""))</f>
        <v/>
      </c>
      <c r="G662" s="52" t="str">
        <f t="shared" si="11"/>
        <v>石灰乳及石灰石浆制备1变压器安装</v>
      </c>
    </row>
    <row r="663" spans="1:7">
      <c r="A663" s="52" t="s">
        <v>206</v>
      </c>
      <c r="B663" s="82">
        <v>1</v>
      </c>
      <c r="C663" s="82" t="s">
        <v>42</v>
      </c>
      <c r="D663" s="52" t="str">
        <f ca="1">_xlfn.IFNA(VLOOKUP(A663,电气!A:F,6,FALSE),"")</f>
        <v/>
      </c>
      <c r="E663" s="52" t="str">
        <f>TEXT(COUNTIF(电气!Y:Y,G663),"0")</f>
        <v>0</v>
      </c>
      <c r="F663" s="52" t="str">
        <f t="array" ref="F663">_xlfn.TEXTJOIN(";",1,IF(电气!$Y$1:$Y$942=G663,电气!$E$1:$E$942,""))</f>
        <v/>
      </c>
      <c r="G663" s="52" t="str">
        <f t="shared" si="11"/>
        <v>石灰乳及石灰石浆制备1成套配电柜、控制柜安装</v>
      </c>
    </row>
    <row r="664" spans="1:7">
      <c r="A664" s="52" t="s">
        <v>206</v>
      </c>
      <c r="B664" s="60">
        <v>1</v>
      </c>
      <c r="C664" s="60" t="s">
        <v>35</v>
      </c>
      <c r="D664" s="52" t="str">
        <f ca="1">_xlfn.IFNA(VLOOKUP(A664,电气!A:F,6,FALSE),"")</f>
        <v/>
      </c>
      <c r="E664" s="52" t="str">
        <f>TEXT(COUNTIF(电气!Y:Y,G664),"0")</f>
        <v>0</v>
      </c>
      <c r="F664" s="52" t="str">
        <f t="array" ref="F664">_xlfn.TEXTJOIN(";",1,IF(电气!$Y$1:$Y$942=G664,电气!$E$1:$E$942,""))</f>
        <v/>
      </c>
      <c r="G664" s="52" t="str">
        <f t="shared" si="11"/>
        <v>石灰乳及石灰石浆制备1电线、电缆导管和线槽敷设</v>
      </c>
    </row>
    <row r="665" spans="1:7">
      <c r="A665" s="52" t="s">
        <v>206</v>
      </c>
      <c r="B665" s="82">
        <v>1</v>
      </c>
      <c r="C665" s="82" t="s">
        <v>30</v>
      </c>
      <c r="D665" s="52" t="str">
        <f ca="1">_xlfn.IFNA(VLOOKUP(A665,电气!A:F,6,FALSE),"")</f>
        <v/>
      </c>
      <c r="E665" s="52" t="str">
        <f>TEXT(COUNTIF(电气!Y:Y,G665),"0")</f>
        <v>0</v>
      </c>
      <c r="F665" s="52" t="str">
        <f t="array" ref="F665">_xlfn.TEXTJOIN(";",1,IF(电气!$Y$1:$Y$942=G665,电气!$E$1:$E$942,""))</f>
        <v/>
      </c>
      <c r="G665" s="52" t="str">
        <f t="shared" si="11"/>
        <v>石灰乳及石灰石浆制备1电线、电缆穿管和线槽敷设</v>
      </c>
    </row>
    <row r="666" spans="1:7">
      <c r="A666" s="52" t="s">
        <v>206</v>
      </c>
      <c r="B666" s="60">
        <v>1</v>
      </c>
      <c r="C666" s="60" t="s">
        <v>81</v>
      </c>
      <c r="D666" s="52" t="str">
        <f ca="1">_xlfn.IFNA(VLOOKUP(A666,电气!A:F,6,FALSE),"")</f>
        <v/>
      </c>
      <c r="E666" s="52" t="str">
        <f>TEXT(COUNTIF(电气!Y:Y,G666),"0")</f>
        <v>0</v>
      </c>
      <c r="F666" s="52" t="str">
        <f t="array" ref="F666">_xlfn.TEXTJOIN(";",1,IF(电气!$Y$1:$Y$942=G666,电气!$E$1:$E$942,""))</f>
        <v/>
      </c>
      <c r="G666" s="52" t="str">
        <f t="shared" si="11"/>
        <v>石灰乳及石灰石浆制备1电缆头制作、导线连接和线路电气试验</v>
      </c>
    </row>
    <row r="667" spans="1:7">
      <c r="A667" s="52" t="s">
        <v>206</v>
      </c>
      <c r="B667" s="82">
        <v>2</v>
      </c>
      <c r="C667" s="82" t="s">
        <v>39</v>
      </c>
      <c r="D667" s="52" t="str">
        <f ca="1">_xlfn.IFNA(VLOOKUP(A667,电气!A:F,6,FALSE),"")</f>
        <v/>
      </c>
      <c r="E667" s="52" t="str">
        <f>TEXT(COUNTIF(电气!Y:Y,G667),"0")</f>
        <v>0</v>
      </c>
      <c r="F667" s="52" t="str">
        <f t="array" ref="F667">_xlfn.TEXTJOIN(";",1,IF(电气!$Y$1:$Y$942=G667,电气!$E$1:$E$942,""))</f>
        <v/>
      </c>
      <c r="G667" s="52" t="str">
        <f t="shared" si="11"/>
        <v>石灰乳及石灰石浆制备2变压器安装</v>
      </c>
    </row>
    <row r="668" spans="1:7">
      <c r="A668" s="52" t="s">
        <v>206</v>
      </c>
      <c r="B668" s="60">
        <v>2</v>
      </c>
      <c r="C668" s="60" t="s">
        <v>92</v>
      </c>
      <c r="D668" s="52" t="str">
        <f ca="1">_xlfn.IFNA(VLOOKUP(A668,电气!A:F,6,FALSE),"")</f>
        <v/>
      </c>
      <c r="E668" s="52" t="str">
        <f>TEXT(COUNTIF(电气!Y:Y,G668),"0")</f>
        <v>0</v>
      </c>
      <c r="F668" s="52" t="str">
        <f t="array" ref="F668">_xlfn.TEXTJOIN(";",1,IF(电气!$Y$1:$Y$942=G668,电气!$E$1:$E$942,""))</f>
        <v/>
      </c>
      <c r="G668" s="52" t="str">
        <f t="shared" si="11"/>
        <v>石灰乳及石灰石浆制备2变配电室接地干线敷设</v>
      </c>
    </row>
    <row r="669" spans="1:7">
      <c r="A669" s="52" t="s">
        <v>206</v>
      </c>
      <c r="B669" s="82">
        <v>2</v>
      </c>
      <c r="C669" s="82" t="s">
        <v>42</v>
      </c>
      <c r="D669" s="52" t="str">
        <f ca="1">_xlfn.IFNA(VLOOKUP(A669,电气!A:F,6,FALSE),"")</f>
        <v/>
      </c>
      <c r="E669" s="52" t="str">
        <f>TEXT(COUNTIF(电气!Y:Y,G669),"0")</f>
        <v>0</v>
      </c>
      <c r="F669" s="52" t="str">
        <f t="array" ref="F669">_xlfn.TEXTJOIN(";",1,IF(电气!$Y$1:$Y$942=G669,电气!$E$1:$E$942,""))</f>
        <v/>
      </c>
      <c r="G669" s="52" t="str">
        <f t="shared" si="11"/>
        <v>石灰乳及石灰石浆制备2成套配电柜、控制柜安装</v>
      </c>
    </row>
    <row r="670" spans="1:7">
      <c r="A670" s="52" t="s">
        <v>206</v>
      </c>
      <c r="B670" s="60">
        <v>2</v>
      </c>
      <c r="C670" s="60" t="s">
        <v>95</v>
      </c>
      <c r="D670" s="52" t="str">
        <f ca="1">_xlfn.IFNA(VLOOKUP(A670,电气!A:F,6,FALSE),"")</f>
        <v/>
      </c>
      <c r="E670" s="52" t="str">
        <f>TEXT(COUNTIF(电气!Y:Y,G670),"0")</f>
        <v>0</v>
      </c>
      <c r="F670" s="52" t="str">
        <f t="array" ref="F670">_xlfn.TEXTJOIN(";",1,IF(电气!$Y$1:$Y$942=G670,电气!$E$1:$E$942,""))</f>
        <v/>
      </c>
      <c r="G670" s="52" t="str">
        <f t="shared" si="11"/>
        <v>石灰乳及石灰石浆制备2接地装置安装</v>
      </c>
    </row>
    <row r="671" spans="1:7">
      <c r="A671" s="52" t="s">
        <v>206</v>
      </c>
      <c r="B671" s="82">
        <v>2</v>
      </c>
      <c r="C671" s="82" t="s">
        <v>90</v>
      </c>
      <c r="D671" s="52" t="str">
        <f ca="1">_xlfn.IFNA(VLOOKUP(A671,电气!A:F,6,FALSE),"")</f>
        <v/>
      </c>
      <c r="E671" s="52" t="str">
        <f>TEXT(COUNTIF(电气!Y:Y,G671),"0")</f>
        <v>0</v>
      </c>
      <c r="F671" s="52" t="str">
        <f t="array" ref="F671">_xlfn.TEXTJOIN(";",1,IF(电气!$Y$1:$Y$942=G671,电气!$E$1:$E$942,""))</f>
        <v/>
      </c>
      <c r="G671" s="52" t="str">
        <f t="shared" si="11"/>
        <v>石灰乳及石灰石浆制备2接闪器安装</v>
      </c>
    </row>
    <row r="672" spans="1:7">
      <c r="A672" s="52" t="s">
        <v>206</v>
      </c>
      <c r="B672" s="60">
        <v>2</v>
      </c>
      <c r="C672" s="60" t="s">
        <v>157</v>
      </c>
      <c r="D672" s="52" t="str">
        <f ca="1">_xlfn.IFNA(VLOOKUP(A672,电气!A:F,6,FALSE),"")</f>
        <v/>
      </c>
      <c r="E672" s="52" t="str">
        <f>TEXT(COUNTIF(电气!Y:Y,G672),"0")</f>
        <v>0</v>
      </c>
      <c r="F672" s="52" t="str">
        <f t="array" ref="F672">_xlfn.TEXTJOIN(";",1,IF(电气!$Y$1:$Y$942=G672,电气!$E$1:$E$942,""))</f>
        <v/>
      </c>
      <c r="G672" s="52" t="str">
        <f t="shared" si="11"/>
        <v>石灰乳及石灰石浆制备2照明配电箱（盘）安装</v>
      </c>
    </row>
    <row r="673" spans="1:7">
      <c r="A673" s="52" t="s">
        <v>206</v>
      </c>
      <c r="B673" s="82">
        <v>2</v>
      </c>
      <c r="C673" s="82" t="s">
        <v>81</v>
      </c>
      <c r="D673" s="52" t="str">
        <f ca="1">_xlfn.IFNA(VLOOKUP(A673,电气!A:F,6,FALSE),"")</f>
        <v/>
      </c>
      <c r="E673" s="52" t="str">
        <f>TEXT(COUNTIF(电气!Y:Y,G673),"0")</f>
        <v>0</v>
      </c>
      <c r="F673" s="52" t="str">
        <f t="array" ref="F673">_xlfn.TEXTJOIN(";",1,IF(电气!$Y$1:$Y$942=G673,电气!$E$1:$E$942,""))</f>
        <v/>
      </c>
      <c r="G673" s="52" t="str">
        <f t="shared" si="11"/>
        <v>石灰乳及石灰石浆制备2电缆头制作、导线连接和线路电气试验</v>
      </c>
    </row>
    <row r="674" spans="1:7">
      <c r="A674" s="52" t="s">
        <v>206</v>
      </c>
      <c r="B674" s="60">
        <v>2</v>
      </c>
      <c r="C674" s="60" t="s">
        <v>47</v>
      </c>
      <c r="D674" s="52" t="str">
        <f ca="1">_xlfn.IFNA(VLOOKUP(A674,电气!A:F,6,FALSE),"")</f>
        <v/>
      </c>
      <c r="E674" s="52" t="str">
        <f>TEXT(COUNTIF(电气!Y:Y,G674),"0")</f>
        <v>0</v>
      </c>
      <c r="F674" s="52" t="str">
        <f t="array" ref="F674">_xlfn.TEXTJOIN(";",1,IF(电气!$Y$1:$Y$942=G674,电气!$E$1:$E$942,""))</f>
        <v/>
      </c>
      <c r="G674" s="52" t="str">
        <f t="shared" si="11"/>
        <v>石灰乳及石灰石浆制备2电缆沟内和电缆竖井内电缆敷设</v>
      </c>
    </row>
    <row r="675" spans="1:7">
      <c r="A675" s="52" t="s">
        <v>206</v>
      </c>
      <c r="B675" s="82">
        <v>2</v>
      </c>
      <c r="C675" s="82" t="s">
        <v>45</v>
      </c>
      <c r="D675" s="52" t="str">
        <f ca="1">_xlfn.IFNA(VLOOKUP(A675,电气!A:F,6,FALSE),"")</f>
        <v/>
      </c>
      <c r="E675" s="52" t="str">
        <f>TEXT(COUNTIF(电气!Y:Y,G675),"0")</f>
        <v>0</v>
      </c>
      <c r="F675" s="52" t="str">
        <f t="array" ref="F675">_xlfn.TEXTJOIN(";",1,IF(电气!$Y$1:$Y$942=G675,电气!$E$1:$E$942,""))</f>
        <v/>
      </c>
      <c r="G675" s="52" t="str">
        <f t="shared" si="11"/>
        <v>石灰乳及石灰石浆制备2裸母线、封闭母线、插接式母线安装</v>
      </c>
    </row>
    <row r="676" spans="1:7">
      <c r="A676" s="52" t="s">
        <v>206</v>
      </c>
      <c r="B676" s="60">
        <v>3</v>
      </c>
      <c r="C676" s="60" t="s">
        <v>37</v>
      </c>
      <c r="D676" s="52" t="str">
        <f ca="1">_xlfn.IFNA(VLOOKUP(A676,电气!A:F,6,FALSE),"")</f>
        <v/>
      </c>
      <c r="E676" s="52" t="str">
        <f>TEXT(COUNTIF(电气!Y:Y,G676),"0")</f>
        <v>0</v>
      </c>
      <c r="F676" s="52" t="str">
        <f t="array" ref="F676">_xlfn.TEXTJOIN(";",1,IF(电气!$Y$1:$Y$942=G676,电气!$E$1:$E$942,""))</f>
        <v/>
      </c>
      <c r="G676" s="52" t="str">
        <f t="shared" si="11"/>
        <v>石灰乳及石灰石浆制备3桥架安装和桥架内电缆敷设</v>
      </c>
    </row>
    <row r="677" spans="1:7">
      <c r="A677" s="52" t="s">
        <v>206</v>
      </c>
      <c r="B677" s="82">
        <v>3</v>
      </c>
      <c r="C677" s="82" t="s">
        <v>35</v>
      </c>
      <c r="D677" s="52" t="str">
        <f ca="1">_xlfn.IFNA(VLOOKUP(A677,电气!A:F,6,FALSE),"")</f>
        <v/>
      </c>
      <c r="E677" s="52" t="str">
        <f>TEXT(COUNTIF(电气!Y:Y,G677),"0")</f>
        <v>0</v>
      </c>
      <c r="F677" s="52" t="str">
        <f t="array" ref="F677">_xlfn.TEXTJOIN(";",1,IF(电气!$Y$1:$Y$942=G677,电气!$E$1:$E$942,""))</f>
        <v/>
      </c>
      <c r="G677" s="52" t="str">
        <f t="shared" si="11"/>
        <v>石灰乳及石灰石浆制备3电线、电缆导管和线槽敷设</v>
      </c>
    </row>
    <row r="678" spans="1:7">
      <c r="A678" s="52" t="s">
        <v>206</v>
      </c>
      <c r="B678" s="60">
        <v>3</v>
      </c>
      <c r="C678" s="60" t="s">
        <v>30</v>
      </c>
      <c r="D678" s="52" t="str">
        <f ca="1">_xlfn.IFNA(VLOOKUP(A678,电气!A:F,6,FALSE),"")</f>
        <v/>
      </c>
      <c r="E678" s="52" t="str">
        <f>TEXT(COUNTIF(电气!Y:Y,G678),"0")</f>
        <v>0</v>
      </c>
      <c r="F678" s="52" t="str">
        <f t="array" ref="F678">_xlfn.TEXTJOIN(";",1,IF(电气!$Y$1:$Y$942=G678,电气!$E$1:$E$942,""))</f>
        <v/>
      </c>
      <c r="G678" s="52" t="str">
        <f t="shared" si="11"/>
        <v>石灰乳及石灰石浆制备3电线、电缆穿管和线槽敷设</v>
      </c>
    </row>
    <row r="679" spans="1:7">
      <c r="A679" s="52" t="s">
        <v>206</v>
      </c>
      <c r="B679" s="82">
        <v>3</v>
      </c>
      <c r="C679" s="82" t="s">
        <v>81</v>
      </c>
      <c r="D679" s="52" t="str">
        <f ca="1">_xlfn.IFNA(VLOOKUP(A679,电气!A:F,6,FALSE),"")</f>
        <v/>
      </c>
      <c r="E679" s="52" t="str">
        <f>TEXT(COUNTIF(电气!Y:Y,G679),"0")</f>
        <v>0</v>
      </c>
      <c r="F679" s="52" t="str">
        <f t="array" ref="F679">_xlfn.TEXTJOIN(";",1,IF(电气!$Y$1:$Y$942=G679,电气!$E$1:$E$942,""))</f>
        <v/>
      </c>
      <c r="G679" s="52" t="str">
        <f t="shared" si="11"/>
        <v>石灰乳及石灰石浆制备3电缆头制作、导线连接和线路电气试验</v>
      </c>
    </row>
    <row r="680" spans="1:7">
      <c r="A680" s="52" t="s">
        <v>206</v>
      </c>
      <c r="B680" s="60">
        <v>3</v>
      </c>
      <c r="C680" s="60" t="s">
        <v>47</v>
      </c>
      <c r="D680" s="52" t="str">
        <f ca="1">_xlfn.IFNA(VLOOKUP(A680,电气!A:F,6,FALSE),"")</f>
        <v/>
      </c>
      <c r="E680" s="52" t="str">
        <f>TEXT(COUNTIF(电气!Y:Y,G680),"0")</f>
        <v>0</v>
      </c>
      <c r="F680" s="52" t="str">
        <f t="array" ref="F680">_xlfn.TEXTJOIN(";",1,IF(电气!$Y$1:$Y$942=G680,电气!$E$1:$E$942,""))</f>
        <v/>
      </c>
      <c r="G680" s="52" t="str">
        <f t="shared" si="11"/>
        <v>石灰乳及石灰石浆制备3电缆沟内和电缆竖井内电缆敷设</v>
      </c>
    </row>
    <row r="681" spans="1:7">
      <c r="A681" s="52" t="s">
        <v>206</v>
      </c>
      <c r="B681" s="82">
        <v>3</v>
      </c>
      <c r="C681" s="82" t="s">
        <v>45</v>
      </c>
      <c r="D681" s="52" t="str">
        <f ca="1">_xlfn.IFNA(VLOOKUP(A681,电气!A:F,6,FALSE),"")</f>
        <v/>
      </c>
      <c r="E681" s="52" t="str">
        <f>TEXT(COUNTIF(电气!Y:Y,G681),"0")</f>
        <v>0</v>
      </c>
      <c r="F681" s="52" t="str">
        <f t="array" ref="F681">_xlfn.TEXTJOIN(";",1,IF(电气!$Y$1:$Y$942=G681,电气!$E$1:$E$942,""))</f>
        <v/>
      </c>
      <c r="G681" s="52" t="str">
        <f t="shared" si="11"/>
        <v>石灰乳及石灰石浆制备3裸母线、封闭母线、插接式母线安装</v>
      </c>
    </row>
    <row r="682" spans="1:7">
      <c r="A682" s="52" t="s">
        <v>206</v>
      </c>
      <c r="B682" s="60">
        <v>4</v>
      </c>
      <c r="C682" s="60" t="s">
        <v>101</v>
      </c>
      <c r="D682" s="52" t="str">
        <f ca="1">_xlfn.IFNA(VLOOKUP(A682,电气!A:F,6,FALSE),"")</f>
        <v/>
      </c>
      <c r="E682" s="52" t="str">
        <f>TEXT(COUNTIF(电气!Y:Y,G682),"0")</f>
        <v>0</v>
      </c>
      <c r="F682" s="52" t="str">
        <f t="array" ref="F682">_xlfn.TEXTJOIN(";",1,IF(电气!$Y$1:$Y$942=G682,电气!$E$1:$E$942,""))</f>
        <v/>
      </c>
      <c r="G682" s="52" t="str">
        <f t="shared" si="11"/>
        <v>石灰乳及石灰石浆制备4低压电动机检查、接线</v>
      </c>
    </row>
    <row r="683" spans="1:7">
      <c r="A683" s="52" t="s">
        <v>206</v>
      </c>
      <c r="B683" s="82">
        <v>4</v>
      </c>
      <c r="C683" s="82" t="s">
        <v>102</v>
      </c>
      <c r="D683" s="52" t="str">
        <f ca="1">_xlfn.IFNA(VLOOKUP(A683,电气!A:F,6,FALSE),"")</f>
        <v/>
      </c>
      <c r="E683" s="52" t="str">
        <f>TEXT(COUNTIF(电气!Y:Y,G683),"0")</f>
        <v>0</v>
      </c>
      <c r="F683" s="52" t="str">
        <f t="array" ref="F683">_xlfn.TEXTJOIN(";",1,IF(电气!$Y$1:$Y$942=G683,电气!$E$1:$E$942,""))</f>
        <v/>
      </c>
      <c r="G683" s="52" t="str">
        <f t="shared" si="11"/>
        <v>石灰乳及石灰石浆制备4低压电气动力设备检测、试验和空载试运行</v>
      </c>
    </row>
    <row r="684" spans="1:7">
      <c r="A684" s="52" t="s">
        <v>206</v>
      </c>
      <c r="B684" s="60">
        <v>4</v>
      </c>
      <c r="C684" s="60" t="s">
        <v>100</v>
      </c>
      <c r="D684" s="52" t="str">
        <f ca="1">_xlfn.IFNA(VLOOKUP(A684,电气!A:F,6,FALSE),"")</f>
        <v/>
      </c>
      <c r="E684" s="52" t="str">
        <f>TEXT(COUNTIF(电气!Y:Y,G684),"0")</f>
        <v>0</v>
      </c>
      <c r="F684" s="52" t="str">
        <f t="array" ref="F684">_xlfn.TEXTJOIN(";",1,IF(电气!$Y$1:$Y$942=G684,电气!$E$1:$E$942,""))</f>
        <v/>
      </c>
      <c r="G684" s="52" t="str">
        <f t="shared" si="11"/>
        <v>石灰乳及石灰石浆制备4成套配电柜、控制柜和动力配电箱安装</v>
      </c>
    </row>
    <row r="685" spans="1:7">
      <c r="A685" s="52" t="s">
        <v>206</v>
      </c>
      <c r="B685" s="82">
        <v>4</v>
      </c>
      <c r="C685" s="82" t="s">
        <v>75</v>
      </c>
      <c r="D685" s="52" t="str">
        <f ca="1">_xlfn.IFNA(VLOOKUP(A685,电气!A:F,6,FALSE),"")</f>
        <v/>
      </c>
      <c r="E685" s="52" t="str">
        <f>TEXT(COUNTIF(电气!Y:Y,G685),"0")</f>
        <v>0</v>
      </c>
      <c r="F685" s="52" t="str">
        <f t="array" ref="F685">_xlfn.TEXTJOIN(";",1,IF(电气!$Y$1:$Y$942=G685,电气!$E$1:$E$942,""))</f>
        <v/>
      </c>
      <c r="G685" s="52" t="str">
        <f t="shared" si="11"/>
        <v>石灰乳及石灰石浆制备4插座、开关安装</v>
      </c>
    </row>
    <row r="686" spans="1:7">
      <c r="A686" s="52" t="s">
        <v>206</v>
      </c>
      <c r="B686" s="60">
        <v>4</v>
      </c>
      <c r="C686" s="60" t="s">
        <v>37</v>
      </c>
      <c r="D686" s="52" t="str">
        <f ca="1">_xlfn.IFNA(VLOOKUP(A686,电气!A:F,6,FALSE),"")</f>
        <v/>
      </c>
      <c r="E686" s="52" t="str">
        <f>TEXT(COUNTIF(电气!Y:Y,G686),"0")</f>
        <v>0</v>
      </c>
      <c r="F686" s="52" t="str">
        <f t="array" ref="F686">_xlfn.TEXTJOIN(";",1,IF(电气!$Y$1:$Y$942=G686,电气!$E$1:$E$942,""))</f>
        <v/>
      </c>
      <c r="G686" s="52" t="str">
        <f t="shared" si="11"/>
        <v>石灰乳及石灰石浆制备4桥架安装和桥架内电缆敷设</v>
      </c>
    </row>
    <row r="687" spans="1:7">
      <c r="A687" s="52" t="s">
        <v>206</v>
      </c>
      <c r="B687" s="82">
        <v>4</v>
      </c>
      <c r="C687" s="82" t="s">
        <v>35</v>
      </c>
      <c r="D687" s="52" t="str">
        <f ca="1">_xlfn.IFNA(VLOOKUP(A687,电气!A:F,6,FALSE),"")</f>
        <v/>
      </c>
      <c r="E687" s="52" t="str">
        <f>TEXT(COUNTIF(电气!Y:Y,G687),"0")</f>
        <v>0</v>
      </c>
      <c r="F687" s="52" t="str">
        <f t="array" ref="F687">_xlfn.TEXTJOIN(";",1,IF(电气!$Y$1:$Y$942=G687,电气!$E$1:$E$942,""))</f>
        <v/>
      </c>
      <c r="G687" s="52" t="str">
        <f t="shared" si="11"/>
        <v>石灰乳及石灰石浆制备4电线、电缆导管和线槽敷设</v>
      </c>
    </row>
    <row r="688" spans="1:7">
      <c r="A688" s="52" t="s">
        <v>206</v>
      </c>
      <c r="B688" s="60">
        <v>4</v>
      </c>
      <c r="C688" s="60" t="s">
        <v>30</v>
      </c>
      <c r="D688" s="52" t="str">
        <f ca="1">_xlfn.IFNA(VLOOKUP(A688,电气!A:F,6,FALSE),"")</f>
        <v/>
      </c>
      <c r="E688" s="52" t="str">
        <f>TEXT(COUNTIF(电气!Y:Y,G688),"0")</f>
        <v>0</v>
      </c>
      <c r="F688" s="52" t="str">
        <f t="array" ref="F688">_xlfn.TEXTJOIN(";",1,IF(电气!$Y$1:$Y$942=G688,电气!$E$1:$E$942,""))</f>
        <v/>
      </c>
      <c r="G688" s="52" t="str">
        <f t="shared" si="11"/>
        <v>石灰乳及石灰石浆制备4电线、电缆穿管和线槽敷设</v>
      </c>
    </row>
    <row r="689" spans="1:7">
      <c r="A689" s="52" t="s">
        <v>206</v>
      </c>
      <c r="B689" s="82">
        <v>4</v>
      </c>
      <c r="C689" s="82" t="s">
        <v>81</v>
      </c>
      <c r="D689" s="52" t="str">
        <f ca="1">_xlfn.IFNA(VLOOKUP(A689,电气!A:F,6,FALSE),"")</f>
        <v/>
      </c>
      <c r="E689" s="52" t="str">
        <f>TEXT(COUNTIF(电气!Y:Y,G689),"0")</f>
        <v>0</v>
      </c>
      <c r="F689" s="52" t="str">
        <f t="array" ref="F689">_xlfn.TEXTJOIN(";",1,IF(电气!$Y$1:$Y$942=G689,电气!$E$1:$E$942,""))</f>
        <v/>
      </c>
      <c r="G689" s="52" t="str">
        <f t="shared" si="11"/>
        <v>石灰乳及石灰石浆制备4电缆头制作、导线连接和线路电气试验</v>
      </c>
    </row>
    <row r="690" spans="1:7">
      <c r="A690" s="52" t="s">
        <v>206</v>
      </c>
      <c r="B690" s="60">
        <v>5</v>
      </c>
      <c r="C690" s="60" t="s">
        <v>86</v>
      </c>
      <c r="D690" s="52" t="str">
        <f ca="1">_xlfn.IFNA(VLOOKUP(A690,电气!A:F,6,FALSE),"")</f>
        <v/>
      </c>
      <c r="E690" s="52" t="str">
        <f>TEXT(COUNTIF(电气!Y:Y,G690),"0")</f>
        <v>0</v>
      </c>
      <c r="F690" s="52" t="str">
        <f t="array" ref="F690">_xlfn.TEXTJOIN(";",1,IF(电气!$Y$1:$Y$942=G690,电气!$E$1:$E$942,""))</f>
        <v/>
      </c>
      <c r="G690" s="52" t="str">
        <f t="shared" si="11"/>
        <v>石灰乳及石灰石浆制备5建筑照明通电试运行</v>
      </c>
    </row>
    <row r="691" spans="1:7">
      <c r="A691" s="52" t="s">
        <v>206</v>
      </c>
      <c r="B691" s="82">
        <v>5</v>
      </c>
      <c r="C691" s="82" t="s">
        <v>36</v>
      </c>
      <c r="D691" s="52" t="str">
        <f ca="1">_xlfn.IFNA(VLOOKUP(A691,电气!A:F,6,FALSE),"")</f>
        <v/>
      </c>
      <c r="E691" s="52" t="str">
        <f>TEXT(COUNTIF(电气!Y:Y,G691),"0")</f>
        <v>0</v>
      </c>
      <c r="F691" s="52" t="str">
        <f t="array" ref="F691">_xlfn.TEXTJOIN(";",1,IF(电气!$Y$1:$Y$942=G691,电气!$E$1:$E$942,""))</f>
        <v/>
      </c>
      <c r="G691" s="52" t="str">
        <f t="shared" si="11"/>
        <v>石灰乳及石灰石浆制备5普通灯具安装</v>
      </c>
    </row>
    <row r="692" spans="1:7">
      <c r="A692" s="52" t="s">
        <v>206</v>
      </c>
      <c r="B692" s="60">
        <v>5</v>
      </c>
      <c r="C692" s="60" t="s">
        <v>157</v>
      </c>
      <c r="D692" s="52" t="str">
        <f ca="1">_xlfn.IFNA(VLOOKUP(A692,电气!A:F,6,FALSE),"")</f>
        <v/>
      </c>
      <c r="E692" s="52" t="str">
        <f>TEXT(COUNTIF(电气!Y:Y,G692),"0")</f>
        <v>0</v>
      </c>
      <c r="F692" s="52" t="str">
        <f t="array" ref="F692">_xlfn.TEXTJOIN(";",1,IF(电气!$Y$1:$Y$942=G692,电气!$E$1:$E$942,""))</f>
        <v/>
      </c>
      <c r="G692" s="52" t="str">
        <f t="shared" si="11"/>
        <v>石灰乳及石灰石浆制备5照明配电箱（盘）安装</v>
      </c>
    </row>
    <row r="693" spans="1:7">
      <c r="A693" s="52" t="s">
        <v>206</v>
      </c>
      <c r="B693" s="82">
        <v>5</v>
      </c>
      <c r="C693" s="82" t="s">
        <v>35</v>
      </c>
      <c r="D693" s="52" t="str">
        <f ca="1">_xlfn.IFNA(VLOOKUP(A693,电气!A:F,6,FALSE),"")</f>
        <v/>
      </c>
      <c r="E693" s="52" t="str">
        <f>TEXT(COUNTIF(电气!Y:Y,G693),"0")</f>
        <v>0</v>
      </c>
      <c r="F693" s="52" t="str">
        <f t="array" ref="F693">_xlfn.TEXTJOIN(";",1,IF(电气!$Y$1:$Y$942=G693,电气!$E$1:$E$942,""))</f>
        <v/>
      </c>
      <c r="G693" s="52" t="str">
        <f t="shared" si="11"/>
        <v>石灰乳及石灰石浆制备5电线、电缆导管和线槽敷设</v>
      </c>
    </row>
    <row r="694" spans="1:7">
      <c r="A694" s="52" t="s">
        <v>206</v>
      </c>
      <c r="B694" s="60">
        <v>5</v>
      </c>
      <c r="C694" s="60" t="s">
        <v>30</v>
      </c>
      <c r="D694" s="52" t="str">
        <f ca="1">_xlfn.IFNA(VLOOKUP(A694,电气!A:F,6,FALSE),"")</f>
        <v/>
      </c>
      <c r="E694" s="52" t="str">
        <f>TEXT(COUNTIF(电气!Y:Y,G694),"0")</f>
        <v>0</v>
      </c>
      <c r="F694" s="52" t="str">
        <f t="array" ref="F694">_xlfn.TEXTJOIN(";",1,IF(电气!$Y$1:$Y$942=G694,电气!$E$1:$E$942,""))</f>
        <v/>
      </c>
      <c r="G694" s="52" t="str">
        <f t="shared" si="11"/>
        <v>石灰乳及石灰石浆制备5电线、电缆穿管和线槽敷设</v>
      </c>
    </row>
    <row r="695" spans="1:7">
      <c r="A695" s="52" t="s">
        <v>206</v>
      </c>
      <c r="B695" s="82">
        <v>5</v>
      </c>
      <c r="C695" s="82" t="s">
        <v>81</v>
      </c>
      <c r="D695" s="52" t="str">
        <f ca="1">_xlfn.IFNA(VLOOKUP(A695,电气!A:F,6,FALSE),"")</f>
        <v/>
      </c>
      <c r="E695" s="52" t="str">
        <f>TEXT(COUNTIF(电气!Y:Y,G695),"0")</f>
        <v>0</v>
      </c>
      <c r="F695" s="52" t="str">
        <f t="array" ref="F695">_xlfn.TEXTJOIN(";",1,IF(电气!$Y$1:$Y$942=G695,电气!$E$1:$E$942,""))</f>
        <v/>
      </c>
      <c r="G695" s="52" t="str">
        <f t="shared" si="11"/>
        <v>石灰乳及石灰石浆制备5电缆头制作、导线连接和线路电气试验</v>
      </c>
    </row>
    <row r="696" spans="1:7">
      <c r="A696" s="52" t="s">
        <v>206</v>
      </c>
      <c r="B696" s="60">
        <v>6</v>
      </c>
      <c r="C696" s="60" t="s">
        <v>100</v>
      </c>
      <c r="D696" s="52" t="str">
        <f ca="1">_xlfn.IFNA(VLOOKUP(A696,电气!A:F,6,FALSE),"")</f>
        <v/>
      </c>
      <c r="E696" s="52" t="str">
        <f>TEXT(COUNTIF(电气!Y:Y,G696),"0")</f>
        <v>0</v>
      </c>
      <c r="F696" s="52" t="str">
        <f t="array" ref="F696">_xlfn.TEXTJOIN(";",1,IF(电气!$Y$1:$Y$942=G696,电气!$E$1:$E$942,""))</f>
        <v/>
      </c>
      <c r="G696" s="52" t="str">
        <f t="shared" si="11"/>
        <v>石灰乳及石灰石浆制备6成套配电柜、控制柜和动力配电箱安装</v>
      </c>
    </row>
    <row r="697" spans="1:7">
      <c r="A697" s="52" t="s">
        <v>206</v>
      </c>
      <c r="B697" s="82">
        <v>6</v>
      </c>
      <c r="C697" s="82" t="s">
        <v>95</v>
      </c>
      <c r="D697" s="52" t="str">
        <f ca="1">_xlfn.IFNA(VLOOKUP(A697,电气!A:F,6,FALSE),"")</f>
        <v/>
      </c>
      <c r="E697" s="52" t="str">
        <f>TEXT(COUNTIF(电气!Y:Y,G697),"0")</f>
        <v>0</v>
      </c>
      <c r="F697" s="52" t="str">
        <f t="array" ref="F697">_xlfn.TEXTJOIN(";",1,IF(电气!$Y$1:$Y$942=G697,电气!$E$1:$E$942,""))</f>
        <v/>
      </c>
      <c r="G697" s="52" t="str">
        <f t="shared" si="11"/>
        <v>石灰乳及石灰石浆制备6接地装置安装</v>
      </c>
    </row>
    <row r="698" spans="1:7">
      <c r="A698" s="52" t="s">
        <v>206</v>
      </c>
      <c r="B698" s="60">
        <v>6</v>
      </c>
      <c r="C698" s="60" t="s">
        <v>174</v>
      </c>
      <c r="D698" s="52" t="str">
        <f ca="1">_xlfn.IFNA(VLOOKUP(A698,电气!A:F,6,FALSE),"")</f>
        <v/>
      </c>
      <c r="E698" s="52" t="str">
        <f>TEXT(COUNTIF(电气!Y:Y,G698),"0")</f>
        <v>0</v>
      </c>
      <c r="F698" s="52" t="str">
        <f t="array" ref="F698">_xlfn.TEXTJOIN(";",1,IF(电气!$Y$1:$Y$942=G698,电气!$E$1:$E$942,""))</f>
        <v/>
      </c>
      <c r="G698" s="52" t="str">
        <f t="shared" si="11"/>
        <v>石灰乳及石灰石浆制备6柴油发电机组安装</v>
      </c>
    </row>
    <row r="699" spans="1:7">
      <c r="A699" s="52" t="s">
        <v>206</v>
      </c>
      <c r="B699" s="82">
        <v>6</v>
      </c>
      <c r="C699" s="82" t="s">
        <v>35</v>
      </c>
      <c r="D699" s="52" t="str">
        <f ca="1">_xlfn.IFNA(VLOOKUP(A699,电气!A:F,6,FALSE),"")</f>
        <v/>
      </c>
      <c r="E699" s="52" t="str">
        <f>TEXT(COUNTIF(电气!Y:Y,G699),"0")</f>
        <v>0</v>
      </c>
      <c r="F699" s="52" t="str">
        <f t="array" ref="F699">_xlfn.TEXTJOIN(";",1,IF(电气!$Y$1:$Y$942=G699,电气!$E$1:$E$942,""))</f>
        <v/>
      </c>
      <c r="G699" s="52" t="str">
        <f t="shared" si="11"/>
        <v>石灰乳及石灰石浆制备6电线、电缆导管和线槽敷设</v>
      </c>
    </row>
    <row r="700" spans="1:7">
      <c r="A700" s="52" t="s">
        <v>206</v>
      </c>
      <c r="B700" s="60">
        <v>6</v>
      </c>
      <c r="C700" s="60" t="s">
        <v>30</v>
      </c>
      <c r="D700" s="52" t="str">
        <f ca="1">_xlfn.IFNA(VLOOKUP(A700,电气!A:F,6,FALSE),"")</f>
        <v/>
      </c>
      <c r="E700" s="52" t="str">
        <f>TEXT(COUNTIF(电气!Y:Y,G700),"0")</f>
        <v>0</v>
      </c>
      <c r="F700" s="52" t="str">
        <f t="array" ref="F700">_xlfn.TEXTJOIN(";",1,IF(电气!$Y$1:$Y$942=G700,电气!$E$1:$E$942,""))</f>
        <v/>
      </c>
      <c r="G700" s="52" t="str">
        <f t="shared" si="11"/>
        <v>石灰乳及石灰石浆制备6电线、电缆穿管和线槽敷设</v>
      </c>
    </row>
    <row r="701" spans="1:7">
      <c r="A701" s="52" t="s">
        <v>206</v>
      </c>
      <c r="B701" s="82">
        <v>6</v>
      </c>
      <c r="C701" s="82" t="s">
        <v>81</v>
      </c>
      <c r="D701" s="52" t="str">
        <f ca="1">_xlfn.IFNA(VLOOKUP(A701,电气!A:F,6,FALSE),"")</f>
        <v/>
      </c>
      <c r="E701" s="52" t="str">
        <f>TEXT(COUNTIF(电气!Y:Y,G701),"0")</f>
        <v>0</v>
      </c>
      <c r="F701" s="52" t="str">
        <f t="array" ref="F701">_xlfn.TEXTJOIN(";",1,IF(电气!$Y$1:$Y$942=G701,电气!$E$1:$E$942,""))</f>
        <v/>
      </c>
      <c r="G701" s="52" t="str">
        <f t="shared" si="11"/>
        <v>石灰乳及石灰石浆制备6电缆头制作、导线连接和线路电气试验</v>
      </c>
    </row>
    <row r="702" spans="1:7">
      <c r="A702" s="52" t="s">
        <v>206</v>
      </c>
      <c r="B702" s="60">
        <v>6</v>
      </c>
      <c r="C702" s="60" t="s">
        <v>45</v>
      </c>
      <c r="D702" s="52" t="str">
        <f ca="1">_xlfn.IFNA(VLOOKUP(A702,电气!A:F,6,FALSE),"")</f>
        <v/>
      </c>
      <c r="E702" s="52" t="str">
        <f>TEXT(COUNTIF(电气!Y:Y,G702),"0")</f>
        <v>0</v>
      </c>
      <c r="F702" s="52" t="str">
        <f t="array" ref="F702">_xlfn.TEXTJOIN(";",1,IF(电气!$Y$1:$Y$942=G702,电气!$E$1:$E$942,""))</f>
        <v/>
      </c>
      <c r="G702" s="52" t="str">
        <f t="shared" si="11"/>
        <v>石灰乳及石灰石浆制备6裸母线、封闭母线、插接式母线安装</v>
      </c>
    </row>
    <row r="703" spans="1:7">
      <c r="A703" s="52" t="s">
        <v>206</v>
      </c>
      <c r="B703" s="82">
        <v>7</v>
      </c>
      <c r="C703" s="82" t="s">
        <v>92</v>
      </c>
      <c r="D703" s="52" t="str">
        <f ca="1">_xlfn.IFNA(VLOOKUP(A703,电气!A:F,6,FALSE),"")</f>
        <v/>
      </c>
      <c r="E703" s="52" t="str">
        <f>TEXT(COUNTIF(电气!Y:Y,G703),"0")</f>
        <v>0</v>
      </c>
      <c r="F703" s="52" t="str">
        <f t="array" ref="F703">_xlfn.TEXTJOIN(";",1,IF(电气!$Y$1:$Y$942=G703,电气!$E$1:$E$942,""))</f>
        <v/>
      </c>
      <c r="G703" s="52" t="str">
        <f t="shared" si="11"/>
        <v>石灰乳及石灰石浆制备7变配电室接地干线敷设</v>
      </c>
    </row>
    <row r="704" spans="1:7">
      <c r="A704" s="52" t="s">
        <v>206</v>
      </c>
      <c r="B704" s="60">
        <v>7</v>
      </c>
      <c r="C704" s="60" t="s">
        <v>95</v>
      </c>
      <c r="D704" s="52" t="str">
        <f ca="1">_xlfn.IFNA(VLOOKUP(A704,电气!A:F,6,FALSE),"")</f>
        <v/>
      </c>
      <c r="E704" s="52" t="str">
        <f>TEXT(COUNTIF(电气!Y:Y,G704),"0")</f>
        <v>0</v>
      </c>
      <c r="F704" s="52" t="str">
        <f t="array" ref="F704">_xlfn.TEXTJOIN(";",1,IF(电气!$Y$1:$Y$942=G704,电气!$E$1:$E$942,""))</f>
        <v/>
      </c>
      <c r="G704" s="52" t="str">
        <f t="shared" si="11"/>
        <v>石灰乳及石灰石浆制备7接地装置安装</v>
      </c>
    </row>
    <row r="705" spans="1:7">
      <c r="A705" s="52" t="s">
        <v>206</v>
      </c>
      <c r="B705" s="82">
        <v>7</v>
      </c>
      <c r="C705" s="82" t="s">
        <v>90</v>
      </c>
      <c r="D705" s="52" t="str">
        <f ca="1">_xlfn.IFNA(VLOOKUP(A705,电气!A:F,6,FALSE),"")</f>
        <v/>
      </c>
      <c r="E705" s="52" t="str">
        <f>TEXT(COUNTIF(电气!Y:Y,G705),"0")</f>
        <v>0</v>
      </c>
      <c r="F705" s="52" t="str">
        <f t="array" ref="F705">_xlfn.TEXTJOIN(";",1,IF(电气!$Y$1:$Y$942=G705,电气!$E$1:$E$942,""))</f>
        <v/>
      </c>
      <c r="G705" s="52" t="str">
        <f t="shared" si="11"/>
        <v>石灰乳及石灰石浆制备7接闪器安装</v>
      </c>
    </row>
    <row r="706" spans="1:7">
      <c r="A706" s="52" t="s">
        <v>163</v>
      </c>
      <c r="B706" s="60">
        <v>1</v>
      </c>
      <c r="C706" s="60" t="s">
        <v>39</v>
      </c>
      <c r="D706" s="52" t="str">
        <f ca="1">_xlfn.IFNA(VLOOKUP(A706,电气!A:F,6,FALSE),"")</f>
        <v>钢结构</v>
      </c>
      <c r="E706" s="52" t="str">
        <f>TEXT(COUNTIF(电气!Y:Y,G706),"0")</f>
        <v>0</v>
      </c>
      <c r="F706" s="52" t="str">
        <f t="array" ref="F706">_xlfn.TEXTJOIN(";",1,IF(电气!$Y$1:$Y$942=G706,电气!$E$1:$E$942,""))</f>
        <v/>
      </c>
      <c r="G706" s="52" t="str">
        <f t="shared" ref="G706:G769" si="12">A706&amp;B706&amp;C706</f>
        <v>选厂设备循环水站1变压器安装</v>
      </c>
    </row>
    <row r="707" spans="1:7">
      <c r="A707" s="52" t="s">
        <v>163</v>
      </c>
      <c r="B707" s="82">
        <v>1</v>
      </c>
      <c r="C707" s="82" t="s">
        <v>42</v>
      </c>
      <c r="D707" s="52" t="str">
        <f ca="1">_xlfn.IFNA(VLOOKUP(A707,电气!A:F,6,FALSE),"")</f>
        <v>钢结构</v>
      </c>
      <c r="E707" s="52" t="str">
        <f>TEXT(COUNTIF(电气!Y:Y,G707),"0")</f>
        <v>0</v>
      </c>
      <c r="F707" s="52" t="str">
        <f t="array" ref="F707">_xlfn.TEXTJOIN(";",1,IF(电气!$Y$1:$Y$942=G707,电气!$E$1:$E$942,""))</f>
        <v/>
      </c>
      <c r="G707" s="52" t="str">
        <f t="shared" si="12"/>
        <v>选厂设备循环水站1成套配电柜、控制柜安装</v>
      </c>
    </row>
    <row r="708" spans="1:7">
      <c r="A708" s="52" t="s">
        <v>163</v>
      </c>
      <c r="B708" s="60">
        <v>1</v>
      </c>
      <c r="C708" s="60" t="s">
        <v>35</v>
      </c>
      <c r="D708" s="52" t="str">
        <f ca="1">_xlfn.IFNA(VLOOKUP(A708,电气!A:F,6,FALSE),"")</f>
        <v>钢结构</v>
      </c>
      <c r="E708" s="52" t="str">
        <f>TEXT(COUNTIF(电气!Y:Y,G708),"0")</f>
        <v>0</v>
      </c>
      <c r="F708" s="52" t="str">
        <f t="array" ref="F708">_xlfn.TEXTJOIN(";",1,IF(电气!$Y$1:$Y$942=G708,电气!$E$1:$E$942,""))</f>
        <v/>
      </c>
      <c r="G708" s="52" t="str">
        <f t="shared" si="12"/>
        <v>选厂设备循环水站1电线、电缆导管和线槽敷设</v>
      </c>
    </row>
    <row r="709" spans="1:7">
      <c r="A709" s="52" t="s">
        <v>163</v>
      </c>
      <c r="B709" s="82">
        <v>1</v>
      </c>
      <c r="C709" s="82" t="s">
        <v>30</v>
      </c>
      <c r="D709" s="52" t="str">
        <f ca="1">_xlfn.IFNA(VLOOKUP(A709,电气!A:F,6,FALSE),"")</f>
        <v>钢结构</v>
      </c>
      <c r="E709" s="52" t="str">
        <f>TEXT(COUNTIF(电气!Y:Y,G709),"0")</f>
        <v>0</v>
      </c>
      <c r="F709" s="52" t="str">
        <f t="array" ref="F709">_xlfn.TEXTJOIN(";",1,IF(电气!$Y$1:$Y$942=G709,电气!$E$1:$E$942,""))</f>
        <v/>
      </c>
      <c r="G709" s="52" t="str">
        <f t="shared" si="12"/>
        <v>选厂设备循环水站1电线、电缆穿管和线槽敷设</v>
      </c>
    </row>
    <row r="710" spans="1:7">
      <c r="A710" s="52" t="s">
        <v>163</v>
      </c>
      <c r="B710" s="60">
        <v>1</v>
      </c>
      <c r="C710" s="60" t="s">
        <v>81</v>
      </c>
      <c r="D710" s="52" t="str">
        <f ca="1">_xlfn.IFNA(VLOOKUP(A710,电气!A:F,6,FALSE),"")</f>
        <v>钢结构</v>
      </c>
      <c r="E710" s="52" t="str">
        <f>TEXT(COUNTIF(电气!Y:Y,G710),"0")</f>
        <v>0</v>
      </c>
      <c r="F710" s="52" t="str">
        <f t="array" ref="F710">_xlfn.TEXTJOIN(";",1,IF(电气!$Y$1:$Y$942=G710,电气!$E$1:$E$942,""))</f>
        <v/>
      </c>
      <c r="G710" s="52" t="str">
        <f t="shared" si="12"/>
        <v>选厂设备循环水站1电缆头制作、导线连接和线路电气试验</v>
      </c>
    </row>
    <row r="711" spans="1:7">
      <c r="A711" s="52" t="s">
        <v>163</v>
      </c>
      <c r="B711" s="82">
        <v>2</v>
      </c>
      <c r="C711" s="82" t="s">
        <v>39</v>
      </c>
      <c r="D711" s="52" t="str">
        <f ca="1">_xlfn.IFNA(VLOOKUP(A711,电气!A:F,6,FALSE),"")</f>
        <v>钢结构</v>
      </c>
      <c r="E711" s="52" t="str">
        <f>TEXT(COUNTIF(电气!Y:Y,G711),"0")</f>
        <v>0</v>
      </c>
      <c r="F711" s="52" t="str">
        <f t="array" ref="F711">_xlfn.TEXTJOIN(";",1,IF(电气!$Y$1:$Y$942=G711,电气!$E$1:$E$942,""))</f>
        <v/>
      </c>
      <c r="G711" s="52" t="str">
        <f t="shared" si="12"/>
        <v>选厂设备循环水站2变压器安装</v>
      </c>
    </row>
    <row r="712" spans="1:7">
      <c r="A712" s="52" t="s">
        <v>163</v>
      </c>
      <c r="B712" s="60">
        <v>2</v>
      </c>
      <c r="C712" s="60" t="s">
        <v>92</v>
      </c>
      <c r="D712" s="52" t="str">
        <f ca="1">_xlfn.IFNA(VLOOKUP(A712,电气!A:F,6,FALSE),"")</f>
        <v>钢结构</v>
      </c>
      <c r="E712" s="52" t="str">
        <f>TEXT(COUNTIF(电气!Y:Y,G712),"0")</f>
        <v>0</v>
      </c>
      <c r="F712" s="52" t="str">
        <f t="array" ref="F712">_xlfn.TEXTJOIN(";",1,IF(电气!$Y$1:$Y$942=G712,电气!$E$1:$E$942,""))</f>
        <v/>
      </c>
      <c r="G712" s="52" t="str">
        <f t="shared" si="12"/>
        <v>选厂设备循环水站2变配电室接地干线敷设</v>
      </c>
    </row>
    <row r="713" spans="1:7">
      <c r="A713" s="52" t="s">
        <v>163</v>
      </c>
      <c r="B713" s="82">
        <v>2</v>
      </c>
      <c r="C713" s="82" t="s">
        <v>42</v>
      </c>
      <c r="D713" s="52" t="str">
        <f ca="1">_xlfn.IFNA(VLOOKUP(A713,电气!A:F,6,FALSE),"")</f>
        <v>钢结构</v>
      </c>
      <c r="E713" s="52" t="str">
        <f>TEXT(COUNTIF(电气!Y:Y,G713),"0")</f>
        <v>0</v>
      </c>
      <c r="F713" s="52" t="str">
        <f t="array" ref="F713">_xlfn.TEXTJOIN(";",1,IF(电气!$Y$1:$Y$942=G713,电气!$E$1:$E$942,""))</f>
        <v/>
      </c>
      <c r="G713" s="52" t="str">
        <f t="shared" si="12"/>
        <v>选厂设备循环水站2成套配电柜、控制柜安装</v>
      </c>
    </row>
    <row r="714" spans="1:7">
      <c r="A714" s="52" t="s">
        <v>163</v>
      </c>
      <c r="B714" s="60">
        <v>2</v>
      </c>
      <c r="C714" s="60" t="s">
        <v>95</v>
      </c>
      <c r="D714" s="52" t="str">
        <f ca="1">_xlfn.IFNA(VLOOKUP(A714,电气!A:F,6,FALSE),"")</f>
        <v>钢结构</v>
      </c>
      <c r="E714" s="52" t="str">
        <f>TEXT(COUNTIF(电气!Y:Y,G714),"0")</f>
        <v>0</v>
      </c>
      <c r="F714" s="52" t="str">
        <f t="array" ref="F714">_xlfn.TEXTJOIN(";",1,IF(电气!$Y$1:$Y$942=G714,电气!$E$1:$E$942,""))</f>
        <v/>
      </c>
      <c r="G714" s="52" t="str">
        <f t="shared" si="12"/>
        <v>选厂设备循环水站2接地装置安装</v>
      </c>
    </row>
    <row r="715" spans="1:7">
      <c r="A715" s="52" t="s">
        <v>163</v>
      </c>
      <c r="B715" s="82">
        <v>2</v>
      </c>
      <c r="C715" s="82" t="s">
        <v>90</v>
      </c>
      <c r="D715" s="52" t="str">
        <f ca="1">_xlfn.IFNA(VLOOKUP(A715,电气!A:F,6,FALSE),"")</f>
        <v>钢结构</v>
      </c>
      <c r="E715" s="52" t="str">
        <f>TEXT(COUNTIF(电气!Y:Y,G715),"0")</f>
        <v>0</v>
      </c>
      <c r="F715" s="52" t="str">
        <f t="array" ref="F715">_xlfn.TEXTJOIN(";",1,IF(电气!$Y$1:$Y$942=G715,电气!$E$1:$E$942,""))</f>
        <v/>
      </c>
      <c r="G715" s="52" t="str">
        <f t="shared" si="12"/>
        <v>选厂设备循环水站2接闪器安装</v>
      </c>
    </row>
    <row r="716" spans="1:7">
      <c r="A716" s="52" t="s">
        <v>163</v>
      </c>
      <c r="B716" s="60">
        <v>2</v>
      </c>
      <c r="C716" s="60" t="s">
        <v>157</v>
      </c>
      <c r="D716" s="52" t="str">
        <f ca="1">_xlfn.IFNA(VLOOKUP(A716,电气!A:F,6,FALSE),"")</f>
        <v>钢结构</v>
      </c>
      <c r="E716" s="52" t="str">
        <f>TEXT(COUNTIF(电气!Y:Y,G716),"0")</f>
        <v>0</v>
      </c>
      <c r="F716" s="52" t="str">
        <f t="array" ref="F716">_xlfn.TEXTJOIN(";",1,IF(电气!$Y$1:$Y$942=G716,电气!$E$1:$E$942,""))</f>
        <v/>
      </c>
      <c r="G716" s="52" t="str">
        <f t="shared" si="12"/>
        <v>选厂设备循环水站2照明配电箱（盘）安装</v>
      </c>
    </row>
    <row r="717" spans="1:7">
      <c r="A717" s="52" t="s">
        <v>163</v>
      </c>
      <c r="B717" s="82">
        <v>2</v>
      </c>
      <c r="C717" s="82" t="s">
        <v>81</v>
      </c>
      <c r="D717" s="52" t="str">
        <f ca="1">_xlfn.IFNA(VLOOKUP(A717,电气!A:F,6,FALSE),"")</f>
        <v>钢结构</v>
      </c>
      <c r="E717" s="52" t="str">
        <f>TEXT(COUNTIF(电气!Y:Y,G717),"0")</f>
        <v>0</v>
      </c>
      <c r="F717" s="52" t="str">
        <f t="array" ref="F717">_xlfn.TEXTJOIN(";",1,IF(电气!$Y$1:$Y$942=G717,电气!$E$1:$E$942,""))</f>
        <v/>
      </c>
      <c r="G717" s="52" t="str">
        <f t="shared" si="12"/>
        <v>选厂设备循环水站2电缆头制作、导线连接和线路电气试验</v>
      </c>
    </row>
    <row r="718" spans="1:7">
      <c r="A718" s="52" t="s">
        <v>163</v>
      </c>
      <c r="B718" s="60">
        <v>2</v>
      </c>
      <c r="C718" s="60" t="s">
        <v>47</v>
      </c>
      <c r="D718" s="52" t="str">
        <f ca="1">_xlfn.IFNA(VLOOKUP(A718,电气!A:F,6,FALSE),"")</f>
        <v>钢结构</v>
      </c>
      <c r="E718" s="52" t="str">
        <f>TEXT(COUNTIF(电气!Y:Y,G718),"0")</f>
        <v>0</v>
      </c>
      <c r="F718" s="52" t="str">
        <f t="array" ref="F718">_xlfn.TEXTJOIN(";",1,IF(电气!$Y$1:$Y$942=G718,电气!$E$1:$E$942,""))</f>
        <v/>
      </c>
      <c r="G718" s="52" t="str">
        <f t="shared" si="12"/>
        <v>选厂设备循环水站2电缆沟内和电缆竖井内电缆敷设</v>
      </c>
    </row>
    <row r="719" spans="1:7">
      <c r="A719" s="52" t="s">
        <v>163</v>
      </c>
      <c r="B719" s="82">
        <v>2</v>
      </c>
      <c r="C719" s="82" t="s">
        <v>45</v>
      </c>
      <c r="D719" s="52" t="str">
        <f ca="1">_xlfn.IFNA(VLOOKUP(A719,电气!A:F,6,FALSE),"")</f>
        <v>钢结构</v>
      </c>
      <c r="E719" s="52" t="str">
        <f>TEXT(COUNTIF(电气!Y:Y,G719),"0")</f>
        <v>0</v>
      </c>
      <c r="F719" s="52" t="str">
        <f t="array" ref="F719">_xlfn.TEXTJOIN(";",1,IF(电气!$Y$1:$Y$942=G719,电气!$E$1:$E$942,""))</f>
        <v/>
      </c>
      <c r="G719" s="52" t="str">
        <f t="shared" si="12"/>
        <v>选厂设备循环水站2裸母线、封闭母线、插接式母线安装</v>
      </c>
    </row>
    <row r="720" spans="1:7">
      <c r="A720" s="52" t="s">
        <v>163</v>
      </c>
      <c r="B720" s="60">
        <v>3</v>
      </c>
      <c r="C720" s="60" t="s">
        <v>37</v>
      </c>
      <c r="D720" s="52" t="str">
        <f ca="1">_xlfn.IFNA(VLOOKUP(A720,电气!A:F,6,FALSE),"")</f>
        <v>钢结构</v>
      </c>
      <c r="E720" s="52" t="str">
        <f>TEXT(COUNTIF(电气!Y:Y,G720),"0")</f>
        <v>0</v>
      </c>
      <c r="F720" s="52" t="str">
        <f t="array" ref="F720">_xlfn.TEXTJOIN(";",1,IF(电气!$Y$1:$Y$942=G720,电气!$E$1:$E$942,""))</f>
        <v/>
      </c>
      <c r="G720" s="52" t="str">
        <f t="shared" si="12"/>
        <v>选厂设备循环水站3桥架安装和桥架内电缆敷设</v>
      </c>
    </row>
    <row r="721" spans="1:7">
      <c r="A721" s="52" t="s">
        <v>163</v>
      </c>
      <c r="B721" s="82">
        <v>3</v>
      </c>
      <c r="C721" s="82" t="s">
        <v>35</v>
      </c>
      <c r="D721" s="52" t="str">
        <f ca="1">_xlfn.IFNA(VLOOKUP(A721,电气!A:F,6,FALSE),"")</f>
        <v>钢结构</v>
      </c>
      <c r="E721" s="52" t="str">
        <f>TEXT(COUNTIF(电气!Y:Y,G721),"0")</f>
        <v>0</v>
      </c>
      <c r="F721" s="52" t="str">
        <f t="array" ref="F721">_xlfn.TEXTJOIN(";",1,IF(电气!$Y$1:$Y$942=G721,电气!$E$1:$E$942,""))</f>
        <v/>
      </c>
      <c r="G721" s="52" t="str">
        <f t="shared" si="12"/>
        <v>选厂设备循环水站3电线、电缆导管和线槽敷设</v>
      </c>
    </row>
    <row r="722" spans="1:7">
      <c r="A722" s="52" t="s">
        <v>163</v>
      </c>
      <c r="B722" s="60">
        <v>3</v>
      </c>
      <c r="C722" s="60" t="s">
        <v>30</v>
      </c>
      <c r="D722" s="52" t="str">
        <f ca="1">_xlfn.IFNA(VLOOKUP(A722,电气!A:F,6,FALSE),"")</f>
        <v>钢结构</v>
      </c>
      <c r="E722" s="52" t="str">
        <f>TEXT(COUNTIF(电气!Y:Y,G722),"0")</f>
        <v>0</v>
      </c>
      <c r="F722" s="52" t="str">
        <f t="array" ref="F722">_xlfn.TEXTJOIN(";",1,IF(电气!$Y$1:$Y$942=G722,电气!$E$1:$E$942,""))</f>
        <v/>
      </c>
      <c r="G722" s="52" t="str">
        <f t="shared" si="12"/>
        <v>选厂设备循环水站3电线、电缆穿管和线槽敷设</v>
      </c>
    </row>
    <row r="723" spans="1:7">
      <c r="A723" s="52" t="s">
        <v>163</v>
      </c>
      <c r="B723" s="82">
        <v>3</v>
      </c>
      <c r="C723" s="82" t="s">
        <v>81</v>
      </c>
      <c r="D723" s="52" t="str">
        <f ca="1">_xlfn.IFNA(VLOOKUP(A723,电气!A:F,6,FALSE),"")</f>
        <v>钢结构</v>
      </c>
      <c r="E723" s="52" t="str">
        <f>TEXT(COUNTIF(电气!Y:Y,G723),"0")</f>
        <v>0</v>
      </c>
      <c r="F723" s="52" t="str">
        <f t="array" ref="F723">_xlfn.TEXTJOIN(";",1,IF(电气!$Y$1:$Y$942=G723,电气!$E$1:$E$942,""))</f>
        <v/>
      </c>
      <c r="G723" s="52" t="str">
        <f t="shared" si="12"/>
        <v>选厂设备循环水站3电缆头制作、导线连接和线路电气试验</v>
      </c>
    </row>
    <row r="724" spans="1:7">
      <c r="A724" s="52" t="s">
        <v>163</v>
      </c>
      <c r="B724" s="60">
        <v>3</v>
      </c>
      <c r="C724" s="60" t="s">
        <v>47</v>
      </c>
      <c r="D724" s="52" t="str">
        <f ca="1">_xlfn.IFNA(VLOOKUP(A724,电气!A:F,6,FALSE),"")</f>
        <v>钢结构</v>
      </c>
      <c r="E724" s="52" t="str">
        <f>TEXT(COUNTIF(电气!Y:Y,G724),"0")</f>
        <v>0</v>
      </c>
      <c r="F724" s="52" t="str">
        <f t="array" ref="F724">_xlfn.TEXTJOIN(";",1,IF(电气!$Y$1:$Y$942=G724,电气!$E$1:$E$942,""))</f>
        <v/>
      </c>
      <c r="G724" s="52" t="str">
        <f t="shared" si="12"/>
        <v>选厂设备循环水站3电缆沟内和电缆竖井内电缆敷设</v>
      </c>
    </row>
    <row r="725" spans="1:7">
      <c r="A725" s="52" t="s">
        <v>163</v>
      </c>
      <c r="B725" s="82">
        <v>3</v>
      </c>
      <c r="C725" s="82" t="s">
        <v>45</v>
      </c>
      <c r="D725" s="52" t="str">
        <f ca="1">_xlfn.IFNA(VLOOKUP(A725,电气!A:F,6,FALSE),"")</f>
        <v>钢结构</v>
      </c>
      <c r="E725" s="52" t="str">
        <f>TEXT(COUNTIF(电气!Y:Y,G725),"0")</f>
        <v>0</v>
      </c>
      <c r="F725" s="52" t="str">
        <f t="array" ref="F725">_xlfn.TEXTJOIN(";",1,IF(电气!$Y$1:$Y$942=G725,电气!$E$1:$E$942,""))</f>
        <v/>
      </c>
      <c r="G725" s="52" t="str">
        <f t="shared" si="12"/>
        <v>选厂设备循环水站3裸母线、封闭母线、插接式母线安装</v>
      </c>
    </row>
    <row r="726" spans="1:8">
      <c r="A726" s="52" t="s">
        <v>163</v>
      </c>
      <c r="B726" s="60">
        <v>4</v>
      </c>
      <c r="C726" s="60" t="s">
        <v>101</v>
      </c>
      <c r="D726" s="52" t="str">
        <f ca="1">_xlfn.IFNA(VLOOKUP(A726,电气!A:F,6,FALSE),"")</f>
        <v>钢结构</v>
      </c>
      <c r="E726" s="52" t="str">
        <f>TEXT(COUNTIF(电气!Y:Y,G726),"0")</f>
        <v>1</v>
      </c>
      <c r="F726" s="52" t="str">
        <f t="array" ref="F726">_xlfn.TEXTJOIN(";",1,IF(电气!$Y$1:$Y$942=G726,电气!$E$1:$E$942,""))</f>
        <v>循环水站1-4线</v>
      </c>
      <c r="G726" s="52" t="str">
        <f t="shared" si="12"/>
        <v>选厂设备循环水站4低压电动机检查、接线</v>
      </c>
      <c r="H726" s="52" t="b">
        <v>0</v>
      </c>
    </row>
    <row r="727" spans="1:8">
      <c r="A727" s="52" t="s">
        <v>163</v>
      </c>
      <c r="B727" s="82">
        <v>4</v>
      </c>
      <c r="C727" s="82" t="s">
        <v>102</v>
      </c>
      <c r="D727" s="52" t="str">
        <f ca="1">_xlfn.IFNA(VLOOKUP(A727,电气!A:F,6,FALSE),"")</f>
        <v>钢结构</v>
      </c>
      <c r="E727" s="52" t="str">
        <f>TEXT(COUNTIF(电气!Y:Y,G727),"0")</f>
        <v>1</v>
      </c>
      <c r="F727" s="52" t="str">
        <f t="array" ref="F727">_xlfn.TEXTJOIN(";",1,IF(电气!$Y$1:$Y$942=G727,电气!$E$1:$E$942,""))</f>
        <v>循环水站1-4线</v>
      </c>
      <c r="G727" s="52" t="str">
        <f t="shared" si="12"/>
        <v>选厂设备循环水站4低压电气动力设备检测、试验和空载试运行</v>
      </c>
      <c r="H727" s="52" t="b">
        <v>0</v>
      </c>
    </row>
    <row r="728" spans="1:8">
      <c r="A728" s="52" t="s">
        <v>163</v>
      </c>
      <c r="B728" s="60">
        <v>4</v>
      </c>
      <c r="C728" s="60" t="s">
        <v>100</v>
      </c>
      <c r="D728" s="52" t="str">
        <f ca="1">_xlfn.IFNA(VLOOKUP(A728,电气!A:F,6,FALSE),"")</f>
        <v>钢结构</v>
      </c>
      <c r="E728" s="52" t="str">
        <f>TEXT(COUNTIF(电气!Y:Y,G728),"0")</f>
        <v>1</v>
      </c>
      <c r="F728" s="52" t="str">
        <f t="array" ref="F728">_xlfn.TEXTJOIN(";",1,IF(电气!$Y$1:$Y$942=G728,电气!$E$1:$E$942,""))</f>
        <v>循环水站1-4线</v>
      </c>
      <c r="G728" s="52" t="str">
        <f t="shared" si="12"/>
        <v>选厂设备循环水站4成套配电柜、控制柜和动力配电箱安装</v>
      </c>
      <c r="H728" s="52" t="b">
        <v>0</v>
      </c>
    </row>
    <row r="729" spans="1:7">
      <c r="A729" s="52" t="s">
        <v>163</v>
      </c>
      <c r="B729" s="82">
        <v>4</v>
      </c>
      <c r="C729" s="82" t="s">
        <v>75</v>
      </c>
      <c r="D729" s="52" t="str">
        <f ca="1">_xlfn.IFNA(VLOOKUP(A729,电气!A:F,6,FALSE),"")</f>
        <v>钢结构</v>
      </c>
      <c r="E729" s="52" t="str">
        <f>TEXT(COUNTIF(电气!Y:Y,G729),"0")</f>
        <v>0</v>
      </c>
      <c r="F729" s="52" t="str">
        <f t="array" ref="F729">_xlfn.TEXTJOIN(";",1,IF(电气!$Y$1:$Y$942=G729,电气!$E$1:$E$942,""))</f>
        <v/>
      </c>
      <c r="G729" s="52" t="str">
        <f t="shared" si="12"/>
        <v>选厂设备循环水站4插座、开关安装</v>
      </c>
    </row>
    <row r="730" spans="1:8">
      <c r="A730" s="52" t="s">
        <v>163</v>
      </c>
      <c r="B730" s="60">
        <v>4</v>
      </c>
      <c r="C730" s="60" t="s">
        <v>37</v>
      </c>
      <c r="D730" s="52" t="str">
        <f ca="1">_xlfn.IFNA(VLOOKUP(A730,电气!A:F,6,FALSE),"")</f>
        <v>钢结构</v>
      </c>
      <c r="E730" s="52" t="str">
        <f>TEXT(COUNTIF(电气!Y:Y,G730),"0")</f>
        <v>1</v>
      </c>
      <c r="F730" s="52" t="str">
        <f t="array" ref="F730">_xlfn.TEXTJOIN(";",1,IF(电气!$Y$1:$Y$942=G730,电气!$E$1:$E$942,""))</f>
        <v>循环水站1-4线</v>
      </c>
      <c r="G730" s="52" t="str">
        <f t="shared" si="12"/>
        <v>选厂设备循环水站4桥架安装和桥架内电缆敷设</v>
      </c>
      <c r="H730" s="52" t="b">
        <v>0</v>
      </c>
    </row>
    <row r="731" spans="1:8">
      <c r="A731" s="52" t="s">
        <v>163</v>
      </c>
      <c r="B731" s="82">
        <v>4</v>
      </c>
      <c r="C731" s="82" t="s">
        <v>35</v>
      </c>
      <c r="D731" s="52" t="str">
        <f ca="1">_xlfn.IFNA(VLOOKUP(A731,电气!A:F,6,FALSE),"")</f>
        <v>钢结构</v>
      </c>
      <c r="E731" s="52" t="str">
        <f>TEXT(COUNTIF(电气!Y:Y,G731),"0")</f>
        <v>1</v>
      </c>
      <c r="F731" s="52" t="str">
        <f t="array" ref="F731">_xlfn.TEXTJOIN(";",1,IF(电气!$Y$1:$Y$942=G731,电气!$E$1:$E$942,""))</f>
        <v>循环水站1-4线</v>
      </c>
      <c r="G731" s="52" t="str">
        <f t="shared" si="12"/>
        <v>选厂设备循环水站4电线、电缆导管和线槽敷设</v>
      </c>
      <c r="H731" s="52" t="b">
        <v>0</v>
      </c>
    </row>
    <row r="732" spans="1:8">
      <c r="A732" s="52" t="s">
        <v>163</v>
      </c>
      <c r="B732" s="60">
        <v>4</v>
      </c>
      <c r="C732" s="60" t="s">
        <v>30</v>
      </c>
      <c r="D732" s="52" t="str">
        <f ca="1">_xlfn.IFNA(VLOOKUP(A732,电气!A:F,6,FALSE),"")</f>
        <v>钢结构</v>
      </c>
      <c r="E732" s="52" t="str">
        <f>TEXT(COUNTIF(电气!Y:Y,G732),"0")</f>
        <v>1</v>
      </c>
      <c r="F732" s="52" t="str">
        <f t="array" ref="F732">_xlfn.TEXTJOIN(";",1,IF(电气!$Y$1:$Y$942=G732,电气!$E$1:$E$942,""))</f>
        <v>循环水站1-4线</v>
      </c>
      <c r="G732" s="52" t="str">
        <f t="shared" si="12"/>
        <v>选厂设备循环水站4电线、电缆穿管和线槽敷设</v>
      </c>
      <c r="H732" s="52" t="b">
        <v>0</v>
      </c>
    </row>
    <row r="733" spans="1:8">
      <c r="A733" s="52" t="s">
        <v>163</v>
      </c>
      <c r="B733" s="82">
        <v>4</v>
      </c>
      <c r="C733" s="82" t="s">
        <v>81</v>
      </c>
      <c r="D733" s="52" t="str">
        <f ca="1">_xlfn.IFNA(VLOOKUP(A733,电气!A:F,6,FALSE),"")</f>
        <v>钢结构</v>
      </c>
      <c r="E733" s="52" t="str">
        <f>TEXT(COUNTIF(电气!Y:Y,G733),"0")</f>
        <v>1</v>
      </c>
      <c r="F733" s="52" t="str">
        <f t="array" ref="F733">_xlfn.TEXTJOIN(";",1,IF(电气!$Y$1:$Y$942=G733,电气!$E$1:$E$942,""))</f>
        <v>循环水站1-4线</v>
      </c>
      <c r="G733" s="52" t="str">
        <f t="shared" si="12"/>
        <v>选厂设备循环水站4电缆头制作、导线连接和线路电气试验</v>
      </c>
      <c r="H733" s="52" t="b">
        <v>0</v>
      </c>
    </row>
    <row r="734" spans="1:8">
      <c r="A734" s="52" t="s">
        <v>163</v>
      </c>
      <c r="B734" s="60">
        <v>5</v>
      </c>
      <c r="C734" s="60" t="s">
        <v>86</v>
      </c>
      <c r="D734" s="52" t="str">
        <f ca="1">_xlfn.IFNA(VLOOKUP(A734,电气!A:F,6,FALSE),"")</f>
        <v>钢结构</v>
      </c>
      <c r="E734" s="52" t="str">
        <f>TEXT(COUNTIF(电气!Y:Y,G734),"0")</f>
        <v>1</v>
      </c>
      <c r="F734" s="52" t="str">
        <f t="array" ref="F734">_xlfn.TEXTJOIN(";",1,IF(电气!$Y$1:$Y$942=G734,电气!$E$1:$E$942,""))</f>
        <v>循环水站1-4线</v>
      </c>
      <c r="G734" s="52" t="str">
        <f t="shared" si="12"/>
        <v>选厂设备循环水站5建筑照明通电试运行</v>
      </c>
      <c r="H734" s="52" t="b">
        <v>0</v>
      </c>
    </row>
    <row r="735" spans="1:8">
      <c r="A735" s="52" t="s">
        <v>163</v>
      </c>
      <c r="B735" s="82">
        <v>5</v>
      </c>
      <c r="C735" s="82" t="s">
        <v>36</v>
      </c>
      <c r="D735" s="52" t="str">
        <f ca="1">_xlfn.IFNA(VLOOKUP(A735,电气!A:F,6,FALSE),"")</f>
        <v>钢结构</v>
      </c>
      <c r="E735" s="52" t="str">
        <f>TEXT(COUNTIF(电气!Y:Y,G735),"0")</f>
        <v>1</v>
      </c>
      <c r="F735" s="52" t="str">
        <f t="array" ref="F735">_xlfn.TEXTJOIN(";",1,IF(电气!$Y$1:$Y$942=G735,电气!$E$1:$E$942,""))</f>
        <v>循环水站1-4线</v>
      </c>
      <c r="G735" s="52" t="str">
        <f t="shared" si="12"/>
        <v>选厂设备循环水站5普通灯具安装</v>
      </c>
      <c r="H735" s="52" t="b">
        <v>0</v>
      </c>
    </row>
    <row r="736" spans="1:8">
      <c r="A736" s="52" t="s">
        <v>163</v>
      </c>
      <c r="B736" s="60">
        <v>5</v>
      </c>
      <c r="C736" s="60" t="s">
        <v>157</v>
      </c>
      <c r="D736" s="52" t="str">
        <f ca="1">_xlfn.IFNA(VLOOKUP(A736,电气!A:F,6,FALSE),"")</f>
        <v>钢结构</v>
      </c>
      <c r="E736" s="52" t="str">
        <f>TEXT(COUNTIF(电气!Y:Y,G736),"0")</f>
        <v>1</v>
      </c>
      <c r="F736" s="52" t="str">
        <f t="array" ref="F736">_xlfn.TEXTJOIN(";",1,IF(电气!$Y$1:$Y$942=G736,电气!$E$1:$E$942,""))</f>
        <v>循环水站1-4线</v>
      </c>
      <c r="G736" s="52" t="str">
        <f t="shared" si="12"/>
        <v>选厂设备循环水站5照明配电箱（盘）安装</v>
      </c>
      <c r="H736" s="52" t="b">
        <v>0</v>
      </c>
    </row>
    <row r="737" spans="1:8">
      <c r="A737" s="52" t="s">
        <v>163</v>
      </c>
      <c r="B737" s="82">
        <v>5</v>
      </c>
      <c r="C737" s="82" t="s">
        <v>35</v>
      </c>
      <c r="D737" s="52" t="str">
        <f ca="1">_xlfn.IFNA(VLOOKUP(A737,电气!A:F,6,FALSE),"")</f>
        <v>钢结构</v>
      </c>
      <c r="E737" s="52" t="str">
        <f>TEXT(COUNTIF(电气!Y:Y,G737),"0")</f>
        <v>1</v>
      </c>
      <c r="F737" s="52" t="str">
        <f t="array" ref="F737">_xlfn.TEXTJOIN(";",1,IF(电气!$Y$1:$Y$942=G737,电气!$E$1:$E$942,""))</f>
        <v>循环水站1-4线</v>
      </c>
      <c r="G737" s="52" t="str">
        <f t="shared" si="12"/>
        <v>选厂设备循环水站5电线、电缆导管和线槽敷设</v>
      </c>
      <c r="H737" s="52" t="b">
        <v>0</v>
      </c>
    </row>
    <row r="738" spans="1:8">
      <c r="A738" s="52" t="s">
        <v>163</v>
      </c>
      <c r="B738" s="60">
        <v>5</v>
      </c>
      <c r="C738" s="60" t="s">
        <v>30</v>
      </c>
      <c r="D738" s="52" t="str">
        <f ca="1">_xlfn.IFNA(VLOOKUP(A738,电气!A:F,6,FALSE),"")</f>
        <v>钢结构</v>
      </c>
      <c r="E738" s="52" t="str">
        <f>TEXT(COUNTIF(电气!Y:Y,G738),"0")</f>
        <v>1</v>
      </c>
      <c r="F738" s="52" t="str">
        <f t="array" ref="F738">_xlfn.TEXTJOIN(";",1,IF(电气!$Y$1:$Y$942=G738,电气!$E$1:$E$942,""))</f>
        <v>循环水站1-4线</v>
      </c>
      <c r="G738" s="52" t="str">
        <f t="shared" si="12"/>
        <v>选厂设备循环水站5电线、电缆穿管和线槽敷设</v>
      </c>
      <c r="H738" s="52" t="b">
        <v>0</v>
      </c>
    </row>
    <row r="739" spans="1:8">
      <c r="A739" s="52" t="s">
        <v>163</v>
      </c>
      <c r="B739" s="82">
        <v>5</v>
      </c>
      <c r="C739" s="82" t="s">
        <v>81</v>
      </c>
      <c r="D739" s="52" t="str">
        <f ca="1">_xlfn.IFNA(VLOOKUP(A739,电气!A:F,6,FALSE),"")</f>
        <v>钢结构</v>
      </c>
      <c r="E739" s="52" t="str">
        <f>TEXT(COUNTIF(电气!Y:Y,G739),"0")</f>
        <v>1</v>
      </c>
      <c r="F739" s="52" t="str">
        <f t="array" ref="F739">_xlfn.TEXTJOIN(";",1,IF(电气!$Y$1:$Y$942=G739,电气!$E$1:$E$942,""))</f>
        <v>循环水站1-4线</v>
      </c>
      <c r="G739" s="52" t="str">
        <f t="shared" si="12"/>
        <v>选厂设备循环水站5电缆头制作、导线连接和线路电气试验</v>
      </c>
      <c r="H739" s="52" t="b">
        <v>0</v>
      </c>
    </row>
    <row r="740" spans="1:7">
      <c r="A740" s="52" t="s">
        <v>163</v>
      </c>
      <c r="B740" s="60">
        <v>6</v>
      </c>
      <c r="C740" s="60" t="s">
        <v>100</v>
      </c>
      <c r="D740" s="52" t="str">
        <f ca="1">_xlfn.IFNA(VLOOKUP(A740,电气!A:F,6,FALSE),"")</f>
        <v>钢结构</v>
      </c>
      <c r="E740" s="52" t="str">
        <f>TEXT(COUNTIF(电气!Y:Y,G740),"0")</f>
        <v>0</v>
      </c>
      <c r="F740" s="52" t="str">
        <f t="array" ref="F740">_xlfn.TEXTJOIN(";",1,IF(电气!$Y$1:$Y$942=G740,电气!$E$1:$E$942,""))</f>
        <v/>
      </c>
      <c r="G740" s="52" t="str">
        <f t="shared" si="12"/>
        <v>选厂设备循环水站6成套配电柜、控制柜和动力配电箱安装</v>
      </c>
    </row>
    <row r="741" spans="1:7">
      <c r="A741" s="52" t="s">
        <v>163</v>
      </c>
      <c r="B741" s="82">
        <v>6</v>
      </c>
      <c r="C741" s="82" t="s">
        <v>95</v>
      </c>
      <c r="D741" s="52" t="str">
        <f ca="1">_xlfn.IFNA(VLOOKUP(A741,电气!A:F,6,FALSE),"")</f>
        <v>钢结构</v>
      </c>
      <c r="E741" s="52" t="str">
        <f>TEXT(COUNTIF(电气!Y:Y,G741),"0")</f>
        <v>0</v>
      </c>
      <c r="F741" s="52" t="str">
        <f t="array" ref="F741">_xlfn.TEXTJOIN(";",1,IF(电气!$Y$1:$Y$942=G741,电气!$E$1:$E$942,""))</f>
        <v/>
      </c>
      <c r="G741" s="52" t="str">
        <f t="shared" si="12"/>
        <v>选厂设备循环水站6接地装置安装</v>
      </c>
    </row>
    <row r="742" spans="1:7">
      <c r="A742" s="52" t="s">
        <v>163</v>
      </c>
      <c r="B742" s="60">
        <v>6</v>
      </c>
      <c r="C742" s="60" t="s">
        <v>174</v>
      </c>
      <c r="D742" s="52" t="str">
        <f ca="1">_xlfn.IFNA(VLOOKUP(A742,电气!A:F,6,FALSE),"")</f>
        <v>钢结构</v>
      </c>
      <c r="E742" s="52" t="str">
        <f>TEXT(COUNTIF(电气!Y:Y,G742),"0")</f>
        <v>0</v>
      </c>
      <c r="F742" s="52" t="str">
        <f t="array" ref="F742">_xlfn.TEXTJOIN(";",1,IF(电气!$Y$1:$Y$942=G742,电气!$E$1:$E$942,""))</f>
        <v/>
      </c>
      <c r="G742" s="52" t="str">
        <f t="shared" si="12"/>
        <v>选厂设备循环水站6柴油发电机组安装</v>
      </c>
    </row>
    <row r="743" spans="1:7">
      <c r="A743" s="52" t="s">
        <v>163</v>
      </c>
      <c r="B743" s="82">
        <v>6</v>
      </c>
      <c r="C743" s="82" t="s">
        <v>35</v>
      </c>
      <c r="D743" s="52" t="str">
        <f ca="1">_xlfn.IFNA(VLOOKUP(A743,电气!A:F,6,FALSE),"")</f>
        <v>钢结构</v>
      </c>
      <c r="E743" s="52" t="str">
        <f>TEXT(COUNTIF(电气!Y:Y,G743),"0")</f>
        <v>0</v>
      </c>
      <c r="F743" s="52" t="str">
        <f t="array" ref="F743">_xlfn.TEXTJOIN(";",1,IF(电气!$Y$1:$Y$942=G743,电气!$E$1:$E$942,""))</f>
        <v/>
      </c>
      <c r="G743" s="52" t="str">
        <f t="shared" si="12"/>
        <v>选厂设备循环水站6电线、电缆导管和线槽敷设</v>
      </c>
    </row>
    <row r="744" spans="1:7">
      <c r="A744" s="52" t="s">
        <v>163</v>
      </c>
      <c r="B744" s="60">
        <v>6</v>
      </c>
      <c r="C744" s="60" t="s">
        <v>30</v>
      </c>
      <c r="D744" s="52" t="str">
        <f ca="1">_xlfn.IFNA(VLOOKUP(A744,电气!A:F,6,FALSE),"")</f>
        <v>钢结构</v>
      </c>
      <c r="E744" s="52" t="str">
        <f>TEXT(COUNTIF(电气!Y:Y,G744),"0")</f>
        <v>0</v>
      </c>
      <c r="F744" s="52" t="str">
        <f t="array" ref="F744">_xlfn.TEXTJOIN(";",1,IF(电气!$Y$1:$Y$942=G744,电气!$E$1:$E$942,""))</f>
        <v/>
      </c>
      <c r="G744" s="52" t="str">
        <f t="shared" si="12"/>
        <v>选厂设备循环水站6电线、电缆穿管和线槽敷设</v>
      </c>
    </row>
    <row r="745" spans="1:7">
      <c r="A745" s="52" t="s">
        <v>163</v>
      </c>
      <c r="B745" s="82">
        <v>6</v>
      </c>
      <c r="C745" s="82" t="s">
        <v>81</v>
      </c>
      <c r="D745" s="52" t="str">
        <f ca="1">_xlfn.IFNA(VLOOKUP(A745,电气!A:F,6,FALSE),"")</f>
        <v>钢结构</v>
      </c>
      <c r="E745" s="52" t="str">
        <f>TEXT(COUNTIF(电气!Y:Y,G745),"0")</f>
        <v>0</v>
      </c>
      <c r="F745" s="52" t="str">
        <f t="array" ref="F745">_xlfn.TEXTJOIN(";",1,IF(电气!$Y$1:$Y$942=G745,电气!$E$1:$E$942,""))</f>
        <v/>
      </c>
      <c r="G745" s="52" t="str">
        <f t="shared" si="12"/>
        <v>选厂设备循环水站6电缆头制作、导线连接和线路电气试验</v>
      </c>
    </row>
    <row r="746" spans="1:7">
      <c r="A746" s="52" t="s">
        <v>163</v>
      </c>
      <c r="B746" s="60">
        <v>6</v>
      </c>
      <c r="C746" s="60" t="s">
        <v>45</v>
      </c>
      <c r="D746" s="52" t="str">
        <f ca="1">_xlfn.IFNA(VLOOKUP(A746,电气!A:F,6,FALSE),"")</f>
        <v>钢结构</v>
      </c>
      <c r="E746" s="52" t="str">
        <f>TEXT(COUNTIF(电气!Y:Y,G746),"0")</f>
        <v>0</v>
      </c>
      <c r="F746" s="52" t="str">
        <f t="array" ref="F746">_xlfn.TEXTJOIN(";",1,IF(电气!$Y$1:$Y$942=G746,电气!$E$1:$E$942,""))</f>
        <v/>
      </c>
      <c r="G746" s="52" t="str">
        <f t="shared" si="12"/>
        <v>选厂设备循环水站6裸母线、封闭母线、插接式母线安装</v>
      </c>
    </row>
    <row r="747" spans="1:7">
      <c r="A747" s="52" t="s">
        <v>163</v>
      </c>
      <c r="B747" s="82">
        <v>7</v>
      </c>
      <c r="C747" s="82" t="s">
        <v>92</v>
      </c>
      <c r="D747" s="52" t="str">
        <f ca="1">_xlfn.IFNA(VLOOKUP(A747,电气!A:F,6,FALSE),"")</f>
        <v>钢结构</v>
      </c>
      <c r="E747" s="52" t="str">
        <f>TEXT(COUNTIF(电气!Y:Y,G747),"0")</f>
        <v>0</v>
      </c>
      <c r="F747" s="52" t="str">
        <f t="array" ref="F747">_xlfn.TEXTJOIN(";",1,IF(电气!$Y$1:$Y$942=G747,电气!$E$1:$E$942,""))</f>
        <v/>
      </c>
      <c r="G747" s="52" t="str">
        <f t="shared" si="12"/>
        <v>选厂设备循环水站7变配电室接地干线敷设</v>
      </c>
    </row>
    <row r="748" spans="1:7">
      <c r="A748" s="52" t="s">
        <v>163</v>
      </c>
      <c r="B748" s="60">
        <v>7</v>
      </c>
      <c r="C748" s="60" t="s">
        <v>95</v>
      </c>
      <c r="D748" s="52" t="str">
        <f ca="1">_xlfn.IFNA(VLOOKUP(A748,电气!A:F,6,FALSE),"")</f>
        <v>钢结构</v>
      </c>
      <c r="E748" s="52" t="str">
        <f>TEXT(COUNTIF(电气!Y:Y,G748),"0")</f>
        <v>0</v>
      </c>
      <c r="F748" s="52" t="str">
        <f t="array" ref="F748">_xlfn.TEXTJOIN(";",1,IF(电气!$Y$1:$Y$942=G748,电气!$E$1:$E$942,""))</f>
        <v/>
      </c>
      <c r="G748" s="52" t="str">
        <f t="shared" si="12"/>
        <v>选厂设备循环水站7接地装置安装</v>
      </c>
    </row>
    <row r="749" spans="1:7">
      <c r="A749" s="52" t="s">
        <v>163</v>
      </c>
      <c r="B749" s="82">
        <v>7</v>
      </c>
      <c r="C749" s="82" t="s">
        <v>90</v>
      </c>
      <c r="D749" s="52" t="str">
        <f ca="1">_xlfn.IFNA(VLOOKUP(A749,电气!A:F,6,FALSE),"")</f>
        <v>钢结构</v>
      </c>
      <c r="E749" s="52" t="str">
        <f>TEXT(COUNTIF(电气!Y:Y,G749),"0")</f>
        <v>0</v>
      </c>
      <c r="F749" s="52" t="str">
        <f t="array" ref="F749">_xlfn.TEXTJOIN(";",1,IF(电气!$Y$1:$Y$942=G749,电气!$E$1:$E$942,""))</f>
        <v/>
      </c>
      <c r="G749" s="52" t="str">
        <f t="shared" si="12"/>
        <v>选厂设备循环水站7接闪器安装</v>
      </c>
    </row>
    <row r="750" spans="1:8">
      <c r="A750" s="52" t="s">
        <v>136</v>
      </c>
      <c r="B750" s="60">
        <v>1</v>
      </c>
      <c r="C750" s="60" t="s">
        <v>39</v>
      </c>
      <c r="D750" s="52" t="str">
        <f ca="1">_xlfn.IFNA(VLOOKUP(A750,电气!A:F,6,FALSE),"")</f>
        <v>钢筋混凝土</v>
      </c>
      <c r="E750" s="52" t="str">
        <f>TEXT(COUNTIF(电气!Y:Y,G750),"0")</f>
        <v>3</v>
      </c>
      <c r="F750" s="52" t="str">
        <f t="array" ref="F750">_xlfn.TEXTJOIN(";",1,IF(电气!$Y$1:$Y$942=G750,电气!$E$1:$E$942,""))</f>
        <v>2#新水泵房;3#新水泵房;5#新水泵房</v>
      </c>
      <c r="G750" s="52" t="str">
        <f t="shared" si="12"/>
        <v>新水泵房及输送管线1变压器安装</v>
      </c>
      <c r="H750" s="52" t="b">
        <v>0</v>
      </c>
    </row>
    <row r="751" spans="1:7">
      <c r="A751" s="52" t="s">
        <v>136</v>
      </c>
      <c r="B751" s="82">
        <v>1</v>
      </c>
      <c r="C751" s="82" t="s">
        <v>42</v>
      </c>
      <c r="D751" s="52" t="str">
        <f ca="1">_xlfn.IFNA(VLOOKUP(A751,电气!A:F,6,FALSE),"")</f>
        <v>钢筋混凝土</v>
      </c>
      <c r="E751" s="52" t="str">
        <f>TEXT(COUNTIF(电气!Y:Y,G751),"0")</f>
        <v>0</v>
      </c>
      <c r="F751" s="52" t="str">
        <f t="array" ref="F751">_xlfn.TEXTJOIN(";",1,IF(电气!$Y$1:$Y$942=G751,电气!$E$1:$E$942,""))</f>
        <v/>
      </c>
      <c r="G751" s="52" t="str">
        <f t="shared" si="12"/>
        <v>新水泵房及输送管线1成套配电柜、控制柜安装</v>
      </c>
    </row>
    <row r="752" spans="1:8">
      <c r="A752" s="52" t="s">
        <v>136</v>
      </c>
      <c r="B752" s="60">
        <v>1</v>
      </c>
      <c r="C752" s="60" t="s">
        <v>35</v>
      </c>
      <c r="D752" s="52" t="str">
        <f ca="1">_xlfn.IFNA(VLOOKUP(A752,电气!A:F,6,FALSE),"")</f>
        <v>钢筋混凝土</v>
      </c>
      <c r="E752" s="52" t="str">
        <f>TEXT(COUNTIF(电气!Y:Y,G752),"0")</f>
        <v>3</v>
      </c>
      <c r="F752" s="52" t="str">
        <f t="array" ref="F752">_xlfn.TEXTJOIN(";",1,IF(电气!$Y$1:$Y$942=G752,电气!$E$1:$E$942,""))</f>
        <v>2#新水泵房;3#新水泵房;5#新水泵房</v>
      </c>
      <c r="G752" s="52" t="str">
        <f t="shared" si="12"/>
        <v>新水泵房及输送管线1电线、电缆导管和线槽敷设</v>
      </c>
      <c r="H752" s="52" t="b">
        <v>0</v>
      </c>
    </row>
    <row r="753" spans="1:8">
      <c r="A753" s="52" t="s">
        <v>136</v>
      </c>
      <c r="B753" s="82">
        <v>1</v>
      </c>
      <c r="C753" s="82" t="s">
        <v>30</v>
      </c>
      <c r="D753" s="52" t="str">
        <f ca="1">_xlfn.IFNA(VLOOKUP(A753,电气!A:F,6,FALSE),"")</f>
        <v>钢筋混凝土</v>
      </c>
      <c r="E753" s="52" t="str">
        <f>TEXT(COUNTIF(电气!Y:Y,G753),"0")</f>
        <v>3</v>
      </c>
      <c r="F753" s="52" t="str">
        <f t="array" ref="F753">_xlfn.TEXTJOIN(";",1,IF(电气!$Y$1:$Y$942=G753,电气!$E$1:$E$942,""))</f>
        <v>2#新水泵房;3#新水泵房;5#新水泵房</v>
      </c>
      <c r="G753" s="52" t="str">
        <f t="shared" si="12"/>
        <v>新水泵房及输送管线1电线、电缆穿管和线槽敷设</v>
      </c>
      <c r="H753" s="52" t="b">
        <v>0</v>
      </c>
    </row>
    <row r="754" spans="1:7">
      <c r="A754" s="52" t="s">
        <v>136</v>
      </c>
      <c r="B754" s="60">
        <v>1</v>
      </c>
      <c r="C754" s="60" t="s">
        <v>81</v>
      </c>
      <c r="D754" s="52" t="str">
        <f ca="1">_xlfn.IFNA(VLOOKUP(A754,电气!A:F,6,FALSE),"")</f>
        <v>钢筋混凝土</v>
      </c>
      <c r="E754" s="52" t="str">
        <f>TEXT(COUNTIF(电气!Y:Y,G754),"0")</f>
        <v>0</v>
      </c>
      <c r="F754" s="52" t="str">
        <f t="array" ref="F754">_xlfn.TEXTJOIN(";",1,IF(电气!$Y$1:$Y$942=G754,电气!$E$1:$E$942,""))</f>
        <v/>
      </c>
      <c r="G754" s="52" t="str">
        <f t="shared" si="12"/>
        <v>新水泵房及输送管线1电缆头制作、导线连接和线路电气试验</v>
      </c>
    </row>
    <row r="755" spans="1:7">
      <c r="A755" s="52" t="s">
        <v>136</v>
      </c>
      <c r="B755" s="82">
        <v>2</v>
      </c>
      <c r="C755" s="82" t="s">
        <v>39</v>
      </c>
      <c r="D755" s="52" t="str">
        <f ca="1">_xlfn.IFNA(VLOOKUP(A755,电气!A:F,6,FALSE),"")</f>
        <v>钢筋混凝土</v>
      </c>
      <c r="E755" s="52" t="str">
        <f>TEXT(COUNTIF(电气!Y:Y,G755),"0")</f>
        <v>0</v>
      </c>
      <c r="F755" s="52" t="str">
        <f t="array" ref="F755">_xlfn.TEXTJOIN(";",1,IF(电气!$Y$1:$Y$942=G755,电气!$E$1:$E$942,""))</f>
        <v/>
      </c>
      <c r="G755" s="52" t="str">
        <f t="shared" si="12"/>
        <v>新水泵房及输送管线2变压器安装</v>
      </c>
    </row>
    <row r="756" spans="1:7">
      <c r="A756" s="52" t="s">
        <v>136</v>
      </c>
      <c r="B756" s="60">
        <v>2</v>
      </c>
      <c r="C756" s="60" t="s">
        <v>92</v>
      </c>
      <c r="D756" s="52" t="str">
        <f ca="1">_xlfn.IFNA(VLOOKUP(A756,电气!A:F,6,FALSE),"")</f>
        <v>钢筋混凝土</v>
      </c>
      <c r="E756" s="52" t="str">
        <f>TEXT(COUNTIF(电气!Y:Y,G756),"0")</f>
        <v>0</v>
      </c>
      <c r="F756" s="52" t="str">
        <f t="array" ref="F756">_xlfn.TEXTJOIN(";",1,IF(电气!$Y$1:$Y$942=G756,电气!$E$1:$E$942,""))</f>
        <v/>
      </c>
      <c r="G756" s="52" t="str">
        <f t="shared" si="12"/>
        <v>新水泵房及输送管线2变配电室接地干线敷设</v>
      </c>
    </row>
    <row r="757" spans="1:7">
      <c r="A757" s="52" t="s">
        <v>136</v>
      </c>
      <c r="B757" s="82">
        <v>2</v>
      </c>
      <c r="C757" s="82" t="s">
        <v>42</v>
      </c>
      <c r="D757" s="52" t="str">
        <f ca="1">_xlfn.IFNA(VLOOKUP(A757,电气!A:F,6,FALSE),"")</f>
        <v>钢筋混凝土</v>
      </c>
      <c r="E757" s="52" t="str">
        <f>TEXT(COUNTIF(电气!Y:Y,G757),"0")</f>
        <v>0</v>
      </c>
      <c r="F757" s="52" t="str">
        <f t="array" ref="F757">_xlfn.TEXTJOIN(";",1,IF(电气!$Y$1:$Y$942=G757,电气!$E$1:$E$942,""))</f>
        <v/>
      </c>
      <c r="G757" s="52" t="str">
        <f t="shared" si="12"/>
        <v>新水泵房及输送管线2成套配电柜、控制柜安装</v>
      </c>
    </row>
    <row r="758" spans="1:7">
      <c r="A758" s="52" t="s">
        <v>136</v>
      </c>
      <c r="B758" s="60">
        <v>2</v>
      </c>
      <c r="C758" s="60" t="s">
        <v>95</v>
      </c>
      <c r="D758" s="52" t="str">
        <f ca="1">_xlfn.IFNA(VLOOKUP(A758,电气!A:F,6,FALSE),"")</f>
        <v>钢筋混凝土</v>
      </c>
      <c r="E758" s="52" t="str">
        <f>TEXT(COUNTIF(电气!Y:Y,G758),"0")</f>
        <v>0</v>
      </c>
      <c r="F758" s="52" t="str">
        <f t="array" ref="F758">_xlfn.TEXTJOIN(";",1,IF(电气!$Y$1:$Y$942=G758,电气!$E$1:$E$942,""))</f>
        <v/>
      </c>
      <c r="G758" s="52" t="str">
        <f t="shared" si="12"/>
        <v>新水泵房及输送管线2接地装置安装</v>
      </c>
    </row>
    <row r="759" spans="1:7">
      <c r="A759" s="52" t="s">
        <v>136</v>
      </c>
      <c r="B759" s="82">
        <v>2</v>
      </c>
      <c r="C759" s="82" t="s">
        <v>90</v>
      </c>
      <c r="D759" s="52" t="str">
        <f ca="1">_xlfn.IFNA(VLOOKUP(A759,电气!A:F,6,FALSE),"")</f>
        <v>钢筋混凝土</v>
      </c>
      <c r="E759" s="52" t="str">
        <f>TEXT(COUNTIF(电气!Y:Y,G759),"0")</f>
        <v>0</v>
      </c>
      <c r="F759" s="52" t="str">
        <f t="array" ref="F759">_xlfn.TEXTJOIN(";",1,IF(电气!$Y$1:$Y$942=G759,电气!$E$1:$E$942,""))</f>
        <v/>
      </c>
      <c r="G759" s="52" t="str">
        <f t="shared" si="12"/>
        <v>新水泵房及输送管线2接闪器安装</v>
      </c>
    </row>
    <row r="760" spans="1:7">
      <c r="A760" s="52" t="s">
        <v>136</v>
      </c>
      <c r="B760" s="60">
        <v>2</v>
      </c>
      <c r="C760" s="60" t="s">
        <v>157</v>
      </c>
      <c r="D760" s="52" t="str">
        <f ca="1">_xlfn.IFNA(VLOOKUP(A760,电气!A:F,6,FALSE),"")</f>
        <v>钢筋混凝土</v>
      </c>
      <c r="E760" s="52" t="str">
        <f>TEXT(COUNTIF(电气!Y:Y,G760),"0")</f>
        <v>0</v>
      </c>
      <c r="F760" s="52" t="str">
        <f t="array" ref="F760">_xlfn.TEXTJOIN(";",1,IF(电气!$Y$1:$Y$942=G760,电气!$E$1:$E$942,""))</f>
        <v/>
      </c>
      <c r="G760" s="52" t="str">
        <f t="shared" si="12"/>
        <v>新水泵房及输送管线2照明配电箱（盘）安装</v>
      </c>
    </row>
    <row r="761" spans="1:7">
      <c r="A761" s="52" t="s">
        <v>136</v>
      </c>
      <c r="B761" s="82">
        <v>2</v>
      </c>
      <c r="C761" s="82" t="s">
        <v>81</v>
      </c>
      <c r="D761" s="52" t="str">
        <f ca="1">_xlfn.IFNA(VLOOKUP(A761,电气!A:F,6,FALSE),"")</f>
        <v>钢筋混凝土</v>
      </c>
      <c r="E761" s="52" t="str">
        <f>TEXT(COUNTIF(电气!Y:Y,G761),"0")</f>
        <v>0</v>
      </c>
      <c r="F761" s="52" t="str">
        <f t="array" ref="F761">_xlfn.TEXTJOIN(";",1,IF(电气!$Y$1:$Y$942=G761,电气!$E$1:$E$942,""))</f>
        <v/>
      </c>
      <c r="G761" s="52" t="str">
        <f t="shared" si="12"/>
        <v>新水泵房及输送管线2电缆头制作、导线连接和线路电气试验</v>
      </c>
    </row>
    <row r="762" spans="1:7">
      <c r="A762" s="52" t="s">
        <v>136</v>
      </c>
      <c r="B762" s="60">
        <v>2</v>
      </c>
      <c r="C762" s="60" t="s">
        <v>47</v>
      </c>
      <c r="D762" s="52" t="str">
        <f ca="1">_xlfn.IFNA(VLOOKUP(A762,电气!A:F,6,FALSE),"")</f>
        <v>钢筋混凝土</v>
      </c>
      <c r="E762" s="52" t="str">
        <f>TEXT(COUNTIF(电气!Y:Y,G762),"0")</f>
        <v>0</v>
      </c>
      <c r="F762" s="52" t="str">
        <f t="array" ref="F762">_xlfn.TEXTJOIN(";",1,IF(电气!$Y$1:$Y$942=G762,电气!$E$1:$E$942,""))</f>
        <v/>
      </c>
      <c r="G762" s="52" t="str">
        <f t="shared" si="12"/>
        <v>新水泵房及输送管线2电缆沟内和电缆竖井内电缆敷设</v>
      </c>
    </row>
    <row r="763" spans="1:7">
      <c r="A763" s="52" t="s">
        <v>136</v>
      </c>
      <c r="B763" s="82">
        <v>2</v>
      </c>
      <c r="C763" s="82" t="s">
        <v>45</v>
      </c>
      <c r="D763" s="52" t="str">
        <f ca="1">_xlfn.IFNA(VLOOKUP(A763,电气!A:F,6,FALSE),"")</f>
        <v>钢筋混凝土</v>
      </c>
      <c r="E763" s="52" t="str">
        <f>TEXT(COUNTIF(电气!Y:Y,G763),"0")</f>
        <v>0</v>
      </c>
      <c r="F763" s="52" t="str">
        <f t="array" ref="F763">_xlfn.TEXTJOIN(";",1,IF(电气!$Y$1:$Y$942=G763,电气!$E$1:$E$942,""))</f>
        <v/>
      </c>
      <c r="G763" s="52" t="str">
        <f t="shared" si="12"/>
        <v>新水泵房及输送管线2裸母线、封闭母线、插接式母线安装</v>
      </c>
    </row>
    <row r="764" spans="1:7">
      <c r="A764" s="52" t="s">
        <v>136</v>
      </c>
      <c r="B764" s="60">
        <v>3</v>
      </c>
      <c r="C764" s="60" t="s">
        <v>37</v>
      </c>
      <c r="D764" s="52" t="str">
        <f ca="1">_xlfn.IFNA(VLOOKUP(A764,电气!A:F,6,FALSE),"")</f>
        <v>钢筋混凝土</v>
      </c>
      <c r="E764" s="52" t="str">
        <f>TEXT(COUNTIF(电气!Y:Y,G764),"0")</f>
        <v>0</v>
      </c>
      <c r="F764" s="52" t="str">
        <f t="array" ref="F764">_xlfn.TEXTJOIN(";",1,IF(电气!$Y$1:$Y$942=G764,电气!$E$1:$E$942,""))</f>
        <v/>
      </c>
      <c r="G764" s="52" t="str">
        <f t="shared" si="12"/>
        <v>新水泵房及输送管线3桥架安装和桥架内电缆敷设</v>
      </c>
    </row>
    <row r="765" spans="1:7">
      <c r="A765" s="52" t="s">
        <v>136</v>
      </c>
      <c r="B765" s="82">
        <v>3</v>
      </c>
      <c r="C765" s="82" t="s">
        <v>35</v>
      </c>
      <c r="D765" s="52" t="str">
        <f ca="1">_xlfn.IFNA(VLOOKUP(A765,电气!A:F,6,FALSE),"")</f>
        <v>钢筋混凝土</v>
      </c>
      <c r="E765" s="52" t="str">
        <f>TEXT(COUNTIF(电气!Y:Y,G765),"0")</f>
        <v>0</v>
      </c>
      <c r="F765" s="52" t="str">
        <f t="array" ref="F765">_xlfn.TEXTJOIN(";",1,IF(电气!$Y$1:$Y$942=G765,电气!$E$1:$E$942,""))</f>
        <v/>
      </c>
      <c r="G765" s="52" t="str">
        <f t="shared" si="12"/>
        <v>新水泵房及输送管线3电线、电缆导管和线槽敷设</v>
      </c>
    </row>
    <row r="766" spans="1:7">
      <c r="A766" s="52" t="s">
        <v>136</v>
      </c>
      <c r="B766" s="60">
        <v>3</v>
      </c>
      <c r="C766" s="60" t="s">
        <v>30</v>
      </c>
      <c r="D766" s="52" t="str">
        <f ca="1">_xlfn.IFNA(VLOOKUP(A766,电气!A:F,6,FALSE),"")</f>
        <v>钢筋混凝土</v>
      </c>
      <c r="E766" s="52" t="str">
        <f>TEXT(COUNTIF(电气!Y:Y,G766),"0")</f>
        <v>0</v>
      </c>
      <c r="F766" s="52" t="str">
        <f t="array" ref="F766">_xlfn.TEXTJOIN(";",1,IF(电气!$Y$1:$Y$942=G766,电气!$E$1:$E$942,""))</f>
        <v/>
      </c>
      <c r="G766" s="52" t="str">
        <f t="shared" si="12"/>
        <v>新水泵房及输送管线3电线、电缆穿管和线槽敷设</v>
      </c>
    </row>
    <row r="767" spans="1:7">
      <c r="A767" s="52" t="s">
        <v>136</v>
      </c>
      <c r="B767" s="82">
        <v>3</v>
      </c>
      <c r="C767" s="82" t="s">
        <v>81</v>
      </c>
      <c r="D767" s="52" t="str">
        <f ca="1">_xlfn.IFNA(VLOOKUP(A767,电气!A:F,6,FALSE),"")</f>
        <v>钢筋混凝土</v>
      </c>
      <c r="E767" s="52" t="str">
        <f>TEXT(COUNTIF(电气!Y:Y,G767),"0")</f>
        <v>0</v>
      </c>
      <c r="F767" s="52" t="str">
        <f t="array" ref="F767">_xlfn.TEXTJOIN(";",1,IF(电气!$Y$1:$Y$942=G767,电气!$E$1:$E$942,""))</f>
        <v/>
      </c>
      <c r="G767" s="52" t="str">
        <f t="shared" si="12"/>
        <v>新水泵房及输送管线3电缆头制作、导线连接和线路电气试验</v>
      </c>
    </row>
    <row r="768" spans="1:7">
      <c r="A768" s="52" t="s">
        <v>136</v>
      </c>
      <c r="B768" s="60">
        <v>3</v>
      </c>
      <c r="C768" s="60" t="s">
        <v>47</v>
      </c>
      <c r="D768" s="52" t="str">
        <f ca="1">_xlfn.IFNA(VLOOKUP(A768,电气!A:F,6,FALSE),"")</f>
        <v>钢筋混凝土</v>
      </c>
      <c r="E768" s="52" t="str">
        <f>TEXT(COUNTIF(电气!Y:Y,G768),"0")</f>
        <v>0</v>
      </c>
      <c r="F768" s="52" t="str">
        <f t="array" ref="F768">_xlfn.TEXTJOIN(";",1,IF(电气!$Y$1:$Y$942=G768,电气!$E$1:$E$942,""))</f>
        <v/>
      </c>
      <c r="G768" s="52" t="str">
        <f t="shared" si="12"/>
        <v>新水泵房及输送管线3电缆沟内和电缆竖井内电缆敷设</v>
      </c>
    </row>
    <row r="769" spans="1:7">
      <c r="A769" s="52" t="s">
        <v>136</v>
      </c>
      <c r="B769" s="82">
        <v>3</v>
      </c>
      <c r="C769" s="82" t="s">
        <v>45</v>
      </c>
      <c r="D769" s="52" t="str">
        <f ca="1">_xlfn.IFNA(VLOOKUP(A769,电气!A:F,6,FALSE),"")</f>
        <v>钢筋混凝土</v>
      </c>
      <c r="E769" s="52" t="str">
        <f>TEXT(COUNTIF(电气!Y:Y,G769),"0")</f>
        <v>0</v>
      </c>
      <c r="F769" s="52" t="str">
        <f t="array" ref="F769">_xlfn.TEXTJOIN(";",1,IF(电气!$Y$1:$Y$942=G769,电气!$E$1:$E$942,""))</f>
        <v/>
      </c>
      <c r="G769" s="52" t="str">
        <f t="shared" si="12"/>
        <v>新水泵房及输送管线3裸母线、封闭母线、插接式母线安装</v>
      </c>
    </row>
    <row r="770" spans="1:8">
      <c r="A770" s="52" t="s">
        <v>136</v>
      </c>
      <c r="B770" s="60">
        <v>4</v>
      </c>
      <c r="C770" s="60" t="s">
        <v>101</v>
      </c>
      <c r="D770" s="52" t="str">
        <f ca="1">_xlfn.IFNA(VLOOKUP(A770,电气!A:F,6,FALSE),"")</f>
        <v>钢筋混凝土</v>
      </c>
      <c r="E770" s="52" t="str">
        <f>TEXT(COUNTIF(电气!Y:Y,G770),"0")</f>
        <v>3</v>
      </c>
      <c r="F770" s="52" t="str">
        <f t="array" ref="F770">_xlfn.TEXTJOIN(";",1,IF(电气!$Y$1:$Y$942=G770,电气!$E$1:$E$942,""))</f>
        <v>2#新水泵房;3#新水泵房;5#新水泵房</v>
      </c>
      <c r="G770" s="52" t="str">
        <f t="shared" ref="G770:G833" si="13">A770&amp;B770&amp;C770</f>
        <v>新水泵房及输送管线4低压电动机检查、接线</v>
      </c>
      <c r="H770" s="52" t="b">
        <v>0</v>
      </c>
    </row>
    <row r="771" spans="1:8">
      <c r="A771" s="52" t="s">
        <v>136</v>
      </c>
      <c r="B771" s="82">
        <v>4</v>
      </c>
      <c r="C771" s="82" t="s">
        <v>102</v>
      </c>
      <c r="D771" s="52" t="str">
        <f ca="1">_xlfn.IFNA(VLOOKUP(A771,电气!A:F,6,FALSE),"")</f>
        <v>钢筋混凝土</v>
      </c>
      <c r="E771" s="52" t="str">
        <f>TEXT(COUNTIF(电气!Y:Y,G771),"0")</f>
        <v>3</v>
      </c>
      <c r="F771" s="52" t="str">
        <f t="array" ref="F771">_xlfn.TEXTJOIN(";",1,IF(电气!$Y$1:$Y$942=G771,电气!$E$1:$E$942,""))</f>
        <v>5#新水泵房;2#新水泵房;3#新水泵房</v>
      </c>
      <c r="G771" s="52" t="str">
        <f t="shared" si="13"/>
        <v>新水泵房及输送管线4低压电气动力设备检测、试验和空载试运行</v>
      </c>
      <c r="H771" s="52" t="b">
        <v>0</v>
      </c>
    </row>
    <row r="772" spans="1:8">
      <c r="A772" s="52" t="s">
        <v>136</v>
      </c>
      <c r="B772" s="60">
        <v>4</v>
      </c>
      <c r="C772" s="60" t="s">
        <v>100</v>
      </c>
      <c r="D772" s="52" t="str">
        <f ca="1">_xlfn.IFNA(VLOOKUP(A772,电气!A:F,6,FALSE),"")</f>
        <v>钢筋混凝土</v>
      </c>
      <c r="E772" s="52" t="str">
        <f>TEXT(COUNTIF(电气!Y:Y,G772),"0")</f>
        <v>3</v>
      </c>
      <c r="F772" s="52" t="str">
        <f t="array" ref="F772">_xlfn.TEXTJOIN(";",1,IF(电气!$Y$1:$Y$942=G772,电气!$E$1:$E$942,""))</f>
        <v>2#新水泵房;3#新水泵房;5#新水泵房</v>
      </c>
      <c r="G772" s="52" t="str">
        <f t="shared" si="13"/>
        <v>新水泵房及输送管线4成套配电柜、控制柜和动力配电箱安装</v>
      </c>
      <c r="H772" s="52" t="b">
        <v>0</v>
      </c>
    </row>
    <row r="773" spans="1:7">
      <c r="A773" s="52" t="s">
        <v>136</v>
      </c>
      <c r="B773" s="82">
        <v>4</v>
      </c>
      <c r="C773" s="82" t="s">
        <v>75</v>
      </c>
      <c r="D773" s="52" t="str">
        <f ca="1">_xlfn.IFNA(VLOOKUP(A773,电气!A:F,6,FALSE),"")</f>
        <v>钢筋混凝土</v>
      </c>
      <c r="E773" s="52" t="str">
        <f>TEXT(COUNTIF(电气!Y:Y,G773),"0")</f>
        <v>0</v>
      </c>
      <c r="F773" s="52" t="str">
        <f t="array" ref="F773">_xlfn.TEXTJOIN(";",1,IF(电气!$Y$1:$Y$942=G773,电气!$E$1:$E$942,""))</f>
        <v/>
      </c>
      <c r="G773" s="52" t="str">
        <f t="shared" si="13"/>
        <v>新水泵房及输送管线4插座、开关安装</v>
      </c>
    </row>
    <row r="774" spans="1:7">
      <c r="A774" s="52" t="s">
        <v>136</v>
      </c>
      <c r="B774" s="60">
        <v>4</v>
      </c>
      <c r="C774" s="60" t="s">
        <v>37</v>
      </c>
      <c r="D774" s="52" t="str">
        <f ca="1">_xlfn.IFNA(VLOOKUP(A774,电气!A:F,6,FALSE),"")</f>
        <v>钢筋混凝土</v>
      </c>
      <c r="E774" s="52" t="str">
        <f>TEXT(COUNTIF(电气!Y:Y,G774),"0")</f>
        <v>0</v>
      </c>
      <c r="F774" s="52" t="str">
        <f t="array" ref="F774">_xlfn.TEXTJOIN(";",1,IF(电气!$Y$1:$Y$942=G774,电气!$E$1:$E$942,""))</f>
        <v/>
      </c>
      <c r="G774" s="52" t="str">
        <f t="shared" si="13"/>
        <v>新水泵房及输送管线4桥架安装和桥架内电缆敷设</v>
      </c>
    </row>
    <row r="775" spans="1:7">
      <c r="A775" s="52" t="s">
        <v>136</v>
      </c>
      <c r="B775" s="82">
        <v>4</v>
      </c>
      <c r="C775" s="82" t="s">
        <v>35</v>
      </c>
      <c r="D775" s="52" t="str">
        <f ca="1">_xlfn.IFNA(VLOOKUP(A775,电气!A:F,6,FALSE),"")</f>
        <v>钢筋混凝土</v>
      </c>
      <c r="E775" s="52" t="str">
        <f>TEXT(COUNTIF(电气!Y:Y,G775),"0")</f>
        <v>0</v>
      </c>
      <c r="F775" s="52" t="str">
        <f t="array" ref="F775">_xlfn.TEXTJOIN(";",1,IF(电气!$Y$1:$Y$942=G775,电气!$E$1:$E$942,""))</f>
        <v/>
      </c>
      <c r="G775" s="52" t="str">
        <f t="shared" si="13"/>
        <v>新水泵房及输送管线4电线、电缆导管和线槽敷设</v>
      </c>
    </row>
    <row r="776" spans="1:7">
      <c r="A776" s="52" t="s">
        <v>136</v>
      </c>
      <c r="B776" s="60">
        <v>4</v>
      </c>
      <c r="C776" s="60" t="s">
        <v>30</v>
      </c>
      <c r="D776" s="52" t="str">
        <f ca="1">_xlfn.IFNA(VLOOKUP(A776,电气!A:F,6,FALSE),"")</f>
        <v>钢筋混凝土</v>
      </c>
      <c r="E776" s="52" t="str">
        <f>TEXT(COUNTIF(电气!Y:Y,G776),"0")</f>
        <v>0</v>
      </c>
      <c r="F776" s="52" t="str">
        <f t="array" ref="F776">_xlfn.TEXTJOIN(";",1,IF(电气!$Y$1:$Y$942=G776,电气!$E$1:$E$942,""))</f>
        <v/>
      </c>
      <c r="G776" s="52" t="str">
        <f t="shared" si="13"/>
        <v>新水泵房及输送管线4电线、电缆穿管和线槽敷设</v>
      </c>
    </row>
    <row r="777" spans="1:8">
      <c r="A777" s="52" t="s">
        <v>136</v>
      </c>
      <c r="B777" s="82">
        <v>4</v>
      </c>
      <c r="C777" s="82" t="s">
        <v>81</v>
      </c>
      <c r="D777" s="52" t="str">
        <f ca="1">_xlfn.IFNA(VLOOKUP(A777,电气!A:F,6,FALSE),"")</f>
        <v>钢筋混凝土</v>
      </c>
      <c r="E777" s="52" t="str">
        <f>TEXT(COUNTIF(电气!Y:Y,G777),"0")</f>
        <v>3</v>
      </c>
      <c r="F777" s="52" t="str">
        <f t="array" ref="F777">_xlfn.TEXTJOIN(";",1,IF(电气!$Y$1:$Y$942=G777,电气!$E$1:$E$942,""))</f>
        <v>2#新水泵房;3#新水泵房;5#新水泵房</v>
      </c>
      <c r="G777" s="52" t="str">
        <f t="shared" si="13"/>
        <v>新水泵房及输送管线4电缆头制作、导线连接和线路电气试验</v>
      </c>
      <c r="H777" s="52" t="b">
        <v>0</v>
      </c>
    </row>
    <row r="778" spans="1:7">
      <c r="A778" s="52" t="s">
        <v>136</v>
      </c>
      <c r="B778" s="60">
        <v>5</v>
      </c>
      <c r="C778" s="60" t="s">
        <v>86</v>
      </c>
      <c r="D778" s="52" t="str">
        <f ca="1">_xlfn.IFNA(VLOOKUP(A778,电气!A:F,6,FALSE),"")</f>
        <v>钢筋混凝土</v>
      </c>
      <c r="E778" s="52" t="str">
        <f>TEXT(COUNTIF(电气!Y:Y,G778),"0")</f>
        <v>0</v>
      </c>
      <c r="F778" s="52" t="str">
        <f t="array" ref="F778">_xlfn.TEXTJOIN(";",1,IF(电气!$Y$1:$Y$942=G778,电气!$E$1:$E$942,""))</f>
        <v/>
      </c>
      <c r="G778" s="52" t="str">
        <f t="shared" si="13"/>
        <v>新水泵房及输送管线5建筑照明通电试运行</v>
      </c>
    </row>
    <row r="779" spans="1:8">
      <c r="A779" s="52" t="s">
        <v>136</v>
      </c>
      <c r="B779" s="82">
        <v>5</v>
      </c>
      <c r="C779" s="82" t="s">
        <v>36</v>
      </c>
      <c r="D779" s="52" t="str">
        <f ca="1">_xlfn.IFNA(VLOOKUP(A779,电气!A:F,6,FALSE),"")</f>
        <v>钢筋混凝土</v>
      </c>
      <c r="E779" s="52" t="str">
        <f>TEXT(COUNTIF(电气!Y:Y,G779),"0")</f>
        <v>3</v>
      </c>
      <c r="F779" s="52" t="str">
        <f t="array" ref="F779">_xlfn.TEXTJOIN(";",1,IF(电气!$Y$1:$Y$942=G779,电气!$E$1:$E$942,""))</f>
        <v>5#新水泵房;2#新水泵房;3#新水泵房</v>
      </c>
      <c r="G779" s="52" t="str">
        <f t="shared" si="13"/>
        <v>新水泵房及输送管线5普通灯具安装</v>
      </c>
      <c r="H779" s="52" t="b">
        <v>0</v>
      </c>
    </row>
    <row r="780" spans="1:7">
      <c r="A780" s="52" t="s">
        <v>136</v>
      </c>
      <c r="B780" s="60">
        <v>5</v>
      </c>
      <c r="C780" s="60" t="s">
        <v>157</v>
      </c>
      <c r="D780" s="52" t="str">
        <f ca="1">_xlfn.IFNA(VLOOKUP(A780,电气!A:F,6,FALSE),"")</f>
        <v>钢筋混凝土</v>
      </c>
      <c r="E780" s="52" t="str">
        <f>TEXT(COUNTIF(电气!Y:Y,G780),"0")</f>
        <v>0</v>
      </c>
      <c r="F780" s="52" t="str">
        <f t="array" ref="F780">_xlfn.TEXTJOIN(";",1,IF(电气!$Y$1:$Y$942=G780,电气!$E$1:$E$942,""))</f>
        <v/>
      </c>
      <c r="G780" s="52" t="str">
        <f t="shared" si="13"/>
        <v>新水泵房及输送管线5照明配电箱（盘）安装</v>
      </c>
    </row>
    <row r="781" spans="1:8">
      <c r="A781" s="52" t="s">
        <v>136</v>
      </c>
      <c r="B781" s="82">
        <v>5</v>
      </c>
      <c r="C781" s="82" t="s">
        <v>35</v>
      </c>
      <c r="D781" s="52" t="str">
        <f ca="1">_xlfn.IFNA(VLOOKUP(A781,电气!A:F,6,FALSE),"")</f>
        <v>钢筋混凝土</v>
      </c>
      <c r="E781" s="52" t="str">
        <f>TEXT(COUNTIF(电气!Y:Y,G781),"0")</f>
        <v>3</v>
      </c>
      <c r="F781" s="52" t="str">
        <f t="array" ref="F781">_xlfn.TEXTJOIN(";",1,IF(电气!$Y$1:$Y$942=G781,电气!$E$1:$E$942,""))</f>
        <v>5#新水泵房;2#新水泵房;3#新水泵房</v>
      </c>
      <c r="G781" s="52" t="str">
        <f t="shared" si="13"/>
        <v>新水泵房及输送管线5电线、电缆导管和线槽敷设</v>
      </c>
      <c r="H781" s="52" t="b">
        <v>0</v>
      </c>
    </row>
    <row r="782" spans="1:8">
      <c r="A782" s="52" t="s">
        <v>136</v>
      </c>
      <c r="B782" s="60">
        <v>5</v>
      </c>
      <c r="C782" s="60" t="s">
        <v>30</v>
      </c>
      <c r="D782" s="52" t="str">
        <f ca="1">_xlfn.IFNA(VLOOKUP(A782,电气!A:F,6,FALSE),"")</f>
        <v>钢筋混凝土</v>
      </c>
      <c r="E782" s="52" t="str">
        <f>TEXT(COUNTIF(电气!Y:Y,G782),"0")</f>
        <v>3</v>
      </c>
      <c r="F782" s="52" t="str">
        <f t="array" ref="F782">_xlfn.TEXTJOIN(";",1,IF(电气!$Y$1:$Y$942=G782,电气!$E$1:$E$942,""))</f>
        <v>5#新水泵房;2#新水泵房;3#新水泵房</v>
      </c>
      <c r="G782" s="52" t="str">
        <f t="shared" si="13"/>
        <v>新水泵房及输送管线5电线、电缆穿管和线槽敷设</v>
      </c>
      <c r="H782" s="52" t="b">
        <v>0</v>
      </c>
    </row>
    <row r="783" spans="1:7">
      <c r="A783" s="52" t="s">
        <v>136</v>
      </c>
      <c r="B783" s="82">
        <v>5</v>
      </c>
      <c r="C783" s="82" t="s">
        <v>81</v>
      </c>
      <c r="D783" s="52" t="str">
        <f ca="1">_xlfn.IFNA(VLOOKUP(A783,电气!A:F,6,FALSE),"")</f>
        <v>钢筋混凝土</v>
      </c>
      <c r="E783" s="52" t="str">
        <f>TEXT(COUNTIF(电气!Y:Y,G783),"0")</f>
        <v>0</v>
      </c>
      <c r="F783" s="52" t="str">
        <f t="array" ref="F783">_xlfn.TEXTJOIN(";",1,IF(电气!$Y$1:$Y$942=G783,电气!$E$1:$E$942,""))</f>
        <v/>
      </c>
      <c r="G783" s="52" t="str">
        <f t="shared" si="13"/>
        <v>新水泵房及输送管线5电缆头制作、导线连接和线路电气试验</v>
      </c>
    </row>
    <row r="784" spans="1:7">
      <c r="A784" s="52" t="s">
        <v>136</v>
      </c>
      <c r="B784" s="60">
        <v>6</v>
      </c>
      <c r="C784" s="60" t="s">
        <v>100</v>
      </c>
      <c r="D784" s="52" t="str">
        <f ca="1">_xlfn.IFNA(VLOOKUP(A784,电气!A:F,6,FALSE),"")</f>
        <v>钢筋混凝土</v>
      </c>
      <c r="E784" s="52" t="str">
        <f>TEXT(COUNTIF(电气!Y:Y,G784),"0")</f>
        <v>0</v>
      </c>
      <c r="F784" s="52" t="str">
        <f t="array" ref="F784">_xlfn.TEXTJOIN(";",1,IF(电气!$Y$1:$Y$942=G784,电气!$E$1:$E$942,""))</f>
        <v/>
      </c>
      <c r="G784" s="52" t="str">
        <f t="shared" si="13"/>
        <v>新水泵房及输送管线6成套配电柜、控制柜和动力配电箱安装</v>
      </c>
    </row>
    <row r="785" spans="1:7">
      <c r="A785" s="52" t="s">
        <v>136</v>
      </c>
      <c r="B785" s="82">
        <v>6</v>
      </c>
      <c r="C785" s="82" t="s">
        <v>95</v>
      </c>
      <c r="D785" s="52" t="str">
        <f ca="1">_xlfn.IFNA(VLOOKUP(A785,电气!A:F,6,FALSE),"")</f>
        <v>钢筋混凝土</v>
      </c>
      <c r="E785" s="52" t="str">
        <f>TEXT(COUNTIF(电气!Y:Y,G785),"0")</f>
        <v>0</v>
      </c>
      <c r="F785" s="52" t="str">
        <f t="array" ref="F785">_xlfn.TEXTJOIN(";",1,IF(电气!$Y$1:$Y$942=G785,电气!$E$1:$E$942,""))</f>
        <v/>
      </c>
      <c r="G785" s="52" t="str">
        <f t="shared" si="13"/>
        <v>新水泵房及输送管线6接地装置安装</v>
      </c>
    </row>
    <row r="786" spans="1:7">
      <c r="A786" s="52" t="s">
        <v>136</v>
      </c>
      <c r="B786" s="60">
        <v>6</v>
      </c>
      <c r="C786" s="60" t="s">
        <v>174</v>
      </c>
      <c r="D786" s="52" t="str">
        <f ca="1">_xlfn.IFNA(VLOOKUP(A786,电气!A:F,6,FALSE),"")</f>
        <v>钢筋混凝土</v>
      </c>
      <c r="E786" s="52" t="str">
        <f>TEXT(COUNTIF(电气!Y:Y,G786),"0")</f>
        <v>0</v>
      </c>
      <c r="F786" s="52" t="str">
        <f t="array" ref="F786">_xlfn.TEXTJOIN(";",1,IF(电气!$Y$1:$Y$942=G786,电气!$E$1:$E$942,""))</f>
        <v/>
      </c>
      <c r="G786" s="52" t="str">
        <f t="shared" si="13"/>
        <v>新水泵房及输送管线6柴油发电机组安装</v>
      </c>
    </row>
    <row r="787" spans="1:7">
      <c r="A787" s="52" t="s">
        <v>136</v>
      </c>
      <c r="B787" s="82">
        <v>6</v>
      </c>
      <c r="C787" s="82" t="s">
        <v>35</v>
      </c>
      <c r="D787" s="52" t="str">
        <f ca="1">_xlfn.IFNA(VLOOKUP(A787,电气!A:F,6,FALSE),"")</f>
        <v>钢筋混凝土</v>
      </c>
      <c r="E787" s="52" t="str">
        <f>TEXT(COUNTIF(电气!Y:Y,G787),"0")</f>
        <v>0</v>
      </c>
      <c r="F787" s="52" t="str">
        <f t="array" ref="F787">_xlfn.TEXTJOIN(";",1,IF(电气!$Y$1:$Y$942=G787,电气!$E$1:$E$942,""))</f>
        <v/>
      </c>
      <c r="G787" s="52" t="str">
        <f t="shared" si="13"/>
        <v>新水泵房及输送管线6电线、电缆导管和线槽敷设</v>
      </c>
    </row>
    <row r="788" spans="1:7">
      <c r="A788" s="52" t="s">
        <v>136</v>
      </c>
      <c r="B788" s="60">
        <v>6</v>
      </c>
      <c r="C788" s="60" t="s">
        <v>30</v>
      </c>
      <c r="D788" s="52" t="str">
        <f ca="1">_xlfn.IFNA(VLOOKUP(A788,电气!A:F,6,FALSE),"")</f>
        <v>钢筋混凝土</v>
      </c>
      <c r="E788" s="52" t="str">
        <f>TEXT(COUNTIF(电气!Y:Y,G788),"0")</f>
        <v>0</v>
      </c>
      <c r="F788" s="52" t="str">
        <f t="array" ref="F788">_xlfn.TEXTJOIN(";",1,IF(电气!$Y$1:$Y$942=G788,电气!$E$1:$E$942,""))</f>
        <v/>
      </c>
      <c r="G788" s="52" t="str">
        <f t="shared" si="13"/>
        <v>新水泵房及输送管线6电线、电缆穿管和线槽敷设</v>
      </c>
    </row>
    <row r="789" spans="1:7">
      <c r="A789" s="52" t="s">
        <v>136</v>
      </c>
      <c r="B789" s="82">
        <v>6</v>
      </c>
      <c r="C789" s="82" t="s">
        <v>81</v>
      </c>
      <c r="D789" s="52" t="str">
        <f ca="1">_xlfn.IFNA(VLOOKUP(A789,电气!A:F,6,FALSE),"")</f>
        <v>钢筋混凝土</v>
      </c>
      <c r="E789" s="52" t="str">
        <f>TEXT(COUNTIF(电气!Y:Y,G789),"0")</f>
        <v>0</v>
      </c>
      <c r="F789" s="52" t="str">
        <f t="array" ref="F789">_xlfn.TEXTJOIN(";",1,IF(电气!$Y$1:$Y$942=G789,电气!$E$1:$E$942,""))</f>
        <v/>
      </c>
      <c r="G789" s="52" t="str">
        <f t="shared" si="13"/>
        <v>新水泵房及输送管线6电缆头制作、导线连接和线路电气试验</v>
      </c>
    </row>
    <row r="790" spans="1:7">
      <c r="A790" s="52" t="s">
        <v>136</v>
      </c>
      <c r="B790" s="60">
        <v>6</v>
      </c>
      <c r="C790" s="60" t="s">
        <v>45</v>
      </c>
      <c r="D790" s="52" t="str">
        <f ca="1">_xlfn.IFNA(VLOOKUP(A790,电气!A:F,6,FALSE),"")</f>
        <v>钢筋混凝土</v>
      </c>
      <c r="E790" s="52" t="str">
        <f>TEXT(COUNTIF(电气!Y:Y,G790),"0")</f>
        <v>0</v>
      </c>
      <c r="F790" s="52" t="str">
        <f t="array" ref="F790">_xlfn.TEXTJOIN(";",1,IF(电气!$Y$1:$Y$942=G790,电气!$E$1:$E$942,""))</f>
        <v/>
      </c>
      <c r="G790" s="52" t="str">
        <f t="shared" si="13"/>
        <v>新水泵房及输送管线6裸母线、封闭母线、插接式母线安装</v>
      </c>
    </row>
    <row r="791" spans="1:7">
      <c r="A791" s="52" t="s">
        <v>136</v>
      </c>
      <c r="B791" s="82">
        <v>7</v>
      </c>
      <c r="C791" s="82" t="s">
        <v>92</v>
      </c>
      <c r="D791" s="52" t="str">
        <f ca="1">_xlfn.IFNA(VLOOKUP(A791,电气!A:F,6,FALSE),"")</f>
        <v>钢筋混凝土</v>
      </c>
      <c r="E791" s="52" t="str">
        <f>TEXT(COUNTIF(电气!Y:Y,G791),"0")</f>
        <v>0</v>
      </c>
      <c r="F791" s="52" t="str">
        <f t="array" ref="F791">_xlfn.TEXTJOIN(";",1,IF(电气!$Y$1:$Y$942=G791,电气!$E$1:$E$942,""))</f>
        <v/>
      </c>
      <c r="G791" s="52" t="str">
        <f t="shared" si="13"/>
        <v>新水泵房及输送管线7变配电室接地干线敷设</v>
      </c>
    </row>
    <row r="792" spans="1:8">
      <c r="A792" s="52" t="s">
        <v>136</v>
      </c>
      <c r="B792" s="60">
        <v>7</v>
      </c>
      <c r="C792" s="60" t="s">
        <v>95</v>
      </c>
      <c r="D792" s="52" t="str">
        <f ca="1">_xlfn.IFNA(VLOOKUP(A792,电气!A:F,6,FALSE),"")</f>
        <v>钢筋混凝土</v>
      </c>
      <c r="E792" s="52" t="str">
        <f>TEXT(COUNTIF(电气!Y:Y,G792),"0")</f>
        <v>3</v>
      </c>
      <c r="F792" s="52" t="str">
        <f t="array" ref="F792">_xlfn.TEXTJOIN(";",1,IF(电气!$Y$1:$Y$942=G792,电气!$E$1:$E$942,""))</f>
        <v>2#新水泵房;3#新水泵房;5#新水泵房</v>
      </c>
      <c r="G792" s="52" t="str">
        <f t="shared" si="13"/>
        <v>新水泵房及输送管线7接地装置安装</v>
      </c>
      <c r="H792" s="52" t="b">
        <v>0</v>
      </c>
    </row>
    <row r="793" spans="1:8">
      <c r="A793" s="52" t="s">
        <v>136</v>
      </c>
      <c r="B793" s="82">
        <v>7</v>
      </c>
      <c r="C793" s="82" t="s">
        <v>90</v>
      </c>
      <c r="D793" s="52" t="str">
        <f ca="1">_xlfn.IFNA(VLOOKUP(A793,电气!A:F,6,FALSE),"")</f>
        <v>钢筋混凝土</v>
      </c>
      <c r="E793" s="52" t="str">
        <f>TEXT(COUNTIF(电气!Y:Y,G793),"0")</f>
        <v>3</v>
      </c>
      <c r="F793" s="52" t="str">
        <f t="array" ref="F793">_xlfn.TEXTJOIN(";",1,IF(电气!$Y$1:$Y$942=G793,电气!$E$1:$E$942,""))</f>
        <v>2#新水泵房;3#新水泵房;5#新水泵房</v>
      </c>
      <c r="G793" s="52" t="str">
        <f t="shared" si="13"/>
        <v>新水泵房及输送管线7接闪器安装</v>
      </c>
      <c r="H793" s="52" t="b">
        <v>0</v>
      </c>
    </row>
    <row r="794" spans="1:7">
      <c r="A794" s="52" t="s">
        <v>181</v>
      </c>
      <c r="B794" s="60">
        <v>1</v>
      </c>
      <c r="C794" s="60" t="s">
        <v>39</v>
      </c>
      <c r="D794" s="52" t="str">
        <f ca="1">_xlfn.IFNA(VLOOKUP(A794,电气!A:F,6,FALSE),"")</f>
        <v>钢结构</v>
      </c>
      <c r="E794" s="52" t="str">
        <f>TEXT(COUNTIF(电气!Y:Y,G794),"0")</f>
        <v>0</v>
      </c>
      <c r="F794" s="52" t="str">
        <f t="array" ref="F794">_xlfn.TEXTJOIN(";",1,IF(电气!$Y$1:$Y$942=G794,电气!$E$1:$E$942,""))</f>
        <v/>
      </c>
      <c r="G794" s="52" t="str">
        <f t="shared" si="13"/>
        <v>溶液精滤1变压器安装</v>
      </c>
    </row>
    <row r="795" spans="1:7">
      <c r="A795" s="52" t="s">
        <v>181</v>
      </c>
      <c r="B795" s="82">
        <v>1</v>
      </c>
      <c r="C795" s="82" t="s">
        <v>42</v>
      </c>
      <c r="D795" s="52" t="str">
        <f ca="1">_xlfn.IFNA(VLOOKUP(A795,电气!A:F,6,FALSE),"")</f>
        <v>钢结构</v>
      </c>
      <c r="E795" s="52" t="str">
        <f>TEXT(COUNTIF(电气!Y:Y,G795),"0")</f>
        <v>0</v>
      </c>
      <c r="F795" s="52" t="str">
        <f t="array" ref="F795">_xlfn.TEXTJOIN(";",1,IF(电气!$Y$1:$Y$942=G795,电气!$E$1:$E$942,""))</f>
        <v/>
      </c>
      <c r="G795" s="52" t="str">
        <f t="shared" si="13"/>
        <v>溶液精滤1成套配电柜、控制柜安装</v>
      </c>
    </row>
    <row r="796" spans="1:7">
      <c r="A796" s="52" t="s">
        <v>181</v>
      </c>
      <c r="B796" s="60">
        <v>1</v>
      </c>
      <c r="C796" s="60" t="s">
        <v>35</v>
      </c>
      <c r="D796" s="52" t="str">
        <f ca="1">_xlfn.IFNA(VLOOKUP(A796,电气!A:F,6,FALSE),"")</f>
        <v>钢结构</v>
      </c>
      <c r="E796" s="52" t="str">
        <f>TEXT(COUNTIF(电气!Y:Y,G796),"0")</f>
        <v>0</v>
      </c>
      <c r="F796" s="52" t="str">
        <f t="array" ref="F796">_xlfn.TEXTJOIN(";",1,IF(电气!$Y$1:$Y$942=G796,电气!$E$1:$E$942,""))</f>
        <v/>
      </c>
      <c r="G796" s="52" t="str">
        <f t="shared" si="13"/>
        <v>溶液精滤1电线、电缆导管和线槽敷设</v>
      </c>
    </row>
    <row r="797" spans="1:7">
      <c r="A797" s="52" t="s">
        <v>181</v>
      </c>
      <c r="B797" s="82">
        <v>1</v>
      </c>
      <c r="C797" s="82" t="s">
        <v>30</v>
      </c>
      <c r="D797" s="52" t="str">
        <f ca="1">_xlfn.IFNA(VLOOKUP(A797,电气!A:F,6,FALSE),"")</f>
        <v>钢结构</v>
      </c>
      <c r="E797" s="52" t="str">
        <f>TEXT(COUNTIF(电气!Y:Y,G797),"0")</f>
        <v>0</v>
      </c>
      <c r="F797" s="52" t="str">
        <f t="array" ref="F797">_xlfn.TEXTJOIN(";",1,IF(电气!$Y$1:$Y$942=G797,电气!$E$1:$E$942,""))</f>
        <v/>
      </c>
      <c r="G797" s="52" t="str">
        <f t="shared" si="13"/>
        <v>溶液精滤1电线、电缆穿管和线槽敷设</v>
      </c>
    </row>
    <row r="798" spans="1:7">
      <c r="A798" s="52" t="s">
        <v>181</v>
      </c>
      <c r="B798" s="60">
        <v>1</v>
      </c>
      <c r="C798" s="60" t="s">
        <v>81</v>
      </c>
      <c r="D798" s="52" t="str">
        <f ca="1">_xlfn.IFNA(VLOOKUP(A798,电气!A:F,6,FALSE),"")</f>
        <v>钢结构</v>
      </c>
      <c r="E798" s="52" t="str">
        <f>TEXT(COUNTIF(电气!Y:Y,G798),"0")</f>
        <v>0</v>
      </c>
      <c r="F798" s="52" t="str">
        <f t="array" ref="F798">_xlfn.TEXTJOIN(";",1,IF(电气!$Y$1:$Y$942=G798,电气!$E$1:$E$942,""))</f>
        <v/>
      </c>
      <c r="G798" s="52" t="str">
        <f t="shared" si="13"/>
        <v>溶液精滤1电缆头制作、导线连接和线路电气试验</v>
      </c>
    </row>
    <row r="799" spans="1:7">
      <c r="A799" s="52" t="s">
        <v>181</v>
      </c>
      <c r="B799" s="82">
        <v>2</v>
      </c>
      <c r="C799" s="82" t="s">
        <v>39</v>
      </c>
      <c r="D799" s="52" t="str">
        <f ca="1">_xlfn.IFNA(VLOOKUP(A799,电气!A:F,6,FALSE),"")</f>
        <v>钢结构</v>
      </c>
      <c r="E799" s="52" t="str">
        <f>TEXT(COUNTIF(电气!Y:Y,G799),"0")</f>
        <v>0</v>
      </c>
      <c r="F799" s="52" t="str">
        <f t="array" ref="F799">_xlfn.TEXTJOIN(";",1,IF(电气!$Y$1:$Y$942=G799,电气!$E$1:$E$942,""))</f>
        <v/>
      </c>
      <c r="G799" s="52" t="str">
        <f t="shared" si="13"/>
        <v>溶液精滤2变压器安装</v>
      </c>
    </row>
    <row r="800" spans="1:7">
      <c r="A800" s="52" t="s">
        <v>181</v>
      </c>
      <c r="B800" s="60">
        <v>2</v>
      </c>
      <c r="C800" s="60" t="s">
        <v>92</v>
      </c>
      <c r="D800" s="52" t="str">
        <f ca="1">_xlfn.IFNA(VLOOKUP(A800,电气!A:F,6,FALSE),"")</f>
        <v>钢结构</v>
      </c>
      <c r="E800" s="52" t="str">
        <f>TEXT(COUNTIF(电气!Y:Y,G800),"0")</f>
        <v>0</v>
      </c>
      <c r="F800" s="52" t="str">
        <f t="array" ref="F800">_xlfn.TEXTJOIN(";",1,IF(电气!$Y$1:$Y$942=G800,电气!$E$1:$E$942,""))</f>
        <v/>
      </c>
      <c r="G800" s="52" t="str">
        <f t="shared" si="13"/>
        <v>溶液精滤2变配电室接地干线敷设</v>
      </c>
    </row>
    <row r="801" spans="1:7">
      <c r="A801" s="52" t="s">
        <v>181</v>
      </c>
      <c r="B801" s="82">
        <v>2</v>
      </c>
      <c r="C801" s="82" t="s">
        <v>42</v>
      </c>
      <c r="D801" s="52" t="str">
        <f ca="1">_xlfn.IFNA(VLOOKUP(A801,电气!A:F,6,FALSE),"")</f>
        <v>钢结构</v>
      </c>
      <c r="E801" s="52" t="str">
        <f>TEXT(COUNTIF(电气!Y:Y,G801),"0")</f>
        <v>0</v>
      </c>
      <c r="F801" s="52" t="str">
        <f t="array" ref="F801">_xlfn.TEXTJOIN(";",1,IF(电气!$Y$1:$Y$942=G801,电气!$E$1:$E$942,""))</f>
        <v/>
      </c>
      <c r="G801" s="52" t="str">
        <f t="shared" si="13"/>
        <v>溶液精滤2成套配电柜、控制柜安装</v>
      </c>
    </row>
    <row r="802" spans="1:7">
      <c r="A802" s="52" t="s">
        <v>181</v>
      </c>
      <c r="B802" s="60">
        <v>2</v>
      </c>
      <c r="C802" s="60" t="s">
        <v>95</v>
      </c>
      <c r="D802" s="52" t="str">
        <f ca="1">_xlfn.IFNA(VLOOKUP(A802,电气!A:F,6,FALSE),"")</f>
        <v>钢结构</v>
      </c>
      <c r="E802" s="52" t="str">
        <f>TEXT(COUNTIF(电气!Y:Y,G802),"0")</f>
        <v>0</v>
      </c>
      <c r="F802" s="52" t="str">
        <f t="array" ref="F802">_xlfn.TEXTJOIN(";",1,IF(电气!$Y$1:$Y$942=G802,电气!$E$1:$E$942,""))</f>
        <v/>
      </c>
      <c r="G802" s="52" t="str">
        <f t="shared" si="13"/>
        <v>溶液精滤2接地装置安装</v>
      </c>
    </row>
    <row r="803" spans="1:7">
      <c r="A803" s="52" t="s">
        <v>181</v>
      </c>
      <c r="B803" s="82">
        <v>2</v>
      </c>
      <c r="C803" s="82" t="s">
        <v>90</v>
      </c>
      <c r="D803" s="52" t="str">
        <f ca="1">_xlfn.IFNA(VLOOKUP(A803,电气!A:F,6,FALSE),"")</f>
        <v>钢结构</v>
      </c>
      <c r="E803" s="52" t="str">
        <f>TEXT(COUNTIF(电气!Y:Y,G803),"0")</f>
        <v>0</v>
      </c>
      <c r="F803" s="52" t="str">
        <f t="array" ref="F803">_xlfn.TEXTJOIN(";",1,IF(电气!$Y$1:$Y$942=G803,电气!$E$1:$E$942,""))</f>
        <v/>
      </c>
      <c r="G803" s="52" t="str">
        <f t="shared" si="13"/>
        <v>溶液精滤2接闪器安装</v>
      </c>
    </row>
    <row r="804" spans="1:7">
      <c r="A804" s="52" t="s">
        <v>181</v>
      </c>
      <c r="B804" s="60">
        <v>2</v>
      </c>
      <c r="C804" s="60" t="s">
        <v>157</v>
      </c>
      <c r="D804" s="52" t="str">
        <f ca="1">_xlfn.IFNA(VLOOKUP(A804,电气!A:F,6,FALSE),"")</f>
        <v>钢结构</v>
      </c>
      <c r="E804" s="52" t="str">
        <f>TEXT(COUNTIF(电气!Y:Y,G804),"0")</f>
        <v>0</v>
      </c>
      <c r="F804" s="52" t="str">
        <f t="array" ref="F804">_xlfn.TEXTJOIN(";",1,IF(电气!$Y$1:$Y$942=G804,电气!$E$1:$E$942,""))</f>
        <v/>
      </c>
      <c r="G804" s="52" t="str">
        <f t="shared" si="13"/>
        <v>溶液精滤2照明配电箱（盘）安装</v>
      </c>
    </row>
    <row r="805" spans="1:7">
      <c r="A805" s="52" t="s">
        <v>181</v>
      </c>
      <c r="B805" s="82">
        <v>2</v>
      </c>
      <c r="C805" s="82" t="s">
        <v>81</v>
      </c>
      <c r="D805" s="52" t="str">
        <f ca="1">_xlfn.IFNA(VLOOKUP(A805,电气!A:F,6,FALSE),"")</f>
        <v>钢结构</v>
      </c>
      <c r="E805" s="52" t="str">
        <f>TEXT(COUNTIF(电气!Y:Y,G805),"0")</f>
        <v>0</v>
      </c>
      <c r="F805" s="52" t="str">
        <f t="array" ref="F805">_xlfn.TEXTJOIN(";",1,IF(电气!$Y$1:$Y$942=G805,电气!$E$1:$E$942,""))</f>
        <v/>
      </c>
      <c r="G805" s="52" t="str">
        <f t="shared" si="13"/>
        <v>溶液精滤2电缆头制作、导线连接和线路电气试验</v>
      </c>
    </row>
    <row r="806" spans="1:7">
      <c r="A806" s="52" t="s">
        <v>181</v>
      </c>
      <c r="B806" s="60">
        <v>2</v>
      </c>
      <c r="C806" s="60" t="s">
        <v>47</v>
      </c>
      <c r="D806" s="52" t="str">
        <f ca="1">_xlfn.IFNA(VLOOKUP(A806,电气!A:F,6,FALSE),"")</f>
        <v>钢结构</v>
      </c>
      <c r="E806" s="52" t="str">
        <f>TEXT(COUNTIF(电气!Y:Y,G806),"0")</f>
        <v>0</v>
      </c>
      <c r="F806" s="52" t="str">
        <f t="array" ref="F806">_xlfn.TEXTJOIN(";",1,IF(电气!$Y$1:$Y$942=G806,电气!$E$1:$E$942,""))</f>
        <v/>
      </c>
      <c r="G806" s="52" t="str">
        <f t="shared" si="13"/>
        <v>溶液精滤2电缆沟内和电缆竖井内电缆敷设</v>
      </c>
    </row>
    <row r="807" spans="1:7">
      <c r="A807" s="52" t="s">
        <v>181</v>
      </c>
      <c r="B807" s="82">
        <v>2</v>
      </c>
      <c r="C807" s="82" t="s">
        <v>45</v>
      </c>
      <c r="D807" s="52" t="str">
        <f ca="1">_xlfn.IFNA(VLOOKUP(A807,电气!A:F,6,FALSE),"")</f>
        <v>钢结构</v>
      </c>
      <c r="E807" s="52" t="str">
        <f>TEXT(COUNTIF(电气!Y:Y,G807),"0")</f>
        <v>0</v>
      </c>
      <c r="F807" s="52" t="str">
        <f t="array" ref="F807">_xlfn.TEXTJOIN(";",1,IF(电气!$Y$1:$Y$942=G807,电气!$E$1:$E$942,""))</f>
        <v/>
      </c>
      <c r="G807" s="52" t="str">
        <f t="shared" si="13"/>
        <v>溶液精滤2裸母线、封闭母线、插接式母线安装</v>
      </c>
    </row>
    <row r="808" spans="1:7">
      <c r="A808" s="52" t="s">
        <v>181</v>
      </c>
      <c r="B808" s="60">
        <v>3</v>
      </c>
      <c r="C808" s="60" t="s">
        <v>37</v>
      </c>
      <c r="D808" s="52" t="str">
        <f ca="1">_xlfn.IFNA(VLOOKUP(A808,电气!A:F,6,FALSE),"")</f>
        <v>钢结构</v>
      </c>
      <c r="E808" s="52" t="str">
        <f>TEXT(COUNTIF(电气!Y:Y,G808),"0")</f>
        <v>0</v>
      </c>
      <c r="F808" s="52" t="str">
        <f t="array" ref="F808">_xlfn.TEXTJOIN(";",1,IF(电气!$Y$1:$Y$942=G808,电气!$E$1:$E$942,""))</f>
        <v/>
      </c>
      <c r="G808" s="52" t="str">
        <f t="shared" si="13"/>
        <v>溶液精滤3桥架安装和桥架内电缆敷设</v>
      </c>
    </row>
    <row r="809" spans="1:7">
      <c r="A809" s="52" t="s">
        <v>181</v>
      </c>
      <c r="B809" s="82">
        <v>3</v>
      </c>
      <c r="C809" s="82" t="s">
        <v>35</v>
      </c>
      <c r="D809" s="52" t="str">
        <f ca="1">_xlfn.IFNA(VLOOKUP(A809,电气!A:F,6,FALSE),"")</f>
        <v>钢结构</v>
      </c>
      <c r="E809" s="52" t="str">
        <f>TEXT(COUNTIF(电气!Y:Y,G809),"0")</f>
        <v>0</v>
      </c>
      <c r="F809" s="52" t="str">
        <f t="array" ref="F809">_xlfn.TEXTJOIN(";",1,IF(电气!$Y$1:$Y$942=G809,电气!$E$1:$E$942,""))</f>
        <v/>
      </c>
      <c r="G809" s="52" t="str">
        <f t="shared" si="13"/>
        <v>溶液精滤3电线、电缆导管和线槽敷设</v>
      </c>
    </row>
    <row r="810" spans="1:7">
      <c r="A810" s="52" t="s">
        <v>181</v>
      </c>
      <c r="B810" s="60">
        <v>3</v>
      </c>
      <c r="C810" s="60" t="s">
        <v>30</v>
      </c>
      <c r="D810" s="52" t="str">
        <f ca="1">_xlfn.IFNA(VLOOKUP(A810,电气!A:F,6,FALSE),"")</f>
        <v>钢结构</v>
      </c>
      <c r="E810" s="52" t="str">
        <f>TEXT(COUNTIF(电气!Y:Y,G810),"0")</f>
        <v>0</v>
      </c>
      <c r="F810" s="52" t="str">
        <f t="array" ref="F810">_xlfn.TEXTJOIN(";",1,IF(电气!$Y$1:$Y$942=G810,电气!$E$1:$E$942,""))</f>
        <v/>
      </c>
      <c r="G810" s="52" t="str">
        <f t="shared" si="13"/>
        <v>溶液精滤3电线、电缆穿管和线槽敷设</v>
      </c>
    </row>
    <row r="811" spans="1:7">
      <c r="A811" s="52" t="s">
        <v>181</v>
      </c>
      <c r="B811" s="82">
        <v>3</v>
      </c>
      <c r="C811" s="82" t="s">
        <v>81</v>
      </c>
      <c r="D811" s="52" t="str">
        <f ca="1">_xlfn.IFNA(VLOOKUP(A811,电气!A:F,6,FALSE),"")</f>
        <v>钢结构</v>
      </c>
      <c r="E811" s="52" t="str">
        <f>TEXT(COUNTIF(电气!Y:Y,G811),"0")</f>
        <v>0</v>
      </c>
      <c r="F811" s="52" t="str">
        <f t="array" ref="F811">_xlfn.TEXTJOIN(";",1,IF(电气!$Y$1:$Y$942=G811,电气!$E$1:$E$942,""))</f>
        <v/>
      </c>
      <c r="G811" s="52" t="str">
        <f t="shared" si="13"/>
        <v>溶液精滤3电缆头制作、导线连接和线路电气试验</v>
      </c>
    </row>
    <row r="812" spans="1:7">
      <c r="A812" s="52" t="s">
        <v>181</v>
      </c>
      <c r="B812" s="60">
        <v>3</v>
      </c>
      <c r="C812" s="60" t="s">
        <v>47</v>
      </c>
      <c r="D812" s="52" t="str">
        <f ca="1">_xlfn.IFNA(VLOOKUP(A812,电气!A:F,6,FALSE),"")</f>
        <v>钢结构</v>
      </c>
      <c r="E812" s="52" t="str">
        <f>TEXT(COUNTIF(电气!Y:Y,G812),"0")</f>
        <v>0</v>
      </c>
      <c r="F812" s="52" t="str">
        <f t="array" ref="F812">_xlfn.TEXTJOIN(";",1,IF(电气!$Y$1:$Y$942=G812,电气!$E$1:$E$942,""))</f>
        <v/>
      </c>
      <c r="G812" s="52" t="str">
        <f t="shared" si="13"/>
        <v>溶液精滤3电缆沟内和电缆竖井内电缆敷设</v>
      </c>
    </row>
    <row r="813" spans="1:7">
      <c r="A813" s="52" t="s">
        <v>181</v>
      </c>
      <c r="B813" s="82">
        <v>3</v>
      </c>
      <c r="C813" s="82" t="s">
        <v>45</v>
      </c>
      <c r="D813" s="52" t="str">
        <f ca="1">_xlfn.IFNA(VLOOKUP(A813,电气!A:F,6,FALSE),"")</f>
        <v>钢结构</v>
      </c>
      <c r="E813" s="52" t="str">
        <f>TEXT(COUNTIF(电气!Y:Y,G813),"0")</f>
        <v>0</v>
      </c>
      <c r="F813" s="52" t="str">
        <f t="array" ref="F813">_xlfn.TEXTJOIN(";",1,IF(电气!$Y$1:$Y$942=G813,电气!$E$1:$E$942,""))</f>
        <v/>
      </c>
      <c r="G813" s="52" t="str">
        <f t="shared" si="13"/>
        <v>溶液精滤3裸母线、封闭母线、插接式母线安装</v>
      </c>
    </row>
    <row r="814" spans="1:8">
      <c r="A814" s="52" t="s">
        <v>181</v>
      </c>
      <c r="B814" s="60">
        <v>4</v>
      </c>
      <c r="C814" s="60" t="s">
        <v>101</v>
      </c>
      <c r="D814" s="52" t="str">
        <f ca="1">_xlfn.IFNA(VLOOKUP(A814,电气!A:F,6,FALSE),"")</f>
        <v>钢结构</v>
      </c>
      <c r="E814" s="52" t="str">
        <f>TEXT(COUNTIF(电气!Y:Y,G814),"0")</f>
        <v>1</v>
      </c>
      <c r="F814" s="52" t="str">
        <f t="array" ref="F814">_xlfn.TEXTJOIN(";",1,IF(电气!$Y$1:$Y$942=G814,电气!$E$1:$E$942,""))</f>
        <v>A-D轴、1-9线</v>
      </c>
      <c r="G814" s="52" t="str">
        <f t="shared" si="13"/>
        <v>溶液精滤4低压电动机检查、接线</v>
      </c>
      <c r="H814" s="52" t="b">
        <v>0</v>
      </c>
    </row>
    <row r="815" spans="1:8">
      <c r="A815" s="52" t="s">
        <v>181</v>
      </c>
      <c r="B815" s="82">
        <v>4</v>
      </c>
      <c r="C815" s="82" t="s">
        <v>102</v>
      </c>
      <c r="D815" s="52" t="str">
        <f ca="1">_xlfn.IFNA(VLOOKUP(A815,电气!A:F,6,FALSE),"")</f>
        <v>钢结构</v>
      </c>
      <c r="E815" s="52" t="str">
        <f>TEXT(COUNTIF(电气!Y:Y,G815),"0")</f>
        <v>1</v>
      </c>
      <c r="F815" s="52" t="str">
        <f t="array" ref="F815">_xlfn.TEXTJOIN(";",1,IF(电气!$Y$1:$Y$942=G815,电气!$E$1:$E$942,""))</f>
        <v>A-D轴、1-9线</v>
      </c>
      <c r="G815" s="52" t="str">
        <f t="shared" si="13"/>
        <v>溶液精滤4低压电气动力设备检测、试验和空载试运行</v>
      </c>
      <c r="H815" s="52" t="b">
        <v>0</v>
      </c>
    </row>
    <row r="816" spans="1:8">
      <c r="A816" s="52" t="s">
        <v>181</v>
      </c>
      <c r="B816" s="60">
        <v>4</v>
      </c>
      <c r="C816" s="60" t="s">
        <v>100</v>
      </c>
      <c r="D816" s="52" t="str">
        <f ca="1">_xlfn.IFNA(VLOOKUP(A816,电气!A:F,6,FALSE),"")</f>
        <v>钢结构</v>
      </c>
      <c r="E816" s="52" t="str">
        <f>TEXT(COUNTIF(电气!Y:Y,G816),"0")</f>
        <v>1</v>
      </c>
      <c r="F816" s="52" t="str">
        <f t="array" ref="F816">_xlfn.TEXTJOIN(";",1,IF(电气!$Y$1:$Y$942=G816,电气!$E$1:$E$942,""))</f>
        <v>A-D轴、1-9线</v>
      </c>
      <c r="G816" s="52" t="str">
        <f t="shared" si="13"/>
        <v>溶液精滤4成套配电柜、控制柜和动力配电箱安装</v>
      </c>
      <c r="H816" s="52" t="b">
        <v>0</v>
      </c>
    </row>
    <row r="817" spans="1:8">
      <c r="A817" s="52" t="s">
        <v>181</v>
      </c>
      <c r="B817" s="82">
        <v>4</v>
      </c>
      <c r="C817" s="82" t="s">
        <v>75</v>
      </c>
      <c r="D817" s="52" t="str">
        <f ca="1">_xlfn.IFNA(VLOOKUP(A817,电气!A:F,6,FALSE),"")</f>
        <v>钢结构</v>
      </c>
      <c r="E817" s="52" t="str">
        <f>TEXT(COUNTIF(电气!Y:Y,G817),"0")</f>
        <v>1</v>
      </c>
      <c r="F817" s="52" t="str">
        <f t="array" ref="F817">_xlfn.TEXTJOIN(";",1,IF(电气!$Y$1:$Y$942=G817,电气!$E$1:$E$942,""))</f>
        <v>A-D轴、1-9线</v>
      </c>
      <c r="G817" s="52" t="str">
        <f t="shared" si="13"/>
        <v>溶液精滤4插座、开关安装</v>
      </c>
      <c r="H817" s="52" t="b">
        <v>0</v>
      </c>
    </row>
    <row r="818" spans="1:8">
      <c r="A818" s="52" t="s">
        <v>181</v>
      </c>
      <c r="B818" s="60">
        <v>4</v>
      </c>
      <c r="C818" s="60" t="s">
        <v>37</v>
      </c>
      <c r="D818" s="52" t="str">
        <f ca="1">_xlfn.IFNA(VLOOKUP(A818,电气!A:F,6,FALSE),"")</f>
        <v>钢结构</v>
      </c>
      <c r="E818" s="52" t="str">
        <f>TEXT(COUNTIF(电气!Y:Y,G818),"0")</f>
        <v>1</v>
      </c>
      <c r="F818" s="52" t="str">
        <f t="array" ref="F818">_xlfn.TEXTJOIN(";",1,IF(电气!$Y$1:$Y$942=G818,电气!$E$1:$E$942,""))</f>
        <v>A-D轴、1-9线</v>
      </c>
      <c r="G818" s="52" t="str">
        <f t="shared" si="13"/>
        <v>溶液精滤4桥架安装和桥架内电缆敷设</v>
      </c>
      <c r="H818" s="52" t="b">
        <v>0</v>
      </c>
    </row>
    <row r="819" spans="1:8">
      <c r="A819" s="52" t="s">
        <v>181</v>
      </c>
      <c r="B819" s="82">
        <v>4</v>
      </c>
      <c r="C819" s="82" t="s">
        <v>35</v>
      </c>
      <c r="D819" s="52" t="str">
        <f ca="1">_xlfn.IFNA(VLOOKUP(A819,电气!A:F,6,FALSE),"")</f>
        <v>钢结构</v>
      </c>
      <c r="E819" s="52" t="str">
        <f>TEXT(COUNTIF(电气!Y:Y,G819),"0")</f>
        <v>1</v>
      </c>
      <c r="F819" s="52" t="str">
        <f t="array" ref="F819">_xlfn.TEXTJOIN(";",1,IF(电气!$Y$1:$Y$942=G819,电气!$E$1:$E$942,""))</f>
        <v>A-D轴、1-9线</v>
      </c>
      <c r="G819" s="52" t="str">
        <f t="shared" si="13"/>
        <v>溶液精滤4电线、电缆导管和线槽敷设</v>
      </c>
      <c r="H819" s="52" t="b">
        <v>0</v>
      </c>
    </row>
    <row r="820" spans="1:8">
      <c r="A820" s="52" t="s">
        <v>181</v>
      </c>
      <c r="B820" s="60">
        <v>4</v>
      </c>
      <c r="C820" s="60" t="s">
        <v>30</v>
      </c>
      <c r="D820" s="52" t="str">
        <f ca="1">_xlfn.IFNA(VLOOKUP(A820,电气!A:F,6,FALSE),"")</f>
        <v>钢结构</v>
      </c>
      <c r="E820" s="52" t="str">
        <f>TEXT(COUNTIF(电气!Y:Y,G820),"0")</f>
        <v>1</v>
      </c>
      <c r="F820" s="52" t="str">
        <f t="array" ref="F820">_xlfn.TEXTJOIN(";",1,IF(电气!$Y$1:$Y$942=G820,电气!$E$1:$E$942,""))</f>
        <v>A-D轴、1-9线</v>
      </c>
      <c r="G820" s="52" t="str">
        <f t="shared" si="13"/>
        <v>溶液精滤4电线、电缆穿管和线槽敷设</v>
      </c>
      <c r="H820" s="52" t="b">
        <v>0</v>
      </c>
    </row>
    <row r="821" spans="1:8">
      <c r="A821" s="52" t="s">
        <v>181</v>
      </c>
      <c r="B821" s="82">
        <v>4</v>
      </c>
      <c r="C821" s="82" t="s">
        <v>81</v>
      </c>
      <c r="D821" s="52" t="str">
        <f ca="1">_xlfn.IFNA(VLOOKUP(A821,电气!A:F,6,FALSE),"")</f>
        <v>钢结构</v>
      </c>
      <c r="E821" s="52" t="str">
        <f>TEXT(COUNTIF(电气!Y:Y,G821),"0")</f>
        <v>1</v>
      </c>
      <c r="F821" s="52" t="str">
        <f t="array" ref="F821">_xlfn.TEXTJOIN(";",1,IF(电气!$Y$1:$Y$942=G821,电气!$E$1:$E$942,""))</f>
        <v>A-D轴、1-9线</v>
      </c>
      <c r="G821" s="52" t="str">
        <f t="shared" si="13"/>
        <v>溶液精滤4电缆头制作、导线连接和线路电气试验</v>
      </c>
      <c r="H821" s="52" t="b">
        <v>0</v>
      </c>
    </row>
    <row r="822" spans="1:8">
      <c r="A822" s="52" t="s">
        <v>181</v>
      </c>
      <c r="B822" s="60">
        <v>5</v>
      </c>
      <c r="C822" s="60" t="s">
        <v>86</v>
      </c>
      <c r="D822" s="52" t="str">
        <f ca="1">_xlfn.IFNA(VLOOKUP(A822,电气!A:F,6,FALSE),"")</f>
        <v>钢结构</v>
      </c>
      <c r="E822" s="52" t="str">
        <f>TEXT(COUNTIF(电气!Y:Y,G822),"0")</f>
        <v>1</v>
      </c>
      <c r="F822" s="52" t="str">
        <f t="array" ref="F822">_xlfn.TEXTJOIN(";",1,IF(电气!$Y$1:$Y$942=G822,电气!$E$1:$E$942,""))</f>
        <v>A-D轴、1-9线</v>
      </c>
      <c r="G822" s="52" t="str">
        <f t="shared" si="13"/>
        <v>溶液精滤5建筑照明通电试运行</v>
      </c>
      <c r="H822" s="52" t="b">
        <v>0</v>
      </c>
    </row>
    <row r="823" spans="1:8">
      <c r="A823" s="52" t="s">
        <v>181</v>
      </c>
      <c r="B823" s="82">
        <v>5</v>
      </c>
      <c r="C823" s="82" t="s">
        <v>36</v>
      </c>
      <c r="D823" s="52" t="str">
        <f ca="1">_xlfn.IFNA(VLOOKUP(A823,电气!A:F,6,FALSE),"")</f>
        <v>钢结构</v>
      </c>
      <c r="E823" s="52" t="str">
        <f>TEXT(COUNTIF(电气!Y:Y,G823),"0")</f>
        <v>1</v>
      </c>
      <c r="F823" s="52" t="str">
        <f t="array" ref="F823">_xlfn.TEXTJOIN(";",1,IF(电气!$Y$1:$Y$942=G823,电气!$E$1:$E$942,""))</f>
        <v>A-D轴、1-9线</v>
      </c>
      <c r="G823" s="52" t="str">
        <f t="shared" si="13"/>
        <v>溶液精滤5普通灯具安装</v>
      </c>
      <c r="H823" s="52" t="b">
        <v>0</v>
      </c>
    </row>
    <row r="824" spans="1:8">
      <c r="A824" s="52" t="s">
        <v>181</v>
      </c>
      <c r="B824" s="60">
        <v>5</v>
      </c>
      <c r="C824" s="60" t="s">
        <v>157</v>
      </c>
      <c r="D824" s="52" t="str">
        <f ca="1">_xlfn.IFNA(VLOOKUP(A824,电气!A:F,6,FALSE),"")</f>
        <v>钢结构</v>
      </c>
      <c r="E824" s="52" t="str">
        <f>TEXT(COUNTIF(电气!Y:Y,G824),"0")</f>
        <v>1</v>
      </c>
      <c r="F824" s="52" t="str">
        <f t="array" ref="F824">_xlfn.TEXTJOIN(";",1,IF(电气!$Y$1:$Y$942=G824,电气!$E$1:$E$942,""))</f>
        <v>A-D轴、1-9线</v>
      </c>
      <c r="G824" s="52" t="str">
        <f t="shared" si="13"/>
        <v>溶液精滤5照明配电箱（盘）安装</v>
      </c>
      <c r="H824" s="52" t="b">
        <v>0</v>
      </c>
    </row>
    <row r="825" spans="1:8">
      <c r="A825" s="52" t="s">
        <v>181</v>
      </c>
      <c r="B825" s="82">
        <v>5</v>
      </c>
      <c r="C825" s="82" t="s">
        <v>35</v>
      </c>
      <c r="D825" s="52" t="str">
        <f ca="1">_xlfn.IFNA(VLOOKUP(A825,电气!A:F,6,FALSE),"")</f>
        <v>钢结构</v>
      </c>
      <c r="E825" s="52" t="str">
        <f>TEXT(COUNTIF(电气!Y:Y,G825),"0")</f>
        <v>1</v>
      </c>
      <c r="F825" s="52" t="str">
        <f t="array" ref="F825">_xlfn.TEXTJOIN(";",1,IF(电气!$Y$1:$Y$942=G825,电气!$E$1:$E$942,""))</f>
        <v>A-D轴、1-9线</v>
      </c>
      <c r="G825" s="52" t="str">
        <f t="shared" si="13"/>
        <v>溶液精滤5电线、电缆导管和线槽敷设</v>
      </c>
      <c r="H825" s="52" t="b">
        <v>0</v>
      </c>
    </row>
    <row r="826" spans="1:8">
      <c r="A826" s="52" t="s">
        <v>181</v>
      </c>
      <c r="B826" s="60">
        <v>5</v>
      </c>
      <c r="C826" s="60" t="s">
        <v>30</v>
      </c>
      <c r="D826" s="52" t="str">
        <f ca="1">_xlfn.IFNA(VLOOKUP(A826,电气!A:F,6,FALSE),"")</f>
        <v>钢结构</v>
      </c>
      <c r="E826" s="52" t="str">
        <f>TEXT(COUNTIF(电气!Y:Y,G826),"0")</f>
        <v>1</v>
      </c>
      <c r="F826" s="52" t="str">
        <f t="array" ref="F826">_xlfn.TEXTJOIN(";",1,IF(电气!$Y$1:$Y$942=G826,电气!$E$1:$E$942,""))</f>
        <v>A-D轴、1-9线</v>
      </c>
      <c r="G826" s="52" t="str">
        <f t="shared" si="13"/>
        <v>溶液精滤5电线、电缆穿管和线槽敷设</v>
      </c>
      <c r="H826" s="52" t="b">
        <v>0</v>
      </c>
    </row>
    <row r="827" spans="1:8">
      <c r="A827" s="52" t="s">
        <v>181</v>
      </c>
      <c r="B827" s="82">
        <v>5</v>
      </c>
      <c r="C827" s="82" t="s">
        <v>81</v>
      </c>
      <c r="D827" s="52" t="str">
        <f ca="1">_xlfn.IFNA(VLOOKUP(A827,电气!A:F,6,FALSE),"")</f>
        <v>钢结构</v>
      </c>
      <c r="E827" s="52" t="str">
        <f>TEXT(COUNTIF(电气!Y:Y,G827),"0")</f>
        <v>1</v>
      </c>
      <c r="F827" s="52" t="str">
        <f t="array" ref="F827">_xlfn.TEXTJOIN(";",1,IF(电气!$Y$1:$Y$942=G827,电气!$E$1:$E$942,""))</f>
        <v>A-D轴、1-9线</v>
      </c>
      <c r="G827" s="52" t="str">
        <f t="shared" si="13"/>
        <v>溶液精滤5电缆头制作、导线连接和线路电气试验</v>
      </c>
      <c r="H827" s="52" t="b">
        <v>0</v>
      </c>
    </row>
    <row r="828" spans="1:7">
      <c r="A828" s="52" t="s">
        <v>181</v>
      </c>
      <c r="B828" s="60">
        <v>6</v>
      </c>
      <c r="C828" s="60" t="s">
        <v>100</v>
      </c>
      <c r="D828" s="52" t="str">
        <f ca="1">_xlfn.IFNA(VLOOKUP(A828,电气!A:F,6,FALSE),"")</f>
        <v>钢结构</v>
      </c>
      <c r="E828" s="52" t="str">
        <f>TEXT(COUNTIF(电气!Y:Y,G828),"0")</f>
        <v>0</v>
      </c>
      <c r="F828" s="52" t="str">
        <f t="array" ref="F828">_xlfn.TEXTJOIN(";",1,IF(电气!$Y$1:$Y$942=G828,电气!$E$1:$E$942,""))</f>
        <v/>
      </c>
      <c r="G828" s="52" t="str">
        <f t="shared" si="13"/>
        <v>溶液精滤6成套配电柜、控制柜和动力配电箱安装</v>
      </c>
    </row>
    <row r="829" spans="1:7">
      <c r="A829" s="52" t="s">
        <v>181</v>
      </c>
      <c r="B829" s="82">
        <v>6</v>
      </c>
      <c r="C829" s="82" t="s">
        <v>95</v>
      </c>
      <c r="D829" s="52" t="str">
        <f ca="1">_xlfn.IFNA(VLOOKUP(A829,电气!A:F,6,FALSE),"")</f>
        <v>钢结构</v>
      </c>
      <c r="E829" s="52" t="str">
        <f>TEXT(COUNTIF(电气!Y:Y,G829),"0")</f>
        <v>0</v>
      </c>
      <c r="F829" s="52" t="str">
        <f t="array" ref="F829">_xlfn.TEXTJOIN(";",1,IF(电气!$Y$1:$Y$942=G829,电气!$E$1:$E$942,""))</f>
        <v/>
      </c>
      <c r="G829" s="52" t="str">
        <f t="shared" si="13"/>
        <v>溶液精滤6接地装置安装</v>
      </c>
    </row>
    <row r="830" spans="1:7">
      <c r="A830" s="52" t="s">
        <v>181</v>
      </c>
      <c r="B830" s="60">
        <v>6</v>
      </c>
      <c r="C830" s="60" t="s">
        <v>174</v>
      </c>
      <c r="D830" s="52" t="str">
        <f ca="1">_xlfn.IFNA(VLOOKUP(A830,电气!A:F,6,FALSE),"")</f>
        <v>钢结构</v>
      </c>
      <c r="E830" s="52" t="str">
        <f>TEXT(COUNTIF(电气!Y:Y,G830),"0")</f>
        <v>0</v>
      </c>
      <c r="F830" s="52" t="str">
        <f t="array" ref="F830">_xlfn.TEXTJOIN(";",1,IF(电气!$Y$1:$Y$942=G830,电气!$E$1:$E$942,""))</f>
        <v/>
      </c>
      <c r="G830" s="52" t="str">
        <f t="shared" si="13"/>
        <v>溶液精滤6柴油发电机组安装</v>
      </c>
    </row>
    <row r="831" spans="1:7">
      <c r="A831" s="52" t="s">
        <v>181</v>
      </c>
      <c r="B831" s="82">
        <v>6</v>
      </c>
      <c r="C831" s="82" t="s">
        <v>35</v>
      </c>
      <c r="D831" s="52" t="str">
        <f ca="1">_xlfn.IFNA(VLOOKUP(A831,电气!A:F,6,FALSE),"")</f>
        <v>钢结构</v>
      </c>
      <c r="E831" s="52" t="str">
        <f>TEXT(COUNTIF(电气!Y:Y,G831),"0")</f>
        <v>0</v>
      </c>
      <c r="F831" s="52" t="str">
        <f t="array" ref="F831">_xlfn.TEXTJOIN(";",1,IF(电气!$Y$1:$Y$942=G831,电气!$E$1:$E$942,""))</f>
        <v/>
      </c>
      <c r="G831" s="52" t="str">
        <f t="shared" si="13"/>
        <v>溶液精滤6电线、电缆导管和线槽敷设</v>
      </c>
    </row>
    <row r="832" spans="1:7">
      <c r="A832" s="52" t="s">
        <v>181</v>
      </c>
      <c r="B832" s="60">
        <v>6</v>
      </c>
      <c r="C832" s="60" t="s">
        <v>30</v>
      </c>
      <c r="D832" s="52" t="str">
        <f ca="1">_xlfn.IFNA(VLOOKUP(A832,电气!A:F,6,FALSE),"")</f>
        <v>钢结构</v>
      </c>
      <c r="E832" s="52" t="str">
        <f>TEXT(COUNTIF(电气!Y:Y,G832),"0")</f>
        <v>0</v>
      </c>
      <c r="F832" s="52" t="str">
        <f t="array" ref="F832">_xlfn.TEXTJOIN(";",1,IF(电气!$Y$1:$Y$942=G832,电气!$E$1:$E$942,""))</f>
        <v/>
      </c>
      <c r="G832" s="52" t="str">
        <f t="shared" si="13"/>
        <v>溶液精滤6电线、电缆穿管和线槽敷设</v>
      </c>
    </row>
    <row r="833" spans="1:7">
      <c r="A833" s="52" t="s">
        <v>181</v>
      </c>
      <c r="B833" s="82">
        <v>6</v>
      </c>
      <c r="C833" s="82" t="s">
        <v>81</v>
      </c>
      <c r="D833" s="52" t="str">
        <f ca="1">_xlfn.IFNA(VLOOKUP(A833,电气!A:F,6,FALSE),"")</f>
        <v>钢结构</v>
      </c>
      <c r="E833" s="52" t="str">
        <f>TEXT(COUNTIF(电气!Y:Y,G833),"0")</f>
        <v>0</v>
      </c>
      <c r="F833" s="52" t="str">
        <f t="array" ref="F833">_xlfn.TEXTJOIN(";",1,IF(电气!$Y$1:$Y$942=G833,电气!$E$1:$E$942,""))</f>
        <v/>
      </c>
      <c r="G833" s="52" t="str">
        <f t="shared" si="13"/>
        <v>溶液精滤6电缆头制作、导线连接和线路电气试验</v>
      </c>
    </row>
    <row r="834" spans="1:7">
      <c r="A834" s="52" t="s">
        <v>181</v>
      </c>
      <c r="B834" s="60">
        <v>6</v>
      </c>
      <c r="C834" s="60" t="s">
        <v>45</v>
      </c>
      <c r="D834" s="52" t="str">
        <f ca="1">_xlfn.IFNA(VLOOKUP(A834,电气!A:F,6,FALSE),"")</f>
        <v>钢结构</v>
      </c>
      <c r="E834" s="52" t="str">
        <f>TEXT(COUNTIF(电气!Y:Y,G834),"0")</f>
        <v>0</v>
      </c>
      <c r="F834" s="52" t="str">
        <f t="array" ref="F834">_xlfn.TEXTJOIN(";",1,IF(电气!$Y$1:$Y$942=G834,电气!$E$1:$E$942,""))</f>
        <v/>
      </c>
      <c r="G834" s="52" t="str">
        <f t="shared" ref="G834:G897" si="14">A834&amp;B834&amp;C834</f>
        <v>溶液精滤6裸母线、封闭母线、插接式母线安装</v>
      </c>
    </row>
    <row r="835" spans="1:7">
      <c r="A835" s="52" t="s">
        <v>181</v>
      </c>
      <c r="B835" s="82">
        <v>7</v>
      </c>
      <c r="C835" s="82" t="s">
        <v>92</v>
      </c>
      <c r="D835" s="52" t="str">
        <f ca="1">_xlfn.IFNA(VLOOKUP(A835,电气!A:F,6,FALSE),"")</f>
        <v>钢结构</v>
      </c>
      <c r="E835" s="52" t="str">
        <f>TEXT(COUNTIF(电气!Y:Y,G835),"0")</f>
        <v>0</v>
      </c>
      <c r="F835" s="52" t="str">
        <f t="array" ref="F835">_xlfn.TEXTJOIN(";",1,IF(电气!$Y$1:$Y$942=G835,电气!$E$1:$E$942,""))</f>
        <v/>
      </c>
      <c r="G835" s="52" t="str">
        <f t="shared" si="14"/>
        <v>溶液精滤7变配电室接地干线敷设</v>
      </c>
    </row>
    <row r="836" spans="1:7">
      <c r="A836" s="52" t="s">
        <v>181</v>
      </c>
      <c r="B836" s="60">
        <v>7</v>
      </c>
      <c r="C836" s="60" t="s">
        <v>95</v>
      </c>
      <c r="D836" s="52" t="str">
        <f ca="1">_xlfn.IFNA(VLOOKUP(A836,电气!A:F,6,FALSE),"")</f>
        <v>钢结构</v>
      </c>
      <c r="E836" s="52" t="str">
        <f>TEXT(COUNTIF(电气!Y:Y,G836),"0")</f>
        <v>0</v>
      </c>
      <c r="F836" s="52" t="str">
        <f t="array" ref="F836">_xlfn.TEXTJOIN(";",1,IF(电气!$Y$1:$Y$942=G836,电气!$E$1:$E$942,""))</f>
        <v/>
      </c>
      <c r="G836" s="52" t="str">
        <f t="shared" si="14"/>
        <v>溶液精滤7接地装置安装</v>
      </c>
    </row>
    <row r="837" spans="1:7">
      <c r="A837" s="52" t="s">
        <v>181</v>
      </c>
      <c r="B837" s="82">
        <v>7</v>
      </c>
      <c r="C837" s="82" t="s">
        <v>90</v>
      </c>
      <c r="D837" s="52" t="str">
        <f ca="1">_xlfn.IFNA(VLOOKUP(A837,电气!A:F,6,FALSE),"")</f>
        <v>钢结构</v>
      </c>
      <c r="E837" s="52" t="str">
        <f>TEXT(COUNTIF(电气!Y:Y,G837),"0")</f>
        <v>0</v>
      </c>
      <c r="F837" s="52" t="str">
        <f t="array" ref="F837">_xlfn.TEXTJOIN(";",1,IF(电气!$Y$1:$Y$942=G837,电气!$E$1:$E$942,""))</f>
        <v/>
      </c>
      <c r="G837" s="52" t="str">
        <f t="shared" si="14"/>
        <v>溶液精滤7接闪器安装</v>
      </c>
    </row>
    <row r="838" spans="7:7">
      <c r="G838" s="52" t="str">
        <f t="shared" si="14"/>
        <v/>
      </c>
    </row>
    <row r="839" spans="7:7">
      <c r="G839" s="52" t="str">
        <f t="shared" si="14"/>
        <v/>
      </c>
    </row>
    <row r="840" spans="7:7">
      <c r="G840" s="52" t="str">
        <f t="shared" si="14"/>
        <v/>
      </c>
    </row>
    <row r="841" spans="7:7">
      <c r="G841" s="52" t="str">
        <f t="shared" si="14"/>
        <v/>
      </c>
    </row>
    <row r="842" spans="7:7">
      <c r="G842" s="52" t="str">
        <f t="shared" si="14"/>
        <v/>
      </c>
    </row>
    <row r="843" spans="7:7">
      <c r="G843" s="52" t="str">
        <f t="shared" si="14"/>
        <v/>
      </c>
    </row>
    <row r="844" spans="7:7">
      <c r="G844" s="52" t="str">
        <f t="shared" si="14"/>
        <v/>
      </c>
    </row>
    <row r="845" spans="7:7">
      <c r="G845" s="52" t="str">
        <f t="shared" si="14"/>
        <v/>
      </c>
    </row>
    <row r="846" spans="7:7">
      <c r="G846" s="52" t="str">
        <f t="shared" si="14"/>
        <v/>
      </c>
    </row>
    <row r="847" spans="7:7">
      <c r="G847" s="52" t="str">
        <f t="shared" si="14"/>
        <v/>
      </c>
    </row>
    <row r="848" spans="7:7">
      <c r="G848" s="52" t="str">
        <f t="shared" si="14"/>
        <v/>
      </c>
    </row>
    <row r="849" spans="7:7">
      <c r="G849" s="52" t="str">
        <f t="shared" si="14"/>
        <v/>
      </c>
    </row>
    <row r="850" spans="7:7">
      <c r="G850" s="52" t="str">
        <f t="shared" si="14"/>
        <v/>
      </c>
    </row>
    <row r="851" spans="7:7">
      <c r="G851" s="52" t="str">
        <f t="shared" si="14"/>
        <v/>
      </c>
    </row>
    <row r="852" spans="7:7">
      <c r="G852" s="52" t="str">
        <f t="shared" si="14"/>
        <v/>
      </c>
    </row>
    <row r="853" spans="7:7">
      <c r="G853" s="52" t="str">
        <f t="shared" si="14"/>
        <v/>
      </c>
    </row>
    <row r="854" spans="7:7">
      <c r="G854" s="52" t="str">
        <f t="shared" si="14"/>
        <v/>
      </c>
    </row>
    <row r="855" spans="7:7">
      <c r="G855" s="52" t="str">
        <f t="shared" si="14"/>
        <v/>
      </c>
    </row>
    <row r="856" spans="7:7">
      <c r="G856" s="52" t="str">
        <f t="shared" si="14"/>
        <v/>
      </c>
    </row>
    <row r="857" spans="7:7">
      <c r="G857" s="52" t="str">
        <f t="shared" si="14"/>
        <v/>
      </c>
    </row>
    <row r="858" spans="7:7">
      <c r="G858" s="52" t="str">
        <f t="shared" si="14"/>
        <v/>
      </c>
    </row>
    <row r="859" spans="7:7">
      <c r="G859" s="52" t="str">
        <f t="shared" si="14"/>
        <v/>
      </c>
    </row>
    <row r="860" spans="7:7">
      <c r="G860" s="52" t="str">
        <f t="shared" si="14"/>
        <v/>
      </c>
    </row>
    <row r="861" spans="7:7">
      <c r="G861" s="52" t="str">
        <f t="shared" si="14"/>
        <v/>
      </c>
    </row>
    <row r="862" spans="7:7">
      <c r="G862" s="52" t="str">
        <f t="shared" si="14"/>
        <v/>
      </c>
    </row>
    <row r="863" spans="7:7">
      <c r="G863" s="52" t="str">
        <f t="shared" si="14"/>
        <v/>
      </c>
    </row>
    <row r="864" spans="7:7">
      <c r="G864" s="52" t="str">
        <f t="shared" si="14"/>
        <v/>
      </c>
    </row>
    <row r="865" spans="7:7">
      <c r="G865" s="52" t="str">
        <f t="shared" si="14"/>
        <v/>
      </c>
    </row>
    <row r="866" spans="7:7">
      <c r="G866" s="52" t="str">
        <f t="shared" si="14"/>
        <v/>
      </c>
    </row>
    <row r="867" spans="7:7">
      <c r="G867" s="52" t="str">
        <f t="shared" si="14"/>
        <v/>
      </c>
    </row>
    <row r="868" spans="7:7">
      <c r="G868" s="52" t="str">
        <f t="shared" si="14"/>
        <v/>
      </c>
    </row>
    <row r="869" spans="7:7">
      <c r="G869" s="52" t="str">
        <f t="shared" si="14"/>
        <v/>
      </c>
    </row>
    <row r="870" spans="7:7">
      <c r="G870" s="52" t="str">
        <f t="shared" si="14"/>
        <v/>
      </c>
    </row>
    <row r="871" spans="7:7">
      <c r="G871" s="52" t="str">
        <f t="shared" si="14"/>
        <v/>
      </c>
    </row>
    <row r="872" spans="7:7">
      <c r="G872" s="52" t="str">
        <f t="shared" si="14"/>
        <v/>
      </c>
    </row>
    <row r="873" spans="7:7">
      <c r="G873" s="52" t="str">
        <f t="shared" si="14"/>
        <v/>
      </c>
    </row>
    <row r="874" spans="7:7">
      <c r="G874" s="52" t="str">
        <f t="shared" si="14"/>
        <v/>
      </c>
    </row>
    <row r="875" spans="7:7">
      <c r="G875" s="52" t="str">
        <f t="shared" si="14"/>
        <v/>
      </c>
    </row>
    <row r="876" spans="7:7">
      <c r="G876" s="52" t="str">
        <f t="shared" si="14"/>
        <v/>
      </c>
    </row>
    <row r="877" spans="7:7">
      <c r="G877" s="52" t="str">
        <f t="shared" si="14"/>
        <v/>
      </c>
    </row>
    <row r="878" spans="7:7">
      <c r="G878" s="52" t="str">
        <f t="shared" si="14"/>
        <v/>
      </c>
    </row>
    <row r="879" spans="7:7">
      <c r="G879" s="52" t="str">
        <f t="shared" si="14"/>
        <v/>
      </c>
    </row>
    <row r="880" spans="7:7">
      <c r="G880" s="52" t="str">
        <f t="shared" si="14"/>
        <v/>
      </c>
    </row>
    <row r="881" spans="7:7">
      <c r="G881" s="52" t="str">
        <f t="shared" si="14"/>
        <v/>
      </c>
    </row>
    <row r="882" spans="7:7">
      <c r="G882" s="52" t="str">
        <f t="shared" si="14"/>
        <v/>
      </c>
    </row>
    <row r="883" spans="7:7">
      <c r="G883" s="52" t="str">
        <f t="shared" si="14"/>
        <v/>
      </c>
    </row>
    <row r="884" spans="7:7">
      <c r="G884" s="52" t="str">
        <f t="shared" si="14"/>
        <v/>
      </c>
    </row>
    <row r="885" spans="7:7">
      <c r="G885" s="52" t="str">
        <f t="shared" si="14"/>
        <v/>
      </c>
    </row>
    <row r="886" spans="7:7">
      <c r="G886" s="52" t="str">
        <f t="shared" si="14"/>
        <v/>
      </c>
    </row>
    <row r="887" spans="7:7">
      <c r="G887" s="52" t="str">
        <f t="shared" si="14"/>
        <v/>
      </c>
    </row>
    <row r="888" spans="7:7">
      <c r="G888" s="52" t="str">
        <f t="shared" si="14"/>
        <v/>
      </c>
    </row>
    <row r="889" spans="7:7">
      <c r="G889" s="52" t="str">
        <f t="shared" si="14"/>
        <v/>
      </c>
    </row>
    <row r="890" spans="7:7">
      <c r="G890" s="52" t="str">
        <f t="shared" si="14"/>
        <v/>
      </c>
    </row>
    <row r="891" spans="7:7">
      <c r="G891" s="52" t="str">
        <f t="shared" si="14"/>
        <v/>
      </c>
    </row>
    <row r="892" spans="7:7">
      <c r="G892" s="52" t="str">
        <f t="shared" si="14"/>
        <v/>
      </c>
    </row>
    <row r="893" spans="7:7">
      <c r="G893" s="52" t="str">
        <f t="shared" si="14"/>
        <v/>
      </c>
    </row>
    <row r="894" spans="7:7">
      <c r="G894" s="52" t="str">
        <f t="shared" si="14"/>
        <v/>
      </c>
    </row>
    <row r="895" spans="7:7">
      <c r="G895" s="52" t="str">
        <f t="shared" si="14"/>
        <v/>
      </c>
    </row>
    <row r="896" spans="7:7">
      <c r="G896" s="52" t="str">
        <f t="shared" si="14"/>
        <v/>
      </c>
    </row>
    <row r="897" spans="7:7">
      <c r="G897" s="52" t="str">
        <f t="shared" si="14"/>
        <v/>
      </c>
    </row>
    <row r="898" spans="7:7">
      <c r="G898" s="52" t="str">
        <f t="shared" ref="G898:G961" si="15">A898&amp;B898&amp;C898</f>
        <v/>
      </c>
    </row>
    <row r="899" spans="7:7">
      <c r="G899" s="52" t="str">
        <f t="shared" si="15"/>
        <v/>
      </c>
    </row>
    <row r="900" spans="7:7">
      <c r="G900" s="52" t="str">
        <f t="shared" si="15"/>
        <v/>
      </c>
    </row>
    <row r="901" spans="7:7">
      <c r="G901" s="52" t="str">
        <f t="shared" si="15"/>
        <v/>
      </c>
    </row>
    <row r="902" spans="7:7">
      <c r="G902" s="52" t="str">
        <f t="shared" si="15"/>
        <v/>
      </c>
    </row>
    <row r="903" spans="7:7">
      <c r="G903" s="52" t="str">
        <f t="shared" si="15"/>
        <v/>
      </c>
    </row>
    <row r="904" spans="7:7">
      <c r="G904" s="52" t="str">
        <f t="shared" si="15"/>
        <v/>
      </c>
    </row>
    <row r="905" spans="7:7">
      <c r="G905" s="52" t="str">
        <f t="shared" si="15"/>
        <v/>
      </c>
    </row>
    <row r="906" spans="7:7">
      <c r="G906" s="52" t="str">
        <f t="shared" si="15"/>
        <v/>
      </c>
    </row>
    <row r="907" spans="7:7">
      <c r="G907" s="52" t="str">
        <f t="shared" si="15"/>
        <v/>
      </c>
    </row>
    <row r="908" spans="7:7">
      <c r="G908" s="52" t="str">
        <f t="shared" si="15"/>
        <v/>
      </c>
    </row>
    <row r="909" spans="7:7">
      <c r="G909" s="52" t="str">
        <f t="shared" si="15"/>
        <v/>
      </c>
    </row>
    <row r="910" spans="7:7">
      <c r="G910" s="52" t="str">
        <f t="shared" si="15"/>
        <v/>
      </c>
    </row>
    <row r="911" spans="7:7">
      <c r="G911" s="52" t="str">
        <f t="shared" si="15"/>
        <v/>
      </c>
    </row>
    <row r="912" spans="7:7">
      <c r="G912" s="52" t="str">
        <f t="shared" si="15"/>
        <v/>
      </c>
    </row>
    <row r="913" spans="7:7">
      <c r="G913" s="52" t="str">
        <f t="shared" si="15"/>
        <v/>
      </c>
    </row>
    <row r="914" spans="7:7">
      <c r="G914" s="52" t="str">
        <f t="shared" si="15"/>
        <v/>
      </c>
    </row>
    <row r="915" spans="7:7">
      <c r="G915" s="52" t="str">
        <f t="shared" si="15"/>
        <v/>
      </c>
    </row>
    <row r="916" spans="7:7">
      <c r="G916" s="52" t="str">
        <f t="shared" si="15"/>
        <v/>
      </c>
    </row>
    <row r="917" spans="7:7">
      <c r="G917" s="52" t="str">
        <f t="shared" si="15"/>
        <v/>
      </c>
    </row>
    <row r="918" spans="7:7">
      <c r="G918" s="52" t="str">
        <f t="shared" si="15"/>
        <v/>
      </c>
    </row>
    <row r="919" spans="7:7">
      <c r="G919" s="52" t="str">
        <f t="shared" si="15"/>
        <v/>
      </c>
    </row>
    <row r="920" spans="7:7">
      <c r="G920" s="52" t="str">
        <f t="shared" si="15"/>
        <v/>
      </c>
    </row>
    <row r="921" spans="7:7">
      <c r="G921" s="52" t="str">
        <f t="shared" si="15"/>
        <v/>
      </c>
    </row>
    <row r="922" spans="7:7">
      <c r="G922" s="52" t="str">
        <f t="shared" si="15"/>
        <v/>
      </c>
    </row>
    <row r="923" spans="7:7">
      <c r="G923" s="52" t="str">
        <f t="shared" si="15"/>
        <v/>
      </c>
    </row>
    <row r="924" spans="7:7">
      <c r="G924" s="52" t="str">
        <f t="shared" si="15"/>
        <v/>
      </c>
    </row>
    <row r="925" spans="7:7">
      <c r="G925" s="52" t="str">
        <f t="shared" si="15"/>
        <v/>
      </c>
    </row>
    <row r="926" spans="7:7">
      <c r="G926" s="52" t="str">
        <f t="shared" si="15"/>
        <v/>
      </c>
    </row>
    <row r="927" spans="7:7">
      <c r="G927" s="52" t="str">
        <f t="shared" si="15"/>
        <v/>
      </c>
    </row>
    <row r="928" spans="7:7">
      <c r="G928" s="52" t="str">
        <f t="shared" si="15"/>
        <v/>
      </c>
    </row>
    <row r="929" spans="7:7">
      <c r="G929" s="52" t="str">
        <f t="shared" si="15"/>
        <v/>
      </c>
    </row>
    <row r="930" spans="7:7">
      <c r="G930" s="52" t="str">
        <f t="shared" si="15"/>
        <v/>
      </c>
    </row>
    <row r="931" spans="7:7">
      <c r="G931" s="52" t="str">
        <f t="shared" si="15"/>
        <v/>
      </c>
    </row>
    <row r="932" spans="7:7">
      <c r="G932" s="52" t="str">
        <f t="shared" si="15"/>
        <v/>
      </c>
    </row>
    <row r="933" spans="7:7">
      <c r="G933" s="52" t="str">
        <f t="shared" si="15"/>
        <v/>
      </c>
    </row>
    <row r="934" spans="7:7">
      <c r="G934" s="52" t="str">
        <f t="shared" si="15"/>
        <v/>
      </c>
    </row>
    <row r="935" spans="7:7">
      <c r="G935" s="52" t="str">
        <f t="shared" si="15"/>
        <v/>
      </c>
    </row>
    <row r="936" spans="7:7">
      <c r="G936" s="52" t="str">
        <f t="shared" si="15"/>
        <v/>
      </c>
    </row>
    <row r="937" spans="7:7">
      <c r="G937" s="52" t="str">
        <f t="shared" si="15"/>
        <v/>
      </c>
    </row>
    <row r="938" spans="7:7">
      <c r="G938" s="52" t="str">
        <f t="shared" si="15"/>
        <v/>
      </c>
    </row>
    <row r="939" spans="7:7">
      <c r="G939" s="52" t="str">
        <f t="shared" si="15"/>
        <v/>
      </c>
    </row>
    <row r="940" spans="7:7">
      <c r="G940" s="52" t="str">
        <f t="shared" si="15"/>
        <v/>
      </c>
    </row>
    <row r="941" spans="7:7">
      <c r="G941" s="52" t="str">
        <f t="shared" si="15"/>
        <v/>
      </c>
    </row>
    <row r="942" spans="7:7">
      <c r="G942" s="52" t="str">
        <f t="shared" si="15"/>
        <v/>
      </c>
    </row>
    <row r="943" spans="7:7">
      <c r="G943" s="52" t="str">
        <f t="shared" si="15"/>
        <v/>
      </c>
    </row>
    <row r="944" spans="7:7">
      <c r="G944" s="52" t="str">
        <f t="shared" si="15"/>
        <v/>
      </c>
    </row>
    <row r="945" spans="7:7">
      <c r="G945" s="52" t="str">
        <f t="shared" si="15"/>
        <v/>
      </c>
    </row>
    <row r="946" spans="7:7">
      <c r="G946" s="52" t="str">
        <f t="shared" si="15"/>
        <v/>
      </c>
    </row>
    <row r="947" spans="7:7">
      <c r="G947" s="52" t="str">
        <f t="shared" si="15"/>
        <v/>
      </c>
    </row>
    <row r="948" spans="7:7">
      <c r="G948" s="52" t="str">
        <f t="shared" si="15"/>
        <v/>
      </c>
    </row>
    <row r="949" spans="7:7">
      <c r="G949" s="52" t="str">
        <f t="shared" si="15"/>
        <v/>
      </c>
    </row>
    <row r="950" spans="7:7">
      <c r="G950" s="52" t="str">
        <f t="shared" si="15"/>
        <v/>
      </c>
    </row>
    <row r="951" spans="7:7">
      <c r="G951" s="52" t="str">
        <f t="shared" si="15"/>
        <v/>
      </c>
    </row>
    <row r="952" spans="7:7">
      <c r="G952" s="52" t="str">
        <f t="shared" si="15"/>
        <v/>
      </c>
    </row>
    <row r="953" spans="7:7">
      <c r="G953" s="52" t="str">
        <f t="shared" si="15"/>
        <v/>
      </c>
    </row>
    <row r="954" spans="7:7">
      <c r="G954" s="52" t="str">
        <f t="shared" si="15"/>
        <v/>
      </c>
    </row>
    <row r="955" spans="7:7">
      <c r="G955" s="52" t="str">
        <f t="shared" si="15"/>
        <v/>
      </c>
    </row>
    <row r="956" spans="7:7">
      <c r="G956" s="52" t="str">
        <f t="shared" si="15"/>
        <v/>
      </c>
    </row>
    <row r="957" spans="7:7">
      <c r="G957" s="52" t="str">
        <f t="shared" si="15"/>
        <v/>
      </c>
    </row>
    <row r="958" spans="7:7">
      <c r="G958" s="52" t="str">
        <f t="shared" si="15"/>
        <v/>
      </c>
    </row>
    <row r="959" spans="7:7">
      <c r="G959" s="52" t="str">
        <f t="shared" si="15"/>
        <v/>
      </c>
    </row>
    <row r="960" spans="7:7">
      <c r="G960" s="52" t="str">
        <f t="shared" si="15"/>
        <v/>
      </c>
    </row>
    <row r="961" spans="7:7">
      <c r="G961" s="52" t="str">
        <f t="shared" si="15"/>
        <v/>
      </c>
    </row>
    <row r="962" spans="7:7">
      <c r="G962" s="52" t="str">
        <f t="shared" ref="G962:G999" si="16">A962&amp;B962&amp;C962</f>
        <v/>
      </c>
    </row>
    <row r="963" spans="7:7">
      <c r="G963" s="52" t="str">
        <f t="shared" si="16"/>
        <v/>
      </c>
    </row>
    <row r="964" spans="7:7">
      <c r="G964" s="52" t="str">
        <f t="shared" si="16"/>
        <v/>
      </c>
    </row>
    <row r="965" spans="7:7">
      <c r="G965" s="52" t="str">
        <f t="shared" si="16"/>
        <v/>
      </c>
    </row>
    <row r="966" spans="7:7">
      <c r="G966" s="52" t="str">
        <f t="shared" si="16"/>
        <v/>
      </c>
    </row>
    <row r="967" spans="7:7">
      <c r="G967" s="52" t="str">
        <f t="shared" si="16"/>
        <v/>
      </c>
    </row>
    <row r="968" spans="7:7">
      <c r="G968" s="52" t="str">
        <f t="shared" si="16"/>
        <v/>
      </c>
    </row>
    <row r="969" spans="7:7">
      <c r="G969" s="52" t="str">
        <f t="shared" si="16"/>
        <v/>
      </c>
    </row>
    <row r="970" spans="7:7">
      <c r="G970" s="52" t="str">
        <f t="shared" si="16"/>
        <v/>
      </c>
    </row>
    <row r="971" spans="7:7">
      <c r="G971" s="52" t="str">
        <f t="shared" si="16"/>
        <v/>
      </c>
    </row>
    <row r="972" spans="7:7">
      <c r="G972" s="52" t="str">
        <f t="shared" si="16"/>
        <v/>
      </c>
    </row>
    <row r="973" spans="7:7">
      <c r="G973" s="52" t="str">
        <f t="shared" si="16"/>
        <v/>
      </c>
    </row>
    <row r="974" spans="7:7">
      <c r="G974" s="52" t="str">
        <f t="shared" si="16"/>
        <v/>
      </c>
    </row>
    <row r="975" spans="7:7">
      <c r="G975" s="52" t="str">
        <f t="shared" si="16"/>
        <v/>
      </c>
    </row>
    <row r="976" spans="7:7">
      <c r="G976" s="52" t="str">
        <f t="shared" si="16"/>
        <v/>
      </c>
    </row>
    <row r="977" spans="7:7">
      <c r="G977" s="52" t="str">
        <f t="shared" si="16"/>
        <v/>
      </c>
    </row>
    <row r="978" spans="7:7">
      <c r="G978" s="52" t="str">
        <f t="shared" si="16"/>
        <v/>
      </c>
    </row>
    <row r="979" spans="7:7">
      <c r="G979" s="52" t="str">
        <f t="shared" si="16"/>
        <v/>
      </c>
    </row>
    <row r="980" spans="7:7">
      <c r="G980" s="52" t="str">
        <f t="shared" si="16"/>
        <v/>
      </c>
    </row>
    <row r="981" spans="7:7">
      <c r="G981" s="52" t="str">
        <f t="shared" si="16"/>
        <v/>
      </c>
    </row>
    <row r="982" spans="7:7">
      <c r="G982" s="52" t="str">
        <f t="shared" si="16"/>
        <v/>
      </c>
    </row>
    <row r="983" spans="7:7">
      <c r="G983" s="52" t="str">
        <f t="shared" si="16"/>
        <v/>
      </c>
    </row>
    <row r="984" spans="7:7">
      <c r="G984" s="52" t="str">
        <f t="shared" si="16"/>
        <v/>
      </c>
    </row>
    <row r="985" spans="7:7">
      <c r="G985" s="52" t="str">
        <f t="shared" si="16"/>
        <v/>
      </c>
    </row>
    <row r="986" spans="7:7">
      <c r="G986" s="52" t="str">
        <f t="shared" si="16"/>
        <v/>
      </c>
    </row>
    <row r="987" spans="7:7">
      <c r="G987" s="52" t="str">
        <f t="shared" si="16"/>
        <v/>
      </c>
    </row>
    <row r="988" spans="7:7">
      <c r="G988" s="52" t="str">
        <f t="shared" si="16"/>
        <v/>
      </c>
    </row>
    <row r="989" spans="7:7">
      <c r="G989" s="52" t="str">
        <f t="shared" si="16"/>
        <v/>
      </c>
    </row>
    <row r="990" spans="7:7">
      <c r="G990" s="52" t="str">
        <f t="shared" si="16"/>
        <v/>
      </c>
    </row>
    <row r="991" spans="7:7">
      <c r="G991" s="52" t="str">
        <f t="shared" si="16"/>
        <v/>
      </c>
    </row>
    <row r="992" spans="7:7">
      <c r="G992" s="52" t="str">
        <f t="shared" si="16"/>
        <v/>
      </c>
    </row>
    <row r="993" spans="7:7">
      <c r="G993" s="52" t="str">
        <f t="shared" si="16"/>
        <v/>
      </c>
    </row>
    <row r="994" spans="7:7">
      <c r="G994" s="52" t="str">
        <f t="shared" si="16"/>
        <v/>
      </c>
    </row>
    <row r="995" spans="7:7">
      <c r="G995" s="52" t="str">
        <f t="shared" si="16"/>
        <v/>
      </c>
    </row>
    <row r="996" spans="7:7">
      <c r="G996" s="52" t="str">
        <f t="shared" si="16"/>
        <v/>
      </c>
    </row>
    <row r="997" spans="7:7">
      <c r="G997" s="52" t="str">
        <f t="shared" si="16"/>
        <v/>
      </c>
    </row>
    <row r="998" spans="7:7">
      <c r="G998" s="52" t="str">
        <f t="shared" si="16"/>
        <v/>
      </c>
    </row>
    <row r="999" spans="7:7">
      <c r="G999" s="52" t="str">
        <f t="shared" si="16"/>
        <v/>
      </c>
    </row>
  </sheetData>
  <sheetProtection sheet="1" formatCells="0" formatColumns="0" formatRows="0" insertRows="0" insertColumns="0" autoFilter="0" pivotTables="0"/>
  <autoFilter ref="A1:H999">
    <extLst/>
  </autoFilter>
  <conditionalFormatting sqref="A2:A45">
    <cfRule type="expression" dxfId="30" priority="1">
      <formula>ISNA($K2)=TRUE</formula>
    </cfRule>
  </conditionalFormatting>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4"/>
  <sheetViews>
    <sheetView zoomScale="70" zoomScaleNormal="70" workbookViewId="0">
      <pane ySplit="1" topLeftCell="A71" activePane="bottomLeft" state="frozen"/>
      <selection/>
      <selection pane="bottomLeft" activeCell="D85" sqref="D85"/>
    </sheetView>
  </sheetViews>
  <sheetFormatPr defaultColWidth="9" defaultRowHeight="17.4"/>
  <cols>
    <col min="1" max="1" width="29.4444444444444" style="77" customWidth="1"/>
    <col min="2" max="2" width="14.9166666666667" style="77" customWidth="1"/>
    <col min="3" max="3" width="15.2222222222222" style="77" customWidth="1"/>
    <col min="4" max="4" width="73.2222222222222" style="77" customWidth="1"/>
    <col min="5" max="5" width="14.8888888888889" style="78" customWidth="1"/>
    <col min="6" max="6" width="12.4444444444444" style="77" customWidth="1"/>
    <col min="7" max="7" width="32" style="77" customWidth="1"/>
    <col min="8" max="8" width="111" style="77" customWidth="1"/>
    <col min="9" max="9" width="182.222222222222" style="77" customWidth="1"/>
    <col min="10" max="10" width="18.8888888888889" style="77" customWidth="1"/>
    <col min="11" max="11" width="48.4444444444444" style="77" customWidth="1"/>
    <col min="12" max="12" width="15.6666666666667" style="77" customWidth="1"/>
    <col min="13" max="16384" width="9" style="77"/>
  </cols>
  <sheetData>
    <row r="1" s="76" customFormat="1" spans="1:12">
      <c r="A1" s="76" t="s">
        <v>0</v>
      </c>
      <c r="B1" s="76" t="s">
        <v>1</v>
      </c>
      <c r="C1" s="76" t="s">
        <v>207</v>
      </c>
      <c r="D1" s="76" t="s">
        <v>4</v>
      </c>
      <c r="E1" s="76" t="s">
        <v>6</v>
      </c>
      <c r="F1" s="76" t="s">
        <v>7</v>
      </c>
      <c r="G1" s="76" t="s">
        <v>8</v>
      </c>
      <c r="H1" s="76" t="s">
        <v>208</v>
      </c>
      <c r="I1" s="76" t="s">
        <v>27</v>
      </c>
      <c r="J1" s="76" t="s">
        <v>11</v>
      </c>
      <c r="K1" s="76" t="s">
        <v>20</v>
      </c>
      <c r="L1" s="76" t="s">
        <v>28</v>
      </c>
    </row>
    <row r="2" spans="1:12">
      <c r="A2" s="77" t="s">
        <v>38</v>
      </c>
      <c r="B2" s="77">
        <v>1</v>
      </c>
      <c r="C2" s="77" t="s">
        <v>209</v>
      </c>
      <c r="D2" s="77" t="s">
        <v>210</v>
      </c>
      <c r="E2" s="78">
        <v>43836</v>
      </c>
      <c r="F2" s="77" t="b">
        <v>1</v>
      </c>
      <c r="G2" s="77" t="s">
        <v>211</v>
      </c>
      <c r="H2" s="77" t="s">
        <v>212</v>
      </c>
      <c r="I2" s="77" t="str">
        <f>VLOOKUP("隐蔽工程"&amp;$C2,施工检查记录[],2,FALSE)</f>
        <v>1.导管的材料、规格应符合设计要求
2.导管、接线盒的埋设位置应符合设计要求
3.导管的连接方式应符合GB50303-2015的规定</v>
      </c>
      <c r="J2" s="77" t="str">
        <f t="shared" ref="J2:J37" si="0">_xlfn.IFS(C2="电气照明","S2-05-C5-"&amp;TEXT(B2,"000"),C2="电气动力","S2-04-C5-"&amp;TEXT(B2,"000"),C2="防雷接地","S2-07-C5-"&amp;TEXT(B2,"000"),C2="火灾报警","S8-04-C5-"&amp;TEXT(B2,"000"))</f>
        <v>S2-05-C5-001</v>
      </c>
      <c r="K2" s="77" t="str">
        <f>IF(ISNUMBER(SEARCH("制酸厂",隐蔽工程[[#This Row],[子项名称]])),"刚果(金)庞比铜钴矿项目硫磺制酸工程","刚果（金）庞比铜钴矿工程")</f>
        <v>刚果（金）庞比铜钴矿工程</v>
      </c>
      <c r="L2" s="77" t="str">
        <f>TEXT($E2,"yyyy年mm月dd日")</f>
        <v>2020年01月06日</v>
      </c>
    </row>
    <row r="3" spans="1:12">
      <c r="A3" s="77" t="s">
        <v>38</v>
      </c>
      <c r="B3" s="77">
        <f ca="1">IF(ISBLANK(A3),"",_xlfn.MAXIFS(INDIRECT(ADDRESS(2,2)&amp;":"&amp;ADDRESS(ROW(A3)-1,2),TRUE),INDIRECT(ADDRESS(2,1)&amp;":"&amp;ADDRESS(ROW(A3)-1,1),TRUE),A3,INDIRECT(ADDRESS(2,3)&amp;":"&amp;ADDRESS(ROW(A3)-1,3),TRUE),C3)+1)</f>
        <v>1</v>
      </c>
      <c r="C3" s="77" t="s">
        <v>213</v>
      </c>
      <c r="D3" s="77" t="s">
        <v>214</v>
      </c>
      <c r="E3" s="78">
        <v>43788</v>
      </c>
      <c r="F3" s="77" t="b">
        <v>1</v>
      </c>
      <c r="G3" s="77" t="s">
        <v>215</v>
      </c>
      <c r="H3" s="77" t="s">
        <v>216</v>
      </c>
      <c r="I3" s="77" t="str">
        <f>VLOOKUP("隐蔽工程"&amp;$C3,施工检查记录[],2,FALSE)</f>
        <v>1.接地装置的材料、规格应符合GB50303-2015的规定
2.接地装置的埋设位置及埋深应符合设计要求
3.接地装置的焊接应符合GB50303-2015的规定</v>
      </c>
      <c r="J3" s="77" t="str">
        <f ca="1" t="shared" si="0"/>
        <v>S2-07-C5-001</v>
      </c>
      <c r="K3" s="77" t="str">
        <f>IF(ISNUMBER(SEARCH("制酸厂",隐蔽工程[[#This Row],[子项名称]])),"刚果(金)庞比铜钴矿项目硫磺制酸工程","刚果（金）庞比铜钴矿工程")</f>
        <v>刚果（金）庞比铜钴矿工程</v>
      </c>
      <c r="L3" s="77" t="str">
        <f t="shared" ref="L3:L34" si="1">TEXT($E3,"yyyy年mm月dd日")</f>
        <v>2019年11月19日</v>
      </c>
    </row>
    <row r="4" spans="1:12">
      <c r="A4" s="77" t="s">
        <v>38</v>
      </c>
      <c r="B4" s="77">
        <f ca="1" t="shared" ref="B4:B35" si="2">IF(ISBLANK(A4),"",_xlfn.MAXIFS(INDIRECT(ADDRESS(2,2)&amp;":"&amp;ADDRESS(ROW(A4)-1,2),TRUE),INDIRECT(ADDRESS(2,1)&amp;":"&amp;ADDRESS(ROW(A4)-1,1),TRUE),A4,INDIRECT(ADDRESS(2,3)&amp;":"&amp;ADDRESS(ROW(A4)-1,3),TRUE),C4)+1)</f>
        <v>2</v>
      </c>
      <c r="C4" s="77" t="s">
        <v>213</v>
      </c>
      <c r="D4" s="77" t="s">
        <v>217</v>
      </c>
      <c r="E4" s="78">
        <v>43789</v>
      </c>
      <c r="F4" s="77" t="b">
        <v>1</v>
      </c>
      <c r="G4" s="77" t="s">
        <v>215</v>
      </c>
      <c r="H4" s="77" t="s">
        <v>216</v>
      </c>
      <c r="I4" s="77" t="str">
        <f>VLOOKUP("隐蔽工程"&amp;$C4,施工检查记录[],2,FALSE)</f>
        <v>1.接地装置的材料、规格应符合GB50303-2015的规定
2.接地装置的埋设位置及埋深应符合设计要求
3.接地装置的焊接应符合GB50303-2015的规定</v>
      </c>
      <c r="J4" s="77" t="str">
        <f ca="1" t="shared" si="0"/>
        <v>S2-07-C5-002</v>
      </c>
      <c r="K4" s="77" t="str">
        <f>IF(ISNUMBER(SEARCH("制酸厂",隐蔽工程[[#This Row],[子项名称]])),"刚果(金)庞比铜钴矿项目硫磺制酸工程","刚果（金）庞比铜钴矿工程")</f>
        <v>刚果（金）庞比铜钴矿工程</v>
      </c>
      <c r="L4" s="77" t="str">
        <f t="shared" si="1"/>
        <v>2019年11月20日</v>
      </c>
    </row>
    <row r="5" spans="1:12">
      <c r="A5" s="77" t="s">
        <v>38</v>
      </c>
      <c r="B5" s="77">
        <f ca="1" t="shared" si="2"/>
        <v>3</v>
      </c>
      <c r="C5" s="77" t="s">
        <v>213</v>
      </c>
      <c r="D5" s="77" t="s">
        <v>218</v>
      </c>
      <c r="E5" s="78">
        <v>43794</v>
      </c>
      <c r="F5" s="77" t="b">
        <v>1</v>
      </c>
      <c r="G5" s="77" t="s">
        <v>219</v>
      </c>
      <c r="H5" s="77" t="s">
        <v>220</v>
      </c>
      <c r="I5" s="77" t="str">
        <f>VLOOKUP("隐蔽工程"&amp;$C5,施工检查记录[],2,FALSE)</f>
        <v>1.接地装置的材料、规格应符合GB50303-2015的规定
2.接地装置的埋设位置及埋深应符合设计要求
3.接地装置的焊接应符合GB50303-2015的规定</v>
      </c>
      <c r="J5" s="77" t="str">
        <f ca="1" t="shared" si="0"/>
        <v>S2-07-C5-003</v>
      </c>
      <c r="K5" s="77" t="str">
        <f>IF(ISNUMBER(SEARCH("制酸厂",隐蔽工程[[#This Row],[子项名称]])),"刚果(金)庞比铜钴矿项目硫磺制酸工程","刚果（金）庞比铜钴矿工程")</f>
        <v>刚果（金）庞比铜钴矿工程</v>
      </c>
      <c r="L5" s="77" t="str">
        <f t="shared" si="1"/>
        <v>2019年11月25日</v>
      </c>
    </row>
    <row r="6" spans="1:12">
      <c r="A6" s="77" t="s">
        <v>38</v>
      </c>
      <c r="B6" s="77">
        <f ca="1" t="shared" si="2"/>
        <v>1</v>
      </c>
      <c r="C6" s="77" t="s">
        <v>221</v>
      </c>
      <c r="D6" s="77" t="s">
        <v>222</v>
      </c>
      <c r="E6" s="78">
        <v>43836</v>
      </c>
      <c r="F6" s="77" t="b">
        <v>1</v>
      </c>
      <c r="G6" s="77" t="s">
        <v>223</v>
      </c>
      <c r="H6" s="77" t="s">
        <v>212</v>
      </c>
      <c r="I6" s="77" t="str">
        <f>VLOOKUP("隐蔽工程"&amp;$C6,施工检查记录[],2,FALSE)</f>
        <v>1.导管的材料、规格应符合设计要求
2.导管、接线盒的埋设位置应符合设计要求
3.导管的连接方式应符合GB50303-2015的规定</v>
      </c>
      <c r="J6" s="77" t="str">
        <f ca="1" t="shared" si="0"/>
        <v>S8-04-C5-001</v>
      </c>
      <c r="K6" s="77" t="str">
        <f>IF(ISNUMBER(SEARCH("制酸厂",隐蔽工程[[#This Row],[子项名称]])),"刚果(金)庞比铜钴矿项目硫磺制酸工程","刚果（金）庞比铜钴矿工程")</f>
        <v>刚果（金）庞比铜钴矿工程</v>
      </c>
      <c r="L6" s="77" t="str">
        <f t="shared" si="1"/>
        <v>2020年01月06日</v>
      </c>
    </row>
    <row r="7" spans="1:12">
      <c r="A7" s="77" t="s">
        <v>93</v>
      </c>
      <c r="B7" s="77">
        <f ca="1" t="shared" si="2"/>
        <v>1</v>
      </c>
      <c r="C7" s="77" t="s">
        <v>209</v>
      </c>
      <c r="D7" s="77" t="s">
        <v>224</v>
      </c>
      <c r="E7" s="78">
        <v>43836</v>
      </c>
      <c r="F7" s="77" t="b">
        <v>1</v>
      </c>
      <c r="G7" s="77" t="s">
        <v>225</v>
      </c>
      <c r="H7" s="77" t="s">
        <v>226</v>
      </c>
      <c r="I7" s="77" t="str">
        <f>VLOOKUP("隐蔽工程"&amp;$C7,施工检查记录[],2,FALSE)</f>
        <v>1.导管的材料、规格应符合设计要求
2.导管、接线盒的埋设位置应符合设计要求
3.导管的连接方式应符合GB50303-2015的规定</v>
      </c>
      <c r="J7" s="77" t="str">
        <f ca="1" t="shared" si="0"/>
        <v>S2-05-C5-001</v>
      </c>
      <c r="K7" s="77" t="str">
        <f>IF(ISNUMBER(SEARCH("制酸厂",隐蔽工程[[#This Row],[子项名称]])),"刚果(金)庞比铜钴矿项目硫磺制酸工程","刚果（金）庞比铜钴矿工程")</f>
        <v>刚果（金）庞比铜钴矿工程</v>
      </c>
      <c r="L7" s="77" t="str">
        <f t="shared" si="1"/>
        <v>2020年01月06日</v>
      </c>
    </row>
    <row r="8" spans="1:12">
      <c r="A8" s="77" t="s">
        <v>93</v>
      </c>
      <c r="B8" s="77">
        <f ca="1" t="shared" si="2"/>
        <v>1</v>
      </c>
      <c r="C8" s="77" t="s">
        <v>213</v>
      </c>
      <c r="D8" s="77" t="s">
        <v>227</v>
      </c>
      <c r="E8" s="78">
        <v>43790</v>
      </c>
      <c r="F8" s="77" t="b">
        <v>1</v>
      </c>
      <c r="G8" s="77" t="s">
        <v>228</v>
      </c>
      <c r="H8" s="77" t="s">
        <v>229</v>
      </c>
      <c r="I8" s="77" t="str">
        <f>VLOOKUP("隐蔽工程"&amp;$C8,施工检查记录[],2,FALSE)</f>
        <v>1.接地装置的材料、规格应符合GB50303-2015的规定
2.接地装置的埋设位置及埋深应符合设计要求
3.接地装置的焊接应符合GB50303-2015的规定</v>
      </c>
      <c r="J8" s="77" t="str">
        <f ca="1" t="shared" si="0"/>
        <v>S2-07-C5-001</v>
      </c>
      <c r="K8" s="77" t="str">
        <f>IF(ISNUMBER(SEARCH("制酸厂",隐蔽工程[[#This Row],[子项名称]])),"刚果(金)庞比铜钴矿项目硫磺制酸工程","刚果（金）庞比铜钴矿工程")</f>
        <v>刚果（金）庞比铜钴矿工程</v>
      </c>
      <c r="L8" s="77" t="str">
        <f t="shared" si="1"/>
        <v>2019年11月21日</v>
      </c>
    </row>
    <row r="9" spans="1:12">
      <c r="A9" s="77" t="s">
        <v>93</v>
      </c>
      <c r="B9" s="77">
        <f ca="1" t="shared" si="2"/>
        <v>1</v>
      </c>
      <c r="C9" s="77" t="s">
        <v>221</v>
      </c>
      <c r="D9" s="77" t="s">
        <v>230</v>
      </c>
      <c r="E9" s="78">
        <v>43836</v>
      </c>
      <c r="F9" s="77" t="b">
        <v>1</v>
      </c>
      <c r="G9" s="77" t="s">
        <v>231</v>
      </c>
      <c r="H9" s="77" t="s">
        <v>232</v>
      </c>
      <c r="I9" s="77" t="str">
        <f>VLOOKUP("隐蔽工程"&amp;$C9,施工检查记录[],2,FALSE)</f>
        <v>1.导管的材料、规格应符合设计要求
2.导管、接线盒的埋设位置应符合设计要求
3.导管的连接方式应符合GB50303-2015的规定</v>
      </c>
      <c r="J9" s="77" t="str">
        <f ca="1" t="shared" si="0"/>
        <v>S8-04-C5-001</v>
      </c>
      <c r="K9" s="77" t="str">
        <f>IF(ISNUMBER(SEARCH("制酸厂",隐蔽工程[[#This Row],[子项名称]])),"刚果(金)庞比铜钴矿项目硫磺制酸工程","刚果（金）庞比铜钴矿工程")</f>
        <v>刚果（金）庞比铜钴矿工程</v>
      </c>
      <c r="L9" s="77" t="str">
        <f t="shared" si="1"/>
        <v>2020年01月06日</v>
      </c>
    </row>
    <row r="10" spans="1:12">
      <c r="A10" s="77" t="s">
        <v>185</v>
      </c>
      <c r="B10" s="77">
        <f ca="1" t="shared" si="2"/>
        <v>1</v>
      </c>
      <c r="C10" s="77" t="s">
        <v>213</v>
      </c>
      <c r="D10" s="77" t="s">
        <v>233</v>
      </c>
      <c r="E10" s="78">
        <v>43788</v>
      </c>
      <c r="F10" s="77" t="b">
        <v>1</v>
      </c>
      <c r="G10" s="77" t="s">
        <v>234</v>
      </c>
      <c r="H10" s="77" t="s">
        <v>235</v>
      </c>
      <c r="I10" s="77" t="str">
        <f>VLOOKUP("隐蔽工程"&amp;$C10,施工检查记录[],2,FALSE)</f>
        <v>1.接地装置的材料、规格应符合GB50303-2015的规定
2.接地装置的埋设位置及埋深应符合设计要求
3.接地装置的焊接应符合GB50303-2015的规定</v>
      </c>
      <c r="J10" s="77" t="str">
        <f ca="1" t="shared" si="0"/>
        <v>S2-07-C5-001</v>
      </c>
      <c r="K10" s="77" t="str">
        <f>IF(ISNUMBER(SEARCH("制酸厂",隐蔽工程[[#This Row],[子项名称]])),"刚果(金)庞比铜钴矿项目硫磺制酸工程","刚果（金）庞比铜钴矿工程")</f>
        <v>刚果（金）庞比铜钴矿工程</v>
      </c>
      <c r="L10" s="77" t="str">
        <f t="shared" si="1"/>
        <v>2019年11月19日</v>
      </c>
    </row>
    <row r="11" spans="1:12">
      <c r="A11" s="77" t="s">
        <v>185</v>
      </c>
      <c r="B11" s="77">
        <f ca="1" t="shared" si="2"/>
        <v>1</v>
      </c>
      <c r="C11" s="77" t="s">
        <v>209</v>
      </c>
      <c r="D11" s="77" t="s">
        <v>236</v>
      </c>
      <c r="E11" s="78">
        <v>43793</v>
      </c>
      <c r="F11" s="77" t="b">
        <v>1</v>
      </c>
      <c r="G11" s="77" t="s">
        <v>234</v>
      </c>
      <c r="H11" s="77" t="s">
        <v>237</v>
      </c>
      <c r="I11" s="77" t="str">
        <f>VLOOKUP("隐蔽工程"&amp;$C11,施工检查记录[],2,FALSE)</f>
        <v>1.导管的材料、规格应符合设计要求
2.导管、接线盒的埋设位置应符合设计要求
3.导管的连接方式应符合GB50303-2015的规定</v>
      </c>
      <c r="J11" s="77" t="str">
        <f ca="1" t="shared" si="0"/>
        <v>S2-05-C5-001</v>
      </c>
      <c r="K11" s="77" t="str">
        <f>IF(ISNUMBER(SEARCH("制酸厂",隐蔽工程[[#This Row],[子项名称]])),"刚果(金)庞比铜钴矿项目硫磺制酸工程","刚果（金）庞比铜钴矿工程")</f>
        <v>刚果（金）庞比铜钴矿工程</v>
      </c>
      <c r="L11" s="77" t="str">
        <f t="shared" si="1"/>
        <v>2019年11月24日</v>
      </c>
    </row>
    <row r="12" spans="1:12">
      <c r="A12" s="77" t="s">
        <v>185</v>
      </c>
      <c r="B12" s="77">
        <f ca="1" t="shared" si="2"/>
        <v>2</v>
      </c>
      <c r="C12" s="77" t="s">
        <v>213</v>
      </c>
      <c r="D12" s="77" t="s">
        <v>238</v>
      </c>
      <c r="E12" s="78">
        <v>43793</v>
      </c>
      <c r="F12" s="77" t="b">
        <v>1</v>
      </c>
      <c r="G12" s="77" t="s">
        <v>234</v>
      </c>
      <c r="H12" s="77" t="s">
        <v>239</v>
      </c>
      <c r="I12" s="77" t="str">
        <f>VLOOKUP("隐蔽工程"&amp;$C12,施工检查记录[],2,FALSE)</f>
        <v>1.接地装置的材料、规格应符合GB50303-2015的规定
2.接地装置的埋设位置及埋深应符合设计要求
3.接地装置的焊接应符合GB50303-2015的规定</v>
      </c>
      <c r="J12" s="77" t="str">
        <f ca="1" t="shared" si="0"/>
        <v>S2-07-C5-002</v>
      </c>
      <c r="K12" s="77" t="str">
        <f>IF(ISNUMBER(SEARCH("制酸厂",隐蔽工程[[#This Row],[子项名称]])),"刚果(金)庞比铜钴矿项目硫磺制酸工程","刚果（金）庞比铜钴矿工程")</f>
        <v>刚果（金）庞比铜钴矿工程</v>
      </c>
      <c r="L12" s="77" t="str">
        <f t="shared" si="1"/>
        <v>2019年11月24日</v>
      </c>
    </row>
    <row r="13" spans="1:12">
      <c r="A13" s="77" t="s">
        <v>240</v>
      </c>
      <c r="B13" s="77">
        <f ca="1" t="shared" si="2"/>
        <v>1</v>
      </c>
      <c r="C13" s="77" t="s">
        <v>213</v>
      </c>
      <c r="D13" s="77" t="s">
        <v>241</v>
      </c>
      <c r="E13" s="78">
        <v>43687</v>
      </c>
      <c r="F13" s="77" t="b">
        <v>1</v>
      </c>
      <c r="G13" s="77" t="s">
        <v>242</v>
      </c>
      <c r="H13" s="77" t="s">
        <v>243</v>
      </c>
      <c r="I13" s="77" t="str">
        <f>VLOOKUP("隐蔽工程"&amp;$C13,施工检查记录[],2,FALSE)</f>
        <v>1.接地装置的材料、规格应符合GB50303-2015的规定
2.接地装置的埋设位置及埋深应符合设计要求
3.接地装置的焊接应符合GB50303-2015的规定</v>
      </c>
      <c r="J13" s="77" t="str">
        <f ca="1" t="shared" si="0"/>
        <v>S2-07-C5-001</v>
      </c>
      <c r="K13" s="77" t="str">
        <f>IF(ISNUMBER(SEARCH("制酸厂",隐蔽工程[[#This Row],[子项名称]])),"刚果(金)庞比铜钴矿项目硫磺制酸工程","刚果（金）庞比铜钴矿工程")</f>
        <v>刚果（金）庞比铜钴矿工程</v>
      </c>
      <c r="L13" s="77" t="str">
        <f t="shared" si="1"/>
        <v>2019年08月10日</v>
      </c>
    </row>
    <row r="14" spans="1:12">
      <c r="A14" s="77" t="s">
        <v>176</v>
      </c>
      <c r="B14" s="77">
        <f ca="1" t="shared" si="2"/>
        <v>1</v>
      </c>
      <c r="C14" s="77" t="s">
        <v>213</v>
      </c>
      <c r="D14" s="77" t="s">
        <v>244</v>
      </c>
      <c r="E14" s="78">
        <v>43789</v>
      </c>
      <c r="F14" s="77" t="b">
        <v>1</v>
      </c>
      <c r="G14" s="77" t="s">
        <v>245</v>
      </c>
      <c r="H14" s="77" t="s">
        <v>246</v>
      </c>
      <c r="I14" s="77" t="str">
        <f>VLOOKUP("隐蔽工程"&amp;$C14,施工检查记录[],2,FALSE)</f>
        <v>1.接地装置的材料、规格应符合GB50303-2015的规定
2.接地装置的埋设位置及埋深应符合设计要求
3.接地装置的焊接应符合GB50303-2015的规定</v>
      </c>
      <c r="J14" s="77" t="str">
        <f ca="1" t="shared" si="0"/>
        <v>S2-07-C5-001</v>
      </c>
      <c r="K14" s="77" t="str">
        <f>IF(ISNUMBER(SEARCH("制酸厂",隐蔽工程[[#This Row],[子项名称]])),"刚果(金)庞比铜钴矿项目硫磺制酸工程","刚果（金）庞比铜钴矿工程")</f>
        <v>刚果（金）庞比铜钴矿工程</v>
      </c>
      <c r="L14" s="77" t="str">
        <f t="shared" si="1"/>
        <v>2019年11月20日</v>
      </c>
    </row>
    <row r="15" spans="1:12">
      <c r="A15" s="77" t="s">
        <v>153</v>
      </c>
      <c r="B15" s="77">
        <f ca="1" t="shared" si="2"/>
        <v>1</v>
      </c>
      <c r="C15" s="77" t="s">
        <v>213</v>
      </c>
      <c r="D15" s="77" t="s">
        <v>247</v>
      </c>
      <c r="E15" s="78">
        <v>43788</v>
      </c>
      <c r="F15" s="77" t="b">
        <v>1</v>
      </c>
      <c r="G15" s="77" t="s">
        <v>248</v>
      </c>
      <c r="H15" s="77" t="s">
        <v>239</v>
      </c>
      <c r="I15" s="77" t="str">
        <f>VLOOKUP("隐蔽工程"&amp;$C15,施工检查记录[],2,FALSE)</f>
        <v>1.接地装置的材料、规格应符合GB50303-2015的规定
2.接地装置的埋设位置及埋深应符合设计要求
3.接地装置的焊接应符合GB50303-2015的规定</v>
      </c>
      <c r="J15" s="77" t="str">
        <f ca="1" t="shared" si="0"/>
        <v>S2-07-C5-001</v>
      </c>
      <c r="K15" s="77" t="str">
        <f>IF(ISNUMBER(SEARCH("制酸厂",隐蔽工程[[#This Row],[子项名称]])),"刚果(金)庞比铜钴矿项目硫磺制酸工程","刚果（金）庞比铜钴矿工程")</f>
        <v>刚果（金）庞比铜钴矿工程</v>
      </c>
      <c r="L15" s="77" t="str">
        <f t="shared" si="1"/>
        <v>2019年11月19日</v>
      </c>
    </row>
    <row r="16" spans="1:12">
      <c r="A16" s="77" t="s">
        <v>249</v>
      </c>
      <c r="B16" s="77">
        <f ca="1" t="shared" si="2"/>
        <v>1</v>
      </c>
      <c r="C16" s="77" t="s">
        <v>209</v>
      </c>
      <c r="D16" s="77" t="s">
        <v>250</v>
      </c>
      <c r="E16" s="78">
        <v>43813</v>
      </c>
      <c r="F16" s="77" t="b">
        <v>1</v>
      </c>
      <c r="G16" s="77" t="s">
        <v>251</v>
      </c>
      <c r="H16" s="77" t="s">
        <v>252</v>
      </c>
      <c r="I16" s="77" t="str">
        <f>VLOOKUP("隐蔽工程"&amp;$C16,施工检查记录[],2,FALSE)</f>
        <v>1.导管的材料、规格应符合设计要求
2.导管、接线盒的埋设位置应符合设计要求
3.导管的连接方式应符合GB50303-2015的规定</v>
      </c>
      <c r="J16" s="77" t="str">
        <f ca="1" t="shared" si="0"/>
        <v>S2-05-C5-001</v>
      </c>
      <c r="K16" s="77" t="str">
        <f>IF(ISNUMBER(SEARCH("制酸厂",隐蔽工程[[#This Row],[子项名称]])),"刚果(金)庞比铜钴矿项目硫磺制酸工程","刚果（金）庞比铜钴矿工程")</f>
        <v>刚果（金）庞比铜钴矿工程</v>
      </c>
      <c r="L16" s="77" t="str">
        <f t="shared" si="1"/>
        <v>2019年12月14日</v>
      </c>
    </row>
    <row r="17" spans="1:12">
      <c r="A17" s="77" t="s">
        <v>249</v>
      </c>
      <c r="B17" s="77">
        <f ca="1" t="shared" si="2"/>
        <v>1</v>
      </c>
      <c r="C17" s="77" t="s">
        <v>213</v>
      </c>
      <c r="D17" s="77" t="s">
        <v>253</v>
      </c>
      <c r="E17" s="78">
        <v>43758</v>
      </c>
      <c r="F17" s="77" t="b">
        <v>1</v>
      </c>
      <c r="G17" s="77" t="s">
        <v>254</v>
      </c>
      <c r="H17" s="77" t="s">
        <v>255</v>
      </c>
      <c r="I17" s="77" t="str">
        <f>VLOOKUP("隐蔽工程"&amp;$C17,施工检查记录[],2,FALSE)</f>
        <v>1.接地装置的材料、规格应符合GB50303-2015的规定
2.接地装置的埋设位置及埋深应符合设计要求
3.接地装置的焊接应符合GB50303-2015的规定</v>
      </c>
      <c r="J17" s="77" t="str">
        <f ca="1" t="shared" si="0"/>
        <v>S2-07-C5-001</v>
      </c>
      <c r="K17" s="77" t="str">
        <f>IF(ISNUMBER(SEARCH("制酸厂",隐蔽工程[[#This Row],[子项名称]])),"刚果(金)庞比铜钴矿项目硫磺制酸工程","刚果（金）庞比铜钴矿工程")</f>
        <v>刚果（金）庞比铜钴矿工程</v>
      </c>
      <c r="L17" s="77" t="str">
        <f t="shared" si="1"/>
        <v>2019年10月20日</v>
      </c>
    </row>
    <row r="18" spans="1:12">
      <c r="A18" s="77" t="s">
        <v>249</v>
      </c>
      <c r="B18" s="77">
        <f ca="1" t="shared" si="2"/>
        <v>2</v>
      </c>
      <c r="C18" s="77" t="s">
        <v>213</v>
      </c>
      <c r="D18" s="77" t="s">
        <v>256</v>
      </c>
      <c r="E18" s="78">
        <v>43789</v>
      </c>
      <c r="F18" s="77" t="b">
        <v>1</v>
      </c>
      <c r="G18" s="77" t="s">
        <v>254</v>
      </c>
      <c r="H18" s="77" t="s">
        <v>257</v>
      </c>
      <c r="I18" s="77" t="str">
        <f>VLOOKUP("隐蔽工程"&amp;$C18,施工检查记录[],2,FALSE)</f>
        <v>1.接地装置的材料、规格应符合GB50303-2015的规定
2.接地装置的埋设位置及埋深应符合设计要求
3.接地装置的焊接应符合GB50303-2015的规定</v>
      </c>
      <c r="J18" s="77" t="str">
        <f ca="1" t="shared" si="0"/>
        <v>S2-07-C5-002</v>
      </c>
      <c r="K18" s="77" t="str">
        <f>IF(ISNUMBER(SEARCH("制酸厂",隐蔽工程[[#This Row],[子项名称]])),"刚果(金)庞比铜钴矿项目硫磺制酸工程","刚果（金）庞比铜钴矿工程")</f>
        <v>刚果（金）庞比铜钴矿工程</v>
      </c>
      <c r="L18" s="77" t="str">
        <f t="shared" si="1"/>
        <v>2019年11月20日</v>
      </c>
    </row>
    <row r="19" spans="1:12">
      <c r="A19" s="77" t="s">
        <v>249</v>
      </c>
      <c r="B19" s="77">
        <f ca="1" t="shared" si="2"/>
        <v>1</v>
      </c>
      <c r="C19" s="77" t="s">
        <v>221</v>
      </c>
      <c r="D19" s="77" t="s">
        <v>258</v>
      </c>
      <c r="E19" s="78">
        <v>43813</v>
      </c>
      <c r="F19" s="77" t="b">
        <v>1</v>
      </c>
      <c r="G19" s="77" t="s">
        <v>223</v>
      </c>
      <c r="H19" s="77" t="s">
        <v>259</v>
      </c>
      <c r="I19" s="77" t="str">
        <f>VLOOKUP("隐蔽工程"&amp;$C19,施工检查记录[],2,FALSE)</f>
        <v>1.导管的材料、规格应符合设计要求
2.导管、接线盒的埋设位置应符合设计要求
3.导管的连接方式应符合GB50303-2015的规定</v>
      </c>
      <c r="J19" s="77" t="str">
        <f ca="1" t="shared" si="0"/>
        <v>S8-04-C5-001</v>
      </c>
      <c r="K19" s="77" t="str">
        <f>IF(ISNUMBER(SEARCH("制酸厂",隐蔽工程[[#This Row],[子项名称]])),"刚果(金)庞比铜钴矿项目硫磺制酸工程","刚果（金）庞比铜钴矿工程")</f>
        <v>刚果（金）庞比铜钴矿工程</v>
      </c>
      <c r="L19" s="77" t="str">
        <f t="shared" si="1"/>
        <v>2019年12月14日</v>
      </c>
    </row>
    <row r="20" spans="1:12">
      <c r="A20" s="77" t="s">
        <v>159</v>
      </c>
      <c r="B20" s="77">
        <f ca="1" t="shared" si="2"/>
        <v>1</v>
      </c>
      <c r="C20" s="77" t="s">
        <v>213</v>
      </c>
      <c r="D20" s="77" t="s">
        <v>260</v>
      </c>
      <c r="E20" s="78">
        <v>43788</v>
      </c>
      <c r="F20" s="77" t="b">
        <v>1</v>
      </c>
      <c r="G20" s="77" t="s">
        <v>261</v>
      </c>
      <c r="H20" s="77" t="s">
        <v>262</v>
      </c>
      <c r="I20" s="77" t="str">
        <f>VLOOKUP("隐蔽工程"&amp;$C20,施工检查记录[],2,FALSE)</f>
        <v>1.接地装置的材料、规格应符合GB50303-2015的规定
2.接地装置的埋设位置及埋深应符合设计要求
3.接地装置的焊接应符合GB50303-2015的规定</v>
      </c>
      <c r="J20" s="77" t="str">
        <f ca="1" t="shared" si="0"/>
        <v>S2-07-C5-001</v>
      </c>
      <c r="K20" s="77" t="str">
        <f>IF(ISNUMBER(SEARCH("制酸厂",隐蔽工程[[#This Row],[子项名称]])),"刚果(金)庞比铜钴矿项目硫磺制酸工程","刚果（金）庞比铜钴矿工程")</f>
        <v>刚果（金）庞比铜钴矿工程</v>
      </c>
      <c r="L20" s="77" t="str">
        <f t="shared" si="1"/>
        <v>2019年11月19日</v>
      </c>
    </row>
    <row r="21" spans="1:12">
      <c r="A21" s="77" t="s">
        <v>206</v>
      </c>
      <c r="B21" s="77">
        <f ca="1" t="shared" si="2"/>
        <v>1</v>
      </c>
      <c r="C21" s="77" t="s">
        <v>213</v>
      </c>
      <c r="D21" s="77" t="s">
        <v>263</v>
      </c>
      <c r="E21" s="78">
        <v>43789</v>
      </c>
      <c r="F21" s="77" t="b">
        <v>1</v>
      </c>
      <c r="G21" s="77" t="s">
        <v>245</v>
      </c>
      <c r="H21" s="77" t="s">
        <v>239</v>
      </c>
      <c r="I21" s="77" t="str">
        <f>VLOOKUP("隐蔽工程"&amp;$C21,施工检查记录[],2,FALSE)</f>
        <v>1.接地装置的材料、规格应符合GB50303-2015的规定
2.接地装置的埋设位置及埋深应符合设计要求
3.接地装置的焊接应符合GB50303-2015的规定</v>
      </c>
      <c r="J21" s="77" t="str">
        <f ca="1" t="shared" si="0"/>
        <v>S2-07-C5-001</v>
      </c>
      <c r="K21" s="77" t="str">
        <f>IF(ISNUMBER(SEARCH("制酸厂",隐蔽工程[[#This Row],[子项名称]])),"刚果(金)庞比铜钴矿项目硫磺制酸工程","刚果（金）庞比铜钴矿工程")</f>
        <v>刚果（金）庞比铜钴矿工程</v>
      </c>
      <c r="L21" s="77" t="str">
        <f t="shared" si="1"/>
        <v>2019年11月20日</v>
      </c>
    </row>
    <row r="22" spans="1:12">
      <c r="A22" s="77" t="s">
        <v>62</v>
      </c>
      <c r="B22" s="77">
        <f ca="1" t="shared" si="2"/>
        <v>1</v>
      </c>
      <c r="C22" s="77" t="s">
        <v>213</v>
      </c>
      <c r="D22" s="77" t="s">
        <v>264</v>
      </c>
      <c r="E22" s="78">
        <v>43808</v>
      </c>
      <c r="F22" s="77" t="b">
        <v>1</v>
      </c>
      <c r="G22" s="77" t="s">
        <v>265</v>
      </c>
      <c r="H22" s="77" t="s">
        <v>266</v>
      </c>
      <c r="I22" s="77" t="str">
        <f>VLOOKUP("隐蔽工程"&amp;$C22,施工检查记录[],2,FALSE)</f>
        <v>1.接地装置的材料、规格应符合GB50303-2015的规定
2.接地装置的埋设位置及埋深应符合设计要求
3.接地装置的焊接应符合GB50303-2015的规定</v>
      </c>
      <c r="J22" s="77" t="str">
        <f ca="1" t="shared" si="0"/>
        <v>S2-07-C5-001</v>
      </c>
      <c r="K22" s="77" t="str">
        <f>IF(ISNUMBER(SEARCH("制酸厂",隐蔽工程[[#This Row],[子项名称]])),"刚果(金)庞比铜钴矿项目硫磺制酸工程","刚果（金）庞比铜钴矿工程")</f>
        <v>刚果（金）庞比铜钴矿工程</v>
      </c>
      <c r="L22" s="77" t="str">
        <f t="shared" si="1"/>
        <v>2019年12月09日</v>
      </c>
    </row>
    <row r="23" spans="1:12">
      <c r="A23" s="77" t="s">
        <v>62</v>
      </c>
      <c r="B23" s="77">
        <f ca="1" t="shared" si="2"/>
        <v>1</v>
      </c>
      <c r="C23" s="77" t="s">
        <v>209</v>
      </c>
      <c r="D23" s="77" t="s">
        <v>267</v>
      </c>
      <c r="E23" s="78">
        <v>43792</v>
      </c>
      <c r="F23" s="77" t="b">
        <v>1</v>
      </c>
      <c r="G23" s="77" t="s">
        <v>268</v>
      </c>
      <c r="H23" s="77" t="s">
        <v>269</v>
      </c>
      <c r="I23" s="77" t="str">
        <f>VLOOKUP("隐蔽工程"&amp;$C23,施工检查记录[],2,FALSE)</f>
        <v>1.导管的材料、规格应符合设计要求
2.导管、接线盒的埋设位置应符合设计要求
3.导管的连接方式应符合GB50303-2015的规定</v>
      </c>
      <c r="J23" s="77" t="str">
        <f ca="1" t="shared" si="0"/>
        <v>S2-05-C5-001</v>
      </c>
      <c r="K23" s="77" t="str">
        <f>IF(ISNUMBER(SEARCH("制酸厂",隐蔽工程[[#This Row],[子项名称]])),"刚果(金)庞比铜钴矿项目硫磺制酸工程","刚果（金）庞比铜钴矿工程")</f>
        <v>刚果（金）庞比铜钴矿工程</v>
      </c>
      <c r="L23" s="77" t="str">
        <f t="shared" si="1"/>
        <v>2019年11月23日</v>
      </c>
    </row>
    <row r="24" spans="1:12">
      <c r="A24" s="77" t="s">
        <v>62</v>
      </c>
      <c r="B24" s="77">
        <f ca="1" t="shared" si="2"/>
        <v>1</v>
      </c>
      <c r="C24" s="77" t="s">
        <v>221</v>
      </c>
      <c r="D24" s="77" t="s">
        <v>270</v>
      </c>
      <c r="E24" s="78">
        <v>43792</v>
      </c>
      <c r="F24" s="77" t="b">
        <v>1</v>
      </c>
      <c r="G24" s="77" t="s">
        <v>271</v>
      </c>
      <c r="H24" s="77" t="s">
        <v>272</v>
      </c>
      <c r="I24" s="77" t="str">
        <f>VLOOKUP("隐蔽工程"&amp;$C24,施工检查记录[],2,FALSE)</f>
        <v>1.导管的材料、规格应符合设计要求
2.导管、接线盒的埋设位置应符合设计要求
3.导管的连接方式应符合GB50303-2015的规定</v>
      </c>
      <c r="J24" s="77" t="str">
        <f ca="1" t="shared" si="0"/>
        <v>S8-04-C5-001</v>
      </c>
      <c r="K24" s="77" t="str">
        <f>IF(ISNUMBER(SEARCH("制酸厂",隐蔽工程[[#This Row],[子项名称]])),"刚果(金)庞比铜钴矿项目硫磺制酸工程","刚果（金）庞比铜钴矿工程")</f>
        <v>刚果（金）庞比铜钴矿工程</v>
      </c>
      <c r="L24" s="77" t="str">
        <f t="shared" si="1"/>
        <v>2019年11月23日</v>
      </c>
    </row>
    <row r="25" spans="1:12">
      <c r="A25" s="77" t="s">
        <v>65</v>
      </c>
      <c r="B25" s="77">
        <f ca="1" t="shared" si="2"/>
        <v>1</v>
      </c>
      <c r="C25" s="77" t="s">
        <v>213</v>
      </c>
      <c r="D25" s="77" t="s">
        <v>273</v>
      </c>
      <c r="E25" s="78">
        <v>43695</v>
      </c>
      <c r="F25" s="77" t="b">
        <v>1</v>
      </c>
      <c r="G25" s="77" t="s">
        <v>274</v>
      </c>
      <c r="H25" s="77" t="s">
        <v>275</v>
      </c>
      <c r="I25" s="77" t="str">
        <f>VLOOKUP("隐蔽工程"&amp;$C25,施工检查记录[],2,FALSE)</f>
        <v>1.接地装置的材料、规格应符合GB50303-2015的规定
2.接地装置的埋设位置及埋深应符合设计要求
3.接地装置的焊接应符合GB50303-2015的规定</v>
      </c>
      <c r="J25" s="77" t="str">
        <f ca="1" t="shared" si="0"/>
        <v>S2-07-C5-001</v>
      </c>
      <c r="K25" s="77" t="str">
        <f>IF(ISNUMBER(SEARCH("制酸厂",隐蔽工程[[#This Row],[子项名称]])),"刚果(金)庞比铜钴矿项目硫磺制酸工程","刚果（金）庞比铜钴矿工程")</f>
        <v>刚果（金）庞比铜钴矿工程</v>
      </c>
      <c r="L25" s="77" t="str">
        <f t="shared" si="1"/>
        <v>2019年08月18日</v>
      </c>
    </row>
    <row r="26" spans="1:12">
      <c r="A26" s="77" t="s">
        <v>65</v>
      </c>
      <c r="B26" s="77">
        <f ca="1" t="shared" si="2"/>
        <v>1</v>
      </c>
      <c r="C26" s="77" t="s">
        <v>209</v>
      </c>
      <c r="D26" s="77" t="s">
        <v>276</v>
      </c>
      <c r="E26" s="78">
        <v>43718</v>
      </c>
      <c r="F26" s="77" t="b">
        <v>1</v>
      </c>
      <c r="G26" s="77" t="s">
        <v>277</v>
      </c>
      <c r="H26" s="77" t="s">
        <v>278</v>
      </c>
      <c r="I26" s="77" t="str">
        <f>VLOOKUP("隐蔽工程"&amp;$C26,施工检查记录[],2,FALSE)</f>
        <v>1.导管的材料、规格应符合设计要求
2.导管、接线盒的埋设位置应符合设计要求
3.导管的连接方式应符合GB50303-2015的规定</v>
      </c>
      <c r="J26" s="77" t="str">
        <f ca="1" t="shared" si="0"/>
        <v>S2-05-C5-001</v>
      </c>
      <c r="K26" s="77" t="str">
        <f>IF(ISNUMBER(SEARCH("制酸厂",隐蔽工程[[#This Row],[子项名称]])),"刚果(金)庞比铜钴矿项目硫磺制酸工程","刚果（金）庞比铜钴矿工程")</f>
        <v>刚果（金）庞比铜钴矿工程</v>
      </c>
      <c r="L26" s="77" t="str">
        <f t="shared" si="1"/>
        <v>2019年09月10日</v>
      </c>
    </row>
    <row r="27" spans="1:12">
      <c r="A27" s="77" t="s">
        <v>163</v>
      </c>
      <c r="B27" s="77">
        <f ca="1" t="shared" si="2"/>
        <v>1</v>
      </c>
      <c r="C27" s="77" t="s">
        <v>213</v>
      </c>
      <c r="D27" s="77" t="s">
        <v>279</v>
      </c>
      <c r="E27" s="78">
        <v>43788</v>
      </c>
      <c r="F27" s="77" t="b">
        <v>1</v>
      </c>
      <c r="G27" s="77" t="s">
        <v>280</v>
      </c>
      <c r="H27" s="77" t="s">
        <v>281</v>
      </c>
      <c r="I27" s="77" t="str">
        <f>VLOOKUP("隐蔽工程"&amp;$C27,施工检查记录[],2,FALSE)</f>
        <v>1.接地装置的材料、规格应符合GB50303-2015的规定
2.接地装置的埋设位置及埋深应符合设计要求
3.接地装置的焊接应符合GB50303-2015的规定</v>
      </c>
      <c r="J27" s="77" t="str">
        <f ca="1" t="shared" si="0"/>
        <v>S2-07-C5-001</v>
      </c>
      <c r="K27" s="77" t="str">
        <f>IF(ISNUMBER(SEARCH("制酸厂",隐蔽工程[[#This Row],[子项名称]])),"刚果(金)庞比铜钴矿项目硫磺制酸工程","刚果（金）庞比铜钴矿工程")</f>
        <v>刚果（金）庞比铜钴矿工程</v>
      </c>
      <c r="L27" s="77" t="str">
        <f t="shared" si="1"/>
        <v>2019年11月19日</v>
      </c>
    </row>
    <row r="28" spans="1:12">
      <c r="A28" s="77" t="s">
        <v>68</v>
      </c>
      <c r="B28" s="77">
        <f ca="1" t="shared" si="2"/>
        <v>1</v>
      </c>
      <c r="C28" s="77" t="s">
        <v>213</v>
      </c>
      <c r="D28" s="77" t="s">
        <v>282</v>
      </c>
      <c r="E28" s="78">
        <v>43709</v>
      </c>
      <c r="F28" s="77" t="b">
        <v>1</v>
      </c>
      <c r="G28" s="77" t="s">
        <v>283</v>
      </c>
      <c r="H28" s="77" t="s">
        <v>284</v>
      </c>
      <c r="I28" s="77" t="str">
        <f>VLOOKUP("隐蔽工程"&amp;$C28,施工检查记录[],2,FALSE)</f>
        <v>1.接地装置的材料、规格应符合GB50303-2015的规定
2.接地装置的埋设位置及埋深应符合设计要求
3.接地装置的焊接应符合GB50303-2015的规定</v>
      </c>
      <c r="J28" s="77" t="str">
        <f ca="1" t="shared" si="0"/>
        <v>S2-07-C5-001</v>
      </c>
      <c r="K28" s="77" t="str">
        <f>IF(ISNUMBER(SEARCH("制酸厂",隐蔽工程[[#This Row],[子项名称]])),"刚果(金)庞比铜钴矿项目硫磺制酸工程","刚果（金）庞比铜钴矿工程")</f>
        <v>刚果（金）庞比铜钴矿工程</v>
      </c>
      <c r="L28" s="77" t="str">
        <f t="shared" si="1"/>
        <v>2019年09月01日</v>
      </c>
    </row>
    <row r="29" spans="1:12">
      <c r="A29" s="77" t="s">
        <v>118</v>
      </c>
      <c r="B29" s="77">
        <f ca="1" t="shared" si="2"/>
        <v>1</v>
      </c>
      <c r="C29" s="77" t="s">
        <v>213</v>
      </c>
      <c r="D29" s="77" t="s">
        <v>285</v>
      </c>
      <c r="E29" s="78">
        <v>43822</v>
      </c>
      <c r="F29" s="77" t="b">
        <v>1</v>
      </c>
      <c r="G29" s="77" t="s">
        <v>120</v>
      </c>
      <c r="H29" s="77" t="s">
        <v>266</v>
      </c>
      <c r="I29" s="77" t="str">
        <f>VLOOKUP("隐蔽工程"&amp;$C29,施工检查记录[],2,FALSE)</f>
        <v>1.接地装置的材料、规格应符合GB50303-2015的规定
2.接地装置的埋设位置及埋深应符合设计要求
3.接地装置的焊接应符合GB50303-2015的规定</v>
      </c>
      <c r="J29" s="77" t="str">
        <f ca="1" t="shared" si="0"/>
        <v>S2-07-C5-001</v>
      </c>
      <c r="K29" s="77" t="str">
        <f>IF(ISNUMBER(SEARCH("制酸厂",隐蔽工程[[#This Row],[子项名称]])),"刚果(金)庞比铜钴矿项目硫磺制酸工程","刚果（金）庞比铜钴矿工程")</f>
        <v>刚果（金）庞比铜钴矿工程</v>
      </c>
      <c r="L29" s="77" t="str">
        <f t="shared" si="1"/>
        <v>2019年12月23日</v>
      </c>
    </row>
    <row r="30" spans="1:12">
      <c r="A30" s="77" t="s">
        <v>118</v>
      </c>
      <c r="B30" s="77">
        <f ca="1" t="shared" si="2"/>
        <v>2</v>
      </c>
      <c r="C30" s="77" t="s">
        <v>213</v>
      </c>
      <c r="D30" s="79" t="s">
        <v>286</v>
      </c>
      <c r="E30" s="78">
        <v>43830</v>
      </c>
      <c r="F30" s="77" t="b">
        <v>1</v>
      </c>
      <c r="G30" s="77" t="s">
        <v>120</v>
      </c>
      <c r="H30" s="77" t="s">
        <v>287</v>
      </c>
      <c r="I30" s="77" t="str">
        <f>VLOOKUP("隐蔽工程"&amp;$C30,施工检查记录[],2,FALSE)</f>
        <v>1.接地装置的材料、规格应符合GB50303-2015的规定
2.接地装置的埋设位置及埋深应符合设计要求
3.接地装置的焊接应符合GB50303-2015的规定</v>
      </c>
      <c r="J30" s="77" t="str">
        <f ca="1" t="shared" si="0"/>
        <v>S2-07-C5-002</v>
      </c>
      <c r="K30" s="79" t="str">
        <f>IF(ISNUMBER(SEARCH("制酸厂",隐蔽工程[[#This Row],[子项名称]])),"刚果(金)庞比铜钴矿项目硫磺制酸工程","刚果（金）庞比铜钴矿工程")</f>
        <v>刚果（金）庞比铜钴矿工程</v>
      </c>
      <c r="L30" s="77" t="str">
        <f t="shared" si="1"/>
        <v>2019年12月31日</v>
      </c>
    </row>
    <row r="31" spans="1:12">
      <c r="A31" s="77" t="s">
        <v>118</v>
      </c>
      <c r="B31" s="77">
        <f ca="1" t="shared" si="2"/>
        <v>3</v>
      </c>
      <c r="C31" s="77" t="s">
        <v>213</v>
      </c>
      <c r="D31" s="79" t="s">
        <v>288</v>
      </c>
      <c r="E31" s="78">
        <v>43840</v>
      </c>
      <c r="F31" s="77" t="b">
        <v>1</v>
      </c>
      <c r="G31" s="77" t="s">
        <v>120</v>
      </c>
      <c r="H31" s="77" t="s">
        <v>289</v>
      </c>
      <c r="I31" s="77" t="str">
        <f>VLOOKUP("隐蔽工程"&amp;$C31,施工检查记录[],2,FALSE)</f>
        <v>1.接地装置的材料、规格应符合GB50303-2015的规定
2.接地装置的埋设位置及埋深应符合设计要求
3.接地装置的焊接应符合GB50303-2015的规定</v>
      </c>
      <c r="J31" s="77" t="str">
        <f ca="1" t="shared" si="0"/>
        <v>S2-07-C5-003</v>
      </c>
      <c r="K31" s="79" t="str">
        <f>IF(ISNUMBER(SEARCH("制酸厂",隐蔽工程[[#This Row],[子项名称]])),"刚果(金)庞比铜钴矿项目硫磺制酸工程","刚果（金）庞比铜钴矿工程")</f>
        <v>刚果（金）庞比铜钴矿工程</v>
      </c>
      <c r="L31" s="77" t="str">
        <f t="shared" si="1"/>
        <v>2020年01月10日</v>
      </c>
    </row>
    <row r="32" spans="1:12">
      <c r="A32" s="77" t="s">
        <v>118</v>
      </c>
      <c r="B32" s="77">
        <f ca="1" t="shared" si="2"/>
        <v>4</v>
      </c>
      <c r="C32" s="77" t="s">
        <v>213</v>
      </c>
      <c r="D32" s="79" t="s">
        <v>290</v>
      </c>
      <c r="E32" s="78">
        <v>43850</v>
      </c>
      <c r="F32" s="77" t="b">
        <v>1</v>
      </c>
      <c r="G32" s="77" t="s">
        <v>120</v>
      </c>
      <c r="H32" s="77" t="s">
        <v>291</v>
      </c>
      <c r="I32" s="77" t="str">
        <f>VLOOKUP("隐蔽工程"&amp;$C32,施工检查记录[],2,FALSE)</f>
        <v>1.接地装置的材料、规格应符合GB50303-2015的规定
2.接地装置的埋设位置及埋深应符合设计要求
3.接地装置的焊接应符合GB50303-2015的规定</v>
      </c>
      <c r="J32" s="77" t="str">
        <f ca="1" t="shared" si="0"/>
        <v>S2-07-C5-004</v>
      </c>
      <c r="K32" s="79" t="str">
        <f>IF(ISNUMBER(SEARCH("制酸厂",隐蔽工程[[#This Row],[子项名称]])),"刚果(金)庞比铜钴矿项目硫磺制酸工程","刚果（金）庞比铜钴矿工程")</f>
        <v>刚果（金）庞比铜钴矿工程</v>
      </c>
      <c r="L32" s="77" t="str">
        <f t="shared" si="1"/>
        <v>2020年01月20日</v>
      </c>
    </row>
    <row r="33" spans="1:12">
      <c r="A33" s="77" t="s">
        <v>118</v>
      </c>
      <c r="B33" s="77">
        <f ca="1" t="shared" si="2"/>
        <v>5</v>
      </c>
      <c r="C33" s="77" t="s">
        <v>213</v>
      </c>
      <c r="D33" s="79" t="s">
        <v>292</v>
      </c>
      <c r="E33" s="78">
        <v>43867</v>
      </c>
      <c r="F33" s="77" t="b">
        <v>1</v>
      </c>
      <c r="G33" s="77" t="s">
        <v>120</v>
      </c>
      <c r="H33" s="77" t="s">
        <v>293</v>
      </c>
      <c r="I33" s="77" t="str">
        <f>VLOOKUP("隐蔽工程"&amp;$C33,施工检查记录[],2,FALSE)</f>
        <v>1.接地装置的材料、规格应符合GB50303-2015的规定
2.接地装置的埋设位置及埋深应符合设计要求
3.接地装置的焊接应符合GB50303-2015的规定</v>
      </c>
      <c r="J33" s="77" t="str">
        <f ca="1" t="shared" si="0"/>
        <v>S2-07-C5-005</v>
      </c>
      <c r="K33" s="79" t="str">
        <f>IF(ISNUMBER(SEARCH("制酸厂",隐蔽工程[[#This Row],[子项名称]])),"刚果(金)庞比铜钴矿项目硫磺制酸工程","刚果（金）庞比铜钴矿工程")</f>
        <v>刚果（金）庞比铜钴矿工程</v>
      </c>
      <c r="L33" s="77" t="str">
        <f t="shared" si="1"/>
        <v>2020年02月06日</v>
      </c>
    </row>
    <row r="34" spans="1:12">
      <c r="A34" s="77" t="s">
        <v>118</v>
      </c>
      <c r="B34" s="77">
        <f ca="1" t="shared" si="2"/>
        <v>6</v>
      </c>
      <c r="C34" s="77" t="s">
        <v>213</v>
      </c>
      <c r="D34" s="79" t="s">
        <v>294</v>
      </c>
      <c r="E34" s="78">
        <v>43888</v>
      </c>
      <c r="F34" s="77" t="b">
        <v>1</v>
      </c>
      <c r="G34" s="77" t="s">
        <v>120</v>
      </c>
      <c r="H34" s="77" t="s">
        <v>295</v>
      </c>
      <c r="I34" s="77" t="str">
        <f>VLOOKUP("隐蔽工程"&amp;$C34,施工检查记录[],2,FALSE)</f>
        <v>1.接地装置的材料、规格应符合GB50303-2015的规定
2.接地装置的埋设位置及埋深应符合设计要求
3.接地装置的焊接应符合GB50303-2015的规定</v>
      </c>
      <c r="J34" s="77" t="str">
        <f ca="1" t="shared" si="0"/>
        <v>S2-07-C5-006</v>
      </c>
      <c r="K34" s="79" t="str">
        <f>IF(ISNUMBER(SEARCH("制酸厂",隐蔽工程[[#This Row],[子项名称]])),"刚果(金)庞比铜钴矿项目硫磺制酸工程","刚果（金）庞比铜钴矿工程")</f>
        <v>刚果（金）庞比铜钴矿工程</v>
      </c>
      <c r="L34" s="77" t="str">
        <f t="shared" si="1"/>
        <v>2020年02月27日</v>
      </c>
    </row>
    <row r="35" spans="1:12">
      <c r="A35" s="77" t="s">
        <v>118</v>
      </c>
      <c r="B35" s="77">
        <f ca="1" t="shared" si="2"/>
        <v>7</v>
      </c>
      <c r="C35" s="77" t="s">
        <v>213</v>
      </c>
      <c r="D35" s="79" t="s">
        <v>296</v>
      </c>
      <c r="E35" s="78">
        <v>43909</v>
      </c>
      <c r="F35" s="77" t="b">
        <v>1</v>
      </c>
      <c r="G35" s="77" t="s">
        <v>120</v>
      </c>
      <c r="H35" s="77" t="s">
        <v>297</v>
      </c>
      <c r="I35" s="77" t="str">
        <f>VLOOKUP("隐蔽工程"&amp;$C35,施工检查记录[],2,FALSE)</f>
        <v>1.接地装置的材料、规格应符合GB50303-2015的规定
2.接地装置的埋设位置及埋深应符合设计要求
3.接地装置的焊接应符合GB50303-2015的规定</v>
      </c>
      <c r="J35" s="77" t="str">
        <f ca="1" t="shared" si="0"/>
        <v>S2-07-C5-007</v>
      </c>
      <c r="K35" s="79" t="str">
        <f>IF(ISNUMBER(SEARCH("制酸厂",隐蔽工程[[#This Row],[子项名称]])),"刚果(金)庞比铜钴矿项目硫磺制酸工程","刚果（金）庞比铜钴矿工程")</f>
        <v>刚果（金）庞比铜钴矿工程</v>
      </c>
      <c r="L35" s="77" t="str">
        <f t="shared" ref="L35:L84" si="3">TEXT($E35,"yyyy年mm月dd日")</f>
        <v>2020年03月19日</v>
      </c>
    </row>
    <row r="36" spans="1:12">
      <c r="A36" s="77" t="s">
        <v>298</v>
      </c>
      <c r="B36" s="77">
        <f ca="1" t="shared" ref="B36:B84" si="4">IF(ISBLANK(A36),"",_xlfn.MAXIFS(INDIRECT(ADDRESS(2,2)&amp;":"&amp;ADDRESS(ROW(A36)-1,2),TRUE),INDIRECT(ADDRESS(2,1)&amp;":"&amp;ADDRESS(ROW(A36)-1,1),TRUE),A36,INDIRECT(ADDRESS(2,3)&amp;":"&amp;ADDRESS(ROW(A36)-1,3),TRUE),C36)+1)</f>
        <v>1</v>
      </c>
      <c r="C36" s="77" t="s">
        <v>209</v>
      </c>
      <c r="D36" s="77" t="s">
        <v>299</v>
      </c>
      <c r="E36" s="78">
        <v>43709</v>
      </c>
      <c r="F36" s="77" t="b">
        <v>1</v>
      </c>
      <c r="G36" s="77" t="s">
        <v>300</v>
      </c>
      <c r="H36" s="77" t="s">
        <v>301</v>
      </c>
      <c r="I36" s="77" t="str">
        <f>VLOOKUP("隐蔽工程"&amp;$C36,施工检查记录[],2,FALSE)</f>
        <v>1.导管的材料、规格应符合设计要求
2.导管、接线盒的埋设位置应符合设计要求
3.导管的连接方式应符合GB50303-2015的规定</v>
      </c>
      <c r="J36" s="77" t="str">
        <f ca="1" t="shared" si="0"/>
        <v>S2-05-C5-001</v>
      </c>
      <c r="K36" s="77" t="str">
        <f>IF(ISNUMBER(SEARCH("制酸厂",隐蔽工程[[#This Row],[子项名称]])),"刚果(金)庞比铜钴矿项目硫磺制酸工程","刚果（金）庞比铜钴矿工程")</f>
        <v>刚果（金）庞比铜钴矿工程</v>
      </c>
      <c r="L36" s="77" t="str">
        <f t="shared" si="3"/>
        <v>2019年09月01日</v>
      </c>
    </row>
    <row r="37" spans="1:12">
      <c r="A37" s="77" t="s">
        <v>302</v>
      </c>
      <c r="B37" s="77">
        <f ca="1" t="shared" si="4"/>
        <v>1</v>
      </c>
      <c r="C37" s="77" t="s">
        <v>213</v>
      </c>
      <c r="D37" s="79" t="s">
        <v>303</v>
      </c>
      <c r="E37" s="78">
        <v>43935</v>
      </c>
      <c r="F37" s="77" t="b">
        <v>1</v>
      </c>
      <c r="G37" s="77" t="s">
        <v>304</v>
      </c>
      <c r="H37" s="77" t="s">
        <v>305</v>
      </c>
      <c r="I37" s="77" t="str">
        <f>VLOOKUP("隐蔽工程"&amp;$C37,施工检查记录[],2,FALSE)</f>
        <v>1.接地装置的材料、规格应符合GB50303-2015的规定
2.接地装置的埋设位置及埋深应符合设计要求
3.接地装置的焊接应符合GB50303-2015的规定</v>
      </c>
      <c r="J37" s="77" t="str">
        <f ca="1" t="shared" ref="J37:J84" si="5">_xlfn.IFS(C37="电气照明","S2-05-C5-"&amp;TEXT(B37,"000"),C37="电气动力","S2-04-C5-"&amp;TEXT(B37,"000"),C37="防雷接地","S2-07-C5-"&amp;TEXT(B37,"000"),C37="火灾报警","S8-04-C5-"&amp;TEXT(B37,"000"))</f>
        <v>S2-07-C5-001</v>
      </c>
      <c r="K37" s="79" t="str">
        <f>IF(ISNUMBER(SEARCH("制酸厂",隐蔽工程[[#This Row],[子项名称]])),"刚果(金)庞比铜钴矿项目硫磺制酸工程","刚果（金）庞比铜钴矿工程")</f>
        <v>刚果(金)庞比铜钴矿项目硫磺制酸工程</v>
      </c>
      <c r="L37" s="77" t="str">
        <f t="shared" si="3"/>
        <v>2020年04月14日</v>
      </c>
    </row>
    <row r="38" spans="1:12">
      <c r="A38" s="77" t="s">
        <v>306</v>
      </c>
      <c r="B38" s="77">
        <f ca="1" t="shared" si="4"/>
        <v>1</v>
      </c>
      <c r="C38" s="77" t="s">
        <v>213</v>
      </c>
      <c r="D38" s="79" t="s">
        <v>307</v>
      </c>
      <c r="E38" s="78">
        <v>43941</v>
      </c>
      <c r="F38" s="77" t="b">
        <v>1</v>
      </c>
      <c r="G38" s="77" t="s">
        <v>308</v>
      </c>
      <c r="H38" s="77" t="s">
        <v>309</v>
      </c>
      <c r="I38" s="77" t="str">
        <f>VLOOKUP("隐蔽工程"&amp;$C38,施工检查记录[],2,FALSE)</f>
        <v>1.接地装置的材料、规格应符合GB50303-2015的规定
2.接地装置的埋设位置及埋深应符合设计要求
3.接地装置的焊接应符合GB50303-2015的规定</v>
      </c>
      <c r="J38" s="77" t="str">
        <f ca="1" t="shared" si="5"/>
        <v>S2-07-C5-001</v>
      </c>
      <c r="K38" s="79" t="str">
        <f>IF(ISNUMBER(SEARCH("制酸厂",隐蔽工程[[#This Row],[子项名称]])),"刚果(金)庞比铜钴矿项目硫磺制酸工程","刚果（金）庞比铜钴矿工程")</f>
        <v>刚果(金)庞比铜钴矿项目硫磺制酸工程</v>
      </c>
      <c r="L38" s="77" t="str">
        <f t="shared" si="3"/>
        <v>2020年04月20日</v>
      </c>
    </row>
    <row r="39" spans="1:12">
      <c r="A39" s="77" t="s">
        <v>310</v>
      </c>
      <c r="B39" s="77">
        <f ca="1" t="shared" si="4"/>
        <v>1</v>
      </c>
      <c r="C39" s="77" t="s">
        <v>213</v>
      </c>
      <c r="D39" s="79" t="s">
        <v>311</v>
      </c>
      <c r="E39" s="78">
        <v>43946</v>
      </c>
      <c r="F39" s="77" t="b">
        <v>1</v>
      </c>
      <c r="G39" s="77" t="s">
        <v>312</v>
      </c>
      <c r="H39" s="77" t="s">
        <v>305</v>
      </c>
      <c r="I39" s="77" t="str">
        <f>VLOOKUP("隐蔽工程"&amp;$C39,施工检查记录[],2,FALSE)</f>
        <v>1.接地装置的材料、规格应符合GB50303-2015的规定
2.接地装置的埋设位置及埋深应符合设计要求
3.接地装置的焊接应符合GB50303-2015的规定</v>
      </c>
      <c r="J39" s="77" t="str">
        <f ca="1" t="shared" si="5"/>
        <v>S2-07-C5-001</v>
      </c>
      <c r="K39" s="79" t="str">
        <f>IF(ISNUMBER(SEARCH("制酸厂",隐蔽工程[[#This Row],[子项名称]])),"刚果(金)庞比铜钴矿项目硫磺制酸工程","刚果（金）庞比铜钴矿工程")</f>
        <v>刚果(金)庞比铜钴矿项目硫磺制酸工程</v>
      </c>
      <c r="L39" s="77" t="str">
        <f t="shared" si="3"/>
        <v>2020年04月25日</v>
      </c>
    </row>
    <row r="40" spans="1:12">
      <c r="A40" s="77" t="s">
        <v>302</v>
      </c>
      <c r="B40" s="77">
        <f ca="1" t="shared" si="4"/>
        <v>1</v>
      </c>
      <c r="C40" s="77" t="s">
        <v>209</v>
      </c>
      <c r="D40" s="79" t="s">
        <v>313</v>
      </c>
      <c r="E40" s="78">
        <v>43945</v>
      </c>
      <c r="F40" s="77" t="b">
        <v>1</v>
      </c>
      <c r="G40" s="77" t="s">
        <v>314</v>
      </c>
      <c r="H40" s="77" t="s">
        <v>315</v>
      </c>
      <c r="I40" s="77" t="str">
        <f>VLOOKUP("隐蔽工程"&amp;$C40,施工检查记录[],2,FALSE)</f>
        <v>1.导管的材料、规格应符合设计要求
2.导管、接线盒的埋设位置应符合设计要求
3.导管的连接方式应符合GB50303-2015的规定</v>
      </c>
      <c r="J40" s="77" t="str">
        <f ca="1" t="shared" si="5"/>
        <v>S2-05-C5-001</v>
      </c>
      <c r="K40" s="79" t="str">
        <f>IF(ISNUMBER(SEARCH("制酸厂",隐蔽工程[[#This Row],[子项名称]])),"刚果(金)庞比铜钴矿项目硫磺制酸工程","刚果（金）庞比铜钴矿工程")</f>
        <v>刚果(金)庞比铜钴矿项目硫磺制酸工程</v>
      </c>
      <c r="L40" s="77" t="str">
        <f t="shared" si="3"/>
        <v>2020年04月24日</v>
      </c>
    </row>
    <row r="41" spans="1:12">
      <c r="A41" s="77" t="s">
        <v>302</v>
      </c>
      <c r="B41" s="77">
        <f ca="1" t="shared" si="4"/>
        <v>1</v>
      </c>
      <c r="C41" s="77" t="s">
        <v>221</v>
      </c>
      <c r="D41" s="79" t="s">
        <v>316</v>
      </c>
      <c r="E41" s="78">
        <v>43945</v>
      </c>
      <c r="F41" s="77" t="b">
        <v>1</v>
      </c>
      <c r="G41" s="77" t="s">
        <v>317</v>
      </c>
      <c r="H41" s="77" t="s">
        <v>318</v>
      </c>
      <c r="I41" s="77" t="str">
        <f>VLOOKUP("隐蔽工程"&amp;$C41,施工检查记录[],2,FALSE)</f>
        <v>1.导管的材料、规格应符合设计要求
2.导管、接线盒的埋设位置应符合设计要求
3.导管的连接方式应符合GB50303-2015的规定</v>
      </c>
      <c r="J41" s="77" t="str">
        <f ca="1" t="shared" si="5"/>
        <v>S8-04-C5-001</v>
      </c>
      <c r="K41" s="79" t="str">
        <f>IF(ISNUMBER(SEARCH("制酸厂",隐蔽工程[[#This Row],[子项名称]])),"刚果(金)庞比铜钴矿项目硫磺制酸工程","刚果（金）庞比铜钴矿工程")</f>
        <v>刚果(金)庞比铜钴矿项目硫磺制酸工程</v>
      </c>
      <c r="L41" s="77" t="str">
        <f t="shared" si="3"/>
        <v>2020年04月24日</v>
      </c>
    </row>
    <row r="42" spans="1:12">
      <c r="A42" s="77" t="s">
        <v>68</v>
      </c>
      <c r="B42" s="77">
        <f ca="1" t="shared" si="4"/>
        <v>2</v>
      </c>
      <c r="C42" s="77" t="s">
        <v>213</v>
      </c>
      <c r="D42" s="79" t="s">
        <v>319</v>
      </c>
      <c r="E42" s="78">
        <v>43954</v>
      </c>
      <c r="F42" s="77" t="b">
        <v>1</v>
      </c>
      <c r="G42" s="77" t="s">
        <v>70</v>
      </c>
      <c r="H42" s="77" t="s">
        <v>320</v>
      </c>
      <c r="I42" s="77" t="str">
        <f>VLOOKUP("隐蔽工程"&amp;$C42,施工检查记录[],2,FALSE)</f>
        <v>1.接地装置的材料、规格应符合GB50303-2015的规定
2.接地装置的埋设位置及埋深应符合设计要求
3.接地装置的焊接应符合GB50303-2015的规定</v>
      </c>
      <c r="J42" s="77" t="str">
        <f ca="1" t="shared" si="5"/>
        <v>S2-07-C5-002</v>
      </c>
      <c r="K42" s="79" t="str">
        <f>IF(ISNUMBER(SEARCH("制酸厂",隐蔽工程[[#This Row],[子项名称]])),"刚果(金)庞比铜钴矿项目硫磺制酸工程","刚果（金）庞比铜钴矿工程")</f>
        <v>刚果（金）庞比铜钴矿工程</v>
      </c>
      <c r="L42" s="77" t="str">
        <f t="shared" si="3"/>
        <v>2020年05月03日</v>
      </c>
    </row>
    <row r="43" spans="1:12">
      <c r="A43" s="77" t="s">
        <v>68</v>
      </c>
      <c r="B43" s="77">
        <f ca="1" t="shared" si="4"/>
        <v>1</v>
      </c>
      <c r="C43" s="77" t="s">
        <v>209</v>
      </c>
      <c r="D43" s="79" t="s">
        <v>321</v>
      </c>
      <c r="E43" s="78">
        <v>43895</v>
      </c>
      <c r="F43" s="77" t="b">
        <v>1</v>
      </c>
      <c r="G43" s="77" t="s">
        <v>70</v>
      </c>
      <c r="H43" s="77" t="s">
        <v>322</v>
      </c>
      <c r="I43" s="77" t="str">
        <f>VLOOKUP("隐蔽工程"&amp;$C43,施工检查记录[],2,FALSE)</f>
        <v>1.导管的材料、规格应符合设计要求
2.导管、接线盒的埋设位置应符合设计要求
3.导管的连接方式应符合GB50303-2015的规定</v>
      </c>
      <c r="J43" s="77" t="str">
        <f ca="1" t="shared" si="5"/>
        <v>S2-05-C5-001</v>
      </c>
      <c r="K43" s="79" t="str">
        <f>IF(ISNUMBER(SEARCH("制酸厂",隐蔽工程[[#This Row],[子项名称]])),"刚果(金)庞比铜钴矿项目硫磺制酸工程","刚果（金）庞比铜钴矿工程")</f>
        <v>刚果（金）庞比铜钴矿工程</v>
      </c>
      <c r="L43" s="77" t="str">
        <f t="shared" si="3"/>
        <v>2020年03月05日</v>
      </c>
    </row>
    <row r="44" spans="1:12">
      <c r="A44" s="77" t="s">
        <v>68</v>
      </c>
      <c r="B44" s="77">
        <f ca="1" t="shared" si="4"/>
        <v>2</v>
      </c>
      <c r="C44" s="77" t="s">
        <v>209</v>
      </c>
      <c r="D44" s="79" t="s">
        <v>323</v>
      </c>
      <c r="E44" s="78">
        <v>43957</v>
      </c>
      <c r="F44" s="77" t="b">
        <v>1</v>
      </c>
      <c r="G44" s="77" t="s">
        <v>70</v>
      </c>
      <c r="H44" s="77" t="s">
        <v>212</v>
      </c>
      <c r="I44" s="77" t="str">
        <f>VLOOKUP("隐蔽工程"&amp;$C44,施工检查记录[],2,FALSE)</f>
        <v>1.导管的材料、规格应符合设计要求
2.导管、接线盒的埋设位置应符合设计要求
3.导管的连接方式应符合GB50303-2015的规定</v>
      </c>
      <c r="J44" s="77" t="str">
        <f ca="1" t="shared" si="5"/>
        <v>S2-05-C5-002</v>
      </c>
      <c r="K44" s="79" t="str">
        <f>IF(ISNUMBER(SEARCH("制酸厂",隐蔽工程[[#This Row],[子项名称]])),"刚果(金)庞比铜钴矿项目硫磺制酸工程","刚果（金）庞比铜钴矿工程")</f>
        <v>刚果（金）庞比铜钴矿工程</v>
      </c>
      <c r="L44" s="77" t="str">
        <f t="shared" si="3"/>
        <v>2020年05月06日</v>
      </c>
    </row>
    <row r="45" spans="1:12">
      <c r="A45" s="77" t="s">
        <v>324</v>
      </c>
      <c r="B45" s="77">
        <f ca="1" t="shared" si="4"/>
        <v>1</v>
      </c>
      <c r="C45" s="77" t="s">
        <v>213</v>
      </c>
      <c r="D45" s="79" t="s">
        <v>325</v>
      </c>
      <c r="E45" s="78">
        <v>43979</v>
      </c>
      <c r="F45" s="77" t="b">
        <v>1</v>
      </c>
      <c r="G45" s="77" t="s">
        <v>326</v>
      </c>
      <c r="H45" s="77" t="s">
        <v>327</v>
      </c>
      <c r="I45" s="77" t="str">
        <f>VLOOKUP("隐蔽工程"&amp;$C45,施工检查记录[],2,FALSE)</f>
        <v>1.接地装置的材料、规格应符合GB50303-2015的规定
2.接地装置的埋设位置及埋深应符合设计要求
3.接地装置的焊接应符合GB50303-2015的规定</v>
      </c>
      <c r="J45" s="77" t="str">
        <f ca="1" t="shared" si="5"/>
        <v>S2-07-C5-001</v>
      </c>
      <c r="K45" s="79" t="str">
        <f>IF(ISNUMBER(SEARCH("制酸厂",隐蔽工程[[#This Row],[子项名称]])),"刚果(金)庞比铜钴矿项目硫磺制酸工程","刚果（金）庞比铜钴矿工程")</f>
        <v>刚果(金)庞比铜钴矿项目硫磺制酸工程</v>
      </c>
      <c r="L45" s="77" t="str">
        <f t="shared" si="3"/>
        <v>2020年05月28日</v>
      </c>
    </row>
    <row r="46" spans="1:12">
      <c r="A46" s="77" t="s">
        <v>324</v>
      </c>
      <c r="B46" s="77">
        <f ca="1" t="shared" si="4"/>
        <v>1</v>
      </c>
      <c r="C46" s="77" t="s">
        <v>209</v>
      </c>
      <c r="D46" s="79" t="s">
        <v>328</v>
      </c>
      <c r="E46" s="78">
        <v>43986</v>
      </c>
      <c r="F46" s="77" t="b">
        <v>1</v>
      </c>
      <c r="G46" s="77" t="s">
        <v>326</v>
      </c>
      <c r="H46" s="77" t="s">
        <v>329</v>
      </c>
      <c r="I46" s="77" t="str">
        <f>VLOOKUP("隐蔽工程"&amp;$C46,施工检查记录[],2,FALSE)</f>
        <v>1.导管的材料、规格应符合设计要求
2.导管、接线盒的埋设位置应符合设计要求
3.导管的连接方式应符合GB50303-2015的规定</v>
      </c>
      <c r="J46" s="77" t="str">
        <f ca="1" t="shared" si="5"/>
        <v>S2-05-C5-001</v>
      </c>
      <c r="K46" s="79" t="str">
        <f>IF(ISNUMBER(SEARCH("制酸厂",隐蔽工程[[#This Row],[子项名称]])),"刚果(金)庞比铜钴矿项目硫磺制酸工程","刚果（金）庞比铜钴矿工程")</f>
        <v>刚果(金)庞比铜钴矿项目硫磺制酸工程</v>
      </c>
      <c r="L46" s="77" t="str">
        <f t="shared" si="3"/>
        <v>2020年06月04日</v>
      </c>
    </row>
    <row r="47" spans="1:12">
      <c r="A47" s="77" t="s">
        <v>324</v>
      </c>
      <c r="B47" s="77">
        <f ca="1" t="shared" si="4"/>
        <v>1</v>
      </c>
      <c r="C47" s="77" t="s">
        <v>221</v>
      </c>
      <c r="D47" s="79" t="s">
        <v>330</v>
      </c>
      <c r="E47" s="78">
        <v>43986</v>
      </c>
      <c r="F47" s="77" t="b">
        <v>1</v>
      </c>
      <c r="G47" s="77" t="s">
        <v>326</v>
      </c>
      <c r="H47" s="77" t="s">
        <v>331</v>
      </c>
      <c r="I47" s="77" t="str">
        <f>VLOOKUP("隐蔽工程"&amp;$C47,施工检查记录[],2,FALSE)</f>
        <v>1.导管的材料、规格应符合设计要求
2.导管、接线盒的埋设位置应符合设计要求
3.导管的连接方式应符合GB50303-2015的规定</v>
      </c>
      <c r="J47" s="77" t="str">
        <f ca="1" t="shared" si="5"/>
        <v>S8-04-C5-001</v>
      </c>
      <c r="K47" s="79" t="str">
        <f>IF(ISNUMBER(SEARCH("制酸厂",隐蔽工程[[#This Row],[子项名称]])),"刚果(金)庞比铜钴矿项目硫磺制酸工程","刚果（金）庞比铜钴矿工程")</f>
        <v>刚果(金)庞比铜钴矿项目硫磺制酸工程</v>
      </c>
      <c r="L47" s="77" t="str">
        <f t="shared" si="3"/>
        <v>2020年06月04日</v>
      </c>
    </row>
    <row r="48" spans="1:12">
      <c r="A48" s="77" t="s">
        <v>332</v>
      </c>
      <c r="B48" s="77">
        <f ca="1" t="shared" si="4"/>
        <v>1</v>
      </c>
      <c r="C48" s="77" t="s">
        <v>213</v>
      </c>
      <c r="D48" s="77" t="s">
        <v>333</v>
      </c>
      <c r="E48" s="78">
        <v>43992</v>
      </c>
      <c r="F48" s="77" t="b">
        <v>1</v>
      </c>
      <c r="G48" s="77" t="s">
        <v>312</v>
      </c>
      <c r="H48" s="77" t="s">
        <v>334</v>
      </c>
      <c r="I48" s="77" t="str">
        <f>VLOOKUP("隐蔽工程"&amp;$C48,施工检查记录[],2,FALSE)</f>
        <v>1.接地装置的材料、规格应符合GB50303-2015的规定
2.接地装置的埋设位置及埋深应符合设计要求
3.接地装置的焊接应符合GB50303-2015的规定</v>
      </c>
      <c r="J48" s="77" t="str">
        <f ca="1" t="shared" si="5"/>
        <v>S2-07-C5-001</v>
      </c>
      <c r="K48" s="79" t="str">
        <f>IF(ISNUMBER(SEARCH("制酸厂",隐蔽工程[[#This Row],[子项名称]])),"刚果(金)庞比铜钴矿项目硫磺制酸工程","刚果（金）庞比铜钴矿工程")</f>
        <v>刚果(金)庞比铜钴矿项目硫磺制酸工程</v>
      </c>
      <c r="L48" s="77" t="str">
        <f t="shared" si="3"/>
        <v>2020年06月10日</v>
      </c>
    </row>
    <row r="49" spans="1:12">
      <c r="A49" s="77" t="s">
        <v>240</v>
      </c>
      <c r="B49" s="77">
        <f ca="1" t="shared" si="4"/>
        <v>2</v>
      </c>
      <c r="C49" s="77" t="s">
        <v>213</v>
      </c>
      <c r="D49" s="77" t="s">
        <v>335</v>
      </c>
      <c r="E49" s="78">
        <v>44005</v>
      </c>
      <c r="F49" s="77" t="b">
        <v>1</v>
      </c>
      <c r="G49" s="77" t="s">
        <v>52</v>
      </c>
      <c r="H49" s="77" t="s">
        <v>336</v>
      </c>
      <c r="I49" s="77" t="s">
        <v>337</v>
      </c>
      <c r="J49" s="77" t="str">
        <f ca="1" t="shared" si="5"/>
        <v>S2-07-C5-002</v>
      </c>
      <c r="K49" s="79" t="str">
        <f>IF(ISNUMBER(SEARCH("制酸厂",隐蔽工程[[#This Row],[子项名称]])),"刚果(金)庞比铜钴矿项目硫磺制酸工程","刚果（金）庞比铜钴矿工程")</f>
        <v>刚果（金）庞比铜钴矿工程</v>
      </c>
      <c r="L49" s="77" t="str">
        <f t="shared" si="3"/>
        <v>2020年06月23日</v>
      </c>
    </row>
    <row r="50" spans="1:12">
      <c r="A50" s="77" t="s">
        <v>136</v>
      </c>
      <c r="B50" s="77">
        <f ca="1" t="shared" si="4"/>
        <v>1</v>
      </c>
      <c r="C50" s="77" t="s">
        <v>213</v>
      </c>
      <c r="D50" s="77" t="s">
        <v>338</v>
      </c>
      <c r="E50" s="78">
        <v>44008</v>
      </c>
      <c r="F50" s="77" t="b">
        <v>1</v>
      </c>
      <c r="G50" s="77" t="s">
        <v>138</v>
      </c>
      <c r="H50" s="77" t="s">
        <v>339</v>
      </c>
      <c r="I50" s="77" t="s">
        <v>340</v>
      </c>
      <c r="J50" s="77" t="str">
        <f ca="1" t="shared" si="5"/>
        <v>S2-07-C5-001</v>
      </c>
      <c r="K50" s="79" t="str">
        <f>IF(ISNUMBER(SEARCH("制酸厂",隐蔽工程[[#This Row],[子项名称]])),"刚果(金)庞比铜钴矿项目硫磺制酸工程","刚果（金）庞比铜钴矿工程")</f>
        <v>刚果（金）庞比铜钴矿工程</v>
      </c>
      <c r="L50" s="77" t="str">
        <f t="shared" si="3"/>
        <v>2020年06月26日</v>
      </c>
    </row>
    <row r="51" spans="1:12">
      <c r="A51" s="77" t="s">
        <v>136</v>
      </c>
      <c r="B51" s="77">
        <f ca="1" t="shared" si="4"/>
        <v>2</v>
      </c>
      <c r="C51" s="77" t="s">
        <v>213</v>
      </c>
      <c r="D51" s="77" t="s">
        <v>341</v>
      </c>
      <c r="E51" s="78">
        <v>44008</v>
      </c>
      <c r="F51" s="77" t="b">
        <v>1</v>
      </c>
      <c r="G51" s="77" t="s">
        <v>138</v>
      </c>
      <c r="H51" s="77" t="s">
        <v>342</v>
      </c>
      <c r="I51" s="77" t="s">
        <v>343</v>
      </c>
      <c r="J51" s="77" t="str">
        <f ca="1" t="shared" si="5"/>
        <v>S2-07-C5-002</v>
      </c>
      <c r="K51" s="79" t="str">
        <f>IF(ISNUMBER(SEARCH("制酸厂",隐蔽工程[[#This Row],[子项名称]])),"刚果(金)庞比铜钴矿项目硫磺制酸工程","刚果（金）庞比铜钴矿工程")</f>
        <v>刚果（金）庞比铜钴矿工程</v>
      </c>
      <c r="L51" s="77" t="str">
        <f t="shared" si="3"/>
        <v>2020年06月26日</v>
      </c>
    </row>
    <row r="52" spans="1:12">
      <c r="A52" s="77" t="s">
        <v>136</v>
      </c>
      <c r="B52" s="77">
        <f ca="1" t="shared" si="4"/>
        <v>1</v>
      </c>
      <c r="C52" s="77" t="s">
        <v>344</v>
      </c>
      <c r="D52" s="77" t="s">
        <v>345</v>
      </c>
      <c r="E52" s="78">
        <v>44010</v>
      </c>
      <c r="F52" s="77" t="b">
        <v>1</v>
      </c>
      <c r="G52" s="77" t="s">
        <v>138</v>
      </c>
      <c r="H52" s="77" t="s">
        <v>346</v>
      </c>
      <c r="I52" s="77" t="s">
        <v>347</v>
      </c>
      <c r="J52" s="77" t="str">
        <f ca="1" t="shared" si="5"/>
        <v>S2-04-C5-001</v>
      </c>
      <c r="K52" s="79" t="str">
        <f>IF(ISNUMBER(SEARCH("制酸厂",隐蔽工程[[#This Row],[子项名称]])),"刚果(金)庞比铜钴矿项目硫磺制酸工程","刚果（金）庞比铜钴矿工程")</f>
        <v>刚果（金）庞比铜钴矿工程</v>
      </c>
      <c r="L52" s="77" t="str">
        <f t="shared" si="3"/>
        <v>2020年06月28日</v>
      </c>
    </row>
    <row r="53" spans="1:12">
      <c r="A53" s="77" t="s">
        <v>136</v>
      </c>
      <c r="B53" s="77">
        <f ca="1" t="shared" si="4"/>
        <v>2</v>
      </c>
      <c r="C53" s="77" t="s">
        <v>344</v>
      </c>
      <c r="D53" s="77" t="s">
        <v>348</v>
      </c>
      <c r="E53" s="78">
        <v>44010</v>
      </c>
      <c r="F53" s="77" t="b">
        <v>1</v>
      </c>
      <c r="G53" s="77" t="s">
        <v>138</v>
      </c>
      <c r="H53" s="77" t="s">
        <v>349</v>
      </c>
      <c r="I53" s="77" t="s">
        <v>350</v>
      </c>
      <c r="J53" s="77" t="str">
        <f ca="1" t="shared" si="5"/>
        <v>S2-04-C5-002</v>
      </c>
      <c r="K53" s="79" t="str">
        <f>IF(ISNUMBER(SEARCH("制酸厂",隐蔽工程[[#This Row],[子项名称]])),"刚果(金)庞比铜钴矿项目硫磺制酸工程","刚果（金）庞比铜钴矿工程")</f>
        <v>刚果（金）庞比铜钴矿工程</v>
      </c>
      <c r="L53" s="77" t="str">
        <f t="shared" si="3"/>
        <v>2020年06月28日</v>
      </c>
    </row>
    <row r="54" spans="1:12">
      <c r="A54" s="77" t="s">
        <v>136</v>
      </c>
      <c r="B54" s="77">
        <f ca="1" t="shared" si="4"/>
        <v>3</v>
      </c>
      <c r="C54" s="77" t="s">
        <v>213</v>
      </c>
      <c r="D54" s="77" t="s">
        <v>351</v>
      </c>
      <c r="E54" s="78">
        <v>44015</v>
      </c>
      <c r="F54" s="77" t="b">
        <v>1</v>
      </c>
      <c r="G54" s="77" t="s">
        <v>138</v>
      </c>
      <c r="H54" s="77" t="s">
        <v>342</v>
      </c>
      <c r="I54" s="77" t="s">
        <v>343</v>
      </c>
      <c r="J54" s="77" t="str">
        <f ca="1" t="shared" si="5"/>
        <v>S2-07-C5-003</v>
      </c>
      <c r="K54" s="79" t="str">
        <f>IF(ISNUMBER(SEARCH("制酸厂",隐蔽工程[[#This Row],[子项名称]])),"刚果(金)庞比铜钴矿项目硫磺制酸工程","刚果（金）庞比铜钴矿工程")</f>
        <v>刚果（金）庞比铜钴矿工程</v>
      </c>
      <c r="L54" s="77" t="str">
        <f t="shared" si="3"/>
        <v>2020年07月03日</v>
      </c>
    </row>
    <row r="55" spans="1:12">
      <c r="A55" s="77" t="s">
        <v>136</v>
      </c>
      <c r="B55" s="77">
        <f ca="1" t="shared" si="4"/>
        <v>3</v>
      </c>
      <c r="C55" s="77" t="s">
        <v>344</v>
      </c>
      <c r="D55" s="77" t="s">
        <v>352</v>
      </c>
      <c r="E55" s="78">
        <v>44015</v>
      </c>
      <c r="F55" s="77" t="b">
        <v>1</v>
      </c>
      <c r="G55" s="77" t="s">
        <v>138</v>
      </c>
      <c r="H55" s="77" t="s">
        <v>353</v>
      </c>
      <c r="I55" s="77" t="s">
        <v>354</v>
      </c>
      <c r="J55" s="77" t="str">
        <f ca="1" t="shared" si="5"/>
        <v>S2-04-C5-003</v>
      </c>
      <c r="K55" s="79" t="str">
        <f>IF(ISNUMBER(SEARCH("制酸厂",隐蔽工程[[#This Row],[子项名称]])),"刚果(金)庞比铜钴矿项目硫磺制酸工程","刚果（金）庞比铜钴矿工程")</f>
        <v>刚果（金）庞比铜钴矿工程</v>
      </c>
      <c r="L55" s="77" t="str">
        <f t="shared" si="3"/>
        <v>2020年07月03日</v>
      </c>
    </row>
    <row r="56" spans="1:12">
      <c r="A56" s="77" t="s">
        <v>62</v>
      </c>
      <c r="B56" s="77">
        <f ca="1" t="shared" si="4"/>
        <v>2</v>
      </c>
      <c r="C56" s="77" t="s">
        <v>213</v>
      </c>
      <c r="D56" s="77" t="s">
        <v>355</v>
      </c>
      <c r="E56" s="78">
        <v>44018</v>
      </c>
      <c r="F56" s="77" t="b">
        <v>1</v>
      </c>
      <c r="G56" s="77" t="s">
        <v>64</v>
      </c>
      <c r="H56" s="77" t="s">
        <v>356</v>
      </c>
      <c r="I56" s="77" t="str">
        <f>VLOOKUP("隐蔽工程"&amp;$C56,施工检查记录[],2,FALSE)</f>
        <v>1.接地装置的材料、规格应符合GB50303-2015的规定
2.接地装置的埋设位置及埋深应符合设计要求
3.接地装置的焊接应符合GB50303-2015的规定</v>
      </c>
      <c r="J56" s="77" t="str">
        <f ca="1" t="shared" si="5"/>
        <v>S2-07-C5-002</v>
      </c>
      <c r="K56" s="79" t="str">
        <f>IF(ISNUMBER(SEARCH("制酸厂",隐蔽工程[[#This Row],[子项名称]])),"刚果(金)庞比铜钴矿项目硫磺制酸工程","刚果（金）庞比铜钴矿工程")</f>
        <v>刚果（金）庞比铜钴矿工程</v>
      </c>
      <c r="L56" s="77" t="str">
        <f t="shared" si="3"/>
        <v>2020年07月06日</v>
      </c>
    </row>
    <row r="57" ht="52.2" spans="1:12">
      <c r="A57" s="77" t="s">
        <v>62</v>
      </c>
      <c r="B57" s="77">
        <f ca="1" t="shared" si="4"/>
        <v>3</v>
      </c>
      <c r="C57" s="77" t="s">
        <v>213</v>
      </c>
      <c r="D57" s="77" t="s">
        <v>357</v>
      </c>
      <c r="E57" s="78">
        <v>44036</v>
      </c>
      <c r="F57" s="77" t="b">
        <v>1</v>
      </c>
      <c r="G57" s="77" t="s">
        <v>64</v>
      </c>
      <c r="H57" s="77" t="s">
        <v>358</v>
      </c>
      <c r="I57" s="80" t="s">
        <v>359</v>
      </c>
      <c r="J57" s="77" t="str">
        <f ca="1" t="shared" si="5"/>
        <v>S2-07-C5-003</v>
      </c>
      <c r="K57" s="79" t="str">
        <f>IF(ISNUMBER(SEARCH("制酸厂",隐蔽工程[[#This Row],[子项名称]])),"刚果(金)庞比铜钴矿项目硫磺制酸工程","刚果（金）庞比铜钴矿工程")</f>
        <v>刚果（金）庞比铜钴矿工程</v>
      </c>
      <c r="L57" s="77" t="str">
        <f t="shared" si="3"/>
        <v>2020年07月24日</v>
      </c>
    </row>
    <row r="58" spans="1:12">
      <c r="A58" s="77" t="s">
        <v>68</v>
      </c>
      <c r="B58" s="77">
        <f ca="1" t="shared" si="4"/>
        <v>3</v>
      </c>
      <c r="C58" s="77" t="s">
        <v>213</v>
      </c>
      <c r="D58" s="77" t="s">
        <v>360</v>
      </c>
      <c r="E58" s="78">
        <v>43986</v>
      </c>
      <c r="F58" s="77" t="b">
        <v>1</v>
      </c>
      <c r="G58" s="77" t="s">
        <v>70</v>
      </c>
      <c r="H58" s="77" t="s">
        <v>358</v>
      </c>
      <c r="I58" s="77" t="str">
        <f>VLOOKUP("隐蔽工程"&amp;$C58,施工检查记录[],2,FALSE)</f>
        <v>1.接地装置的材料、规格应符合GB50303-2015的规定
2.接地装置的埋设位置及埋深应符合设计要求
3.接地装置的焊接应符合GB50303-2015的规定</v>
      </c>
      <c r="J58" s="77" t="str">
        <f ca="1" t="shared" si="5"/>
        <v>S2-07-C5-003</v>
      </c>
      <c r="K58" s="79" t="str">
        <f>IF(ISNUMBER(SEARCH("制酸厂",隐蔽工程[[#This Row],[子项名称]])),"刚果(金)庞比铜钴矿项目硫磺制酸工程","刚果（金）庞比铜钴矿工程")</f>
        <v>刚果（金）庞比铜钴矿工程</v>
      </c>
      <c r="L58" s="77" t="str">
        <f t="shared" si="3"/>
        <v>2020年06月04日</v>
      </c>
    </row>
    <row r="59" spans="1:12">
      <c r="A59" s="77" t="s">
        <v>68</v>
      </c>
      <c r="B59" s="77">
        <f ca="1" t="shared" si="4"/>
        <v>4</v>
      </c>
      <c r="C59" s="77" t="s">
        <v>213</v>
      </c>
      <c r="D59" s="77" t="s">
        <v>361</v>
      </c>
      <c r="E59" s="78">
        <v>44032</v>
      </c>
      <c r="F59" s="77" t="b">
        <v>1</v>
      </c>
      <c r="G59" s="77" t="s">
        <v>70</v>
      </c>
      <c r="H59" s="77" t="s">
        <v>362</v>
      </c>
      <c r="I59" s="77" t="str">
        <f>VLOOKUP("隐蔽工程"&amp;$C59,施工检查记录[],2,FALSE)</f>
        <v>1.接地装置的材料、规格应符合GB50303-2015的规定
2.接地装置的埋设位置及埋深应符合设计要求
3.接地装置的焊接应符合GB50303-2015的规定</v>
      </c>
      <c r="J59" s="77" t="str">
        <f ca="1" t="shared" si="5"/>
        <v>S2-07-C5-004</v>
      </c>
      <c r="K59" s="79" t="str">
        <f>IF(ISNUMBER(SEARCH("制酸厂",隐蔽工程[[#This Row],[子项名称]])),"刚果(金)庞比铜钴矿项目硫磺制酸工程","刚果（金）庞比铜钴矿工程")</f>
        <v>刚果（金）庞比铜钴矿工程</v>
      </c>
      <c r="L59" s="77" t="str">
        <f t="shared" si="3"/>
        <v>2020年07月20日</v>
      </c>
    </row>
    <row r="60" spans="1:12">
      <c r="A60" s="77" t="s">
        <v>62</v>
      </c>
      <c r="B60" s="77">
        <f ca="1" t="shared" si="4"/>
        <v>4</v>
      </c>
      <c r="C60" s="77" t="s">
        <v>213</v>
      </c>
      <c r="D60" s="77" t="s">
        <v>363</v>
      </c>
      <c r="E60" s="78">
        <v>44043</v>
      </c>
      <c r="F60" s="77" t="b">
        <v>1</v>
      </c>
      <c r="G60" s="77" t="s">
        <v>64</v>
      </c>
      <c r="H60" s="77" t="s">
        <v>364</v>
      </c>
      <c r="I60" s="77" t="str">
        <f>VLOOKUP("隐蔽工程"&amp;$C60,施工检查记录[],2,FALSE)</f>
        <v>1.接地装置的材料、规格应符合GB50303-2015的规定
2.接地装置的埋设位置及埋深应符合设计要求
3.接地装置的焊接应符合GB50303-2015的规定</v>
      </c>
      <c r="J60" s="77" t="str">
        <f ca="1" t="shared" si="5"/>
        <v>S2-07-C5-004</v>
      </c>
      <c r="K60" s="79" t="str">
        <f>IF(ISNUMBER(SEARCH("制酸厂",隐蔽工程[[#This Row],[子项名称]])),"刚果(金)庞比铜钴矿项目硫磺制酸工程","刚果（金）庞比铜钴矿工程")</f>
        <v>刚果（金）庞比铜钴矿工程</v>
      </c>
      <c r="L60" s="77" t="str">
        <f t="shared" si="3"/>
        <v>2020年07月31日</v>
      </c>
    </row>
    <row r="61" spans="1:12">
      <c r="A61" s="77" t="s">
        <v>65</v>
      </c>
      <c r="B61" s="77">
        <f ca="1" t="shared" si="4"/>
        <v>2</v>
      </c>
      <c r="C61" s="77" t="s">
        <v>213</v>
      </c>
      <c r="D61" s="77" t="s">
        <v>365</v>
      </c>
      <c r="E61" s="78">
        <v>44028</v>
      </c>
      <c r="F61" s="77" t="b">
        <v>1</v>
      </c>
      <c r="G61" s="77" t="s">
        <v>67</v>
      </c>
      <c r="H61" s="77" t="s">
        <v>366</v>
      </c>
      <c r="I61" s="77" t="str">
        <f>VLOOKUP("隐蔽工程"&amp;$C61,施工检查记录[],2,FALSE)</f>
        <v>1.接地装置的材料、规格应符合GB50303-2015的规定
2.接地装置的埋设位置及埋深应符合设计要求
3.接地装置的焊接应符合GB50303-2015的规定</v>
      </c>
      <c r="J61" s="77" t="str">
        <f ca="1" t="shared" si="5"/>
        <v>S2-07-C5-002</v>
      </c>
      <c r="K61" s="79" t="str">
        <f>IF(ISNUMBER(SEARCH("制酸厂",隐蔽工程[[#This Row],[子项名称]])),"刚果(金)庞比铜钴矿项目硫磺制酸工程","刚果（金）庞比铜钴矿工程")</f>
        <v>刚果（金）庞比铜钴矿工程</v>
      </c>
      <c r="L61" s="77" t="str">
        <f t="shared" si="3"/>
        <v>2020年07月16日</v>
      </c>
    </row>
    <row r="62" spans="1:12">
      <c r="A62" s="77" t="s">
        <v>240</v>
      </c>
      <c r="B62" s="77">
        <f ca="1" t="shared" si="4"/>
        <v>3</v>
      </c>
      <c r="C62" s="77" t="s">
        <v>213</v>
      </c>
      <c r="D62" s="77" t="s">
        <v>367</v>
      </c>
      <c r="E62" s="78">
        <v>44045</v>
      </c>
      <c r="F62" s="77" t="b">
        <v>1</v>
      </c>
      <c r="G62" s="77" t="s">
        <v>52</v>
      </c>
      <c r="H62" s="77" t="s">
        <v>368</v>
      </c>
      <c r="I62" s="77" t="str">
        <f>VLOOKUP("隐蔽工程"&amp;$C62,施工检查记录[],2,FALSE)</f>
        <v>1.接地装置的材料、规格应符合GB50303-2015的规定
2.接地装置的埋设位置及埋深应符合设计要求
3.接地装置的焊接应符合GB50303-2015的规定</v>
      </c>
      <c r="J62" s="77" t="str">
        <f ca="1" t="shared" si="5"/>
        <v>S2-07-C5-003</v>
      </c>
      <c r="K62" s="79" t="str">
        <f>IF(ISNUMBER(SEARCH("制酸厂",隐蔽工程[[#This Row],[子项名称]])),"刚果(金)庞比铜钴矿项目硫磺制酸工程","刚果（金）庞比铜钴矿工程")</f>
        <v>刚果（金）庞比铜钴矿工程</v>
      </c>
      <c r="L62" s="77" t="str">
        <f t="shared" si="3"/>
        <v>2020年08月02日</v>
      </c>
    </row>
    <row r="63" spans="1:12">
      <c r="A63" s="77" t="s">
        <v>369</v>
      </c>
      <c r="B63" s="77">
        <f ca="1" t="shared" si="4"/>
        <v>1</v>
      </c>
      <c r="C63" s="77" t="s">
        <v>213</v>
      </c>
      <c r="D63" s="77" t="s">
        <v>370</v>
      </c>
      <c r="E63" s="78">
        <v>44073</v>
      </c>
      <c r="F63" s="77" t="b">
        <v>1</v>
      </c>
      <c r="G63" s="77" t="s">
        <v>371</v>
      </c>
      <c r="H63" s="77" t="s">
        <v>372</v>
      </c>
      <c r="I63" s="77" t="str">
        <f>VLOOKUP("隐蔽工程"&amp;$C63,施工检查记录[],2,FALSE)</f>
        <v>1.接地装置的材料、规格应符合GB50303-2015的规定
2.接地装置的埋设位置及埋深应符合设计要求
3.接地装置的焊接应符合GB50303-2015的规定</v>
      </c>
      <c r="J63" s="77" t="str">
        <f ca="1" t="shared" si="5"/>
        <v>S2-07-C5-001</v>
      </c>
      <c r="K63" s="79" t="str">
        <f>IF(ISNUMBER(SEARCH("制酸厂",隐蔽工程[[#This Row],[子项名称]])),"刚果(金)庞比铜钴矿项目硫磺制酸工程","刚果（金）庞比铜钴矿工程")</f>
        <v>刚果(金)庞比铜钴矿项目硫磺制酸工程</v>
      </c>
      <c r="L63" s="77" t="str">
        <f t="shared" si="3"/>
        <v>2020年08月30日</v>
      </c>
    </row>
    <row r="64" spans="1:12">
      <c r="A64" s="77" t="s">
        <v>373</v>
      </c>
      <c r="B64" s="77">
        <f ca="1" t="shared" si="4"/>
        <v>1</v>
      </c>
      <c r="C64" s="77" t="s">
        <v>213</v>
      </c>
      <c r="D64" s="77" t="s">
        <v>374</v>
      </c>
      <c r="E64" s="78">
        <v>44081</v>
      </c>
      <c r="F64" s="77" t="b">
        <v>1</v>
      </c>
      <c r="G64" s="77" t="s">
        <v>375</v>
      </c>
      <c r="H64" s="77" t="s">
        <v>364</v>
      </c>
      <c r="I64" s="77" t="str">
        <f>VLOOKUP("隐蔽工程"&amp;$C64,施工检查记录[],2,FALSE)</f>
        <v>1.接地装置的材料、规格应符合GB50303-2015的规定
2.接地装置的埋设位置及埋深应符合设计要求
3.接地装置的焊接应符合GB50303-2015的规定</v>
      </c>
      <c r="J64" s="77" t="str">
        <f ca="1" t="shared" si="5"/>
        <v>S2-07-C5-001</v>
      </c>
      <c r="K64" s="79" t="str">
        <f>IF(ISNUMBER(SEARCH("制酸厂",隐蔽工程[[#This Row],[子项名称]])),"刚果(金)庞比铜钴矿项目硫磺制酸工程","刚果（金）庞比铜钴矿工程")</f>
        <v>刚果(金)庞比铜钴矿项目硫磺制酸工程</v>
      </c>
      <c r="L64" s="77" t="str">
        <f t="shared" si="3"/>
        <v>2020年09月07日</v>
      </c>
    </row>
    <row r="65" spans="1:12">
      <c r="A65" s="77" t="s">
        <v>118</v>
      </c>
      <c r="B65" s="77">
        <f ca="1" t="shared" si="4"/>
        <v>1</v>
      </c>
      <c r="C65" s="77" t="s">
        <v>209</v>
      </c>
      <c r="D65" s="77" t="s">
        <v>376</v>
      </c>
      <c r="E65" s="78">
        <v>44082</v>
      </c>
      <c r="F65" s="77" t="b">
        <v>1</v>
      </c>
      <c r="G65" s="77" t="s">
        <v>120</v>
      </c>
      <c r="H65" s="77" t="s">
        <v>377</v>
      </c>
      <c r="I65" s="77" t="s">
        <v>378</v>
      </c>
      <c r="J65" s="77" t="str">
        <f ca="1" t="shared" si="5"/>
        <v>S2-05-C5-001</v>
      </c>
      <c r="K65" s="79" t="str">
        <f>IF(ISNUMBER(SEARCH("制酸厂",隐蔽工程[[#This Row],[子项名称]])),"刚果(金)庞比铜钴矿项目硫磺制酸工程","刚果（金）庞比铜钴矿工程")</f>
        <v>刚果（金）庞比铜钴矿工程</v>
      </c>
      <c r="L65" s="77" t="str">
        <f t="shared" si="3"/>
        <v>2020年09月08日</v>
      </c>
    </row>
    <row r="66" ht="34.8" spans="1:12">
      <c r="A66" s="77" t="s">
        <v>185</v>
      </c>
      <c r="B66" s="77">
        <f ca="1" t="shared" si="4"/>
        <v>2</v>
      </c>
      <c r="C66" s="77" t="s">
        <v>209</v>
      </c>
      <c r="D66" s="77" t="s">
        <v>379</v>
      </c>
      <c r="E66" s="78">
        <v>44087</v>
      </c>
      <c r="F66" s="77" t="b">
        <v>1</v>
      </c>
      <c r="G66" s="77" t="s">
        <v>187</v>
      </c>
      <c r="H66" s="77" t="s">
        <v>380</v>
      </c>
      <c r="I66" s="80" t="s">
        <v>381</v>
      </c>
      <c r="J66" s="77" t="str">
        <f ca="1" t="shared" si="5"/>
        <v>S2-05-C5-002</v>
      </c>
      <c r="K66" s="79" t="str">
        <f>IF(ISNUMBER(SEARCH("制酸厂",隐蔽工程[[#This Row],[子项名称]])),"刚果(金)庞比铜钴矿项目硫磺制酸工程","刚果（金）庞比铜钴矿工程")</f>
        <v>刚果（金）庞比铜钴矿工程</v>
      </c>
      <c r="L66" s="77" t="str">
        <f t="shared" si="3"/>
        <v>2020年09月13日</v>
      </c>
    </row>
    <row r="67" spans="1:12">
      <c r="A67" s="77" t="s">
        <v>118</v>
      </c>
      <c r="B67" s="77">
        <f ca="1" t="shared" si="4"/>
        <v>2</v>
      </c>
      <c r="C67" s="77" t="s">
        <v>209</v>
      </c>
      <c r="D67" s="77" t="s">
        <v>382</v>
      </c>
      <c r="E67" s="78">
        <v>44091</v>
      </c>
      <c r="F67" s="77" t="b">
        <v>1</v>
      </c>
      <c r="G67" s="77" t="s">
        <v>120</v>
      </c>
      <c r="H67" s="77" t="s">
        <v>383</v>
      </c>
      <c r="I67" s="77" t="s">
        <v>378</v>
      </c>
      <c r="J67" s="77" t="str">
        <f ca="1" t="shared" si="5"/>
        <v>S2-05-C5-002</v>
      </c>
      <c r="K67" s="79" t="str">
        <f>IF(ISNUMBER(SEARCH("制酸厂",隐蔽工程[[#This Row],[子项名称]])),"刚果(金)庞比铜钴矿项目硫磺制酸工程","刚果（金）庞比铜钴矿工程")</f>
        <v>刚果（金）庞比铜钴矿工程</v>
      </c>
      <c r="L67" s="77" t="str">
        <f t="shared" si="3"/>
        <v>2020年09月17日</v>
      </c>
    </row>
    <row r="68" spans="1:12">
      <c r="A68" s="77" t="s">
        <v>118</v>
      </c>
      <c r="B68" s="77">
        <f ca="1" t="shared" si="4"/>
        <v>3</v>
      </c>
      <c r="C68" s="77" t="s">
        <v>209</v>
      </c>
      <c r="D68" s="77" t="s">
        <v>384</v>
      </c>
      <c r="E68" s="78">
        <v>44093</v>
      </c>
      <c r="F68" s="77" t="b">
        <v>1</v>
      </c>
      <c r="G68" s="77" t="s">
        <v>120</v>
      </c>
      <c r="H68" s="77" t="s">
        <v>385</v>
      </c>
      <c r="I68" s="77" t="s">
        <v>378</v>
      </c>
      <c r="J68" s="77" t="str">
        <f ca="1" t="shared" si="5"/>
        <v>S2-05-C5-003</v>
      </c>
      <c r="K68" s="79" t="str">
        <f>IF(ISNUMBER(SEARCH("制酸厂",隐蔽工程[[#This Row],[子项名称]])),"刚果(金)庞比铜钴矿项目硫磺制酸工程","刚果（金）庞比铜钴矿工程")</f>
        <v>刚果（金）庞比铜钴矿工程</v>
      </c>
      <c r="L68" s="77" t="str">
        <f t="shared" si="3"/>
        <v>2020年09月19日</v>
      </c>
    </row>
    <row r="69" ht="34.8" spans="1:12">
      <c r="A69" s="77" t="s">
        <v>240</v>
      </c>
      <c r="B69" s="77">
        <f ca="1" t="shared" si="4"/>
        <v>4</v>
      </c>
      <c r="C69" s="77" t="s">
        <v>213</v>
      </c>
      <c r="D69" s="77" t="s">
        <v>386</v>
      </c>
      <c r="E69" s="78">
        <v>44055</v>
      </c>
      <c r="F69" s="77" t="b">
        <v>1</v>
      </c>
      <c r="G69" s="77" t="s">
        <v>52</v>
      </c>
      <c r="H69" s="77" t="s">
        <v>356</v>
      </c>
      <c r="I69" s="80" t="s">
        <v>387</v>
      </c>
      <c r="J69" s="77" t="str">
        <f ca="1" t="shared" si="5"/>
        <v>S2-07-C5-004</v>
      </c>
      <c r="K69" s="79" t="str">
        <f>IF(ISNUMBER(SEARCH("制酸厂",隐蔽工程[[#This Row],[子项名称]])),"刚果(金)庞比铜钴矿项目硫磺制酸工程","刚果（金）庞比铜钴矿工程")</f>
        <v>刚果（金）庞比铜钴矿工程</v>
      </c>
      <c r="L69" s="77" t="str">
        <f t="shared" si="3"/>
        <v>2020年08月12日</v>
      </c>
    </row>
    <row r="70" ht="34.8" spans="1:12">
      <c r="A70" s="77" t="s">
        <v>68</v>
      </c>
      <c r="B70" s="77">
        <f ca="1" t="shared" si="4"/>
        <v>5</v>
      </c>
      <c r="C70" s="77" t="s">
        <v>213</v>
      </c>
      <c r="D70" s="77" t="s">
        <v>388</v>
      </c>
      <c r="E70" s="78">
        <v>44104</v>
      </c>
      <c r="F70" s="77" t="b">
        <v>1</v>
      </c>
      <c r="G70" s="77" t="s">
        <v>70</v>
      </c>
      <c r="H70" s="77" t="s">
        <v>389</v>
      </c>
      <c r="I70" s="80" t="s">
        <v>390</v>
      </c>
      <c r="J70" s="77" t="str">
        <f ca="1" t="shared" si="5"/>
        <v>S2-07-C5-005</v>
      </c>
      <c r="K70" s="79" t="str">
        <f>IF(ISNUMBER(SEARCH("制酸厂",隐蔽工程[[#This Row],[子项名称]])),"刚果(金)庞比铜钴矿项目硫磺制酸工程","刚果（金）庞比铜钴矿工程")</f>
        <v>刚果（金）庞比铜钴矿工程</v>
      </c>
      <c r="L70" s="77" t="str">
        <f t="shared" si="3"/>
        <v>2020年09月30日</v>
      </c>
    </row>
    <row r="71" ht="34.8" spans="1:12">
      <c r="A71" s="77" t="s">
        <v>240</v>
      </c>
      <c r="B71" s="77">
        <f ca="1" t="shared" si="4"/>
        <v>5</v>
      </c>
      <c r="C71" s="77" t="s">
        <v>213</v>
      </c>
      <c r="D71" s="77" t="s">
        <v>391</v>
      </c>
      <c r="E71" s="78">
        <v>44104</v>
      </c>
      <c r="F71" s="77" t="b">
        <v>1</v>
      </c>
      <c r="G71" s="77" t="s">
        <v>52</v>
      </c>
      <c r="H71" s="77" t="s">
        <v>392</v>
      </c>
      <c r="I71" s="80" t="s">
        <v>393</v>
      </c>
      <c r="J71" s="77" t="str">
        <f ca="1" t="shared" si="5"/>
        <v>S2-07-C5-005</v>
      </c>
      <c r="K71" s="79" t="str">
        <f>IF(ISNUMBER(SEARCH("制酸厂",隐蔽工程[[#This Row],[子项名称]])),"刚果(金)庞比铜钴矿项目硫磺制酸工程","刚果（金）庞比铜钴矿工程")</f>
        <v>刚果（金）庞比铜钴矿工程</v>
      </c>
      <c r="L71" s="77" t="str">
        <f t="shared" si="3"/>
        <v>2020年09月30日</v>
      </c>
    </row>
    <row r="72" ht="34.8" spans="1:12">
      <c r="A72" s="77" t="s">
        <v>68</v>
      </c>
      <c r="B72" s="77">
        <f ca="1" t="shared" si="4"/>
        <v>6</v>
      </c>
      <c r="C72" s="77" t="s">
        <v>213</v>
      </c>
      <c r="D72" s="77" t="s">
        <v>394</v>
      </c>
      <c r="E72" s="78">
        <v>44106</v>
      </c>
      <c r="F72" s="77" t="b">
        <v>1</v>
      </c>
      <c r="G72" s="77" t="s">
        <v>70</v>
      </c>
      <c r="H72" s="77" t="s">
        <v>395</v>
      </c>
      <c r="I72" s="80" t="s">
        <v>396</v>
      </c>
      <c r="J72" s="77" t="str">
        <f ca="1" t="shared" si="5"/>
        <v>S2-07-C5-006</v>
      </c>
      <c r="K72" s="79" t="str">
        <f>IF(ISNUMBER(SEARCH("制酸厂",隐蔽工程[[#This Row],[子项名称]])),"刚果(金)庞比铜钴矿项目硫磺制酸工程","刚果（金）庞比铜钴矿工程")</f>
        <v>刚果（金）庞比铜钴矿工程</v>
      </c>
      <c r="L72" s="77" t="str">
        <f t="shared" si="3"/>
        <v>2020年10月02日</v>
      </c>
    </row>
    <row r="73" ht="34.8" spans="1:12">
      <c r="A73" s="77" t="s">
        <v>68</v>
      </c>
      <c r="B73" s="77">
        <f ca="1" t="shared" si="4"/>
        <v>7</v>
      </c>
      <c r="C73" s="77" t="s">
        <v>213</v>
      </c>
      <c r="D73" s="77" t="s">
        <v>397</v>
      </c>
      <c r="E73" s="78">
        <v>44108</v>
      </c>
      <c r="F73" s="77" t="b">
        <v>1</v>
      </c>
      <c r="G73" s="77" t="s">
        <v>70</v>
      </c>
      <c r="H73" s="77" t="s">
        <v>362</v>
      </c>
      <c r="I73" s="80" t="s">
        <v>398</v>
      </c>
      <c r="J73" s="77" t="str">
        <f ca="1" t="shared" si="5"/>
        <v>S2-07-C5-007</v>
      </c>
      <c r="K73" s="79" t="str">
        <f>IF(ISNUMBER(SEARCH("制酸厂",隐蔽工程[[#This Row],[子项名称]])),"刚果(金)庞比铜钴矿项目硫磺制酸工程","刚果（金）庞比铜钴矿工程")</f>
        <v>刚果（金）庞比铜钴矿工程</v>
      </c>
      <c r="L73" s="77" t="str">
        <f t="shared" si="3"/>
        <v>2020年10月04日</v>
      </c>
    </row>
    <row r="74" spans="1:12">
      <c r="A74" s="77" t="s">
        <v>118</v>
      </c>
      <c r="B74" s="77">
        <f ca="1" t="shared" si="4"/>
        <v>4</v>
      </c>
      <c r="C74" s="77" t="s">
        <v>209</v>
      </c>
      <c r="D74" s="77" t="s">
        <v>399</v>
      </c>
      <c r="E74" s="78">
        <v>44111</v>
      </c>
      <c r="F74" s="77" t="b">
        <v>1</v>
      </c>
      <c r="G74" s="77" t="s">
        <v>120</v>
      </c>
      <c r="H74" s="77" t="s">
        <v>400</v>
      </c>
      <c r="I74" s="77" t="s">
        <v>401</v>
      </c>
      <c r="J74" s="77" t="str">
        <f ca="1" t="shared" si="5"/>
        <v>S2-05-C5-004</v>
      </c>
      <c r="K74" s="79" t="str">
        <f>IF(ISNUMBER(SEARCH("制酸厂",隐蔽工程[[#This Row],[子项名称]])),"刚果(金)庞比铜钴矿项目硫磺制酸工程","刚果（金）庞比铜钴矿工程")</f>
        <v>刚果（金）庞比铜钴矿工程</v>
      </c>
      <c r="L74" s="77" t="str">
        <f t="shared" si="3"/>
        <v>2020年10月07日</v>
      </c>
    </row>
    <row r="75" spans="1:12">
      <c r="A75" s="77" t="s">
        <v>118</v>
      </c>
      <c r="B75" s="77">
        <f ca="1" t="shared" si="4"/>
        <v>5</v>
      </c>
      <c r="C75" s="77" t="s">
        <v>209</v>
      </c>
      <c r="D75" s="77" t="s">
        <v>402</v>
      </c>
      <c r="E75" s="78">
        <v>44112</v>
      </c>
      <c r="F75" s="77" t="b">
        <v>1</v>
      </c>
      <c r="G75" s="77" t="s">
        <v>120</v>
      </c>
      <c r="H75" s="77" t="s">
        <v>383</v>
      </c>
      <c r="I75" s="77" t="s">
        <v>378</v>
      </c>
      <c r="J75" s="77" t="str">
        <f ca="1" t="shared" si="5"/>
        <v>S2-05-C5-005</v>
      </c>
      <c r="K75" s="79" t="str">
        <f>IF(ISNUMBER(SEARCH("制酸厂",隐蔽工程[[#This Row],[子项名称]])),"刚果(金)庞比铜钴矿项目硫磺制酸工程","刚果（金）庞比铜钴矿工程")</f>
        <v>刚果（金）庞比铜钴矿工程</v>
      </c>
      <c r="L75" s="77" t="str">
        <f t="shared" si="3"/>
        <v>2020年10月08日</v>
      </c>
    </row>
    <row r="76" ht="34.8" spans="1:12">
      <c r="A76" s="77" t="s">
        <v>240</v>
      </c>
      <c r="B76" s="77">
        <f ca="1" t="shared" si="4"/>
        <v>6</v>
      </c>
      <c r="C76" s="77" t="s">
        <v>213</v>
      </c>
      <c r="D76" s="77" t="s">
        <v>403</v>
      </c>
      <c r="E76" s="78">
        <v>44115</v>
      </c>
      <c r="F76" s="77" t="b">
        <v>1</v>
      </c>
      <c r="G76" s="77" t="s">
        <v>52</v>
      </c>
      <c r="H76" s="77" t="s">
        <v>404</v>
      </c>
      <c r="I76" s="80" t="s">
        <v>405</v>
      </c>
      <c r="J76" s="77" t="str">
        <f ca="1" t="shared" si="5"/>
        <v>S2-07-C5-006</v>
      </c>
      <c r="K76" s="79" t="str">
        <f>IF(ISNUMBER(SEARCH("制酸厂",隐蔽工程[[#This Row],[子项名称]])),"刚果(金)庞比铜钴矿项目硫磺制酸工程","刚果（金）庞比铜钴矿工程")</f>
        <v>刚果（金）庞比铜钴矿工程</v>
      </c>
      <c r="L76" s="77" t="str">
        <f t="shared" si="3"/>
        <v>2020年10月11日</v>
      </c>
    </row>
    <row r="77" spans="1:12">
      <c r="A77" s="77" t="s">
        <v>118</v>
      </c>
      <c r="B77" s="77">
        <f ca="1" t="shared" si="4"/>
        <v>6</v>
      </c>
      <c r="C77" s="77" t="s">
        <v>209</v>
      </c>
      <c r="D77" s="77" t="s">
        <v>406</v>
      </c>
      <c r="E77" s="78">
        <v>44119</v>
      </c>
      <c r="F77" s="77" t="b">
        <v>1</v>
      </c>
      <c r="G77" s="77" t="s">
        <v>120</v>
      </c>
      <c r="H77" s="77" t="s">
        <v>407</v>
      </c>
      <c r="I77" s="77" t="s">
        <v>378</v>
      </c>
      <c r="J77" s="77" t="str">
        <f ca="1" t="shared" si="5"/>
        <v>S2-05-C5-006</v>
      </c>
      <c r="K77" s="79" t="str">
        <f>IF(ISNUMBER(SEARCH("制酸厂",隐蔽工程[[#This Row],[子项名称]])),"刚果(金)庞比铜钴矿项目硫磺制酸工程","刚果（金）庞比铜钴矿工程")</f>
        <v>刚果（金）庞比铜钴矿工程</v>
      </c>
      <c r="L77" s="77" t="str">
        <f t="shared" si="3"/>
        <v>2020年10月15日</v>
      </c>
    </row>
    <row r="78" ht="52.2" spans="1:12">
      <c r="A78" s="77" t="s">
        <v>408</v>
      </c>
      <c r="B78" s="77">
        <f ca="1" t="shared" si="4"/>
        <v>1</v>
      </c>
      <c r="C78" s="77" t="s">
        <v>213</v>
      </c>
      <c r="D78" s="77" t="s">
        <v>409</v>
      </c>
      <c r="E78" s="78">
        <v>44122</v>
      </c>
      <c r="F78" s="77" t="b">
        <v>1</v>
      </c>
      <c r="G78" s="77" t="s">
        <v>410</v>
      </c>
      <c r="H78" s="77" t="s">
        <v>411</v>
      </c>
      <c r="I78" s="80" t="s">
        <v>412</v>
      </c>
      <c r="J78" s="77" t="str">
        <f ca="1" t="shared" si="5"/>
        <v>S2-07-C5-001</v>
      </c>
      <c r="K78" s="79" t="str">
        <f>IF(ISNUMBER(SEARCH("制酸厂",隐蔽工程[[#This Row],[子项名称]])),"刚果(金)庞比铜钴矿项目硫磺制酸工程","刚果（金）庞比铜钴矿工程")</f>
        <v>刚果(金)庞比铜钴矿项目硫磺制酸工程</v>
      </c>
      <c r="L78" s="77" t="str">
        <f t="shared" si="3"/>
        <v>2020年10月18日</v>
      </c>
    </row>
    <row r="79" spans="1:12">
      <c r="A79" s="77" t="s">
        <v>118</v>
      </c>
      <c r="B79" s="77">
        <f ca="1" t="shared" si="4"/>
        <v>1</v>
      </c>
      <c r="C79" s="77" t="s">
        <v>344</v>
      </c>
      <c r="D79" s="77" t="s">
        <v>413</v>
      </c>
      <c r="E79" s="78">
        <v>44121</v>
      </c>
      <c r="F79" s="77" t="b">
        <v>1</v>
      </c>
      <c r="G79" s="77" t="s">
        <v>120</v>
      </c>
      <c r="H79" s="77" t="s">
        <v>414</v>
      </c>
      <c r="I79" s="77" t="s">
        <v>415</v>
      </c>
      <c r="J79" s="77" t="str">
        <f ca="1" t="shared" si="5"/>
        <v>S2-04-C5-001</v>
      </c>
      <c r="K79" s="79" t="str">
        <f>IF(ISNUMBER(SEARCH("制酸厂",隐蔽工程[[#This Row],[子项名称]])),"刚果(金)庞比铜钴矿项目硫磺制酸工程","刚果（金）庞比铜钴矿工程")</f>
        <v>刚果（金）庞比铜钴矿工程</v>
      </c>
      <c r="L79" s="77" t="str">
        <f t="shared" si="3"/>
        <v>2020年10月17日</v>
      </c>
    </row>
    <row r="80" ht="34.8" spans="1:12">
      <c r="A80" s="77" t="s">
        <v>181</v>
      </c>
      <c r="B80" s="77">
        <f ca="1" t="shared" si="4"/>
        <v>1</v>
      </c>
      <c r="C80" s="77" t="s">
        <v>213</v>
      </c>
      <c r="D80" s="77" t="s">
        <v>416</v>
      </c>
      <c r="E80" s="78">
        <v>44125</v>
      </c>
      <c r="F80" s="77" t="b">
        <v>1</v>
      </c>
      <c r="G80" s="77" t="s">
        <v>52</v>
      </c>
      <c r="H80" s="77" t="s">
        <v>417</v>
      </c>
      <c r="I80" s="80" t="s">
        <v>418</v>
      </c>
      <c r="J80" s="77" t="str">
        <f ca="1" t="shared" si="5"/>
        <v>S2-07-C5-001</v>
      </c>
      <c r="K80" s="79" t="str">
        <f>IF(ISNUMBER(SEARCH("制酸厂",隐蔽工程[[#This Row],[子项名称]])),"刚果(金)庞比铜钴矿项目硫磺制酸工程","刚果（金）庞比铜钴矿工程")</f>
        <v>刚果（金）庞比铜钴矿工程</v>
      </c>
      <c r="L80" s="77" t="str">
        <f t="shared" si="3"/>
        <v>2020年10月21日</v>
      </c>
    </row>
    <row r="81" ht="34.8" spans="1:12">
      <c r="A81" s="77" t="s">
        <v>240</v>
      </c>
      <c r="B81" s="77">
        <f ca="1" t="shared" si="4"/>
        <v>7</v>
      </c>
      <c r="C81" s="77" t="s">
        <v>213</v>
      </c>
      <c r="D81" s="77" t="s">
        <v>419</v>
      </c>
      <c r="E81" s="78">
        <v>44125</v>
      </c>
      <c r="F81" s="77" t="b">
        <v>1</v>
      </c>
      <c r="G81" s="77" t="s">
        <v>52</v>
      </c>
      <c r="H81" s="77" t="s">
        <v>420</v>
      </c>
      <c r="I81" s="80" t="s">
        <v>421</v>
      </c>
      <c r="J81" s="77" t="str">
        <f ca="1" t="shared" si="5"/>
        <v>S2-07-C5-007</v>
      </c>
      <c r="K81" s="79" t="str">
        <f>IF(ISNUMBER(SEARCH("制酸厂",隐蔽工程[[#This Row],[子项名称]])),"刚果(金)庞比铜钴矿项目硫磺制酸工程","刚果（金）庞比铜钴矿工程")</f>
        <v>刚果（金）庞比铜钴矿工程</v>
      </c>
      <c r="L81" s="77" t="str">
        <f t="shared" si="3"/>
        <v>2020年10月21日</v>
      </c>
    </row>
    <row r="82" ht="34.8" spans="1:12">
      <c r="A82" s="77" t="s">
        <v>408</v>
      </c>
      <c r="B82" s="77">
        <f ca="1" t="shared" si="4"/>
        <v>1</v>
      </c>
      <c r="C82" s="77" t="s">
        <v>209</v>
      </c>
      <c r="D82" s="77" t="s">
        <v>422</v>
      </c>
      <c r="E82" s="78">
        <v>44200</v>
      </c>
      <c r="F82" s="77" t="b">
        <v>1</v>
      </c>
      <c r="G82" s="77" t="s">
        <v>410</v>
      </c>
      <c r="H82" s="77" t="s">
        <v>423</v>
      </c>
      <c r="I82" s="80" t="s">
        <v>424</v>
      </c>
      <c r="J82" s="77" t="str">
        <f ca="1" t="shared" si="5"/>
        <v>S2-05-C5-001</v>
      </c>
      <c r="K82" s="79" t="str">
        <f>IF(ISNUMBER(SEARCH("制酸厂",隐蔽工程[[#This Row],[子项名称]])),"刚果(金)庞比铜钴矿项目硫磺制酸工程","刚果（金）庞比铜钴矿工程")</f>
        <v>刚果(金)庞比铜钴矿项目硫磺制酸工程</v>
      </c>
      <c r="L82" s="77" t="str">
        <f t="shared" si="3"/>
        <v>2021年01月04日</v>
      </c>
    </row>
    <row r="83" ht="34.8" spans="1:12">
      <c r="A83" s="77" t="s">
        <v>408</v>
      </c>
      <c r="B83" s="77">
        <f ca="1" t="shared" si="4"/>
        <v>1</v>
      </c>
      <c r="C83" s="77" t="s">
        <v>221</v>
      </c>
      <c r="D83" s="77" t="s">
        <v>425</v>
      </c>
      <c r="E83" s="78">
        <v>44200</v>
      </c>
      <c r="F83" s="77" t="b">
        <v>1</v>
      </c>
      <c r="G83" s="77" t="s">
        <v>426</v>
      </c>
      <c r="H83" s="77" t="s">
        <v>427</v>
      </c>
      <c r="I83" s="80" t="s">
        <v>424</v>
      </c>
      <c r="J83" s="77" t="str">
        <f ca="1" t="shared" si="5"/>
        <v>S8-04-C5-001</v>
      </c>
      <c r="K83" s="79" t="str">
        <f>IF(ISNUMBER(SEARCH("制酸厂",隐蔽工程[[#This Row],[子项名称]])),"刚果(金)庞比铜钴矿项目硫磺制酸工程","刚果（金）庞比铜钴矿工程")</f>
        <v>刚果(金)庞比铜钴矿项目硫磺制酸工程</v>
      </c>
      <c r="L83" s="77" t="str">
        <f t="shared" si="3"/>
        <v>2021年01月04日</v>
      </c>
    </row>
    <row r="84" s="77" customFormat="1" ht="34.8" spans="1:12">
      <c r="A84" s="77" t="s">
        <v>408</v>
      </c>
      <c r="B84" s="77">
        <f ca="1" t="shared" si="4"/>
        <v>2</v>
      </c>
      <c r="C84" s="77" t="s">
        <v>209</v>
      </c>
      <c r="D84" s="77" t="s">
        <v>428</v>
      </c>
      <c r="E84" s="78">
        <v>44210</v>
      </c>
      <c r="F84" s="77" t="b">
        <v>0</v>
      </c>
      <c r="G84" s="77" t="s">
        <v>410</v>
      </c>
      <c r="H84" s="77" t="s">
        <v>429</v>
      </c>
      <c r="I84" s="80" t="s">
        <v>424</v>
      </c>
      <c r="J84" s="77" t="str">
        <f ca="1" t="shared" si="5"/>
        <v>S2-05-C5-002</v>
      </c>
      <c r="K84" s="79" t="str">
        <f>IF(ISNUMBER(SEARCH("制酸厂",隐蔽工程[[#This Row],[子项名称]])),"刚果(金)庞比铜钴矿项目硫磺制酸工程","刚果（金）庞比铜钴矿工程")</f>
        <v>刚果（金）庞比铜钴矿工程</v>
      </c>
      <c r="L84" s="77" t="str">
        <f t="shared" si="3"/>
        <v>2021年01月14日</v>
      </c>
    </row>
  </sheetData>
  <sheetProtection formatCells="0" formatColumns="0" formatRows="0" insertRows="0" insertColumns="0" insertHyperlinks="0" autoFilter="0" pivotTables="0"/>
  <conditionalFormatting sqref="F84">
    <cfRule type="cellIs" dxfId="130" priority="2" operator="equal">
      <formula>FALSE</formula>
    </cfRule>
    <cfRule type="cellIs" dxfId="131" priority="1" operator="equal">
      <formula>TRUE</formula>
    </cfRule>
  </conditionalFormatting>
  <conditionalFormatting sqref="F1:F83 F85:F1048576">
    <cfRule type="cellIs" dxfId="131" priority="7" operator="equal">
      <formula>TRUE</formula>
    </cfRule>
    <cfRule type="cellIs" dxfId="130" priority="8" operator="equal">
      <formula>FALSE</formula>
    </cfRule>
  </conditionalFormatting>
  <pageMargins left="0.7" right="0.7" top="0.75" bottom="0.75" header="0.3" footer="0.3"/>
  <pageSetup paperSize="9" orientation="portrait"/>
  <headerFooter/>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4"/>
  <sheetViews>
    <sheetView workbookViewId="0">
      <pane ySplit="1" topLeftCell="A152" activePane="bottomLeft" state="frozen"/>
      <selection/>
      <selection pane="bottomLeft" activeCell="E37" sqref="E37"/>
    </sheetView>
  </sheetViews>
  <sheetFormatPr defaultColWidth="9" defaultRowHeight="13.8"/>
  <cols>
    <col min="1" max="1" width="23.1111111111111" customWidth="1"/>
    <col min="3" max="3" width="27.6666666666667" customWidth="1"/>
    <col min="4" max="4" width="16.3333333333333" style="20" customWidth="1"/>
    <col min="5" max="5" width="22.2222222222222" customWidth="1"/>
    <col min="6" max="6" width="10.8888888888889" customWidth="1"/>
    <col min="7" max="7" width="10.8888888888889" style="71" customWidth="1"/>
    <col min="8" max="8" width="10.8888888888889" customWidth="1"/>
    <col min="9" max="9" width="10.4444444444444" style="20" customWidth="1"/>
    <col min="10" max="10" width="32.5555555555556" style="20" customWidth="1"/>
    <col min="11" max="11" width="11.7777777777778" style="20" customWidth="1"/>
    <col min="12" max="12" width="30.7777777777778" customWidth="1"/>
    <col min="14" max="14" width="13.4444444444444" customWidth="1"/>
    <col min="15" max="19" width="9.11111111111111"/>
  </cols>
  <sheetData>
    <row r="1" spans="1:19">
      <c r="A1" t="s">
        <v>0</v>
      </c>
      <c r="B1" t="s">
        <v>1</v>
      </c>
      <c r="C1" t="s">
        <v>4</v>
      </c>
      <c r="D1" s="20" t="s">
        <v>430</v>
      </c>
      <c r="E1" t="s">
        <v>431</v>
      </c>
      <c r="F1" t="s">
        <v>432</v>
      </c>
      <c r="G1" s="71" t="s">
        <v>433</v>
      </c>
      <c r="H1" t="s">
        <v>434</v>
      </c>
      <c r="I1" s="20" t="s">
        <v>435</v>
      </c>
      <c r="J1" s="20" t="s">
        <v>436</v>
      </c>
      <c r="K1" s="20" t="s">
        <v>437</v>
      </c>
      <c r="L1" t="s">
        <v>438</v>
      </c>
      <c r="M1" t="s">
        <v>7</v>
      </c>
      <c r="N1" t="s">
        <v>439</v>
      </c>
      <c r="O1" t="s">
        <v>440</v>
      </c>
      <c r="P1" t="s">
        <v>441</v>
      </c>
      <c r="Q1" t="s">
        <v>442</v>
      </c>
      <c r="R1" t="s">
        <v>443</v>
      </c>
      <c r="S1" t="s">
        <v>444</v>
      </c>
    </row>
    <row r="2" spans="1:19">
      <c r="A2" s="9" t="s">
        <v>445</v>
      </c>
      <c r="B2" s="7">
        <v>1</v>
      </c>
      <c r="C2" s="9" t="s">
        <v>446</v>
      </c>
      <c r="D2" s="41" t="s">
        <v>447</v>
      </c>
      <c r="E2" s="9" t="s">
        <v>448</v>
      </c>
      <c r="F2" s="7" t="s">
        <v>449</v>
      </c>
      <c r="G2" s="72">
        <v>0.91</v>
      </c>
      <c r="H2" s="7" t="s">
        <v>450</v>
      </c>
      <c r="I2" s="41" t="s">
        <v>451</v>
      </c>
      <c r="J2" s="41" t="s">
        <v>452</v>
      </c>
      <c r="K2" s="73" t="s">
        <v>453</v>
      </c>
      <c r="L2" s="9" t="s">
        <v>454</v>
      </c>
      <c r="M2" s="6" t="b">
        <v>1</v>
      </c>
      <c r="N2" t="str">
        <f ca="1">TEXT(VALUE(LEFT($H2,LEN($H2)-1))*(RANDBETWEEN(30,33)/100),"0.0")&amp;"A"</f>
        <v>97.7A</v>
      </c>
      <c r="O2" t="str">
        <f ca="1">TEXT(VALUE(LEFT($N2,LEN($N2)-1))+VALUE(LEFT($N2,LEN($N2)-1))*(RANDBETWEEN(-1,1)/100),"0.0")&amp;"A"</f>
        <v>96.7A</v>
      </c>
      <c r="P2" t="str">
        <f ca="1">TEXT(VALUE(LEFT($N2,LEN($N2)-1))+VALUE(LEFT($N2,LEN($N2)-1))*(RANDBETWEEN(-1,1)/100),"0.0")&amp;"A"</f>
        <v>96.7A</v>
      </c>
      <c r="Q2" t="str">
        <f ca="1">TEXT(VALUE(LEFT($H2,LEN($H2)-1))*(RANDBETWEEN(96,102)/100),"0.0")&amp;"A"</f>
        <v>290.1A</v>
      </c>
      <c r="R2" t="str">
        <f ca="1">TEXT(VALUE(LEFT($Q2,LEN($Q2)-1))+VALUE(LEFT($Q2,LEN($Q2)-1))*(RANDBETWEEN(-1,1)/100),"0.0")&amp;"A"</f>
        <v>287.2A</v>
      </c>
      <c r="S2" t="str">
        <f ca="1">TEXT(VALUE(LEFT($Q2,LEN($Q2)-1))+VALUE(LEFT($Q2,LEN($Q2)-1))*(RANDBETWEEN(-1,1)/100),"0.0")&amp;"A"</f>
        <v>293.0A</v>
      </c>
    </row>
    <row r="3" spans="1:19">
      <c r="A3" s="9" t="s">
        <v>445</v>
      </c>
      <c r="B3" s="7">
        <f ca="1" t="shared" ref="B3:B15" si="0">IF(ISBLANK(A3),"",_xlfn.MAXIFS(INDIRECT(ADDRESS(1,2)&amp;":"&amp;ADDRESS(ROW(A3)-1,2)),INDIRECT(ADDRESS(1,1)&amp;":"&amp;ADDRESS(ROW(A3)-1,1)),A3)+1)</f>
        <v>2</v>
      </c>
      <c r="C3" s="9" t="s">
        <v>446</v>
      </c>
      <c r="D3" s="41" t="s">
        <v>447</v>
      </c>
      <c r="E3" s="9" t="s">
        <v>448</v>
      </c>
      <c r="F3" s="7" t="s">
        <v>449</v>
      </c>
      <c r="G3" s="72">
        <v>0.91</v>
      </c>
      <c r="H3" s="7" t="s">
        <v>450</v>
      </c>
      <c r="I3" s="41" t="s">
        <v>451</v>
      </c>
      <c r="J3" s="41" t="s">
        <v>455</v>
      </c>
      <c r="K3" s="73" t="s">
        <v>453</v>
      </c>
      <c r="L3" s="9" t="s">
        <v>454</v>
      </c>
      <c r="M3" s="6" t="b">
        <v>1</v>
      </c>
      <c r="N3" t="str">
        <f ca="1" t="shared" ref="N3:N34" si="1">TEXT(VALUE(LEFT($H3,LEN($H3)-1))*(RANDBETWEEN(30,33)/100),"0.0")&amp;"A"</f>
        <v>88.8A</v>
      </c>
      <c r="O3" t="str">
        <f ca="1" t="shared" ref="O3:O34" si="2">TEXT(VALUE(LEFT($N3,LEN($N3)-1))+VALUE(LEFT($N3,LEN($N3)-1))*(RANDBETWEEN(-1,1)/100),"0.0")&amp;"A"</f>
        <v>87.9A</v>
      </c>
      <c r="P3" t="str">
        <f ca="1" t="shared" ref="P3:P34" si="3">TEXT(VALUE(LEFT($N3,LEN($N3)-1))+VALUE(LEFT($N3,LEN($N3)-1))*(RANDBETWEEN(-1,1)/100),"0.0")&amp;"A"</f>
        <v>88.8A</v>
      </c>
      <c r="Q3" t="str">
        <f ca="1">TEXT(VALUE(LEFT($H3,LEN($H3)-1))*(RANDBETWEEN(96,102)/100),"0.0")&amp;"A"</f>
        <v>284.2A</v>
      </c>
      <c r="R3" t="str">
        <f ca="1" t="shared" ref="R3:R34" si="4">TEXT(VALUE(LEFT($Q3,LEN($Q3)-1))+VALUE(LEFT($Q3,LEN($Q3)-1))*(RANDBETWEEN(-1,1)/100),"0.0")&amp;"A"</f>
        <v>287.0A</v>
      </c>
      <c r="S3" t="str">
        <f ca="1" t="shared" ref="S3:S34" si="5">TEXT(VALUE(LEFT($Q3,LEN($Q3)-1))+VALUE(LEFT($Q3,LEN($Q3)-1))*(RANDBETWEEN(-1,1)/100),"0.0")&amp;"A"</f>
        <v>287.0A</v>
      </c>
    </row>
    <row r="4" spans="1:19">
      <c r="A4" s="9" t="s">
        <v>445</v>
      </c>
      <c r="B4" s="7">
        <f ca="1" t="shared" si="0"/>
        <v>3</v>
      </c>
      <c r="C4" s="9" t="s">
        <v>456</v>
      </c>
      <c r="D4" s="41" t="s">
        <v>447</v>
      </c>
      <c r="E4" s="9" t="s">
        <v>457</v>
      </c>
      <c r="F4" s="7" t="s">
        <v>458</v>
      </c>
      <c r="G4" s="72">
        <v>0.89</v>
      </c>
      <c r="H4" s="7" t="s">
        <v>459</v>
      </c>
      <c r="I4" s="41" t="s">
        <v>460</v>
      </c>
      <c r="J4" s="41" t="s">
        <v>461</v>
      </c>
      <c r="K4" s="73" t="s">
        <v>453</v>
      </c>
      <c r="L4" s="9" t="s">
        <v>454</v>
      </c>
      <c r="M4" s="6" t="b">
        <v>1</v>
      </c>
      <c r="N4" t="str">
        <f ca="1" t="shared" si="1"/>
        <v>45.0A</v>
      </c>
      <c r="O4" t="str">
        <f ca="1" t="shared" si="2"/>
        <v>45.0A</v>
      </c>
      <c r="P4" t="str">
        <f ca="1" t="shared" si="3"/>
        <v>45.5A</v>
      </c>
      <c r="Q4" t="str">
        <f ca="1">TEXT(VALUE(LEFT($H4,LEN($H4)-1))*(RANDBETWEEN(96,102)/100),"0.0")&amp;"A"</f>
        <v>142.1A</v>
      </c>
      <c r="R4" t="str">
        <f ca="1" t="shared" si="4"/>
        <v>143.5A</v>
      </c>
      <c r="S4" t="str">
        <f ca="1" t="shared" si="5"/>
        <v>142.1A</v>
      </c>
    </row>
    <row r="5" spans="1:19">
      <c r="A5" s="9" t="s">
        <v>445</v>
      </c>
      <c r="B5" s="7">
        <f ca="1" t="shared" si="0"/>
        <v>4</v>
      </c>
      <c r="C5" s="9" t="s">
        <v>456</v>
      </c>
      <c r="D5" s="41" t="s">
        <v>447</v>
      </c>
      <c r="E5" s="9" t="s">
        <v>457</v>
      </c>
      <c r="F5" s="7" t="s">
        <v>458</v>
      </c>
      <c r="G5" s="72">
        <v>0.89</v>
      </c>
      <c r="H5" s="7" t="s">
        <v>459</v>
      </c>
      <c r="I5" s="41" t="s">
        <v>460</v>
      </c>
      <c r="J5" s="41" t="s">
        <v>462</v>
      </c>
      <c r="K5" s="73" t="s">
        <v>453</v>
      </c>
      <c r="L5" s="9" t="s">
        <v>454</v>
      </c>
      <c r="M5" s="6" t="b">
        <v>1</v>
      </c>
      <c r="N5" t="str">
        <f ca="1" t="shared" si="1"/>
        <v>46.4A</v>
      </c>
      <c r="O5" t="str">
        <f ca="1" t="shared" si="2"/>
        <v>45.9A</v>
      </c>
      <c r="P5" t="str">
        <f ca="1" t="shared" si="3"/>
        <v>46.9A</v>
      </c>
      <c r="Q5" t="str">
        <f ca="1">TEXT(VALUE(LEFT($H5,LEN($H5)-1))*(RANDBETWEEN(96,102)/100),"0.0")&amp;"A"</f>
        <v>142.1A</v>
      </c>
      <c r="R5" t="str">
        <f ca="1" t="shared" si="4"/>
        <v>142.1A</v>
      </c>
      <c r="S5" t="str">
        <f ca="1" t="shared" si="5"/>
        <v>143.5A</v>
      </c>
    </row>
    <row r="6" spans="1:19">
      <c r="A6" s="7" t="s">
        <v>31</v>
      </c>
      <c r="B6" s="7">
        <f ca="1" t="shared" si="0"/>
        <v>1</v>
      </c>
      <c r="C6" s="61" t="s">
        <v>463</v>
      </c>
      <c r="D6" s="73" t="s">
        <v>464</v>
      </c>
      <c r="E6" s="6" t="s">
        <v>465</v>
      </c>
      <c r="F6" s="68" t="s">
        <v>466</v>
      </c>
      <c r="G6" s="74">
        <v>0.82</v>
      </c>
      <c r="H6" s="63" t="s">
        <v>467</v>
      </c>
      <c r="I6" s="68" t="s">
        <v>468</v>
      </c>
      <c r="J6" s="73" t="s">
        <v>469</v>
      </c>
      <c r="K6" s="73" t="s">
        <v>470</v>
      </c>
      <c r="L6" s="6" t="s">
        <v>471</v>
      </c>
      <c r="M6" s="6" t="b">
        <v>1</v>
      </c>
      <c r="N6" t="str">
        <f ca="1" t="shared" si="1"/>
        <v>14.2A</v>
      </c>
      <c r="O6" t="str">
        <f ca="1" t="shared" si="2"/>
        <v>14.2A</v>
      </c>
      <c r="P6" t="str">
        <f ca="1" t="shared" si="3"/>
        <v>14.1A</v>
      </c>
      <c r="Q6" t="str">
        <f ca="1" t="shared" ref="Q6:Q37" si="6">TEXT(VALUE(LEFT($H6,LEN($H6)-1))*(RANDBETWEEN(96,102)/100),"0.0")&amp;"A"</f>
        <v>43.9A</v>
      </c>
      <c r="R6" t="str">
        <f ca="1" t="shared" si="4"/>
        <v>43.5A</v>
      </c>
      <c r="S6" t="str">
        <f ca="1" t="shared" si="5"/>
        <v>43.5A</v>
      </c>
    </row>
    <row r="7" spans="1:19">
      <c r="A7" s="7" t="s">
        <v>31</v>
      </c>
      <c r="B7" s="7">
        <f ca="1" t="shared" si="0"/>
        <v>2</v>
      </c>
      <c r="C7" s="61" t="s">
        <v>472</v>
      </c>
      <c r="D7" s="73" t="s">
        <v>464</v>
      </c>
      <c r="E7" s="6" t="s">
        <v>465</v>
      </c>
      <c r="F7" s="68" t="s">
        <v>466</v>
      </c>
      <c r="G7" s="74">
        <v>0.82</v>
      </c>
      <c r="H7" s="63" t="s">
        <v>467</v>
      </c>
      <c r="I7" s="68" t="s">
        <v>468</v>
      </c>
      <c r="J7" s="73" t="s">
        <v>473</v>
      </c>
      <c r="K7" s="73" t="s">
        <v>470</v>
      </c>
      <c r="L7" s="6" t="s">
        <v>471</v>
      </c>
      <c r="M7" s="6" t="b">
        <v>1</v>
      </c>
      <c r="N7" t="str">
        <f ca="1" t="shared" si="1"/>
        <v>14.2A</v>
      </c>
      <c r="O7" t="str">
        <f ca="1" t="shared" si="2"/>
        <v>14.3A</v>
      </c>
      <c r="P7" t="str">
        <f ca="1" t="shared" si="3"/>
        <v>14.3A</v>
      </c>
      <c r="Q7" t="str">
        <f ca="1" t="shared" si="6"/>
        <v>41.7A</v>
      </c>
      <c r="R7" t="str">
        <f ca="1" t="shared" si="4"/>
        <v>42.1A</v>
      </c>
      <c r="S7" t="str">
        <f ca="1" t="shared" si="5"/>
        <v>42.1A</v>
      </c>
    </row>
    <row r="8" spans="1:19">
      <c r="A8" s="7" t="s">
        <v>31</v>
      </c>
      <c r="B8" s="7">
        <f ca="1" t="shared" si="0"/>
        <v>3</v>
      </c>
      <c r="C8" s="61" t="s">
        <v>474</v>
      </c>
      <c r="D8" s="73" t="s">
        <v>464</v>
      </c>
      <c r="E8" s="6" t="s">
        <v>465</v>
      </c>
      <c r="F8" s="68" t="s">
        <v>466</v>
      </c>
      <c r="G8" s="74">
        <v>0.82</v>
      </c>
      <c r="H8" s="63" t="s">
        <v>467</v>
      </c>
      <c r="I8" s="68" t="s">
        <v>468</v>
      </c>
      <c r="J8" s="73" t="s">
        <v>475</v>
      </c>
      <c r="K8" s="73" t="s">
        <v>470</v>
      </c>
      <c r="L8" s="6" t="s">
        <v>471</v>
      </c>
      <c r="M8" s="6" t="b">
        <v>1</v>
      </c>
      <c r="N8" t="str">
        <f ca="1" t="shared" si="1"/>
        <v>12.9A</v>
      </c>
      <c r="O8" t="str">
        <f ca="1" t="shared" si="2"/>
        <v>12.8A</v>
      </c>
      <c r="P8" t="str">
        <f ca="1" t="shared" si="3"/>
        <v>12.8A</v>
      </c>
      <c r="Q8" t="str">
        <f ca="1" t="shared" si="6"/>
        <v>42.6A</v>
      </c>
      <c r="R8" t="str">
        <f ca="1" t="shared" si="4"/>
        <v>43.0A</v>
      </c>
      <c r="S8" t="str">
        <f ca="1" t="shared" si="5"/>
        <v>42.6A</v>
      </c>
    </row>
    <row r="9" spans="1:19">
      <c r="A9" s="7" t="s">
        <v>38</v>
      </c>
      <c r="B9" s="7">
        <f ca="1" t="shared" si="0"/>
        <v>1</v>
      </c>
      <c r="C9" s="7" t="s">
        <v>476</v>
      </c>
      <c r="D9" s="73" t="s">
        <v>477</v>
      </c>
      <c r="E9" s="6" t="s">
        <v>465</v>
      </c>
      <c r="F9" s="68" t="s">
        <v>466</v>
      </c>
      <c r="G9" s="74">
        <v>0.82</v>
      </c>
      <c r="H9" s="63" t="s">
        <v>467</v>
      </c>
      <c r="I9" s="68" t="s">
        <v>468</v>
      </c>
      <c r="J9" s="73" t="s">
        <v>478</v>
      </c>
      <c r="K9" s="73" t="s">
        <v>470</v>
      </c>
      <c r="L9" s="6" t="s">
        <v>471</v>
      </c>
      <c r="M9" s="6" t="b">
        <v>1</v>
      </c>
      <c r="N9" t="str">
        <f ca="1" t="shared" si="1"/>
        <v>13.8A</v>
      </c>
      <c r="O9" t="str">
        <f ca="1" t="shared" si="2"/>
        <v>13.8A</v>
      </c>
      <c r="P9" t="str">
        <f ca="1" t="shared" si="3"/>
        <v>13.9A</v>
      </c>
      <c r="Q9" t="str">
        <f ca="1" t="shared" si="6"/>
        <v>43.4A</v>
      </c>
      <c r="R9" t="str">
        <f ca="1" t="shared" si="4"/>
        <v>43.0A</v>
      </c>
      <c r="S9" t="str">
        <f ca="1" t="shared" si="5"/>
        <v>43.8A</v>
      </c>
    </row>
    <row r="10" spans="1:19">
      <c r="A10" s="7" t="s">
        <v>38</v>
      </c>
      <c r="B10" s="7">
        <f ca="1" t="shared" si="0"/>
        <v>2</v>
      </c>
      <c r="C10" s="7" t="s">
        <v>479</v>
      </c>
      <c r="D10" s="73" t="s">
        <v>477</v>
      </c>
      <c r="E10" s="6" t="s">
        <v>465</v>
      </c>
      <c r="F10" s="68" t="s">
        <v>466</v>
      </c>
      <c r="G10" s="74">
        <v>0.82</v>
      </c>
      <c r="H10" s="63" t="s">
        <v>467</v>
      </c>
      <c r="I10" s="68" t="s">
        <v>468</v>
      </c>
      <c r="J10" s="73" t="s">
        <v>480</v>
      </c>
      <c r="K10" s="73" t="s">
        <v>470</v>
      </c>
      <c r="L10" s="6" t="s">
        <v>471</v>
      </c>
      <c r="M10" s="6" t="b">
        <v>1</v>
      </c>
      <c r="N10" t="str">
        <f ca="1" t="shared" si="1"/>
        <v>14.2A</v>
      </c>
      <c r="O10" t="str">
        <f ca="1" t="shared" si="2"/>
        <v>14.1A</v>
      </c>
      <c r="P10" t="str">
        <f ca="1" t="shared" si="3"/>
        <v>14.1A</v>
      </c>
      <c r="Q10" t="str">
        <f ca="1" t="shared" si="6"/>
        <v>41.3A</v>
      </c>
      <c r="R10" t="str">
        <f ca="1" t="shared" si="4"/>
        <v>41.7A</v>
      </c>
      <c r="S10" t="str">
        <f ca="1" t="shared" si="5"/>
        <v>40.9A</v>
      </c>
    </row>
    <row r="11" spans="1:19">
      <c r="A11" s="7" t="s">
        <v>57</v>
      </c>
      <c r="B11" s="7">
        <f ca="1" t="shared" si="0"/>
        <v>1</v>
      </c>
      <c r="C11" s="7" t="s">
        <v>481</v>
      </c>
      <c r="D11" s="41" t="s">
        <v>477</v>
      </c>
      <c r="E11" s="6" t="s">
        <v>482</v>
      </c>
      <c r="F11" s="68" t="s">
        <v>483</v>
      </c>
      <c r="G11" s="74">
        <v>0.86</v>
      </c>
      <c r="H11" s="63" t="s">
        <v>484</v>
      </c>
      <c r="I11" s="68" t="s">
        <v>485</v>
      </c>
      <c r="J11" s="73" t="s">
        <v>486</v>
      </c>
      <c r="K11" s="73" t="s">
        <v>487</v>
      </c>
      <c r="L11" s="6" t="s">
        <v>488</v>
      </c>
      <c r="M11" s="6" t="b">
        <v>1</v>
      </c>
      <c r="N11" t="str">
        <f ca="1" t="shared" si="1"/>
        <v>34.3A</v>
      </c>
      <c r="O11" t="str">
        <f ca="1" t="shared" si="2"/>
        <v>34.0A</v>
      </c>
      <c r="P11" t="str">
        <f ca="1" t="shared" si="3"/>
        <v>34.3A</v>
      </c>
      <c r="Q11" t="str">
        <f ca="1" t="shared" si="6"/>
        <v>100.9A</v>
      </c>
      <c r="R11" t="str">
        <f ca="1" t="shared" si="4"/>
        <v>99.9A</v>
      </c>
      <c r="S11" t="str">
        <f ca="1" t="shared" si="5"/>
        <v>101.9A</v>
      </c>
    </row>
    <row r="12" spans="1:19">
      <c r="A12" s="7" t="s">
        <v>57</v>
      </c>
      <c r="B12" s="7">
        <f ca="1" t="shared" si="0"/>
        <v>2</v>
      </c>
      <c r="C12" s="7" t="s">
        <v>489</v>
      </c>
      <c r="D12" s="41" t="s">
        <v>490</v>
      </c>
      <c r="E12" s="6" t="s">
        <v>482</v>
      </c>
      <c r="F12" s="68" t="s">
        <v>483</v>
      </c>
      <c r="G12" s="74">
        <v>0.86</v>
      </c>
      <c r="H12" s="63" t="s">
        <v>484</v>
      </c>
      <c r="I12" s="68" t="s">
        <v>485</v>
      </c>
      <c r="J12" s="73" t="s">
        <v>491</v>
      </c>
      <c r="K12" s="73" t="s">
        <v>487</v>
      </c>
      <c r="L12" s="6" t="s">
        <v>488</v>
      </c>
      <c r="M12" s="6" t="b">
        <v>1</v>
      </c>
      <c r="N12" t="str">
        <f ca="1" t="shared" si="1"/>
        <v>33.3A</v>
      </c>
      <c r="O12" t="str">
        <f ca="1" t="shared" si="2"/>
        <v>33.6A</v>
      </c>
      <c r="P12" t="str">
        <f ca="1" t="shared" si="3"/>
        <v>33.3A</v>
      </c>
      <c r="Q12" t="str">
        <f ca="1" t="shared" si="6"/>
        <v>106.1A</v>
      </c>
      <c r="R12" t="str">
        <f ca="1" t="shared" si="4"/>
        <v>107.2A</v>
      </c>
      <c r="S12" t="str">
        <f ca="1" t="shared" si="5"/>
        <v>105.0A</v>
      </c>
    </row>
    <row r="13" spans="1:19">
      <c r="A13" s="7" t="s">
        <v>57</v>
      </c>
      <c r="B13" s="7">
        <f ca="1" t="shared" si="0"/>
        <v>3</v>
      </c>
      <c r="C13" s="7" t="s">
        <v>492</v>
      </c>
      <c r="D13" s="41" t="s">
        <v>490</v>
      </c>
      <c r="E13" s="6" t="s">
        <v>493</v>
      </c>
      <c r="F13" s="68" t="s">
        <v>494</v>
      </c>
      <c r="G13" s="74">
        <v>0.81</v>
      </c>
      <c r="H13" s="63" t="s">
        <v>495</v>
      </c>
      <c r="I13" s="68" t="s">
        <v>496</v>
      </c>
      <c r="J13" s="73" t="s">
        <v>497</v>
      </c>
      <c r="K13" s="73" t="s">
        <v>470</v>
      </c>
      <c r="L13" s="6" t="s">
        <v>498</v>
      </c>
      <c r="M13" s="6" t="b">
        <v>1</v>
      </c>
      <c r="N13" t="str">
        <f ca="1" t="shared" si="1"/>
        <v>7.6A</v>
      </c>
      <c r="O13" t="str">
        <f ca="1" t="shared" si="2"/>
        <v>7.7A</v>
      </c>
      <c r="P13" t="str">
        <f ca="1" t="shared" si="3"/>
        <v>7.6A</v>
      </c>
      <c r="Q13" t="str">
        <f ca="1" t="shared" si="6"/>
        <v>22.5A</v>
      </c>
      <c r="R13" t="str">
        <f ca="1" t="shared" si="4"/>
        <v>22.3A</v>
      </c>
      <c r="S13" t="str">
        <f ca="1" t="shared" si="5"/>
        <v>22.3A</v>
      </c>
    </row>
    <row r="14" spans="1:19">
      <c r="A14" s="7" t="s">
        <v>57</v>
      </c>
      <c r="B14" s="7">
        <f ca="1" t="shared" si="0"/>
        <v>4</v>
      </c>
      <c r="C14" s="7" t="s">
        <v>499</v>
      </c>
      <c r="D14" s="41" t="s">
        <v>490</v>
      </c>
      <c r="E14" s="6" t="s">
        <v>500</v>
      </c>
      <c r="F14" s="68" t="s">
        <v>501</v>
      </c>
      <c r="G14" s="74">
        <v>0.85</v>
      </c>
      <c r="H14" s="63" t="s">
        <v>502</v>
      </c>
      <c r="I14" s="68" t="s">
        <v>503</v>
      </c>
      <c r="J14" s="73" t="s">
        <v>504</v>
      </c>
      <c r="K14" s="73" t="s">
        <v>470</v>
      </c>
      <c r="L14" s="6" t="s">
        <v>498</v>
      </c>
      <c r="M14" s="6" t="b">
        <v>1</v>
      </c>
      <c r="N14" t="str">
        <f ca="1" t="shared" si="1"/>
        <v>5.9A</v>
      </c>
      <c r="O14" t="str">
        <f ca="1" t="shared" si="2"/>
        <v>5.8A</v>
      </c>
      <c r="P14" t="str">
        <f ca="1" t="shared" si="3"/>
        <v>5.8A</v>
      </c>
      <c r="Q14" t="str">
        <f ca="1" t="shared" si="6"/>
        <v>19.1A</v>
      </c>
      <c r="R14" t="str">
        <f ca="1" t="shared" si="4"/>
        <v>19.3A</v>
      </c>
      <c r="S14" t="str">
        <f ca="1" t="shared" si="5"/>
        <v>19.1A</v>
      </c>
    </row>
    <row r="15" spans="1:19">
      <c r="A15" s="7" t="s">
        <v>93</v>
      </c>
      <c r="B15" s="7">
        <f ca="1" t="shared" si="0"/>
        <v>1</v>
      </c>
      <c r="C15" s="7" t="s">
        <v>505</v>
      </c>
      <c r="D15" s="73" t="s">
        <v>506</v>
      </c>
      <c r="E15" s="6" t="s">
        <v>507</v>
      </c>
      <c r="F15" s="68" t="s">
        <v>458</v>
      </c>
      <c r="G15" s="74">
        <v>0.88</v>
      </c>
      <c r="H15" s="68" t="s">
        <v>508</v>
      </c>
      <c r="I15" s="68" t="s">
        <v>509</v>
      </c>
      <c r="J15" s="73" t="s">
        <v>510</v>
      </c>
      <c r="K15" s="73" t="s">
        <v>511</v>
      </c>
      <c r="L15" s="6" t="s">
        <v>512</v>
      </c>
      <c r="M15" s="6" t="b">
        <v>1</v>
      </c>
      <c r="N15" t="str">
        <f ca="1" t="shared" si="1"/>
        <v>42.6A</v>
      </c>
      <c r="O15" t="str">
        <f ca="1" t="shared" si="2"/>
        <v>42.6A</v>
      </c>
      <c r="P15" t="str">
        <f ca="1" t="shared" si="3"/>
        <v>43.0A</v>
      </c>
      <c r="Q15" t="str">
        <f ca="1" t="shared" si="6"/>
        <v>142.0A</v>
      </c>
      <c r="R15" t="str">
        <f ca="1" t="shared" si="4"/>
        <v>143.4A</v>
      </c>
      <c r="S15" t="str">
        <f ca="1" t="shared" si="5"/>
        <v>140.6A</v>
      </c>
    </row>
    <row r="16" spans="1:19">
      <c r="A16" s="7" t="s">
        <v>93</v>
      </c>
      <c r="B16" s="7">
        <f ca="1" t="shared" ref="B15:B61" si="7">IF(ISBLANK(A16),"",_xlfn.MAXIFS(INDIRECT(ADDRESS(1,2)&amp;":"&amp;ADDRESS(ROW(A16)-1,2)),INDIRECT(ADDRESS(1,1)&amp;":"&amp;ADDRESS(ROW(A16)-1,1)),A16)+1)</f>
        <v>2</v>
      </c>
      <c r="C16" s="7" t="s">
        <v>513</v>
      </c>
      <c r="D16" s="73" t="s">
        <v>506</v>
      </c>
      <c r="E16" s="6" t="s">
        <v>507</v>
      </c>
      <c r="F16" s="68" t="s">
        <v>458</v>
      </c>
      <c r="G16" s="74">
        <v>0.88</v>
      </c>
      <c r="H16" s="68" t="s">
        <v>508</v>
      </c>
      <c r="I16" s="68" t="s">
        <v>509</v>
      </c>
      <c r="J16" s="73" t="s">
        <v>514</v>
      </c>
      <c r="K16" s="73" t="s">
        <v>511</v>
      </c>
      <c r="L16" s="6" t="s">
        <v>512</v>
      </c>
      <c r="M16" s="6" t="b">
        <v>1</v>
      </c>
      <c r="N16" t="str">
        <f ca="1" t="shared" si="1"/>
        <v>45.4A</v>
      </c>
      <c r="O16" t="str">
        <f ca="1" t="shared" si="2"/>
        <v>44.9A</v>
      </c>
      <c r="P16" t="str">
        <f ca="1" t="shared" si="3"/>
        <v>45.9A</v>
      </c>
      <c r="Q16" t="str">
        <f ca="1" t="shared" si="6"/>
        <v>139.2A</v>
      </c>
      <c r="R16" t="str">
        <f ca="1" t="shared" si="4"/>
        <v>139.2A</v>
      </c>
      <c r="S16" t="str">
        <f ca="1" t="shared" si="5"/>
        <v>139.2A</v>
      </c>
    </row>
    <row r="17" spans="1:19">
      <c r="A17" s="7" t="s">
        <v>93</v>
      </c>
      <c r="B17" s="7">
        <f ca="1" t="shared" si="7"/>
        <v>3</v>
      </c>
      <c r="C17" s="7" t="s">
        <v>515</v>
      </c>
      <c r="D17" s="73" t="s">
        <v>516</v>
      </c>
      <c r="E17" s="6" t="s">
        <v>517</v>
      </c>
      <c r="F17" s="68" t="s">
        <v>501</v>
      </c>
      <c r="G17" s="74">
        <v>0.88</v>
      </c>
      <c r="H17" s="68" t="s">
        <v>518</v>
      </c>
      <c r="I17" s="68" t="s">
        <v>519</v>
      </c>
      <c r="J17" s="73" t="s">
        <v>520</v>
      </c>
      <c r="K17" s="73" t="s">
        <v>453</v>
      </c>
      <c r="L17" s="9" t="s">
        <v>454</v>
      </c>
      <c r="M17" s="6" t="b">
        <v>1</v>
      </c>
      <c r="N17" t="str">
        <f ca="1" t="shared" si="1"/>
        <v>3.7A</v>
      </c>
      <c r="O17" t="str">
        <f ca="1" t="shared" si="2"/>
        <v>3.7A</v>
      </c>
      <c r="P17" t="str">
        <f ca="1" t="shared" si="3"/>
        <v>3.7A</v>
      </c>
      <c r="Q17" t="str">
        <f ca="1" t="shared" si="6"/>
        <v>10.8A</v>
      </c>
      <c r="R17" t="str">
        <f ca="1" t="shared" si="4"/>
        <v>10.7A</v>
      </c>
      <c r="S17" t="str">
        <f ca="1" t="shared" si="5"/>
        <v>10.8A</v>
      </c>
    </row>
    <row r="18" spans="1:19">
      <c r="A18" s="7" t="s">
        <v>93</v>
      </c>
      <c r="B18" s="7">
        <f ca="1" t="shared" si="7"/>
        <v>4</v>
      </c>
      <c r="C18" s="7" t="s">
        <v>521</v>
      </c>
      <c r="D18" s="73" t="s">
        <v>516</v>
      </c>
      <c r="E18" s="6" t="s">
        <v>517</v>
      </c>
      <c r="F18" s="68" t="s">
        <v>501</v>
      </c>
      <c r="G18" s="74">
        <v>0.88</v>
      </c>
      <c r="H18" s="68" t="s">
        <v>518</v>
      </c>
      <c r="I18" s="68" t="s">
        <v>519</v>
      </c>
      <c r="J18" s="73" t="s">
        <v>522</v>
      </c>
      <c r="K18" s="73" t="s">
        <v>453</v>
      </c>
      <c r="L18" s="9" t="s">
        <v>454</v>
      </c>
      <c r="M18" s="6" t="b">
        <v>1</v>
      </c>
      <c r="N18" t="str">
        <f ca="1" t="shared" si="1"/>
        <v>3.6A</v>
      </c>
      <c r="O18" t="str">
        <f ca="1" t="shared" si="2"/>
        <v>3.6A</v>
      </c>
      <c r="P18" t="str">
        <f ca="1" t="shared" si="3"/>
        <v>3.6A</v>
      </c>
      <c r="Q18" t="str">
        <f ca="1" t="shared" si="6"/>
        <v>10.9A</v>
      </c>
      <c r="R18" t="str">
        <f ca="1" t="shared" si="4"/>
        <v>10.9A</v>
      </c>
      <c r="S18" t="str">
        <f ca="1" t="shared" si="5"/>
        <v>10.8A</v>
      </c>
    </row>
    <row r="19" spans="1:19">
      <c r="A19" s="7" t="s">
        <v>93</v>
      </c>
      <c r="B19" s="7">
        <f ca="1" t="shared" si="7"/>
        <v>5</v>
      </c>
      <c r="C19" s="7" t="s">
        <v>523</v>
      </c>
      <c r="D19" s="73" t="s">
        <v>524</v>
      </c>
      <c r="E19" s="6" t="s">
        <v>507</v>
      </c>
      <c r="F19" s="68" t="s">
        <v>458</v>
      </c>
      <c r="G19" s="74">
        <v>0.88</v>
      </c>
      <c r="H19" s="68" t="s">
        <v>525</v>
      </c>
      <c r="I19" s="68" t="s">
        <v>509</v>
      </c>
      <c r="J19" s="73" t="s">
        <v>526</v>
      </c>
      <c r="K19" s="73" t="s">
        <v>511</v>
      </c>
      <c r="L19" s="6" t="s">
        <v>512</v>
      </c>
      <c r="M19" s="6" t="b">
        <v>1</v>
      </c>
      <c r="N19" t="str">
        <f ca="1" t="shared" si="1"/>
        <v>43.8A</v>
      </c>
      <c r="O19" t="str">
        <f ca="1" t="shared" si="2"/>
        <v>44.2A</v>
      </c>
      <c r="P19" t="str">
        <f ca="1" t="shared" si="3"/>
        <v>43.4A</v>
      </c>
      <c r="Q19" t="str">
        <f ca="1" t="shared" si="6"/>
        <v>134.0A</v>
      </c>
      <c r="R19" t="str">
        <f ca="1" t="shared" si="4"/>
        <v>135.3A</v>
      </c>
      <c r="S19" t="str">
        <f ca="1" t="shared" si="5"/>
        <v>134.0A</v>
      </c>
    </row>
    <row r="20" spans="1:19">
      <c r="A20" s="7" t="s">
        <v>93</v>
      </c>
      <c r="B20" s="7">
        <f ca="1" t="shared" si="7"/>
        <v>6</v>
      </c>
      <c r="C20" s="7" t="s">
        <v>527</v>
      </c>
      <c r="D20" s="73" t="s">
        <v>524</v>
      </c>
      <c r="E20" s="6" t="s">
        <v>507</v>
      </c>
      <c r="F20" s="68" t="s">
        <v>458</v>
      </c>
      <c r="G20" s="74">
        <v>0.88</v>
      </c>
      <c r="H20" s="68" t="s">
        <v>525</v>
      </c>
      <c r="I20" s="68" t="s">
        <v>509</v>
      </c>
      <c r="J20" s="73" t="s">
        <v>528</v>
      </c>
      <c r="K20" s="73" t="s">
        <v>511</v>
      </c>
      <c r="L20" s="6" t="s">
        <v>512</v>
      </c>
      <c r="M20" s="6" t="b">
        <v>1</v>
      </c>
      <c r="N20" t="str">
        <f ca="1" t="shared" si="1"/>
        <v>43.8A</v>
      </c>
      <c r="O20" t="str">
        <f ca="1" t="shared" si="2"/>
        <v>43.4A</v>
      </c>
      <c r="P20" t="str">
        <f ca="1" t="shared" si="3"/>
        <v>43.8A</v>
      </c>
      <c r="Q20" t="str">
        <f ca="1" t="shared" si="6"/>
        <v>131.3A</v>
      </c>
      <c r="R20" t="str">
        <f ca="1" t="shared" si="4"/>
        <v>131.3A</v>
      </c>
      <c r="S20" t="str">
        <f ca="1" t="shared" si="5"/>
        <v>132.6A</v>
      </c>
    </row>
    <row r="21" spans="1:19">
      <c r="A21" s="7" t="s">
        <v>93</v>
      </c>
      <c r="B21" s="7">
        <f ca="1" t="shared" si="7"/>
        <v>7</v>
      </c>
      <c r="C21" s="7" t="s">
        <v>529</v>
      </c>
      <c r="D21" s="73" t="s">
        <v>524</v>
      </c>
      <c r="E21" s="6" t="s">
        <v>507</v>
      </c>
      <c r="F21" s="68" t="s">
        <v>458</v>
      </c>
      <c r="G21" s="74">
        <v>0.88</v>
      </c>
      <c r="H21" s="68" t="s">
        <v>525</v>
      </c>
      <c r="I21" s="68" t="s">
        <v>509</v>
      </c>
      <c r="J21" s="73" t="s">
        <v>530</v>
      </c>
      <c r="K21" s="73" t="s">
        <v>511</v>
      </c>
      <c r="L21" s="6" t="s">
        <v>512</v>
      </c>
      <c r="M21" s="6" t="b">
        <v>1</v>
      </c>
      <c r="N21" t="str">
        <f ca="1" t="shared" si="1"/>
        <v>41.0A</v>
      </c>
      <c r="O21" t="str">
        <f ca="1" t="shared" si="2"/>
        <v>40.6A</v>
      </c>
      <c r="P21" t="str">
        <f ca="1" t="shared" si="3"/>
        <v>40.6A</v>
      </c>
      <c r="Q21" t="str">
        <f ca="1" t="shared" si="6"/>
        <v>131.3A</v>
      </c>
      <c r="R21" t="str">
        <f ca="1" t="shared" si="4"/>
        <v>132.6A</v>
      </c>
      <c r="S21" t="str">
        <f ca="1" t="shared" si="5"/>
        <v>132.6A</v>
      </c>
    </row>
    <row r="22" spans="1:19">
      <c r="A22" s="7" t="s">
        <v>93</v>
      </c>
      <c r="B22" s="7">
        <f ca="1" t="shared" si="7"/>
        <v>8</v>
      </c>
      <c r="C22" s="7" t="s">
        <v>531</v>
      </c>
      <c r="D22" s="73" t="s">
        <v>532</v>
      </c>
      <c r="E22" s="6" t="s">
        <v>533</v>
      </c>
      <c r="F22" s="68" t="s">
        <v>534</v>
      </c>
      <c r="G22" s="74">
        <v>0.88</v>
      </c>
      <c r="H22" s="68" t="s">
        <v>535</v>
      </c>
      <c r="I22" s="68" t="s">
        <v>536</v>
      </c>
      <c r="J22" s="73" t="s">
        <v>537</v>
      </c>
      <c r="K22" s="73" t="s">
        <v>453</v>
      </c>
      <c r="L22" s="6" t="s">
        <v>512</v>
      </c>
      <c r="M22" s="6" t="b">
        <v>1</v>
      </c>
      <c r="N22" t="str">
        <f ca="1" t="shared" si="1"/>
        <v>52.1A</v>
      </c>
      <c r="O22" t="str">
        <f ca="1" t="shared" si="2"/>
        <v>51.6A</v>
      </c>
      <c r="P22" t="str">
        <f ca="1" t="shared" si="3"/>
        <v>51.6A</v>
      </c>
      <c r="Q22" t="str">
        <f ca="1" t="shared" si="6"/>
        <v>161.2A</v>
      </c>
      <c r="R22" t="str">
        <f ca="1" t="shared" si="4"/>
        <v>162.8A</v>
      </c>
      <c r="S22" t="str">
        <f ca="1" t="shared" si="5"/>
        <v>159.6A</v>
      </c>
    </row>
    <row r="23" spans="1:19">
      <c r="A23" s="7" t="s">
        <v>93</v>
      </c>
      <c r="B23" s="7">
        <f ca="1" t="shared" si="7"/>
        <v>9</v>
      </c>
      <c r="C23" s="7" t="s">
        <v>538</v>
      </c>
      <c r="D23" s="73" t="s">
        <v>532</v>
      </c>
      <c r="E23" s="6" t="s">
        <v>533</v>
      </c>
      <c r="F23" s="68" t="s">
        <v>534</v>
      </c>
      <c r="G23" s="74">
        <v>0.88</v>
      </c>
      <c r="H23" s="68" t="s">
        <v>535</v>
      </c>
      <c r="I23" s="68" t="s">
        <v>536</v>
      </c>
      <c r="J23" s="73" t="s">
        <v>539</v>
      </c>
      <c r="K23" s="73" t="s">
        <v>453</v>
      </c>
      <c r="L23" s="6" t="s">
        <v>512</v>
      </c>
      <c r="M23" s="6" t="b">
        <v>1</v>
      </c>
      <c r="N23" t="str">
        <f ca="1" t="shared" si="1"/>
        <v>47.4A</v>
      </c>
      <c r="O23" t="str">
        <f ca="1" t="shared" si="2"/>
        <v>47.4A</v>
      </c>
      <c r="P23" t="str">
        <f ca="1" t="shared" si="3"/>
        <v>47.9A</v>
      </c>
      <c r="Q23" t="str">
        <f ca="1" t="shared" si="6"/>
        <v>158.0A</v>
      </c>
      <c r="R23" t="str">
        <f ca="1" t="shared" si="4"/>
        <v>158.0A</v>
      </c>
      <c r="S23" t="str">
        <f ca="1" t="shared" si="5"/>
        <v>159.6A</v>
      </c>
    </row>
    <row r="24" spans="1:19">
      <c r="A24" s="7" t="s">
        <v>93</v>
      </c>
      <c r="B24" s="7">
        <f ca="1" t="shared" si="7"/>
        <v>10</v>
      </c>
      <c r="C24" s="7" t="s">
        <v>540</v>
      </c>
      <c r="D24" s="73" t="s">
        <v>532</v>
      </c>
      <c r="E24" s="6" t="s">
        <v>533</v>
      </c>
      <c r="F24" s="68" t="s">
        <v>534</v>
      </c>
      <c r="G24" s="74">
        <v>0.88</v>
      </c>
      <c r="H24" s="68" t="s">
        <v>535</v>
      </c>
      <c r="I24" s="68" t="s">
        <v>536</v>
      </c>
      <c r="J24" s="73" t="s">
        <v>541</v>
      </c>
      <c r="K24" s="73" t="s">
        <v>453</v>
      </c>
      <c r="L24" s="6" t="s">
        <v>512</v>
      </c>
      <c r="M24" s="6" t="b">
        <v>1</v>
      </c>
      <c r="N24" t="str">
        <f ca="1" t="shared" si="1"/>
        <v>47.4A</v>
      </c>
      <c r="O24" t="str">
        <f ca="1" t="shared" si="2"/>
        <v>46.9A</v>
      </c>
      <c r="P24" t="str">
        <f ca="1" t="shared" si="3"/>
        <v>47.9A</v>
      </c>
      <c r="Q24" t="str">
        <f ca="1" t="shared" si="6"/>
        <v>156.4A</v>
      </c>
      <c r="R24" t="str">
        <f ca="1" t="shared" si="4"/>
        <v>154.8A</v>
      </c>
      <c r="S24" t="str">
        <f ca="1" t="shared" si="5"/>
        <v>154.8A</v>
      </c>
    </row>
    <row r="25" spans="1:19">
      <c r="A25" s="7" t="s">
        <v>93</v>
      </c>
      <c r="B25" s="7">
        <f ca="1" t="shared" si="7"/>
        <v>11</v>
      </c>
      <c r="C25" s="7" t="s">
        <v>542</v>
      </c>
      <c r="D25" s="73" t="s">
        <v>543</v>
      </c>
      <c r="E25" s="6" t="s">
        <v>544</v>
      </c>
      <c r="F25" s="68" t="s">
        <v>545</v>
      </c>
      <c r="G25" s="74">
        <v>0.88</v>
      </c>
      <c r="H25" s="68" t="s">
        <v>546</v>
      </c>
      <c r="I25" s="68" t="s">
        <v>547</v>
      </c>
      <c r="J25" s="73" t="s">
        <v>548</v>
      </c>
      <c r="K25" s="73" t="s">
        <v>511</v>
      </c>
      <c r="L25" s="6" t="s">
        <v>512</v>
      </c>
      <c r="M25" s="6" t="b">
        <v>1</v>
      </c>
      <c r="N25" t="str">
        <f ca="1" t="shared" si="1"/>
        <v>2.0A</v>
      </c>
      <c r="O25" t="str">
        <f ca="1" t="shared" si="2"/>
        <v>2.0A</v>
      </c>
      <c r="P25" t="str">
        <f ca="1" t="shared" si="3"/>
        <v>2.0A</v>
      </c>
      <c r="Q25" t="str">
        <f ca="1" t="shared" si="6"/>
        <v>6.2A</v>
      </c>
      <c r="R25" t="str">
        <f ca="1" t="shared" si="4"/>
        <v>6.1A</v>
      </c>
      <c r="S25" t="str">
        <f ca="1" t="shared" si="5"/>
        <v>6.1A</v>
      </c>
    </row>
    <row r="26" spans="1:19">
      <c r="A26" s="7" t="s">
        <v>93</v>
      </c>
      <c r="B26" s="7">
        <f ca="1" t="shared" si="7"/>
        <v>12</v>
      </c>
      <c r="C26" s="7" t="s">
        <v>549</v>
      </c>
      <c r="D26" s="73" t="s">
        <v>543</v>
      </c>
      <c r="E26" s="6" t="s">
        <v>544</v>
      </c>
      <c r="F26" s="68" t="s">
        <v>545</v>
      </c>
      <c r="G26" s="74">
        <v>0.88</v>
      </c>
      <c r="H26" s="68" t="s">
        <v>546</v>
      </c>
      <c r="I26" s="68" t="s">
        <v>547</v>
      </c>
      <c r="J26" s="73" t="s">
        <v>550</v>
      </c>
      <c r="K26" s="73" t="s">
        <v>511</v>
      </c>
      <c r="L26" s="6" t="s">
        <v>512</v>
      </c>
      <c r="M26" s="6" t="b">
        <v>1</v>
      </c>
      <c r="N26" t="str">
        <f ca="1" t="shared" si="1"/>
        <v>2.0A</v>
      </c>
      <c r="O26" t="str">
        <f ca="1" t="shared" si="2"/>
        <v>2.0A</v>
      </c>
      <c r="P26" t="str">
        <f ca="1" t="shared" si="3"/>
        <v>2.0A</v>
      </c>
      <c r="Q26" t="str">
        <f ca="1" t="shared" si="6"/>
        <v>6.2A</v>
      </c>
      <c r="R26" t="str">
        <f ca="1" t="shared" si="4"/>
        <v>6.1A</v>
      </c>
      <c r="S26" t="str">
        <f ca="1" t="shared" si="5"/>
        <v>6.1A</v>
      </c>
    </row>
    <row r="27" spans="1:19">
      <c r="A27" s="7" t="s">
        <v>49</v>
      </c>
      <c r="B27" s="7">
        <f ca="1" t="shared" si="7"/>
        <v>1</v>
      </c>
      <c r="C27" s="7" t="s">
        <v>551</v>
      </c>
      <c r="D27" s="73" t="s">
        <v>552</v>
      </c>
      <c r="E27" s="6" t="s">
        <v>553</v>
      </c>
      <c r="F27" s="68" t="s">
        <v>554</v>
      </c>
      <c r="G27" s="74">
        <v>0.79</v>
      </c>
      <c r="H27" s="68" t="s">
        <v>555</v>
      </c>
      <c r="I27" s="68" t="s">
        <v>556</v>
      </c>
      <c r="J27" s="73" t="s">
        <v>557</v>
      </c>
      <c r="K27" s="73" t="s">
        <v>558</v>
      </c>
      <c r="L27" s="6" t="s">
        <v>512</v>
      </c>
      <c r="M27" s="6" t="b">
        <v>1</v>
      </c>
      <c r="N27" t="str">
        <f ca="1" t="shared" si="1"/>
        <v>30.5A</v>
      </c>
      <c r="O27" t="str">
        <f ca="1" t="shared" si="2"/>
        <v>30.2A</v>
      </c>
      <c r="P27" t="str">
        <f ca="1" t="shared" si="3"/>
        <v>30.8A</v>
      </c>
      <c r="Q27" t="str">
        <f ca="1" t="shared" si="6"/>
        <v>97.1A</v>
      </c>
      <c r="R27" t="str">
        <f ca="1" t="shared" si="4"/>
        <v>96.1A</v>
      </c>
      <c r="S27" t="str">
        <f ca="1" t="shared" si="5"/>
        <v>98.1A</v>
      </c>
    </row>
    <row r="28" spans="1:19">
      <c r="A28" s="7" t="s">
        <v>49</v>
      </c>
      <c r="B28" s="7">
        <f ca="1" t="shared" si="7"/>
        <v>2</v>
      </c>
      <c r="C28" s="7" t="s">
        <v>559</v>
      </c>
      <c r="D28" s="73" t="s">
        <v>552</v>
      </c>
      <c r="E28" s="6" t="s">
        <v>553</v>
      </c>
      <c r="F28" s="68" t="s">
        <v>554</v>
      </c>
      <c r="G28" s="74">
        <v>0.79</v>
      </c>
      <c r="H28" s="68" t="s">
        <v>555</v>
      </c>
      <c r="I28" s="68" t="s">
        <v>556</v>
      </c>
      <c r="J28" s="73" t="s">
        <v>560</v>
      </c>
      <c r="K28" s="73" t="s">
        <v>558</v>
      </c>
      <c r="L28" s="6" t="s">
        <v>512</v>
      </c>
      <c r="M28" s="6" t="b">
        <v>1</v>
      </c>
      <c r="N28" t="str">
        <f ca="1" t="shared" si="1"/>
        <v>29.5A</v>
      </c>
      <c r="O28" t="str">
        <f ca="1" t="shared" si="2"/>
        <v>29.8A</v>
      </c>
      <c r="P28" t="str">
        <f ca="1" t="shared" si="3"/>
        <v>29.8A</v>
      </c>
      <c r="Q28" t="str">
        <f ca="1" t="shared" si="6"/>
        <v>96.2A</v>
      </c>
      <c r="R28" t="str">
        <f ca="1" t="shared" si="4"/>
        <v>95.2A</v>
      </c>
      <c r="S28" t="str">
        <f ca="1" t="shared" si="5"/>
        <v>95.2A</v>
      </c>
    </row>
    <row r="29" spans="1:19">
      <c r="A29" s="7" t="s">
        <v>49</v>
      </c>
      <c r="B29" s="7">
        <f ca="1" t="shared" si="7"/>
        <v>3</v>
      </c>
      <c r="C29" s="7" t="s">
        <v>561</v>
      </c>
      <c r="D29" s="73" t="s">
        <v>552</v>
      </c>
      <c r="E29" s="6" t="s">
        <v>553</v>
      </c>
      <c r="F29" s="68" t="s">
        <v>554</v>
      </c>
      <c r="G29" s="74">
        <v>0.79</v>
      </c>
      <c r="H29" s="68" t="s">
        <v>555</v>
      </c>
      <c r="I29" s="68" t="s">
        <v>556</v>
      </c>
      <c r="J29" s="73" t="s">
        <v>562</v>
      </c>
      <c r="K29" s="73" t="s">
        <v>558</v>
      </c>
      <c r="L29" s="6" t="s">
        <v>512</v>
      </c>
      <c r="M29" s="6" t="b">
        <v>1</v>
      </c>
      <c r="N29" t="str">
        <f ca="1" t="shared" si="1"/>
        <v>29.5A</v>
      </c>
      <c r="O29" t="str">
        <f ca="1" t="shared" si="2"/>
        <v>29.8A</v>
      </c>
      <c r="P29" t="str">
        <f ca="1" t="shared" si="3"/>
        <v>29.5A</v>
      </c>
      <c r="Q29" t="str">
        <f ca="1" t="shared" si="6"/>
        <v>94.2A</v>
      </c>
      <c r="R29" t="str">
        <f ca="1" t="shared" si="4"/>
        <v>95.1A</v>
      </c>
      <c r="S29" t="str">
        <f ca="1" t="shared" si="5"/>
        <v>94.2A</v>
      </c>
    </row>
    <row r="30" spans="1:19">
      <c r="A30" s="7" t="s">
        <v>49</v>
      </c>
      <c r="B30" s="7">
        <f ca="1" t="shared" si="7"/>
        <v>4</v>
      </c>
      <c r="C30" s="7" t="s">
        <v>563</v>
      </c>
      <c r="D30" s="73" t="s">
        <v>564</v>
      </c>
      <c r="E30" s="6" t="s">
        <v>565</v>
      </c>
      <c r="F30" s="68" t="s">
        <v>566</v>
      </c>
      <c r="G30" s="74">
        <v>0.89</v>
      </c>
      <c r="H30" s="68" t="s">
        <v>567</v>
      </c>
      <c r="I30" s="68" t="s">
        <v>568</v>
      </c>
      <c r="J30" s="73" t="s">
        <v>569</v>
      </c>
      <c r="K30" s="73" t="s">
        <v>558</v>
      </c>
      <c r="L30" s="6" t="s">
        <v>512</v>
      </c>
      <c r="M30" s="6" t="b">
        <v>1</v>
      </c>
      <c r="N30" t="str">
        <f ca="1" t="shared" si="1"/>
        <v>16.5A</v>
      </c>
      <c r="O30" t="str">
        <f ca="1" t="shared" si="2"/>
        <v>16.5A</v>
      </c>
      <c r="P30" t="str">
        <f ca="1" t="shared" si="3"/>
        <v>16.7A</v>
      </c>
      <c r="Q30" t="str">
        <f ca="1" t="shared" si="6"/>
        <v>55.7A</v>
      </c>
      <c r="R30" t="str">
        <f ca="1" t="shared" si="4"/>
        <v>55.7A</v>
      </c>
      <c r="S30" t="str">
        <f ca="1" t="shared" si="5"/>
        <v>55.7A</v>
      </c>
    </row>
    <row r="31" spans="1:19">
      <c r="A31" s="7" t="s">
        <v>49</v>
      </c>
      <c r="B31" s="7">
        <f ca="1" t="shared" si="7"/>
        <v>5</v>
      </c>
      <c r="C31" s="7" t="s">
        <v>570</v>
      </c>
      <c r="D31" s="73" t="s">
        <v>564</v>
      </c>
      <c r="E31" s="6" t="s">
        <v>565</v>
      </c>
      <c r="F31" s="68" t="s">
        <v>566</v>
      </c>
      <c r="G31" s="74">
        <v>0.89</v>
      </c>
      <c r="H31" s="68" t="s">
        <v>567</v>
      </c>
      <c r="I31" s="68" t="s">
        <v>568</v>
      </c>
      <c r="J31" s="73" t="s">
        <v>571</v>
      </c>
      <c r="K31" s="73" t="s">
        <v>558</v>
      </c>
      <c r="L31" s="6" t="s">
        <v>512</v>
      </c>
      <c r="M31" s="6" t="b">
        <v>1</v>
      </c>
      <c r="N31" t="str">
        <f ca="1" t="shared" si="1"/>
        <v>17.6A</v>
      </c>
      <c r="O31" t="str">
        <f ca="1" t="shared" si="2"/>
        <v>17.6A</v>
      </c>
      <c r="P31" t="str">
        <f ca="1" t="shared" si="3"/>
        <v>17.8A</v>
      </c>
      <c r="Q31" t="str">
        <f ca="1" t="shared" si="6"/>
        <v>55.1A</v>
      </c>
      <c r="R31" t="str">
        <f ca="1" t="shared" si="4"/>
        <v>55.7A</v>
      </c>
      <c r="S31" t="str">
        <f ca="1" t="shared" si="5"/>
        <v>55.7A</v>
      </c>
    </row>
    <row r="32" spans="1:19">
      <c r="A32" s="7" t="s">
        <v>49</v>
      </c>
      <c r="B32" s="7">
        <f ca="1" t="shared" si="7"/>
        <v>6</v>
      </c>
      <c r="C32" s="7" t="s">
        <v>572</v>
      </c>
      <c r="D32" s="73" t="s">
        <v>573</v>
      </c>
      <c r="E32" s="6" t="s">
        <v>553</v>
      </c>
      <c r="F32" s="68" t="s">
        <v>554</v>
      </c>
      <c r="G32" s="74">
        <v>0.79</v>
      </c>
      <c r="H32" s="68" t="s">
        <v>555</v>
      </c>
      <c r="I32" s="68" t="s">
        <v>556</v>
      </c>
      <c r="J32" s="73" t="s">
        <v>574</v>
      </c>
      <c r="K32" s="73" t="s">
        <v>558</v>
      </c>
      <c r="L32" s="6" t="s">
        <v>512</v>
      </c>
      <c r="M32" s="6" t="b">
        <v>1</v>
      </c>
      <c r="N32" t="str">
        <f ca="1" t="shared" si="1"/>
        <v>30.5A</v>
      </c>
      <c r="O32" t="str">
        <f ca="1" t="shared" si="2"/>
        <v>30.5A</v>
      </c>
      <c r="P32" t="str">
        <f ca="1" t="shared" si="3"/>
        <v>30.8A</v>
      </c>
      <c r="Q32" t="str">
        <f ca="1" t="shared" si="6"/>
        <v>93.3A</v>
      </c>
      <c r="R32" t="str">
        <f ca="1" t="shared" si="4"/>
        <v>92.4A</v>
      </c>
      <c r="S32" t="str">
        <f ca="1" t="shared" si="5"/>
        <v>94.2A</v>
      </c>
    </row>
    <row r="33" spans="1:19">
      <c r="A33" s="7" t="s">
        <v>49</v>
      </c>
      <c r="B33" s="7">
        <f ca="1" t="shared" si="7"/>
        <v>7</v>
      </c>
      <c r="C33" s="7" t="s">
        <v>575</v>
      </c>
      <c r="D33" s="73" t="s">
        <v>573</v>
      </c>
      <c r="E33" s="6" t="s">
        <v>553</v>
      </c>
      <c r="F33" s="68" t="s">
        <v>554</v>
      </c>
      <c r="G33" s="74">
        <v>0.79</v>
      </c>
      <c r="H33" s="68" t="s">
        <v>555</v>
      </c>
      <c r="I33" s="68" t="s">
        <v>556</v>
      </c>
      <c r="J33" s="73" t="s">
        <v>576</v>
      </c>
      <c r="K33" s="73" t="s">
        <v>558</v>
      </c>
      <c r="L33" s="6" t="s">
        <v>512</v>
      </c>
      <c r="M33" s="6" t="b">
        <v>1</v>
      </c>
      <c r="N33" t="str">
        <f ca="1" t="shared" si="1"/>
        <v>31.4A</v>
      </c>
      <c r="O33" t="str">
        <f ca="1" t="shared" si="2"/>
        <v>31.4A</v>
      </c>
      <c r="P33" t="str">
        <f ca="1" t="shared" si="3"/>
        <v>31.1A</v>
      </c>
      <c r="Q33" t="str">
        <f ca="1" t="shared" si="6"/>
        <v>96.2A</v>
      </c>
      <c r="R33" t="str">
        <f ca="1" t="shared" si="4"/>
        <v>96.2A</v>
      </c>
      <c r="S33" t="str">
        <f ca="1" t="shared" si="5"/>
        <v>97.2A</v>
      </c>
    </row>
    <row r="34" spans="1:19">
      <c r="A34" s="7" t="s">
        <v>49</v>
      </c>
      <c r="B34" s="7">
        <f ca="1" t="shared" si="7"/>
        <v>8</v>
      </c>
      <c r="C34" s="7" t="s">
        <v>577</v>
      </c>
      <c r="D34" s="73" t="s">
        <v>573</v>
      </c>
      <c r="E34" s="6" t="s">
        <v>553</v>
      </c>
      <c r="F34" s="68" t="s">
        <v>554</v>
      </c>
      <c r="G34" s="74">
        <v>0.79</v>
      </c>
      <c r="H34" s="68" t="s">
        <v>555</v>
      </c>
      <c r="I34" s="68" t="s">
        <v>556</v>
      </c>
      <c r="J34" s="73" t="s">
        <v>578</v>
      </c>
      <c r="K34" s="73" t="s">
        <v>558</v>
      </c>
      <c r="L34" s="6" t="s">
        <v>512</v>
      </c>
      <c r="M34" s="6" t="b">
        <v>1</v>
      </c>
      <c r="N34" t="str">
        <f ca="1" t="shared" si="1"/>
        <v>29.5A</v>
      </c>
      <c r="O34" t="str">
        <f ca="1" t="shared" si="2"/>
        <v>29.8A</v>
      </c>
      <c r="P34" t="str">
        <f ca="1" t="shared" si="3"/>
        <v>29.8A</v>
      </c>
      <c r="Q34" t="str">
        <f ca="1" t="shared" si="6"/>
        <v>95.2A</v>
      </c>
      <c r="R34" t="str">
        <f ca="1" t="shared" si="4"/>
        <v>96.2A</v>
      </c>
      <c r="S34" t="str">
        <f ca="1" t="shared" si="5"/>
        <v>94.2A</v>
      </c>
    </row>
    <row r="35" spans="1:19">
      <c r="A35" s="7" t="s">
        <v>49</v>
      </c>
      <c r="B35" s="7">
        <f ca="1" t="shared" si="7"/>
        <v>9</v>
      </c>
      <c r="C35" s="7" t="s">
        <v>579</v>
      </c>
      <c r="D35" s="73" t="s">
        <v>564</v>
      </c>
      <c r="E35" s="6" t="s">
        <v>580</v>
      </c>
      <c r="F35" s="68" t="s">
        <v>581</v>
      </c>
      <c r="G35" s="74">
        <v>0.89</v>
      </c>
      <c r="H35" s="68" t="s">
        <v>582</v>
      </c>
      <c r="I35" s="68" t="s">
        <v>583</v>
      </c>
      <c r="J35" s="73" t="s">
        <v>584</v>
      </c>
      <c r="K35" s="73" t="s">
        <v>487</v>
      </c>
      <c r="L35" s="6" t="s">
        <v>512</v>
      </c>
      <c r="M35" s="6" t="b">
        <v>1</v>
      </c>
      <c r="N35" t="str">
        <f ca="1" t="shared" ref="N35:N66" si="8">TEXT(VALUE(LEFT($H35,LEN($H35)-1))*(RANDBETWEEN(30,33)/100),"0.0")&amp;"A"</f>
        <v>9.0A</v>
      </c>
      <c r="O35" t="str">
        <f ca="1" t="shared" ref="O35:O66" si="9">TEXT(VALUE(LEFT($N35,LEN($N35)-1))+VALUE(LEFT($N35,LEN($N35)-1))*(RANDBETWEEN(-1,1)/100),"0.0")&amp;"A"</f>
        <v>9.0A</v>
      </c>
      <c r="P35" t="str">
        <f ca="1" t="shared" ref="P35:P66" si="10">TEXT(VALUE(LEFT($N35,LEN($N35)-1))+VALUE(LEFT($N35,LEN($N35)-1))*(RANDBETWEEN(-1,1)/100),"0.0")&amp;"A"</f>
        <v>9.0A</v>
      </c>
      <c r="Q35" t="str">
        <f ca="1" t="shared" si="6"/>
        <v>27.8A</v>
      </c>
      <c r="R35" t="str">
        <f ca="1" t="shared" ref="R35:R66" si="11">TEXT(VALUE(LEFT($Q35,LEN($Q35)-1))+VALUE(LEFT($Q35,LEN($Q35)-1))*(RANDBETWEEN(-1,1)/100),"0.0")&amp;"A"</f>
        <v>27.5A</v>
      </c>
      <c r="S35" t="str">
        <f ca="1" t="shared" ref="S35:S66" si="12">TEXT(VALUE(LEFT($Q35,LEN($Q35)-1))+VALUE(LEFT($Q35,LEN($Q35)-1))*(RANDBETWEEN(-1,1)/100),"0.0")&amp;"A"</f>
        <v>28.1A</v>
      </c>
    </row>
    <row r="36" spans="1:19">
      <c r="A36" s="7" t="s">
        <v>49</v>
      </c>
      <c r="B36" s="7">
        <f ca="1" t="shared" si="7"/>
        <v>10</v>
      </c>
      <c r="C36" s="7" t="s">
        <v>585</v>
      </c>
      <c r="D36" s="73" t="s">
        <v>564</v>
      </c>
      <c r="E36" s="6" t="s">
        <v>580</v>
      </c>
      <c r="F36" s="68" t="s">
        <v>581</v>
      </c>
      <c r="G36" s="74">
        <v>0.89</v>
      </c>
      <c r="H36" s="68" t="s">
        <v>582</v>
      </c>
      <c r="I36" s="68" t="s">
        <v>583</v>
      </c>
      <c r="J36" s="73" t="s">
        <v>586</v>
      </c>
      <c r="K36" s="73" t="s">
        <v>487</v>
      </c>
      <c r="L36" s="6" t="s">
        <v>512</v>
      </c>
      <c r="M36" s="6" t="b">
        <v>1</v>
      </c>
      <c r="N36" t="str">
        <f ca="1" t="shared" si="8"/>
        <v>9.0A</v>
      </c>
      <c r="O36" t="str">
        <f ca="1" t="shared" si="9"/>
        <v>9.0A</v>
      </c>
      <c r="P36" t="str">
        <f ca="1" t="shared" si="10"/>
        <v>8.9A</v>
      </c>
      <c r="Q36" t="str">
        <f ca="1" t="shared" si="6"/>
        <v>27.2A</v>
      </c>
      <c r="R36" t="str">
        <f ca="1" t="shared" si="11"/>
        <v>26.9A</v>
      </c>
      <c r="S36" t="str">
        <f ca="1" t="shared" si="12"/>
        <v>26.9A</v>
      </c>
    </row>
    <row r="37" spans="1:19">
      <c r="A37" s="7" t="s">
        <v>49</v>
      </c>
      <c r="B37" s="7">
        <f ca="1" t="shared" si="7"/>
        <v>11</v>
      </c>
      <c r="C37" s="7" t="s">
        <v>587</v>
      </c>
      <c r="D37" s="73" t="s">
        <v>573</v>
      </c>
      <c r="E37" s="6" t="s">
        <v>553</v>
      </c>
      <c r="F37" s="68" t="s">
        <v>554</v>
      </c>
      <c r="G37" s="74">
        <v>0.79</v>
      </c>
      <c r="H37" s="68" t="s">
        <v>555</v>
      </c>
      <c r="I37" s="68" t="s">
        <v>556</v>
      </c>
      <c r="J37" s="73" t="s">
        <v>588</v>
      </c>
      <c r="K37" s="73" t="s">
        <v>558</v>
      </c>
      <c r="L37" s="6" t="s">
        <v>512</v>
      </c>
      <c r="M37" s="6" t="b">
        <v>1</v>
      </c>
      <c r="N37" t="str">
        <f ca="1" t="shared" si="8"/>
        <v>31.4A</v>
      </c>
      <c r="O37" t="str">
        <f ca="1" t="shared" si="9"/>
        <v>31.1A</v>
      </c>
      <c r="P37" t="str">
        <f ca="1" t="shared" si="10"/>
        <v>31.7A</v>
      </c>
      <c r="Q37" t="str">
        <f ca="1" t="shared" si="6"/>
        <v>91.4A</v>
      </c>
      <c r="R37" t="str">
        <f ca="1" t="shared" si="11"/>
        <v>90.5A</v>
      </c>
      <c r="S37" t="str">
        <f ca="1" t="shared" si="12"/>
        <v>92.3A</v>
      </c>
    </row>
    <row r="38" spans="1:19">
      <c r="A38" s="7" t="s">
        <v>49</v>
      </c>
      <c r="B38" s="7">
        <f ca="1" t="shared" si="7"/>
        <v>12</v>
      </c>
      <c r="C38" s="7" t="s">
        <v>589</v>
      </c>
      <c r="D38" s="73" t="s">
        <v>573</v>
      </c>
      <c r="E38" s="6" t="s">
        <v>553</v>
      </c>
      <c r="F38" s="68" t="s">
        <v>554</v>
      </c>
      <c r="G38" s="74">
        <v>0.79</v>
      </c>
      <c r="H38" s="68" t="s">
        <v>555</v>
      </c>
      <c r="I38" s="68" t="s">
        <v>556</v>
      </c>
      <c r="J38" s="73" t="s">
        <v>590</v>
      </c>
      <c r="K38" s="73" t="s">
        <v>558</v>
      </c>
      <c r="L38" s="6" t="s">
        <v>512</v>
      </c>
      <c r="M38" s="6" t="b">
        <v>1</v>
      </c>
      <c r="N38" t="str">
        <f ca="1" t="shared" si="8"/>
        <v>31.4A</v>
      </c>
      <c r="O38" t="str">
        <f ca="1" t="shared" si="9"/>
        <v>31.4A</v>
      </c>
      <c r="P38" t="str">
        <f ca="1" t="shared" si="10"/>
        <v>31.1A</v>
      </c>
      <c r="Q38" t="str">
        <f ca="1" t="shared" ref="Q38:Q69" si="13">TEXT(VALUE(LEFT($H38,LEN($H38)-1))*(RANDBETWEEN(96,102)/100),"0.0")&amp;"A"</f>
        <v>94.2A</v>
      </c>
      <c r="R38" t="str">
        <f ca="1" t="shared" si="11"/>
        <v>94.2A</v>
      </c>
      <c r="S38" t="str">
        <f ca="1" t="shared" si="12"/>
        <v>93.3A</v>
      </c>
    </row>
    <row r="39" spans="1:19">
      <c r="A39" s="7" t="s">
        <v>49</v>
      </c>
      <c r="B39" s="7">
        <f ca="1" t="shared" si="7"/>
        <v>13</v>
      </c>
      <c r="C39" s="7" t="s">
        <v>591</v>
      </c>
      <c r="D39" s="73" t="s">
        <v>573</v>
      </c>
      <c r="E39" s="6" t="s">
        <v>553</v>
      </c>
      <c r="F39" s="68" t="s">
        <v>554</v>
      </c>
      <c r="G39" s="74">
        <v>0.79</v>
      </c>
      <c r="H39" s="68" t="s">
        <v>555</v>
      </c>
      <c r="I39" s="68" t="s">
        <v>556</v>
      </c>
      <c r="J39" s="73" t="s">
        <v>592</v>
      </c>
      <c r="K39" s="73" t="s">
        <v>558</v>
      </c>
      <c r="L39" s="6" t="s">
        <v>512</v>
      </c>
      <c r="M39" s="6" t="b">
        <v>1</v>
      </c>
      <c r="N39" t="str">
        <f ca="1" t="shared" si="8"/>
        <v>29.5A</v>
      </c>
      <c r="O39" t="str">
        <f ca="1" t="shared" si="9"/>
        <v>29.2A</v>
      </c>
      <c r="P39" t="str">
        <f ca="1" t="shared" si="10"/>
        <v>29.5A</v>
      </c>
      <c r="Q39" t="str">
        <f ca="1" t="shared" si="13"/>
        <v>93.3A</v>
      </c>
      <c r="R39" t="str">
        <f ca="1" t="shared" si="11"/>
        <v>92.4A</v>
      </c>
      <c r="S39" t="str">
        <f ca="1" t="shared" si="12"/>
        <v>93.3A</v>
      </c>
    </row>
    <row r="40" spans="1:19">
      <c r="A40" s="7" t="s">
        <v>49</v>
      </c>
      <c r="B40" s="7">
        <f ca="1" t="shared" si="7"/>
        <v>14</v>
      </c>
      <c r="C40" s="7" t="s">
        <v>593</v>
      </c>
      <c r="D40" s="73" t="s">
        <v>564</v>
      </c>
      <c r="E40" s="6" t="s">
        <v>580</v>
      </c>
      <c r="F40" s="68" t="s">
        <v>581</v>
      </c>
      <c r="G40" s="74">
        <v>0.89</v>
      </c>
      <c r="H40" s="68" t="s">
        <v>582</v>
      </c>
      <c r="I40" s="68" t="s">
        <v>583</v>
      </c>
      <c r="J40" s="73" t="s">
        <v>594</v>
      </c>
      <c r="K40" s="73" t="s">
        <v>487</v>
      </c>
      <c r="L40" s="6" t="s">
        <v>512</v>
      </c>
      <c r="M40" s="6" t="b">
        <v>1</v>
      </c>
      <c r="N40" t="str">
        <f ca="1" t="shared" si="8"/>
        <v>8.4A</v>
      </c>
      <c r="O40" t="str">
        <f ca="1" t="shared" si="9"/>
        <v>8.5A</v>
      </c>
      <c r="P40" t="str">
        <f ca="1" t="shared" si="10"/>
        <v>8.4A</v>
      </c>
      <c r="Q40" t="str">
        <f ca="1" t="shared" si="13"/>
        <v>27.2A</v>
      </c>
      <c r="R40" t="str">
        <f ca="1" t="shared" si="11"/>
        <v>27.2A</v>
      </c>
      <c r="S40" t="str">
        <f ca="1" t="shared" si="12"/>
        <v>27.5A</v>
      </c>
    </row>
    <row r="41" spans="1:19">
      <c r="A41" s="7" t="s">
        <v>49</v>
      </c>
      <c r="B41" s="7">
        <f ca="1" t="shared" si="7"/>
        <v>15</v>
      </c>
      <c r="C41" s="7" t="s">
        <v>595</v>
      </c>
      <c r="D41" s="73" t="s">
        <v>564</v>
      </c>
      <c r="E41" s="6" t="s">
        <v>580</v>
      </c>
      <c r="F41" s="68" t="s">
        <v>581</v>
      </c>
      <c r="G41" s="74">
        <v>0.89</v>
      </c>
      <c r="H41" s="68" t="s">
        <v>582</v>
      </c>
      <c r="I41" s="68" t="s">
        <v>583</v>
      </c>
      <c r="J41" s="73" t="s">
        <v>596</v>
      </c>
      <c r="K41" s="73" t="s">
        <v>487</v>
      </c>
      <c r="L41" s="6" t="s">
        <v>512</v>
      </c>
      <c r="M41" s="6" t="b">
        <v>1</v>
      </c>
      <c r="N41" t="str">
        <f ca="1" t="shared" si="8"/>
        <v>8.4A</v>
      </c>
      <c r="O41" t="str">
        <f ca="1" t="shared" si="9"/>
        <v>8.4A</v>
      </c>
      <c r="P41" t="str">
        <f ca="1" t="shared" si="10"/>
        <v>8.3A</v>
      </c>
      <c r="Q41" t="str">
        <f ca="1" t="shared" si="13"/>
        <v>27.5A</v>
      </c>
      <c r="R41" t="str">
        <f ca="1" t="shared" si="11"/>
        <v>27.8A</v>
      </c>
      <c r="S41" t="str">
        <f ca="1" t="shared" si="12"/>
        <v>27.5A</v>
      </c>
    </row>
    <row r="42" spans="1:19">
      <c r="A42" s="7" t="s">
        <v>49</v>
      </c>
      <c r="B42" s="7">
        <f ca="1" t="shared" si="7"/>
        <v>16</v>
      </c>
      <c r="C42" s="7" t="s">
        <v>597</v>
      </c>
      <c r="D42" s="73" t="s">
        <v>573</v>
      </c>
      <c r="E42" s="6" t="s">
        <v>553</v>
      </c>
      <c r="F42" s="68" t="s">
        <v>554</v>
      </c>
      <c r="G42" s="74">
        <v>0.79</v>
      </c>
      <c r="H42" s="68" t="s">
        <v>555</v>
      </c>
      <c r="I42" s="68" t="s">
        <v>556</v>
      </c>
      <c r="J42" s="73" t="s">
        <v>598</v>
      </c>
      <c r="K42" s="73" t="s">
        <v>558</v>
      </c>
      <c r="L42" s="6" t="s">
        <v>512</v>
      </c>
      <c r="M42" s="6" t="b">
        <v>1</v>
      </c>
      <c r="N42" t="str">
        <f ca="1" t="shared" si="8"/>
        <v>29.5A</v>
      </c>
      <c r="O42" t="str">
        <f ca="1" t="shared" si="9"/>
        <v>29.5A</v>
      </c>
      <c r="P42" t="str">
        <f ca="1" t="shared" si="10"/>
        <v>29.8A</v>
      </c>
      <c r="Q42" t="str">
        <f ca="1" t="shared" si="13"/>
        <v>92.3A</v>
      </c>
      <c r="R42" t="str">
        <f ca="1" t="shared" si="11"/>
        <v>91.4A</v>
      </c>
      <c r="S42" t="str">
        <f ca="1" t="shared" si="12"/>
        <v>93.2A</v>
      </c>
    </row>
    <row r="43" spans="1:19">
      <c r="A43" s="7" t="s">
        <v>49</v>
      </c>
      <c r="B43" s="7">
        <f ca="1" t="shared" si="7"/>
        <v>17</v>
      </c>
      <c r="C43" s="7" t="s">
        <v>599</v>
      </c>
      <c r="D43" s="73" t="s">
        <v>573</v>
      </c>
      <c r="E43" s="6" t="s">
        <v>553</v>
      </c>
      <c r="F43" s="68" t="s">
        <v>554</v>
      </c>
      <c r="G43" s="74">
        <v>0.79</v>
      </c>
      <c r="H43" s="68" t="s">
        <v>555</v>
      </c>
      <c r="I43" s="68" t="s">
        <v>556</v>
      </c>
      <c r="J43" s="73" t="s">
        <v>600</v>
      </c>
      <c r="K43" s="73" t="s">
        <v>558</v>
      </c>
      <c r="L43" s="6" t="s">
        <v>512</v>
      </c>
      <c r="M43" s="6" t="b">
        <v>1</v>
      </c>
      <c r="N43" t="str">
        <f ca="1" t="shared" si="8"/>
        <v>31.4A</v>
      </c>
      <c r="O43" t="str">
        <f ca="1" t="shared" si="9"/>
        <v>31.4A</v>
      </c>
      <c r="P43" t="str">
        <f ca="1" t="shared" si="10"/>
        <v>31.1A</v>
      </c>
      <c r="Q43" t="str">
        <f ca="1" t="shared" si="13"/>
        <v>91.4A</v>
      </c>
      <c r="R43" t="str">
        <f ca="1" t="shared" si="11"/>
        <v>90.5A</v>
      </c>
      <c r="S43" t="str">
        <f ca="1" t="shared" si="12"/>
        <v>92.3A</v>
      </c>
    </row>
    <row r="44" spans="1:19">
      <c r="A44" s="7" t="s">
        <v>49</v>
      </c>
      <c r="B44" s="7">
        <f ca="1" t="shared" si="7"/>
        <v>18</v>
      </c>
      <c r="C44" s="7" t="s">
        <v>601</v>
      </c>
      <c r="D44" s="73" t="s">
        <v>573</v>
      </c>
      <c r="E44" s="6" t="s">
        <v>553</v>
      </c>
      <c r="F44" s="68" t="s">
        <v>554</v>
      </c>
      <c r="G44" s="74">
        <v>0.79</v>
      </c>
      <c r="H44" s="68" t="s">
        <v>555</v>
      </c>
      <c r="I44" s="68" t="s">
        <v>556</v>
      </c>
      <c r="J44" s="73" t="s">
        <v>602</v>
      </c>
      <c r="K44" s="73" t="s">
        <v>558</v>
      </c>
      <c r="L44" s="6" t="s">
        <v>512</v>
      </c>
      <c r="M44" s="6" t="b">
        <v>1</v>
      </c>
      <c r="N44" t="str">
        <f ca="1" t="shared" si="8"/>
        <v>30.5A</v>
      </c>
      <c r="O44" t="str">
        <f ca="1" t="shared" si="9"/>
        <v>30.2A</v>
      </c>
      <c r="P44" t="str">
        <f ca="1" t="shared" si="10"/>
        <v>30.8A</v>
      </c>
      <c r="Q44" t="str">
        <f ca="1" t="shared" si="13"/>
        <v>94.2A</v>
      </c>
      <c r="R44" t="str">
        <f ca="1" t="shared" si="11"/>
        <v>93.3A</v>
      </c>
      <c r="S44" t="str">
        <f ca="1" t="shared" si="12"/>
        <v>93.3A</v>
      </c>
    </row>
    <row r="45" spans="1:19">
      <c r="A45" s="7" t="s">
        <v>49</v>
      </c>
      <c r="B45" s="7">
        <f ca="1" t="shared" si="7"/>
        <v>19</v>
      </c>
      <c r="C45" s="7" t="s">
        <v>603</v>
      </c>
      <c r="D45" s="73" t="s">
        <v>564</v>
      </c>
      <c r="E45" s="6" t="s">
        <v>580</v>
      </c>
      <c r="F45" s="68" t="s">
        <v>581</v>
      </c>
      <c r="G45" s="74">
        <v>0.89</v>
      </c>
      <c r="H45" s="68" t="s">
        <v>582</v>
      </c>
      <c r="I45" s="68" t="s">
        <v>583</v>
      </c>
      <c r="J45" s="73" t="s">
        <v>604</v>
      </c>
      <c r="K45" s="73" t="s">
        <v>487</v>
      </c>
      <c r="L45" s="6" t="s">
        <v>512</v>
      </c>
      <c r="M45" s="6" t="b">
        <v>1</v>
      </c>
      <c r="N45" t="str">
        <f ca="1" t="shared" si="8"/>
        <v>8.4A</v>
      </c>
      <c r="O45" t="str">
        <f ca="1" t="shared" si="9"/>
        <v>8.3A</v>
      </c>
      <c r="P45" t="str">
        <f ca="1" t="shared" si="10"/>
        <v>8.5A</v>
      </c>
      <c r="Q45" t="str">
        <f ca="1" t="shared" si="13"/>
        <v>26.9A</v>
      </c>
      <c r="R45" t="str">
        <f ca="1" t="shared" si="11"/>
        <v>26.6A</v>
      </c>
      <c r="S45" t="str">
        <f ca="1" t="shared" si="12"/>
        <v>27.2A</v>
      </c>
    </row>
    <row r="46" spans="1:19">
      <c r="A46" s="7" t="s">
        <v>49</v>
      </c>
      <c r="B46" s="7">
        <f ca="1" t="shared" si="7"/>
        <v>20</v>
      </c>
      <c r="C46" s="7" t="s">
        <v>605</v>
      </c>
      <c r="D46" s="73" t="s">
        <v>564</v>
      </c>
      <c r="E46" s="6" t="s">
        <v>580</v>
      </c>
      <c r="F46" s="68" t="s">
        <v>581</v>
      </c>
      <c r="G46" s="74">
        <v>0.89</v>
      </c>
      <c r="H46" s="68" t="s">
        <v>582</v>
      </c>
      <c r="I46" s="68" t="s">
        <v>583</v>
      </c>
      <c r="J46" s="73" t="s">
        <v>606</v>
      </c>
      <c r="K46" s="73" t="s">
        <v>487</v>
      </c>
      <c r="L46" s="6" t="s">
        <v>512</v>
      </c>
      <c r="M46" s="6" t="b">
        <v>1</v>
      </c>
      <c r="N46" t="str">
        <f ca="1" t="shared" si="8"/>
        <v>9.3A</v>
      </c>
      <c r="O46" t="str">
        <f ca="1" t="shared" si="9"/>
        <v>9.3A</v>
      </c>
      <c r="P46" t="str">
        <f ca="1" t="shared" si="10"/>
        <v>9.2A</v>
      </c>
      <c r="Q46" t="str">
        <f ca="1" t="shared" si="13"/>
        <v>27.8A</v>
      </c>
      <c r="R46" t="str">
        <f ca="1" t="shared" si="11"/>
        <v>27.5A</v>
      </c>
      <c r="S46" t="str">
        <f ca="1" t="shared" si="12"/>
        <v>27.5A</v>
      </c>
    </row>
    <row r="47" spans="1:19">
      <c r="A47" s="7" t="s">
        <v>49</v>
      </c>
      <c r="B47" s="7">
        <f ca="1" t="shared" si="7"/>
        <v>21</v>
      </c>
      <c r="C47" s="7" t="s">
        <v>607</v>
      </c>
      <c r="D47" s="73" t="s">
        <v>516</v>
      </c>
      <c r="E47" s="6" t="s">
        <v>608</v>
      </c>
      <c r="F47" s="68" t="s">
        <v>609</v>
      </c>
      <c r="G47" s="74">
        <v>0.88</v>
      </c>
      <c r="H47" s="68" t="s">
        <v>610</v>
      </c>
      <c r="I47" s="68" t="s">
        <v>611</v>
      </c>
      <c r="J47" s="73" t="s">
        <v>612</v>
      </c>
      <c r="K47" s="73" t="s">
        <v>487</v>
      </c>
      <c r="L47" s="6" t="s">
        <v>512</v>
      </c>
      <c r="M47" s="6" t="b">
        <v>1</v>
      </c>
      <c r="N47" t="str">
        <f ca="1" t="shared" si="8"/>
        <v>75.3A</v>
      </c>
      <c r="O47" t="str">
        <f ca="1" t="shared" si="9"/>
        <v>74.5A</v>
      </c>
      <c r="P47" t="str">
        <f ca="1" t="shared" si="10"/>
        <v>76.1A</v>
      </c>
      <c r="Q47" t="str">
        <f ca="1" t="shared" si="13"/>
        <v>253.5A</v>
      </c>
      <c r="R47" t="str">
        <f ca="1" t="shared" si="11"/>
        <v>251.0A</v>
      </c>
      <c r="S47" t="str">
        <f ca="1" t="shared" si="12"/>
        <v>256.0A</v>
      </c>
    </row>
    <row r="48" spans="1:19">
      <c r="A48" s="7" t="s">
        <v>49</v>
      </c>
      <c r="B48" s="7">
        <f ca="1" t="shared" si="7"/>
        <v>22</v>
      </c>
      <c r="C48" s="7" t="s">
        <v>607</v>
      </c>
      <c r="D48" s="73" t="s">
        <v>516</v>
      </c>
      <c r="E48" s="6" t="s">
        <v>608</v>
      </c>
      <c r="F48" s="68" t="s">
        <v>609</v>
      </c>
      <c r="G48" s="74">
        <v>0.88</v>
      </c>
      <c r="H48" s="68" t="s">
        <v>610</v>
      </c>
      <c r="I48" s="68" t="s">
        <v>611</v>
      </c>
      <c r="J48" s="73" t="s">
        <v>613</v>
      </c>
      <c r="K48" s="73" t="s">
        <v>487</v>
      </c>
      <c r="L48" s="6" t="s">
        <v>512</v>
      </c>
      <c r="M48" s="6" t="b">
        <v>1</v>
      </c>
      <c r="N48" t="str">
        <f ca="1" t="shared" si="8"/>
        <v>82.8A</v>
      </c>
      <c r="O48" t="str">
        <f ca="1" t="shared" si="9"/>
        <v>82.8A</v>
      </c>
      <c r="P48" t="str">
        <f ca="1" t="shared" si="10"/>
        <v>83.6A</v>
      </c>
      <c r="Q48" t="str">
        <f ca="1" t="shared" si="13"/>
        <v>246.0A</v>
      </c>
      <c r="R48" t="str">
        <f ca="1" t="shared" si="11"/>
        <v>246.0A</v>
      </c>
      <c r="S48" t="str">
        <f ca="1" t="shared" si="12"/>
        <v>246.0A</v>
      </c>
    </row>
    <row r="49" spans="1:19">
      <c r="A49" s="7" t="s">
        <v>49</v>
      </c>
      <c r="B49" s="7">
        <f ca="1" t="shared" si="7"/>
        <v>23</v>
      </c>
      <c r="C49" s="7" t="s">
        <v>607</v>
      </c>
      <c r="D49" s="73" t="s">
        <v>516</v>
      </c>
      <c r="E49" s="6" t="s">
        <v>608</v>
      </c>
      <c r="F49" s="68" t="s">
        <v>609</v>
      </c>
      <c r="G49" s="74">
        <v>0.88</v>
      </c>
      <c r="H49" s="68" t="s">
        <v>610</v>
      </c>
      <c r="I49" s="68" t="s">
        <v>611</v>
      </c>
      <c r="J49" s="73" t="s">
        <v>614</v>
      </c>
      <c r="K49" s="73" t="s">
        <v>487</v>
      </c>
      <c r="L49" s="6" t="s">
        <v>512</v>
      </c>
      <c r="M49" s="6" t="b">
        <v>1</v>
      </c>
      <c r="N49" t="str">
        <f ca="1" t="shared" si="8"/>
        <v>82.8A</v>
      </c>
      <c r="O49" t="str">
        <f ca="1" t="shared" si="9"/>
        <v>82.8A</v>
      </c>
      <c r="P49" t="str">
        <f ca="1" t="shared" si="10"/>
        <v>83.6A</v>
      </c>
      <c r="Q49" t="str">
        <f ca="1" t="shared" si="13"/>
        <v>253.5A</v>
      </c>
      <c r="R49" t="str">
        <f ca="1" t="shared" si="11"/>
        <v>253.5A</v>
      </c>
      <c r="S49" t="str">
        <f ca="1" t="shared" si="12"/>
        <v>253.5A</v>
      </c>
    </row>
    <row r="50" spans="1:19">
      <c r="A50" s="7" t="s">
        <v>49</v>
      </c>
      <c r="B50" s="7">
        <f ca="1" t="shared" si="7"/>
        <v>24</v>
      </c>
      <c r="C50" s="7" t="s">
        <v>607</v>
      </c>
      <c r="D50" s="73" t="s">
        <v>516</v>
      </c>
      <c r="E50" s="6" t="s">
        <v>608</v>
      </c>
      <c r="F50" s="68" t="s">
        <v>609</v>
      </c>
      <c r="G50" s="74">
        <v>0.88</v>
      </c>
      <c r="H50" s="68" t="s">
        <v>610</v>
      </c>
      <c r="I50" s="68" t="s">
        <v>611</v>
      </c>
      <c r="J50" s="73" t="s">
        <v>615</v>
      </c>
      <c r="K50" s="73" t="s">
        <v>487</v>
      </c>
      <c r="L50" s="6" t="s">
        <v>512</v>
      </c>
      <c r="M50" s="6" t="b">
        <v>1</v>
      </c>
      <c r="N50" t="str">
        <f ca="1" t="shared" si="8"/>
        <v>77.8A</v>
      </c>
      <c r="O50" t="str">
        <f ca="1" t="shared" si="9"/>
        <v>77.8A</v>
      </c>
      <c r="P50" t="str">
        <f ca="1" t="shared" si="10"/>
        <v>77.8A</v>
      </c>
      <c r="Q50" t="str">
        <f ca="1" t="shared" si="13"/>
        <v>241.0A</v>
      </c>
      <c r="R50" t="str">
        <f ca="1" t="shared" si="11"/>
        <v>238.6A</v>
      </c>
      <c r="S50" t="str">
        <f ca="1" t="shared" si="12"/>
        <v>238.6A</v>
      </c>
    </row>
    <row r="51" spans="1:19">
      <c r="A51" s="7" t="s">
        <v>49</v>
      </c>
      <c r="B51" s="7">
        <f ca="1" t="shared" si="7"/>
        <v>25</v>
      </c>
      <c r="C51" s="7" t="s">
        <v>616</v>
      </c>
      <c r="D51" s="73" t="s">
        <v>552</v>
      </c>
      <c r="E51" s="6" t="s">
        <v>553</v>
      </c>
      <c r="F51" s="68" t="s">
        <v>554</v>
      </c>
      <c r="G51" s="74">
        <v>0.79</v>
      </c>
      <c r="H51" s="68" t="s">
        <v>617</v>
      </c>
      <c r="I51" s="68" t="s">
        <v>556</v>
      </c>
      <c r="J51" s="73" t="s">
        <v>618</v>
      </c>
      <c r="K51" s="73" t="s">
        <v>558</v>
      </c>
      <c r="L51" s="6" t="s">
        <v>512</v>
      </c>
      <c r="M51" s="6" t="b">
        <v>1</v>
      </c>
      <c r="N51" t="str">
        <f ca="1" t="shared" si="8"/>
        <v>26.4A</v>
      </c>
      <c r="O51" t="str">
        <f ca="1" t="shared" si="9"/>
        <v>26.7A</v>
      </c>
      <c r="P51" t="str">
        <f ca="1" t="shared" si="10"/>
        <v>26.1A</v>
      </c>
      <c r="Q51" t="str">
        <f ca="1" t="shared" si="13"/>
        <v>85.9A</v>
      </c>
      <c r="R51" t="str">
        <f ca="1" t="shared" si="11"/>
        <v>85.0A</v>
      </c>
      <c r="S51" t="str">
        <f ca="1" t="shared" si="12"/>
        <v>85.9A</v>
      </c>
    </row>
    <row r="52" spans="1:19">
      <c r="A52" s="7" t="s">
        <v>49</v>
      </c>
      <c r="B52" s="7">
        <f ca="1" t="shared" si="7"/>
        <v>26</v>
      </c>
      <c r="C52" s="7" t="s">
        <v>619</v>
      </c>
      <c r="D52" s="73" t="s">
        <v>552</v>
      </c>
      <c r="E52" s="6" t="s">
        <v>553</v>
      </c>
      <c r="F52" s="68" t="s">
        <v>554</v>
      </c>
      <c r="G52" s="74">
        <v>0.79</v>
      </c>
      <c r="H52" s="68" t="s">
        <v>617</v>
      </c>
      <c r="I52" s="68" t="s">
        <v>556</v>
      </c>
      <c r="J52" s="73" t="s">
        <v>620</v>
      </c>
      <c r="K52" s="73" t="s">
        <v>558</v>
      </c>
      <c r="L52" s="6" t="s">
        <v>512</v>
      </c>
      <c r="M52" s="6" t="b">
        <v>1</v>
      </c>
      <c r="N52" t="str">
        <f ca="1" t="shared" si="8"/>
        <v>28.1A</v>
      </c>
      <c r="O52" t="str">
        <f ca="1" t="shared" si="9"/>
        <v>28.1A</v>
      </c>
      <c r="P52" t="str">
        <f ca="1" t="shared" si="10"/>
        <v>28.4A</v>
      </c>
      <c r="Q52" t="str">
        <f ca="1" t="shared" si="13"/>
        <v>82.5A</v>
      </c>
      <c r="R52" t="str">
        <f ca="1" t="shared" si="11"/>
        <v>82.5A</v>
      </c>
      <c r="S52" t="str">
        <f ca="1" t="shared" si="12"/>
        <v>82.5A</v>
      </c>
    </row>
    <row r="53" spans="1:19">
      <c r="A53" s="7" t="s">
        <v>49</v>
      </c>
      <c r="B53" s="7">
        <f ca="1" t="shared" si="7"/>
        <v>27</v>
      </c>
      <c r="C53" s="7" t="s">
        <v>621</v>
      </c>
      <c r="D53" s="73" t="s">
        <v>552</v>
      </c>
      <c r="E53" s="6" t="s">
        <v>553</v>
      </c>
      <c r="F53" s="68" t="s">
        <v>554</v>
      </c>
      <c r="G53" s="74">
        <v>0.79</v>
      </c>
      <c r="H53" s="68" t="s">
        <v>617</v>
      </c>
      <c r="I53" s="68" t="s">
        <v>556</v>
      </c>
      <c r="J53" s="73" t="s">
        <v>622</v>
      </c>
      <c r="K53" s="73" t="s">
        <v>558</v>
      </c>
      <c r="L53" s="6" t="s">
        <v>512</v>
      </c>
      <c r="M53" s="6" t="b">
        <v>1</v>
      </c>
      <c r="N53" t="str">
        <f ca="1" t="shared" si="8"/>
        <v>25.5A</v>
      </c>
      <c r="O53" t="str">
        <f ca="1" t="shared" si="9"/>
        <v>25.5A</v>
      </c>
      <c r="P53" t="str">
        <f ca="1" t="shared" si="10"/>
        <v>25.8A</v>
      </c>
      <c r="Q53" t="str">
        <f ca="1" t="shared" si="13"/>
        <v>84.2A</v>
      </c>
      <c r="R53" t="str">
        <f ca="1" t="shared" si="11"/>
        <v>83.4A</v>
      </c>
      <c r="S53" t="str">
        <f ca="1" t="shared" si="12"/>
        <v>83.4A</v>
      </c>
    </row>
    <row r="54" spans="1:19">
      <c r="A54" s="7" t="s">
        <v>49</v>
      </c>
      <c r="B54" s="7">
        <f ca="1" t="shared" si="7"/>
        <v>28</v>
      </c>
      <c r="C54" s="7" t="s">
        <v>623</v>
      </c>
      <c r="D54" s="73" t="s">
        <v>564</v>
      </c>
      <c r="E54" s="6" t="s">
        <v>624</v>
      </c>
      <c r="F54" s="68" t="s">
        <v>566</v>
      </c>
      <c r="G54" s="74">
        <v>0.89</v>
      </c>
      <c r="H54" s="68" t="s">
        <v>567</v>
      </c>
      <c r="I54" s="68" t="s">
        <v>568</v>
      </c>
      <c r="J54" s="73" t="s">
        <v>625</v>
      </c>
      <c r="K54" s="73" t="s">
        <v>558</v>
      </c>
      <c r="L54" s="6" t="s">
        <v>512</v>
      </c>
      <c r="M54" s="6" t="b">
        <v>1</v>
      </c>
      <c r="N54" t="str">
        <f ca="1" t="shared" si="8"/>
        <v>17.1A</v>
      </c>
      <c r="O54" t="str">
        <f ca="1" t="shared" si="9"/>
        <v>17.1A</v>
      </c>
      <c r="P54" t="str">
        <f ca="1" t="shared" si="10"/>
        <v>16.9A</v>
      </c>
      <c r="Q54" t="str">
        <f ca="1" t="shared" si="13"/>
        <v>55.7A</v>
      </c>
      <c r="R54" t="str">
        <f ca="1" t="shared" si="11"/>
        <v>56.3A</v>
      </c>
      <c r="S54" t="str">
        <f ca="1" t="shared" si="12"/>
        <v>55.1A</v>
      </c>
    </row>
    <row r="55" spans="1:19">
      <c r="A55" s="7" t="s">
        <v>49</v>
      </c>
      <c r="B55" s="7">
        <f ca="1" t="shared" si="7"/>
        <v>29</v>
      </c>
      <c r="C55" s="7" t="s">
        <v>626</v>
      </c>
      <c r="D55" s="73" t="s">
        <v>564</v>
      </c>
      <c r="E55" s="6" t="s">
        <v>624</v>
      </c>
      <c r="F55" s="68" t="s">
        <v>566</v>
      </c>
      <c r="G55" s="74">
        <v>0.89</v>
      </c>
      <c r="H55" s="68" t="s">
        <v>567</v>
      </c>
      <c r="I55" s="68" t="s">
        <v>568</v>
      </c>
      <c r="J55" s="73" t="s">
        <v>627</v>
      </c>
      <c r="K55" s="73" t="s">
        <v>558</v>
      </c>
      <c r="L55" s="6" t="s">
        <v>512</v>
      </c>
      <c r="M55" s="6" t="b">
        <v>1</v>
      </c>
      <c r="N55" t="str">
        <f ca="1" t="shared" si="8"/>
        <v>17.6A</v>
      </c>
      <c r="O55" t="str">
        <f ca="1" t="shared" si="9"/>
        <v>17.6A</v>
      </c>
      <c r="P55" t="str">
        <f ca="1" t="shared" si="10"/>
        <v>17.8A</v>
      </c>
      <c r="Q55" t="str">
        <f ca="1" t="shared" si="13"/>
        <v>54.0A</v>
      </c>
      <c r="R55" t="str">
        <f ca="1" t="shared" si="11"/>
        <v>53.5A</v>
      </c>
      <c r="S55" t="str">
        <f ca="1" t="shared" si="12"/>
        <v>54.0A</v>
      </c>
    </row>
    <row r="56" spans="1:19">
      <c r="A56" s="7" t="s">
        <v>49</v>
      </c>
      <c r="B56" s="7">
        <f ca="1" t="shared" si="7"/>
        <v>30</v>
      </c>
      <c r="C56" s="7" t="s">
        <v>628</v>
      </c>
      <c r="D56" s="73" t="s">
        <v>629</v>
      </c>
      <c r="E56" s="6" t="s">
        <v>630</v>
      </c>
      <c r="F56" s="68" t="s">
        <v>631</v>
      </c>
      <c r="G56" s="74">
        <v>0.87</v>
      </c>
      <c r="H56" s="68" t="s">
        <v>632</v>
      </c>
      <c r="I56" s="68" t="s">
        <v>633</v>
      </c>
      <c r="J56" s="73" t="s">
        <v>634</v>
      </c>
      <c r="K56" s="73" t="s">
        <v>558</v>
      </c>
      <c r="L56" s="6" t="s">
        <v>635</v>
      </c>
      <c r="M56" s="6" t="b">
        <v>1</v>
      </c>
      <c r="N56" t="str">
        <f ca="1" t="shared" si="8"/>
        <v>114.7A</v>
      </c>
      <c r="O56" t="str">
        <f ca="1" t="shared" si="9"/>
        <v>113.6A</v>
      </c>
      <c r="P56" t="str">
        <f ca="1" t="shared" si="10"/>
        <v>115.8A</v>
      </c>
      <c r="Q56" t="str">
        <f ca="1" t="shared" si="13"/>
        <v>366.3A</v>
      </c>
      <c r="R56" t="str">
        <f ca="1" t="shared" si="11"/>
        <v>366.3A</v>
      </c>
      <c r="S56" t="str">
        <f ca="1" t="shared" si="12"/>
        <v>362.6A</v>
      </c>
    </row>
    <row r="57" spans="1:19">
      <c r="A57" s="7" t="s">
        <v>49</v>
      </c>
      <c r="B57" s="7">
        <f ca="1" t="shared" si="7"/>
        <v>31</v>
      </c>
      <c r="C57" s="7" t="s">
        <v>636</v>
      </c>
      <c r="D57" s="73" t="s">
        <v>629</v>
      </c>
      <c r="E57" s="6" t="s">
        <v>630</v>
      </c>
      <c r="F57" s="68" t="s">
        <v>631</v>
      </c>
      <c r="G57" s="74">
        <v>0.87</v>
      </c>
      <c r="H57" s="68" t="s">
        <v>632</v>
      </c>
      <c r="I57" s="68" t="s">
        <v>633</v>
      </c>
      <c r="J57" s="73" t="s">
        <v>637</v>
      </c>
      <c r="K57" s="73" t="s">
        <v>558</v>
      </c>
      <c r="L57" s="6" t="s">
        <v>635</v>
      </c>
      <c r="M57" s="6" t="b">
        <v>1</v>
      </c>
      <c r="N57" t="str">
        <f ca="1" t="shared" si="8"/>
        <v>114.7A</v>
      </c>
      <c r="O57" t="str">
        <f ca="1" t="shared" si="9"/>
        <v>114.7A</v>
      </c>
      <c r="P57" t="str">
        <f ca="1" t="shared" si="10"/>
        <v>115.8A</v>
      </c>
      <c r="Q57" t="str">
        <f ca="1" t="shared" si="13"/>
        <v>373.7A</v>
      </c>
      <c r="R57" t="str">
        <f ca="1" t="shared" si="11"/>
        <v>370.0A</v>
      </c>
      <c r="S57" t="str">
        <f ca="1" t="shared" si="12"/>
        <v>373.7A</v>
      </c>
    </row>
    <row r="58" spans="1:19">
      <c r="A58" s="7" t="s">
        <v>49</v>
      </c>
      <c r="B58" s="7">
        <f ca="1" t="shared" si="7"/>
        <v>32</v>
      </c>
      <c r="C58" s="7" t="s">
        <v>638</v>
      </c>
      <c r="D58" s="73" t="s">
        <v>629</v>
      </c>
      <c r="E58" s="6" t="s">
        <v>630</v>
      </c>
      <c r="F58" s="68" t="s">
        <v>631</v>
      </c>
      <c r="G58" s="74">
        <v>0.87</v>
      </c>
      <c r="H58" s="68" t="s">
        <v>632</v>
      </c>
      <c r="I58" s="68" t="s">
        <v>633</v>
      </c>
      <c r="J58" s="73" t="s">
        <v>639</v>
      </c>
      <c r="K58" s="73" t="s">
        <v>558</v>
      </c>
      <c r="L58" s="6" t="s">
        <v>635</v>
      </c>
      <c r="M58" s="6" t="b">
        <v>1</v>
      </c>
      <c r="N58" t="str">
        <f ca="1" t="shared" si="8"/>
        <v>122.1A</v>
      </c>
      <c r="O58" t="str">
        <f ca="1" t="shared" si="9"/>
        <v>123.3A</v>
      </c>
      <c r="P58" t="str">
        <f ca="1" t="shared" si="10"/>
        <v>122.1A</v>
      </c>
      <c r="Q58" t="str">
        <f ca="1" t="shared" si="13"/>
        <v>377.4A</v>
      </c>
      <c r="R58" t="str">
        <f ca="1" t="shared" si="11"/>
        <v>373.6A</v>
      </c>
      <c r="S58" t="str">
        <f ca="1" t="shared" si="12"/>
        <v>381.2A</v>
      </c>
    </row>
    <row r="59" spans="1:19">
      <c r="A59" s="7" t="s">
        <v>49</v>
      </c>
      <c r="B59" s="7">
        <f ca="1" t="shared" si="7"/>
        <v>33</v>
      </c>
      <c r="C59" s="7" t="s">
        <v>640</v>
      </c>
      <c r="D59" s="73" t="s">
        <v>629</v>
      </c>
      <c r="E59" s="6" t="s">
        <v>630</v>
      </c>
      <c r="F59" s="68" t="s">
        <v>631</v>
      </c>
      <c r="G59" s="74">
        <v>0.87</v>
      </c>
      <c r="H59" s="68" t="s">
        <v>632</v>
      </c>
      <c r="I59" s="68" t="s">
        <v>633</v>
      </c>
      <c r="J59" s="73" t="s">
        <v>641</v>
      </c>
      <c r="K59" s="73" t="s">
        <v>558</v>
      </c>
      <c r="L59" s="6" t="s">
        <v>635</v>
      </c>
      <c r="M59" s="6" t="b">
        <v>1</v>
      </c>
      <c r="N59" t="str">
        <f ca="1" t="shared" si="8"/>
        <v>122.1A</v>
      </c>
      <c r="O59" t="str">
        <f ca="1" t="shared" si="9"/>
        <v>122.1A</v>
      </c>
      <c r="P59" t="str">
        <f ca="1" t="shared" si="10"/>
        <v>120.9A</v>
      </c>
      <c r="Q59" t="str">
        <f ca="1" t="shared" si="13"/>
        <v>362.6A</v>
      </c>
      <c r="R59" t="str">
        <f ca="1" t="shared" si="11"/>
        <v>366.2A</v>
      </c>
      <c r="S59" t="str">
        <f ca="1" t="shared" si="12"/>
        <v>366.2A</v>
      </c>
    </row>
    <row r="60" spans="1:19">
      <c r="A60" s="7" t="s">
        <v>49</v>
      </c>
      <c r="B60" s="7">
        <f ca="1" t="shared" si="7"/>
        <v>34</v>
      </c>
      <c r="C60" s="7" t="s">
        <v>642</v>
      </c>
      <c r="D60" s="73" t="s">
        <v>643</v>
      </c>
      <c r="E60" s="6" t="s">
        <v>644</v>
      </c>
      <c r="F60" s="68" t="s">
        <v>458</v>
      </c>
      <c r="G60" s="74">
        <v>0.88</v>
      </c>
      <c r="H60" s="68" t="s">
        <v>508</v>
      </c>
      <c r="I60" s="68" t="s">
        <v>509</v>
      </c>
      <c r="J60" s="73" t="s">
        <v>645</v>
      </c>
      <c r="K60" s="73" t="s">
        <v>487</v>
      </c>
      <c r="L60" s="6" t="s">
        <v>512</v>
      </c>
      <c r="M60" s="6" t="b">
        <v>1</v>
      </c>
      <c r="N60" t="str">
        <f ca="1" t="shared" si="8"/>
        <v>42.6A</v>
      </c>
      <c r="O60" t="str">
        <f ca="1" t="shared" si="9"/>
        <v>42.6A</v>
      </c>
      <c r="P60" t="str">
        <f ca="1" t="shared" si="10"/>
        <v>42.6A</v>
      </c>
      <c r="Q60" t="str">
        <f ca="1" t="shared" si="13"/>
        <v>144.8A</v>
      </c>
      <c r="R60" t="str">
        <f ca="1" t="shared" si="11"/>
        <v>143.4A</v>
      </c>
      <c r="S60" t="str">
        <f ca="1" t="shared" si="12"/>
        <v>146.2A</v>
      </c>
    </row>
    <row r="61" spans="1:19">
      <c r="A61" s="7" t="s">
        <v>49</v>
      </c>
      <c r="B61" s="7">
        <f ca="1" t="shared" si="7"/>
        <v>35</v>
      </c>
      <c r="C61" s="7" t="s">
        <v>646</v>
      </c>
      <c r="D61" s="73" t="s">
        <v>643</v>
      </c>
      <c r="E61" s="6" t="s">
        <v>644</v>
      </c>
      <c r="F61" s="68" t="s">
        <v>458</v>
      </c>
      <c r="G61" s="74">
        <v>0.88</v>
      </c>
      <c r="H61" s="68" t="s">
        <v>508</v>
      </c>
      <c r="I61" s="68" t="s">
        <v>509</v>
      </c>
      <c r="J61" s="73" t="s">
        <v>647</v>
      </c>
      <c r="K61" s="73" t="s">
        <v>487</v>
      </c>
      <c r="L61" s="6" t="s">
        <v>512</v>
      </c>
      <c r="M61" s="6" t="b">
        <v>1</v>
      </c>
      <c r="N61" t="str">
        <f ca="1" t="shared" si="8"/>
        <v>46.9A</v>
      </c>
      <c r="O61" t="str">
        <f ca="1" t="shared" si="9"/>
        <v>47.4A</v>
      </c>
      <c r="P61" t="str">
        <f ca="1" t="shared" si="10"/>
        <v>47.4A</v>
      </c>
      <c r="Q61" t="str">
        <f ca="1" t="shared" si="13"/>
        <v>136.3A</v>
      </c>
      <c r="R61" t="str">
        <f ca="1" t="shared" si="11"/>
        <v>137.7A</v>
      </c>
      <c r="S61" t="str">
        <f ca="1" t="shared" si="12"/>
        <v>134.9A</v>
      </c>
    </row>
    <row r="62" spans="1:19">
      <c r="A62" s="7" t="s">
        <v>49</v>
      </c>
      <c r="B62" s="7">
        <f ca="1" t="shared" ref="B62:B74" si="14">IF(ISBLANK(A62),"",_xlfn.MAXIFS(INDIRECT(ADDRESS(1,2)&amp;":"&amp;ADDRESS(ROW(A62)-1,2)),INDIRECT(ADDRESS(1,1)&amp;":"&amp;ADDRESS(ROW(A62)-1,1)),A62)+1)</f>
        <v>36</v>
      </c>
      <c r="C62" s="7" t="s">
        <v>648</v>
      </c>
      <c r="D62" s="73" t="s">
        <v>649</v>
      </c>
      <c r="E62" s="6" t="s">
        <v>650</v>
      </c>
      <c r="F62" s="68" t="s">
        <v>651</v>
      </c>
      <c r="G62" s="74">
        <v>0.89</v>
      </c>
      <c r="H62" s="68" t="s">
        <v>652</v>
      </c>
      <c r="I62" s="68" t="s">
        <v>583</v>
      </c>
      <c r="J62" s="73" t="s">
        <v>653</v>
      </c>
      <c r="K62" s="73" t="s">
        <v>453</v>
      </c>
      <c r="L62" s="6" t="s">
        <v>512</v>
      </c>
      <c r="M62" s="6" t="b">
        <v>1</v>
      </c>
      <c r="N62" t="str">
        <f ca="1" t="shared" si="8"/>
        <v>11.0A</v>
      </c>
      <c r="O62" t="str">
        <f ca="1" t="shared" si="9"/>
        <v>10.9A</v>
      </c>
      <c r="P62" t="str">
        <f ca="1" t="shared" si="10"/>
        <v>10.9A</v>
      </c>
      <c r="Q62" t="str">
        <f ca="1" t="shared" si="13"/>
        <v>34.4A</v>
      </c>
      <c r="R62" t="str">
        <f ca="1" t="shared" si="11"/>
        <v>34.4A</v>
      </c>
      <c r="S62" t="str">
        <f ca="1" t="shared" si="12"/>
        <v>34.4A</v>
      </c>
    </row>
    <row r="63" spans="1:19">
      <c r="A63" s="7" t="s">
        <v>49</v>
      </c>
      <c r="B63" s="7">
        <f ca="1" t="shared" si="14"/>
        <v>37</v>
      </c>
      <c r="C63" s="7" t="s">
        <v>654</v>
      </c>
      <c r="D63" s="73" t="s">
        <v>649</v>
      </c>
      <c r="E63" s="6" t="s">
        <v>650</v>
      </c>
      <c r="F63" s="68" t="s">
        <v>651</v>
      </c>
      <c r="G63" s="74">
        <v>0.89</v>
      </c>
      <c r="H63" s="68" t="s">
        <v>652</v>
      </c>
      <c r="I63" s="68" t="s">
        <v>583</v>
      </c>
      <c r="J63" s="73" t="s">
        <v>655</v>
      </c>
      <c r="K63" s="73" t="s">
        <v>453</v>
      </c>
      <c r="L63" s="6" t="s">
        <v>512</v>
      </c>
      <c r="M63" s="6" t="b">
        <v>1</v>
      </c>
      <c r="N63" t="str">
        <f ca="1" t="shared" si="8"/>
        <v>10.7A</v>
      </c>
      <c r="O63" t="str">
        <f ca="1" t="shared" si="9"/>
        <v>10.6A</v>
      </c>
      <c r="P63" t="str">
        <f ca="1" t="shared" si="10"/>
        <v>10.7A</v>
      </c>
      <c r="Q63" t="str">
        <f ca="1" t="shared" si="13"/>
        <v>33.7A</v>
      </c>
      <c r="R63" t="str">
        <f ca="1" t="shared" si="11"/>
        <v>33.7A</v>
      </c>
      <c r="S63" t="str">
        <f ca="1" t="shared" si="12"/>
        <v>33.7A</v>
      </c>
    </row>
    <row r="64" spans="1:19">
      <c r="A64" s="7" t="s">
        <v>49</v>
      </c>
      <c r="B64" s="7">
        <f ca="1" t="shared" si="14"/>
        <v>38</v>
      </c>
      <c r="C64" s="7" t="s">
        <v>656</v>
      </c>
      <c r="D64" s="73" t="s">
        <v>649</v>
      </c>
      <c r="E64" s="6" t="s">
        <v>657</v>
      </c>
      <c r="F64" s="68" t="s">
        <v>581</v>
      </c>
      <c r="G64" s="74">
        <v>0.86</v>
      </c>
      <c r="H64" s="68" t="s">
        <v>658</v>
      </c>
      <c r="I64" s="68" t="s">
        <v>496</v>
      </c>
      <c r="J64" s="73" t="s">
        <v>659</v>
      </c>
      <c r="K64" s="73" t="s">
        <v>558</v>
      </c>
      <c r="L64" s="6" t="s">
        <v>512</v>
      </c>
      <c r="M64" s="6" t="b">
        <v>1</v>
      </c>
      <c r="N64" t="str">
        <f ca="1" t="shared" si="8"/>
        <v>9.2A</v>
      </c>
      <c r="O64" t="str">
        <f ca="1" t="shared" si="9"/>
        <v>9.3A</v>
      </c>
      <c r="P64" t="str">
        <f ca="1" t="shared" si="10"/>
        <v>9.2A</v>
      </c>
      <c r="Q64" t="str">
        <f ca="1" t="shared" si="13"/>
        <v>27.7A</v>
      </c>
      <c r="R64" t="str">
        <f ca="1" t="shared" si="11"/>
        <v>27.4A</v>
      </c>
      <c r="S64" t="str">
        <f ca="1" t="shared" si="12"/>
        <v>27.7A</v>
      </c>
    </row>
    <row r="65" spans="1:19">
      <c r="A65" s="7" t="s">
        <v>49</v>
      </c>
      <c r="B65" s="7">
        <f ca="1" t="shared" si="14"/>
        <v>39</v>
      </c>
      <c r="C65" s="7" t="s">
        <v>660</v>
      </c>
      <c r="D65" s="73" t="s">
        <v>649</v>
      </c>
      <c r="E65" s="6" t="s">
        <v>657</v>
      </c>
      <c r="F65" s="68" t="s">
        <v>581</v>
      </c>
      <c r="G65" s="74">
        <v>0.86</v>
      </c>
      <c r="H65" s="68" t="s">
        <v>658</v>
      </c>
      <c r="I65" s="68" t="s">
        <v>496</v>
      </c>
      <c r="J65" s="73" t="s">
        <v>661</v>
      </c>
      <c r="K65" s="73" t="s">
        <v>558</v>
      </c>
      <c r="L65" s="6" t="s">
        <v>512</v>
      </c>
      <c r="M65" s="6" t="b">
        <v>1</v>
      </c>
      <c r="N65" t="str">
        <f ca="1" t="shared" si="8"/>
        <v>8.7A</v>
      </c>
      <c r="O65" t="str">
        <f ca="1" t="shared" si="9"/>
        <v>8.8A</v>
      </c>
      <c r="P65" t="str">
        <f ca="1" t="shared" si="10"/>
        <v>8.8A</v>
      </c>
      <c r="Q65" t="str">
        <f ca="1" t="shared" si="13"/>
        <v>28.9A</v>
      </c>
      <c r="R65" t="str">
        <f ca="1" t="shared" si="11"/>
        <v>28.6A</v>
      </c>
      <c r="S65" t="str">
        <f ca="1" t="shared" si="12"/>
        <v>28.6A</v>
      </c>
    </row>
    <row r="66" spans="1:19">
      <c r="A66" s="7" t="s">
        <v>49</v>
      </c>
      <c r="B66" s="7">
        <f ca="1" t="shared" si="14"/>
        <v>40</v>
      </c>
      <c r="C66" s="7" t="s">
        <v>662</v>
      </c>
      <c r="D66" s="73" t="s">
        <v>649</v>
      </c>
      <c r="E66" s="6" t="s">
        <v>657</v>
      </c>
      <c r="F66" s="68" t="s">
        <v>581</v>
      </c>
      <c r="G66" s="74">
        <v>0.86</v>
      </c>
      <c r="H66" s="68" t="s">
        <v>658</v>
      </c>
      <c r="I66" s="68" t="s">
        <v>496</v>
      </c>
      <c r="J66" s="73" t="s">
        <v>663</v>
      </c>
      <c r="K66" s="73" t="s">
        <v>558</v>
      </c>
      <c r="L66" s="6" t="s">
        <v>512</v>
      </c>
      <c r="M66" s="6" t="b">
        <v>1</v>
      </c>
      <c r="N66" t="str">
        <f ca="1" t="shared" si="8"/>
        <v>8.7A</v>
      </c>
      <c r="O66" t="str">
        <f ca="1" t="shared" si="9"/>
        <v>8.8A</v>
      </c>
      <c r="P66" t="str">
        <f ca="1" t="shared" si="10"/>
        <v>8.7A</v>
      </c>
      <c r="Q66" t="str">
        <f ca="1" t="shared" si="13"/>
        <v>27.7A</v>
      </c>
      <c r="R66" t="str">
        <f ca="1" t="shared" si="11"/>
        <v>27.4A</v>
      </c>
      <c r="S66" t="str">
        <f ca="1" t="shared" si="12"/>
        <v>28.0A</v>
      </c>
    </row>
    <row r="67" spans="1:19">
      <c r="A67" s="7" t="s">
        <v>49</v>
      </c>
      <c r="B67" s="7">
        <f ca="1" t="shared" si="14"/>
        <v>41</v>
      </c>
      <c r="C67" s="7" t="s">
        <v>664</v>
      </c>
      <c r="D67" s="73" t="s">
        <v>649</v>
      </c>
      <c r="E67" s="6" t="s">
        <v>657</v>
      </c>
      <c r="F67" s="68" t="s">
        <v>581</v>
      </c>
      <c r="G67" s="74">
        <v>0.86</v>
      </c>
      <c r="H67" s="68" t="s">
        <v>658</v>
      </c>
      <c r="I67" s="68" t="s">
        <v>496</v>
      </c>
      <c r="J67" s="73" t="s">
        <v>665</v>
      </c>
      <c r="K67" s="73" t="s">
        <v>558</v>
      </c>
      <c r="L67" s="6" t="s">
        <v>512</v>
      </c>
      <c r="M67" s="6" t="b">
        <v>1</v>
      </c>
      <c r="N67" t="str">
        <f ca="1" t="shared" ref="N67:N98" si="15">TEXT(VALUE(LEFT($H67,LEN($H67)-1))*(RANDBETWEEN(30,33)/100),"0.0")&amp;"A"</f>
        <v>8.7A</v>
      </c>
      <c r="O67" t="str">
        <f ca="1" t="shared" ref="O67:O98" si="16">TEXT(VALUE(LEFT($N67,LEN($N67)-1))+VALUE(LEFT($N67,LEN($N67)-1))*(RANDBETWEEN(-1,1)/100),"0.0")&amp;"A"</f>
        <v>8.7A</v>
      </c>
      <c r="P67" t="str">
        <f ca="1" t="shared" ref="P67:P98" si="17">TEXT(VALUE(LEFT($N67,LEN($N67)-1))+VALUE(LEFT($N67,LEN($N67)-1))*(RANDBETWEEN(-1,1)/100),"0.0")&amp;"A"</f>
        <v>8.7A</v>
      </c>
      <c r="Q67" t="str">
        <f ca="1" t="shared" si="13"/>
        <v>29.2A</v>
      </c>
      <c r="R67" t="str">
        <f ca="1" t="shared" ref="R67:R98" si="18">TEXT(VALUE(LEFT($Q67,LEN($Q67)-1))+VALUE(LEFT($Q67,LEN($Q67)-1))*(RANDBETWEEN(-1,1)/100),"0.0")&amp;"A"</f>
        <v>29.5A</v>
      </c>
      <c r="S67" t="str">
        <f ca="1" t="shared" ref="S67:S98" si="19">TEXT(VALUE(LEFT($Q67,LEN($Q67)-1))+VALUE(LEFT($Q67,LEN($Q67)-1))*(RANDBETWEEN(-1,1)/100),"0.0")&amp;"A"</f>
        <v>29.2A</v>
      </c>
    </row>
    <row r="68" spans="1:19">
      <c r="A68" s="7" t="s">
        <v>49</v>
      </c>
      <c r="B68" s="7">
        <f ca="1" t="shared" si="14"/>
        <v>42</v>
      </c>
      <c r="C68" s="7" t="s">
        <v>666</v>
      </c>
      <c r="D68" s="73" t="s">
        <v>649</v>
      </c>
      <c r="E68" s="6" t="s">
        <v>657</v>
      </c>
      <c r="F68" s="68" t="s">
        <v>581</v>
      </c>
      <c r="G68" s="74">
        <v>0.86</v>
      </c>
      <c r="H68" s="68" t="s">
        <v>658</v>
      </c>
      <c r="I68" s="68" t="s">
        <v>496</v>
      </c>
      <c r="J68" s="73" t="s">
        <v>667</v>
      </c>
      <c r="K68" s="73" t="s">
        <v>558</v>
      </c>
      <c r="L68" s="6" t="s">
        <v>512</v>
      </c>
      <c r="M68" s="6" t="b">
        <v>1</v>
      </c>
      <c r="N68" t="str">
        <f ca="1" t="shared" si="15"/>
        <v>8.9A</v>
      </c>
      <c r="O68" t="str">
        <f ca="1" t="shared" si="16"/>
        <v>8.9A</v>
      </c>
      <c r="P68" t="str">
        <f ca="1" t="shared" si="17"/>
        <v>8.8A</v>
      </c>
      <c r="Q68" t="str">
        <f ca="1" t="shared" si="13"/>
        <v>28.0A</v>
      </c>
      <c r="R68" t="str">
        <f ca="1" t="shared" si="18"/>
        <v>27.7A</v>
      </c>
      <c r="S68" t="str">
        <f ca="1" t="shared" si="19"/>
        <v>28.0A</v>
      </c>
    </row>
    <row r="69" spans="1:19">
      <c r="A69" s="7" t="s">
        <v>49</v>
      </c>
      <c r="B69" s="7">
        <f ca="1" t="shared" si="14"/>
        <v>43</v>
      </c>
      <c r="C69" s="7" t="s">
        <v>668</v>
      </c>
      <c r="D69" s="73" t="s">
        <v>669</v>
      </c>
      <c r="E69" s="6" t="s">
        <v>670</v>
      </c>
      <c r="F69" s="68" t="s">
        <v>466</v>
      </c>
      <c r="G69" s="74">
        <v>0.83</v>
      </c>
      <c r="H69" s="68" t="s">
        <v>671</v>
      </c>
      <c r="I69" s="68" t="s">
        <v>672</v>
      </c>
      <c r="J69" s="73" t="s">
        <v>673</v>
      </c>
      <c r="K69" s="73" t="s">
        <v>558</v>
      </c>
      <c r="L69" s="6" t="s">
        <v>674</v>
      </c>
      <c r="M69" s="6" t="b">
        <v>1</v>
      </c>
      <c r="N69" t="str">
        <f ca="1" t="shared" si="15"/>
        <v>13.1A</v>
      </c>
      <c r="O69" t="str">
        <f ca="1" t="shared" si="16"/>
        <v>13.0A</v>
      </c>
      <c r="P69" t="str">
        <f ca="1" t="shared" si="17"/>
        <v>13.2A</v>
      </c>
      <c r="Q69" t="str">
        <f ca="1" t="shared" si="13"/>
        <v>40.2A</v>
      </c>
      <c r="R69" t="str">
        <f ca="1" t="shared" si="18"/>
        <v>39.8A</v>
      </c>
      <c r="S69" t="str">
        <f ca="1" t="shared" si="19"/>
        <v>40.2A</v>
      </c>
    </row>
    <row r="70" spans="1:19">
      <c r="A70" s="7" t="s">
        <v>49</v>
      </c>
      <c r="B70" s="7">
        <f ca="1" t="shared" si="14"/>
        <v>44</v>
      </c>
      <c r="C70" s="7" t="s">
        <v>675</v>
      </c>
      <c r="D70" s="73" t="s">
        <v>669</v>
      </c>
      <c r="E70" s="6" t="s">
        <v>670</v>
      </c>
      <c r="F70" s="68" t="s">
        <v>466</v>
      </c>
      <c r="G70" s="74">
        <v>0.83</v>
      </c>
      <c r="H70" s="68" t="s">
        <v>671</v>
      </c>
      <c r="I70" s="68" t="s">
        <v>672</v>
      </c>
      <c r="J70" s="73" t="s">
        <v>676</v>
      </c>
      <c r="K70" s="73" t="s">
        <v>558</v>
      </c>
      <c r="L70" s="6" t="s">
        <v>674</v>
      </c>
      <c r="M70" s="6" t="b">
        <v>1</v>
      </c>
      <c r="N70" t="str">
        <f ca="1" t="shared" si="15"/>
        <v>12.3A</v>
      </c>
      <c r="O70" t="str">
        <f ca="1" t="shared" si="16"/>
        <v>12.4A</v>
      </c>
      <c r="P70" t="str">
        <f ca="1" t="shared" si="17"/>
        <v>12.2A</v>
      </c>
      <c r="Q70" t="str">
        <f ca="1" t="shared" ref="Q70:Q101" si="20">TEXT(VALUE(LEFT($H70,LEN($H70)-1))*(RANDBETWEEN(96,102)/100),"0.0")&amp;"A"</f>
        <v>39.8A</v>
      </c>
      <c r="R70" t="str">
        <f ca="1" t="shared" si="18"/>
        <v>39.4A</v>
      </c>
      <c r="S70" t="str">
        <f ca="1" t="shared" si="19"/>
        <v>39.8A</v>
      </c>
    </row>
    <row r="71" spans="1:19">
      <c r="A71" s="7" t="s">
        <v>49</v>
      </c>
      <c r="B71" s="7">
        <f ca="1" t="shared" si="14"/>
        <v>45</v>
      </c>
      <c r="C71" s="7" t="s">
        <v>677</v>
      </c>
      <c r="D71" s="73" t="s">
        <v>669</v>
      </c>
      <c r="E71" s="6" t="s">
        <v>670</v>
      </c>
      <c r="F71" s="68" t="s">
        <v>466</v>
      </c>
      <c r="G71" s="74">
        <v>0.83</v>
      </c>
      <c r="H71" s="68" t="s">
        <v>671</v>
      </c>
      <c r="I71" s="68" t="s">
        <v>672</v>
      </c>
      <c r="J71" s="73" t="s">
        <v>678</v>
      </c>
      <c r="K71" s="73" t="s">
        <v>558</v>
      </c>
      <c r="L71" s="6" t="s">
        <v>674</v>
      </c>
      <c r="M71" s="6" t="b">
        <v>1</v>
      </c>
      <c r="N71" t="str">
        <f ca="1" t="shared" si="15"/>
        <v>13.5A</v>
      </c>
      <c r="O71" t="str">
        <f ca="1" t="shared" si="16"/>
        <v>13.6A</v>
      </c>
      <c r="P71" t="str">
        <f ca="1" t="shared" si="17"/>
        <v>13.6A</v>
      </c>
      <c r="Q71" t="str">
        <f ca="1" t="shared" si="20"/>
        <v>41.8A</v>
      </c>
      <c r="R71" t="str">
        <f ca="1" t="shared" si="18"/>
        <v>42.2A</v>
      </c>
      <c r="S71" t="str">
        <f ca="1" t="shared" si="19"/>
        <v>41.8A</v>
      </c>
    </row>
    <row r="72" spans="1:19">
      <c r="A72" s="7" t="s">
        <v>49</v>
      </c>
      <c r="B72" s="7">
        <f ca="1" t="shared" si="14"/>
        <v>46</v>
      </c>
      <c r="C72" s="7" t="s">
        <v>679</v>
      </c>
      <c r="D72" s="73" t="s">
        <v>669</v>
      </c>
      <c r="E72" s="6" t="s">
        <v>670</v>
      </c>
      <c r="F72" s="68" t="s">
        <v>466</v>
      </c>
      <c r="G72" s="74">
        <v>0.83</v>
      </c>
      <c r="H72" s="68" t="s">
        <v>671</v>
      </c>
      <c r="I72" s="68" t="s">
        <v>672</v>
      </c>
      <c r="J72" s="73" t="s">
        <v>680</v>
      </c>
      <c r="K72" s="73" t="s">
        <v>558</v>
      </c>
      <c r="L72" s="6" t="s">
        <v>674</v>
      </c>
      <c r="M72" s="6" t="b">
        <v>1</v>
      </c>
      <c r="N72" t="str">
        <f ca="1" t="shared" si="15"/>
        <v>12.7A</v>
      </c>
      <c r="O72" t="str">
        <f ca="1" t="shared" si="16"/>
        <v>12.7A</v>
      </c>
      <c r="P72" t="str">
        <f ca="1" t="shared" si="17"/>
        <v>12.6A</v>
      </c>
      <c r="Q72" t="str">
        <f ca="1" t="shared" si="20"/>
        <v>39.4A</v>
      </c>
      <c r="R72" t="str">
        <f ca="1" t="shared" si="18"/>
        <v>39.8A</v>
      </c>
      <c r="S72" t="str">
        <f ca="1" t="shared" si="19"/>
        <v>39.0A</v>
      </c>
    </row>
    <row r="73" spans="1:19">
      <c r="A73" s="7" t="s">
        <v>49</v>
      </c>
      <c r="B73" s="7">
        <f ca="1" t="shared" si="14"/>
        <v>47</v>
      </c>
      <c r="C73" s="7" t="s">
        <v>681</v>
      </c>
      <c r="D73" s="73" t="s">
        <v>669</v>
      </c>
      <c r="E73" s="6" t="s">
        <v>682</v>
      </c>
      <c r="F73" s="68" t="s">
        <v>458</v>
      </c>
      <c r="G73" s="74">
        <v>0.86</v>
      </c>
      <c r="H73" s="68" t="s">
        <v>683</v>
      </c>
      <c r="I73" s="68" t="s">
        <v>485</v>
      </c>
      <c r="J73" s="73" t="s">
        <v>684</v>
      </c>
      <c r="K73" s="73" t="s">
        <v>558</v>
      </c>
      <c r="L73" s="6" t="s">
        <v>635</v>
      </c>
      <c r="M73" s="6" t="b">
        <v>1</v>
      </c>
      <c r="N73" t="str">
        <f ca="1" t="shared" si="15"/>
        <v>43.1A</v>
      </c>
      <c r="O73" t="str">
        <f ca="1" t="shared" si="16"/>
        <v>43.1A</v>
      </c>
      <c r="P73" t="str">
        <f ca="1" t="shared" si="17"/>
        <v>43.1A</v>
      </c>
      <c r="Q73" t="str">
        <f ca="1" t="shared" si="20"/>
        <v>140.4A</v>
      </c>
      <c r="R73" t="str">
        <f ca="1" t="shared" si="18"/>
        <v>139.0A</v>
      </c>
      <c r="S73" t="str">
        <f ca="1" t="shared" si="19"/>
        <v>141.8A</v>
      </c>
    </row>
    <row r="74" spans="1:19">
      <c r="A74" s="7" t="s">
        <v>49</v>
      </c>
      <c r="B74" s="7">
        <f ca="1" t="shared" si="14"/>
        <v>48</v>
      </c>
      <c r="C74" s="7" t="s">
        <v>685</v>
      </c>
      <c r="D74" s="73" t="s">
        <v>669</v>
      </c>
      <c r="E74" s="6" t="s">
        <v>682</v>
      </c>
      <c r="F74" s="68" t="s">
        <v>458</v>
      </c>
      <c r="G74" s="74">
        <v>0.86</v>
      </c>
      <c r="H74" s="68" t="s">
        <v>683</v>
      </c>
      <c r="I74" s="68" t="s">
        <v>485</v>
      </c>
      <c r="J74" s="73" t="s">
        <v>686</v>
      </c>
      <c r="K74" s="73" t="s">
        <v>558</v>
      </c>
      <c r="L74" s="6" t="s">
        <v>635</v>
      </c>
      <c r="M74" s="6" t="b">
        <v>1</v>
      </c>
      <c r="N74" t="str">
        <f ca="1" t="shared" si="15"/>
        <v>43.1A</v>
      </c>
      <c r="O74" t="str">
        <f ca="1" t="shared" si="16"/>
        <v>43.5A</v>
      </c>
      <c r="P74" t="str">
        <f ca="1" t="shared" si="17"/>
        <v>43.5A</v>
      </c>
      <c r="Q74" t="str">
        <f ca="1" t="shared" si="20"/>
        <v>141.8A</v>
      </c>
      <c r="R74" t="str">
        <f ca="1" t="shared" si="18"/>
        <v>140.4A</v>
      </c>
      <c r="S74" t="str">
        <f ca="1" t="shared" si="19"/>
        <v>141.8A</v>
      </c>
    </row>
    <row r="75" spans="1:19">
      <c r="A75" s="7" t="s">
        <v>53</v>
      </c>
      <c r="B75" s="7">
        <f ca="1" t="shared" ref="B75:B109" si="21">IF(ISBLANK(A75),"",_xlfn.MAXIFS(INDIRECT(ADDRESS(1,2)&amp;":"&amp;ADDRESS(ROW(A75)-1,2)),INDIRECT(ADDRESS(1,1)&amp;":"&amp;ADDRESS(ROW(A75)-1,1)),A75)+1)</f>
        <v>1</v>
      </c>
      <c r="C75" s="7" t="s">
        <v>687</v>
      </c>
      <c r="D75" s="73" t="s">
        <v>552</v>
      </c>
      <c r="E75" s="6" t="s">
        <v>688</v>
      </c>
      <c r="F75" s="68" t="s">
        <v>689</v>
      </c>
      <c r="G75" s="74">
        <v>0.87</v>
      </c>
      <c r="H75" s="63" t="s">
        <v>690</v>
      </c>
      <c r="I75" s="68" t="s">
        <v>691</v>
      </c>
      <c r="J75" s="73" t="s">
        <v>692</v>
      </c>
      <c r="K75" s="73" t="s">
        <v>693</v>
      </c>
      <c r="L75" s="6" t="s">
        <v>512</v>
      </c>
      <c r="M75" s="6" t="b">
        <v>1</v>
      </c>
      <c r="N75" t="str">
        <f ca="1" t="shared" si="15"/>
        <v>142.6A</v>
      </c>
      <c r="O75" t="str">
        <f ca="1" t="shared" si="16"/>
        <v>141.2A</v>
      </c>
      <c r="P75" t="str">
        <f ca="1" t="shared" si="17"/>
        <v>141.2A</v>
      </c>
      <c r="Q75" t="str">
        <f ca="1" t="shared" si="20"/>
        <v>450.8A</v>
      </c>
      <c r="R75" t="str">
        <f ca="1" t="shared" si="18"/>
        <v>446.3A</v>
      </c>
      <c r="S75" t="str">
        <f ca="1" t="shared" si="19"/>
        <v>446.3A</v>
      </c>
    </row>
    <row r="76" spans="1:19">
      <c r="A76" s="7" t="s">
        <v>53</v>
      </c>
      <c r="B76" s="7">
        <f ca="1" t="shared" si="21"/>
        <v>2</v>
      </c>
      <c r="C76" s="7" t="s">
        <v>687</v>
      </c>
      <c r="D76" s="73" t="s">
        <v>552</v>
      </c>
      <c r="E76" s="6" t="s">
        <v>688</v>
      </c>
      <c r="F76" s="68" t="s">
        <v>689</v>
      </c>
      <c r="G76" s="74">
        <v>0.87</v>
      </c>
      <c r="H76" s="63" t="s">
        <v>690</v>
      </c>
      <c r="I76" s="68" t="s">
        <v>691</v>
      </c>
      <c r="J76" s="73" t="s">
        <v>694</v>
      </c>
      <c r="K76" s="73" t="s">
        <v>693</v>
      </c>
      <c r="L76" s="6" t="s">
        <v>512</v>
      </c>
      <c r="M76" s="6" t="b">
        <v>1</v>
      </c>
      <c r="N76" t="str">
        <f ca="1" t="shared" si="15"/>
        <v>138.0A</v>
      </c>
      <c r="O76" t="str">
        <f ca="1" t="shared" si="16"/>
        <v>139.4A</v>
      </c>
      <c r="P76" t="str">
        <f ca="1" t="shared" si="17"/>
        <v>138.0A</v>
      </c>
      <c r="Q76" t="str">
        <f ca="1" t="shared" si="20"/>
        <v>464.6A</v>
      </c>
      <c r="R76" t="str">
        <f ca="1" t="shared" si="18"/>
        <v>460.0A</v>
      </c>
      <c r="S76" t="str">
        <f ca="1" t="shared" si="19"/>
        <v>469.2A</v>
      </c>
    </row>
    <row r="77" spans="1:19">
      <c r="A77" s="7" t="s">
        <v>53</v>
      </c>
      <c r="B77" s="7">
        <f ca="1" t="shared" si="21"/>
        <v>3</v>
      </c>
      <c r="C77" s="7" t="s">
        <v>695</v>
      </c>
      <c r="D77" s="73" t="s">
        <v>552</v>
      </c>
      <c r="E77" s="6" t="s">
        <v>696</v>
      </c>
      <c r="F77" s="68" t="s">
        <v>449</v>
      </c>
      <c r="G77" s="74">
        <v>0.87</v>
      </c>
      <c r="H77" s="63" t="s">
        <v>697</v>
      </c>
      <c r="I77" s="68" t="s">
        <v>691</v>
      </c>
      <c r="J77" s="73" t="s">
        <v>698</v>
      </c>
      <c r="K77" s="73" t="s">
        <v>693</v>
      </c>
      <c r="L77" s="6" t="s">
        <v>512</v>
      </c>
      <c r="M77" s="6" t="b">
        <v>1</v>
      </c>
      <c r="N77" t="str">
        <f ca="1" t="shared" si="15"/>
        <v>88.5A</v>
      </c>
      <c r="O77" t="str">
        <f ca="1" t="shared" si="16"/>
        <v>88.5A</v>
      </c>
      <c r="P77" t="str">
        <f ca="1" t="shared" si="17"/>
        <v>87.6A</v>
      </c>
      <c r="Q77" t="str">
        <f ca="1" t="shared" si="20"/>
        <v>292.1A</v>
      </c>
      <c r="R77" t="str">
        <f ca="1" t="shared" si="18"/>
        <v>295.0A</v>
      </c>
      <c r="S77" t="str">
        <f ca="1" t="shared" si="19"/>
        <v>292.1A</v>
      </c>
    </row>
    <row r="78" spans="1:19">
      <c r="A78" s="7" t="s">
        <v>53</v>
      </c>
      <c r="B78" s="7">
        <f ca="1" t="shared" si="21"/>
        <v>4</v>
      </c>
      <c r="C78" s="7" t="s">
        <v>695</v>
      </c>
      <c r="D78" s="73" t="s">
        <v>552</v>
      </c>
      <c r="E78" s="6" t="s">
        <v>696</v>
      </c>
      <c r="F78" s="68" t="s">
        <v>609</v>
      </c>
      <c r="G78" s="74">
        <v>0.87</v>
      </c>
      <c r="H78" s="63" t="s">
        <v>697</v>
      </c>
      <c r="I78" s="68" t="s">
        <v>691</v>
      </c>
      <c r="J78" s="73" t="s">
        <v>699</v>
      </c>
      <c r="K78" s="73" t="s">
        <v>693</v>
      </c>
      <c r="L78" s="6" t="s">
        <v>512</v>
      </c>
      <c r="M78" s="6" t="b">
        <v>1</v>
      </c>
      <c r="N78" t="str">
        <f ca="1" t="shared" si="15"/>
        <v>91.5A</v>
      </c>
      <c r="O78" t="str">
        <f ca="1" t="shared" si="16"/>
        <v>91.5A</v>
      </c>
      <c r="P78" t="str">
        <f ca="1" t="shared" si="17"/>
        <v>90.6A</v>
      </c>
      <c r="Q78" t="str">
        <f ca="1" t="shared" si="20"/>
        <v>283.2A</v>
      </c>
      <c r="R78" t="str">
        <f ca="1" t="shared" si="18"/>
        <v>280.4A</v>
      </c>
      <c r="S78" t="str">
        <f ca="1" t="shared" si="19"/>
        <v>280.4A</v>
      </c>
    </row>
    <row r="79" spans="1:19">
      <c r="A79" s="7" t="s">
        <v>62</v>
      </c>
      <c r="B79" s="7">
        <f ca="1" t="shared" si="21"/>
        <v>1</v>
      </c>
      <c r="C79" s="7" t="s">
        <v>700</v>
      </c>
      <c r="D79" s="73" t="s">
        <v>701</v>
      </c>
      <c r="E79" s="6" t="s">
        <v>702</v>
      </c>
      <c r="F79" s="68" t="s">
        <v>494</v>
      </c>
      <c r="G79" s="74">
        <v>0.85</v>
      </c>
      <c r="H79" s="63" t="s">
        <v>703</v>
      </c>
      <c r="I79" s="68" t="s">
        <v>704</v>
      </c>
      <c r="J79" s="73" t="s">
        <v>705</v>
      </c>
      <c r="K79" s="73" t="s">
        <v>487</v>
      </c>
      <c r="L79" s="6" t="s">
        <v>512</v>
      </c>
      <c r="M79" s="6" t="b">
        <v>1</v>
      </c>
      <c r="N79" t="str">
        <f ca="1" t="shared" si="15"/>
        <v>7.2A</v>
      </c>
      <c r="O79" t="str">
        <f ca="1" t="shared" si="16"/>
        <v>7.2A</v>
      </c>
      <c r="P79" t="str">
        <f ca="1" t="shared" si="17"/>
        <v>7.3A</v>
      </c>
      <c r="Q79" t="str">
        <f ca="1" t="shared" si="20"/>
        <v>21.5A</v>
      </c>
      <c r="R79" t="str">
        <f ca="1" t="shared" si="18"/>
        <v>21.5A</v>
      </c>
      <c r="S79" t="str">
        <f ca="1" t="shared" si="19"/>
        <v>21.3A</v>
      </c>
    </row>
    <row r="80" spans="1:19">
      <c r="A80" s="7" t="s">
        <v>62</v>
      </c>
      <c r="B80" s="7">
        <f ca="1" t="shared" si="21"/>
        <v>2</v>
      </c>
      <c r="C80" s="7" t="s">
        <v>706</v>
      </c>
      <c r="D80" s="73" t="s">
        <v>701</v>
      </c>
      <c r="E80" s="6" t="s">
        <v>707</v>
      </c>
      <c r="F80" s="68" t="s">
        <v>581</v>
      </c>
      <c r="G80" s="74">
        <v>0.88</v>
      </c>
      <c r="H80" s="63" t="s">
        <v>708</v>
      </c>
      <c r="I80" s="68" t="s">
        <v>709</v>
      </c>
      <c r="J80" s="73" t="s">
        <v>710</v>
      </c>
      <c r="K80" s="73" t="s">
        <v>487</v>
      </c>
      <c r="L80" s="6" t="s">
        <v>512</v>
      </c>
      <c r="M80" s="6" t="b">
        <v>1</v>
      </c>
      <c r="N80" t="str">
        <f ca="1" t="shared" si="15"/>
        <v>8.7A</v>
      </c>
      <c r="O80" t="str">
        <f ca="1" t="shared" si="16"/>
        <v>8.8A</v>
      </c>
      <c r="P80" t="str">
        <f ca="1" t="shared" si="17"/>
        <v>8.7A</v>
      </c>
      <c r="Q80" t="str">
        <f ca="1" t="shared" si="20"/>
        <v>28.3A</v>
      </c>
      <c r="R80" t="str">
        <f ca="1" t="shared" si="18"/>
        <v>28.0A</v>
      </c>
      <c r="S80" t="str">
        <f ca="1" t="shared" si="19"/>
        <v>28.6A</v>
      </c>
    </row>
    <row r="81" spans="1:19">
      <c r="A81" s="7" t="s">
        <v>62</v>
      </c>
      <c r="B81" s="7">
        <f ca="1" t="shared" si="21"/>
        <v>3</v>
      </c>
      <c r="C81" s="7" t="s">
        <v>711</v>
      </c>
      <c r="D81" s="73" t="s">
        <v>701</v>
      </c>
      <c r="E81" s="6" t="s">
        <v>608</v>
      </c>
      <c r="F81" s="68" t="s">
        <v>449</v>
      </c>
      <c r="G81" s="74">
        <v>0.89</v>
      </c>
      <c r="H81" s="63" t="s">
        <v>712</v>
      </c>
      <c r="I81" s="68" t="s">
        <v>713</v>
      </c>
      <c r="J81" s="73" t="s">
        <v>714</v>
      </c>
      <c r="K81" s="73" t="s">
        <v>487</v>
      </c>
      <c r="L81" s="6" t="s">
        <v>512</v>
      </c>
      <c r="M81" s="6" t="b">
        <v>1</v>
      </c>
      <c r="N81" t="str">
        <f ca="1" t="shared" si="15"/>
        <v>91.6A</v>
      </c>
      <c r="O81" t="str">
        <f ca="1" t="shared" si="16"/>
        <v>92.5A</v>
      </c>
      <c r="P81" t="str">
        <f ca="1" t="shared" si="17"/>
        <v>90.7A</v>
      </c>
      <c r="Q81" t="str">
        <f ca="1" t="shared" si="20"/>
        <v>280.6A</v>
      </c>
      <c r="R81" t="str">
        <f ca="1" t="shared" si="18"/>
        <v>280.6A</v>
      </c>
      <c r="S81" t="str">
        <f ca="1" t="shared" si="19"/>
        <v>283.4A</v>
      </c>
    </row>
    <row r="82" spans="1:19">
      <c r="A82" s="7" t="s">
        <v>62</v>
      </c>
      <c r="B82" s="7">
        <f ca="1" t="shared" si="21"/>
        <v>4</v>
      </c>
      <c r="C82" s="7" t="s">
        <v>715</v>
      </c>
      <c r="D82" s="73" t="s">
        <v>701</v>
      </c>
      <c r="E82" s="6" t="s">
        <v>716</v>
      </c>
      <c r="F82" s="68" t="s">
        <v>554</v>
      </c>
      <c r="G82" s="74">
        <v>0.86</v>
      </c>
      <c r="H82" s="63" t="s">
        <v>717</v>
      </c>
      <c r="I82" s="68" t="s">
        <v>718</v>
      </c>
      <c r="J82" s="73" t="s">
        <v>719</v>
      </c>
      <c r="K82" s="73" t="s">
        <v>487</v>
      </c>
      <c r="L82" s="6" t="s">
        <v>512</v>
      </c>
      <c r="M82" s="6" t="b">
        <v>1</v>
      </c>
      <c r="N82" t="str">
        <f ca="1" t="shared" si="15"/>
        <v>25.6A</v>
      </c>
      <c r="O82" t="str">
        <f ca="1" t="shared" si="16"/>
        <v>25.9A</v>
      </c>
      <c r="P82" t="str">
        <f ca="1" t="shared" si="17"/>
        <v>25.3A</v>
      </c>
      <c r="Q82" t="str">
        <f ca="1" t="shared" si="20"/>
        <v>86.3A</v>
      </c>
      <c r="R82" t="str">
        <f ca="1" t="shared" si="18"/>
        <v>86.3A</v>
      </c>
      <c r="S82" t="str">
        <f ca="1" t="shared" si="19"/>
        <v>85.4A</v>
      </c>
    </row>
    <row r="83" spans="1:19">
      <c r="A83" s="7" t="s">
        <v>62</v>
      </c>
      <c r="B83" s="7">
        <f ca="1" t="shared" si="21"/>
        <v>5</v>
      </c>
      <c r="C83" s="7" t="s">
        <v>720</v>
      </c>
      <c r="D83" s="73" t="s">
        <v>701</v>
      </c>
      <c r="E83" s="6" t="s">
        <v>716</v>
      </c>
      <c r="F83" s="68" t="s">
        <v>554</v>
      </c>
      <c r="G83" s="74">
        <v>0.86</v>
      </c>
      <c r="H83" s="63" t="s">
        <v>717</v>
      </c>
      <c r="I83" s="68" t="s">
        <v>718</v>
      </c>
      <c r="J83" s="73" t="s">
        <v>721</v>
      </c>
      <c r="K83" s="73" t="s">
        <v>487</v>
      </c>
      <c r="L83" s="6" t="s">
        <v>512</v>
      </c>
      <c r="M83" s="6" t="b">
        <v>1</v>
      </c>
      <c r="N83" t="str">
        <f ca="1" t="shared" si="15"/>
        <v>27.3A</v>
      </c>
      <c r="O83" t="str">
        <f ca="1" t="shared" si="16"/>
        <v>27.6A</v>
      </c>
      <c r="P83" t="str">
        <f ca="1" t="shared" si="17"/>
        <v>27.0A</v>
      </c>
      <c r="Q83" t="str">
        <f ca="1" t="shared" si="20"/>
        <v>82.0A</v>
      </c>
      <c r="R83" t="str">
        <f ca="1" t="shared" si="18"/>
        <v>82.0A</v>
      </c>
      <c r="S83" t="str">
        <f ca="1" t="shared" si="19"/>
        <v>82.8A</v>
      </c>
    </row>
    <row r="84" spans="1:19">
      <c r="A84" s="7" t="s">
        <v>62</v>
      </c>
      <c r="B84" s="7">
        <f ca="1" t="shared" si="21"/>
        <v>6</v>
      </c>
      <c r="C84" s="7" t="s">
        <v>722</v>
      </c>
      <c r="D84" s="73" t="s">
        <v>701</v>
      </c>
      <c r="E84" s="6" t="s">
        <v>702</v>
      </c>
      <c r="F84" s="68" t="s">
        <v>494</v>
      </c>
      <c r="G84" s="74">
        <v>0.85</v>
      </c>
      <c r="H84" s="63" t="s">
        <v>703</v>
      </c>
      <c r="I84" s="68" t="s">
        <v>704</v>
      </c>
      <c r="J84" s="73" t="s">
        <v>723</v>
      </c>
      <c r="K84" s="73" t="s">
        <v>487</v>
      </c>
      <c r="L84" s="6" t="s">
        <v>512</v>
      </c>
      <c r="M84" s="6" t="b">
        <v>1</v>
      </c>
      <c r="N84" t="str">
        <f ca="1" t="shared" si="15"/>
        <v>6.8A</v>
      </c>
      <c r="O84" t="str">
        <f ca="1" t="shared" si="16"/>
        <v>6.7A</v>
      </c>
      <c r="P84" t="str">
        <f ca="1" t="shared" si="17"/>
        <v>6.8A</v>
      </c>
      <c r="Q84" t="str">
        <f ca="1" t="shared" si="20"/>
        <v>21.0A</v>
      </c>
      <c r="R84" t="str">
        <f ca="1" t="shared" si="18"/>
        <v>21.0A</v>
      </c>
      <c r="S84" t="str">
        <f ca="1" t="shared" si="19"/>
        <v>20.8A</v>
      </c>
    </row>
    <row r="85" spans="1:19">
      <c r="A85" s="7" t="s">
        <v>62</v>
      </c>
      <c r="B85" s="7">
        <f ca="1" t="shared" si="21"/>
        <v>7</v>
      </c>
      <c r="C85" s="7" t="s">
        <v>724</v>
      </c>
      <c r="D85" s="73" t="s">
        <v>701</v>
      </c>
      <c r="E85" s="6" t="s">
        <v>707</v>
      </c>
      <c r="F85" s="68" t="s">
        <v>581</v>
      </c>
      <c r="G85" s="74">
        <v>0.88</v>
      </c>
      <c r="H85" s="63" t="s">
        <v>708</v>
      </c>
      <c r="I85" s="68" t="s">
        <v>709</v>
      </c>
      <c r="J85" s="73" t="s">
        <v>725</v>
      </c>
      <c r="K85" s="73" t="s">
        <v>487</v>
      </c>
      <c r="L85" s="6" t="s">
        <v>512</v>
      </c>
      <c r="M85" s="6" t="b">
        <v>1</v>
      </c>
      <c r="N85" t="str">
        <f ca="1" t="shared" si="15"/>
        <v>8.4A</v>
      </c>
      <c r="O85" t="str">
        <f ca="1" t="shared" si="16"/>
        <v>8.3A</v>
      </c>
      <c r="P85" t="str">
        <f ca="1" t="shared" si="17"/>
        <v>8.3A</v>
      </c>
      <c r="Q85" t="str">
        <f ca="1" t="shared" si="20"/>
        <v>28.0A</v>
      </c>
      <c r="R85" t="str">
        <f ca="1" t="shared" si="18"/>
        <v>27.7A</v>
      </c>
      <c r="S85" t="str">
        <f ca="1" t="shared" si="19"/>
        <v>28.3A</v>
      </c>
    </row>
    <row r="86" spans="1:19">
      <c r="A86" s="7" t="s">
        <v>62</v>
      </c>
      <c r="B86" s="7">
        <f ca="1" t="shared" si="21"/>
        <v>8</v>
      </c>
      <c r="C86" s="7" t="s">
        <v>726</v>
      </c>
      <c r="D86" s="73" t="s">
        <v>701</v>
      </c>
      <c r="E86" s="6" t="s">
        <v>608</v>
      </c>
      <c r="F86" s="68" t="s">
        <v>449</v>
      </c>
      <c r="G86" s="74">
        <v>0.89</v>
      </c>
      <c r="H86" s="63" t="s">
        <v>712</v>
      </c>
      <c r="I86" s="68" t="s">
        <v>713</v>
      </c>
      <c r="J86" s="73" t="s">
        <v>727</v>
      </c>
      <c r="K86" s="73" t="s">
        <v>487</v>
      </c>
      <c r="L86" s="6" t="s">
        <v>512</v>
      </c>
      <c r="M86" s="6" t="b">
        <v>1</v>
      </c>
      <c r="N86" t="str">
        <f ca="1" t="shared" si="15"/>
        <v>85.9A</v>
      </c>
      <c r="O86" t="str">
        <f ca="1" t="shared" si="16"/>
        <v>85.9A</v>
      </c>
      <c r="P86" t="str">
        <f ca="1" t="shared" si="17"/>
        <v>85.9A</v>
      </c>
      <c r="Q86" t="str">
        <f ca="1" t="shared" si="20"/>
        <v>286.3A</v>
      </c>
      <c r="R86" t="str">
        <f ca="1" t="shared" si="18"/>
        <v>286.3A</v>
      </c>
      <c r="S86" t="str">
        <f ca="1" t="shared" si="19"/>
        <v>289.2A</v>
      </c>
    </row>
    <row r="87" spans="1:19">
      <c r="A87" s="7" t="s">
        <v>62</v>
      </c>
      <c r="B87" s="7">
        <f ca="1" t="shared" si="21"/>
        <v>9</v>
      </c>
      <c r="C87" s="7" t="s">
        <v>728</v>
      </c>
      <c r="D87" s="73" t="s">
        <v>701</v>
      </c>
      <c r="E87" s="6" t="s">
        <v>716</v>
      </c>
      <c r="F87" s="68" t="s">
        <v>554</v>
      </c>
      <c r="G87" s="74">
        <v>0.86</v>
      </c>
      <c r="H87" s="63" t="s">
        <v>717</v>
      </c>
      <c r="I87" s="68" t="s">
        <v>718</v>
      </c>
      <c r="J87" s="73" t="s">
        <v>729</v>
      </c>
      <c r="K87" s="73" t="s">
        <v>487</v>
      </c>
      <c r="L87" s="6" t="s">
        <v>512</v>
      </c>
      <c r="M87" s="6" t="b">
        <v>1</v>
      </c>
      <c r="N87" t="str">
        <f ca="1" t="shared" si="15"/>
        <v>26.5A</v>
      </c>
      <c r="O87" t="str">
        <f ca="1" t="shared" si="16"/>
        <v>26.5A</v>
      </c>
      <c r="P87" t="str">
        <f ca="1" t="shared" si="17"/>
        <v>26.5A</v>
      </c>
      <c r="Q87" t="str">
        <f ca="1" t="shared" si="20"/>
        <v>85.4A</v>
      </c>
      <c r="R87" t="str">
        <f ca="1" t="shared" si="18"/>
        <v>85.4A</v>
      </c>
      <c r="S87" t="str">
        <f ca="1" t="shared" si="19"/>
        <v>84.5A</v>
      </c>
    </row>
    <row r="88" spans="1:19">
      <c r="A88" s="7" t="s">
        <v>62</v>
      </c>
      <c r="B88" s="7">
        <f ca="1" t="shared" si="21"/>
        <v>10</v>
      </c>
      <c r="C88" s="7" t="s">
        <v>730</v>
      </c>
      <c r="D88" s="73" t="s">
        <v>701</v>
      </c>
      <c r="E88" s="6" t="s">
        <v>716</v>
      </c>
      <c r="F88" s="68" t="s">
        <v>554</v>
      </c>
      <c r="G88" s="74">
        <v>0.86</v>
      </c>
      <c r="H88" s="63" t="s">
        <v>717</v>
      </c>
      <c r="I88" s="68" t="s">
        <v>718</v>
      </c>
      <c r="J88" s="73" t="s">
        <v>731</v>
      </c>
      <c r="K88" s="73" t="s">
        <v>487</v>
      </c>
      <c r="L88" s="6" t="s">
        <v>512</v>
      </c>
      <c r="M88" s="6" t="b">
        <v>1</v>
      </c>
      <c r="N88" t="str">
        <f ca="1" t="shared" si="15"/>
        <v>27.3A</v>
      </c>
      <c r="O88" t="str">
        <f ca="1" t="shared" si="16"/>
        <v>27.0A</v>
      </c>
      <c r="P88" t="str">
        <f ca="1" t="shared" si="17"/>
        <v>27.0A</v>
      </c>
      <c r="Q88" t="str">
        <f ca="1" t="shared" si="20"/>
        <v>86.3A</v>
      </c>
      <c r="R88" t="str">
        <f ca="1" t="shared" si="18"/>
        <v>87.2A</v>
      </c>
      <c r="S88" t="str">
        <f ca="1" t="shared" si="19"/>
        <v>86.3A</v>
      </c>
    </row>
    <row r="89" spans="1:19">
      <c r="A89" s="7" t="s">
        <v>62</v>
      </c>
      <c r="B89" s="7">
        <f ca="1" t="shared" si="21"/>
        <v>11</v>
      </c>
      <c r="C89" s="7" t="s">
        <v>732</v>
      </c>
      <c r="D89" s="73" t="s">
        <v>701</v>
      </c>
      <c r="E89" s="6" t="s">
        <v>702</v>
      </c>
      <c r="F89" s="68" t="s">
        <v>494</v>
      </c>
      <c r="G89" s="74">
        <v>0.85</v>
      </c>
      <c r="H89" s="63" t="s">
        <v>703</v>
      </c>
      <c r="I89" s="68" t="s">
        <v>704</v>
      </c>
      <c r="J89" s="73" t="s">
        <v>733</v>
      </c>
      <c r="K89" s="73" t="s">
        <v>487</v>
      </c>
      <c r="L89" s="6" t="s">
        <v>512</v>
      </c>
      <c r="M89" s="6" t="b">
        <v>1</v>
      </c>
      <c r="N89" t="str">
        <f ca="1" t="shared" si="15"/>
        <v>7.2A</v>
      </c>
      <c r="O89" t="str">
        <f ca="1" t="shared" si="16"/>
        <v>7.3A</v>
      </c>
      <c r="P89" t="str">
        <f ca="1" t="shared" si="17"/>
        <v>7.2A</v>
      </c>
      <c r="Q89" t="str">
        <f ca="1" t="shared" si="20"/>
        <v>21.9A</v>
      </c>
      <c r="R89" t="str">
        <f ca="1" t="shared" si="18"/>
        <v>22.1A</v>
      </c>
      <c r="S89" t="str">
        <f ca="1" t="shared" si="19"/>
        <v>21.9A</v>
      </c>
    </row>
    <row r="90" spans="1:19">
      <c r="A90" s="7" t="s">
        <v>62</v>
      </c>
      <c r="B90" s="7">
        <f ca="1" t="shared" si="21"/>
        <v>12</v>
      </c>
      <c r="C90" s="7" t="s">
        <v>734</v>
      </c>
      <c r="D90" s="73" t="s">
        <v>701</v>
      </c>
      <c r="E90" s="6" t="s">
        <v>716</v>
      </c>
      <c r="F90" s="68" t="s">
        <v>554</v>
      </c>
      <c r="G90" s="74">
        <v>0.86</v>
      </c>
      <c r="H90" s="63" t="s">
        <v>717</v>
      </c>
      <c r="I90" s="68" t="s">
        <v>718</v>
      </c>
      <c r="J90" s="73" t="s">
        <v>735</v>
      </c>
      <c r="K90" s="73" t="s">
        <v>487</v>
      </c>
      <c r="L90" s="6" t="s">
        <v>512</v>
      </c>
      <c r="M90" s="6" t="b">
        <v>1</v>
      </c>
      <c r="N90" t="str">
        <f ca="1" t="shared" si="15"/>
        <v>26.5A</v>
      </c>
      <c r="O90" t="str">
        <f ca="1" t="shared" si="16"/>
        <v>26.8A</v>
      </c>
      <c r="P90" t="str">
        <f ca="1" t="shared" si="17"/>
        <v>26.8A</v>
      </c>
      <c r="Q90" t="str">
        <f ca="1" t="shared" si="20"/>
        <v>84.5A</v>
      </c>
      <c r="R90" t="str">
        <f ca="1" t="shared" si="18"/>
        <v>83.7A</v>
      </c>
      <c r="S90" t="str">
        <f ca="1" t="shared" si="19"/>
        <v>84.5A</v>
      </c>
    </row>
    <row r="91" spans="1:19">
      <c r="A91" s="7" t="s">
        <v>62</v>
      </c>
      <c r="B91" s="7">
        <f ca="1" t="shared" si="21"/>
        <v>13</v>
      </c>
      <c r="C91" s="7" t="s">
        <v>736</v>
      </c>
      <c r="D91" s="73" t="s">
        <v>701</v>
      </c>
      <c r="E91" s="6" t="s">
        <v>702</v>
      </c>
      <c r="F91" s="68" t="s">
        <v>494</v>
      </c>
      <c r="G91" s="74">
        <v>0.85</v>
      </c>
      <c r="H91" s="63" t="s">
        <v>703</v>
      </c>
      <c r="I91" s="68" t="s">
        <v>704</v>
      </c>
      <c r="J91" s="73" t="s">
        <v>737</v>
      </c>
      <c r="K91" s="73" t="s">
        <v>487</v>
      </c>
      <c r="L91" s="6" t="s">
        <v>512</v>
      </c>
      <c r="M91" s="6" t="b">
        <v>1</v>
      </c>
      <c r="N91" t="str">
        <f ca="1" t="shared" si="15"/>
        <v>7.2A</v>
      </c>
      <c r="O91" t="str">
        <f ca="1" t="shared" si="16"/>
        <v>7.3A</v>
      </c>
      <c r="P91" t="str">
        <f ca="1" t="shared" si="17"/>
        <v>7.3A</v>
      </c>
      <c r="Q91" t="str">
        <f ca="1" t="shared" si="20"/>
        <v>21.2A</v>
      </c>
      <c r="R91" t="str">
        <f ca="1" t="shared" si="18"/>
        <v>21.2A</v>
      </c>
      <c r="S91" t="str">
        <f ca="1" t="shared" si="19"/>
        <v>21.2A</v>
      </c>
    </row>
    <row r="92" spans="1:19">
      <c r="A92" s="7" t="s">
        <v>62</v>
      </c>
      <c r="B92" s="7">
        <f ca="1" t="shared" si="21"/>
        <v>14</v>
      </c>
      <c r="C92" s="7" t="s">
        <v>738</v>
      </c>
      <c r="D92" s="73" t="s">
        <v>701</v>
      </c>
      <c r="E92" s="6" t="s">
        <v>702</v>
      </c>
      <c r="F92" s="68" t="s">
        <v>494</v>
      </c>
      <c r="G92" s="74">
        <v>0.85</v>
      </c>
      <c r="H92" s="63" t="s">
        <v>703</v>
      </c>
      <c r="I92" s="68" t="s">
        <v>704</v>
      </c>
      <c r="J92" s="73" t="s">
        <v>739</v>
      </c>
      <c r="K92" s="73" t="s">
        <v>487</v>
      </c>
      <c r="L92" s="6" t="s">
        <v>512</v>
      </c>
      <c r="M92" s="6" t="b">
        <v>1</v>
      </c>
      <c r="N92" t="str">
        <f ca="1" t="shared" si="15"/>
        <v>7.2A</v>
      </c>
      <c r="O92" t="str">
        <f ca="1" t="shared" si="16"/>
        <v>7.1A</v>
      </c>
      <c r="P92" t="str">
        <f ca="1" t="shared" si="17"/>
        <v>7.3A</v>
      </c>
      <c r="Q92" t="str">
        <f ca="1" t="shared" si="20"/>
        <v>21.2A</v>
      </c>
      <c r="R92" t="str">
        <f ca="1" t="shared" si="18"/>
        <v>21.2A</v>
      </c>
      <c r="S92" t="str">
        <f ca="1" t="shared" si="19"/>
        <v>21.2A</v>
      </c>
    </row>
    <row r="93" spans="1:19">
      <c r="A93" s="7" t="s">
        <v>62</v>
      </c>
      <c r="B93" s="7">
        <f ca="1" t="shared" si="21"/>
        <v>15</v>
      </c>
      <c r="C93" s="7" t="s">
        <v>740</v>
      </c>
      <c r="D93" s="73" t="s">
        <v>701</v>
      </c>
      <c r="E93" s="6" t="s">
        <v>702</v>
      </c>
      <c r="F93" s="68" t="s">
        <v>494</v>
      </c>
      <c r="G93" s="74">
        <v>0.85</v>
      </c>
      <c r="H93" s="63" t="s">
        <v>703</v>
      </c>
      <c r="I93" s="68" t="s">
        <v>704</v>
      </c>
      <c r="J93" s="73" t="s">
        <v>741</v>
      </c>
      <c r="K93" s="73" t="s">
        <v>487</v>
      </c>
      <c r="L93" s="6" t="s">
        <v>512</v>
      </c>
      <c r="M93" s="6" t="b">
        <v>1</v>
      </c>
      <c r="N93" t="str">
        <f ca="1" t="shared" si="15"/>
        <v>7.0A</v>
      </c>
      <c r="O93" t="str">
        <f ca="1" t="shared" si="16"/>
        <v>7.0A</v>
      </c>
      <c r="P93" t="str">
        <f ca="1" t="shared" si="17"/>
        <v>6.9A</v>
      </c>
      <c r="Q93" t="str">
        <f ca="1" t="shared" si="20"/>
        <v>21.2A</v>
      </c>
      <c r="R93" t="str">
        <f ca="1" t="shared" si="18"/>
        <v>21.0A</v>
      </c>
      <c r="S93" t="str">
        <f ca="1" t="shared" si="19"/>
        <v>21.4A</v>
      </c>
    </row>
    <row r="94" spans="1:19">
      <c r="A94" s="7" t="s">
        <v>62</v>
      </c>
      <c r="B94" s="7">
        <f ca="1" t="shared" si="21"/>
        <v>16</v>
      </c>
      <c r="C94" s="7" t="s">
        <v>742</v>
      </c>
      <c r="D94" s="73" t="s">
        <v>701</v>
      </c>
      <c r="E94" s="6" t="s">
        <v>716</v>
      </c>
      <c r="F94" s="68" t="s">
        <v>554</v>
      </c>
      <c r="G94" s="74">
        <v>0.86</v>
      </c>
      <c r="H94" s="63" t="s">
        <v>717</v>
      </c>
      <c r="I94" s="68" t="s">
        <v>718</v>
      </c>
      <c r="J94" s="73" t="s">
        <v>743</v>
      </c>
      <c r="K94" s="73" t="s">
        <v>487</v>
      </c>
      <c r="L94" s="6" t="s">
        <v>512</v>
      </c>
      <c r="M94" s="6" t="b">
        <v>1</v>
      </c>
      <c r="N94" t="str">
        <f ca="1" t="shared" si="15"/>
        <v>25.6A</v>
      </c>
      <c r="O94" t="str">
        <f ca="1" t="shared" si="16"/>
        <v>25.9A</v>
      </c>
      <c r="P94" t="str">
        <f ca="1" t="shared" si="17"/>
        <v>25.9A</v>
      </c>
      <c r="Q94" t="str">
        <f ca="1" t="shared" si="20"/>
        <v>85.4A</v>
      </c>
      <c r="R94" t="str">
        <f ca="1" t="shared" si="18"/>
        <v>84.5A</v>
      </c>
      <c r="S94" t="str">
        <f ca="1" t="shared" si="19"/>
        <v>85.4A</v>
      </c>
    </row>
    <row r="95" spans="1:19">
      <c r="A95" s="7" t="s">
        <v>65</v>
      </c>
      <c r="B95" s="7">
        <f ca="1" t="shared" si="21"/>
        <v>1</v>
      </c>
      <c r="C95" s="7" t="s">
        <v>744</v>
      </c>
      <c r="D95" s="73" t="s">
        <v>745</v>
      </c>
      <c r="E95" s="6" t="s">
        <v>746</v>
      </c>
      <c r="F95" s="68" t="s">
        <v>458</v>
      </c>
      <c r="G95" s="74">
        <v>0.85</v>
      </c>
      <c r="H95" s="63" t="s">
        <v>747</v>
      </c>
      <c r="I95" s="68" t="s">
        <v>748</v>
      </c>
      <c r="J95" s="73" t="s">
        <v>749</v>
      </c>
      <c r="K95" s="73" t="s">
        <v>487</v>
      </c>
      <c r="L95" s="6" t="s">
        <v>512</v>
      </c>
      <c r="M95" s="6" t="b">
        <v>1</v>
      </c>
      <c r="N95" t="str">
        <f ca="1" t="shared" si="15"/>
        <v>45.5A</v>
      </c>
      <c r="O95" t="str">
        <f ca="1" t="shared" si="16"/>
        <v>45.0A</v>
      </c>
      <c r="P95" t="str">
        <f ca="1" t="shared" si="17"/>
        <v>46.0A</v>
      </c>
      <c r="Q95" t="str">
        <f ca="1" t="shared" si="20"/>
        <v>136.6A</v>
      </c>
      <c r="R95" t="str">
        <f ca="1" t="shared" si="18"/>
        <v>138.0A</v>
      </c>
      <c r="S95" t="str">
        <f ca="1" t="shared" si="19"/>
        <v>138.0A</v>
      </c>
    </row>
    <row r="96" spans="1:19">
      <c r="A96" s="7" t="s">
        <v>65</v>
      </c>
      <c r="B96" s="7">
        <f ca="1" t="shared" si="21"/>
        <v>2</v>
      </c>
      <c r="C96" s="7" t="s">
        <v>744</v>
      </c>
      <c r="D96" s="73" t="s">
        <v>745</v>
      </c>
      <c r="E96" s="6" t="s">
        <v>746</v>
      </c>
      <c r="F96" s="68" t="s">
        <v>458</v>
      </c>
      <c r="G96" s="74">
        <v>0.85</v>
      </c>
      <c r="H96" s="63" t="s">
        <v>747</v>
      </c>
      <c r="I96" s="68" t="s">
        <v>748</v>
      </c>
      <c r="J96" s="73" t="s">
        <v>750</v>
      </c>
      <c r="K96" s="73" t="s">
        <v>487</v>
      </c>
      <c r="L96" s="6" t="s">
        <v>512</v>
      </c>
      <c r="M96" s="6" t="b">
        <v>1</v>
      </c>
      <c r="N96" t="str">
        <f ca="1" t="shared" si="15"/>
        <v>45.5A</v>
      </c>
      <c r="O96" t="str">
        <f ca="1" t="shared" si="16"/>
        <v>45.0A</v>
      </c>
      <c r="P96" t="str">
        <f ca="1" t="shared" si="17"/>
        <v>45.5A</v>
      </c>
      <c r="Q96" t="str">
        <f ca="1" t="shared" si="20"/>
        <v>136.6A</v>
      </c>
      <c r="R96" t="str">
        <f ca="1" t="shared" si="18"/>
        <v>135.2A</v>
      </c>
      <c r="S96" t="str">
        <f ca="1" t="shared" si="19"/>
        <v>135.2A</v>
      </c>
    </row>
    <row r="97" spans="1:19">
      <c r="A97" s="7" t="s">
        <v>65</v>
      </c>
      <c r="B97" s="7">
        <f ca="1" t="shared" si="21"/>
        <v>3</v>
      </c>
      <c r="C97" s="7" t="s">
        <v>744</v>
      </c>
      <c r="D97" s="73" t="s">
        <v>745</v>
      </c>
      <c r="E97" s="6" t="s">
        <v>746</v>
      </c>
      <c r="F97" s="68" t="s">
        <v>458</v>
      </c>
      <c r="G97" s="74">
        <v>0.85</v>
      </c>
      <c r="H97" s="63" t="s">
        <v>747</v>
      </c>
      <c r="I97" s="68" t="s">
        <v>748</v>
      </c>
      <c r="J97" s="73" t="s">
        <v>751</v>
      </c>
      <c r="K97" s="73" t="s">
        <v>487</v>
      </c>
      <c r="L97" s="6" t="s">
        <v>512</v>
      </c>
      <c r="M97" s="6" t="b">
        <v>1</v>
      </c>
      <c r="N97" t="str">
        <f ca="1" t="shared" si="15"/>
        <v>47.0A</v>
      </c>
      <c r="O97" t="str">
        <f ca="1" t="shared" si="16"/>
        <v>47.5A</v>
      </c>
      <c r="P97" t="str">
        <f ca="1" t="shared" si="17"/>
        <v>47.0A</v>
      </c>
      <c r="Q97" t="str">
        <f ca="1" t="shared" si="20"/>
        <v>142.3A</v>
      </c>
      <c r="R97" t="str">
        <f ca="1" t="shared" si="18"/>
        <v>140.9A</v>
      </c>
      <c r="S97" t="str">
        <f ca="1" t="shared" si="19"/>
        <v>142.3A</v>
      </c>
    </row>
    <row r="98" spans="1:19">
      <c r="A98" s="7" t="s">
        <v>65</v>
      </c>
      <c r="B98" s="7">
        <f ca="1" t="shared" si="21"/>
        <v>4</v>
      </c>
      <c r="C98" s="7" t="s">
        <v>744</v>
      </c>
      <c r="D98" s="73" t="s">
        <v>745</v>
      </c>
      <c r="E98" s="6" t="s">
        <v>746</v>
      </c>
      <c r="F98" s="68" t="s">
        <v>458</v>
      </c>
      <c r="G98" s="74">
        <v>0.85</v>
      </c>
      <c r="H98" s="63" t="s">
        <v>747</v>
      </c>
      <c r="I98" s="68" t="s">
        <v>748</v>
      </c>
      <c r="J98" s="73" t="s">
        <v>752</v>
      </c>
      <c r="K98" s="73" t="s">
        <v>487</v>
      </c>
      <c r="L98" s="6" t="s">
        <v>512</v>
      </c>
      <c r="M98" s="6" t="b">
        <v>1</v>
      </c>
      <c r="N98" t="str">
        <f ca="1" t="shared" si="15"/>
        <v>44.1A</v>
      </c>
      <c r="O98" t="str">
        <f ca="1" t="shared" si="16"/>
        <v>44.5A</v>
      </c>
      <c r="P98" t="str">
        <f ca="1" t="shared" si="17"/>
        <v>44.1A</v>
      </c>
      <c r="Q98" t="str">
        <f ca="1" t="shared" si="20"/>
        <v>142.3A</v>
      </c>
      <c r="R98" t="str">
        <f ca="1" t="shared" si="18"/>
        <v>143.7A</v>
      </c>
      <c r="S98" t="str">
        <f ca="1" t="shared" si="19"/>
        <v>140.9A</v>
      </c>
    </row>
    <row r="99" spans="1:19">
      <c r="A99" s="7" t="s">
        <v>65</v>
      </c>
      <c r="B99" s="7">
        <f ca="1" t="shared" si="21"/>
        <v>5</v>
      </c>
      <c r="C99" s="7" t="s">
        <v>744</v>
      </c>
      <c r="D99" s="73" t="s">
        <v>745</v>
      </c>
      <c r="E99" s="6" t="s">
        <v>746</v>
      </c>
      <c r="F99" s="68" t="s">
        <v>458</v>
      </c>
      <c r="G99" s="74">
        <v>0.85</v>
      </c>
      <c r="H99" s="63" t="s">
        <v>747</v>
      </c>
      <c r="I99" s="68" t="s">
        <v>748</v>
      </c>
      <c r="J99" s="73" t="s">
        <v>753</v>
      </c>
      <c r="K99" s="73" t="s">
        <v>487</v>
      </c>
      <c r="L99" s="6" t="s">
        <v>512</v>
      </c>
      <c r="M99" s="6" t="b">
        <v>1</v>
      </c>
      <c r="N99" t="str">
        <f ca="1" t="shared" ref="N99:N130" si="22">TEXT(VALUE(LEFT($H99,LEN($H99)-1))*(RANDBETWEEN(30,33)/100),"0.0")&amp;"A"</f>
        <v>47.0A</v>
      </c>
      <c r="O99" t="str">
        <f ca="1" t="shared" ref="O99:O130" si="23">TEXT(VALUE(LEFT($N99,LEN($N99)-1))+VALUE(LEFT($N99,LEN($N99)-1))*(RANDBETWEEN(-1,1)/100),"0.0")&amp;"A"</f>
        <v>47.5A</v>
      </c>
      <c r="P99" t="str">
        <f ca="1" t="shared" ref="P99:P130" si="24">TEXT(VALUE(LEFT($N99,LEN($N99)-1))+VALUE(LEFT($N99,LEN($N99)-1))*(RANDBETWEEN(-1,1)/100),"0.0")&amp;"A"</f>
        <v>47.5A</v>
      </c>
      <c r="Q99" t="str">
        <f ca="1" t="shared" si="20"/>
        <v>139.5A</v>
      </c>
      <c r="R99" t="str">
        <f ca="1" t="shared" ref="R99:R130" si="25">TEXT(VALUE(LEFT($Q99,LEN($Q99)-1))+VALUE(LEFT($Q99,LEN($Q99)-1))*(RANDBETWEEN(-1,1)/100),"0.0")&amp;"A"</f>
        <v>139.5A</v>
      </c>
      <c r="S99" t="str">
        <f ca="1" t="shared" ref="S99:S130" si="26">TEXT(VALUE(LEFT($Q99,LEN($Q99)-1))+VALUE(LEFT($Q99,LEN($Q99)-1))*(RANDBETWEEN(-1,1)/100),"0.0")&amp;"A"</f>
        <v>139.5A</v>
      </c>
    </row>
    <row r="100" spans="1:19">
      <c r="A100" s="7" t="s">
        <v>65</v>
      </c>
      <c r="B100" s="7">
        <f ca="1" t="shared" si="21"/>
        <v>6</v>
      </c>
      <c r="C100" s="7" t="s">
        <v>754</v>
      </c>
      <c r="D100" s="73" t="s">
        <v>745</v>
      </c>
      <c r="E100" s="6" t="s">
        <v>755</v>
      </c>
      <c r="F100" s="68" t="s">
        <v>609</v>
      </c>
      <c r="G100" s="74">
        <v>0.86</v>
      </c>
      <c r="H100" s="63" t="s">
        <v>756</v>
      </c>
      <c r="I100" s="68" t="s">
        <v>748</v>
      </c>
      <c r="J100" s="73" t="s">
        <v>757</v>
      </c>
      <c r="K100" s="73" t="s">
        <v>487</v>
      </c>
      <c r="L100" s="6" t="s">
        <v>512</v>
      </c>
      <c r="M100" s="6" t="b">
        <v>1</v>
      </c>
      <c r="N100" t="str">
        <f ca="1" t="shared" si="22"/>
        <v>73.6A</v>
      </c>
      <c r="O100" t="str">
        <f ca="1" t="shared" si="23"/>
        <v>74.3A</v>
      </c>
      <c r="P100" t="str">
        <f ca="1" t="shared" si="24"/>
        <v>72.9A</v>
      </c>
      <c r="Q100" t="str">
        <f ca="1" t="shared" si="20"/>
        <v>250.4A</v>
      </c>
      <c r="R100" t="str">
        <f ca="1" t="shared" si="25"/>
        <v>250.4A</v>
      </c>
      <c r="S100" t="str">
        <f ca="1" t="shared" si="26"/>
        <v>252.9A</v>
      </c>
    </row>
    <row r="101" spans="1:19">
      <c r="A101" s="7" t="s">
        <v>65</v>
      </c>
      <c r="B101" s="7">
        <f ca="1" t="shared" si="21"/>
        <v>7</v>
      </c>
      <c r="C101" s="7" t="s">
        <v>754</v>
      </c>
      <c r="D101" s="73" t="s">
        <v>745</v>
      </c>
      <c r="E101" s="6" t="s">
        <v>755</v>
      </c>
      <c r="F101" s="68" t="s">
        <v>609</v>
      </c>
      <c r="G101" s="74">
        <v>0.86</v>
      </c>
      <c r="H101" s="63" t="s">
        <v>756</v>
      </c>
      <c r="I101" s="68" t="s">
        <v>748</v>
      </c>
      <c r="J101" s="73" t="s">
        <v>758</v>
      </c>
      <c r="K101" s="73" t="s">
        <v>487</v>
      </c>
      <c r="L101" s="6" t="s">
        <v>512</v>
      </c>
      <c r="M101" s="6" t="b">
        <v>1</v>
      </c>
      <c r="N101" t="str">
        <f ca="1" t="shared" si="22"/>
        <v>73.6A</v>
      </c>
      <c r="O101" t="str">
        <f ca="1" t="shared" si="23"/>
        <v>72.9A</v>
      </c>
      <c r="P101" t="str">
        <f ca="1" t="shared" si="24"/>
        <v>73.6A</v>
      </c>
      <c r="Q101" t="str">
        <f ca="1" t="shared" si="20"/>
        <v>238.1A</v>
      </c>
      <c r="R101" t="str">
        <f ca="1" t="shared" si="25"/>
        <v>235.7A</v>
      </c>
      <c r="S101" t="str">
        <f ca="1" t="shared" si="26"/>
        <v>240.5A</v>
      </c>
    </row>
    <row r="102" spans="1:19">
      <c r="A102" s="7" t="s">
        <v>65</v>
      </c>
      <c r="B102" s="7">
        <f ca="1" t="shared" si="21"/>
        <v>8</v>
      </c>
      <c r="C102" s="7" t="s">
        <v>759</v>
      </c>
      <c r="D102" s="73" t="s">
        <v>760</v>
      </c>
      <c r="E102" s="6" t="s">
        <v>761</v>
      </c>
      <c r="F102" s="68" t="s">
        <v>494</v>
      </c>
      <c r="G102" s="74">
        <v>0.89</v>
      </c>
      <c r="H102" s="63" t="s">
        <v>762</v>
      </c>
      <c r="I102" s="68" t="s">
        <v>583</v>
      </c>
      <c r="J102" s="73" t="s">
        <v>763</v>
      </c>
      <c r="K102" s="73" t="s">
        <v>487</v>
      </c>
      <c r="L102" s="6" t="s">
        <v>512</v>
      </c>
      <c r="M102" s="6" t="b">
        <v>1</v>
      </c>
      <c r="N102" t="str">
        <f ca="1" t="shared" si="22"/>
        <v>6.2A</v>
      </c>
      <c r="O102" t="str">
        <f ca="1" t="shared" si="23"/>
        <v>6.1A</v>
      </c>
      <c r="P102" t="str">
        <f ca="1" t="shared" si="24"/>
        <v>6.1A</v>
      </c>
      <c r="Q102" t="str">
        <f ca="1" t="shared" ref="Q102:Q133" si="27">TEXT(VALUE(LEFT($H102,LEN($H102)-1))*(RANDBETWEEN(96,102)/100),"0.0")&amp;"A"</f>
        <v>19.9A</v>
      </c>
      <c r="R102" t="str">
        <f ca="1" t="shared" si="25"/>
        <v>19.9A</v>
      </c>
      <c r="S102" t="str">
        <f ca="1" t="shared" si="26"/>
        <v>19.7A</v>
      </c>
    </row>
    <row r="103" spans="1:19">
      <c r="A103" s="7" t="s">
        <v>65</v>
      </c>
      <c r="B103" s="7">
        <f ca="1" t="shared" si="21"/>
        <v>9</v>
      </c>
      <c r="C103" s="7" t="s">
        <v>759</v>
      </c>
      <c r="D103" s="73" t="s">
        <v>760</v>
      </c>
      <c r="E103" s="6" t="s">
        <v>761</v>
      </c>
      <c r="F103" s="68" t="s">
        <v>494</v>
      </c>
      <c r="G103" s="74">
        <v>0.89</v>
      </c>
      <c r="H103" s="63" t="s">
        <v>762</v>
      </c>
      <c r="I103" s="68" t="s">
        <v>583</v>
      </c>
      <c r="J103" s="73" t="s">
        <v>764</v>
      </c>
      <c r="K103" s="73" t="s">
        <v>487</v>
      </c>
      <c r="L103" s="6" t="s">
        <v>512</v>
      </c>
      <c r="M103" s="6" t="b">
        <v>1</v>
      </c>
      <c r="N103" t="str">
        <f ca="1" t="shared" si="22"/>
        <v>6.8A</v>
      </c>
      <c r="O103" t="str">
        <f ca="1" t="shared" si="23"/>
        <v>6.7A</v>
      </c>
      <c r="P103" t="str">
        <f ca="1" t="shared" si="24"/>
        <v>6.7A</v>
      </c>
      <c r="Q103" t="str">
        <f ca="1" t="shared" si="27"/>
        <v>21.2A</v>
      </c>
      <c r="R103" t="str">
        <f ca="1" t="shared" si="25"/>
        <v>21.2A</v>
      </c>
      <c r="S103" t="str">
        <f ca="1" t="shared" si="26"/>
        <v>21.2A</v>
      </c>
    </row>
    <row r="104" spans="1:19">
      <c r="A104" s="7" t="s">
        <v>65</v>
      </c>
      <c r="B104" s="7">
        <f ca="1" t="shared" si="21"/>
        <v>10</v>
      </c>
      <c r="C104" s="7" t="s">
        <v>765</v>
      </c>
      <c r="D104" s="73" t="s">
        <v>760</v>
      </c>
      <c r="E104" s="6" t="s">
        <v>766</v>
      </c>
      <c r="F104" s="68" t="s">
        <v>767</v>
      </c>
      <c r="G104" s="74">
        <v>0.88</v>
      </c>
      <c r="H104" s="63" t="s">
        <v>768</v>
      </c>
      <c r="I104" s="68" t="s">
        <v>769</v>
      </c>
      <c r="J104" s="73" t="s">
        <v>770</v>
      </c>
      <c r="K104" s="73" t="s">
        <v>487</v>
      </c>
      <c r="L104" s="6" t="s">
        <v>512</v>
      </c>
      <c r="M104" s="6" t="b">
        <v>1</v>
      </c>
      <c r="N104" t="str">
        <f ca="1" t="shared" si="22"/>
        <v>2.6A</v>
      </c>
      <c r="O104" t="str">
        <f ca="1" t="shared" si="23"/>
        <v>2.6A</v>
      </c>
      <c r="P104" t="str">
        <f ca="1" t="shared" si="24"/>
        <v>2.6A</v>
      </c>
      <c r="Q104" t="str">
        <f ca="1" t="shared" si="27"/>
        <v>7.9A</v>
      </c>
      <c r="R104" t="str">
        <f ca="1" t="shared" si="25"/>
        <v>7.9A</v>
      </c>
      <c r="S104" t="str">
        <f ca="1" t="shared" si="26"/>
        <v>7.8A</v>
      </c>
    </row>
    <row r="105" spans="1:19">
      <c r="A105" s="7" t="s">
        <v>65</v>
      </c>
      <c r="B105" s="7">
        <f ca="1" t="shared" si="21"/>
        <v>11</v>
      </c>
      <c r="C105" s="7" t="s">
        <v>765</v>
      </c>
      <c r="D105" s="73" t="s">
        <v>760</v>
      </c>
      <c r="E105" s="6" t="s">
        <v>766</v>
      </c>
      <c r="F105" s="68" t="s">
        <v>767</v>
      </c>
      <c r="G105" s="74">
        <v>0.88</v>
      </c>
      <c r="H105" s="63" t="s">
        <v>768</v>
      </c>
      <c r="I105" s="68" t="s">
        <v>769</v>
      </c>
      <c r="J105" s="73" t="s">
        <v>771</v>
      </c>
      <c r="K105" s="73" t="s">
        <v>487</v>
      </c>
      <c r="L105" s="6" t="s">
        <v>512</v>
      </c>
      <c r="M105" s="6" t="b">
        <v>1</v>
      </c>
      <c r="N105" t="str">
        <f ca="1" t="shared" si="22"/>
        <v>2.4A</v>
      </c>
      <c r="O105" t="str">
        <f ca="1" t="shared" si="23"/>
        <v>2.4A</v>
      </c>
      <c r="P105" t="str">
        <f ca="1" t="shared" si="24"/>
        <v>2.4A</v>
      </c>
      <c r="Q105" t="str">
        <f ca="1" t="shared" si="27"/>
        <v>7.6A</v>
      </c>
      <c r="R105" t="str">
        <f ca="1" t="shared" si="25"/>
        <v>7.6A</v>
      </c>
      <c r="S105" t="str">
        <f ca="1" t="shared" si="26"/>
        <v>7.5A</v>
      </c>
    </row>
    <row r="106" spans="1:19">
      <c r="A106" s="7" t="s">
        <v>68</v>
      </c>
      <c r="B106" s="7">
        <f ca="1" t="shared" si="21"/>
        <v>1</v>
      </c>
      <c r="C106" s="7" t="s">
        <v>772</v>
      </c>
      <c r="D106" s="73" t="s">
        <v>773</v>
      </c>
      <c r="E106" s="6" t="s">
        <v>774</v>
      </c>
      <c r="F106" s="68" t="s">
        <v>554</v>
      </c>
      <c r="G106" s="74">
        <v>0.86</v>
      </c>
      <c r="H106" s="63" t="s">
        <v>775</v>
      </c>
      <c r="I106" s="68" t="s">
        <v>633</v>
      </c>
      <c r="J106" s="73" t="s">
        <v>776</v>
      </c>
      <c r="K106" s="73" t="s">
        <v>558</v>
      </c>
      <c r="L106" s="6" t="s">
        <v>512</v>
      </c>
      <c r="M106" s="6" t="b">
        <v>1</v>
      </c>
      <c r="N106" t="str">
        <f ca="1" t="shared" si="22"/>
        <v>26.7A</v>
      </c>
      <c r="O106" t="str">
        <f ca="1" t="shared" si="23"/>
        <v>27.0A</v>
      </c>
      <c r="P106" t="str">
        <f ca="1" t="shared" si="24"/>
        <v>26.7A</v>
      </c>
      <c r="Q106" t="str">
        <f ca="1" t="shared" si="27"/>
        <v>82.6A</v>
      </c>
      <c r="R106" t="str">
        <f ca="1" t="shared" si="25"/>
        <v>83.4A</v>
      </c>
      <c r="S106" t="str">
        <f ca="1" t="shared" si="26"/>
        <v>82.6A</v>
      </c>
    </row>
    <row r="107" spans="1:19">
      <c r="A107" s="7" t="s">
        <v>68</v>
      </c>
      <c r="B107" s="7">
        <f ca="1" t="shared" si="21"/>
        <v>2</v>
      </c>
      <c r="C107" s="7" t="s">
        <v>777</v>
      </c>
      <c r="D107" s="73" t="s">
        <v>773</v>
      </c>
      <c r="E107" s="6" t="s">
        <v>774</v>
      </c>
      <c r="F107" s="68" t="s">
        <v>554</v>
      </c>
      <c r="G107" s="74">
        <v>0.86</v>
      </c>
      <c r="H107" s="63" t="s">
        <v>775</v>
      </c>
      <c r="I107" s="68" t="s">
        <v>633</v>
      </c>
      <c r="J107" s="73" t="s">
        <v>778</v>
      </c>
      <c r="K107" s="73" t="s">
        <v>558</v>
      </c>
      <c r="L107" s="6" t="s">
        <v>512</v>
      </c>
      <c r="M107" s="6" t="b">
        <v>1</v>
      </c>
      <c r="N107" t="str">
        <f ca="1" t="shared" si="22"/>
        <v>25.8A</v>
      </c>
      <c r="O107" t="str">
        <f ca="1" t="shared" si="23"/>
        <v>26.1A</v>
      </c>
      <c r="P107" t="str">
        <f ca="1" t="shared" si="24"/>
        <v>25.5A</v>
      </c>
      <c r="Q107" t="str">
        <f ca="1" t="shared" si="27"/>
        <v>86.9A</v>
      </c>
      <c r="R107" t="str">
        <f ca="1" t="shared" si="25"/>
        <v>87.8A</v>
      </c>
      <c r="S107" t="str">
        <f ca="1" t="shared" si="26"/>
        <v>86.9A</v>
      </c>
    </row>
    <row r="108" spans="1:19">
      <c r="A108" s="7" t="s">
        <v>68</v>
      </c>
      <c r="B108" s="7">
        <f ca="1" t="shared" si="21"/>
        <v>3</v>
      </c>
      <c r="C108" s="7" t="s">
        <v>779</v>
      </c>
      <c r="D108" s="73" t="s">
        <v>773</v>
      </c>
      <c r="E108" s="6" t="s">
        <v>774</v>
      </c>
      <c r="F108" s="68" t="s">
        <v>554</v>
      </c>
      <c r="G108" s="74">
        <v>0.86</v>
      </c>
      <c r="H108" s="63" t="s">
        <v>775</v>
      </c>
      <c r="I108" s="68" t="s">
        <v>633</v>
      </c>
      <c r="J108" s="73" t="s">
        <v>780</v>
      </c>
      <c r="K108" s="73" t="s">
        <v>558</v>
      </c>
      <c r="L108" s="6" t="s">
        <v>512</v>
      </c>
      <c r="M108" s="6" t="b">
        <v>1</v>
      </c>
      <c r="N108" t="str">
        <f ca="1" t="shared" si="22"/>
        <v>26.7A</v>
      </c>
      <c r="O108" t="str">
        <f ca="1" t="shared" si="23"/>
        <v>26.4A</v>
      </c>
      <c r="P108" t="str">
        <f ca="1" t="shared" si="24"/>
        <v>26.7A</v>
      </c>
      <c r="Q108" t="str">
        <f ca="1" t="shared" si="27"/>
        <v>84.3A</v>
      </c>
      <c r="R108" t="str">
        <f ca="1" t="shared" si="25"/>
        <v>84.3A</v>
      </c>
      <c r="S108" t="str">
        <f ca="1" t="shared" si="26"/>
        <v>85.1A</v>
      </c>
    </row>
    <row r="109" spans="1:19">
      <c r="A109" s="7" t="s">
        <v>68</v>
      </c>
      <c r="B109" s="7">
        <f ca="1" t="shared" si="21"/>
        <v>4</v>
      </c>
      <c r="C109" s="7" t="s">
        <v>781</v>
      </c>
      <c r="D109" s="73" t="s">
        <v>773</v>
      </c>
      <c r="E109" s="6" t="s">
        <v>774</v>
      </c>
      <c r="F109" s="68" t="s">
        <v>554</v>
      </c>
      <c r="G109" s="74">
        <v>0.86</v>
      </c>
      <c r="H109" s="63" t="s">
        <v>775</v>
      </c>
      <c r="I109" s="68" t="s">
        <v>633</v>
      </c>
      <c r="J109" s="73" t="s">
        <v>782</v>
      </c>
      <c r="K109" s="73" t="s">
        <v>558</v>
      </c>
      <c r="L109" s="6" t="s">
        <v>512</v>
      </c>
      <c r="M109" s="6" t="b">
        <v>1</v>
      </c>
      <c r="N109" t="str">
        <f ca="1" t="shared" si="22"/>
        <v>27.5A</v>
      </c>
      <c r="O109" t="str">
        <f ca="1" t="shared" si="23"/>
        <v>27.2A</v>
      </c>
      <c r="P109" t="str">
        <f ca="1" t="shared" si="24"/>
        <v>27.8A</v>
      </c>
      <c r="Q109" t="str">
        <f ca="1" t="shared" si="27"/>
        <v>83.4A</v>
      </c>
      <c r="R109" t="str">
        <f ca="1" t="shared" si="25"/>
        <v>83.4A</v>
      </c>
      <c r="S109" t="str">
        <f ca="1" t="shared" si="26"/>
        <v>83.4A</v>
      </c>
    </row>
    <row r="110" spans="1:19">
      <c r="A110" s="7" t="s">
        <v>68</v>
      </c>
      <c r="B110" s="7">
        <f ca="1" t="shared" ref="B106:B140" si="28">IF(ISBLANK(A110),"",_xlfn.MAXIFS(INDIRECT(ADDRESS(1,2)&amp;":"&amp;ADDRESS(ROW(A110)-1,2)),INDIRECT(ADDRESS(1,1)&amp;":"&amp;ADDRESS(ROW(A110)-1,1)),A110)+1)</f>
        <v>5</v>
      </c>
      <c r="C110" s="7" t="s">
        <v>783</v>
      </c>
      <c r="D110" s="73" t="s">
        <v>773</v>
      </c>
      <c r="E110" s="6" t="s">
        <v>774</v>
      </c>
      <c r="F110" s="68" t="s">
        <v>554</v>
      </c>
      <c r="G110" s="74">
        <v>0.86</v>
      </c>
      <c r="H110" s="63" t="s">
        <v>775</v>
      </c>
      <c r="I110" s="68" t="s">
        <v>633</v>
      </c>
      <c r="J110" s="73" t="s">
        <v>784</v>
      </c>
      <c r="K110" s="73" t="s">
        <v>558</v>
      </c>
      <c r="L110" s="6" t="s">
        <v>512</v>
      </c>
      <c r="M110" s="6" t="b">
        <v>1</v>
      </c>
      <c r="N110" t="str">
        <f ca="1" t="shared" si="22"/>
        <v>26.7A</v>
      </c>
      <c r="O110" t="str">
        <f ca="1" t="shared" si="23"/>
        <v>26.7A</v>
      </c>
      <c r="P110" t="str">
        <f ca="1" t="shared" si="24"/>
        <v>26.7A</v>
      </c>
      <c r="Q110" t="str">
        <f ca="1" t="shared" si="27"/>
        <v>82.6A</v>
      </c>
      <c r="R110" t="str">
        <f ca="1" t="shared" si="25"/>
        <v>81.8A</v>
      </c>
      <c r="S110" t="str">
        <f ca="1" t="shared" si="26"/>
        <v>81.8A</v>
      </c>
    </row>
    <row r="111" spans="1:19">
      <c r="A111" s="7" t="s">
        <v>68</v>
      </c>
      <c r="B111" s="7">
        <f ca="1" t="shared" si="28"/>
        <v>6</v>
      </c>
      <c r="C111" s="7" t="s">
        <v>785</v>
      </c>
      <c r="D111" s="73" t="s">
        <v>773</v>
      </c>
      <c r="E111" s="6" t="s">
        <v>774</v>
      </c>
      <c r="F111" s="68" t="s">
        <v>554</v>
      </c>
      <c r="G111" s="74">
        <v>0.86</v>
      </c>
      <c r="H111" s="63" t="s">
        <v>775</v>
      </c>
      <c r="I111" s="68" t="s">
        <v>633</v>
      </c>
      <c r="J111" s="73" t="s">
        <v>786</v>
      </c>
      <c r="K111" s="73" t="s">
        <v>558</v>
      </c>
      <c r="L111" s="6" t="s">
        <v>512</v>
      </c>
      <c r="M111" s="6" t="b">
        <v>1</v>
      </c>
      <c r="N111" t="str">
        <f ca="1" t="shared" si="22"/>
        <v>28.4A</v>
      </c>
      <c r="O111" t="str">
        <f ca="1" t="shared" si="23"/>
        <v>28.4A</v>
      </c>
      <c r="P111" t="str">
        <f ca="1" t="shared" si="24"/>
        <v>28.7A</v>
      </c>
      <c r="Q111" t="str">
        <f ca="1" t="shared" si="27"/>
        <v>83.4A</v>
      </c>
      <c r="R111" t="str">
        <f ca="1" t="shared" si="25"/>
        <v>83.4A</v>
      </c>
      <c r="S111" t="str">
        <f ca="1" t="shared" si="26"/>
        <v>82.6A</v>
      </c>
    </row>
    <row r="112" spans="1:19">
      <c r="A112" s="7" t="s">
        <v>68</v>
      </c>
      <c r="B112" s="7">
        <f ca="1" t="shared" si="28"/>
        <v>7</v>
      </c>
      <c r="C112" s="7" t="s">
        <v>787</v>
      </c>
      <c r="D112" s="73" t="s">
        <v>543</v>
      </c>
      <c r="E112" s="6" t="s">
        <v>788</v>
      </c>
      <c r="F112" s="68" t="s">
        <v>609</v>
      </c>
      <c r="G112" s="74">
        <v>0.82</v>
      </c>
      <c r="H112" s="63" t="s">
        <v>789</v>
      </c>
      <c r="I112" s="68" t="s">
        <v>790</v>
      </c>
      <c r="J112" s="73" t="s">
        <v>791</v>
      </c>
      <c r="K112" s="73" t="s">
        <v>558</v>
      </c>
      <c r="L112" s="6" t="s">
        <v>512</v>
      </c>
      <c r="M112" s="6" t="b">
        <v>1</v>
      </c>
      <c r="N112" t="str">
        <f ca="1" t="shared" si="22"/>
        <v>81.5A</v>
      </c>
      <c r="O112" t="str">
        <f ca="1" t="shared" si="23"/>
        <v>81.5A</v>
      </c>
      <c r="P112" t="str">
        <f ca="1" t="shared" si="24"/>
        <v>82.3A</v>
      </c>
      <c r="Q112" t="str">
        <f ca="1" t="shared" si="27"/>
        <v>257.7A</v>
      </c>
      <c r="R112" t="str">
        <f ca="1" t="shared" si="25"/>
        <v>260.3A</v>
      </c>
      <c r="S112" t="str">
        <f ca="1" t="shared" si="26"/>
        <v>257.7A</v>
      </c>
    </row>
    <row r="113" spans="1:19">
      <c r="A113" s="7" t="s">
        <v>68</v>
      </c>
      <c r="B113" s="7">
        <f ca="1" t="shared" si="28"/>
        <v>8</v>
      </c>
      <c r="C113" s="7" t="s">
        <v>792</v>
      </c>
      <c r="D113" s="73" t="s">
        <v>543</v>
      </c>
      <c r="E113" s="6" t="s">
        <v>788</v>
      </c>
      <c r="F113" s="68" t="s">
        <v>609</v>
      </c>
      <c r="G113" s="74">
        <v>0.82</v>
      </c>
      <c r="H113" s="63" t="s">
        <v>789</v>
      </c>
      <c r="I113" s="68" t="s">
        <v>790</v>
      </c>
      <c r="J113" s="73" t="s">
        <v>791</v>
      </c>
      <c r="K113" s="73" t="s">
        <v>558</v>
      </c>
      <c r="L113" s="6" t="s">
        <v>512</v>
      </c>
      <c r="M113" s="6" t="b">
        <v>1</v>
      </c>
      <c r="N113" t="str">
        <f ca="1" t="shared" si="22"/>
        <v>84.2A</v>
      </c>
      <c r="O113" t="str">
        <f ca="1" t="shared" si="23"/>
        <v>85.0A</v>
      </c>
      <c r="P113" t="str">
        <f ca="1" t="shared" si="24"/>
        <v>85.0A</v>
      </c>
      <c r="Q113" t="str">
        <f ca="1" t="shared" si="27"/>
        <v>257.7A</v>
      </c>
      <c r="R113" t="str">
        <f ca="1" t="shared" si="25"/>
        <v>255.1A</v>
      </c>
      <c r="S113" t="str">
        <f ca="1" t="shared" si="26"/>
        <v>255.1A</v>
      </c>
    </row>
    <row r="114" spans="1:19">
      <c r="A114" s="7" t="s">
        <v>68</v>
      </c>
      <c r="B114" s="7">
        <f ca="1" t="shared" si="28"/>
        <v>9</v>
      </c>
      <c r="C114" s="7" t="s">
        <v>793</v>
      </c>
      <c r="D114" s="73" t="s">
        <v>543</v>
      </c>
      <c r="E114" s="6" t="s">
        <v>788</v>
      </c>
      <c r="F114" s="68" t="s">
        <v>609</v>
      </c>
      <c r="G114" s="74">
        <v>0.82</v>
      </c>
      <c r="H114" s="63" t="s">
        <v>789</v>
      </c>
      <c r="I114" s="68" t="s">
        <v>790</v>
      </c>
      <c r="J114" s="73" t="s">
        <v>791</v>
      </c>
      <c r="K114" s="73" t="s">
        <v>558</v>
      </c>
      <c r="L114" s="6" t="s">
        <v>512</v>
      </c>
      <c r="M114" s="6" t="b">
        <v>1</v>
      </c>
      <c r="N114" t="str">
        <f ca="1" t="shared" si="22"/>
        <v>78.9A</v>
      </c>
      <c r="O114" t="str">
        <f ca="1" t="shared" si="23"/>
        <v>78.9A</v>
      </c>
      <c r="P114" t="str">
        <f ca="1" t="shared" si="24"/>
        <v>78.9A</v>
      </c>
      <c r="Q114" t="str">
        <f ca="1" t="shared" si="27"/>
        <v>268.3A</v>
      </c>
      <c r="R114" t="str">
        <f ca="1" t="shared" si="25"/>
        <v>265.6A</v>
      </c>
      <c r="S114" t="str">
        <f ca="1" t="shared" si="26"/>
        <v>271.0A</v>
      </c>
    </row>
    <row r="115" spans="1:19">
      <c r="A115" s="7" t="s">
        <v>68</v>
      </c>
      <c r="B115" s="7">
        <f ca="1" t="shared" si="28"/>
        <v>10</v>
      </c>
      <c r="C115" s="7" t="s">
        <v>794</v>
      </c>
      <c r="D115" s="73" t="s">
        <v>795</v>
      </c>
      <c r="E115" s="6" t="s">
        <v>580</v>
      </c>
      <c r="F115" s="68" t="s">
        <v>581</v>
      </c>
      <c r="G115" s="74">
        <v>0.82</v>
      </c>
      <c r="H115" s="63" t="s">
        <v>582</v>
      </c>
      <c r="I115" s="68" t="s">
        <v>796</v>
      </c>
      <c r="J115" s="73" t="s">
        <v>797</v>
      </c>
      <c r="K115" s="73" t="s">
        <v>558</v>
      </c>
      <c r="L115" s="6" t="s">
        <v>512</v>
      </c>
      <c r="M115" s="6" t="b">
        <v>1</v>
      </c>
      <c r="N115" t="str">
        <f ca="1" t="shared" si="22"/>
        <v>8.7A</v>
      </c>
      <c r="O115" t="str">
        <f ca="1" t="shared" si="23"/>
        <v>8.7A</v>
      </c>
      <c r="P115" t="str">
        <f ca="1" t="shared" si="24"/>
        <v>8.8A</v>
      </c>
      <c r="Q115" t="str">
        <f ca="1" t="shared" si="27"/>
        <v>27.5A</v>
      </c>
      <c r="R115" t="str">
        <f ca="1" t="shared" si="25"/>
        <v>27.5A</v>
      </c>
      <c r="S115" t="str">
        <f ca="1" t="shared" si="26"/>
        <v>27.8A</v>
      </c>
    </row>
    <row r="116" spans="1:19">
      <c r="A116" s="7" t="s">
        <v>68</v>
      </c>
      <c r="B116" s="7">
        <f ca="1" t="shared" si="28"/>
        <v>11</v>
      </c>
      <c r="C116" s="7" t="s">
        <v>798</v>
      </c>
      <c r="D116" s="73" t="s">
        <v>795</v>
      </c>
      <c r="E116" s="6" t="s">
        <v>580</v>
      </c>
      <c r="F116" s="68" t="s">
        <v>581</v>
      </c>
      <c r="G116" s="74">
        <v>0.82</v>
      </c>
      <c r="H116" s="63" t="s">
        <v>582</v>
      </c>
      <c r="I116" s="68" t="s">
        <v>796</v>
      </c>
      <c r="J116" s="73" t="s">
        <v>799</v>
      </c>
      <c r="K116" s="73" t="s">
        <v>558</v>
      </c>
      <c r="L116" s="6" t="s">
        <v>512</v>
      </c>
      <c r="M116" s="6" t="b">
        <v>1</v>
      </c>
      <c r="N116" t="str">
        <f ca="1" t="shared" si="22"/>
        <v>8.4A</v>
      </c>
      <c r="O116" t="str">
        <f ca="1" t="shared" si="23"/>
        <v>8.5A</v>
      </c>
      <c r="P116" t="str">
        <f ca="1" t="shared" si="24"/>
        <v>8.4A</v>
      </c>
      <c r="Q116" t="str">
        <f ca="1" t="shared" si="27"/>
        <v>27.5A</v>
      </c>
      <c r="R116" t="str">
        <f ca="1" t="shared" si="25"/>
        <v>27.5A</v>
      </c>
      <c r="S116" t="str">
        <f ca="1" t="shared" si="26"/>
        <v>27.8A</v>
      </c>
    </row>
    <row r="117" spans="1:19">
      <c r="A117" s="7" t="s">
        <v>68</v>
      </c>
      <c r="B117" s="7">
        <f ca="1" t="shared" si="28"/>
        <v>12</v>
      </c>
      <c r="C117" s="7" t="s">
        <v>800</v>
      </c>
      <c r="D117" s="73" t="s">
        <v>543</v>
      </c>
      <c r="E117" s="6" t="s">
        <v>624</v>
      </c>
      <c r="F117" s="68" t="s">
        <v>566</v>
      </c>
      <c r="G117" s="74">
        <v>0.89</v>
      </c>
      <c r="H117" s="63" t="s">
        <v>567</v>
      </c>
      <c r="I117" s="68" t="s">
        <v>568</v>
      </c>
      <c r="J117" s="73" t="s">
        <v>801</v>
      </c>
      <c r="K117" s="73" t="s">
        <v>558</v>
      </c>
      <c r="L117" s="6" t="s">
        <v>512</v>
      </c>
      <c r="M117" s="6" t="b">
        <v>1</v>
      </c>
      <c r="N117" t="str">
        <f ca="1" t="shared" si="22"/>
        <v>17.1A</v>
      </c>
      <c r="O117" t="str">
        <f ca="1" t="shared" si="23"/>
        <v>16.9A</v>
      </c>
      <c r="P117" t="str">
        <f ca="1" t="shared" si="24"/>
        <v>17.3A</v>
      </c>
      <c r="Q117" t="str">
        <f ca="1" t="shared" si="27"/>
        <v>52.9A</v>
      </c>
      <c r="R117" t="str">
        <f ca="1" t="shared" si="25"/>
        <v>53.4A</v>
      </c>
      <c r="S117" t="str">
        <f ca="1" t="shared" si="26"/>
        <v>52.9A</v>
      </c>
    </row>
    <row r="118" spans="1:19">
      <c r="A118" s="7" t="s">
        <v>68</v>
      </c>
      <c r="B118" s="7">
        <f ca="1" t="shared" si="28"/>
        <v>13</v>
      </c>
      <c r="C118" s="7" t="s">
        <v>802</v>
      </c>
      <c r="D118" s="73" t="s">
        <v>543</v>
      </c>
      <c r="E118" s="6" t="s">
        <v>624</v>
      </c>
      <c r="F118" s="68" t="s">
        <v>566</v>
      </c>
      <c r="G118" s="74">
        <v>0.89</v>
      </c>
      <c r="H118" s="63" t="s">
        <v>567</v>
      </c>
      <c r="I118" s="68" t="s">
        <v>568</v>
      </c>
      <c r="J118" s="73" t="s">
        <v>569</v>
      </c>
      <c r="K118" s="73" t="s">
        <v>558</v>
      </c>
      <c r="L118" s="6" t="s">
        <v>512</v>
      </c>
      <c r="M118" s="6" t="b">
        <v>1</v>
      </c>
      <c r="N118" t="str">
        <f ca="1" t="shared" si="22"/>
        <v>17.6A</v>
      </c>
      <c r="O118" t="str">
        <f ca="1" t="shared" si="23"/>
        <v>17.4A</v>
      </c>
      <c r="P118" t="str">
        <f ca="1" t="shared" si="24"/>
        <v>17.4A</v>
      </c>
      <c r="Q118" t="str">
        <f ca="1" t="shared" si="27"/>
        <v>55.1A</v>
      </c>
      <c r="R118" t="str">
        <f ca="1" t="shared" si="25"/>
        <v>55.1A</v>
      </c>
      <c r="S118" t="str">
        <f ca="1" t="shared" si="26"/>
        <v>54.5A</v>
      </c>
    </row>
    <row r="119" spans="1:19">
      <c r="A119" s="7" t="s">
        <v>68</v>
      </c>
      <c r="B119" s="7">
        <f ca="1" t="shared" si="28"/>
        <v>14</v>
      </c>
      <c r="C119" s="7" t="s">
        <v>803</v>
      </c>
      <c r="D119" s="73" t="s">
        <v>543</v>
      </c>
      <c r="E119" s="6" t="s">
        <v>788</v>
      </c>
      <c r="F119" s="68" t="s">
        <v>609</v>
      </c>
      <c r="G119" s="74">
        <v>0.82</v>
      </c>
      <c r="H119" s="63" t="s">
        <v>804</v>
      </c>
      <c r="I119" s="68" t="s">
        <v>790</v>
      </c>
      <c r="J119" s="73" t="s">
        <v>612</v>
      </c>
      <c r="K119" s="73" t="s">
        <v>558</v>
      </c>
      <c r="L119" s="6" t="s">
        <v>512</v>
      </c>
      <c r="M119" s="6" t="b">
        <v>1</v>
      </c>
      <c r="N119" t="str">
        <f ca="1" t="shared" si="22"/>
        <v>70.8A</v>
      </c>
      <c r="O119" t="str">
        <f ca="1" t="shared" si="23"/>
        <v>70.8A</v>
      </c>
      <c r="P119" t="str">
        <f ca="1" t="shared" si="24"/>
        <v>70.1A</v>
      </c>
      <c r="Q119" t="str">
        <f ca="1" t="shared" si="27"/>
        <v>233.6A</v>
      </c>
      <c r="R119" t="str">
        <f ca="1" t="shared" si="25"/>
        <v>233.6A</v>
      </c>
      <c r="S119" t="str">
        <f ca="1" t="shared" si="26"/>
        <v>235.9A</v>
      </c>
    </row>
    <row r="120" spans="1:19">
      <c r="A120" s="7" t="s">
        <v>68</v>
      </c>
      <c r="B120" s="7">
        <f ca="1" t="shared" si="28"/>
        <v>15</v>
      </c>
      <c r="C120" s="7" t="s">
        <v>805</v>
      </c>
      <c r="D120" s="73" t="s">
        <v>543</v>
      </c>
      <c r="E120" s="6" t="s">
        <v>788</v>
      </c>
      <c r="F120" s="68" t="s">
        <v>609</v>
      </c>
      <c r="G120" s="74">
        <v>0.82</v>
      </c>
      <c r="H120" s="63" t="s">
        <v>804</v>
      </c>
      <c r="I120" s="68" t="s">
        <v>790</v>
      </c>
      <c r="J120" s="73" t="s">
        <v>791</v>
      </c>
      <c r="K120" s="73" t="s">
        <v>558</v>
      </c>
      <c r="L120" s="6" t="s">
        <v>512</v>
      </c>
      <c r="M120" s="6" t="b">
        <v>1</v>
      </c>
      <c r="N120" t="str">
        <f ca="1" t="shared" si="22"/>
        <v>75.5A</v>
      </c>
      <c r="O120" t="str">
        <f ca="1" t="shared" si="23"/>
        <v>76.3A</v>
      </c>
      <c r="P120" t="str">
        <f ca="1" t="shared" si="24"/>
        <v>74.7A</v>
      </c>
      <c r="Q120" t="str">
        <f ca="1" t="shared" si="27"/>
        <v>231.3A</v>
      </c>
      <c r="R120" t="str">
        <f ca="1" t="shared" si="25"/>
        <v>229.0A</v>
      </c>
      <c r="S120" t="str">
        <f ca="1" t="shared" si="26"/>
        <v>229.0A</v>
      </c>
    </row>
    <row r="121" spans="1:19">
      <c r="A121" s="7" t="s">
        <v>68</v>
      </c>
      <c r="B121" s="7">
        <f ca="1" t="shared" si="28"/>
        <v>16</v>
      </c>
      <c r="C121" s="7" t="s">
        <v>806</v>
      </c>
      <c r="D121" s="73" t="s">
        <v>543</v>
      </c>
      <c r="E121" s="6" t="s">
        <v>788</v>
      </c>
      <c r="F121" s="68" t="s">
        <v>609</v>
      </c>
      <c r="G121" s="74">
        <v>0.82</v>
      </c>
      <c r="H121" s="63" t="s">
        <v>804</v>
      </c>
      <c r="I121" s="68" t="s">
        <v>790</v>
      </c>
      <c r="J121" s="73" t="s">
        <v>807</v>
      </c>
      <c r="K121" s="73" t="s">
        <v>558</v>
      </c>
      <c r="L121" s="6" t="s">
        <v>512</v>
      </c>
      <c r="M121" s="6" t="b">
        <v>1</v>
      </c>
      <c r="N121" t="str">
        <f ca="1" t="shared" si="22"/>
        <v>70.8A</v>
      </c>
      <c r="O121" t="str">
        <f ca="1" t="shared" si="23"/>
        <v>70.8A</v>
      </c>
      <c r="P121" t="str">
        <f ca="1" t="shared" si="24"/>
        <v>70.8A</v>
      </c>
      <c r="Q121" t="str">
        <f ca="1" t="shared" si="27"/>
        <v>238.4A</v>
      </c>
      <c r="R121" t="str">
        <f ca="1" t="shared" si="25"/>
        <v>240.8A</v>
      </c>
      <c r="S121" t="str">
        <f ca="1" t="shared" si="26"/>
        <v>238.4A</v>
      </c>
    </row>
    <row r="122" spans="1:19">
      <c r="A122" s="7" t="s">
        <v>68</v>
      </c>
      <c r="B122" s="7">
        <f ca="1" t="shared" si="28"/>
        <v>17</v>
      </c>
      <c r="C122" s="7" t="s">
        <v>808</v>
      </c>
      <c r="D122" s="73" t="s">
        <v>809</v>
      </c>
      <c r="E122" s="6" t="s">
        <v>810</v>
      </c>
      <c r="F122" s="68" t="s">
        <v>811</v>
      </c>
      <c r="G122" s="74">
        <v>0.82</v>
      </c>
      <c r="H122" s="63" t="s">
        <v>812</v>
      </c>
      <c r="I122" s="68" t="s">
        <v>813</v>
      </c>
      <c r="J122" s="73" t="s">
        <v>814</v>
      </c>
      <c r="K122" s="73" t="s">
        <v>693</v>
      </c>
      <c r="L122" s="6" t="s">
        <v>512</v>
      </c>
      <c r="M122" s="6" t="b">
        <v>1</v>
      </c>
      <c r="N122" t="str">
        <f ca="1" t="shared" si="22"/>
        <v>67.9A</v>
      </c>
      <c r="O122" t="str">
        <f ca="1" t="shared" si="23"/>
        <v>67.2A</v>
      </c>
      <c r="P122" t="str">
        <f ca="1" t="shared" si="24"/>
        <v>67.9A</v>
      </c>
      <c r="Q122" t="str">
        <f ca="1" t="shared" si="27"/>
        <v>210.2A</v>
      </c>
      <c r="R122" t="str">
        <f ca="1" t="shared" si="25"/>
        <v>208.1A</v>
      </c>
      <c r="S122" t="str">
        <f ca="1" t="shared" si="26"/>
        <v>208.1A</v>
      </c>
    </row>
    <row r="123" spans="1:19">
      <c r="A123" s="7" t="s">
        <v>68</v>
      </c>
      <c r="B123" s="7">
        <f ca="1" t="shared" si="28"/>
        <v>18</v>
      </c>
      <c r="C123" s="7" t="s">
        <v>815</v>
      </c>
      <c r="D123" s="73" t="s">
        <v>809</v>
      </c>
      <c r="E123" s="6" t="s">
        <v>810</v>
      </c>
      <c r="F123" s="68" t="s">
        <v>811</v>
      </c>
      <c r="G123" s="74">
        <v>0.82</v>
      </c>
      <c r="H123" s="63" t="s">
        <v>812</v>
      </c>
      <c r="I123" s="68" t="s">
        <v>813</v>
      </c>
      <c r="J123" s="73" t="s">
        <v>814</v>
      </c>
      <c r="K123" s="73" t="s">
        <v>693</v>
      </c>
      <c r="L123" s="6" t="s">
        <v>512</v>
      </c>
      <c r="M123" s="6" t="b">
        <v>1</v>
      </c>
      <c r="N123" t="str">
        <f ca="1" t="shared" si="22"/>
        <v>70.1A</v>
      </c>
      <c r="O123" t="str">
        <f ca="1" t="shared" si="23"/>
        <v>69.4A</v>
      </c>
      <c r="P123" t="str">
        <f ca="1" t="shared" si="24"/>
        <v>69.4A</v>
      </c>
      <c r="Q123" t="str">
        <f ca="1" t="shared" si="27"/>
        <v>221.2A</v>
      </c>
      <c r="R123" t="str">
        <f ca="1" t="shared" si="25"/>
        <v>223.4A</v>
      </c>
      <c r="S123" t="str">
        <f ca="1" t="shared" si="26"/>
        <v>221.2A</v>
      </c>
    </row>
    <row r="124" spans="1:19">
      <c r="A124" s="7" t="s">
        <v>68</v>
      </c>
      <c r="B124" s="7">
        <f ca="1" t="shared" si="28"/>
        <v>19</v>
      </c>
      <c r="C124" s="7" t="s">
        <v>816</v>
      </c>
      <c r="D124" s="73" t="s">
        <v>809</v>
      </c>
      <c r="E124" s="6" t="s">
        <v>810</v>
      </c>
      <c r="F124" s="68" t="s">
        <v>811</v>
      </c>
      <c r="G124" s="74">
        <v>0.82</v>
      </c>
      <c r="H124" s="63" t="s">
        <v>812</v>
      </c>
      <c r="I124" s="68" t="s">
        <v>813</v>
      </c>
      <c r="J124" s="73" t="s">
        <v>814</v>
      </c>
      <c r="K124" s="73" t="s">
        <v>693</v>
      </c>
      <c r="L124" s="6" t="s">
        <v>512</v>
      </c>
      <c r="M124" s="6" t="b">
        <v>1</v>
      </c>
      <c r="N124" t="str">
        <f ca="1" t="shared" si="22"/>
        <v>65.7A</v>
      </c>
      <c r="O124" t="str">
        <f ca="1" t="shared" si="23"/>
        <v>65.7A</v>
      </c>
      <c r="P124" t="str">
        <f ca="1" t="shared" si="24"/>
        <v>65.7A</v>
      </c>
      <c r="Q124" t="str">
        <f ca="1" t="shared" si="27"/>
        <v>221.2A</v>
      </c>
      <c r="R124" t="str">
        <f ca="1" t="shared" si="25"/>
        <v>223.4A</v>
      </c>
      <c r="S124" t="str">
        <f ca="1" t="shared" si="26"/>
        <v>223.4A</v>
      </c>
    </row>
    <row r="125" spans="1:19">
      <c r="A125" s="7" t="s">
        <v>68</v>
      </c>
      <c r="B125" s="7">
        <f ca="1" t="shared" si="28"/>
        <v>20</v>
      </c>
      <c r="C125" s="7" t="s">
        <v>817</v>
      </c>
      <c r="D125" s="73" t="s">
        <v>818</v>
      </c>
      <c r="E125" s="6" t="s">
        <v>819</v>
      </c>
      <c r="F125" s="68" t="s">
        <v>811</v>
      </c>
      <c r="G125" s="74">
        <v>0.86</v>
      </c>
      <c r="H125" s="63" t="s">
        <v>820</v>
      </c>
      <c r="I125" s="68" t="s">
        <v>821</v>
      </c>
      <c r="J125" s="73" t="s">
        <v>822</v>
      </c>
      <c r="K125" s="73" t="s">
        <v>558</v>
      </c>
      <c r="L125" s="6" t="s">
        <v>635</v>
      </c>
      <c r="M125" s="6" t="b">
        <v>1</v>
      </c>
      <c r="N125" t="str">
        <f ca="1" t="shared" si="22"/>
        <v>63.6A</v>
      </c>
      <c r="O125" t="str">
        <f ca="1" t="shared" si="23"/>
        <v>63.0A</v>
      </c>
      <c r="P125" t="str">
        <f ca="1" t="shared" si="24"/>
        <v>63.6A</v>
      </c>
      <c r="Q125" t="str">
        <f ca="1" t="shared" si="27"/>
        <v>207.1A</v>
      </c>
      <c r="R125" t="str">
        <f ca="1" t="shared" si="25"/>
        <v>207.1A</v>
      </c>
      <c r="S125" t="str">
        <f ca="1" t="shared" si="26"/>
        <v>209.2A</v>
      </c>
    </row>
    <row r="126" spans="1:19">
      <c r="A126" s="7" t="s">
        <v>68</v>
      </c>
      <c r="B126" s="7">
        <f ca="1" t="shared" si="28"/>
        <v>21</v>
      </c>
      <c r="C126" s="7" t="s">
        <v>823</v>
      </c>
      <c r="D126" s="73" t="s">
        <v>818</v>
      </c>
      <c r="E126" s="6" t="s">
        <v>819</v>
      </c>
      <c r="F126" s="68" t="s">
        <v>811</v>
      </c>
      <c r="G126" s="74">
        <v>0.86</v>
      </c>
      <c r="H126" s="63" t="s">
        <v>820</v>
      </c>
      <c r="I126" s="68" t="s">
        <v>821</v>
      </c>
      <c r="J126" s="73" t="s">
        <v>824</v>
      </c>
      <c r="K126" s="73" t="s">
        <v>558</v>
      </c>
      <c r="L126" s="6" t="s">
        <v>635</v>
      </c>
      <c r="M126" s="6" t="b">
        <v>1</v>
      </c>
      <c r="N126" t="str">
        <f ca="1" t="shared" si="22"/>
        <v>63.6A</v>
      </c>
      <c r="O126" t="str">
        <f ca="1" t="shared" si="23"/>
        <v>63.6A</v>
      </c>
      <c r="P126" t="str">
        <f ca="1" t="shared" si="24"/>
        <v>64.2A</v>
      </c>
      <c r="Q126" t="str">
        <f ca="1" t="shared" si="27"/>
        <v>205.0A</v>
      </c>
      <c r="R126" t="str">
        <f ca="1" t="shared" si="25"/>
        <v>207.1A</v>
      </c>
      <c r="S126" t="str">
        <f ca="1" t="shared" si="26"/>
        <v>203.0A</v>
      </c>
    </row>
    <row r="127" spans="1:19">
      <c r="A127" s="7" t="s">
        <v>68</v>
      </c>
      <c r="B127" s="7">
        <f ca="1" t="shared" si="28"/>
        <v>22</v>
      </c>
      <c r="C127" s="7" t="s">
        <v>825</v>
      </c>
      <c r="D127" s="73" t="s">
        <v>809</v>
      </c>
      <c r="E127" s="6" t="s">
        <v>580</v>
      </c>
      <c r="F127" s="68" t="s">
        <v>651</v>
      </c>
      <c r="G127" s="74">
        <v>0.86</v>
      </c>
      <c r="H127" s="63" t="s">
        <v>652</v>
      </c>
      <c r="I127" s="68" t="s">
        <v>583</v>
      </c>
      <c r="J127" s="73" t="s">
        <v>826</v>
      </c>
      <c r="K127" s="73" t="s">
        <v>693</v>
      </c>
      <c r="L127" s="6" t="s">
        <v>512</v>
      </c>
      <c r="M127" s="6" t="b">
        <v>1</v>
      </c>
      <c r="N127" t="str">
        <f ca="1" t="shared" si="22"/>
        <v>11.0A</v>
      </c>
      <c r="O127" t="str">
        <f ca="1" t="shared" si="23"/>
        <v>11.0A</v>
      </c>
      <c r="P127" t="str">
        <f ca="1" t="shared" si="24"/>
        <v>11.0A</v>
      </c>
      <c r="Q127" t="str">
        <f ca="1" t="shared" si="27"/>
        <v>35.1A</v>
      </c>
      <c r="R127" t="str">
        <f ca="1" t="shared" si="25"/>
        <v>35.1A</v>
      </c>
      <c r="S127" t="str">
        <f ca="1" t="shared" si="26"/>
        <v>35.1A</v>
      </c>
    </row>
    <row r="128" spans="1:19">
      <c r="A128" s="7" t="s">
        <v>68</v>
      </c>
      <c r="B128" s="7">
        <f ca="1" t="shared" si="28"/>
        <v>23</v>
      </c>
      <c r="C128" s="7" t="s">
        <v>827</v>
      </c>
      <c r="D128" s="73" t="s">
        <v>809</v>
      </c>
      <c r="E128" s="6" t="s">
        <v>580</v>
      </c>
      <c r="F128" s="68" t="s">
        <v>651</v>
      </c>
      <c r="G128" s="74">
        <v>0.86</v>
      </c>
      <c r="H128" s="63" t="s">
        <v>652</v>
      </c>
      <c r="I128" s="68" t="s">
        <v>583</v>
      </c>
      <c r="J128" s="73" t="s">
        <v>828</v>
      </c>
      <c r="K128" s="73" t="s">
        <v>693</v>
      </c>
      <c r="L128" s="6" t="s">
        <v>512</v>
      </c>
      <c r="M128" s="6" t="b">
        <v>1</v>
      </c>
      <c r="N128" t="str">
        <f ca="1" t="shared" si="22"/>
        <v>11.4A</v>
      </c>
      <c r="O128" t="str">
        <f ca="1" t="shared" si="23"/>
        <v>11.5A</v>
      </c>
      <c r="P128" t="str">
        <f ca="1" t="shared" si="24"/>
        <v>11.5A</v>
      </c>
      <c r="Q128" t="str">
        <f ca="1" t="shared" si="27"/>
        <v>33.0A</v>
      </c>
      <c r="R128" t="str">
        <f ca="1" t="shared" si="25"/>
        <v>33.3A</v>
      </c>
      <c r="S128" t="str">
        <f ca="1" t="shared" si="26"/>
        <v>33.0A</v>
      </c>
    </row>
    <row r="129" spans="1:19">
      <c r="A129" s="7" t="s">
        <v>68</v>
      </c>
      <c r="B129" s="7">
        <f ca="1" t="shared" si="28"/>
        <v>24</v>
      </c>
      <c r="C129" s="7" t="s">
        <v>829</v>
      </c>
      <c r="D129" s="73" t="s">
        <v>809</v>
      </c>
      <c r="E129" s="6" t="s">
        <v>830</v>
      </c>
      <c r="F129" s="68" t="s">
        <v>534</v>
      </c>
      <c r="G129" s="74">
        <v>0.88</v>
      </c>
      <c r="H129" s="63" t="s">
        <v>831</v>
      </c>
      <c r="I129" s="68" t="s">
        <v>821</v>
      </c>
      <c r="J129" s="73" t="s">
        <v>832</v>
      </c>
      <c r="K129" s="73" t="s">
        <v>487</v>
      </c>
      <c r="L129" s="6" t="s">
        <v>512</v>
      </c>
      <c r="M129" s="6" t="b">
        <v>1</v>
      </c>
      <c r="N129" t="str">
        <f ca="1" t="shared" si="22"/>
        <v>49.1A</v>
      </c>
      <c r="O129" t="str">
        <f ca="1" t="shared" si="23"/>
        <v>48.6A</v>
      </c>
      <c r="P129" t="str">
        <f ca="1" t="shared" si="24"/>
        <v>49.1A</v>
      </c>
      <c r="Q129" t="str">
        <f ca="1" t="shared" si="27"/>
        <v>157.0A</v>
      </c>
      <c r="R129" t="str">
        <f ca="1" t="shared" si="25"/>
        <v>157.0A</v>
      </c>
      <c r="S129" t="str">
        <f ca="1" t="shared" si="26"/>
        <v>155.4A</v>
      </c>
    </row>
    <row r="130" spans="1:19">
      <c r="A130" s="7" t="s">
        <v>68</v>
      </c>
      <c r="B130" s="7">
        <f ca="1" t="shared" si="28"/>
        <v>25</v>
      </c>
      <c r="C130" s="7" t="s">
        <v>833</v>
      </c>
      <c r="D130" s="73" t="s">
        <v>809</v>
      </c>
      <c r="E130" s="6" t="s">
        <v>830</v>
      </c>
      <c r="F130" s="68" t="s">
        <v>534</v>
      </c>
      <c r="G130" s="74">
        <v>0.88</v>
      </c>
      <c r="H130" s="63" t="s">
        <v>831</v>
      </c>
      <c r="I130" s="68" t="s">
        <v>821</v>
      </c>
      <c r="J130" s="73" t="s">
        <v>834</v>
      </c>
      <c r="K130" s="73" t="s">
        <v>487</v>
      </c>
      <c r="L130" s="6" t="s">
        <v>512</v>
      </c>
      <c r="M130" s="6" t="b">
        <v>1</v>
      </c>
      <c r="N130" t="str">
        <f ca="1" t="shared" si="22"/>
        <v>49.1A</v>
      </c>
      <c r="O130" t="str">
        <f ca="1" t="shared" si="23"/>
        <v>49.6A</v>
      </c>
      <c r="P130" t="str">
        <f ca="1" t="shared" si="24"/>
        <v>49.6A</v>
      </c>
      <c r="Q130" t="str">
        <f ca="1" t="shared" si="27"/>
        <v>158.7A</v>
      </c>
      <c r="R130" t="str">
        <f ca="1" t="shared" si="25"/>
        <v>160.3A</v>
      </c>
      <c r="S130" t="str">
        <f ca="1" t="shared" si="26"/>
        <v>160.3A</v>
      </c>
    </row>
    <row r="131" spans="1:19">
      <c r="A131" s="7" t="s">
        <v>68</v>
      </c>
      <c r="B131" s="7">
        <f ca="1" t="shared" si="28"/>
        <v>26</v>
      </c>
      <c r="C131" s="7" t="s">
        <v>835</v>
      </c>
      <c r="D131" s="73" t="s">
        <v>836</v>
      </c>
      <c r="E131" s="6" t="s">
        <v>837</v>
      </c>
      <c r="F131" s="68" t="s">
        <v>609</v>
      </c>
      <c r="G131" s="74">
        <v>0.88</v>
      </c>
      <c r="H131" s="63" t="s">
        <v>838</v>
      </c>
      <c r="I131" s="68" t="s">
        <v>611</v>
      </c>
      <c r="J131" s="73" t="s">
        <v>839</v>
      </c>
      <c r="K131" s="73" t="s">
        <v>693</v>
      </c>
      <c r="L131" s="6" t="s">
        <v>512</v>
      </c>
      <c r="M131" s="6" t="b">
        <v>1</v>
      </c>
      <c r="N131" t="str">
        <f ca="1" t="shared" ref="N131:N158" si="29">TEXT(VALUE(LEFT($H131,LEN($H131)-1))*(RANDBETWEEN(30,33)/100),"0.0")&amp;"A"</f>
        <v>74.7A</v>
      </c>
      <c r="O131" t="str">
        <f ca="1" t="shared" ref="O131:O158" si="30">TEXT(VALUE(LEFT($N131,LEN($N131)-1))+VALUE(LEFT($N131,LEN($N131)-1))*(RANDBETWEEN(-1,1)/100),"0.0")&amp;"A"</f>
        <v>74.0A</v>
      </c>
      <c r="P131" t="str">
        <f ca="1" t="shared" ref="P131:P158" si="31">TEXT(VALUE(LEFT($N131,LEN($N131)-1))+VALUE(LEFT($N131,LEN($N131)-1))*(RANDBETWEEN(-1,1)/100),"0.0")&amp;"A"</f>
        <v>74.0A</v>
      </c>
      <c r="Q131" t="str">
        <f ca="1" t="shared" si="27"/>
        <v>245.8A</v>
      </c>
      <c r="R131" t="str">
        <f ca="1" t="shared" ref="R131:R158" si="32">TEXT(VALUE(LEFT($Q131,LEN($Q131)-1))+VALUE(LEFT($Q131,LEN($Q131)-1))*(RANDBETWEEN(-1,1)/100),"0.0")&amp;"A"</f>
        <v>243.3A</v>
      </c>
      <c r="S131" t="str">
        <f ca="1" t="shared" ref="S131:S158" si="33">TEXT(VALUE(LEFT($Q131,LEN($Q131)-1))+VALUE(LEFT($Q131,LEN($Q131)-1))*(RANDBETWEEN(-1,1)/100),"0.0")&amp;"A"</f>
        <v>248.3A</v>
      </c>
    </row>
    <row r="132" spans="1:19">
      <c r="A132" s="7" t="s">
        <v>68</v>
      </c>
      <c r="B132" s="7">
        <f ca="1" t="shared" si="28"/>
        <v>27</v>
      </c>
      <c r="C132" s="7" t="s">
        <v>840</v>
      </c>
      <c r="D132" s="73" t="s">
        <v>836</v>
      </c>
      <c r="E132" s="6" t="s">
        <v>837</v>
      </c>
      <c r="F132" s="68" t="s">
        <v>609</v>
      </c>
      <c r="G132" s="74">
        <v>0.88</v>
      </c>
      <c r="H132" s="63" t="s">
        <v>838</v>
      </c>
      <c r="I132" s="68" t="s">
        <v>611</v>
      </c>
      <c r="J132" s="73" t="s">
        <v>841</v>
      </c>
      <c r="K132" s="73" t="s">
        <v>693</v>
      </c>
      <c r="L132" s="6" t="s">
        <v>512</v>
      </c>
      <c r="M132" s="6" t="b">
        <v>1</v>
      </c>
      <c r="N132" t="str">
        <f ca="1" t="shared" si="29"/>
        <v>74.7A</v>
      </c>
      <c r="O132" t="str">
        <f ca="1" t="shared" si="30"/>
        <v>74.0A</v>
      </c>
      <c r="P132" t="str">
        <f ca="1" t="shared" si="31"/>
        <v>74.0A</v>
      </c>
      <c r="Q132" t="str">
        <f ca="1" t="shared" si="27"/>
        <v>231.4A</v>
      </c>
      <c r="R132" t="str">
        <f ca="1" t="shared" si="32"/>
        <v>233.7A</v>
      </c>
      <c r="S132" t="str">
        <f ca="1" t="shared" si="33"/>
        <v>231.4A</v>
      </c>
    </row>
    <row r="133" spans="1:19">
      <c r="A133" s="7" t="s">
        <v>68</v>
      </c>
      <c r="B133" s="7">
        <f ca="1" t="shared" si="28"/>
        <v>28</v>
      </c>
      <c r="C133" s="7" t="s">
        <v>842</v>
      </c>
      <c r="D133" s="73" t="s">
        <v>836</v>
      </c>
      <c r="E133" s="6" t="s">
        <v>837</v>
      </c>
      <c r="F133" s="68" t="s">
        <v>609</v>
      </c>
      <c r="G133" s="74">
        <v>0.88</v>
      </c>
      <c r="H133" s="63" t="s">
        <v>838</v>
      </c>
      <c r="I133" s="68" t="s">
        <v>611</v>
      </c>
      <c r="J133" s="73" t="s">
        <v>843</v>
      </c>
      <c r="K133" s="73" t="s">
        <v>693</v>
      </c>
      <c r="L133" s="6" t="s">
        <v>512</v>
      </c>
      <c r="M133" s="6" t="b">
        <v>1</v>
      </c>
      <c r="N133" t="str">
        <f ca="1" t="shared" si="29"/>
        <v>72.3A</v>
      </c>
      <c r="O133" t="str">
        <f ca="1" t="shared" si="30"/>
        <v>72.3A</v>
      </c>
      <c r="P133" t="str">
        <f ca="1" t="shared" si="31"/>
        <v>73.0A</v>
      </c>
      <c r="Q133" t="str">
        <f ca="1" t="shared" si="27"/>
        <v>241.0A</v>
      </c>
      <c r="R133" t="str">
        <f ca="1" t="shared" si="32"/>
        <v>241.0A</v>
      </c>
      <c r="S133" t="str">
        <f ca="1" t="shared" si="33"/>
        <v>241.0A</v>
      </c>
    </row>
    <row r="134" spans="1:19">
      <c r="A134" s="7" t="s">
        <v>68</v>
      </c>
      <c r="B134" s="7">
        <f ca="1" t="shared" si="28"/>
        <v>29</v>
      </c>
      <c r="C134" s="7" t="s">
        <v>844</v>
      </c>
      <c r="D134" s="73" t="s">
        <v>836</v>
      </c>
      <c r="E134" s="6" t="s">
        <v>837</v>
      </c>
      <c r="F134" s="68" t="s">
        <v>609</v>
      </c>
      <c r="G134" s="74">
        <v>0.88</v>
      </c>
      <c r="H134" s="63" t="s">
        <v>838</v>
      </c>
      <c r="I134" s="68" t="s">
        <v>611</v>
      </c>
      <c r="J134" s="73" t="s">
        <v>845</v>
      </c>
      <c r="K134" s="73" t="s">
        <v>693</v>
      </c>
      <c r="L134" s="6" t="s">
        <v>512</v>
      </c>
      <c r="M134" s="6" t="b">
        <v>1</v>
      </c>
      <c r="N134" t="str">
        <f ca="1" t="shared" si="29"/>
        <v>79.5A</v>
      </c>
      <c r="O134" t="str">
        <f ca="1" t="shared" si="30"/>
        <v>78.7A</v>
      </c>
      <c r="P134" t="str">
        <f ca="1" t="shared" si="31"/>
        <v>78.7A</v>
      </c>
      <c r="Q134" t="str">
        <f ca="1" t="shared" ref="Q134:Q158" si="34">TEXT(VALUE(LEFT($H134,LEN($H134)-1))*(RANDBETWEEN(96,102)/100),"0.0")&amp;"A"</f>
        <v>243.4A</v>
      </c>
      <c r="R134" t="str">
        <f ca="1" t="shared" si="32"/>
        <v>243.4A</v>
      </c>
      <c r="S134" t="str">
        <f ca="1" t="shared" si="33"/>
        <v>243.4A</v>
      </c>
    </row>
    <row r="135" spans="1:19">
      <c r="A135" s="7" t="s">
        <v>68</v>
      </c>
      <c r="B135" s="7">
        <f ca="1" t="shared" si="28"/>
        <v>30</v>
      </c>
      <c r="C135" s="7" t="s">
        <v>846</v>
      </c>
      <c r="D135" s="73" t="s">
        <v>836</v>
      </c>
      <c r="E135" s="6" t="s">
        <v>837</v>
      </c>
      <c r="F135" s="68" t="s">
        <v>609</v>
      </c>
      <c r="G135" s="74">
        <v>0.88</v>
      </c>
      <c r="H135" s="63" t="s">
        <v>838</v>
      </c>
      <c r="I135" s="68" t="s">
        <v>611</v>
      </c>
      <c r="J135" s="73" t="s">
        <v>847</v>
      </c>
      <c r="K135" s="73" t="s">
        <v>693</v>
      </c>
      <c r="L135" s="6" t="s">
        <v>512</v>
      </c>
      <c r="M135" s="6" t="b">
        <v>1</v>
      </c>
      <c r="N135" t="str">
        <f ca="1" t="shared" si="29"/>
        <v>74.7A</v>
      </c>
      <c r="O135" t="str">
        <f ca="1" t="shared" si="30"/>
        <v>75.4A</v>
      </c>
      <c r="P135" t="str">
        <f ca="1" t="shared" si="31"/>
        <v>75.4A</v>
      </c>
      <c r="Q135" t="str">
        <f ca="1" t="shared" si="34"/>
        <v>241.0A</v>
      </c>
      <c r="R135" t="str">
        <f ca="1" t="shared" si="32"/>
        <v>238.6A</v>
      </c>
      <c r="S135" t="str">
        <f ca="1" t="shared" si="33"/>
        <v>238.6A</v>
      </c>
    </row>
    <row r="136" spans="1:19">
      <c r="A136" s="7" t="s">
        <v>68</v>
      </c>
      <c r="B136" s="7">
        <f ca="1" t="shared" si="28"/>
        <v>31</v>
      </c>
      <c r="C136" s="7" t="s">
        <v>848</v>
      </c>
      <c r="D136" s="73" t="s">
        <v>836</v>
      </c>
      <c r="E136" s="6" t="s">
        <v>837</v>
      </c>
      <c r="F136" s="68" t="s">
        <v>609</v>
      </c>
      <c r="G136" s="74">
        <v>0.88</v>
      </c>
      <c r="H136" s="63" t="s">
        <v>838</v>
      </c>
      <c r="I136" s="68" t="s">
        <v>611</v>
      </c>
      <c r="J136" s="73" t="s">
        <v>849</v>
      </c>
      <c r="K136" s="73" t="s">
        <v>693</v>
      </c>
      <c r="L136" s="6" t="s">
        <v>512</v>
      </c>
      <c r="M136" s="6" t="b">
        <v>1</v>
      </c>
      <c r="N136" t="str">
        <f ca="1" t="shared" si="29"/>
        <v>72.3A</v>
      </c>
      <c r="O136" t="str">
        <f ca="1" t="shared" si="30"/>
        <v>71.6A</v>
      </c>
      <c r="P136" t="str">
        <f ca="1" t="shared" si="31"/>
        <v>71.6A</v>
      </c>
      <c r="Q136" t="str">
        <f ca="1" t="shared" si="34"/>
        <v>245.8A</v>
      </c>
      <c r="R136" t="str">
        <f ca="1" t="shared" si="32"/>
        <v>243.3A</v>
      </c>
      <c r="S136" t="str">
        <f ca="1" t="shared" si="33"/>
        <v>243.3A</v>
      </c>
    </row>
    <row r="137" spans="1:19">
      <c r="A137" s="7" t="s">
        <v>68</v>
      </c>
      <c r="B137" s="7">
        <f ca="1" t="shared" si="28"/>
        <v>32</v>
      </c>
      <c r="C137" s="7" t="s">
        <v>850</v>
      </c>
      <c r="D137" s="73" t="s">
        <v>836</v>
      </c>
      <c r="E137" s="6" t="s">
        <v>837</v>
      </c>
      <c r="F137" s="68" t="s">
        <v>609</v>
      </c>
      <c r="G137" s="74">
        <v>0.88</v>
      </c>
      <c r="H137" s="63" t="s">
        <v>838</v>
      </c>
      <c r="I137" s="68" t="s">
        <v>611</v>
      </c>
      <c r="J137" s="73" t="s">
        <v>851</v>
      </c>
      <c r="K137" s="73" t="s">
        <v>693</v>
      </c>
      <c r="L137" s="6" t="s">
        <v>512</v>
      </c>
      <c r="M137" s="6" t="b">
        <v>1</v>
      </c>
      <c r="N137" t="str">
        <f ca="1" t="shared" si="29"/>
        <v>72.3A</v>
      </c>
      <c r="O137" t="str">
        <f ca="1" t="shared" si="30"/>
        <v>71.6A</v>
      </c>
      <c r="P137" t="str">
        <f ca="1" t="shared" si="31"/>
        <v>71.6A</v>
      </c>
      <c r="Q137" t="str">
        <f ca="1" t="shared" si="34"/>
        <v>243.4A</v>
      </c>
      <c r="R137" t="str">
        <f ca="1" t="shared" si="32"/>
        <v>241.0A</v>
      </c>
      <c r="S137" t="str">
        <f ca="1" t="shared" si="33"/>
        <v>241.0A</v>
      </c>
    </row>
    <row r="138" spans="1:19">
      <c r="A138" s="7" t="s">
        <v>68</v>
      </c>
      <c r="B138" s="7">
        <f ca="1" t="shared" si="28"/>
        <v>33</v>
      </c>
      <c r="C138" s="7" t="s">
        <v>852</v>
      </c>
      <c r="D138" s="73" t="s">
        <v>836</v>
      </c>
      <c r="E138" s="6" t="s">
        <v>837</v>
      </c>
      <c r="F138" s="68" t="s">
        <v>609</v>
      </c>
      <c r="G138" s="74">
        <v>0.88</v>
      </c>
      <c r="H138" s="63" t="s">
        <v>838</v>
      </c>
      <c r="I138" s="68" t="s">
        <v>611</v>
      </c>
      <c r="J138" s="73" t="s">
        <v>853</v>
      </c>
      <c r="K138" s="73" t="s">
        <v>693</v>
      </c>
      <c r="L138" s="6" t="s">
        <v>512</v>
      </c>
      <c r="M138" s="6" t="b">
        <v>1</v>
      </c>
      <c r="N138" t="str">
        <f ca="1" t="shared" si="29"/>
        <v>77.1A</v>
      </c>
      <c r="O138" t="str">
        <f ca="1" t="shared" si="30"/>
        <v>76.3A</v>
      </c>
      <c r="P138" t="str">
        <f ca="1" t="shared" si="31"/>
        <v>77.9A</v>
      </c>
      <c r="Q138" t="str">
        <f ca="1" t="shared" si="34"/>
        <v>243.4A</v>
      </c>
      <c r="R138" t="str">
        <f ca="1" t="shared" si="32"/>
        <v>241.0A</v>
      </c>
      <c r="S138" t="str">
        <f ca="1" t="shared" si="33"/>
        <v>243.4A</v>
      </c>
    </row>
    <row r="139" spans="1:19">
      <c r="A139" s="7" t="s">
        <v>68</v>
      </c>
      <c r="B139" s="7">
        <f ca="1" t="shared" si="28"/>
        <v>34</v>
      </c>
      <c r="C139" t="s">
        <v>854</v>
      </c>
      <c r="D139" s="73" t="s">
        <v>818</v>
      </c>
      <c r="E139" s="6" t="s">
        <v>766</v>
      </c>
      <c r="F139" s="16" t="s">
        <v>855</v>
      </c>
      <c r="G139" s="74">
        <v>0.88</v>
      </c>
      <c r="H139" s="20" t="s">
        <v>856</v>
      </c>
      <c r="I139" s="68" t="s">
        <v>796</v>
      </c>
      <c r="J139" s="73" t="s">
        <v>857</v>
      </c>
      <c r="K139" s="73" t="s">
        <v>693</v>
      </c>
      <c r="L139" s="6" t="s">
        <v>512</v>
      </c>
      <c r="M139" s="6" t="b">
        <v>1</v>
      </c>
      <c r="N139" t="str">
        <f ca="1" t="shared" si="29"/>
        <v>0.6A</v>
      </c>
      <c r="O139" t="str">
        <f ca="1" t="shared" si="30"/>
        <v>0.6A</v>
      </c>
      <c r="P139" t="str">
        <f ca="1" t="shared" si="31"/>
        <v>0.6A</v>
      </c>
      <c r="Q139" t="str">
        <f ca="1" t="shared" si="34"/>
        <v>1.7A</v>
      </c>
      <c r="R139" t="str">
        <f ca="1" t="shared" si="32"/>
        <v>1.7A</v>
      </c>
      <c r="S139" t="str">
        <f ca="1" t="shared" si="33"/>
        <v>1.7A</v>
      </c>
    </row>
    <row r="140" spans="1:19">
      <c r="A140" s="7" t="s">
        <v>68</v>
      </c>
      <c r="B140" s="7">
        <f ca="1" t="shared" si="28"/>
        <v>35</v>
      </c>
      <c r="C140" t="s">
        <v>858</v>
      </c>
      <c r="D140" s="73" t="s">
        <v>818</v>
      </c>
      <c r="E140" s="6" t="s">
        <v>766</v>
      </c>
      <c r="F140" s="16" t="s">
        <v>855</v>
      </c>
      <c r="G140" s="74">
        <v>0.88</v>
      </c>
      <c r="H140" s="20" t="s">
        <v>856</v>
      </c>
      <c r="I140" s="68" t="s">
        <v>796</v>
      </c>
      <c r="J140" s="73" t="s">
        <v>859</v>
      </c>
      <c r="K140" s="73" t="s">
        <v>693</v>
      </c>
      <c r="L140" s="6" t="s">
        <v>512</v>
      </c>
      <c r="M140" s="6" t="b">
        <v>1</v>
      </c>
      <c r="N140" t="str">
        <f ca="1" t="shared" si="29"/>
        <v>0.5A</v>
      </c>
      <c r="O140" t="str">
        <f ca="1" t="shared" si="30"/>
        <v>0.5A</v>
      </c>
      <c r="P140" t="str">
        <f ca="1" t="shared" si="31"/>
        <v>0.5A</v>
      </c>
      <c r="Q140" t="str">
        <f ca="1" t="shared" si="34"/>
        <v>1.8A</v>
      </c>
      <c r="R140" t="str">
        <f ca="1" t="shared" si="32"/>
        <v>1.8A</v>
      </c>
      <c r="S140" t="str">
        <f ca="1" t="shared" si="33"/>
        <v>1.8A</v>
      </c>
    </row>
    <row r="141" spans="1:19">
      <c r="A141" s="7" t="s">
        <v>68</v>
      </c>
      <c r="B141" s="7">
        <f ca="1" t="shared" ref="B141:B165" si="35">IF(ISBLANK(A141),"",_xlfn.MAXIFS(INDIRECT(ADDRESS(1,2)&amp;":"&amp;ADDRESS(ROW(A141)-1,2)),INDIRECT(ADDRESS(1,1)&amp;":"&amp;ADDRESS(ROW(A141)-1,1)),A141)+1)</f>
        <v>36</v>
      </c>
      <c r="C141" s="5" t="s">
        <v>860</v>
      </c>
      <c r="D141" s="73" t="s">
        <v>861</v>
      </c>
      <c r="E141" s="5" t="s">
        <v>862</v>
      </c>
      <c r="F141" s="5" t="s">
        <v>458</v>
      </c>
      <c r="G141" s="75">
        <v>0.86</v>
      </c>
      <c r="H141" s="5" t="s">
        <v>683</v>
      </c>
      <c r="I141" s="42" t="s">
        <v>863</v>
      </c>
      <c r="J141" s="42" t="s">
        <v>864</v>
      </c>
      <c r="K141" s="73" t="s">
        <v>558</v>
      </c>
      <c r="L141" s="6" t="s">
        <v>635</v>
      </c>
      <c r="M141" s="6" t="b">
        <v>1</v>
      </c>
      <c r="N141" t="str">
        <f ca="1" t="shared" si="29"/>
        <v>44.5A</v>
      </c>
      <c r="O141" t="str">
        <f ca="1" t="shared" si="30"/>
        <v>44.9A</v>
      </c>
      <c r="P141" t="str">
        <f ca="1" t="shared" si="31"/>
        <v>44.1A</v>
      </c>
      <c r="Q141" t="str">
        <f ca="1" t="shared" si="34"/>
        <v>137.6A</v>
      </c>
      <c r="R141" t="str">
        <f ca="1" t="shared" si="32"/>
        <v>139.0A</v>
      </c>
      <c r="S141" t="str">
        <f ca="1" t="shared" si="33"/>
        <v>137.6A</v>
      </c>
    </row>
    <row r="142" spans="1:19">
      <c r="A142" s="7" t="s">
        <v>68</v>
      </c>
      <c r="B142" s="7">
        <f ca="1" t="shared" si="35"/>
        <v>37</v>
      </c>
      <c r="C142" s="5" t="s">
        <v>865</v>
      </c>
      <c r="D142" s="73" t="s">
        <v>866</v>
      </c>
      <c r="E142" s="5" t="s">
        <v>862</v>
      </c>
      <c r="F142" s="5" t="s">
        <v>458</v>
      </c>
      <c r="G142" s="75">
        <v>0.86</v>
      </c>
      <c r="H142" s="5" t="s">
        <v>683</v>
      </c>
      <c r="I142" s="42" t="s">
        <v>863</v>
      </c>
      <c r="J142" s="42" t="s">
        <v>867</v>
      </c>
      <c r="K142" s="73" t="s">
        <v>558</v>
      </c>
      <c r="L142" s="6" t="s">
        <v>635</v>
      </c>
      <c r="M142" s="6" t="b">
        <v>1</v>
      </c>
      <c r="N142" t="str">
        <f ca="1" t="shared" si="29"/>
        <v>45.9A</v>
      </c>
      <c r="O142" t="str">
        <f ca="1" t="shared" si="30"/>
        <v>46.4A</v>
      </c>
      <c r="P142" t="str">
        <f ca="1" t="shared" si="31"/>
        <v>45.9A</v>
      </c>
      <c r="Q142" t="str">
        <f ca="1" t="shared" si="34"/>
        <v>133.4A</v>
      </c>
      <c r="R142" t="str">
        <f ca="1" t="shared" si="32"/>
        <v>134.7A</v>
      </c>
      <c r="S142" t="str">
        <f ca="1" t="shared" si="33"/>
        <v>133.4A</v>
      </c>
    </row>
    <row r="143" spans="1:19">
      <c r="A143" s="7" t="s">
        <v>68</v>
      </c>
      <c r="B143" s="7">
        <f ca="1" t="shared" si="35"/>
        <v>38</v>
      </c>
      <c r="C143" s="5" t="s">
        <v>868</v>
      </c>
      <c r="D143" s="73" t="s">
        <v>866</v>
      </c>
      <c r="E143" s="5" t="s">
        <v>869</v>
      </c>
      <c r="F143" s="5" t="s">
        <v>466</v>
      </c>
      <c r="G143" s="75">
        <v>0.83</v>
      </c>
      <c r="H143" s="5" t="s">
        <v>870</v>
      </c>
      <c r="I143" s="42" t="s">
        <v>871</v>
      </c>
      <c r="J143" s="42" t="s">
        <v>872</v>
      </c>
      <c r="K143" s="73" t="s">
        <v>558</v>
      </c>
      <c r="L143" s="6" t="s">
        <v>635</v>
      </c>
      <c r="M143" s="6" t="b">
        <v>1</v>
      </c>
      <c r="N143" t="str">
        <f ca="1" t="shared" si="29"/>
        <v>13.1A</v>
      </c>
      <c r="O143" t="str">
        <f ca="1" t="shared" si="30"/>
        <v>13.2A</v>
      </c>
      <c r="P143" t="str">
        <f ca="1" t="shared" si="31"/>
        <v>13.2A</v>
      </c>
      <c r="Q143" t="str">
        <f ca="1" t="shared" si="34"/>
        <v>43.1A</v>
      </c>
      <c r="R143" t="str">
        <f ca="1" t="shared" si="32"/>
        <v>43.5A</v>
      </c>
      <c r="S143" t="str">
        <f ca="1" t="shared" si="33"/>
        <v>43.5A</v>
      </c>
    </row>
    <row r="144" spans="1:19">
      <c r="A144" s="7" t="s">
        <v>68</v>
      </c>
      <c r="B144" s="7">
        <f ca="1" t="shared" si="35"/>
        <v>39</v>
      </c>
      <c r="C144" s="5" t="s">
        <v>873</v>
      </c>
      <c r="D144" s="73" t="s">
        <v>564</v>
      </c>
      <c r="E144" s="5" t="s">
        <v>874</v>
      </c>
      <c r="F144" s="5" t="s">
        <v>811</v>
      </c>
      <c r="G144" s="75">
        <v>0.87</v>
      </c>
      <c r="H144" s="5" t="s">
        <v>875</v>
      </c>
      <c r="I144" s="42" t="s">
        <v>509</v>
      </c>
      <c r="J144" s="42" t="s">
        <v>876</v>
      </c>
      <c r="K144" s="73" t="s">
        <v>558</v>
      </c>
      <c r="L144" s="6" t="s">
        <v>635</v>
      </c>
      <c r="M144" s="6" t="b">
        <v>1</v>
      </c>
      <c r="N144" t="str">
        <f ca="1" t="shared" si="29"/>
        <v>62.0A</v>
      </c>
      <c r="O144" t="str">
        <f ca="1" t="shared" si="30"/>
        <v>61.4A</v>
      </c>
      <c r="P144" t="str">
        <f ca="1" t="shared" si="31"/>
        <v>62.6A</v>
      </c>
      <c r="Q144" t="str">
        <f ca="1" t="shared" si="34"/>
        <v>204.0A</v>
      </c>
      <c r="R144" t="str">
        <f ca="1" t="shared" si="32"/>
        <v>202.0A</v>
      </c>
      <c r="S144" t="str">
        <f ca="1" t="shared" si="33"/>
        <v>202.0A</v>
      </c>
    </row>
    <row r="145" spans="1:19">
      <c r="A145" s="7" t="s">
        <v>68</v>
      </c>
      <c r="B145" s="7">
        <f ca="1" t="shared" si="35"/>
        <v>40</v>
      </c>
      <c r="C145" s="5" t="s">
        <v>877</v>
      </c>
      <c r="D145" s="73" t="s">
        <v>564</v>
      </c>
      <c r="E145" s="5" t="s">
        <v>874</v>
      </c>
      <c r="F145" s="5" t="s">
        <v>811</v>
      </c>
      <c r="G145" s="75">
        <v>0.87</v>
      </c>
      <c r="H145" s="5" t="s">
        <v>875</v>
      </c>
      <c r="I145" s="42" t="s">
        <v>509</v>
      </c>
      <c r="J145" s="42" t="s">
        <v>878</v>
      </c>
      <c r="K145" s="73" t="s">
        <v>558</v>
      </c>
      <c r="L145" s="6" t="s">
        <v>635</v>
      </c>
      <c r="M145" s="6" t="b">
        <v>1</v>
      </c>
      <c r="N145" t="str">
        <f ca="1" t="shared" si="29"/>
        <v>64.0A</v>
      </c>
      <c r="O145" t="str">
        <f ca="1" t="shared" si="30"/>
        <v>63.4A</v>
      </c>
      <c r="P145" t="str">
        <f ca="1" t="shared" si="31"/>
        <v>64.0A</v>
      </c>
      <c r="Q145" t="str">
        <f ca="1" t="shared" si="34"/>
        <v>192.0A</v>
      </c>
      <c r="R145" t="str">
        <f ca="1" t="shared" si="32"/>
        <v>192.0A</v>
      </c>
      <c r="S145" t="str">
        <f ca="1" t="shared" si="33"/>
        <v>192.0A</v>
      </c>
    </row>
    <row r="146" spans="1:19">
      <c r="A146" s="7" t="s">
        <v>68</v>
      </c>
      <c r="B146" s="7">
        <f ca="1" t="shared" si="35"/>
        <v>41</v>
      </c>
      <c r="C146" s="5" t="s">
        <v>879</v>
      </c>
      <c r="D146" s="73" t="s">
        <v>564</v>
      </c>
      <c r="E146" s="5" t="s">
        <v>874</v>
      </c>
      <c r="F146" s="5" t="s">
        <v>811</v>
      </c>
      <c r="G146" s="75">
        <v>0.87</v>
      </c>
      <c r="H146" s="5" t="s">
        <v>875</v>
      </c>
      <c r="I146" s="42" t="s">
        <v>509</v>
      </c>
      <c r="J146" s="42" t="s">
        <v>880</v>
      </c>
      <c r="K146" s="73" t="s">
        <v>558</v>
      </c>
      <c r="L146" s="6" t="s">
        <v>635</v>
      </c>
      <c r="M146" s="6" t="b">
        <v>1</v>
      </c>
      <c r="N146" t="str">
        <f ca="1" t="shared" si="29"/>
        <v>64.0A</v>
      </c>
      <c r="O146" t="str">
        <f ca="1" t="shared" si="30"/>
        <v>64.0A</v>
      </c>
      <c r="P146" t="str">
        <f ca="1" t="shared" si="31"/>
        <v>64.6A</v>
      </c>
      <c r="Q146" t="str">
        <f ca="1" t="shared" si="34"/>
        <v>196.0A</v>
      </c>
      <c r="R146" t="str">
        <f ca="1" t="shared" si="32"/>
        <v>194.0A</v>
      </c>
      <c r="S146" t="str">
        <f ca="1" t="shared" si="33"/>
        <v>194.0A</v>
      </c>
    </row>
    <row r="147" spans="1:19">
      <c r="A147" s="7" t="s">
        <v>68</v>
      </c>
      <c r="B147" s="7">
        <f ca="1" t="shared" si="35"/>
        <v>42</v>
      </c>
      <c r="C147" s="5" t="s">
        <v>881</v>
      </c>
      <c r="D147" s="73" t="s">
        <v>564</v>
      </c>
      <c r="E147" s="5" t="s">
        <v>874</v>
      </c>
      <c r="F147" s="5" t="s">
        <v>811</v>
      </c>
      <c r="G147" s="75">
        <v>0.87</v>
      </c>
      <c r="H147" s="5" t="s">
        <v>875</v>
      </c>
      <c r="I147" s="42" t="s">
        <v>509</v>
      </c>
      <c r="J147" s="42" t="s">
        <v>882</v>
      </c>
      <c r="K147" s="73" t="s">
        <v>558</v>
      </c>
      <c r="L147" s="6" t="s">
        <v>635</v>
      </c>
      <c r="M147" s="6" t="b">
        <v>1</v>
      </c>
      <c r="N147" t="str">
        <f ca="1" t="shared" si="29"/>
        <v>60.0A</v>
      </c>
      <c r="O147" t="str">
        <f ca="1" t="shared" si="30"/>
        <v>59.4A</v>
      </c>
      <c r="P147" t="str">
        <f ca="1" t="shared" si="31"/>
        <v>60.0A</v>
      </c>
      <c r="Q147" t="str">
        <f ca="1" t="shared" si="34"/>
        <v>200.0A</v>
      </c>
      <c r="R147" t="str">
        <f ca="1" t="shared" si="32"/>
        <v>198.0A</v>
      </c>
      <c r="S147" t="str">
        <f ca="1" t="shared" si="33"/>
        <v>200.0A</v>
      </c>
    </row>
    <row r="148" spans="1:19">
      <c r="A148" s="7" t="s">
        <v>68</v>
      </c>
      <c r="B148" s="7">
        <f ca="1" t="shared" si="35"/>
        <v>43</v>
      </c>
      <c r="C148" s="5" t="s">
        <v>883</v>
      </c>
      <c r="D148" s="73" t="s">
        <v>564</v>
      </c>
      <c r="E148" s="5" t="s">
        <v>874</v>
      </c>
      <c r="F148" s="5" t="s">
        <v>811</v>
      </c>
      <c r="G148" s="75">
        <v>0.87</v>
      </c>
      <c r="H148" s="5" t="s">
        <v>875</v>
      </c>
      <c r="I148" s="42" t="s">
        <v>509</v>
      </c>
      <c r="J148" s="42" t="s">
        <v>884</v>
      </c>
      <c r="K148" s="73" t="s">
        <v>558</v>
      </c>
      <c r="L148" s="6" t="s">
        <v>635</v>
      </c>
      <c r="M148" s="6" t="b">
        <v>1</v>
      </c>
      <c r="N148" t="str">
        <f ca="1" t="shared" si="29"/>
        <v>62.0A</v>
      </c>
      <c r="O148" t="str">
        <f ca="1" t="shared" si="30"/>
        <v>62.0A</v>
      </c>
      <c r="P148" t="str">
        <f ca="1" t="shared" si="31"/>
        <v>62.0A</v>
      </c>
      <c r="Q148" t="str">
        <f ca="1" t="shared" si="34"/>
        <v>200.0A</v>
      </c>
      <c r="R148" t="str">
        <f ca="1" t="shared" si="32"/>
        <v>198.0A</v>
      </c>
      <c r="S148" t="str">
        <f ca="1" t="shared" si="33"/>
        <v>198.0A</v>
      </c>
    </row>
    <row r="149" spans="1:19">
      <c r="A149" s="7" t="s">
        <v>68</v>
      </c>
      <c r="B149" s="7">
        <f ca="1" t="shared" si="35"/>
        <v>44</v>
      </c>
      <c r="C149" s="5" t="s">
        <v>885</v>
      </c>
      <c r="D149" s="73" t="s">
        <v>564</v>
      </c>
      <c r="E149" s="5" t="s">
        <v>874</v>
      </c>
      <c r="F149" s="5" t="s">
        <v>811</v>
      </c>
      <c r="G149" s="75">
        <v>0.87</v>
      </c>
      <c r="H149" s="5" t="s">
        <v>875</v>
      </c>
      <c r="I149" s="42" t="s">
        <v>509</v>
      </c>
      <c r="J149" s="42" t="s">
        <v>886</v>
      </c>
      <c r="K149" s="73" t="s">
        <v>558</v>
      </c>
      <c r="L149" s="6" t="s">
        <v>635</v>
      </c>
      <c r="M149" s="6" t="b">
        <v>1</v>
      </c>
      <c r="N149" t="str">
        <f ca="1" t="shared" si="29"/>
        <v>62.0A</v>
      </c>
      <c r="O149" t="str">
        <f ca="1" t="shared" si="30"/>
        <v>61.4A</v>
      </c>
      <c r="P149" t="str">
        <f ca="1" t="shared" si="31"/>
        <v>61.4A</v>
      </c>
      <c r="Q149" t="str">
        <f ca="1" t="shared" si="34"/>
        <v>202.0A</v>
      </c>
      <c r="R149" t="str">
        <f ca="1" t="shared" si="32"/>
        <v>200.0A</v>
      </c>
      <c r="S149" t="str">
        <f ca="1" t="shared" si="33"/>
        <v>202.0A</v>
      </c>
    </row>
    <row r="150" spans="1:19">
      <c r="A150" s="5" t="s">
        <v>49</v>
      </c>
      <c r="B150" s="7">
        <f ca="1" t="shared" si="35"/>
        <v>49</v>
      </c>
      <c r="C150" s="5" t="s">
        <v>887</v>
      </c>
      <c r="D150" s="42" t="s">
        <v>795</v>
      </c>
      <c r="E150" s="5" t="s">
        <v>888</v>
      </c>
      <c r="F150" s="5" t="s">
        <v>566</v>
      </c>
      <c r="G150" s="75">
        <v>0.8</v>
      </c>
      <c r="H150" s="5" t="s">
        <v>889</v>
      </c>
      <c r="I150" s="42" t="s">
        <v>890</v>
      </c>
      <c r="J150" s="42" t="s">
        <v>891</v>
      </c>
      <c r="K150" s="42" t="s">
        <v>558</v>
      </c>
      <c r="L150" s="5" t="s">
        <v>892</v>
      </c>
      <c r="M150" s="6" t="b">
        <v>1</v>
      </c>
      <c r="N150" t="str">
        <f ca="1" t="shared" si="29"/>
        <v>16.8A</v>
      </c>
      <c r="O150" t="str">
        <f ca="1" t="shared" si="30"/>
        <v>16.8A</v>
      </c>
      <c r="P150" t="str">
        <f ca="1" t="shared" si="31"/>
        <v>16.8A</v>
      </c>
      <c r="Q150" t="str">
        <f ca="1" t="shared" si="34"/>
        <v>51.5A</v>
      </c>
      <c r="R150" t="str">
        <f ca="1" t="shared" si="32"/>
        <v>51.5A</v>
      </c>
      <c r="S150" t="str">
        <f ca="1" t="shared" si="33"/>
        <v>52.0A</v>
      </c>
    </row>
    <row r="151" spans="1:19">
      <c r="A151" s="5" t="s">
        <v>49</v>
      </c>
      <c r="B151" s="7">
        <f ca="1" t="shared" si="35"/>
        <v>50</v>
      </c>
      <c r="C151" s="5" t="s">
        <v>893</v>
      </c>
      <c r="D151" s="42" t="s">
        <v>795</v>
      </c>
      <c r="E151" s="5" t="s">
        <v>888</v>
      </c>
      <c r="F151" s="5" t="s">
        <v>566</v>
      </c>
      <c r="G151" s="75">
        <v>0.8</v>
      </c>
      <c r="H151" s="5" t="s">
        <v>889</v>
      </c>
      <c r="I151" s="42" t="s">
        <v>890</v>
      </c>
      <c r="J151" s="42" t="s">
        <v>894</v>
      </c>
      <c r="K151" s="42" t="s">
        <v>558</v>
      </c>
      <c r="L151" s="5" t="s">
        <v>892</v>
      </c>
      <c r="M151" s="6" t="b">
        <v>1</v>
      </c>
      <c r="N151" t="str">
        <f ca="1" t="shared" si="29"/>
        <v>16.3A</v>
      </c>
      <c r="O151" t="str">
        <f ca="1" t="shared" si="30"/>
        <v>16.3A</v>
      </c>
      <c r="P151" t="str">
        <f ca="1" t="shared" si="31"/>
        <v>16.3A</v>
      </c>
      <c r="Q151" t="str">
        <f ca="1" t="shared" si="34"/>
        <v>49.5A</v>
      </c>
      <c r="R151" t="str">
        <f ca="1" t="shared" si="32"/>
        <v>49.5A</v>
      </c>
      <c r="S151" t="str">
        <f ca="1" t="shared" si="33"/>
        <v>50.0A</v>
      </c>
    </row>
    <row r="152" spans="1:19">
      <c r="A152" s="5" t="s">
        <v>49</v>
      </c>
      <c r="B152" s="7">
        <f ca="1" t="shared" si="35"/>
        <v>51</v>
      </c>
      <c r="C152" s="5" t="s">
        <v>895</v>
      </c>
      <c r="D152" s="42" t="s">
        <v>795</v>
      </c>
      <c r="E152" s="5" t="s">
        <v>896</v>
      </c>
      <c r="F152" s="5" t="s">
        <v>494</v>
      </c>
      <c r="G152" s="75">
        <v>0.84</v>
      </c>
      <c r="H152" s="5" t="s">
        <v>897</v>
      </c>
      <c r="I152" s="42" t="s">
        <v>898</v>
      </c>
      <c r="J152" s="42" t="s">
        <v>899</v>
      </c>
      <c r="K152" s="42" t="s">
        <v>558</v>
      </c>
      <c r="L152" s="5" t="s">
        <v>892</v>
      </c>
      <c r="M152" s="6" t="b">
        <v>1</v>
      </c>
      <c r="N152" t="str">
        <f ca="1" t="shared" si="29"/>
        <v>5.9A</v>
      </c>
      <c r="O152" t="str">
        <f ca="1" t="shared" si="30"/>
        <v>5.9A</v>
      </c>
      <c r="P152" t="str">
        <f ca="1" t="shared" si="31"/>
        <v>6.0A</v>
      </c>
      <c r="Q152" t="str">
        <f ca="1" t="shared" si="34"/>
        <v>17.5A</v>
      </c>
      <c r="R152" t="str">
        <f ca="1" t="shared" si="32"/>
        <v>17.5A</v>
      </c>
      <c r="S152" t="str">
        <f ca="1" t="shared" si="33"/>
        <v>17.3A</v>
      </c>
    </row>
    <row r="153" spans="1:19">
      <c r="A153" s="5" t="s">
        <v>49</v>
      </c>
      <c r="B153" s="7">
        <f ca="1" t="shared" si="35"/>
        <v>52</v>
      </c>
      <c r="C153" s="5" t="s">
        <v>900</v>
      </c>
      <c r="D153" s="42" t="s">
        <v>795</v>
      </c>
      <c r="E153" s="5" t="s">
        <v>901</v>
      </c>
      <c r="F153" s="5" t="s">
        <v>902</v>
      </c>
      <c r="G153" s="75">
        <v>0.84</v>
      </c>
      <c r="H153" s="5" t="s">
        <v>897</v>
      </c>
      <c r="I153" s="42" t="s">
        <v>898</v>
      </c>
      <c r="J153" s="42" t="s">
        <v>899</v>
      </c>
      <c r="K153" s="42" t="s">
        <v>558</v>
      </c>
      <c r="L153" s="5" t="s">
        <v>892</v>
      </c>
      <c r="M153" s="6" t="b">
        <v>1</v>
      </c>
      <c r="N153" t="str">
        <f ca="1" t="shared" si="29"/>
        <v>5.6A</v>
      </c>
      <c r="O153" t="str">
        <f ca="1" t="shared" si="30"/>
        <v>5.5A</v>
      </c>
      <c r="P153" t="str">
        <f ca="1" t="shared" si="31"/>
        <v>5.7A</v>
      </c>
      <c r="Q153" t="str">
        <f ca="1" t="shared" si="34"/>
        <v>17.6A</v>
      </c>
      <c r="R153" t="str">
        <f ca="1" t="shared" si="32"/>
        <v>17.6A</v>
      </c>
      <c r="S153" t="str">
        <f ca="1" t="shared" si="33"/>
        <v>17.4A</v>
      </c>
    </row>
    <row r="154" spans="1:19">
      <c r="A154" s="5" t="s">
        <v>153</v>
      </c>
      <c r="B154" s="7">
        <f ca="1" t="shared" si="35"/>
        <v>1</v>
      </c>
      <c r="C154" s="5" t="s">
        <v>903</v>
      </c>
      <c r="D154" s="42" t="s">
        <v>904</v>
      </c>
      <c r="E154" s="5" t="s">
        <v>905</v>
      </c>
      <c r="F154" s="5" t="s">
        <v>554</v>
      </c>
      <c r="G154" s="75">
        <v>0.89</v>
      </c>
      <c r="H154" s="5" t="s">
        <v>906</v>
      </c>
      <c r="I154" s="42" t="s">
        <v>568</v>
      </c>
      <c r="J154" s="42" t="s">
        <v>907</v>
      </c>
      <c r="K154" s="42" t="s">
        <v>511</v>
      </c>
      <c r="L154" s="6" t="s">
        <v>512</v>
      </c>
      <c r="M154" s="6" t="b">
        <v>1</v>
      </c>
      <c r="N154" t="str">
        <f ca="1" t="shared" si="29"/>
        <v>26.2A</v>
      </c>
      <c r="O154" t="str">
        <f ca="1" t="shared" si="30"/>
        <v>25.9A</v>
      </c>
      <c r="P154" t="str">
        <f ca="1" t="shared" si="31"/>
        <v>26.2A</v>
      </c>
      <c r="Q154" t="str">
        <f ca="1" t="shared" si="34"/>
        <v>79.5A</v>
      </c>
      <c r="R154" t="str">
        <f ca="1" t="shared" si="32"/>
        <v>79.5A</v>
      </c>
      <c r="S154" t="str">
        <f ca="1" t="shared" si="33"/>
        <v>78.7A</v>
      </c>
    </row>
    <row r="155" spans="1:19">
      <c r="A155" s="5" t="s">
        <v>153</v>
      </c>
      <c r="B155" s="7">
        <f ca="1" t="shared" si="35"/>
        <v>2</v>
      </c>
      <c r="C155" s="5" t="s">
        <v>908</v>
      </c>
      <c r="D155" s="42" t="s">
        <v>904</v>
      </c>
      <c r="E155" s="5" t="s">
        <v>905</v>
      </c>
      <c r="F155" s="5" t="s">
        <v>554</v>
      </c>
      <c r="G155" s="75">
        <v>0.89</v>
      </c>
      <c r="H155" s="5" t="s">
        <v>906</v>
      </c>
      <c r="I155" s="42" t="s">
        <v>568</v>
      </c>
      <c r="J155" s="42" t="s">
        <v>909</v>
      </c>
      <c r="K155" s="42" t="s">
        <v>511</v>
      </c>
      <c r="L155" s="6" t="s">
        <v>512</v>
      </c>
      <c r="M155" s="6" t="b">
        <v>1</v>
      </c>
      <c r="N155" t="str">
        <f ca="1" t="shared" si="29"/>
        <v>27.1A</v>
      </c>
      <c r="O155" t="str">
        <f ca="1" t="shared" si="30"/>
        <v>26.8A</v>
      </c>
      <c r="P155" t="str">
        <f ca="1" t="shared" si="31"/>
        <v>27.4A</v>
      </c>
      <c r="Q155" t="str">
        <f ca="1" t="shared" si="34"/>
        <v>83.6A</v>
      </c>
      <c r="R155" t="str">
        <f ca="1" t="shared" si="32"/>
        <v>84.4A</v>
      </c>
      <c r="S155" t="str">
        <f ca="1" t="shared" si="33"/>
        <v>83.6A</v>
      </c>
    </row>
    <row r="156" spans="1:19">
      <c r="A156" s="7" t="s">
        <v>38</v>
      </c>
      <c r="B156" s="7">
        <f ca="1" t="shared" si="35"/>
        <v>3</v>
      </c>
      <c r="C156" s="7" t="s">
        <v>910</v>
      </c>
      <c r="D156" s="42" t="s">
        <v>911</v>
      </c>
      <c r="E156" s="6" t="s">
        <v>465</v>
      </c>
      <c r="F156" s="68" t="s">
        <v>466</v>
      </c>
      <c r="G156" s="74">
        <v>0.82</v>
      </c>
      <c r="H156" s="63" t="s">
        <v>467</v>
      </c>
      <c r="I156" s="68" t="s">
        <v>468</v>
      </c>
      <c r="J156" s="73" t="s">
        <v>473</v>
      </c>
      <c r="K156" s="73" t="s">
        <v>470</v>
      </c>
      <c r="L156" s="6" t="s">
        <v>471</v>
      </c>
      <c r="M156" s="6" t="b">
        <v>1</v>
      </c>
      <c r="N156" t="str">
        <f ca="1" t="shared" si="29"/>
        <v>12.9A</v>
      </c>
      <c r="O156" t="str">
        <f ca="1" t="shared" si="30"/>
        <v>12.8A</v>
      </c>
      <c r="P156" t="str">
        <f ca="1" t="shared" si="31"/>
        <v>12.9A</v>
      </c>
      <c r="Q156" t="str">
        <f ca="1" t="shared" si="34"/>
        <v>43.0A</v>
      </c>
      <c r="R156" t="str">
        <f ca="1" t="shared" si="32"/>
        <v>43.4A</v>
      </c>
      <c r="S156" t="str">
        <f ca="1" t="shared" si="33"/>
        <v>42.6A</v>
      </c>
    </row>
    <row r="157" spans="1:19">
      <c r="A157" s="7" t="s">
        <v>38</v>
      </c>
      <c r="B157" s="7">
        <f ca="1" t="shared" si="35"/>
        <v>4</v>
      </c>
      <c r="C157" s="7" t="s">
        <v>912</v>
      </c>
      <c r="D157" s="42" t="s">
        <v>911</v>
      </c>
      <c r="E157" s="6" t="s">
        <v>465</v>
      </c>
      <c r="F157" s="68" t="s">
        <v>466</v>
      </c>
      <c r="G157" s="74">
        <v>0.82</v>
      </c>
      <c r="H157" s="63" t="s">
        <v>467</v>
      </c>
      <c r="I157" s="68" t="s">
        <v>468</v>
      </c>
      <c r="J157" s="73" t="s">
        <v>913</v>
      </c>
      <c r="K157" s="73" t="s">
        <v>470</v>
      </c>
      <c r="L157" s="6" t="s">
        <v>471</v>
      </c>
      <c r="M157" s="6" t="b">
        <v>1</v>
      </c>
      <c r="N157" t="str">
        <f ca="1" t="shared" si="29"/>
        <v>14.2A</v>
      </c>
      <c r="O157" t="str">
        <f ca="1" t="shared" si="30"/>
        <v>14.2A</v>
      </c>
      <c r="P157" t="str">
        <f ca="1" t="shared" si="31"/>
        <v>14.2A</v>
      </c>
      <c r="Q157" t="str">
        <f ca="1" t="shared" si="34"/>
        <v>43.0A</v>
      </c>
      <c r="R157" t="str">
        <f ca="1" t="shared" si="32"/>
        <v>42.6A</v>
      </c>
      <c r="S157" t="str">
        <f ca="1" t="shared" si="33"/>
        <v>43.4A</v>
      </c>
    </row>
    <row r="158" spans="1:19">
      <c r="A158" s="7" t="s">
        <v>38</v>
      </c>
      <c r="B158" s="7">
        <f ca="1" t="shared" si="35"/>
        <v>5</v>
      </c>
      <c r="C158" s="5" t="s">
        <v>914</v>
      </c>
      <c r="D158" s="42" t="s">
        <v>911</v>
      </c>
      <c r="E158" s="5" t="s">
        <v>915</v>
      </c>
      <c r="F158" s="5" t="s">
        <v>609</v>
      </c>
      <c r="G158" s="75">
        <v>0.86</v>
      </c>
      <c r="H158" s="5" t="s">
        <v>916</v>
      </c>
      <c r="I158" s="42" t="s">
        <v>917</v>
      </c>
      <c r="J158" s="42" t="s">
        <v>918</v>
      </c>
      <c r="K158" s="42" t="s">
        <v>919</v>
      </c>
      <c r="L158" s="5" t="s">
        <v>488</v>
      </c>
      <c r="M158" s="6" t="b">
        <v>1</v>
      </c>
      <c r="N158" t="str">
        <f ca="1" t="shared" si="29"/>
        <v>74.1A</v>
      </c>
      <c r="O158" t="str">
        <f ca="1" t="shared" si="30"/>
        <v>74.8A</v>
      </c>
      <c r="P158" t="str">
        <f ca="1" t="shared" si="31"/>
        <v>74.1A</v>
      </c>
      <c r="Q158" t="str">
        <f ca="1" t="shared" si="34"/>
        <v>244.5A</v>
      </c>
      <c r="R158" t="str">
        <f ca="1" t="shared" si="32"/>
        <v>246.9A</v>
      </c>
      <c r="S158" t="str">
        <f ca="1" t="shared" si="33"/>
        <v>244.5A</v>
      </c>
    </row>
    <row r="159" spans="1:19">
      <c r="A159" s="5" t="s">
        <v>57</v>
      </c>
      <c r="B159" s="7">
        <f ca="1" t="shared" si="35"/>
        <v>5</v>
      </c>
      <c r="C159" s="5" t="s">
        <v>920</v>
      </c>
      <c r="D159" s="42" t="s">
        <v>921</v>
      </c>
      <c r="E159" s="6" t="s">
        <v>482</v>
      </c>
      <c r="F159" s="68" t="s">
        <v>483</v>
      </c>
      <c r="G159" s="74">
        <v>0.86</v>
      </c>
      <c r="H159" s="63" t="s">
        <v>484</v>
      </c>
      <c r="I159" s="68" t="s">
        <v>485</v>
      </c>
      <c r="J159" s="73" t="s">
        <v>486</v>
      </c>
      <c r="K159" s="73" t="s">
        <v>487</v>
      </c>
      <c r="L159" s="6" t="s">
        <v>488</v>
      </c>
      <c r="M159" s="6" t="b">
        <v>1</v>
      </c>
      <c r="N159" t="str">
        <f ca="1" t="shared" ref="N159:N165" si="36">TEXT(VALUE(LEFT($H159,LEN($H159)-1))*(RANDBETWEEN(30,33)/100),"0.0")&amp;"A"</f>
        <v>34.3A</v>
      </c>
      <c r="O159" t="str">
        <f ca="1" t="shared" ref="O159:O165" si="37">TEXT(VALUE(LEFT($N159,LEN($N159)-1))+VALUE(LEFT($N159,LEN($N159)-1))*(RANDBETWEEN(-1,1)/100),"0.0")&amp;"A"</f>
        <v>34.3A</v>
      </c>
      <c r="P159" t="str">
        <f ca="1" t="shared" ref="P159:P165" si="38">TEXT(VALUE(LEFT($N159,LEN($N159)-1))+VALUE(LEFT($N159,LEN($N159)-1))*(RANDBETWEEN(-1,1)/100),"0.0")&amp;"A"</f>
        <v>34.6A</v>
      </c>
      <c r="Q159" t="str">
        <f ca="1" t="shared" ref="Q159:Q165" si="39">TEXT(VALUE(LEFT($H159,LEN($H159)-1))*(RANDBETWEEN(96,102)/100),"0.0")&amp;"A"</f>
        <v>101.9A</v>
      </c>
      <c r="R159" t="str">
        <f ca="1" t="shared" ref="R159:R165" si="40">TEXT(VALUE(LEFT($Q159,LEN($Q159)-1))+VALUE(LEFT($Q159,LEN($Q159)-1))*(RANDBETWEEN(-1,1)/100),"0.0")&amp;"A"</f>
        <v>100.9A</v>
      </c>
      <c r="S159" t="str">
        <f ca="1" t="shared" ref="S159:S165" si="41">TEXT(VALUE(LEFT($Q159,LEN($Q159)-1))+VALUE(LEFT($Q159,LEN($Q159)-1))*(RANDBETWEEN(-1,1)/100),"0.0")&amp;"A"</f>
        <v>101.9A</v>
      </c>
    </row>
    <row r="160" spans="1:19">
      <c r="A160" s="5" t="s">
        <v>57</v>
      </c>
      <c r="B160" s="7">
        <f ca="1" t="shared" si="35"/>
        <v>6</v>
      </c>
      <c r="C160" s="5" t="s">
        <v>922</v>
      </c>
      <c r="D160" s="42" t="s">
        <v>921</v>
      </c>
      <c r="E160" s="6" t="s">
        <v>482</v>
      </c>
      <c r="F160" s="68" t="s">
        <v>483</v>
      </c>
      <c r="G160" s="74">
        <v>0.86</v>
      </c>
      <c r="H160" s="63" t="s">
        <v>484</v>
      </c>
      <c r="I160" s="68" t="s">
        <v>485</v>
      </c>
      <c r="J160" s="73" t="s">
        <v>491</v>
      </c>
      <c r="K160" s="73" t="s">
        <v>487</v>
      </c>
      <c r="L160" s="6" t="s">
        <v>488</v>
      </c>
      <c r="M160" s="6" t="b">
        <v>1</v>
      </c>
      <c r="N160" t="str">
        <f ca="1" t="shared" si="36"/>
        <v>31.2A</v>
      </c>
      <c r="O160" t="str">
        <f ca="1" t="shared" si="37"/>
        <v>31.5A</v>
      </c>
      <c r="P160" t="str">
        <f ca="1" t="shared" si="38"/>
        <v>31.5A</v>
      </c>
      <c r="Q160" t="str">
        <f ca="1" t="shared" si="39"/>
        <v>100.9A</v>
      </c>
      <c r="R160" t="str">
        <f ca="1" t="shared" si="40"/>
        <v>101.9A</v>
      </c>
      <c r="S160" t="str">
        <f ca="1" t="shared" si="41"/>
        <v>100.9A</v>
      </c>
    </row>
    <row r="161" spans="1:19">
      <c r="A161" s="5" t="s">
        <v>57</v>
      </c>
      <c r="B161" s="7">
        <f ca="1" t="shared" si="35"/>
        <v>7</v>
      </c>
      <c r="C161" s="5" t="s">
        <v>923</v>
      </c>
      <c r="D161" s="42" t="s">
        <v>921</v>
      </c>
      <c r="E161" s="6" t="s">
        <v>493</v>
      </c>
      <c r="F161" s="68" t="s">
        <v>494</v>
      </c>
      <c r="G161" s="74">
        <v>0.81</v>
      </c>
      <c r="H161" s="63" t="s">
        <v>495</v>
      </c>
      <c r="I161" s="68" t="s">
        <v>496</v>
      </c>
      <c r="J161" s="73" t="s">
        <v>497</v>
      </c>
      <c r="K161" s="73" t="s">
        <v>470</v>
      </c>
      <c r="L161" s="6" t="s">
        <v>498</v>
      </c>
      <c r="M161" s="6" t="b">
        <v>1</v>
      </c>
      <c r="N161" t="str">
        <f ca="1" t="shared" si="36"/>
        <v>6.9A</v>
      </c>
      <c r="O161" t="str">
        <f ca="1" t="shared" si="37"/>
        <v>6.9A</v>
      </c>
      <c r="P161" t="str">
        <f ca="1" t="shared" si="38"/>
        <v>7.0A</v>
      </c>
      <c r="Q161" t="str">
        <f ca="1" t="shared" si="39"/>
        <v>22.1A</v>
      </c>
      <c r="R161" t="str">
        <f ca="1" t="shared" si="40"/>
        <v>22.1A</v>
      </c>
      <c r="S161" t="str">
        <f ca="1" t="shared" si="41"/>
        <v>22.3A</v>
      </c>
    </row>
    <row r="162" spans="1:19">
      <c r="A162" s="5" t="s">
        <v>57</v>
      </c>
      <c r="B162" s="7">
        <f ca="1" t="shared" si="35"/>
        <v>8</v>
      </c>
      <c r="C162" s="5" t="s">
        <v>924</v>
      </c>
      <c r="D162" s="42" t="s">
        <v>921</v>
      </c>
      <c r="E162" s="6" t="s">
        <v>500</v>
      </c>
      <c r="F162" s="68" t="s">
        <v>501</v>
      </c>
      <c r="G162" s="74">
        <v>0.85</v>
      </c>
      <c r="H162" s="63" t="s">
        <v>502</v>
      </c>
      <c r="I162" s="68" t="s">
        <v>503</v>
      </c>
      <c r="J162" s="73" t="s">
        <v>504</v>
      </c>
      <c r="K162" s="73" t="s">
        <v>470</v>
      </c>
      <c r="L162" s="6" t="s">
        <v>498</v>
      </c>
      <c r="M162" s="6" t="b">
        <v>1</v>
      </c>
      <c r="N162" t="str">
        <f ca="1" t="shared" si="36"/>
        <v>5.9A</v>
      </c>
      <c r="O162" t="str">
        <f ca="1" t="shared" si="37"/>
        <v>6.0A</v>
      </c>
      <c r="P162" t="str">
        <f ca="1" t="shared" si="38"/>
        <v>5.8A</v>
      </c>
      <c r="Q162" t="str">
        <f ca="1" t="shared" si="39"/>
        <v>18.5A</v>
      </c>
      <c r="R162" t="str">
        <f ca="1" t="shared" si="40"/>
        <v>18.3A</v>
      </c>
      <c r="S162" t="str">
        <f ca="1" t="shared" si="41"/>
        <v>18.3A</v>
      </c>
    </row>
    <row r="163" spans="1:19">
      <c r="A163" s="5" t="s">
        <v>34</v>
      </c>
      <c r="B163" s="7">
        <f ca="1" t="shared" si="35"/>
        <v>1</v>
      </c>
      <c r="C163" s="61" t="s">
        <v>463</v>
      </c>
      <c r="D163" s="42" t="s">
        <v>925</v>
      </c>
      <c r="E163" s="6" t="s">
        <v>465</v>
      </c>
      <c r="F163" s="68" t="s">
        <v>466</v>
      </c>
      <c r="G163" s="74">
        <v>0.82</v>
      </c>
      <c r="H163" s="63" t="s">
        <v>467</v>
      </c>
      <c r="I163" s="68" t="s">
        <v>468</v>
      </c>
      <c r="J163" s="73" t="s">
        <v>469</v>
      </c>
      <c r="K163" s="73" t="s">
        <v>470</v>
      </c>
      <c r="L163" s="6" t="s">
        <v>471</v>
      </c>
      <c r="M163" s="6" t="b">
        <v>1</v>
      </c>
      <c r="N163" t="str">
        <f ca="1" t="shared" si="36"/>
        <v>13.3A</v>
      </c>
      <c r="O163" t="str">
        <f ca="1" t="shared" si="37"/>
        <v>13.4A</v>
      </c>
      <c r="P163" t="str">
        <f ca="1" t="shared" si="38"/>
        <v>13.4A</v>
      </c>
      <c r="Q163" t="str">
        <f ca="1" t="shared" si="39"/>
        <v>41.7A</v>
      </c>
      <c r="R163" t="str">
        <f ca="1" t="shared" si="40"/>
        <v>41.3A</v>
      </c>
      <c r="S163" t="str">
        <f ca="1" t="shared" si="41"/>
        <v>42.1A</v>
      </c>
    </row>
    <row r="164" spans="1:19">
      <c r="A164" s="5" t="s">
        <v>34</v>
      </c>
      <c r="B164" s="7">
        <f ca="1" t="shared" si="35"/>
        <v>2</v>
      </c>
      <c r="C164" s="61" t="s">
        <v>472</v>
      </c>
      <c r="D164" s="42" t="s">
        <v>925</v>
      </c>
      <c r="E164" s="6" t="s">
        <v>465</v>
      </c>
      <c r="F164" s="68" t="s">
        <v>466</v>
      </c>
      <c r="G164" s="74">
        <v>0.82</v>
      </c>
      <c r="H164" s="63" t="s">
        <v>467</v>
      </c>
      <c r="I164" s="68" t="s">
        <v>468</v>
      </c>
      <c r="J164" s="73" t="s">
        <v>473</v>
      </c>
      <c r="K164" s="73" t="s">
        <v>470</v>
      </c>
      <c r="L164" s="6" t="s">
        <v>471</v>
      </c>
      <c r="M164" s="6" t="b">
        <v>1</v>
      </c>
      <c r="N164" t="str">
        <f ca="1" t="shared" si="36"/>
        <v>14.2A</v>
      </c>
      <c r="O164" t="str">
        <f ca="1" t="shared" si="37"/>
        <v>14.2A</v>
      </c>
      <c r="P164" t="str">
        <f ca="1" t="shared" si="38"/>
        <v>14.3A</v>
      </c>
      <c r="Q164" t="str">
        <f ca="1" t="shared" si="39"/>
        <v>41.7A</v>
      </c>
      <c r="R164" t="str">
        <f ca="1" t="shared" si="40"/>
        <v>42.1A</v>
      </c>
      <c r="S164" t="str">
        <f ca="1" t="shared" si="41"/>
        <v>41.3A</v>
      </c>
    </row>
    <row r="165" spans="1:19">
      <c r="A165" s="5" t="s">
        <v>34</v>
      </c>
      <c r="B165" s="7">
        <f ca="1" t="shared" si="35"/>
        <v>3</v>
      </c>
      <c r="C165" s="61" t="s">
        <v>474</v>
      </c>
      <c r="D165" s="42" t="s">
        <v>925</v>
      </c>
      <c r="E165" s="6" t="s">
        <v>465</v>
      </c>
      <c r="F165" s="68" t="s">
        <v>466</v>
      </c>
      <c r="G165" s="74">
        <v>0.82</v>
      </c>
      <c r="H165" s="63" t="s">
        <v>467</v>
      </c>
      <c r="I165" s="68" t="s">
        <v>468</v>
      </c>
      <c r="J165" s="73" t="s">
        <v>475</v>
      </c>
      <c r="K165" s="73" t="s">
        <v>470</v>
      </c>
      <c r="L165" s="6" t="s">
        <v>471</v>
      </c>
      <c r="M165" s="6" t="b">
        <v>1</v>
      </c>
      <c r="N165" t="str">
        <f ca="1" t="shared" si="36"/>
        <v>13.8A</v>
      </c>
      <c r="O165" t="str">
        <f ca="1" t="shared" si="37"/>
        <v>13.8A</v>
      </c>
      <c r="P165" t="str">
        <f ca="1" t="shared" si="38"/>
        <v>13.8A</v>
      </c>
      <c r="Q165" t="str">
        <f ca="1" t="shared" si="39"/>
        <v>42.1A</v>
      </c>
      <c r="R165" t="str">
        <f ca="1" t="shared" si="40"/>
        <v>42.5A</v>
      </c>
      <c r="S165" t="str">
        <f ca="1" t="shared" si="41"/>
        <v>42.1A</v>
      </c>
    </row>
    <row r="166" spans="1:19">
      <c r="A166" s="5" t="s">
        <v>68</v>
      </c>
      <c r="B166" s="7">
        <f ca="1" t="shared" ref="B166:B174" si="42">IF(ISBLANK(A166),"",_xlfn.MAXIFS(INDIRECT(ADDRESS(1,2)&amp;":"&amp;ADDRESS(ROW(A166)-1,2)),INDIRECT(ADDRESS(1,1)&amp;":"&amp;ADDRESS(ROW(A166)-1,1)),A166)+1)</f>
        <v>45</v>
      </c>
      <c r="C166" s="5" t="s">
        <v>926</v>
      </c>
      <c r="D166" s="42" t="s">
        <v>927</v>
      </c>
      <c r="E166" s="5" t="s">
        <v>928</v>
      </c>
      <c r="F166" s="5" t="s">
        <v>581</v>
      </c>
      <c r="G166" s="75">
        <v>0.85</v>
      </c>
      <c r="H166" s="5" t="s">
        <v>929</v>
      </c>
      <c r="I166" s="42" t="s">
        <v>871</v>
      </c>
      <c r="J166" s="73" t="s">
        <v>930</v>
      </c>
      <c r="K166" s="73" t="s">
        <v>470</v>
      </c>
      <c r="L166" s="6" t="s">
        <v>498</v>
      </c>
      <c r="M166" s="6" t="b">
        <v>1</v>
      </c>
      <c r="N166" t="str">
        <f ca="1" t="shared" ref="N166:N174" si="43">TEXT(VALUE(LEFT($H166,LEN($H166)-1))*(RANDBETWEEN(30,33)/100),"0.0")&amp;"A"</f>
        <v>9.4A</v>
      </c>
      <c r="O166" t="str">
        <f ca="1" t="shared" ref="O166:O174" si="44">TEXT(VALUE(LEFT($N166,LEN($N166)-1))+VALUE(LEFT($N166,LEN($N166)-1))*(RANDBETWEEN(-1,1)/100),"0.0")&amp;"A"</f>
        <v>9.4A</v>
      </c>
      <c r="P166" t="str">
        <f ca="1" t="shared" ref="P166:P174" si="45">TEXT(VALUE(LEFT($N166,LEN($N166)-1))+VALUE(LEFT($N166,LEN($N166)-1))*(RANDBETWEEN(-1,1)/100),"0.0")&amp;"A"</f>
        <v>9.3A</v>
      </c>
      <c r="Q166" t="str">
        <f ca="1" t="shared" ref="Q166:Q174" si="46">TEXT(VALUE(LEFT($H166,LEN($H166)-1))*(RANDBETWEEN(96,102)/100),"0.0")&amp;"A"</f>
        <v>29.5A</v>
      </c>
      <c r="R166" t="str">
        <f ca="1" t="shared" ref="R166:R174" si="47">TEXT(VALUE(LEFT($Q166,LEN($Q166)-1))+VALUE(LEFT($Q166,LEN($Q166)-1))*(RANDBETWEEN(-1,1)/100),"0.0")&amp;"A"</f>
        <v>29.5A</v>
      </c>
      <c r="S166" t="str">
        <f ca="1" t="shared" ref="S166:S174" si="48">TEXT(VALUE(LEFT($Q166,LEN($Q166)-1))+VALUE(LEFT($Q166,LEN($Q166)-1))*(RANDBETWEEN(-1,1)/100),"0.0")&amp;"A"</f>
        <v>29.2A</v>
      </c>
    </row>
    <row r="167" spans="1:19">
      <c r="A167" s="5" t="s">
        <v>68</v>
      </c>
      <c r="B167" s="7">
        <f ca="1" t="shared" si="42"/>
        <v>46</v>
      </c>
      <c r="C167" s="5" t="s">
        <v>931</v>
      </c>
      <c r="D167" s="42" t="s">
        <v>927</v>
      </c>
      <c r="E167" s="5" t="s">
        <v>928</v>
      </c>
      <c r="F167" s="5" t="s">
        <v>581</v>
      </c>
      <c r="G167" s="75">
        <v>0.85</v>
      </c>
      <c r="H167" s="5" t="s">
        <v>929</v>
      </c>
      <c r="I167" s="42" t="s">
        <v>871</v>
      </c>
      <c r="J167" s="73" t="s">
        <v>930</v>
      </c>
      <c r="K167" s="73" t="s">
        <v>470</v>
      </c>
      <c r="L167" s="6" t="s">
        <v>498</v>
      </c>
      <c r="M167" s="6" t="b">
        <v>1</v>
      </c>
      <c r="N167" t="str">
        <f ca="1" t="shared" si="43"/>
        <v>9.4A</v>
      </c>
      <c r="O167" t="str">
        <f ca="1" t="shared" si="44"/>
        <v>9.5A</v>
      </c>
      <c r="P167" t="str">
        <f ca="1" t="shared" si="45"/>
        <v>9.5A</v>
      </c>
      <c r="Q167" t="str">
        <f ca="1" t="shared" si="46"/>
        <v>29.8A</v>
      </c>
      <c r="R167" t="str">
        <f ca="1" t="shared" si="47"/>
        <v>30.1A</v>
      </c>
      <c r="S167" t="str">
        <f ca="1" t="shared" si="48"/>
        <v>29.5A</v>
      </c>
    </row>
    <row r="168" spans="1:19">
      <c r="A168" s="5" t="s">
        <v>68</v>
      </c>
      <c r="B168" s="7">
        <f ca="1" t="shared" si="42"/>
        <v>47</v>
      </c>
      <c r="C168" s="5" t="s">
        <v>932</v>
      </c>
      <c r="D168" s="42" t="s">
        <v>927</v>
      </c>
      <c r="E168" s="5" t="s">
        <v>928</v>
      </c>
      <c r="F168" s="5" t="s">
        <v>581</v>
      </c>
      <c r="G168" s="75">
        <v>0.85</v>
      </c>
      <c r="H168" s="5" t="s">
        <v>929</v>
      </c>
      <c r="I168" s="42" t="s">
        <v>871</v>
      </c>
      <c r="J168" s="73" t="s">
        <v>930</v>
      </c>
      <c r="K168" s="73" t="s">
        <v>470</v>
      </c>
      <c r="L168" s="6" t="s">
        <v>498</v>
      </c>
      <c r="M168" s="6" t="b">
        <v>1</v>
      </c>
      <c r="N168" t="str">
        <f ca="1" t="shared" si="43"/>
        <v>9.4A</v>
      </c>
      <c r="O168" t="str">
        <f ca="1" t="shared" si="44"/>
        <v>9.3A</v>
      </c>
      <c r="P168" t="str">
        <f ca="1" t="shared" si="45"/>
        <v>9.4A</v>
      </c>
      <c r="Q168" t="str">
        <f ca="1" t="shared" si="46"/>
        <v>29.5A</v>
      </c>
      <c r="R168" t="str">
        <f ca="1" t="shared" si="47"/>
        <v>29.2A</v>
      </c>
      <c r="S168" t="str">
        <f ca="1" t="shared" si="48"/>
        <v>29.2A</v>
      </c>
    </row>
    <row r="169" spans="1:19">
      <c r="A169" s="5" t="s">
        <v>68</v>
      </c>
      <c r="B169" s="7">
        <f ca="1" t="shared" si="42"/>
        <v>48</v>
      </c>
      <c r="C169" s="5" t="s">
        <v>933</v>
      </c>
      <c r="D169" s="42" t="s">
        <v>927</v>
      </c>
      <c r="E169" s="5" t="s">
        <v>928</v>
      </c>
      <c r="F169" s="5" t="s">
        <v>581</v>
      </c>
      <c r="G169" s="75">
        <v>0.85</v>
      </c>
      <c r="H169" s="5" t="s">
        <v>929</v>
      </c>
      <c r="I169" s="42" t="s">
        <v>871</v>
      </c>
      <c r="J169" s="73" t="s">
        <v>930</v>
      </c>
      <c r="K169" s="73" t="s">
        <v>470</v>
      </c>
      <c r="L169" s="6" t="s">
        <v>498</v>
      </c>
      <c r="M169" s="6" t="b">
        <v>1</v>
      </c>
      <c r="N169" t="str">
        <f ca="1" t="shared" si="43"/>
        <v>9.7A</v>
      </c>
      <c r="O169" t="str">
        <f ca="1" t="shared" si="44"/>
        <v>9.7A</v>
      </c>
      <c r="P169" t="str">
        <f ca="1" t="shared" si="45"/>
        <v>9.6A</v>
      </c>
      <c r="Q169" t="str">
        <f ca="1" t="shared" si="46"/>
        <v>29.2A</v>
      </c>
      <c r="R169" t="str">
        <f ca="1" t="shared" si="47"/>
        <v>29.5A</v>
      </c>
      <c r="S169" t="str">
        <f ca="1" t="shared" si="48"/>
        <v>29.5A</v>
      </c>
    </row>
    <row r="170" spans="1:19">
      <c r="A170" s="5" t="s">
        <v>68</v>
      </c>
      <c r="B170" s="7">
        <f ca="1" t="shared" si="42"/>
        <v>49</v>
      </c>
      <c r="C170" s="5" t="s">
        <v>934</v>
      </c>
      <c r="D170" s="42" t="s">
        <v>927</v>
      </c>
      <c r="E170" s="5" t="s">
        <v>928</v>
      </c>
      <c r="F170" s="5" t="s">
        <v>581</v>
      </c>
      <c r="G170" s="75">
        <v>0.85</v>
      </c>
      <c r="H170" s="5" t="s">
        <v>929</v>
      </c>
      <c r="I170" s="42" t="s">
        <v>871</v>
      </c>
      <c r="J170" s="73" t="s">
        <v>930</v>
      </c>
      <c r="K170" s="73" t="s">
        <v>470</v>
      </c>
      <c r="L170" s="6" t="s">
        <v>498</v>
      </c>
      <c r="M170" s="6" t="b">
        <v>1</v>
      </c>
      <c r="N170" t="str">
        <f ca="1" t="shared" si="43"/>
        <v>8.9A</v>
      </c>
      <c r="O170" t="str">
        <f ca="1" t="shared" si="44"/>
        <v>8.9A</v>
      </c>
      <c r="P170" t="str">
        <f ca="1" t="shared" si="45"/>
        <v>8.8A</v>
      </c>
      <c r="Q170" t="str">
        <f ca="1" t="shared" si="46"/>
        <v>29.5A</v>
      </c>
      <c r="R170" t="str">
        <f ca="1" t="shared" si="47"/>
        <v>29.2A</v>
      </c>
      <c r="S170" t="str">
        <f ca="1" t="shared" si="48"/>
        <v>29.8A</v>
      </c>
    </row>
    <row r="171" spans="1:19">
      <c r="A171" s="5" t="s">
        <v>68</v>
      </c>
      <c r="B171" s="7">
        <f ca="1" t="shared" si="42"/>
        <v>50</v>
      </c>
      <c r="C171" s="5" t="s">
        <v>935</v>
      </c>
      <c r="D171" s="42" t="s">
        <v>927</v>
      </c>
      <c r="E171" s="5" t="s">
        <v>928</v>
      </c>
      <c r="F171" s="5" t="s">
        <v>581</v>
      </c>
      <c r="G171" s="75">
        <v>0.85</v>
      </c>
      <c r="H171" s="5" t="s">
        <v>929</v>
      </c>
      <c r="I171" s="42" t="s">
        <v>871</v>
      </c>
      <c r="J171" s="73" t="s">
        <v>930</v>
      </c>
      <c r="K171" s="73" t="s">
        <v>470</v>
      </c>
      <c r="L171" s="6" t="s">
        <v>498</v>
      </c>
      <c r="M171" s="6" t="b">
        <v>1</v>
      </c>
      <c r="N171" t="str">
        <f ca="1" t="shared" si="43"/>
        <v>9.7A</v>
      </c>
      <c r="O171" t="str">
        <f ca="1" t="shared" si="44"/>
        <v>9.7A</v>
      </c>
      <c r="P171" t="str">
        <f ca="1" t="shared" si="45"/>
        <v>9.7A</v>
      </c>
      <c r="Q171" t="str">
        <f ca="1" t="shared" si="46"/>
        <v>29.8A</v>
      </c>
      <c r="R171" t="str">
        <f ca="1" t="shared" si="47"/>
        <v>29.5A</v>
      </c>
      <c r="S171" t="str">
        <f ca="1" t="shared" si="48"/>
        <v>29.5A</v>
      </c>
    </row>
    <row r="172" spans="1:19">
      <c r="A172" s="5" t="s">
        <v>68</v>
      </c>
      <c r="B172" s="7">
        <f ca="1" t="shared" si="42"/>
        <v>51</v>
      </c>
      <c r="C172" s="5" t="s">
        <v>936</v>
      </c>
      <c r="D172" s="42" t="s">
        <v>937</v>
      </c>
      <c r="E172" s="5" t="s">
        <v>938</v>
      </c>
      <c r="F172" s="5" t="s">
        <v>483</v>
      </c>
      <c r="G172" s="75">
        <v>0.86</v>
      </c>
      <c r="H172" s="5" t="s">
        <v>939</v>
      </c>
      <c r="I172" s="42" t="s">
        <v>940</v>
      </c>
      <c r="J172" s="42" t="s">
        <v>941</v>
      </c>
      <c r="K172" s="73" t="s">
        <v>470</v>
      </c>
      <c r="L172" s="6" t="s">
        <v>635</v>
      </c>
      <c r="M172" s="6" t="b">
        <v>1</v>
      </c>
      <c r="N172" t="str">
        <f ca="1" t="shared" si="43"/>
        <v>34.0A</v>
      </c>
      <c r="O172" t="str">
        <f ca="1" t="shared" si="44"/>
        <v>34.0A</v>
      </c>
      <c r="P172" t="str">
        <f ca="1" t="shared" si="45"/>
        <v>34.0A</v>
      </c>
      <c r="Q172" t="str">
        <f ca="1" t="shared" si="46"/>
        <v>99.9A</v>
      </c>
      <c r="R172" t="str">
        <f ca="1" t="shared" si="47"/>
        <v>98.9A</v>
      </c>
      <c r="S172" t="str">
        <f ca="1" t="shared" si="48"/>
        <v>98.9A</v>
      </c>
    </row>
    <row r="173" spans="1:19">
      <c r="A173" s="5" t="s">
        <v>68</v>
      </c>
      <c r="B173" s="7">
        <f ca="1" t="shared" si="42"/>
        <v>52</v>
      </c>
      <c r="C173" s="5" t="s">
        <v>942</v>
      </c>
      <c r="D173" s="42" t="s">
        <v>937</v>
      </c>
      <c r="E173" s="5" t="s">
        <v>938</v>
      </c>
      <c r="F173" s="5" t="s">
        <v>483</v>
      </c>
      <c r="G173" s="75">
        <v>0.86</v>
      </c>
      <c r="H173" s="5" t="s">
        <v>939</v>
      </c>
      <c r="I173" s="42" t="s">
        <v>940</v>
      </c>
      <c r="J173" s="42" t="s">
        <v>943</v>
      </c>
      <c r="K173" s="73" t="s">
        <v>470</v>
      </c>
      <c r="L173" s="6" t="s">
        <v>635</v>
      </c>
      <c r="M173" s="6" t="b">
        <v>1</v>
      </c>
      <c r="N173" t="str">
        <f ca="1" t="shared" si="43"/>
        <v>34.0A</v>
      </c>
      <c r="O173" t="str">
        <f ca="1" t="shared" si="44"/>
        <v>34.0A</v>
      </c>
      <c r="P173" t="str">
        <f ca="1" t="shared" si="45"/>
        <v>33.7A</v>
      </c>
      <c r="Q173" t="str">
        <f ca="1" t="shared" si="46"/>
        <v>100.9A</v>
      </c>
      <c r="R173" t="str">
        <f ca="1" t="shared" si="47"/>
        <v>99.9A</v>
      </c>
      <c r="S173" t="str">
        <f ca="1" t="shared" si="48"/>
        <v>101.9A</v>
      </c>
    </row>
    <row r="174" spans="1:19">
      <c r="A174" s="5" t="s">
        <v>68</v>
      </c>
      <c r="B174" s="7">
        <f ca="1" t="shared" si="42"/>
        <v>53</v>
      </c>
      <c r="C174" s="5" t="s">
        <v>944</v>
      </c>
      <c r="D174" s="42" t="s">
        <v>937</v>
      </c>
      <c r="E174" s="5" t="s">
        <v>938</v>
      </c>
      <c r="F174" s="5" t="s">
        <v>483</v>
      </c>
      <c r="G174" s="75">
        <v>0.86</v>
      </c>
      <c r="H174" s="5" t="s">
        <v>939</v>
      </c>
      <c r="I174" s="42" t="s">
        <v>940</v>
      </c>
      <c r="J174" s="42" t="s">
        <v>945</v>
      </c>
      <c r="K174" s="73" t="s">
        <v>470</v>
      </c>
      <c r="L174" s="6" t="s">
        <v>635</v>
      </c>
      <c r="M174" s="6" t="b">
        <v>1</v>
      </c>
      <c r="N174" t="str">
        <f ca="1" t="shared" si="43"/>
        <v>33.0A</v>
      </c>
      <c r="O174" t="str">
        <f ca="1" t="shared" si="44"/>
        <v>33.0A</v>
      </c>
      <c r="P174" t="str">
        <f ca="1" t="shared" si="45"/>
        <v>33.3A</v>
      </c>
      <c r="Q174" t="str">
        <f ca="1" t="shared" si="46"/>
        <v>98.9A</v>
      </c>
      <c r="R174" t="str">
        <f ca="1" t="shared" si="47"/>
        <v>97.9A</v>
      </c>
      <c r="S174" t="str">
        <f ca="1" t="shared" si="48"/>
        <v>99.9A</v>
      </c>
    </row>
  </sheetData>
  <conditionalFormatting sqref="M$1:M$1048576">
    <cfRule type="cellIs" dxfId="29" priority="2" operator="equal">
      <formula>TRUE</formula>
    </cfRule>
  </conditionalFormatting>
  <conditionalFormatting sqref="M2:M174">
    <cfRule type="cellIs" dxfId="130" priority="3" operator="equal">
      <formula>FALSE</formula>
    </cfRule>
  </conditionalFormatting>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pageSetUpPr fitToPage="1"/>
  </sheetPr>
  <dimension ref="A1:N116"/>
  <sheetViews>
    <sheetView zoomScale="70" zoomScaleNormal="70" topLeftCell="B1" workbookViewId="0">
      <selection activeCell="I93" sqref="I93"/>
    </sheetView>
  </sheetViews>
  <sheetFormatPr defaultColWidth="8.88888888888889" defaultRowHeight="20" customHeight="1"/>
  <cols>
    <col min="1" max="1" width="23.1111111111111" customWidth="1"/>
    <col min="2" max="2" width="27.6666666666667" customWidth="1"/>
    <col min="3" max="3" width="14.4444444444444" customWidth="1"/>
    <col min="4" max="4" width="58.2222222222222" style="20" customWidth="1"/>
    <col min="5" max="6" width="16.4444444444444" customWidth="1"/>
    <col min="7" max="10" width="16.4444444444444" style="20" customWidth="1"/>
    <col min="11" max="11" width="16.4444444444444" style="16" customWidth="1"/>
    <col min="12" max="12" width="23.2222222222222" customWidth="1"/>
    <col min="13" max="13" width="12.8888888888889"/>
  </cols>
  <sheetData>
    <row r="1" customHeight="1" spans="1:13">
      <c r="A1" t="s">
        <v>0</v>
      </c>
      <c r="B1" t="s">
        <v>4</v>
      </c>
      <c r="C1" t="s">
        <v>946</v>
      </c>
      <c r="D1" s="20" t="s">
        <v>947</v>
      </c>
      <c r="E1" t="s">
        <v>948</v>
      </c>
      <c r="F1" t="s">
        <v>949</v>
      </c>
      <c r="G1" s="20" t="s">
        <v>950</v>
      </c>
      <c r="H1" s="20" t="s">
        <v>430</v>
      </c>
      <c r="I1" s="20" t="s">
        <v>951</v>
      </c>
      <c r="J1" s="20" t="s">
        <v>952</v>
      </c>
      <c r="K1" s="16" t="s">
        <v>953</v>
      </c>
      <c r="L1" t="s">
        <v>7</v>
      </c>
      <c r="M1" t="s">
        <v>9</v>
      </c>
    </row>
    <row r="2" hidden="1" customHeight="1" spans="1:13">
      <c r="A2" s="7" t="s">
        <v>31</v>
      </c>
      <c r="B2" s="61" t="s">
        <v>463</v>
      </c>
      <c r="C2" s="7" t="s">
        <v>954</v>
      </c>
      <c r="D2" s="67" t="s">
        <v>955</v>
      </c>
      <c r="E2" s="7" t="str">
        <f t="shared" ref="E2:E65" si="0">_xlfn.IFS(MID(C2,7,1)="D",VALUE(MID(C2,8,2))*1&amp;"kW",MID(C2,7,1)="C",VALUE(MID(C2,8,2))*10&amp;"kW")</f>
        <v>30kW</v>
      </c>
      <c r="F2" s="62" t="s">
        <v>956</v>
      </c>
      <c r="G2" s="41" t="s">
        <v>487</v>
      </c>
      <c r="H2" s="41" t="s">
        <v>464</v>
      </c>
      <c r="I2" s="63" t="s">
        <v>467</v>
      </c>
      <c r="J2" s="68" t="s">
        <v>468</v>
      </c>
      <c r="K2" s="68" t="s">
        <v>466</v>
      </c>
      <c r="L2" s="7" t="b">
        <v>1</v>
      </c>
      <c r="M2" t="b">
        <v>1</v>
      </c>
    </row>
    <row r="3" hidden="1" customHeight="1" spans="1:13">
      <c r="A3" s="7" t="s">
        <v>31</v>
      </c>
      <c r="B3" s="61" t="s">
        <v>472</v>
      </c>
      <c r="C3" s="7" t="s">
        <v>954</v>
      </c>
      <c r="D3" s="67" t="s">
        <v>957</v>
      </c>
      <c r="E3" s="7" t="str">
        <f t="shared" si="0"/>
        <v>30kW</v>
      </c>
      <c r="F3" s="62" t="s">
        <v>956</v>
      </c>
      <c r="G3" s="41" t="s">
        <v>487</v>
      </c>
      <c r="H3" s="41" t="s">
        <v>464</v>
      </c>
      <c r="I3" s="63" t="s">
        <v>467</v>
      </c>
      <c r="J3" s="68" t="s">
        <v>468</v>
      </c>
      <c r="K3" s="68" t="s">
        <v>466</v>
      </c>
      <c r="L3" s="7" t="b">
        <v>1</v>
      </c>
      <c r="M3" t="b">
        <v>1</v>
      </c>
    </row>
    <row r="4" hidden="1" customHeight="1" spans="1:13">
      <c r="A4" s="7" t="s">
        <v>31</v>
      </c>
      <c r="B4" s="61" t="s">
        <v>474</v>
      </c>
      <c r="C4" s="7" t="s">
        <v>954</v>
      </c>
      <c r="D4" s="67" t="s">
        <v>958</v>
      </c>
      <c r="E4" s="7" t="str">
        <f t="shared" si="0"/>
        <v>30kW</v>
      </c>
      <c r="F4" s="62" t="s">
        <v>956</v>
      </c>
      <c r="G4" s="41" t="s">
        <v>487</v>
      </c>
      <c r="H4" s="41" t="s">
        <v>464</v>
      </c>
      <c r="I4" s="63" t="s">
        <v>467</v>
      </c>
      <c r="J4" s="68" t="s">
        <v>468</v>
      </c>
      <c r="K4" s="68" t="s">
        <v>466</v>
      </c>
      <c r="L4" s="7" t="b">
        <v>1</v>
      </c>
      <c r="M4" t="b">
        <v>1</v>
      </c>
    </row>
    <row r="5" hidden="1" customHeight="1" spans="1:13">
      <c r="A5" s="7" t="s">
        <v>38</v>
      </c>
      <c r="B5" s="7" t="s">
        <v>476</v>
      </c>
      <c r="C5" s="7" t="s">
        <v>954</v>
      </c>
      <c r="D5" s="67" t="s">
        <v>959</v>
      </c>
      <c r="E5" s="7" t="str">
        <f t="shared" si="0"/>
        <v>30kW</v>
      </c>
      <c r="F5" s="62" t="s">
        <v>956</v>
      </c>
      <c r="G5" s="41" t="s">
        <v>487</v>
      </c>
      <c r="H5" s="41" t="s">
        <v>477</v>
      </c>
      <c r="I5" s="63" t="s">
        <v>467</v>
      </c>
      <c r="J5" s="68" t="s">
        <v>468</v>
      </c>
      <c r="K5" s="68" t="s">
        <v>466</v>
      </c>
      <c r="L5" s="7" t="b">
        <v>1</v>
      </c>
      <c r="M5" t="b">
        <v>1</v>
      </c>
    </row>
    <row r="6" hidden="1" customHeight="1" spans="1:13">
      <c r="A6" s="7" t="s">
        <v>38</v>
      </c>
      <c r="B6" s="7" t="s">
        <v>479</v>
      </c>
      <c r="C6" s="7" t="s">
        <v>954</v>
      </c>
      <c r="D6" s="67" t="s">
        <v>960</v>
      </c>
      <c r="E6" s="7" t="str">
        <f t="shared" si="0"/>
        <v>30kW</v>
      </c>
      <c r="F6" s="62" t="s">
        <v>956</v>
      </c>
      <c r="G6" s="41" t="s">
        <v>487</v>
      </c>
      <c r="H6" s="41" t="s">
        <v>477</v>
      </c>
      <c r="I6" s="63" t="s">
        <v>467</v>
      </c>
      <c r="J6" s="68" t="s">
        <v>468</v>
      </c>
      <c r="K6" s="68" t="s">
        <v>466</v>
      </c>
      <c r="L6" s="7" t="b">
        <v>1</v>
      </c>
      <c r="M6" t="b">
        <v>1</v>
      </c>
    </row>
    <row r="7" hidden="1" customHeight="1" spans="1:13">
      <c r="A7" s="7" t="s">
        <v>93</v>
      </c>
      <c r="B7" s="7" t="s">
        <v>505</v>
      </c>
      <c r="C7" s="7" t="s">
        <v>961</v>
      </c>
      <c r="D7" s="67" t="s">
        <v>962</v>
      </c>
      <c r="E7" s="7" t="str">
        <f t="shared" si="0"/>
        <v>90kW</v>
      </c>
      <c r="F7" s="7" t="s">
        <v>963</v>
      </c>
      <c r="G7" s="41" t="s">
        <v>487</v>
      </c>
      <c r="H7" s="41" t="s">
        <v>506</v>
      </c>
      <c r="I7" s="68" t="s">
        <v>508</v>
      </c>
      <c r="J7" s="68" t="s">
        <v>509</v>
      </c>
      <c r="K7" s="68" t="s">
        <v>458</v>
      </c>
      <c r="L7" s="7" t="b">
        <v>1</v>
      </c>
      <c r="M7" t="b">
        <v>1</v>
      </c>
    </row>
    <row r="8" hidden="1" customHeight="1" spans="1:14">
      <c r="A8" s="7" t="s">
        <v>93</v>
      </c>
      <c r="B8" s="7" t="s">
        <v>513</v>
      </c>
      <c r="C8" s="7" t="s">
        <v>961</v>
      </c>
      <c r="D8" s="67" t="s">
        <v>964</v>
      </c>
      <c r="E8" s="7" t="str">
        <f t="shared" si="0"/>
        <v>90kW</v>
      </c>
      <c r="F8" s="7" t="s">
        <v>963</v>
      </c>
      <c r="G8" s="41" t="s">
        <v>487</v>
      </c>
      <c r="H8" s="41" t="s">
        <v>506</v>
      </c>
      <c r="I8" s="68" t="s">
        <v>508</v>
      </c>
      <c r="J8" s="68" t="s">
        <v>509</v>
      </c>
      <c r="K8" s="68" t="s">
        <v>458</v>
      </c>
      <c r="L8" s="7" t="b">
        <v>1</v>
      </c>
      <c r="M8" t="b">
        <v>1</v>
      </c>
      <c r="N8" s="7"/>
    </row>
    <row r="9" hidden="1" customHeight="1" spans="1:13">
      <c r="A9" s="7" t="s">
        <v>93</v>
      </c>
      <c r="B9" s="7" t="s">
        <v>523</v>
      </c>
      <c r="C9" s="7" t="s">
        <v>961</v>
      </c>
      <c r="D9" s="67" t="s">
        <v>965</v>
      </c>
      <c r="E9" s="7" t="str">
        <f t="shared" si="0"/>
        <v>90kW</v>
      </c>
      <c r="F9" s="7" t="s">
        <v>963</v>
      </c>
      <c r="G9" s="41" t="s">
        <v>487</v>
      </c>
      <c r="H9" s="41" t="s">
        <v>524</v>
      </c>
      <c r="I9" s="68" t="s">
        <v>508</v>
      </c>
      <c r="J9" s="68" t="s">
        <v>509</v>
      </c>
      <c r="K9" s="68" t="s">
        <v>458</v>
      </c>
      <c r="L9" s="7" t="b">
        <v>1</v>
      </c>
      <c r="M9" t="b">
        <v>1</v>
      </c>
    </row>
    <row r="10" hidden="1" customHeight="1" spans="1:13">
      <c r="A10" s="7" t="s">
        <v>93</v>
      </c>
      <c r="B10" s="7" t="s">
        <v>527</v>
      </c>
      <c r="C10" s="7" t="s">
        <v>961</v>
      </c>
      <c r="D10" s="67" t="s">
        <v>966</v>
      </c>
      <c r="E10" s="7" t="str">
        <f t="shared" si="0"/>
        <v>90kW</v>
      </c>
      <c r="F10" s="7" t="s">
        <v>963</v>
      </c>
      <c r="G10" s="41" t="s">
        <v>487</v>
      </c>
      <c r="H10" s="41" t="s">
        <v>524</v>
      </c>
      <c r="I10" s="68" t="s">
        <v>508</v>
      </c>
      <c r="J10" s="68" t="s">
        <v>509</v>
      </c>
      <c r="K10" s="68" t="s">
        <v>458</v>
      </c>
      <c r="L10" s="7" t="b">
        <v>1</v>
      </c>
      <c r="M10" t="b">
        <v>1</v>
      </c>
    </row>
    <row r="11" hidden="1" customHeight="1" spans="1:13">
      <c r="A11" s="7" t="s">
        <v>93</v>
      </c>
      <c r="B11" s="7" t="s">
        <v>529</v>
      </c>
      <c r="C11" s="7" t="s">
        <v>961</v>
      </c>
      <c r="D11" s="67" t="s">
        <v>967</v>
      </c>
      <c r="E11" s="7" t="str">
        <f t="shared" si="0"/>
        <v>90kW</v>
      </c>
      <c r="F11" s="7" t="s">
        <v>963</v>
      </c>
      <c r="G11" s="41" t="s">
        <v>487</v>
      </c>
      <c r="H11" s="41" t="s">
        <v>524</v>
      </c>
      <c r="I11" s="68" t="s">
        <v>508</v>
      </c>
      <c r="J11" s="68" t="s">
        <v>509</v>
      </c>
      <c r="K11" s="68" t="s">
        <v>458</v>
      </c>
      <c r="L11" s="7" t="b">
        <v>1</v>
      </c>
      <c r="M11" t="b">
        <v>1</v>
      </c>
    </row>
    <row r="12" hidden="1" customHeight="1" spans="1:13">
      <c r="A12" s="7" t="s">
        <v>93</v>
      </c>
      <c r="B12" s="7" t="s">
        <v>531</v>
      </c>
      <c r="C12" s="7" t="s">
        <v>968</v>
      </c>
      <c r="D12" s="67" t="s">
        <v>969</v>
      </c>
      <c r="E12" s="7" t="str">
        <f t="shared" si="0"/>
        <v>110kW</v>
      </c>
      <c r="F12" s="7" t="s">
        <v>970</v>
      </c>
      <c r="G12" s="41" t="s">
        <v>487</v>
      </c>
      <c r="H12" s="41" t="s">
        <v>532</v>
      </c>
      <c r="I12" s="68" t="s">
        <v>971</v>
      </c>
      <c r="J12" s="68" t="s">
        <v>536</v>
      </c>
      <c r="K12" s="68" t="s">
        <v>534</v>
      </c>
      <c r="L12" s="7" t="b">
        <v>1</v>
      </c>
      <c r="M12" t="b">
        <v>1</v>
      </c>
    </row>
    <row r="13" hidden="1" customHeight="1" spans="1:14">
      <c r="A13" s="7" t="s">
        <v>93</v>
      </c>
      <c r="B13" s="7" t="s">
        <v>538</v>
      </c>
      <c r="C13" s="7" t="s">
        <v>968</v>
      </c>
      <c r="D13" s="67" t="s">
        <v>972</v>
      </c>
      <c r="E13" s="7" t="str">
        <f t="shared" si="0"/>
        <v>110kW</v>
      </c>
      <c r="F13" s="7" t="s">
        <v>970</v>
      </c>
      <c r="G13" s="41" t="s">
        <v>487</v>
      </c>
      <c r="H13" s="41" t="s">
        <v>532</v>
      </c>
      <c r="I13" s="68" t="s">
        <v>971</v>
      </c>
      <c r="J13" s="68" t="s">
        <v>536</v>
      </c>
      <c r="K13" s="68" t="s">
        <v>534</v>
      </c>
      <c r="L13" s="7" t="b">
        <v>1</v>
      </c>
      <c r="M13" t="b">
        <v>1</v>
      </c>
      <c r="N13" s="7"/>
    </row>
    <row r="14" hidden="1" customHeight="1" spans="1:14">
      <c r="A14" s="7" t="s">
        <v>93</v>
      </c>
      <c r="B14" s="7" t="s">
        <v>540</v>
      </c>
      <c r="C14" s="7" t="s">
        <v>968</v>
      </c>
      <c r="D14" s="67" t="s">
        <v>973</v>
      </c>
      <c r="E14" s="7" t="str">
        <f t="shared" si="0"/>
        <v>110kW</v>
      </c>
      <c r="F14" s="7" t="s">
        <v>970</v>
      </c>
      <c r="G14" s="41" t="s">
        <v>487</v>
      </c>
      <c r="H14" s="41" t="s">
        <v>532</v>
      </c>
      <c r="I14" s="68" t="s">
        <v>971</v>
      </c>
      <c r="J14" s="68" t="s">
        <v>536</v>
      </c>
      <c r="K14" s="68" t="s">
        <v>534</v>
      </c>
      <c r="L14" s="7" t="b">
        <v>1</v>
      </c>
      <c r="M14" t="b">
        <v>1</v>
      </c>
      <c r="N14" s="7"/>
    </row>
    <row r="15" customHeight="1" spans="1:14">
      <c r="A15" s="7" t="s">
        <v>49</v>
      </c>
      <c r="B15" s="7" t="s">
        <v>551</v>
      </c>
      <c r="C15" s="7" t="s">
        <v>974</v>
      </c>
      <c r="D15" s="67" t="s">
        <v>975</v>
      </c>
      <c r="E15" s="7" t="str">
        <f t="shared" si="0"/>
        <v>55kW</v>
      </c>
      <c r="F15" s="7" t="s">
        <v>976</v>
      </c>
      <c r="G15" s="41" t="s">
        <v>487</v>
      </c>
      <c r="H15" s="41" t="s">
        <v>552</v>
      </c>
      <c r="I15" s="68" t="s">
        <v>555</v>
      </c>
      <c r="J15" s="68" t="s">
        <v>556</v>
      </c>
      <c r="K15" s="68" t="s">
        <v>554</v>
      </c>
      <c r="L15" s="7" t="b">
        <v>1</v>
      </c>
      <c r="N15" s="7"/>
    </row>
    <row r="16" customHeight="1" spans="1:12">
      <c r="A16" s="7" t="s">
        <v>49</v>
      </c>
      <c r="B16" s="7" t="s">
        <v>559</v>
      </c>
      <c r="C16" s="7" t="s">
        <v>974</v>
      </c>
      <c r="D16" s="67" t="s">
        <v>977</v>
      </c>
      <c r="E16" s="7" t="str">
        <f t="shared" si="0"/>
        <v>55kW</v>
      </c>
      <c r="F16" s="7" t="s">
        <v>976</v>
      </c>
      <c r="G16" s="41" t="s">
        <v>487</v>
      </c>
      <c r="H16" s="41" t="s">
        <v>552</v>
      </c>
      <c r="I16" s="68" t="s">
        <v>555</v>
      </c>
      <c r="J16" s="68" t="s">
        <v>556</v>
      </c>
      <c r="K16" s="68" t="s">
        <v>554</v>
      </c>
      <c r="L16" s="7" t="b">
        <v>1</v>
      </c>
    </row>
    <row r="17" customHeight="1" spans="1:12">
      <c r="A17" s="7" t="s">
        <v>49</v>
      </c>
      <c r="B17" s="7" t="s">
        <v>561</v>
      </c>
      <c r="C17" s="7" t="s">
        <v>974</v>
      </c>
      <c r="D17" s="67" t="s">
        <v>978</v>
      </c>
      <c r="E17" s="7" t="str">
        <f t="shared" si="0"/>
        <v>55kW</v>
      </c>
      <c r="F17" s="7" t="s">
        <v>976</v>
      </c>
      <c r="G17" s="41" t="s">
        <v>487</v>
      </c>
      <c r="H17" s="41" t="s">
        <v>552</v>
      </c>
      <c r="I17" s="68" t="s">
        <v>555</v>
      </c>
      <c r="J17" s="68" t="s">
        <v>556</v>
      </c>
      <c r="K17" s="68" t="s">
        <v>554</v>
      </c>
      <c r="L17" s="7" t="b">
        <v>1</v>
      </c>
    </row>
    <row r="18" customHeight="1" spans="1:12">
      <c r="A18" s="7" t="s">
        <v>49</v>
      </c>
      <c r="B18" s="7" t="s">
        <v>563</v>
      </c>
      <c r="C18" s="7" t="s">
        <v>979</v>
      </c>
      <c r="D18" s="67" t="s">
        <v>980</v>
      </c>
      <c r="E18" s="7" t="str">
        <f t="shared" si="0"/>
        <v>37kW</v>
      </c>
      <c r="F18" s="7" t="s">
        <v>981</v>
      </c>
      <c r="G18" s="41" t="s">
        <v>487</v>
      </c>
      <c r="H18" s="41" t="s">
        <v>564</v>
      </c>
      <c r="I18" s="68" t="s">
        <v>982</v>
      </c>
      <c r="J18" s="68" t="str">
        <f>VLOOKUP(B18,电机实验记录!C:I,7,FALSE)</f>
        <v>2961r/min</v>
      </c>
      <c r="K18" s="68" t="s">
        <v>566</v>
      </c>
      <c r="L18" s="7" t="b">
        <v>1</v>
      </c>
    </row>
    <row r="19" customHeight="1" spans="1:12">
      <c r="A19" s="7" t="s">
        <v>49</v>
      </c>
      <c r="B19" s="7" t="s">
        <v>570</v>
      </c>
      <c r="C19" s="7" t="s">
        <v>979</v>
      </c>
      <c r="D19" s="67" t="s">
        <v>983</v>
      </c>
      <c r="E19" s="7" t="str">
        <f t="shared" si="0"/>
        <v>37kW</v>
      </c>
      <c r="F19" s="7" t="s">
        <v>981</v>
      </c>
      <c r="G19" s="41" t="s">
        <v>487</v>
      </c>
      <c r="H19" s="41" t="s">
        <v>564</v>
      </c>
      <c r="I19" s="68" t="s">
        <v>982</v>
      </c>
      <c r="J19" s="68" t="str">
        <f>VLOOKUP(B19,电机实验记录!C:I,7,FALSE)</f>
        <v>2961r/min</v>
      </c>
      <c r="K19" s="68" t="s">
        <v>566</v>
      </c>
      <c r="L19" s="7" t="b">
        <v>1</v>
      </c>
    </row>
    <row r="20" customHeight="1" spans="1:12">
      <c r="A20" s="7" t="s">
        <v>49</v>
      </c>
      <c r="B20" s="7" t="s">
        <v>572</v>
      </c>
      <c r="C20" s="7" t="s">
        <v>974</v>
      </c>
      <c r="D20" s="67" t="s">
        <v>984</v>
      </c>
      <c r="E20" s="7" t="str">
        <f t="shared" si="0"/>
        <v>55kW</v>
      </c>
      <c r="F20" s="7" t="s">
        <v>976</v>
      </c>
      <c r="G20" s="41" t="s">
        <v>487</v>
      </c>
      <c r="H20" s="41" t="s">
        <v>573</v>
      </c>
      <c r="I20" s="68" t="s">
        <v>555</v>
      </c>
      <c r="J20" s="68" t="s">
        <v>556</v>
      </c>
      <c r="K20" s="68" t="s">
        <v>554</v>
      </c>
      <c r="L20" s="7" t="b">
        <v>1</v>
      </c>
    </row>
    <row r="21" customHeight="1" spans="1:12">
      <c r="A21" s="7" t="s">
        <v>49</v>
      </c>
      <c r="B21" s="7" t="s">
        <v>575</v>
      </c>
      <c r="C21" s="7" t="s">
        <v>974</v>
      </c>
      <c r="D21" s="67" t="s">
        <v>985</v>
      </c>
      <c r="E21" s="7" t="str">
        <f t="shared" si="0"/>
        <v>55kW</v>
      </c>
      <c r="F21" s="7" t="s">
        <v>976</v>
      </c>
      <c r="G21" s="41" t="s">
        <v>487</v>
      </c>
      <c r="H21" s="41" t="s">
        <v>573</v>
      </c>
      <c r="I21" s="68" t="s">
        <v>555</v>
      </c>
      <c r="J21" s="68" t="s">
        <v>556</v>
      </c>
      <c r="K21" s="68" t="s">
        <v>554</v>
      </c>
      <c r="L21" s="7" t="b">
        <v>1</v>
      </c>
    </row>
    <row r="22" customHeight="1" spans="1:12">
      <c r="A22" s="7" t="s">
        <v>49</v>
      </c>
      <c r="B22" s="7" t="s">
        <v>577</v>
      </c>
      <c r="C22" s="7" t="s">
        <v>974</v>
      </c>
      <c r="D22" s="67" t="s">
        <v>986</v>
      </c>
      <c r="E22" s="7" t="str">
        <f t="shared" si="0"/>
        <v>55kW</v>
      </c>
      <c r="F22" s="7" t="s">
        <v>976</v>
      </c>
      <c r="G22" s="41" t="s">
        <v>487</v>
      </c>
      <c r="H22" s="41" t="s">
        <v>573</v>
      </c>
      <c r="I22" s="68" t="s">
        <v>555</v>
      </c>
      <c r="J22" s="68" t="s">
        <v>556</v>
      </c>
      <c r="K22" s="68" t="s">
        <v>554</v>
      </c>
      <c r="L22" s="7" t="b">
        <v>1</v>
      </c>
    </row>
    <row r="23" customHeight="1" spans="1:12">
      <c r="A23" s="7" t="s">
        <v>49</v>
      </c>
      <c r="B23" s="7" t="s">
        <v>579</v>
      </c>
      <c r="C23" s="7" t="s">
        <v>987</v>
      </c>
      <c r="D23" s="67" t="s">
        <v>988</v>
      </c>
      <c r="E23" s="7" t="str">
        <f t="shared" si="0"/>
        <v>18kW</v>
      </c>
      <c r="F23" s="7" t="s">
        <v>989</v>
      </c>
      <c r="G23" s="41" t="s">
        <v>487</v>
      </c>
      <c r="H23" s="41" t="s">
        <v>564</v>
      </c>
      <c r="I23" s="68" t="s">
        <v>708</v>
      </c>
      <c r="J23" s="68" t="str">
        <f>VLOOKUP(B23,电机实验记录!C:I,7,FALSE)</f>
        <v>2944r/min</v>
      </c>
      <c r="K23" s="68" t="s">
        <v>581</v>
      </c>
      <c r="L23" s="7" t="b">
        <v>1</v>
      </c>
    </row>
    <row r="24" customHeight="1" spans="1:12">
      <c r="A24" s="7" t="s">
        <v>49</v>
      </c>
      <c r="B24" s="7" t="s">
        <v>585</v>
      </c>
      <c r="C24" s="7" t="s">
        <v>987</v>
      </c>
      <c r="D24" s="67" t="s">
        <v>990</v>
      </c>
      <c r="E24" s="7" t="str">
        <f t="shared" si="0"/>
        <v>18kW</v>
      </c>
      <c r="F24" s="7" t="s">
        <v>989</v>
      </c>
      <c r="G24" s="41" t="s">
        <v>487</v>
      </c>
      <c r="H24" s="41" t="s">
        <v>564</v>
      </c>
      <c r="I24" s="68" t="s">
        <v>708</v>
      </c>
      <c r="J24" s="68" t="str">
        <f>VLOOKUP(B24,电机实验记录!C:I,7,FALSE)</f>
        <v>2944r/min</v>
      </c>
      <c r="K24" s="68" t="s">
        <v>581</v>
      </c>
      <c r="L24" s="7" t="b">
        <v>1</v>
      </c>
    </row>
    <row r="25" customHeight="1" spans="1:12">
      <c r="A25" s="7" t="s">
        <v>49</v>
      </c>
      <c r="B25" s="7" t="s">
        <v>587</v>
      </c>
      <c r="C25" s="7" t="s">
        <v>974</v>
      </c>
      <c r="D25" s="67" t="s">
        <v>991</v>
      </c>
      <c r="E25" s="7" t="str">
        <f t="shared" si="0"/>
        <v>55kW</v>
      </c>
      <c r="F25" s="7" t="s">
        <v>976</v>
      </c>
      <c r="G25" s="41" t="s">
        <v>487</v>
      </c>
      <c r="H25" s="41" t="s">
        <v>573</v>
      </c>
      <c r="I25" s="68" t="s">
        <v>555</v>
      </c>
      <c r="J25" s="68" t="s">
        <v>556</v>
      </c>
      <c r="K25" s="68" t="s">
        <v>554</v>
      </c>
      <c r="L25" s="7" t="b">
        <v>1</v>
      </c>
    </row>
    <row r="26" customHeight="1" spans="1:12">
      <c r="A26" s="7" t="s">
        <v>49</v>
      </c>
      <c r="B26" s="7" t="s">
        <v>589</v>
      </c>
      <c r="C26" s="7" t="s">
        <v>974</v>
      </c>
      <c r="D26" s="67" t="s">
        <v>992</v>
      </c>
      <c r="E26" s="7" t="str">
        <f t="shared" si="0"/>
        <v>55kW</v>
      </c>
      <c r="F26" s="7" t="s">
        <v>976</v>
      </c>
      <c r="G26" s="41" t="s">
        <v>487</v>
      </c>
      <c r="H26" s="41" t="s">
        <v>573</v>
      </c>
      <c r="I26" s="68" t="s">
        <v>555</v>
      </c>
      <c r="J26" s="68" t="s">
        <v>556</v>
      </c>
      <c r="K26" s="68" t="s">
        <v>554</v>
      </c>
      <c r="L26" s="7" t="b">
        <v>1</v>
      </c>
    </row>
    <row r="27" customHeight="1" spans="1:12">
      <c r="A27" s="7" t="s">
        <v>49</v>
      </c>
      <c r="B27" s="7" t="s">
        <v>591</v>
      </c>
      <c r="C27" s="7" t="s">
        <v>974</v>
      </c>
      <c r="D27" s="67" t="s">
        <v>993</v>
      </c>
      <c r="E27" s="7" t="str">
        <f t="shared" si="0"/>
        <v>55kW</v>
      </c>
      <c r="F27" s="7" t="s">
        <v>976</v>
      </c>
      <c r="G27" s="41" t="s">
        <v>487</v>
      </c>
      <c r="H27" s="41" t="s">
        <v>573</v>
      </c>
      <c r="I27" s="68" t="s">
        <v>555</v>
      </c>
      <c r="J27" s="68" t="s">
        <v>556</v>
      </c>
      <c r="K27" s="68" t="s">
        <v>554</v>
      </c>
      <c r="L27" s="7" t="b">
        <v>1</v>
      </c>
    </row>
    <row r="28" customHeight="1" spans="1:12">
      <c r="A28" s="7" t="s">
        <v>49</v>
      </c>
      <c r="B28" s="7" t="s">
        <v>593</v>
      </c>
      <c r="C28" s="7" t="s">
        <v>987</v>
      </c>
      <c r="D28" s="67" t="s">
        <v>994</v>
      </c>
      <c r="E28" s="7" t="str">
        <f t="shared" si="0"/>
        <v>18kW</v>
      </c>
      <c r="F28" s="7" t="s">
        <v>989</v>
      </c>
      <c r="G28" s="41" t="s">
        <v>487</v>
      </c>
      <c r="H28" s="41" t="s">
        <v>564</v>
      </c>
      <c r="I28" s="68" t="s">
        <v>708</v>
      </c>
      <c r="J28" s="68" t="str">
        <f>VLOOKUP(B28,电机实验记录!C:I,7,FALSE)</f>
        <v>2944r/min</v>
      </c>
      <c r="K28" s="68" t="s">
        <v>581</v>
      </c>
      <c r="L28" s="7" t="b">
        <v>1</v>
      </c>
    </row>
    <row r="29" customHeight="1" spans="1:12">
      <c r="A29" s="7" t="s">
        <v>49</v>
      </c>
      <c r="B29" s="7" t="s">
        <v>595</v>
      </c>
      <c r="C29" s="7" t="s">
        <v>987</v>
      </c>
      <c r="D29" s="67" t="s">
        <v>995</v>
      </c>
      <c r="E29" s="7" t="str">
        <f t="shared" si="0"/>
        <v>18kW</v>
      </c>
      <c r="F29" s="7" t="s">
        <v>989</v>
      </c>
      <c r="G29" s="41" t="s">
        <v>487</v>
      </c>
      <c r="H29" s="41" t="s">
        <v>564</v>
      </c>
      <c r="I29" s="68" t="s">
        <v>708</v>
      </c>
      <c r="J29" s="68" t="str">
        <f>VLOOKUP(B29,电机实验记录!C:I,7,FALSE)</f>
        <v>2944r/min</v>
      </c>
      <c r="K29" s="68" t="s">
        <v>581</v>
      </c>
      <c r="L29" s="7" t="b">
        <v>1</v>
      </c>
    </row>
    <row r="30" customHeight="1" spans="1:12">
      <c r="A30" s="7" t="s">
        <v>49</v>
      </c>
      <c r="B30" s="7" t="s">
        <v>597</v>
      </c>
      <c r="C30" s="7" t="s">
        <v>974</v>
      </c>
      <c r="D30" s="67" t="s">
        <v>996</v>
      </c>
      <c r="E30" s="7" t="str">
        <f t="shared" si="0"/>
        <v>55kW</v>
      </c>
      <c r="F30" s="7" t="s">
        <v>976</v>
      </c>
      <c r="G30" s="41" t="s">
        <v>487</v>
      </c>
      <c r="H30" s="41" t="s">
        <v>573</v>
      </c>
      <c r="I30" s="68" t="s">
        <v>555</v>
      </c>
      <c r="J30" s="68" t="s">
        <v>556</v>
      </c>
      <c r="K30" s="68" t="s">
        <v>554</v>
      </c>
      <c r="L30" s="7" t="b">
        <v>1</v>
      </c>
    </row>
    <row r="31" customHeight="1" spans="1:12">
      <c r="A31" s="7" t="s">
        <v>49</v>
      </c>
      <c r="B31" s="7" t="s">
        <v>599</v>
      </c>
      <c r="C31" s="7" t="s">
        <v>974</v>
      </c>
      <c r="D31" s="67" t="s">
        <v>997</v>
      </c>
      <c r="E31" s="7" t="str">
        <f t="shared" si="0"/>
        <v>55kW</v>
      </c>
      <c r="F31" s="7" t="s">
        <v>976</v>
      </c>
      <c r="G31" s="41" t="s">
        <v>487</v>
      </c>
      <c r="H31" s="41" t="s">
        <v>573</v>
      </c>
      <c r="I31" s="68" t="s">
        <v>555</v>
      </c>
      <c r="J31" s="68" t="s">
        <v>556</v>
      </c>
      <c r="K31" s="68" t="s">
        <v>554</v>
      </c>
      <c r="L31" s="7" t="b">
        <v>1</v>
      </c>
    </row>
    <row r="32" customHeight="1" spans="1:12">
      <c r="A32" s="7" t="s">
        <v>49</v>
      </c>
      <c r="B32" s="7" t="s">
        <v>601</v>
      </c>
      <c r="C32" s="7" t="s">
        <v>974</v>
      </c>
      <c r="D32" s="67" t="s">
        <v>998</v>
      </c>
      <c r="E32" s="7" t="str">
        <f t="shared" si="0"/>
        <v>55kW</v>
      </c>
      <c r="F32" s="7" t="s">
        <v>976</v>
      </c>
      <c r="G32" s="41" t="s">
        <v>487</v>
      </c>
      <c r="H32" s="41" t="s">
        <v>573</v>
      </c>
      <c r="I32" s="68" t="s">
        <v>555</v>
      </c>
      <c r="J32" s="68" t="s">
        <v>556</v>
      </c>
      <c r="K32" s="68" t="s">
        <v>554</v>
      </c>
      <c r="L32" s="7" t="b">
        <v>1</v>
      </c>
    </row>
    <row r="33" customHeight="1" spans="1:12">
      <c r="A33" s="7" t="s">
        <v>49</v>
      </c>
      <c r="B33" s="7" t="s">
        <v>603</v>
      </c>
      <c r="C33" s="7" t="s">
        <v>987</v>
      </c>
      <c r="D33" s="67" t="s">
        <v>999</v>
      </c>
      <c r="E33" s="7" t="str">
        <f t="shared" si="0"/>
        <v>18kW</v>
      </c>
      <c r="F33" s="7" t="s">
        <v>989</v>
      </c>
      <c r="G33" s="41" t="s">
        <v>487</v>
      </c>
      <c r="H33" s="41" t="s">
        <v>564</v>
      </c>
      <c r="I33" s="68" t="s">
        <v>708</v>
      </c>
      <c r="J33" s="68" t="str">
        <f>VLOOKUP(B33,电机实验记录!C:I,7,FALSE)</f>
        <v>2944r/min</v>
      </c>
      <c r="K33" s="68" t="s">
        <v>581</v>
      </c>
      <c r="L33" s="7" t="b">
        <v>1</v>
      </c>
    </row>
    <row r="34" customHeight="1" spans="1:12">
      <c r="A34" s="7" t="s">
        <v>49</v>
      </c>
      <c r="B34" s="7" t="s">
        <v>605</v>
      </c>
      <c r="C34" s="7" t="s">
        <v>987</v>
      </c>
      <c r="D34" s="67" t="s">
        <v>1000</v>
      </c>
      <c r="E34" s="7" t="str">
        <f t="shared" si="0"/>
        <v>18kW</v>
      </c>
      <c r="F34" s="7" t="s">
        <v>989</v>
      </c>
      <c r="G34" s="41" t="s">
        <v>487</v>
      </c>
      <c r="H34" s="41" t="s">
        <v>564</v>
      </c>
      <c r="I34" s="68" t="s">
        <v>708</v>
      </c>
      <c r="J34" s="68" t="str">
        <f>VLOOKUP(B34,电机实验记录!C:I,7,FALSE)</f>
        <v>2944r/min</v>
      </c>
      <c r="K34" s="68" t="s">
        <v>581</v>
      </c>
      <c r="L34" s="7" t="b">
        <v>1</v>
      </c>
    </row>
    <row r="35" customHeight="1" spans="1:12">
      <c r="A35" s="7" t="s">
        <v>49</v>
      </c>
      <c r="B35" s="7" t="s">
        <v>1001</v>
      </c>
      <c r="C35" s="7" t="s">
        <v>1002</v>
      </c>
      <c r="D35" s="67" t="s">
        <v>1003</v>
      </c>
      <c r="E35" s="7" t="str">
        <f t="shared" si="0"/>
        <v>160kW</v>
      </c>
      <c r="F35" s="7" t="s">
        <v>1004</v>
      </c>
      <c r="G35" s="41" t="s">
        <v>487</v>
      </c>
      <c r="H35" s="41" t="s">
        <v>921</v>
      </c>
      <c r="I35" s="68" t="s">
        <v>610</v>
      </c>
      <c r="J35" s="68" t="s">
        <v>611</v>
      </c>
      <c r="K35" s="68" t="s">
        <v>609</v>
      </c>
      <c r="L35" s="7" t="b">
        <v>1</v>
      </c>
    </row>
    <row r="36" customHeight="1" spans="1:12">
      <c r="A36" s="7" t="s">
        <v>49</v>
      </c>
      <c r="B36" s="7" t="s">
        <v>1005</v>
      </c>
      <c r="C36" s="7" t="s">
        <v>1002</v>
      </c>
      <c r="D36" s="67" t="s">
        <v>1006</v>
      </c>
      <c r="E36" s="7" t="str">
        <f t="shared" si="0"/>
        <v>160kW</v>
      </c>
      <c r="F36" s="7" t="s">
        <v>1004</v>
      </c>
      <c r="G36" s="41" t="s">
        <v>487</v>
      </c>
      <c r="H36" s="41" t="s">
        <v>921</v>
      </c>
      <c r="I36" s="68" t="s">
        <v>610</v>
      </c>
      <c r="J36" s="68" t="s">
        <v>611</v>
      </c>
      <c r="K36" s="68" t="s">
        <v>609</v>
      </c>
      <c r="L36" s="7" t="b">
        <v>1</v>
      </c>
    </row>
    <row r="37" customHeight="1" spans="1:12">
      <c r="A37" s="7" t="s">
        <v>49</v>
      </c>
      <c r="B37" s="7" t="s">
        <v>1007</v>
      </c>
      <c r="C37" s="7" t="s">
        <v>1002</v>
      </c>
      <c r="D37" s="67" t="s">
        <v>1008</v>
      </c>
      <c r="E37" s="7" t="str">
        <f t="shared" si="0"/>
        <v>160kW</v>
      </c>
      <c r="F37" s="7" t="s">
        <v>1004</v>
      </c>
      <c r="G37" s="41" t="s">
        <v>487</v>
      </c>
      <c r="H37" s="41" t="s">
        <v>921</v>
      </c>
      <c r="I37" s="68" t="s">
        <v>610</v>
      </c>
      <c r="J37" s="68" t="s">
        <v>611</v>
      </c>
      <c r="K37" s="68" t="s">
        <v>609</v>
      </c>
      <c r="L37" s="7" t="b">
        <v>1</v>
      </c>
    </row>
    <row r="38" customHeight="1" spans="1:12">
      <c r="A38" s="7" t="s">
        <v>49</v>
      </c>
      <c r="B38" s="7" t="s">
        <v>1009</v>
      </c>
      <c r="C38" s="7" t="s">
        <v>1002</v>
      </c>
      <c r="D38" s="67" t="s">
        <v>1010</v>
      </c>
      <c r="E38" s="7" t="str">
        <f t="shared" si="0"/>
        <v>160kW</v>
      </c>
      <c r="F38" s="7" t="s">
        <v>1004</v>
      </c>
      <c r="G38" s="41" t="s">
        <v>487</v>
      </c>
      <c r="H38" s="41" t="s">
        <v>1011</v>
      </c>
      <c r="I38" s="68" t="s">
        <v>610</v>
      </c>
      <c r="J38" s="68" t="s">
        <v>611</v>
      </c>
      <c r="K38" s="68" t="s">
        <v>609</v>
      </c>
      <c r="L38" s="7" t="b">
        <v>1</v>
      </c>
    </row>
    <row r="39" customHeight="1" spans="1:12">
      <c r="A39" s="7" t="s">
        <v>49</v>
      </c>
      <c r="B39" s="7" t="s">
        <v>616</v>
      </c>
      <c r="C39" s="7" t="s">
        <v>974</v>
      </c>
      <c r="D39" s="67" t="s">
        <v>1012</v>
      </c>
      <c r="E39" s="7" t="str">
        <f t="shared" si="0"/>
        <v>55kW</v>
      </c>
      <c r="F39" s="7" t="s">
        <v>976</v>
      </c>
      <c r="G39" s="41" t="s">
        <v>487</v>
      </c>
      <c r="H39" s="41" t="s">
        <v>552</v>
      </c>
      <c r="I39" s="68" t="s">
        <v>617</v>
      </c>
      <c r="J39" s="68" t="s">
        <v>556</v>
      </c>
      <c r="K39" s="68" t="s">
        <v>554</v>
      </c>
      <c r="L39" s="7" t="b">
        <v>1</v>
      </c>
    </row>
    <row r="40" customHeight="1" spans="1:12">
      <c r="A40" s="7" t="s">
        <v>49</v>
      </c>
      <c r="B40" s="7" t="s">
        <v>619</v>
      </c>
      <c r="C40" s="7" t="s">
        <v>974</v>
      </c>
      <c r="D40" s="67" t="s">
        <v>1013</v>
      </c>
      <c r="E40" s="7" t="str">
        <f t="shared" si="0"/>
        <v>55kW</v>
      </c>
      <c r="F40" s="7" t="s">
        <v>976</v>
      </c>
      <c r="G40" s="41" t="s">
        <v>487</v>
      </c>
      <c r="H40" s="41" t="s">
        <v>552</v>
      </c>
      <c r="I40" s="68" t="s">
        <v>617</v>
      </c>
      <c r="J40" s="68" t="s">
        <v>556</v>
      </c>
      <c r="K40" s="68" t="s">
        <v>554</v>
      </c>
      <c r="L40" s="7" t="b">
        <v>1</v>
      </c>
    </row>
    <row r="41" customHeight="1" spans="1:12">
      <c r="A41" s="7" t="s">
        <v>49</v>
      </c>
      <c r="B41" s="7" t="s">
        <v>621</v>
      </c>
      <c r="C41" s="7" t="s">
        <v>974</v>
      </c>
      <c r="D41" s="67" t="s">
        <v>991</v>
      </c>
      <c r="E41" s="7" t="str">
        <f t="shared" si="0"/>
        <v>55kW</v>
      </c>
      <c r="F41" s="7" t="s">
        <v>976</v>
      </c>
      <c r="G41" s="41" t="s">
        <v>487</v>
      </c>
      <c r="H41" s="41" t="s">
        <v>552</v>
      </c>
      <c r="I41" s="68" t="s">
        <v>617</v>
      </c>
      <c r="J41" s="68" t="s">
        <v>556</v>
      </c>
      <c r="K41" s="68" t="s">
        <v>554</v>
      </c>
      <c r="L41" s="7" t="b">
        <v>1</v>
      </c>
    </row>
    <row r="42" customHeight="1" spans="1:12">
      <c r="A42" s="7" t="s">
        <v>49</v>
      </c>
      <c r="B42" s="7" t="s">
        <v>623</v>
      </c>
      <c r="C42" s="7" t="s">
        <v>979</v>
      </c>
      <c r="D42" s="67" t="s">
        <v>1014</v>
      </c>
      <c r="E42" s="7" t="str">
        <f t="shared" si="0"/>
        <v>37kW</v>
      </c>
      <c r="F42" s="7" t="s">
        <v>981</v>
      </c>
      <c r="G42" s="41" t="s">
        <v>487</v>
      </c>
      <c r="H42" s="41" t="s">
        <v>564</v>
      </c>
      <c r="I42" s="68" t="s">
        <v>982</v>
      </c>
      <c r="J42" s="68" t="str">
        <f>VLOOKUP(B42,电机实验记录!C:I,7,FALSE)</f>
        <v>2961r/min</v>
      </c>
      <c r="K42" s="68" t="s">
        <v>566</v>
      </c>
      <c r="L42" s="7" t="b">
        <v>1</v>
      </c>
    </row>
    <row r="43" customHeight="1" spans="1:12">
      <c r="A43" s="7" t="s">
        <v>49</v>
      </c>
      <c r="B43" s="7" t="s">
        <v>626</v>
      </c>
      <c r="C43" s="7" t="s">
        <v>979</v>
      </c>
      <c r="D43" s="67" t="s">
        <v>1015</v>
      </c>
      <c r="E43" s="7" t="str">
        <f t="shared" si="0"/>
        <v>37kW</v>
      </c>
      <c r="F43" s="7" t="s">
        <v>981</v>
      </c>
      <c r="G43" s="41" t="s">
        <v>487</v>
      </c>
      <c r="H43" s="41" t="s">
        <v>564</v>
      </c>
      <c r="I43" s="68" t="s">
        <v>982</v>
      </c>
      <c r="J43" s="68" t="str">
        <f>VLOOKUP(B43,电机实验记录!C:I,7,FALSE)</f>
        <v>2961r/min</v>
      </c>
      <c r="K43" s="68" t="s">
        <v>566</v>
      </c>
      <c r="L43" s="7" t="b">
        <v>1</v>
      </c>
    </row>
    <row r="44" customHeight="1" spans="1:12">
      <c r="A44" s="7" t="s">
        <v>49</v>
      </c>
      <c r="B44" s="7" t="s">
        <v>628</v>
      </c>
      <c r="C44" s="7" t="s">
        <v>1016</v>
      </c>
      <c r="D44" s="67" t="s">
        <v>1017</v>
      </c>
      <c r="E44" s="7" t="str">
        <f t="shared" si="0"/>
        <v>250kW</v>
      </c>
      <c r="F44" s="7" t="s">
        <v>1018</v>
      </c>
      <c r="G44" s="41" t="s">
        <v>487</v>
      </c>
      <c r="H44" s="41" t="s">
        <v>629</v>
      </c>
      <c r="I44" s="68" t="s">
        <v>1019</v>
      </c>
      <c r="J44" s="68" t="str">
        <f>VLOOKUP(B44,电机实验记录!C:I,7,FALSE)</f>
        <v>991r/min</v>
      </c>
      <c r="K44" s="68" t="s">
        <v>631</v>
      </c>
      <c r="L44" s="7" t="b">
        <v>1</v>
      </c>
    </row>
    <row r="45" customHeight="1" spans="1:12">
      <c r="A45" s="7" t="s">
        <v>49</v>
      </c>
      <c r="B45" s="7" t="s">
        <v>636</v>
      </c>
      <c r="C45" s="7" t="s">
        <v>1016</v>
      </c>
      <c r="D45" s="67" t="s">
        <v>1020</v>
      </c>
      <c r="E45" s="7" t="str">
        <f t="shared" si="0"/>
        <v>250kW</v>
      </c>
      <c r="F45" s="7" t="s">
        <v>1018</v>
      </c>
      <c r="G45" s="41" t="s">
        <v>487</v>
      </c>
      <c r="H45" s="41" t="s">
        <v>629</v>
      </c>
      <c r="I45" s="68" t="s">
        <v>1019</v>
      </c>
      <c r="J45" s="68" t="str">
        <f>VLOOKUP(B45,电机实验记录!C:I,7,FALSE)</f>
        <v>991r/min</v>
      </c>
      <c r="K45" s="68" t="s">
        <v>631</v>
      </c>
      <c r="L45" s="7" t="b">
        <v>1</v>
      </c>
    </row>
    <row r="46" customHeight="1" spans="1:12">
      <c r="A46" s="7" t="s">
        <v>49</v>
      </c>
      <c r="B46" s="7" t="s">
        <v>638</v>
      </c>
      <c r="C46" s="7" t="s">
        <v>1016</v>
      </c>
      <c r="D46" s="67" t="s">
        <v>1021</v>
      </c>
      <c r="E46" s="7" t="str">
        <f t="shared" si="0"/>
        <v>250kW</v>
      </c>
      <c r="F46" s="7" t="s">
        <v>1018</v>
      </c>
      <c r="G46" s="41" t="s">
        <v>487</v>
      </c>
      <c r="H46" s="41" t="s">
        <v>629</v>
      </c>
      <c r="I46" s="68" t="s">
        <v>1019</v>
      </c>
      <c r="J46" s="68" t="str">
        <f>VLOOKUP(B46,电机实验记录!C:I,7,FALSE)</f>
        <v>991r/min</v>
      </c>
      <c r="K46" s="68" t="s">
        <v>631</v>
      </c>
      <c r="L46" s="7" t="b">
        <v>1</v>
      </c>
    </row>
    <row r="47" customHeight="1" spans="1:12">
      <c r="A47" s="7" t="s">
        <v>49</v>
      </c>
      <c r="B47" s="7" t="s">
        <v>640</v>
      </c>
      <c r="C47" s="7" t="s">
        <v>1016</v>
      </c>
      <c r="D47" s="67" t="s">
        <v>1022</v>
      </c>
      <c r="E47" s="7" t="str">
        <f t="shared" si="0"/>
        <v>250kW</v>
      </c>
      <c r="F47" s="7" t="s">
        <v>1018</v>
      </c>
      <c r="G47" s="41" t="s">
        <v>487</v>
      </c>
      <c r="H47" s="41" t="s">
        <v>629</v>
      </c>
      <c r="I47" s="68" t="s">
        <v>1019</v>
      </c>
      <c r="J47" s="68" t="str">
        <f>VLOOKUP(B47,电机实验记录!C:I,7,FALSE)</f>
        <v>991r/min</v>
      </c>
      <c r="K47" s="68" t="s">
        <v>631</v>
      </c>
      <c r="L47" s="7" t="b">
        <v>1</v>
      </c>
    </row>
    <row r="48" customHeight="1" spans="1:12">
      <c r="A48" s="7" t="s">
        <v>49</v>
      </c>
      <c r="B48" s="7" t="s">
        <v>642</v>
      </c>
      <c r="C48" s="7" t="s">
        <v>961</v>
      </c>
      <c r="D48" s="67" t="s">
        <v>1023</v>
      </c>
      <c r="E48" s="7" t="str">
        <f t="shared" si="0"/>
        <v>90kW</v>
      </c>
      <c r="F48" s="7" t="s">
        <v>963</v>
      </c>
      <c r="G48" s="41" t="s">
        <v>487</v>
      </c>
      <c r="H48" s="41" t="s">
        <v>643</v>
      </c>
      <c r="I48" s="68" t="s">
        <v>508</v>
      </c>
      <c r="J48" s="68" t="str">
        <f>VLOOKUP(B48,电机实验记录!C:I,7,FALSE)</f>
        <v>1488r/min</v>
      </c>
      <c r="K48" s="68" t="s">
        <v>458</v>
      </c>
      <c r="L48" s="7" t="b">
        <v>1</v>
      </c>
    </row>
    <row r="49" customHeight="1" spans="1:12">
      <c r="A49" s="7" t="s">
        <v>49</v>
      </c>
      <c r="B49" s="7" t="s">
        <v>646</v>
      </c>
      <c r="C49" s="7" t="s">
        <v>961</v>
      </c>
      <c r="D49" s="67" t="s">
        <v>1024</v>
      </c>
      <c r="E49" s="7" t="str">
        <f t="shared" si="0"/>
        <v>90kW</v>
      </c>
      <c r="F49" s="7" t="s">
        <v>963</v>
      </c>
      <c r="G49" s="41" t="s">
        <v>487</v>
      </c>
      <c r="H49" s="41" t="s">
        <v>643</v>
      </c>
      <c r="I49" s="68" t="s">
        <v>508</v>
      </c>
      <c r="J49" s="68" t="str">
        <f>VLOOKUP(B49,电机实验记录!C:I,7,FALSE)</f>
        <v>1488r/min</v>
      </c>
      <c r="K49" s="68" t="s">
        <v>458</v>
      </c>
      <c r="L49" s="7" t="b">
        <v>1</v>
      </c>
    </row>
    <row r="50" customHeight="1" spans="1:12">
      <c r="A50" s="7" t="s">
        <v>53</v>
      </c>
      <c r="B50" s="7" t="s">
        <v>1025</v>
      </c>
      <c r="C50" s="7" t="s">
        <v>1026</v>
      </c>
      <c r="D50" s="67" t="s">
        <v>1027</v>
      </c>
      <c r="E50" s="7" t="str">
        <f t="shared" si="0"/>
        <v>310kW</v>
      </c>
      <c r="F50" s="7" t="s">
        <v>1028</v>
      </c>
      <c r="G50" s="41" t="s">
        <v>487</v>
      </c>
      <c r="H50" s="41" t="s">
        <v>1029</v>
      </c>
      <c r="I50" s="63" t="s">
        <v>690</v>
      </c>
      <c r="J50" s="68" t="s">
        <v>691</v>
      </c>
      <c r="K50" s="68" t="s">
        <v>689</v>
      </c>
      <c r="L50" s="7" t="b">
        <v>1</v>
      </c>
    </row>
    <row r="51" customHeight="1" spans="1:12">
      <c r="A51" s="7" t="s">
        <v>53</v>
      </c>
      <c r="B51" s="7" t="s">
        <v>1025</v>
      </c>
      <c r="C51" s="7" t="s">
        <v>1026</v>
      </c>
      <c r="D51" s="67" t="s">
        <v>1030</v>
      </c>
      <c r="E51" s="7" t="str">
        <f t="shared" si="0"/>
        <v>310kW</v>
      </c>
      <c r="F51" s="7" t="s">
        <v>1028</v>
      </c>
      <c r="G51" s="41" t="s">
        <v>487</v>
      </c>
      <c r="H51" s="41" t="s">
        <v>1029</v>
      </c>
      <c r="I51" s="63" t="s">
        <v>690</v>
      </c>
      <c r="J51" s="68" t="s">
        <v>691</v>
      </c>
      <c r="K51" s="68" t="s">
        <v>689</v>
      </c>
      <c r="L51" s="7" t="b">
        <v>1</v>
      </c>
    </row>
    <row r="52" customHeight="1" spans="1:12">
      <c r="A52" s="7" t="s">
        <v>53</v>
      </c>
      <c r="B52" s="7" t="s">
        <v>1031</v>
      </c>
      <c r="C52" s="7" t="s">
        <v>1032</v>
      </c>
      <c r="D52" s="67" t="s">
        <v>1033</v>
      </c>
      <c r="E52" s="7" t="str">
        <f t="shared" si="0"/>
        <v>220kW</v>
      </c>
      <c r="F52" s="7" t="s">
        <v>1034</v>
      </c>
      <c r="G52" s="41" t="s">
        <v>487</v>
      </c>
      <c r="H52" s="41" t="s">
        <v>1029</v>
      </c>
      <c r="I52" s="63" t="s">
        <v>697</v>
      </c>
      <c r="J52" s="68" t="s">
        <v>691</v>
      </c>
      <c r="K52" s="68" t="s">
        <v>449</v>
      </c>
      <c r="L52" s="7" t="b">
        <v>1</v>
      </c>
    </row>
    <row r="53" customHeight="1" spans="1:12">
      <c r="A53" s="7" t="s">
        <v>53</v>
      </c>
      <c r="B53" s="7" t="s">
        <v>1031</v>
      </c>
      <c r="C53" s="7" t="s">
        <v>1002</v>
      </c>
      <c r="D53" s="67" t="s">
        <v>1035</v>
      </c>
      <c r="E53" s="7" t="str">
        <f t="shared" si="0"/>
        <v>160kW</v>
      </c>
      <c r="F53" s="7" t="s">
        <v>1004</v>
      </c>
      <c r="G53" s="41" t="s">
        <v>487</v>
      </c>
      <c r="H53" s="41" t="s">
        <v>1029</v>
      </c>
      <c r="I53" s="63" t="s">
        <v>697</v>
      </c>
      <c r="J53" s="68" t="s">
        <v>691</v>
      </c>
      <c r="K53" s="68" t="s">
        <v>609</v>
      </c>
      <c r="L53" s="7" t="b">
        <v>1</v>
      </c>
    </row>
    <row r="54" hidden="1" customHeight="1" spans="1:13">
      <c r="A54" s="7" t="s">
        <v>53</v>
      </c>
      <c r="B54" s="7" t="s">
        <v>687</v>
      </c>
      <c r="C54" s="7" t="s">
        <v>1026</v>
      </c>
      <c r="D54" s="67" t="s">
        <v>1036</v>
      </c>
      <c r="E54" s="7" t="str">
        <f t="shared" si="0"/>
        <v>310kW</v>
      </c>
      <c r="F54" s="7" t="s">
        <v>1028</v>
      </c>
      <c r="G54" s="41" t="s">
        <v>487</v>
      </c>
      <c r="H54" s="41" t="s">
        <v>552</v>
      </c>
      <c r="I54" s="63" t="s">
        <v>690</v>
      </c>
      <c r="J54" s="68" t="s">
        <v>691</v>
      </c>
      <c r="K54" s="68" t="s">
        <v>689</v>
      </c>
      <c r="L54" s="7" t="b">
        <v>1</v>
      </c>
      <c r="M54" t="b">
        <v>1</v>
      </c>
    </row>
    <row r="55" hidden="1" customHeight="1" spans="1:13">
      <c r="A55" s="7" t="s">
        <v>53</v>
      </c>
      <c r="B55" s="7" t="s">
        <v>687</v>
      </c>
      <c r="C55" s="7" t="s">
        <v>1026</v>
      </c>
      <c r="D55" s="67" t="s">
        <v>1037</v>
      </c>
      <c r="E55" s="7" t="str">
        <f t="shared" si="0"/>
        <v>310kW</v>
      </c>
      <c r="F55" s="7" t="s">
        <v>1028</v>
      </c>
      <c r="G55" s="41" t="s">
        <v>487</v>
      </c>
      <c r="H55" s="41" t="s">
        <v>552</v>
      </c>
      <c r="I55" s="63" t="s">
        <v>690</v>
      </c>
      <c r="J55" s="68" t="s">
        <v>691</v>
      </c>
      <c r="K55" s="68" t="s">
        <v>689</v>
      </c>
      <c r="L55" s="7" t="b">
        <v>1</v>
      </c>
      <c r="M55" t="b">
        <v>1</v>
      </c>
    </row>
    <row r="56" hidden="1" customHeight="1" spans="1:13">
      <c r="A56" s="7" t="s">
        <v>53</v>
      </c>
      <c r="B56" s="7" t="s">
        <v>695</v>
      </c>
      <c r="C56" s="7" t="s">
        <v>1032</v>
      </c>
      <c r="D56" s="67" t="s">
        <v>1038</v>
      </c>
      <c r="E56" s="7" t="str">
        <f t="shared" si="0"/>
        <v>220kW</v>
      </c>
      <c r="F56" s="7" t="s">
        <v>1034</v>
      </c>
      <c r="G56" s="41" t="s">
        <v>487</v>
      </c>
      <c r="H56" s="41" t="s">
        <v>552</v>
      </c>
      <c r="I56" s="63" t="s">
        <v>697</v>
      </c>
      <c r="J56" s="68" t="s">
        <v>691</v>
      </c>
      <c r="K56" s="68" t="s">
        <v>449</v>
      </c>
      <c r="L56" s="7" t="b">
        <v>1</v>
      </c>
      <c r="M56" t="b">
        <v>1</v>
      </c>
    </row>
    <row r="57" hidden="1" customHeight="1" spans="1:13">
      <c r="A57" s="7" t="s">
        <v>53</v>
      </c>
      <c r="B57" s="7" t="s">
        <v>695</v>
      </c>
      <c r="C57" s="7" t="s">
        <v>1002</v>
      </c>
      <c r="D57" s="67" t="s">
        <v>1039</v>
      </c>
      <c r="E57" s="7" t="str">
        <f t="shared" si="0"/>
        <v>160kW</v>
      </c>
      <c r="F57" s="7" t="s">
        <v>1004</v>
      </c>
      <c r="G57" s="41" t="s">
        <v>487</v>
      </c>
      <c r="H57" s="41" t="s">
        <v>552</v>
      </c>
      <c r="I57" s="63" t="s">
        <v>697</v>
      </c>
      <c r="J57" s="68" t="s">
        <v>691</v>
      </c>
      <c r="K57" s="68" t="s">
        <v>609</v>
      </c>
      <c r="L57" s="7" t="b">
        <v>1</v>
      </c>
      <c r="M57" t="b">
        <v>1</v>
      </c>
    </row>
    <row r="58" hidden="1" customHeight="1" spans="1:13">
      <c r="A58" s="7" t="s">
        <v>62</v>
      </c>
      <c r="B58" s="7" t="s">
        <v>700</v>
      </c>
      <c r="C58" s="7" t="s">
        <v>1040</v>
      </c>
      <c r="D58" s="67" t="s">
        <v>1041</v>
      </c>
      <c r="E58" s="7" t="str">
        <f t="shared" si="0"/>
        <v>15kW</v>
      </c>
      <c r="F58" s="7" t="s">
        <v>1042</v>
      </c>
      <c r="G58" s="41" t="s">
        <v>487</v>
      </c>
      <c r="H58" s="41" t="s">
        <v>701</v>
      </c>
      <c r="I58" s="63" t="s">
        <v>703</v>
      </c>
      <c r="J58" s="68" t="s">
        <v>704</v>
      </c>
      <c r="K58" s="68" t="s">
        <v>494</v>
      </c>
      <c r="L58" s="7" t="b">
        <v>1</v>
      </c>
      <c r="M58" t="b">
        <v>1</v>
      </c>
    </row>
    <row r="59" hidden="1" customHeight="1" spans="1:13">
      <c r="A59" s="7" t="s">
        <v>62</v>
      </c>
      <c r="B59" s="7" t="s">
        <v>706</v>
      </c>
      <c r="C59" s="7" t="s">
        <v>987</v>
      </c>
      <c r="D59" s="67" t="s">
        <v>1043</v>
      </c>
      <c r="E59" s="7" t="str">
        <f t="shared" si="0"/>
        <v>18kW</v>
      </c>
      <c r="F59" s="7" t="s">
        <v>1044</v>
      </c>
      <c r="G59" s="41" t="s">
        <v>487</v>
      </c>
      <c r="H59" s="41" t="s">
        <v>701</v>
      </c>
      <c r="I59" s="63" t="s">
        <v>708</v>
      </c>
      <c r="J59" s="68" t="s">
        <v>709</v>
      </c>
      <c r="K59" s="68" t="s">
        <v>581</v>
      </c>
      <c r="L59" s="7" t="b">
        <v>1</v>
      </c>
      <c r="M59" t="b">
        <v>1</v>
      </c>
    </row>
    <row r="60" hidden="1" customHeight="1" spans="1:14">
      <c r="A60" s="7" t="s">
        <v>62</v>
      </c>
      <c r="B60" s="7" t="s">
        <v>711</v>
      </c>
      <c r="C60" s="7" t="s">
        <v>1032</v>
      </c>
      <c r="D60" s="67" t="s">
        <v>1045</v>
      </c>
      <c r="E60" s="7" t="str">
        <f t="shared" si="0"/>
        <v>220kW</v>
      </c>
      <c r="F60" s="7" t="s">
        <v>1034</v>
      </c>
      <c r="G60" s="41" t="s">
        <v>487</v>
      </c>
      <c r="H60" s="41" t="s">
        <v>701</v>
      </c>
      <c r="I60" s="63" t="s">
        <v>712</v>
      </c>
      <c r="J60" s="68" t="s">
        <v>713</v>
      </c>
      <c r="K60" s="68" t="s">
        <v>449</v>
      </c>
      <c r="L60" s="7" t="b">
        <v>1</v>
      </c>
      <c r="M60" t="b">
        <v>1</v>
      </c>
      <c r="N60" s="20"/>
    </row>
    <row r="61" hidden="1" customHeight="1" spans="1:14">
      <c r="A61" s="7" t="s">
        <v>62</v>
      </c>
      <c r="B61" s="7" t="s">
        <v>715</v>
      </c>
      <c r="C61" s="7" t="s">
        <v>974</v>
      </c>
      <c r="D61" s="67" t="s">
        <v>1046</v>
      </c>
      <c r="E61" s="7" t="str">
        <f t="shared" si="0"/>
        <v>55kW</v>
      </c>
      <c r="F61" s="7" t="s">
        <v>976</v>
      </c>
      <c r="G61" s="41" t="s">
        <v>487</v>
      </c>
      <c r="H61" s="41" t="s">
        <v>701</v>
      </c>
      <c r="I61" s="63" t="s">
        <v>717</v>
      </c>
      <c r="J61" s="68" t="s">
        <v>718</v>
      </c>
      <c r="K61" s="68" t="s">
        <v>554</v>
      </c>
      <c r="L61" s="7" t="b">
        <v>1</v>
      </c>
      <c r="M61" t="b">
        <v>1</v>
      </c>
      <c r="N61" s="20"/>
    </row>
    <row r="62" hidden="1" customHeight="1" spans="1:13">
      <c r="A62" s="7" t="s">
        <v>62</v>
      </c>
      <c r="B62" s="7" t="s">
        <v>720</v>
      </c>
      <c r="C62" s="7" t="s">
        <v>974</v>
      </c>
      <c r="D62" s="67" t="s">
        <v>1047</v>
      </c>
      <c r="E62" s="7" t="str">
        <f t="shared" si="0"/>
        <v>55kW</v>
      </c>
      <c r="F62" s="7" t="s">
        <v>976</v>
      </c>
      <c r="G62" s="41" t="s">
        <v>487</v>
      </c>
      <c r="H62" s="41" t="s">
        <v>701</v>
      </c>
      <c r="I62" s="63" t="s">
        <v>717</v>
      </c>
      <c r="J62" s="68" t="s">
        <v>718</v>
      </c>
      <c r="K62" s="68" t="s">
        <v>554</v>
      </c>
      <c r="L62" s="7" t="b">
        <v>1</v>
      </c>
      <c r="M62" t="b">
        <v>1</v>
      </c>
    </row>
    <row r="63" hidden="1" customHeight="1" spans="1:13">
      <c r="A63" s="7" t="s">
        <v>62</v>
      </c>
      <c r="B63" s="7" t="s">
        <v>722</v>
      </c>
      <c r="C63" s="7" t="s">
        <v>1040</v>
      </c>
      <c r="D63" s="67" t="s">
        <v>1048</v>
      </c>
      <c r="E63" s="7" t="str">
        <f t="shared" si="0"/>
        <v>15kW</v>
      </c>
      <c r="F63" s="7" t="s">
        <v>1042</v>
      </c>
      <c r="G63" s="41" t="s">
        <v>487</v>
      </c>
      <c r="H63" s="41" t="s">
        <v>701</v>
      </c>
      <c r="I63" s="63" t="s">
        <v>703</v>
      </c>
      <c r="J63" s="68" t="s">
        <v>704</v>
      </c>
      <c r="K63" s="68" t="s">
        <v>494</v>
      </c>
      <c r="L63" s="7" t="b">
        <v>1</v>
      </c>
      <c r="M63" t="b">
        <v>1</v>
      </c>
    </row>
    <row r="64" hidden="1" customHeight="1" spans="1:13">
      <c r="A64" s="7" t="s">
        <v>62</v>
      </c>
      <c r="B64" s="7" t="s">
        <v>724</v>
      </c>
      <c r="C64" s="7" t="s">
        <v>987</v>
      </c>
      <c r="D64" s="67" t="s">
        <v>1049</v>
      </c>
      <c r="E64" s="7" t="str">
        <f t="shared" si="0"/>
        <v>18kW</v>
      </c>
      <c r="F64" s="7" t="s">
        <v>1044</v>
      </c>
      <c r="G64" s="41" t="s">
        <v>487</v>
      </c>
      <c r="H64" s="41" t="s">
        <v>701</v>
      </c>
      <c r="I64" s="63" t="s">
        <v>708</v>
      </c>
      <c r="J64" s="68" t="s">
        <v>709</v>
      </c>
      <c r="K64" s="68" t="s">
        <v>581</v>
      </c>
      <c r="L64" s="7" t="b">
        <v>1</v>
      </c>
      <c r="M64" t="b">
        <v>1</v>
      </c>
    </row>
    <row r="65" hidden="1" customHeight="1" spans="1:14">
      <c r="A65" s="7" t="s">
        <v>62</v>
      </c>
      <c r="B65" s="7" t="s">
        <v>726</v>
      </c>
      <c r="C65" s="7" t="s">
        <v>1032</v>
      </c>
      <c r="D65" s="67" t="s">
        <v>1050</v>
      </c>
      <c r="E65" s="7" t="str">
        <f t="shared" ref="E65:E113" si="1">_xlfn.IFS(MID(C65,7,1)="D",VALUE(MID(C65,8,2))*1&amp;"kW",MID(C65,7,1)="C",VALUE(MID(C65,8,2))*10&amp;"kW")</f>
        <v>220kW</v>
      </c>
      <c r="F65" s="7" t="s">
        <v>1034</v>
      </c>
      <c r="G65" s="41" t="s">
        <v>487</v>
      </c>
      <c r="H65" s="41" t="s">
        <v>701</v>
      </c>
      <c r="I65" s="63" t="s">
        <v>712</v>
      </c>
      <c r="J65" s="68" t="s">
        <v>713</v>
      </c>
      <c r="K65" s="68" t="s">
        <v>449</v>
      </c>
      <c r="L65" s="7" t="b">
        <v>1</v>
      </c>
      <c r="M65" t="b">
        <v>1</v>
      </c>
      <c r="N65" s="16"/>
    </row>
    <row r="66" hidden="1" customHeight="1" spans="1:13">
      <c r="A66" s="7" t="s">
        <v>62</v>
      </c>
      <c r="B66" s="7" t="s">
        <v>728</v>
      </c>
      <c r="C66" s="7" t="s">
        <v>974</v>
      </c>
      <c r="D66" s="67" t="s">
        <v>1051</v>
      </c>
      <c r="E66" s="7" t="str">
        <f t="shared" si="1"/>
        <v>55kW</v>
      </c>
      <c r="F66" s="7" t="s">
        <v>976</v>
      </c>
      <c r="G66" s="41" t="s">
        <v>487</v>
      </c>
      <c r="H66" s="41" t="s">
        <v>701</v>
      </c>
      <c r="I66" s="63" t="s">
        <v>717</v>
      </c>
      <c r="J66" s="68" t="s">
        <v>718</v>
      </c>
      <c r="K66" s="68" t="s">
        <v>554</v>
      </c>
      <c r="L66" s="7" t="b">
        <v>1</v>
      </c>
      <c r="M66" t="b">
        <v>1</v>
      </c>
    </row>
    <row r="67" hidden="1" customHeight="1" spans="1:13">
      <c r="A67" s="7" t="s">
        <v>62</v>
      </c>
      <c r="B67" s="7" t="s">
        <v>730</v>
      </c>
      <c r="C67" s="7" t="s">
        <v>974</v>
      </c>
      <c r="D67" s="67" t="s">
        <v>1052</v>
      </c>
      <c r="E67" s="7" t="str">
        <f t="shared" si="1"/>
        <v>55kW</v>
      </c>
      <c r="F67" s="7" t="s">
        <v>976</v>
      </c>
      <c r="G67" s="41" t="s">
        <v>487</v>
      </c>
      <c r="H67" s="41" t="s">
        <v>701</v>
      </c>
      <c r="I67" s="63" t="s">
        <v>717</v>
      </c>
      <c r="J67" s="68" t="s">
        <v>718</v>
      </c>
      <c r="K67" s="68" t="s">
        <v>554</v>
      </c>
      <c r="L67" s="7" t="b">
        <v>1</v>
      </c>
      <c r="M67" t="b">
        <v>1</v>
      </c>
    </row>
    <row r="68" hidden="1" customHeight="1" spans="1:13">
      <c r="A68" s="7" t="s">
        <v>62</v>
      </c>
      <c r="B68" s="7" t="s">
        <v>732</v>
      </c>
      <c r="C68" s="7" t="s">
        <v>1040</v>
      </c>
      <c r="D68" s="67" t="s">
        <v>1053</v>
      </c>
      <c r="E68" s="7" t="str">
        <f t="shared" si="1"/>
        <v>15kW</v>
      </c>
      <c r="F68" s="7" t="s">
        <v>1042</v>
      </c>
      <c r="G68" s="41" t="s">
        <v>487</v>
      </c>
      <c r="H68" s="41" t="s">
        <v>701</v>
      </c>
      <c r="I68" s="63" t="s">
        <v>703</v>
      </c>
      <c r="J68" s="68" t="s">
        <v>704</v>
      </c>
      <c r="K68" s="68" t="s">
        <v>494</v>
      </c>
      <c r="L68" s="7" t="b">
        <v>1</v>
      </c>
      <c r="M68" t="b">
        <v>1</v>
      </c>
    </row>
    <row r="69" hidden="1" customHeight="1" spans="1:13">
      <c r="A69" s="7" t="s">
        <v>62</v>
      </c>
      <c r="B69" s="7" t="s">
        <v>734</v>
      </c>
      <c r="C69" s="7" t="s">
        <v>974</v>
      </c>
      <c r="D69" s="67" t="s">
        <v>1054</v>
      </c>
      <c r="E69" s="7" t="str">
        <f t="shared" si="1"/>
        <v>55kW</v>
      </c>
      <c r="F69" s="7" t="s">
        <v>976</v>
      </c>
      <c r="G69" s="41" t="s">
        <v>487</v>
      </c>
      <c r="H69" s="41" t="s">
        <v>701</v>
      </c>
      <c r="I69" s="63" t="s">
        <v>717</v>
      </c>
      <c r="J69" s="68" t="s">
        <v>718</v>
      </c>
      <c r="K69" s="68" t="s">
        <v>554</v>
      </c>
      <c r="L69" s="7" t="b">
        <v>1</v>
      </c>
      <c r="M69" t="b">
        <v>1</v>
      </c>
    </row>
    <row r="70" hidden="1" customHeight="1" spans="1:13">
      <c r="A70" s="7" t="s">
        <v>62</v>
      </c>
      <c r="B70" s="7" t="s">
        <v>736</v>
      </c>
      <c r="C70" s="7" t="s">
        <v>1040</v>
      </c>
      <c r="D70" s="67" t="s">
        <v>1055</v>
      </c>
      <c r="E70" s="7" t="str">
        <f t="shared" si="1"/>
        <v>15kW</v>
      </c>
      <c r="F70" s="7" t="s">
        <v>1042</v>
      </c>
      <c r="G70" s="41" t="s">
        <v>487</v>
      </c>
      <c r="H70" s="41" t="s">
        <v>701</v>
      </c>
      <c r="I70" s="63" t="s">
        <v>703</v>
      </c>
      <c r="J70" s="68" t="s">
        <v>704</v>
      </c>
      <c r="K70" s="68" t="s">
        <v>494</v>
      </c>
      <c r="L70" s="7" t="b">
        <v>1</v>
      </c>
      <c r="M70" t="b">
        <v>1</v>
      </c>
    </row>
    <row r="71" hidden="1" customHeight="1" spans="1:13">
      <c r="A71" s="7" t="s">
        <v>62</v>
      </c>
      <c r="B71" s="7" t="s">
        <v>738</v>
      </c>
      <c r="C71" s="7" t="s">
        <v>1040</v>
      </c>
      <c r="D71" s="67" t="s">
        <v>1048</v>
      </c>
      <c r="E71" s="7" t="str">
        <f t="shared" si="1"/>
        <v>15kW</v>
      </c>
      <c r="F71" s="7" t="s">
        <v>1042</v>
      </c>
      <c r="G71" s="41" t="s">
        <v>487</v>
      </c>
      <c r="H71" s="41" t="s">
        <v>701</v>
      </c>
      <c r="I71" s="63" t="s">
        <v>703</v>
      </c>
      <c r="J71" s="68" t="s">
        <v>704</v>
      </c>
      <c r="K71" s="68" t="s">
        <v>494</v>
      </c>
      <c r="L71" s="7" t="b">
        <v>1</v>
      </c>
      <c r="M71" t="b">
        <v>1</v>
      </c>
    </row>
    <row r="72" hidden="1" customHeight="1" spans="1:14">
      <c r="A72" s="7" t="s">
        <v>62</v>
      </c>
      <c r="B72" s="7" t="s">
        <v>740</v>
      </c>
      <c r="C72" s="7" t="s">
        <v>1040</v>
      </c>
      <c r="D72" s="67" t="s">
        <v>1056</v>
      </c>
      <c r="E72" s="7" t="str">
        <f t="shared" si="1"/>
        <v>15kW</v>
      </c>
      <c r="F72" s="7" t="s">
        <v>1042</v>
      </c>
      <c r="G72" s="41" t="s">
        <v>487</v>
      </c>
      <c r="H72" s="41" t="s">
        <v>701</v>
      </c>
      <c r="I72" s="63" t="s">
        <v>703</v>
      </c>
      <c r="J72" s="68" t="s">
        <v>704</v>
      </c>
      <c r="K72" s="68" t="s">
        <v>494</v>
      </c>
      <c r="L72" s="7" t="b">
        <v>1</v>
      </c>
      <c r="M72" t="b">
        <v>1</v>
      </c>
      <c r="N72" s="20"/>
    </row>
    <row r="73" hidden="1" customHeight="1" spans="1:13">
      <c r="A73" s="7" t="s">
        <v>62</v>
      </c>
      <c r="B73" s="7" t="s">
        <v>742</v>
      </c>
      <c r="C73" s="7" t="s">
        <v>974</v>
      </c>
      <c r="D73" s="67" t="s">
        <v>1057</v>
      </c>
      <c r="E73" s="7" t="str">
        <f t="shared" si="1"/>
        <v>55kW</v>
      </c>
      <c r="F73" s="7" t="s">
        <v>976</v>
      </c>
      <c r="G73" s="41" t="s">
        <v>487</v>
      </c>
      <c r="H73" s="41" t="s">
        <v>701</v>
      </c>
      <c r="I73" s="63" t="s">
        <v>717</v>
      </c>
      <c r="J73" s="68" t="s">
        <v>718</v>
      </c>
      <c r="K73" s="68" t="s">
        <v>554</v>
      </c>
      <c r="L73" s="7" t="b">
        <v>1</v>
      </c>
      <c r="M73" t="b">
        <v>1</v>
      </c>
    </row>
    <row r="74" hidden="1" customHeight="1" spans="1:13">
      <c r="A74" s="7" t="s">
        <v>65</v>
      </c>
      <c r="B74" s="7" t="s">
        <v>744</v>
      </c>
      <c r="C74" s="7" t="s">
        <v>961</v>
      </c>
      <c r="D74" s="67" t="s">
        <v>1058</v>
      </c>
      <c r="E74" s="7" t="str">
        <f t="shared" si="1"/>
        <v>90kW</v>
      </c>
      <c r="F74" s="7" t="s">
        <v>963</v>
      </c>
      <c r="G74" s="41" t="s">
        <v>487</v>
      </c>
      <c r="H74" s="41" t="s">
        <v>745</v>
      </c>
      <c r="I74" s="63" t="s">
        <v>747</v>
      </c>
      <c r="J74" s="68" t="s">
        <v>748</v>
      </c>
      <c r="K74" s="68" t="s">
        <v>458</v>
      </c>
      <c r="L74" s="7" t="b">
        <v>1</v>
      </c>
      <c r="M74" t="b">
        <v>1</v>
      </c>
    </row>
    <row r="75" hidden="1" customHeight="1" spans="1:13">
      <c r="A75" s="7" t="s">
        <v>65</v>
      </c>
      <c r="B75" s="7" t="s">
        <v>744</v>
      </c>
      <c r="C75" s="7" t="s">
        <v>961</v>
      </c>
      <c r="D75" s="67" t="s">
        <v>1059</v>
      </c>
      <c r="E75" s="7" t="str">
        <f t="shared" si="1"/>
        <v>90kW</v>
      </c>
      <c r="F75" s="7" t="s">
        <v>963</v>
      </c>
      <c r="G75" s="41" t="s">
        <v>487</v>
      </c>
      <c r="H75" s="41" t="s">
        <v>745</v>
      </c>
      <c r="I75" s="63" t="s">
        <v>747</v>
      </c>
      <c r="J75" s="68" t="s">
        <v>748</v>
      </c>
      <c r="K75" s="68" t="s">
        <v>458</v>
      </c>
      <c r="L75" s="7" t="b">
        <v>1</v>
      </c>
      <c r="M75" t="b">
        <v>1</v>
      </c>
    </row>
    <row r="76" hidden="1" customHeight="1" spans="1:13">
      <c r="A76" s="7" t="s">
        <v>65</v>
      </c>
      <c r="B76" s="7" t="s">
        <v>744</v>
      </c>
      <c r="C76" s="7" t="s">
        <v>961</v>
      </c>
      <c r="D76" s="67" t="s">
        <v>1060</v>
      </c>
      <c r="E76" s="7" t="str">
        <f t="shared" si="1"/>
        <v>90kW</v>
      </c>
      <c r="F76" s="7" t="s">
        <v>963</v>
      </c>
      <c r="G76" s="41" t="s">
        <v>487</v>
      </c>
      <c r="H76" s="41" t="s">
        <v>745</v>
      </c>
      <c r="I76" s="63" t="s">
        <v>747</v>
      </c>
      <c r="J76" s="68" t="s">
        <v>748</v>
      </c>
      <c r="K76" s="68" t="s">
        <v>458</v>
      </c>
      <c r="L76" s="7" t="b">
        <v>1</v>
      </c>
      <c r="M76" t="b">
        <v>1</v>
      </c>
    </row>
    <row r="77" hidden="1" customHeight="1" spans="1:13">
      <c r="A77" s="7" t="s">
        <v>65</v>
      </c>
      <c r="B77" s="7" t="s">
        <v>744</v>
      </c>
      <c r="C77" s="7" t="s">
        <v>961</v>
      </c>
      <c r="D77" s="67" t="s">
        <v>1061</v>
      </c>
      <c r="E77" s="7" t="str">
        <f t="shared" si="1"/>
        <v>90kW</v>
      </c>
      <c r="F77" s="7" t="s">
        <v>963</v>
      </c>
      <c r="G77" s="41" t="s">
        <v>487</v>
      </c>
      <c r="H77" s="41" t="s">
        <v>745</v>
      </c>
      <c r="I77" s="63" t="s">
        <v>747</v>
      </c>
      <c r="J77" s="68" t="s">
        <v>748</v>
      </c>
      <c r="K77" s="68" t="s">
        <v>458</v>
      </c>
      <c r="L77" s="7" t="b">
        <v>1</v>
      </c>
      <c r="M77" t="b">
        <v>1</v>
      </c>
    </row>
    <row r="78" hidden="1" customHeight="1" spans="1:13">
      <c r="A78" s="7" t="s">
        <v>65</v>
      </c>
      <c r="B78" s="7" t="s">
        <v>744</v>
      </c>
      <c r="C78" s="7" t="s">
        <v>961</v>
      </c>
      <c r="D78" s="67" t="s">
        <v>1062</v>
      </c>
      <c r="E78" s="7" t="str">
        <f t="shared" si="1"/>
        <v>90kW</v>
      </c>
      <c r="F78" s="7" t="s">
        <v>963</v>
      </c>
      <c r="G78" s="41" t="s">
        <v>487</v>
      </c>
      <c r="H78" s="41" t="s">
        <v>745</v>
      </c>
      <c r="I78" s="63" t="s">
        <v>747</v>
      </c>
      <c r="J78" s="68" t="s">
        <v>748</v>
      </c>
      <c r="K78" s="68" t="s">
        <v>458</v>
      </c>
      <c r="L78" s="7" t="b">
        <v>1</v>
      </c>
      <c r="M78" t="b">
        <v>1</v>
      </c>
    </row>
    <row r="79" hidden="1" customHeight="1" spans="1:13">
      <c r="A79" s="7" t="s">
        <v>65</v>
      </c>
      <c r="B79" s="7" t="s">
        <v>754</v>
      </c>
      <c r="C79" s="7" t="s">
        <v>1002</v>
      </c>
      <c r="D79" s="67" t="s">
        <v>1063</v>
      </c>
      <c r="E79" s="7" t="str">
        <f t="shared" si="1"/>
        <v>160kW</v>
      </c>
      <c r="F79" s="7" t="s">
        <v>1004</v>
      </c>
      <c r="G79" s="41" t="s">
        <v>487</v>
      </c>
      <c r="H79" s="41" t="s">
        <v>745</v>
      </c>
      <c r="I79" s="63" t="s">
        <v>756</v>
      </c>
      <c r="J79" s="68" t="s">
        <v>748</v>
      </c>
      <c r="K79" s="68" t="s">
        <v>609</v>
      </c>
      <c r="L79" s="7" t="b">
        <v>1</v>
      </c>
      <c r="M79" t="b">
        <v>1</v>
      </c>
    </row>
    <row r="80" hidden="1" customHeight="1" spans="1:13">
      <c r="A80" s="7" t="s">
        <v>65</v>
      </c>
      <c r="B80" s="7" t="s">
        <v>754</v>
      </c>
      <c r="C80" s="7" t="s">
        <v>1002</v>
      </c>
      <c r="D80" s="67" t="s">
        <v>1064</v>
      </c>
      <c r="E80" s="7" t="str">
        <f t="shared" si="1"/>
        <v>160kW</v>
      </c>
      <c r="F80" s="7" t="s">
        <v>1004</v>
      </c>
      <c r="G80" s="41" t="s">
        <v>487</v>
      </c>
      <c r="H80" s="41" t="s">
        <v>745</v>
      </c>
      <c r="I80" s="63" t="s">
        <v>756</v>
      </c>
      <c r="J80" s="68" t="s">
        <v>748</v>
      </c>
      <c r="K80" s="68" t="s">
        <v>609</v>
      </c>
      <c r="L80" s="7" t="b">
        <v>1</v>
      </c>
      <c r="M80" t="b">
        <v>1</v>
      </c>
    </row>
    <row r="81" hidden="1" customHeight="1" spans="1:13">
      <c r="A81" s="7" t="s">
        <v>68</v>
      </c>
      <c r="B81" s="7" t="s">
        <v>772</v>
      </c>
      <c r="C81" s="7" t="s">
        <v>974</v>
      </c>
      <c r="D81" s="67" t="s">
        <v>1065</v>
      </c>
      <c r="E81" s="7" t="str">
        <f t="shared" si="1"/>
        <v>55kW</v>
      </c>
      <c r="F81" s="7" t="s">
        <v>976</v>
      </c>
      <c r="G81" s="41" t="s">
        <v>487</v>
      </c>
      <c r="H81" s="41" t="s">
        <v>773</v>
      </c>
      <c r="I81" s="63" t="s">
        <v>775</v>
      </c>
      <c r="J81" s="68" t="s">
        <v>633</v>
      </c>
      <c r="K81" s="68" t="s">
        <v>554</v>
      </c>
      <c r="L81" s="7" t="b">
        <v>1</v>
      </c>
      <c r="M81" t="b">
        <v>1</v>
      </c>
    </row>
    <row r="82" hidden="1" customHeight="1" spans="1:13">
      <c r="A82" s="7" t="s">
        <v>68</v>
      </c>
      <c r="B82" s="7" t="s">
        <v>777</v>
      </c>
      <c r="C82" s="7" t="s">
        <v>974</v>
      </c>
      <c r="D82" s="67" t="s">
        <v>1066</v>
      </c>
      <c r="E82" s="7" t="str">
        <f t="shared" si="1"/>
        <v>55kW</v>
      </c>
      <c r="F82" s="7" t="s">
        <v>976</v>
      </c>
      <c r="G82" s="41" t="s">
        <v>487</v>
      </c>
      <c r="H82" s="41" t="s">
        <v>773</v>
      </c>
      <c r="I82" s="63" t="s">
        <v>775</v>
      </c>
      <c r="J82" s="68" t="s">
        <v>633</v>
      </c>
      <c r="K82" s="68" t="s">
        <v>554</v>
      </c>
      <c r="L82" s="7" t="b">
        <v>1</v>
      </c>
      <c r="M82" t="b">
        <v>1</v>
      </c>
    </row>
    <row r="83" hidden="1" customHeight="1" spans="1:13">
      <c r="A83" s="7" t="s">
        <v>68</v>
      </c>
      <c r="B83" s="7" t="s">
        <v>779</v>
      </c>
      <c r="C83" s="7" t="s">
        <v>974</v>
      </c>
      <c r="D83" s="67" t="s">
        <v>1067</v>
      </c>
      <c r="E83" s="7" t="str">
        <f t="shared" si="1"/>
        <v>55kW</v>
      </c>
      <c r="F83" s="7" t="s">
        <v>976</v>
      </c>
      <c r="G83" s="41" t="s">
        <v>487</v>
      </c>
      <c r="H83" s="41" t="s">
        <v>773</v>
      </c>
      <c r="I83" s="63" t="s">
        <v>775</v>
      </c>
      <c r="J83" s="68" t="s">
        <v>633</v>
      </c>
      <c r="K83" s="68" t="s">
        <v>554</v>
      </c>
      <c r="L83" s="7" t="b">
        <v>1</v>
      </c>
      <c r="M83" t="b">
        <v>1</v>
      </c>
    </row>
    <row r="84" hidden="1" customHeight="1" spans="1:13">
      <c r="A84" s="7" t="s">
        <v>68</v>
      </c>
      <c r="B84" s="7" t="s">
        <v>781</v>
      </c>
      <c r="C84" s="7" t="s">
        <v>974</v>
      </c>
      <c r="D84" s="67" t="s">
        <v>1068</v>
      </c>
      <c r="E84" s="7" t="str">
        <f t="shared" si="1"/>
        <v>55kW</v>
      </c>
      <c r="F84" s="7" t="s">
        <v>976</v>
      </c>
      <c r="G84" s="41" t="s">
        <v>487</v>
      </c>
      <c r="H84" s="41" t="s">
        <v>773</v>
      </c>
      <c r="I84" s="63" t="s">
        <v>775</v>
      </c>
      <c r="J84" s="68" t="s">
        <v>633</v>
      </c>
      <c r="K84" s="68" t="s">
        <v>554</v>
      </c>
      <c r="L84" s="7" t="b">
        <v>1</v>
      </c>
      <c r="M84" t="b">
        <v>1</v>
      </c>
    </row>
    <row r="85" hidden="1" customHeight="1" spans="1:13">
      <c r="A85" s="7" t="s">
        <v>68</v>
      </c>
      <c r="B85" s="7" t="s">
        <v>783</v>
      </c>
      <c r="C85" s="7" t="s">
        <v>974</v>
      </c>
      <c r="D85" s="67" t="s">
        <v>1069</v>
      </c>
      <c r="E85" s="7" t="str">
        <f t="shared" si="1"/>
        <v>55kW</v>
      </c>
      <c r="F85" s="7" t="s">
        <v>976</v>
      </c>
      <c r="G85" s="41" t="s">
        <v>487</v>
      </c>
      <c r="H85" s="41" t="s">
        <v>773</v>
      </c>
      <c r="I85" s="63" t="s">
        <v>775</v>
      </c>
      <c r="J85" s="68" t="s">
        <v>633</v>
      </c>
      <c r="K85" s="68" t="s">
        <v>554</v>
      </c>
      <c r="L85" s="7" t="b">
        <v>1</v>
      </c>
      <c r="M85" t="b">
        <v>1</v>
      </c>
    </row>
    <row r="86" hidden="1" customHeight="1" spans="1:13">
      <c r="A86" s="7" t="s">
        <v>68</v>
      </c>
      <c r="B86" s="7" t="s">
        <v>785</v>
      </c>
      <c r="C86" s="7" t="s">
        <v>974</v>
      </c>
      <c r="D86" s="67" t="s">
        <v>1070</v>
      </c>
      <c r="E86" s="7" t="str">
        <f t="shared" si="1"/>
        <v>55kW</v>
      </c>
      <c r="F86" s="7" t="s">
        <v>976</v>
      </c>
      <c r="G86" s="41" t="s">
        <v>487</v>
      </c>
      <c r="H86" s="41" t="s">
        <v>773</v>
      </c>
      <c r="I86" s="63" t="s">
        <v>775</v>
      </c>
      <c r="J86" s="68" t="s">
        <v>633</v>
      </c>
      <c r="K86" s="68" t="s">
        <v>554</v>
      </c>
      <c r="L86" s="7" t="b">
        <v>1</v>
      </c>
      <c r="M86" t="b">
        <v>1</v>
      </c>
    </row>
    <row r="87" hidden="1" customHeight="1" spans="1:13">
      <c r="A87" s="7" t="s">
        <v>68</v>
      </c>
      <c r="B87" s="7" t="s">
        <v>787</v>
      </c>
      <c r="C87" s="7" t="s">
        <v>1002</v>
      </c>
      <c r="D87" s="67" t="s">
        <v>1071</v>
      </c>
      <c r="E87" s="7" t="str">
        <f t="shared" si="1"/>
        <v>160kW</v>
      </c>
      <c r="F87" s="7" t="s">
        <v>1004</v>
      </c>
      <c r="G87" s="41" t="s">
        <v>487</v>
      </c>
      <c r="H87" s="41" t="s">
        <v>543</v>
      </c>
      <c r="I87" s="63" t="s">
        <v>789</v>
      </c>
      <c r="J87" s="68" t="s">
        <v>790</v>
      </c>
      <c r="K87" s="68" t="s">
        <v>609</v>
      </c>
      <c r="L87" s="7" t="b">
        <v>1</v>
      </c>
      <c r="M87" t="b">
        <v>1</v>
      </c>
    </row>
    <row r="88" hidden="1" customHeight="1" spans="1:13">
      <c r="A88" s="7" t="s">
        <v>68</v>
      </c>
      <c r="B88" s="7" t="s">
        <v>792</v>
      </c>
      <c r="C88" s="7" t="s">
        <v>1002</v>
      </c>
      <c r="D88" s="67" t="s">
        <v>1072</v>
      </c>
      <c r="E88" s="7" t="str">
        <f t="shared" si="1"/>
        <v>160kW</v>
      </c>
      <c r="F88" s="7" t="s">
        <v>1004</v>
      </c>
      <c r="G88" s="41" t="s">
        <v>487</v>
      </c>
      <c r="H88" s="41" t="s">
        <v>543</v>
      </c>
      <c r="I88" s="63" t="s">
        <v>789</v>
      </c>
      <c r="J88" s="68" t="s">
        <v>790</v>
      </c>
      <c r="K88" s="68" t="s">
        <v>609</v>
      </c>
      <c r="L88" s="7" t="b">
        <v>1</v>
      </c>
      <c r="M88" t="b">
        <v>1</v>
      </c>
    </row>
    <row r="89" hidden="1" customHeight="1" spans="1:13">
      <c r="A89" s="7" t="s">
        <v>68</v>
      </c>
      <c r="B89" s="7" t="s">
        <v>793</v>
      </c>
      <c r="C89" s="7" t="s">
        <v>1002</v>
      </c>
      <c r="D89" s="67" t="s">
        <v>1073</v>
      </c>
      <c r="E89" s="7" t="str">
        <f t="shared" si="1"/>
        <v>160kW</v>
      </c>
      <c r="F89" s="7" t="s">
        <v>1004</v>
      </c>
      <c r="G89" s="41" t="s">
        <v>487</v>
      </c>
      <c r="H89" s="41" t="s">
        <v>543</v>
      </c>
      <c r="I89" s="63" t="s">
        <v>789</v>
      </c>
      <c r="J89" s="68" t="s">
        <v>790</v>
      </c>
      <c r="K89" s="68" t="s">
        <v>609</v>
      </c>
      <c r="L89" s="7" t="b">
        <v>1</v>
      </c>
      <c r="M89" t="b">
        <v>1</v>
      </c>
    </row>
    <row r="90" hidden="1" customHeight="1" spans="1:13">
      <c r="A90" s="7" t="s">
        <v>68</v>
      </c>
      <c r="B90" s="7" t="s">
        <v>794</v>
      </c>
      <c r="C90" s="7" t="s">
        <v>987</v>
      </c>
      <c r="D90" s="67" t="s">
        <v>1074</v>
      </c>
      <c r="E90" s="7" t="str">
        <f t="shared" si="1"/>
        <v>18kW</v>
      </c>
      <c r="F90" s="7" t="s">
        <v>989</v>
      </c>
      <c r="G90" s="41" t="s">
        <v>487</v>
      </c>
      <c r="H90" s="41" t="s">
        <v>818</v>
      </c>
      <c r="I90" s="63" t="s">
        <v>582</v>
      </c>
      <c r="J90" s="68" t="s">
        <v>796</v>
      </c>
      <c r="K90" s="68" t="s">
        <v>581</v>
      </c>
      <c r="L90" s="7" t="b">
        <v>1</v>
      </c>
      <c r="M90" t="b">
        <v>1</v>
      </c>
    </row>
    <row r="91" hidden="1" customHeight="1" spans="1:13">
      <c r="A91" s="7" t="s">
        <v>68</v>
      </c>
      <c r="B91" s="7" t="s">
        <v>798</v>
      </c>
      <c r="C91" s="7" t="s">
        <v>987</v>
      </c>
      <c r="D91" s="67" t="s">
        <v>1075</v>
      </c>
      <c r="E91" s="7" t="str">
        <f t="shared" si="1"/>
        <v>18kW</v>
      </c>
      <c r="F91" s="7" t="s">
        <v>989</v>
      </c>
      <c r="G91" s="41" t="s">
        <v>487</v>
      </c>
      <c r="H91" s="41" t="s">
        <v>818</v>
      </c>
      <c r="I91" s="63" t="s">
        <v>582</v>
      </c>
      <c r="J91" s="68" t="s">
        <v>796</v>
      </c>
      <c r="K91" s="68" t="s">
        <v>581</v>
      </c>
      <c r="L91" s="7" t="b">
        <v>1</v>
      </c>
      <c r="M91" t="b">
        <v>1</v>
      </c>
    </row>
    <row r="92" customHeight="1" spans="1:12">
      <c r="A92" s="7" t="s">
        <v>68</v>
      </c>
      <c r="B92" s="7" t="s">
        <v>800</v>
      </c>
      <c r="C92" s="7" t="s">
        <v>979</v>
      </c>
      <c r="D92" s="67" t="s">
        <v>1076</v>
      </c>
      <c r="E92" s="7" t="str">
        <f t="shared" si="1"/>
        <v>37kW</v>
      </c>
      <c r="F92" s="7" t="s">
        <v>981</v>
      </c>
      <c r="G92" s="41" t="s">
        <v>487</v>
      </c>
      <c r="H92" s="41" t="s">
        <v>1077</v>
      </c>
      <c r="I92" s="63" t="s">
        <v>567</v>
      </c>
      <c r="J92" s="68" t="s">
        <v>568</v>
      </c>
      <c r="K92" s="68" t="s">
        <v>566</v>
      </c>
      <c r="L92" s="7" t="b">
        <v>1</v>
      </c>
    </row>
    <row r="93" customHeight="1" spans="1:12">
      <c r="A93" s="7" t="s">
        <v>68</v>
      </c>
      <c r="B93" s="7" t="s">
        <v>802</v>
      </c>
      <c r="C93" s="7" t="s">
        <v>979</v>
      </c>
      <c r="D93" s="67" t="s">
        <v>1078</v>
      </c>
      <c r="E93" s="7" t="str">
        <f t="shared" si="1"/>
        <v>37kW</v>
      </c>
      <c r="F93" s="7" t="s">
        <v>981</v>
      </c>
      <c r="G93" s="41" t="s">
        <v>487</v>
      </c>
      <c r="H93" s="41" t="s">
        <v>1077</v>
      </c>
      <c r="I93" s="63" t="s">
        <v>567</v>
      </c>
      <c r="J93" s="68" t="s">
        <v>568</v>
      </c>
      <c r="K93" s="68" t="s">
        <v>566</v>
      </c>
      <c r="L93" s="7" t="b">
        <v>1</v>
      </c>
    </row>
    <row r="94" hidden="1" customHeight="1" spans="1:13">
      <c r="A94" s="7" t="s">
        <v>68</v>
      </c>
      <c r="B94" s="7" t="s">
        <v>803</v>
      </c>
      <c r="C94" s="7" t="s">
        <v>1002</v>
      </c>
      <c r="D94" s="67" t="s">
        <v>1079</v>
      </c>
      <c r="E94" s="7" t="str">
        <f t="shared" si="1"/>
        <v>160kW</v>
      </c>
      <c r="F94" s="7" t="s">
        <v>1004</v>
      </c>
      <c r="G94" s="41" t="s">
        <v>487</v>
      </c>
      <c r="H94" s="41" t="s">
        <v>543</v>
      </c>
      <c r="I94" s="63" t="s">
        <v>804</v>
      </c>
      <c r="J94" s="68" t="s">
        <v>790</v>
      </c>
      <c r="K94" s="68" t="s">
        <v>609</v>
      </c>
      <c r="L94" s="7" t="b">
        <v>1</v>
      </c>
      <c r="M94" t="b">
        <v>1</v>
      </c>
    </row>
    <row r="95" hidden="1" customHeight="1" spans="1:13">
      <c r="A95" s="7" t="s">
        <v>68</v>
      </c>
      <c r="B95" s="7" t="s">
        <v>805</v>
      </c>
      <c r="C95" s="7" t="s">
        <v>1002</v>
      </c>
      <c r="D95" s="67" t="s">
        <v>1080</v>
      </c>
      <c r="E95" s="7" t="str">
        <f t="shared" si="1"/>
        <v>160kW</v>
      </c>
      <c r="F95" s="7" t="s">
        <v>1004</v>
      </c>
      <c r="G95" s="41" t="s">
        <v>487</v>
      </c>
      <c r="H95" s="41" t="s">
        <v>543</v>
      </c>
      <c r="I95" s="63" t="s">
        <v>804</v>
      </c>
      <c r="J95" s="68" t="s">
        <v>790</v>
      </c>
      <c r="K95" s="68" t="s">
        <v>609</v>
      </c>
      <c r="L95" s="7" t="b">
        <v>1</v>
      </c>
      <c r="M95" t="b">
        <v>1</v>
      </c>
    </row>
    <row r="96" hidden="1" customHeight="1" spans="1:13">
      <c r="A96" s="7" t="s">
        <v>68</v>
      </c>
      <c r="B96" s="7" t="s">
        <v>806</v>
      </c>
      <c r="C96" s="7" t="s">
        <v>1002</v>
      </c>
      <c r="D96" s="67" t="s">
        <v>1081</v>
      </c>
      <c r="E96" s="7" t="str">
        <f t="shared" si="1"/>
        <v>160kW</v>
      </c>
      <c r="F96" s="7" t="s">
        <v>1004</v>
      </c>
      <c r="G96" s="41" t="s">
        <v>487</v>
      </c>
      <c r="H96" s="41" t="s">
        <v>543</v>
      </c>
      <c r="I96" s="63" t="s">
        <v>804</v>
      </c>
      <c r="J96" s="68" t="s">
        <v>790</v>
      </c>
      <c r="K96" s="68" t="s">
        <v>609</v>
      </c>
      <c r="L96" s="7" t="b">
        <v>1</v>
      </c>
      <c r="M96" t="b">
        <v>1</v>
      </c>
    </row>
    <row r="97" hidden="1" customHeight="1" spans="1:13">
      <c r="A97" s="7" t="s">
        <v>68</v>
      </c>
      <c r="B97" s="7" t="s">
        <v>808</v>
      </c>
      <c r="C97" s="7" t="s">
        <v>1082</v>
      </c>
      <c r="D97" s="67" t="s">
        <v>1083</v>
      </c>
      <c r="E97" s="7" t="str">
        <f t="shared" si="1"/>
        <v>130kW</v>
      </c>
      <c r="F97" s="7" t="s">
        <v>1084</v>
      </c>
      <c r="G97" s="41" t="s">
        <v>487</v>
      </c>
      <c r="H97" s="41" t="s">
        <v>809</v>
      </c>
      <c r="I97" s="63" t="s">
        <v>1085</v>
      </c>
      <c r="J97" s="68" t="s">
        <v>813</v>
      </c>
      <c r="K97" s="68" t="s">
        <v>811</v>
      </c>
      <c r="L97" s="7" t="b">
        <v>1</v>
      </c>
      <c r="M97" t="b">
        <v>1</v>
      </c>
    </row>
    <row r="98" hidden="1" customHeight="1" spans="1:13">
      <c r="A98" s="7" t="s">
        <v>68</v>
      </c>
      <c r="B98" s="7" t="s">
        <v>815</v>
      </c>
      <c r="C98" s="7" t="s">
        <v>1082</v>
      </c>
      <c r="D98" s="67" t="s">
        <v>1086</v>
      </c>
      <c r="E98" s="7" t="str">
        <f t="shared" si="1"/>
        <v>130kW</v>
      </c>
      <c r="F98" s="7" t="s">
        <v>1084</v>
      </c>
      <c r="G98" s="41" t="s">
        <v>487</v>
      </c>
      <c r="H98" s="41" t="s">
        <v>809</v>
      </c>
      <c r="I98" s="63" t="s">
        <v>1085</v>
      </c>
      <c r="J98" s="68" t="s">
        <v>813</v>
      </c>
      <c r="K98" s="68" t="s">
        <v>811</v>
      </c>
      <c r="L98" s="7" t="b">
        <v>1</v>
      </c>
      <c r="M98" t="b">
        <v>1</v>
      </c>
    </row>
    <row r="99" hidden="1" customHeight="1" spans="1:13">
      <c r="A99" s="7" t="s">
        <v>68</v>
      </c>
      <c r="B99" s="7" t="s">
        <v>816</v>
      </c>
      <c r="C99" s="7" t="s">
        <v>1082</v>
      </c>
      <c r="D99" s="67" t="s">
        <v>1087</v>
      </c>
      <c r="E99" s="7" t="str">
        <f t="shared" si="1"/>
        <v>130kW</v>
      </c>
      <c r="F99" s="7" t="s">
        <v>1084</v>
      </c>
      <c r="G99" s="41" t="s">
        <v>487</v>
      </c>
      <c r="H99" s="41" t="s">
        <v>809</v>
      </c>
      <c r="I99" s="63" t="s">
        <v>1085</v>
      </c>
      <c r="J99" s="68" t="s">
        <v>813</v>
      </c>
      <c r="K99" s="68" t="s">
        <v>811</v>
      </c>
      <c r="L99" s="7" t="b">
        <v>1</v>
      </c>
      <c r="M99" t="b">
        <v>1</v>
      </c>
    </row>
    <row r="100" hidden="1" customHeight="1" spans="1:13">
      <c r="A100" s="7" t="s">
        <v>68</v>
      </c>
      <c r="B100" s="7" t="s">
        <v>817</v>
      </c>
      <c r="C100" s="7" t="s">
        <v>1082</v>
      </c>
      <c r="D100" s="67" t="s">
        <v>1088</v>
      </c>
      <c r="E100" s="7" t="str">
        <f t="shared" si="1"/>
        <v>130kW</v>
      </c>
      <c r="F100" s="7" t="s">
        <v>1084</v>
      </c>
      <c r="G100" s="41" t="s">
        <v>487</v>
      </c>
      <c r="H100" s="41" t="s">
        <v>818</v>
      </c>
      <c r="I100" s="63" t="s">
        <v>820</v>
      </c>
      <c r="J100" s="68" t="s">
        <v>821</v>
      </c>
      <c r="K100" s="68" t="s">
        <v>811</v>
      </c>
      <c r="L100" s="7" t="b">
        <v>1</v>
      </c>
      <c r="M100" t="b">
        <v>1</v>
      </c>
    </row>
    <row r="101" hidden="1" customHeight="1" spans="1:13">
      <c r="A101" s="7" t="s">
        <v>68</v>
      </c>
      <c r="B101" s="7" t="s">
        <v>823</v>
      </c>
      <c r="C101" s="7" t="s">
        <v>1082</v>
      </c>
      <c r="D101" s="67" t="s">
        <v>1089</v>
      </c>
      <c r="E101" s="7" t="str">
        <f t="shared" si="1"/>
        <v>130kW</v>
      </c>
      <c r="F101" s="7" t="s">
        <v>1084</v>
      </c>
      <c r="G101" s="41" t="s">
        <v>487</v>
      </c>
      <c r="H101" s="41" t="s">
        <v>818</v>
      </c>
      <c r="I101" s="63" t="s">
        <v>820</v>
      </c>
      <c r="J101" s="68" t="s">
        <v>821</v>
      </c>
      <c r="K101" s="68" t="s">
        <v>811</v>
      </c>
      <c r="L101" s="7" t="b">
        <v>1</v>
      </c>
      <c r="M101" t="b">
        <v>1</v>
      </c>
    </row>
    <row r="102" hidden="1" customHeight="1" spans="1:13">
      <c r="A102" s="7" t="s">
        <v>68</v>
      </c>
      <c r="B102" s="7" t="s">
        <v>825</v>
      </c>
      <c r="C102" s="7" t="s">
        <v>1090</v>
      </c>
      <c r="D102" s="67" t="s">
        <v>1091</v>
      </c>
      <c r="E102" s="7" t="str">
        <f t="shared" si="1"/>
        <v>22kW</v>
      </c>
      <c r="F102" s="7" t="s">
        <v>1092</v>
      </c>
      <c r="G102" s="41" t="s">
        <v>487</v>
      </c>
      <c r="H102" s="41" t="s">
        <v>809</v>
      </c>
      <c r="I102" s="63" t="s">
        <v>652</v>
      </c>
      <c r="J102" s="68" t="s">
        <v>583</v>
      </c>
      <c r="K102" s="68" t="s">
        <v>651</v>
      </c>
      <c r="L102" s="7" t="b">
        <v>1</v>
      </c>
      <c r="M102" t="b">
        <v>1</v>
      </c>
    </row>
    <row r="103" hidden="1" customHeight="1" spans="1:13">
      <c r="A103" s="7" t="s">
        <v>68</v>
      </c>
      <c r="B103" s="7" t="s">
        <v>827</v>
      </c>
      <c r="C103" s="7" t="s">
        <v>1090</v>
      </c>
      <c r="D103" s="67" t="s">
        <v>1093</v>
      </c>
      <c r="E103" s="7" t="str">
        <f t="shared" si="1"/>
        <v>22kW</v>
      </c>
      <c r="F103" s="7" t="s">
        <v>1092</v>
      </c>
      <c r="G103" s="41" t="s">
        <v>487</v>
      </c>
      <c r="H103" s="41" t="s">
        <v>809</v>
      </c>
      <c r="I103" s="63" t="s">
        <v>652</v>
      </c>
      <c r="J103" s="68" t="s">
        <v>583</v>
      </c>
      <c r="K103" s="68" t="s">
        <v>651</v>
      </c>
      <c r="L103" s="7" t="b">
        <v>1</v>
      </c>
      <c r="M103" t="b">
        <v>1</v>
      </c>
    </row>
    <row r="104" hidden="1" customHeight="1" spans="1:13">
      <c r="A104" s="7" t="s">
        <v>68</v>
      </c>
      <c r="B104" s="7" t="s">
        <v>1094</v>
      </c>
      <c r="C104" s="7" t="s">
        <v>968</v>
      </c>
      <c r="D104" s="67" t="s">
        <v>1095</v>
      </c>
      <c r="E104" s="7" t="str">
        <f t="shared" si="1"/>
        <v>110kW</v>
      </c>
      <c r="F104" s="7" t="s">
        <v>970</v>
      </c>
      <c r="G104" s="41" t="s">
        <v>487</v>
      </c>
      <c r="H104" s="41" t="s">
        <v>809</v>
      </c>
      <c r="I104" s="63" t="s">
        <v>831</v>
      </c>
      <c r="J104" s="68" t="s">
        <v>821</v>
      </c>
      <c r="K104" s="68" t="s">
        <v>534</v>
      </c>
      <c r="L104" s="7" t="b">
        <v>1</v>
      </c>
      <c r="M104" t="b">
        <v>1</v>
      </c>
    </row>
    <row r="105" hidden="1" customHeight="1" spans="1:13">
      <c r="A105" s="7" t="s">
        <v>68</v>
      </c>
      <c r="B105" s="7" t="s">
        <v>1094</v>
      </c>
      <c r="C105" s="7" t="s">
        <v>968</v>
      </c>
      <c r="D105" s="67" t="s">
        <v>1089</v>
      </c>
      <c r="E105" s="7" t="str">
        <f t="shared" si="1"/>
        <v>110kW</v>
      </c>
      <c r="F105" s="7" t="s">
        <v>970</v>
      </c>
      <c r="G105" s="41" t="s">
        <v>487</v>
      </c>
      <c r="H105" s="41" t="s">
        <v>809</v>
      </c>
      <c r="I105" s="63" t="s">
        <v>831</v>
      </c>
      <c r="J105" s="68" t="s">
        <v>821</v>
      </c>
      <c r="K105" s="68" t="s">
        <v>534</v>
      </c>
      <c r="L105" s="7" t="b">
        <v>1</v>
      </c>
      <c r="M105" t="b">
        <v>1</v>
      </c>
    </row>
    <row r="106" customHeight="1" spans="1:12">
      <c r="A106" s="7" t="s">
        <v>68</v>
      </c>
      <c r="B106" s="7" t="s">
        <v>835</v>
      </c>
      <c r="C106" s="7" t="s">
        <v>1002</v>
      </c>
      <c r="D106" s="67" t="s">
        <v>1096</v>
      </c>
      <c r="E106" s="7" t="str">
        <f t="shared" si="1"/>
        <v>160kW</v>
      </c>
      <c r="F106" s="7" t="s">
        <v>1004</v>
      </c>
      <c r="G106" s="41" t="s">
        <v>487</v>
      </c>
      <c r="H106" s="41" t="s">
        <v>1097</v>
      </c>
      <c r="I106" s="63" t="s">
        <v>838</v>
      </c>
      <c r="J106" s="68" t="s">
        <v>611</v>
      </c>
      <c r="K106" s="68" t="s">
        <v>609</v>
      </c>
      <c r="L106" s="7" t="b">
        <v>1</v>
      </c>
    </row>
    <row r="107" customHeight="1" spans="1:12">
      <c r="A107" s="7" t="s">
        <v>68</v>
      </c>
      <c r="B107" s="7" t="s">
        <v>840</v>
      </c>
      <c r="C107" s="7" t="s">
        <v>1002</v>
      </c>
      <c r="D107" s="67" t="s">
        <v>1098</v>
      </c>
      <c r="E107" s="7" t="str">
        <f t="shared" si="1"/>
        <v>160kW</v>
      </c>
      <c r="F107" s="7" t="s">
        <v>1004</v>
      </c>
      <c r="G107" s="41" t="s">
        <v>487</v>
      </c>
      <c r="H107" s="41" t="s">
        <v>1097</v>
      </c>
      <c r="I107" s="63" t="s">
        <v>838</v>
      </c>
      <c r="J107" s="68" t="s">
        <v>611</v>
      </c>
      <c r="K107" s="68" t="s">
        <v>609</v>
      </c>
      <c r="L107" s="7" t="b">
        <v>1</v>
      </c>
    </row>
    <row r="108" customHeight="1" spans="1:12">
      <c r="A108" s="7" t="s">
        <v>68</v>
      </c>
      <c r="B108" s="7" t="s">
        <v>842</v>
      </c>
      <c r="C108" s="7" t="s">
        <v>1002</v>
      </c>
      <c r="D108" s="67" t="s">
        <v>1099</v>
      </c>
      <c r="E108" s="7" t="str">
        <f t="shared" si="1"/>
        <v>160kW</v>
      </c>
      <c r="F108" s="7" t="s">
        <v>1004</v>
      </c>
      <c r="G108" s="41" t="s">
        <v>487</v>
      </c>
      <c r="H108" s="41" t="s">
        <v>1097</v>
      </c>
      <c r="I108" s="63" t="s">
        <v>838</v>
      </c>
      <c r="J108" s="68" t="s">
        <v>611</v>
      </c>
      <c r="K108" s="68" t="s">
        <v>609</v>
      </c>
      <c r="L108" s="7" t="b">
        <v>1</v>
      </c>
    </row>
    <row r="109" customHeight="1" spans="1:12">
      <c r="A109" s="7" t="s">
        <v>68</v>
      </c>
      <c r="B109" s="7" t="s">
        <v>844</v>
      </c>
      <c r="C109" s="7" t="s">
        <v>1002</v>
      </c>
      <c r="D109" s="67" t="s">
        <v>1100</v>
      </c>
      <c r="E109" s="7" t="str">
        <f t="shared" si="1"/>
        <v>160kW</v>
      </c>
      <c r="F109" s="7" t="s">
        <v>1004</v>
      </c>
      <c r="G109" s="41" t="s">
        <v>487</v>
      </c>
      <c r="H109" s="41" t="s">
        <v>1097</v>
      </c>
      <c r="I109" s="63" t="s">
        <v>838</v>
      </c>
      <c r="J109" s="68" t="s">
        <v>611</v>
      </c>
      <c r="K109" s="68" t="s">
        <v>609</v>
      </c>
      <c r="L109" s="7" t="b">
        <v>1</v>
      </c>
    </row>
    <row r="110" customHeight="1" spans="1:12">
      <c r="A110" s="7" t="s">
        <v>68</v>
      </c>
      <c r="B110" s="7" t="s">
        <v>846</v>
      </c>
      <c r="C110" s="7" t="s">
        <v>1002</v>
      </c>
      <c r="D110" s="67" t="s">
        <v>1101</v>
      </c>
      <c r="E110" s="7" t="str">
        <f t="shared" si="1"/>
        <v>160kW</v>
      </c>
      <c r="F110" s="7" t="s">
        <v>1004</v>
      </c>
      <c r="G110" s="41" t="s">
        <v>487</v>
      </c>
      <c r="H110" s="41" t="s">
        <v>1097</v>
      </c>
      <c r="I110" s="63" t="s">
        <v>838</v>
      </c>
      <c r="J110" s="68" t="s">
        <v>611</v>
      </c>
      <c r="K110" s="68" t="s">
        <v>609</v>
      </c>
      <c r="L110" s="7" t="b">
        <v>1</v>
      </c>
    </row>
    <row r="111" customHeight="1" spans="1:12">
      <c r="A111" s="7" t="s">
        <v>68</v>
      </c>
      <c r="B111" s="7" t="s">
        <v>848</v>
      </c>
      <c r="C111" s="7" t="s">
        <v>1002</v>
      </c>
      <c r="D111" s="67" t="s">
        <v>1102</v>
      </c>
      <c r="E111" s="7" t="str">
        <f t="shared" si="1"/>
        <v>160kW</v>
      </c>
      <c r="F111" s="7" t="s">
        <v>1004</v>
      </c>
      <c r="G111" s="41" t="s">
        <v>487</v>
      </c>
      <c r="H111" s="41" t="s">
        <v>1097</v>
      </c>
      <c r="I111" s="63" t="s">
        <v>838</v>
      </c>
      <c r="J111" s="68" t="s">
        <v>611</v>
      </c>
      <c r="K111" s="68" t="s">
        <v>609</v>
      </c>
      <c r="L111" s="7" t="b">
        <v>1</v>
      </c>
    </row>
    <row r="112" customHeight="1" spans="1:12">
      <c r="A112" s="7" t="s">
        <v>68</v>
      </c>
      <c r="B112" s="7" t="s">
        <v>850</v>
      </c>
      <c r="C112" s="7" t="s">
        <v>1002</v>
      </c>
      <c r="D112" s="67" t="s">
        <v>1103</v>
      </c>
      <c r="E112" s="7" t="str">
        <f t="shared" si="1"/>
        <v>160kW</v>
      </c>
      <c r="F112" s="7" t="s">
        <v>1004</v>
      </c>
      <c r="G112" s="41" t="s">
        <v>487</v>
      </c>
      <c r="H112" s="41" t="s">
        <v>1097</v>
      </c>
      <c r="I112" s="63" t="s">
        <v>838</v>
      </c>
      <c r="J112" s="68" t="s">
        <v>611</v>
      </c>
      <c r="K112" s="68" t="s">
        <v>609</v>
      </c>
      <c r="L112" s="7" t="b">
        <v>1</v>
      </c>
    </row>
    <row r="113" customHeight="1" spans="1:12">
      <c r="A113" s="7" t="s">
        <v>68</v>
      </c>
      <c r="B113" s="7" t="s">
        <v>852</v>
      </c>
      <c r="C113" s="7" t="s">
        <v>1002</v>
      </c>
      <c r="D113" s="67" t="s">
        <v>1104</v>
      </c>
      <c r="E113" s="7" t="str">
        <f t="shared" si="1"/>
        <v>160kW</v>
      </c>
      <c r="F113" s="7" t="s">
        <v>1004</v>
      </c>
      <c r="G113" s="41" t="s">
        <v>487</v>
      </c>
      <c r="H113" s="41" t="s">
        <v>1097</v>
      </c>
      <c r="I113" s="63" t="s">
        <v>838</v>
      </c>
      <c r="J113" s="68" t="s">
        <v>611</v>
      </c>
      <c r="K113" s="68" t="s">
        <v>609</v>
      </c>
      <c r="L113" s="7" t="b">
        <v>1</v>
      </c>
    </row>
    <row r="114" hidden="1" customHeight="1" spans="1:13">
      <c r="A114" s="7" t="s">
        <v>68</v>
      </c>
      <c r="B114" t="s">
        <v>854</v>
      </c>
      <c r="C114" t="s">
        <v>1105</v>
      </c>
      <c r="D114" s="67" t="s">
        <v>1106</v>
      </c>
      <c r="E114" t="s">
        <v>1107</v>
      </c>
      <c r="F114" t="s">
        <v>1108</v>
      </c>
      <c r="G114" s="41" t="s">
        <v>487</v>
      </c>
      <c r="H114" s="41" t="s">
        <v>818</v>
      </c>
      <c r="I114" s="20" t="s">
        <v>856</v>
      </c>
      <c r="J114" s="68" t="s">
        <v>796</v>
      </c>
      <c r="K114" s="16" t="s">
        <v>855</v>
      </c>
      <c r="L114" s="7" t="b">
        <v>1</v>
      </c>
      <c r="M114" t="b">
        <v>1</v>
      </c>
    </row>
    <row r="115" hidden="1" customHeight="1" spans="1:13">
      <c r="A115" s="7" t="s">
        <v>68</v>
      </c>
      <c r="B115" t="s">
        <v>858</v>
      </c>
      <c r="C115" t="s">
        <v>1105</v>
      </c>
      <c r="D115" s="67" t="s">
        <v>1109</v>
      </c>
      <c r="E115" t="s">
        <v>1107</v>
      </c>
      <c r="F115" t="s">
        <v>1108</v>
      </c>
      <c r="G115" s="41" t="s">
        <v>487</v>
      </c>
      <c r="H115" s="41" t="s">
        <v>818</v>
      </c>
      <c r="I115" s="20" t="s">
        <v>856</v>
      </c>
      <c r="J115" s="68" t="s">
        <v>796</v>
      </c>
      <c r="K115" s="16" t="s">
        <v>855</v>
      </c>
      <c r="L115" s="7" t="b">
        <v>1</v>
      </c>
      <c r="M115" t="b">
        <v>1</v>
      </c>
    </row>
    <row r="116" customHeight="1" spans="4:4">
      <c r="D116" s="67"/>
    </row>
  </sheetData>
  <autoFilter ref="L1:L116">
    <filterColumn colId="0">
      <customFilters>
        <customFilter operator="equal" val=""/>
        <customFilter operator="equal" val="FALSE"/>
      </customFilters>
    </filterColumn>
    <extLst/>
  </autoFilter>
  <sortState ref="A2:N114">
    <sortCondition ref="A2:A114"/>
    <sortCondition ref="B2:B114"/>
  </sortState>
  <printOptions gridLines="1"/>
  <pageMargins left="0.314583333333333" right="0.751388888888889" top="0.236111111111111" bottom="0.354166666666667" header="0.5" footer="0.5"/>
  <pageSetup paperSize="9" scale="64" fitToHeight="0" orientation="landscape" horizont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116"/>
  <sheetViews>
    <sheetView zoomScale="85" zoomScaleNormal="85" workbookViewId="0">
      <selection activeCell="K17" sqref="K17"/>
    </sheetView>
  </sheetViews>
  <sheetFormatPr defaultColWidth="8.88888888888889" defaultRowHeight="20" customHeight="1"/>
  <cols>
    <col min="1" max="1" width="23.1111111111111" customWidth="1"/>
    <col min="2" max="2" width="27.6666666666667" customWidth="1"/>
    <col min="3" max="3" width="14.4444444444444" customWidth="1"/>
    <col min="4" max="4" width="14.1111111111111" style="20" customWidth="1"/>
    <col min="5" max="6" width="16.4444444444444" customWidth="1"/>
    <col min="7" max="9" width="16.4444444444444" style="20" customWidth="1"/>
    <col min="10" max="10" width="16.4444444444444" style="16" customWidth="1"/>
    <col min="11" max="11" width="23.2222222222222" customWidth="1"/>
    <col min="12" max="12" width="12.8888888888889"/>
  </cols>
  <sheetData>
    <row r="1" customHeight="1" spans="1:11">
      <c r="A1" t="s">
        <v>0</v>
      </c>
      <c r="B1" t="s">
        <v>4</v>
      </c>
      <c r="C1" t="s">
        <v>1110</v>
      </c>
      <c r="D1" s="20" t="s">
        <v>1111</v>
      </c>
      <c r="E1" t="s">
        <v>1112</v>
      </c>
      <c r="F1" t="s">
        <v>1113</v>
      </c>
      <c r="G1" s="20" t="s">
        <v>430</v>
      </c>
      <c r="H1" s="20" t="s">
        <v>951</v>
      </c>
      <c r="I1" s="20" t="s">
        <v>952</v>
      </c>
      <c r="J1" s="16" t="s">
        <v>953</v>
      </c>
      <c r="K1" t="s">
        <v>7</v>
      </c>
    </row>
    <row r="2" customHeight="1" spans="1:11">
      <c r="A2" s="7" t="s">
        <v>89</v>
      </c>
      <c r="B2" s="61" t="s">
        <v>1114</v>
      </c>
      <c r="C2" s="30" t="s">
        <v>1115</v>
      </c>
      <c r="D2" s="91" t="s">
        <v>1116</v>
      </c>
      <c r="E2" s="7" t="s">
        <v>1117</v>
      </c>
      <c r="F2" s="62" t="s">
        <v>1118</v>
      </c>
      <c r="G2" s="41" t="s">
        <v>477</v>
      </c>
      <c r="H2" s="63" t="s">
        <v>875</v>
      </c>
      <c r="I2" s="68" t="s">
        <v>509</v>
      </c>
      <c r="J2" s="68" t="s">
        <v>811</v>
      </c>
      <c r="K2" s="7" t="b">
        <v>1</v>
      </c>
    </row>
    <row r="3" customHeight="1" spans="1:11">
      <c r="A3" s="7" t="s">
        <v>89</v>
      </c>
      <c r="B3" s="61" t="s">
        <v>481</v>
      </c>
      <c r="C3" s="30" t="s">
        <v>1115</v>
      </c>
      <c r="D3" s="91" t="s">
        <v>1119</v>
      </c>
      <c r="E3" s="7" t="s">
        <v>483</v>
      </c>
      <c r="F3" s="62" t="s">
        <v>484</v>
      </c>
      <c r="G3" s="41" t="s">
        <v>477</v>
      </c>
      <c r="H3" s="62" t="s">
        <v>484</v>
      </c>
      <c r="I3" s="68" t="s">
        <v>485</v>
      </c>
      <c r="J3" s="68" t="s">
        <v>1120</v>
      </c>
      <c r="K3" s="7" t="b">
        <v>1</v>
      </c>
    </row>
    <row r="4" customHeight="1" spans="1:11">
      <c r="A4" s="7" t="s">
        <v>53</v>
      </c>
      <c r="B4" s="61" t="s">
        <v>489</v>
      </c>
      <c r="C4" s="30" t="s">
        <v>1115</v>
      </c>
      <c r="D4" s="30" t="s">
        <v>1121</v>
      </c>
      <c r="E4" s="7" t="s">
        <v>483</v>
      </c>
      <c r="F4" s="62" t="s">
        <v>484</v>
      </c>
      <c r="G4" s="41" t="s">
        <v>490</v>
      </c>
      <c r="H4" s="62" t="s">
        <v>484</v>
      </c>
      <c r="I4" s="68" t="s">
        <v>485</v>
      </c>
      <c r="J4" s="68" t="s">
        <v>1120</v>
      </c>
      <c r="K4" s="7" t="b">
        <v>1</v>
      </c>
    </row>
    <row r="5" customHeight="1" spans="1:11">
      <c r="A5" s="7" t="s">
        <v>68</v>
      </c>
      <c r="B5" s="7" t="s">
        <v>873</v>
      </c>
      <c r="C5" s="7" t="s">
        <v>1122</v>
      </c>
      <c r="D5" s="30" t="s">
        <v>1123</v>
      </c>
      <c r="E5" s="7" t="s">
        <v>1117</v>
      </c>
      <c r="F5" s="62" t="s">
        <v>1118</v>
      </c>
      <c r="G5" s="41" t="s">
        <v>564</v>
      </c>
      <c r="H5" s="63" t="s">
        <v>875</v>
      </c>
      <c r="I5" s="68" t="s">
        <v>509</v>
      </c>
      <c r="J5" s="68" t="s">
        <v>811</v>
      </c>
      <c r="K5" s="7" t="b">
        <v>1</v>
      </c>
    </row>
    <row r="6" customHeight="1" spans="1:11">
      <c r="A6" s="7" t="s">
        <v>68</v>
      </c>
      <c r="B6" s="7" t="s">
        <v>877</v>
      </c>
      <c r="C6" s="7" t="s">
        <v>1122</v>
      </c>
      <c r="D6" s="30" t="s">
        <v>1124</v>
      </c>
      <c r="E6" s="7" t="s">
        <v>1117</v>
      </c>
      <c r="F6" s="62" t="s">
        <v>1118</v>
      </c>
      <c r="G6" s="41" t="s">
        <v>564</v>
      </c>
      <c r="H6" s="63" t="s">
        <v>875</v>
      </c>
      <c r="I6" s="68" t="s">
        <v>509</v>
      </c>
      <c r="J6" s="68" t="s">
        <v>811</v>
      </c>
      <c r="K6" s="7" t="b">
        <v>1</v>
      </c>
    </row>
    <row r="7" customHeight="1" spans="1:13">
      <c r="A7" s="7" t="s">
        <v>68</v>
      </c>
      <c r="B7" s="7" t="s">
        <v>879</v>
      </c>
      <c r="C7" s="7" t="s">
        <v>1122</v>
      </c>
      <c r="D7" s="30" t="s">
        <v>1125</v>
      </c>
      <c r="E7" s="7" t="s">
        <v>1117</v>
      </c>
      <c r="F7" s="62" t="s">
        <v>1118</v>
      </c>
      <c r="G7" s="41" t="s">
        <v>564</v>
      </c>
      <c r="H7" s="63" t="s">
        <v>875</v>
      </c>
      <c r="I7" s="68" t="s">
        <v>509</v>
      </c>
      <c r="J7" s="68" t="s">
        <v>811</v>
      </c>
      <c r="K7" s="7" t="b">
        <v>1</v>
      </c>
      <c r="M7" s="20"/>
    </row>
    <row r="8" customHeight="1" spans="1:11">
      <c r="A8" s="7" t="s">
        <v>68</v>
      </c>
      <c r="B8" s="7" t="s">
        <v>881</v>
      </c>
      <c r="C8" s="7" t="s">
        <v>1122</v>
      </c>
      <c r="D8" s="30" t="s">
        <v>1126</v>
      </c>
      <c r="E8" s="7" t="s">
        <v>1117</v>
      </c>
      <c r="F8" s="62" t="s">
        <v>1118</v>
      </c>
      <c r="G8" s="41" t="s">
        <v>564</v>
      </c>
      <c r="H8" s="63" t="s">
        <v>875</v>
      </c>
      <c r="I8" s="68" t="s">
        <v>509</v>
      </c>
      <c r="J8" s="68" t="s">
        <v>811</v>
      </c>
      <c r="K8" s="7" t="b">
        <v>1</v>
      </c>
    </row>
    <row r="9" customHeight="1" spans="1:11">
      <c r="A9" s="7" t="s">
        <v>68</v>
      </c>
      <c r="B9" s="7" t="s">
        <v>883</v>
      </c>
      <c r="C9" s="7" t="s">
        <v>1122</v>
      </c>
      <c r="D9" s="30" t="s">
        <v>1127</v>
      </c>
      <c r="E9" s="7" t="s">
        <v>1117</v>
      </c>
      <c r="F9" s="62" t="s">
        <v>1118</v>
      </c>
      <c r="G9" s="41" t="s">
        <v>564</v>
      </c>
      <c r="H9" s="64" t="s">
        <v>875</v>
      </c>
      <c r="I9" s="69" t="s">
        <v>509</v>
      </c>
      <c r="J9" s="69" t="s">
        <v>811</v>
      </c>
      <c r="K9" s="7" t="b">
        <v>1</v>
      </c>
    </row>
    <row r="10" customHeight="1" spans="1:13">
      <c r="A10" s="7" t="s">
        <v>68</v>
      </c>
      <c r="B10" s="7" t="s">
        <v>885</v>
      </c>
      <c r="C10" s="7" t="s">
        <v>1122</v>
      </c>
      <c r="D10" s="30" t="s">
        <v>1128</v>
      </c>
      <c r="E10" s="7" t="s">
        <v>1117</v>
      </c>
      <c r="F10" s="62" t="s">
        <v>1118</v>
      </c>
      <c r="G10" s="41" t="s">
        <v>564</v>
      </c>
      <c r="H10" s="64" t="s">
        <v>875</v>
      </c>
      <c r="I10" s="69" t="s">
        <v>509</v>
      </c>
      <c r="J10" s="69" t="s">
        <v>811</v>
      </c>
      <c r="K10" s="7" t="b">
        <v>1</v>
      </c>
      <c r="M10" s="20"/>
    </row>
    <row r="11" customHeight="1" spans="1:13">
      <c r="A11" s="7" t="s">
        <v>68</v>
      </c>
      <c r="B11" s="7" t="s">
        <v>936</v>
      </c>
      <c r="C11" s="7" t="s">
        <v>1129</v>
      </c>
      <c r="D11" s="30" t="s">
        <v>1130</v>
      </c>
      <c r="E11" s="7" t="s">
        <v>458</v>
      </c>
      <c r="F11" s="7" t="s">
        <v>1131</v>
      </c>
      <c r="G11" s="41" t="s">
        <v>1132</v>
      </c>
      <c r="H11" s="65" t="s">
        <v>939</v>
      </c>
      <c r="I11" s="70" t="s">
        <v>940</v>
      </c>
      <c r="J11" s="65" t="s">
        <v>483</v>
      </c>
      <c r="K11" s="7" t="b">
        <v>0</v>
      </c>
      <c r="M11" s="20"/>
    </row>
    <row r="12" customHeight="1" spans="1:13">
      <c r="A12" s="7" t="s">
        <v>68</v>
      </c>
      <c r="B12" s="7" t="s">
        <v>942</v>
      </c>
      <c r="C12" s="7" t="s">
        <v>1129</v>
      </c>
      <c r="D12" s="30" t="s">
        <v>1133</v>
      </c>
      <c r="E12" s="7" t="s">
        <v>458</v>
      </c>
      <c r="F12" s="7" t="s">
        <v>1131</v>
      </c>
      <c r="G12" s="41" t="s">
        <v>1132</v>
      </c>
      <c r="H12" s="65" t="s">
        <v>939</v>
      </c>
      <c r="I12" s="70" t="s">
        <v>940</v>
      </c>
      <c r="J12" s="65" t="s">
        <v>483</v>
      </c>
      <c r="K12" s="7" t="b">
        <v>0</v>
      </c>
      <c r="M12" s="20"/>
    </row>
    <row r="13" customHeight="1" spans="1:13">
      <c r="A13" s="7" t="s">
        <v>68</v>
      </c>
      <c r="B13" s="7" t="s">
        <v>944</v>
      </c>
      <c r="C13" s="7" t="s">
        <v>1129</v>
      </c>
      <c r="D13" s="30" t="s">
        <v>1134</v>
      </c>
      <c r="E13" s="7" t="s">
        <v>458</v>
      </c>
      <c r="F13" s="7" t="s">
        <v>1131</v>
      </c>
      <c r="G13" s="41" t="s">
        <v>1132</v>
      </c>
      <c r="H13" s="65" t="s">
        <v>939</v>
      </c>
      <c r="I13" s="70" t="s">
        <v>940</v>
      </c>
      <c r="J13" s="65" t="s">
        <v>483</v>
      </c>
      <c r="K13" s="7" t="b">
        <v>0</v>
      </c>
      <c r="M13" s="20"/>
    </row>
    <row r="14" customHeight="1" spans="1:11">
      <c r="A14" s="7" t="s">
        <v>49</v>
      </c>
      <c r="B14" s="30" t="s">
        <v>681</v>
      </c>
      <c r="C14" s="7" t="s">
        <v>1135</v>
      </c>
      <c r="D14" s="91" t="s">
        <v>1136</v>
      </c>
      <c r="E14" s="7" t="s">
        <v>458</v>
      </c>
      <c r="F14" s="7" t="s">
        <v>1131</v>
      </c>
      <c r="G14" s="41" t="s">
        <v>643</v>
      </c>
      <c r="H14" s="66" t="s">
        <v>683</v>
      </c>
      <c r="I14" s="66" t="s">
        <v>485</v>
      </c>
      <c r="J14" s="66" t="s">
        <v>458</v>
      </c>
      <c r="K14" s="7" t="b">
        <v>0</v>
      </c>
    </row>
    <row r="15" customHeight="1" spans="1:11">
      <c r="A15" s="7" t="s">
        <v>49</v>
      </c>
      <c r="B15" s="30" t="s">
        <v>685</v>
      </c>
      <c r="C15" s="7" t="s">
        <v>1135</v>
      </c>
      <c r="D15" s="91" t="s">
        <v>1137</v>
      </c>
      <c r="E15" s="7" t="s">
        <v>458</v>
      </c>
      <c r="F15" s="7" t="s">
        <v>1131</v>
      </c>
      <c r="G15" s="41" t="s">
        <v>643</v>
      </c>
      <c r="H15" s="66" t="s">
        <v>683</v>
      </c>
      <c r="I15" s="66" t="s">
        <v>485</v>
      </c>
      <c r="J15" s="66" t="s">
        <v>458</v>
      </c>
      <c r="K15" s="7" t="b">
        <v>0</v>
      </c>
    </row>
    <row r="16" customHeight="1" spans="1:11">
      <c r="A16" s="7" t="s">
        <v>169</v>
      </c>
      <c r="B16" s="7" t="s">
        <v>1138</v>
      </c>
      <c r="C16" s="30" t="s">
        <v>1115</v>
      </c>
      <c r="D16" s="91" t="s">
        <v>1139</v>
      </c>
      <c r="E16" s="7" t="s">
        <v>1117</v>
      </c>
      <c r="F16" s="62" t="s">
        <v>1118</v>
      </c>
      <c r="G16" s="41" t="s">
        <v>1029</v>
      </c>
      <c r="H16" s="63" t="s">
        <v>875</v>
      </c>
      <c r="I16" s="68" t="s">
        <v>509</v>
      </c>
      <c r="J16" s="68" t="s">
        <v>811</v>
      </c>
      <c r="K16" s="7" t="b">
        <v>0</v>
      </c>
    </row>
    <row r="17" customHeight="1" spans="1:11">
      <c r="A17" s="7" t="s">
        <v>169</v>
      </c>
      <c r="B17" s="7" t="s">
        <v>920</v>
      </c>
      <c r="C17" s="30" t="s">
        <v>1115</v>
      </c>
      <c r="D17" s="91" t="s">
        <v>1140</v>
      </c>
      <c r="E17" s="7" t="s">
        <v>483</v>
      </c>
      <c r="F17" s="62" t="s">
        <v>484</v>
      </c>
      <c r="G17" s="41" t="s">
        <v>921</v>
      </c>
      <c r="H17" s="62" t="s">
        <v>484</v>
      </c>
      <c r="I17" s="68" t="s">
        <v>485</v>
      </c>
      <c r="J17" s="68" t="s">
        <v>1120</v>
      </c>
      <c r="K17" s="7" t="b">
        <v>0</v>
      </c>
    </row>
    <row r="18" customHeight="1" spans="1:11">
      <c r="A18" s="7" t="s">
        <v>53</v>
      </c>
      <c r="B18" s="7" t="s">
        <v>922</v>
      </c>
      <c r="C18" s="30" t="s">
        <v>1115</v>
      </c>
      <c r="D18" s="91" t="s">
        <v>1130</v>
      </c>
      <c r="E18" s="7" t="s">
        <v>483</v>
      </c>
      <c r="F18" s="62" t="s">
        <v>484</v>
      </c>
      <c r="G18" s="41" t="s">
        <v>921</v>
      </c>
      <c r="H18" s="62" t="s">
        <v>484</v>
      </c>
      <c r="I18" s="68" t="s">
        <v>485</v>
      </c>
      <c r="J18" s="68" t="s">
        <v>1120</v>
      </c>
      <c r="K18" s="7" t="b">
        <v>0</v>
      </c>
    </row>
    <row r="19" customHeight="1" spans="1:11">
      <c r="A19" s="7"/>
      <c r="B19" s="7"/>
      <c r="C19" s="7"/>
      <c r="D19" s="67"/>
      <c r="E19" s="7"/>
      <c r="F19" s="7"/>
      <c r="G19" s="41"/>
      <c r="H19" s="68"/>
      <c r="I19" s="68"/>
      <c r="J19" s="68"/>
      <c r="K19" s="7"/>
    </row>
    <row r="20" customHeight="1" spans="1:11">
      <c r="A20" s="7"/>
      <c r="B20" s="7"/>
      <c r="C20" s="7"/>
      <c r="D20" s="67"/>
      <c r="E20" s="7"/>
      <c r="F20" s="7"/>
      <c r="G20" s="41"/>
      <c r="H20" s="68"/>
      <c r="I20" s="68"/>
      <c r="J20" s="68"/>
      <c r="K20" s="7"/>
    </row>
    <row r="21" customHeight="1" spans="1:11">
      <c r="A21" s="7"/>
      <c r="B21" s="7"/>
      <c r="C21" s="7"/>
      <c r="D21" s="67"/>
      <c r="E21" s="7"/>
      <c r="F21" s="7"/>
      <c r="G21" s="41"/>
      <c r="H21" s="68"/>
      <c r="I21" s="68"/>
      <c r="J21" s="68"/>
      <c r="K21" s="7"/>
    </row>
    <row r="22" customHeight="1" spans="1:11">
      <c r="A22" s="7"/>
      <c r="B22" s="7"/>
      <c r="C22" s="7"/>
      <c r="D22" s="67"/>
      <c r="E22" s="7"/>
      <c r="F22" s="7"/>
      <c r="G22" s="41"/>
      <c r="H22" s="68"/>
      <c r="I22" s="68"/>
      <c r="J22" s="68"/>
      <c r="K22" s="7"/>
    </row>
    <row r="23" customHeight="1" spans="1:11">
      <c r="A23" s="7"/>
      <c r="B23" s="7"/>
      <c r="C23" s="7"/>
      <c r="D23" s="67"/>
      <c r="E23" s="7"/>
      <c r="F23" s="7"/>
      <c r="G23" s="41"/>
      <c r="H23" s="68"/>
      <c r="I23" s="68"/>
      <c r="J23" s="68"/>
      <c r="K23" s="7"/>
    </row>
    <row r="24" customHeight="1" spans="1:11">
      <c r="A24" s="7"/>
      <c r="B24" s="7"/>
      <c r="C24" s="7"/>
      <c r="D24" s="67"/>
      <c r="E24" s="7"/>
      <c r="F24" s="7"/>
      <c r="G24" s="41"/>
      <c r="H24" s="68"/>
      <c r="I24" s="68"/>
      <c r="J24" s="68"/>
      <c r="K24" s="7"/>
    </row>
    <row r="25" customHeight="1" spans="1:11">
      <c r="A25" s="7"/>
      <c r="B25" s="7"/>
      <c r="C25" s="7"/>
      <c r="D25" s="67"/>
      <c r="E25" s="7"/>
      <c r="F25" s="7"/>
      <c r="G25" s="41"/>
      <c r="H25" s="68"/>
      <c r="I25" s="68"/>
      <c r="J25" s="68"/>
      <c r="K25" s="7"/>
    </row>
    <row r="26" customHeight="1" spans="1:11">
      <c r="A26" s="7"/>
      <c r="B26" s="7"/>
      <c r="C26" s="7"/>
      <c r="D26" s="67"/>
      <c r="E26" s="7"/>
      <c r="F26" s="7"/>
      <c r="G26" s="41"/>
      <c r="H26" s="68"/>
      <c r="I26" s="68"/>
      <c r="J26" s="68"/>
      <c r="K26" s="7"/>
    </row>
    <row r="27" customHeight="1" spans="1:11">
      <c r="A27" s="7"/>
      <c r="B27" s="7"/>
      <c r="C27" s="7"/>
      <c r="D27" s="67"/>
      <c r="E27" s="7"/>
      <c r="F27" s="7"/>
      <c r="G27" s="41"/>
      <c r="H27" s="68"/>
      <c r="I27" s="68"/>
      <c r="J27" s="68"/>
      <c r="K27" s="7"/>
    </row>
    <row r="28" customHeight="1" spans="1:11">
      <c r="A28" s="7"/>
      <c r="B28" s="7"/>
      <c r="C28" s="7"/>
      <c r="D28" s="67"/>
      <c r="E28" s="7"/>
      <c r="F28" s="7"/>
      <c r="G28" s="41"/>
      <c r="H28" s="68"/>
      <c r="I28" s="68"/>
      <c r="J28" s="68"/>
      <c r="K28" s="7"/>
    </row>
    <row r="29" customHeight="1" spans="1:11">
      <c r="A29" s="7"/>
      <c r="B29" s="7"/>
      <c r="C29" s="7"/>
      <c r="D29" s="67"/>
      <c r="E29" s="7"/>
      <c r="F29" s="7"/>
      <c r="G29" s="41"/>
      <c r="H29" s="68"/>
      <c r="I29" s="68"/>
      <c r="J29" s="68"/>
      <c r="K29" s="7"/>
    </row>
    <row r="30" customHeight="1" spans="1:11">
      <c r="A30" s="7"/>
      <c r="B30" s="7"/>
      <c r="C30" s="7"/>
      <c r="D30" s="67"/>
      <c r="E30" s="7"/>
      <c r="F30" s="7"/>
      <c r="G30" s="41"/>
      <c r="H30" s="68"/>
      <c r="I30" s="68"/>
      <c r="J30" s="68"/>
      <c r="K30" s="7"/>
    </row>
    <row r="31" customHeight="1" spans="1:11">
      <c r="A31" s="7"/>
      <c r="B31" s="7"/>
      <c r="C31" s="7"/>
      <c r="D31" s="67"/>
      <c r="E31" s="7"/>
      <c r="F31" s="7"/>
      <c r="G31" s="41"/>
      <c r="H31" s="68"/>
      <c r="I31" s="68"/>
      <c r="J31" s="68"/>
      <c r="K31" s="7"/>
    </row>
    <row r="32" customHeight="1" spans="1:11">
      <c r="A32" s="7"/>
      <c r="B32" s="7"/>
      <c r="C32" s="7"/>
      <c r="D32" s="67"/>
      <c r="E32" s="7"/>
      <c r="F32" s="7"/>
      <c r="G32" s="41"/>
      <c r="H32" s="68"/>
      <c r="I32" s="68"/>
      <c r="J32" s="68"/>
      <c r="K32" s="7"/>
    </row>
    <row r="33" customHeight="1" spans="1:11">
      <c r="A33" s="7"/>
      <c r="B33" s="7"/>
      <c r="C33" s="7"/>
      <c r="D33" s="67"/>
      <c r="E33" s="7"/>
      <c r="F33" s="7"/>
      <c r="G33" s="41"/>
      <c r="H33" s="68"/>
      <c r="I33" s="68"/>
      <c r="J33" s="68"/>
      <c r="K33" s="7"/>
    </row>
    <row r="34" customHeight="1" spans="1:11">
      <c r="A34" s="7"/>
      <c r="B34" s="7"/>
      <c r="C34" s="7"/>
      <c r="D34" s="67"/>
      <c r="E34" s="7"/>
      <c r="F34" s="7"/>
      <c r="G34" s="41"/>
      <c r="H34" s="68"/>
      <c r="I34" s="68"/>
      <c r="J34" s="68"/>
      <c r="K34" s="7"/>
    </row>
    <row r="35" customHeight="1" spans="1:11">
      <c r="A35" s="7"/>
      <c r="B35" s="7"/>
      <c r="C35" s="7"/>
      <c r="D35" s="67"/>
      <c r="E35" s="7"/>
      <c r="F35" s="7"/>
      <c r="G35" s="41"/>
      <c r="H35" s="68"/>
      <c r="I35" s="68"/>
      <c r="J35" s="68"/>
      <c r="K35" s="7"/>
    </row>
    <row r="36" customHeight="1" spans="1:11">
      <c r="A36" s="7"/>
      <c r="B36" s="7"/>
      <c r="C36" s="7"/>
      <c r="D36" s="67"/>
      <c r="E36" s="7"/>
      <c r="F36" s="7"/>
      <c r="G36" s="41"/>
      <c r="H36" s="68"/>
      <c r="I36" s="68"/>
      <c r="J36" s="68"/>
      <c r="K36" s="7"/>
    </row>
    <row r="37" customHeight="1" spans="1:11">
      <c r="A37" s="7"/>
      <c r="B37" s="7"/>
      <c r="C37" s="7"/>
      <c r="D37" s="67"/>
      <c r="E37" s="7"/>
      <c r="F37" s="7"/>
      <c r="G37" s="41"/>
      <c r="H37" s="68"/>
      <c r="I37" s="68"/>
      <c r="J37" s="68"/>
      <c r="K37" s="7"/>
    </row>
    <row r="38" customHeight="1" spans="1:11">
      <c r="A38" s="7"/>
      <c r="B38" s="7"/>
      <c r="C38" s="7"/>
      <c r="D38" s="67"/>
      <c r="E38" s="7"/>
      <c r="F38" s="7"/>
      <c r="G38" s="41"/>
      <c r="H38" s="68"/>
      <c r="I38" s="68"/>
      <c r="J38" s="68"/>
      <c r="K38" s="7"/>
    </row>
    <row r="39" customHeight="1" spans="1:11">
      <c r="A39" s="7"/>
      <c r="B39" s="7"/>
      <c r="C39" s="7"/>
      <c r="D39" s="67"/>
      <c r="E39" s="7"/>
      <c r="F39" s="7"/>
      <c r="G39" s="41"/>
      <c r="H39" s="68"/>
      <c r="I39" s="68"/>
      <c r="J39" s="68"/>
      <c r="K39" s="7"/>
    </row>
    <row r="40" customHeight="1" spans="1:11">
      <c r="A40" s="7"/>
      <c r="B40" s="7"/>
      <c r="C40" s="7"/>
      <c r="D40" s="67"/>
      <c r="E40" s="7"/>
      <c r="F40" s="7"/>
      <c r="G40" s="41"/>
      <c r="H40" s="68"/>
      <c r="I40" s="68"/>
      <c r="J40" s="68"/>
      <c r="K40" s="7"/>
    </row>
    <row r="41" customHeight="1" spans="1:11">
      <c r="A41" s="7"/>
      <c r="B41" s="7"/>
      <c r="C41" s="7"/>
      <c r="D41" s="67"/>
      <c r="E41" s="7"/>
      <c r="F41" s="7"/>
      <c r="G41" s="41"/>
      <c r="H41" s="68"/>
      <c r="I41" s="68"/>
      <c r="J41" s="68"/>
      <c r="K41" s="7"/>
    </row>
    <row r="42" customHeight="1" spans="1:11">
      <c r="A42" s="7"/>
      <c r="B42" s="7"/>
      <c r="C42" s="7"/>
      <c r="D42" s="67"/>
      <c r="E42" s="7"/>
      <c r="F42" s="7"/>
      <c r="G42" s="41"/>
      <c r="H42" s="68"/>
      <c r="I42" s="68"/>
      <c r="J42" s="68"/>
      <c r="K42" s="7"/>
    </row>
    <row r="43" customHeight="1" spans="1:11">
      <c r="A43" s="7"/>
      <c r="B43" s="7"/>
      <c r="C43" s="7"/>
      <c r="D43" s="67"/>
      <c r="E43" s="7"/>
      <c r="F43" s="7"/>
      <c r="G43" s="41"/>
      <c r="H43" s="68"/>
      <c r="I43" s="68"/>
      <c r="J43" s="68"/>
      <c r="K43" s="7"/>
    </row>
    <row r="44" customHeight="1" spans="1:11">
      <c r="A44" s="7"/>
      <c r="B44" s="7"/>
      <c r="C44" s="7"/>
      <c r="D44" s="67"/>
      <c r="E44" s="7"/>
      <c r="F44" s="7"/>
      <c r="G44" s="41"/>
      <c r="H44" s="68"/>
      <c r="I44" s="68"/>
      <c r="J44" s="68"/>
      <c r="K44" s="7"/>
    </row>
    <row r="45" customHeight="1" spans="1:11">
      <c r="A45" s="7"/>
      <c r="B45" s="7"/>
      <c r="C45" s="7"/>
      <c r="D45" s="67"/>
      <c r="E45" s="7"/>
      <c r="F45" s="7"/>
      <c r="G45" s="41"/>
      <c r="H45" s="68"/>
      <c r="I45" s="68"/>
      <c r="J45" s="68"/>
      <c r="K45" s="7"/>
    </row>
    <row r="46" customHeight="1" spans="1:11">
      <c r="A46" s="7"/>
      <c r="B46" s="7"/>
      <c r="C46" s="7"/>
      <c r="D46" s="67"/>
      <c r="E46" s="7"/>
      <c r="F46" s="7"/>
      <c r="G46" s="41"/>
      <c r="H46" s="68"/>
      <c r="I46" s="68"/>
      <c r="J46" s="68"/>
      <c r="K46" s="7"/>
    </row>
    <row r="47" customHeight="1" spans="1:11">
      <c r="A47" s="7"/>
      <c r="B47" s="7"/>
      <c r="C47" s="7"/>
      <c r="D47" s="67"/>
      <c r="E47" s="7"/>
      <c r="F47" s="7"/>
      <c r="G47" s="41"/>
      <c r="H47" s="68"/>
      <c r="I47" s="68"/>
      <c r="J47" s="68"/>
      <c r="K47" s="7"/>
    </row>
    <row r="48" customHeight="1" spans="1:11">
      <c r="A48" s="7"/>
      <c r="B48" s="7"/>
      <c r="C48" s="7"/>
      <c r="D48" s="67"/>
      <c r="E48" s="7"/>
      <c r="F48" s="7"/>
      <c r="G48" s="41"/>
      <c r="H48" s="68"/>
      <c r="I48" s="68"/>
      <c r="J48" s="68"/>
      <c r="K48" s="7"/>
    </row>
    <row r="49" customHeight="1" spans="1:11">
      <c r="A49" s="7"/>
      <c r="B49" s="7"/>
      <c r="C49" s="7"/>
      <c r="D49" s="67"/>
      <c r="E49" s="7"/>
      <c r="F49" s="7"/>
      <c r="G49" s="41"/>
      <c r="H49" s="68"/>
      <c r="I49" s="68"/>
      <c r="J49" s="68"/>
      <c r="K49" s="7"/>
    </row>
    <row r="50" customHeight="1" spans="1:11">
      <c r="A50" s="7"/>
      <c r="B50" s="7"/>
      <c r="C50" s="7"/>
      <c r="D50" s="67"/>
      <c r="E50" s="7"/>
      <c r="F50" s="7"/>
      <c r="G50" s="41"/>
      <c r="H50" s="63"/>
      <c r="I50" s="68"/>
      <c r="J50" s="68"/>
      <c r="K50" s="7"/>
    </row>
    <row r="51" customHeight="1" spans="1:11">
      <c r="A51" s="7"/>
      <c r="B51" s="7"/>
      <c r="C51" s="7"/>
      <c r="D51" s="67"/>
      <c r="E51" s="7"/>
      <c r="F51" s="7"/>
      <c r="G51" s="41"/>
      <c r="H51" s="63"/>
      <c r="I51" s="68"/>
      <c r="J51" s="68"/>
      <c r="K51" s="7"/>
    </row>
    <row r="52" customHeight="1" spans="1:11">
      <c r="A52" s="7"/>
      <c r="B52" s="7"/>
      <c r="C52" s="7"/>
      <c r="D52" s="67"/>
      <c r="E52" s="7"/>
      <c r="F52" s="7"/>
      <c r="G52" s="41"/>
      <c r="H52" s="63"/>
      <c r="I52" s="68"/>
      <c r="J52" s="68"/>
      <c r="K52" s="7"/>
    </row>
    <row r="53" customHeight="1" spans="1:11">
      <c r="A53" s="7"/>
      <c r="B53" s="7"/>
      <c r="C53" s="7"/>
      <c r="D53" s="67"/>
      <c r="E53" s="7"/>
      <c r="F53" s="7"/>
      <c r="G53" s="41"/>
      <c r="H53" s="63"/>
      <c r="I53" s="68"/>
      <c r="J53" s="68"/>
      <c r="K53" s="7"/>
    </row>
    <row r="54" customHeight="1" spans="1:11">
      <c r="A54" s="7"/>
      <c r="B54" s="7"/>
      <c r="C54" s="7"/>
      <c r="D54" s="67"/>
      <c r="E54" s="7"/>
      <c r="F54" s="7"/>
      <c r="G54" s="41"/>
      <c r="H54" s="63"/>
      <c r="I54" s="68"/>
      <c r="J54" s="68"/>
      <c r="K54" s="7"/>
    </row>
    <row r="55" customHeight="1" spans="1:11">
      <c r="A55" s="7"/>
      <c r="B55" s="7"/>
      <c r="C55" s="7"/>
      <c r="D55" s="67"/>
      <c r="E55" s="7"/>
      <c r="F55" s="7"/>
      <c r="G55" s="41"/>
      <c r="H55" s="63"/>
      <c r="I55" s="68"/>
      <c r="J55" s="68"/>
      <c r="K55" s="7"/>
    </row>
    <row r="56" customHeight="1" spans="1:11">
      <c r="A56" s="7"/>
      <c r="B56" s="7"/>
      <c r="C56" s="7"/>
      <c r="D56" s="67"/>
      <c r="E56" s="7"/>
      <c r="F56" s="7"/>
      <c r="G56" s="41"/>
      <c r="H56" s="63"/>
      <c r="I56" s="68"/>
      <c r="J56" s="68"/>
      <c r="K56" s="7"/>
    </row>
    <row r="57" customHeight="1" spans="1:11">
      <c r="A57" s="7"/>
      <c r="B57" s="7"/>
      <c r="C57" s="7"/>
      <c r="D57" s="67"/>
      <c r="E57" s="7"/>
      <c r="F57" s="7"/>
      <c r="G57" s="41"/>
      <c r="H57" s="63"/>
      <c r="I57" s="68"/>
      <c r="J57" s="68"/>
      <c r="K57" s="7"/>
    </row>
    <row r="58" customHeight="1" spans="1:11">
      <c r="A58" s="7"/>
      <c r="B58" s="7"/>
      <c r="C58" s="7"/>
      <c r="D58" s="67"/>
      <c r="E58" s="7"/>
      <c r="F58" s="7"/>
      <c r="G58" s="41"/>
      <c r="H58" s="63"/>
      <c r="I58" s="68"/>
      <c r="J58" s="68"/>
      <c r="K58" s="7"/>
    </row>
    <row r="59" customHeight="1" spans="1:11">
      <c r="A59" s="7"/>
      <c r="B59" s="7"/>
      <c r="C59" s="7"/>
      <c r="D59" s="67"/>
      <c r="E59" s="7"/>
      <c r="F59" s="7"/>
      <c r="G59" s="41"/>
      <c r="H59" s="63"/>
      <c r="I59" s="68"/>
      <c r="J59" s="68"/>
      <c r="K59" s="7"/>
    </row>
    <row r="60" customHeight="1" spans="1:13">
      <c r="A60" s="7"/>
      <c r="B60" s="7"/>
      <c r="C60" s="7"/>
      <c r="D60" s="67"/>
      <c r="E60" s="7"/>
      <c r="F60" s="7"/>
      <c r="G60" s="41"/>
      <c r="H60" s="63"/>
      <c r="I60" s="68"/>
      <c r="J60" s="68"/>
      <c r="K60" s="7"/>
      <c r="M60" s="20"/>
    </row>
    <row r="61" customHeight="1" spans="1:13">
      <c r="A61" s="7"/>
      <c r="B61" s="7"/>
      <c r="C61" s="7"/>
      <c r="D61" s="67"/>
      <c r="E61" s="7"/>
      <c r="F61" s="7"/>
      <c r="G61" s="41"/>
      <c r="H61" s="63"/>
      <c r="I61" s="68"/>
      <c r="J61" s="68"/>
      <c r="K61" s="7"/>
      <c r="M61" s="20"/>
    </row>
    <row r="62" customHeight="1" spans="1:11">
      <c r="A62" s="7"/>
      <c r="B62" s="7"/>
      <c r="C62" s="7"/>
      <c r="D62" s="67"/>
      <c r="E62" s="7"/>
      <c r="F62" s="7"/>
      <c r="G62" s="41"/>
      <c r="H62" s="63"/>
      <c r="I62" s="68"/>
      <c r="J62" s="68"/>
      <c r="K62" s="7"/>
    </row>
    <row r="63" customHeight="1" spans="1:11">
      <c r="A63" s="7"/>
      <c r="B63" s="7"/>
      <c r="C63" s="7"/>
      <c r="D63" s="67"/>
      <c r="E63" s="7"/>
      <c r="F63" s="7"/>
      <c r="G63" s="41"/>
      <c r="H63" s="63"/>
      <c r="I63" s="68"/>
      <c r="J63" s="68"/>
      <c r="K63" s="7"/>
    </row>
    <row r="64" customHeight="1" spans="1:11">
      <c r="A64" s="7"/>
      <c r="B64" s="7"/>
      <c r="C64" s="7"/>
      <c r="D64" s="67"/>
      <c r="E64" s="7"/>
      <c r="F64" s="7"/>
      <c r="G64" s="41"/>
      <c r="H64" s="63"/>
      <c r="I64" s="68"/>
      <c r="J64" s="68"/>
      <c r="K64" s="7"/>
    </row>
    <row r="65" customHeight="1" spans="1:13">
      <c r="A65" s="7"/>
      <c r="B65" s="7"/>
      <c r="C65" s="7"/>
      <c r="D65" s="67"/>
      <c r="E65" s="7"/>
      <c r="F65" s="7"/>
      <c r="G65" s="41"/>
      <c r="H65" s="63"/>
      <c r="I65" s="68"/>
      <c r="J65" s="68"/>
      <c r="K65" s="7"/>
      <c r="M65" s="16"/>
    </row>
    <row r="66" customHeight="1" spans="1:11">
      <c r="A66" s="7"/>
      <c r="B66" s="7"/>
      <c r="C66" s="7"/>
      <c r="D66" s="67"/>
      <c r="E66" s="7"/>
      <c r="F66" s="7"/>
      <c r="G66" s="41"/>
      <c r="H66" s="63"/>
      <c r="I66" s="68"/>
      <c r="J66" s="68"/>
      <c r="K66" s="7"/>
    </row>
    <row r="67" customHeight="1" spans="1:11">
      <c r="A67" s="7"/>
      <c r="B67" s="7"/>
      <c r="C67" s="7"/>
      <c r="D67" s="67"/>
      <c r="E67" s="7"/>
      <c r="F67" s="7"/>
      <c r="G67" s="41"/>
      <c r="H67" s="63"/>
      <c r="I67" s="68"/>
      <c r="J67" s="68"/>
      <c r="K67" s="7"/>
    </row>
    <row r="68" customHeight="1" spans="1:11">
      <c r="A68" s="7"/>
      <c r="B68" s="7"/>
      <c r="C68" s="7"/>
      <c r="D68" s="67"/>
      <c r="E68" s="7"/>
      <c r="F68" s="7"/>
      <c r="G68" s="41"/>
      <c r="H68" s="63"/>
      <c r="I68" s="68"/>
      <c r="J68" s="68"/>
      <c r="K68" s="7"/>
    </row>
    <row r="69" customHeight="1" spans="1:11">
      <c r="A69" s="7"/>
      <c r="B69" s="7"/>
      <c r="C69" s="7"/>
      <c r="D69" s="67"/>
      <c r="E69" s="7"/>
      <c r="F69" s="7"/>
      <c r="G69" s="41"/>
      <c r="H69" s="63"/>
      <c r="I69" s="68"/>
      <c r="J69" s="68"/>
      <c r="K69" s="7"/>
    </row>
    <row r="70" customHeight="1" spans="1:11">
      <c r="A70" s="7"/>
      <c r="B70" s="7"/>
      <c r="C70" s="7"/>
      <c r="D70" s="67"/>
      <c r="E70" s="7"/>
      <c r="F70" s="7"/>
      <c r="G70" s="41"/>
      <c r="H70" s="63"/>
      <c r="I70" s="68"/>
      <c r="J70" s="68"/>
      <c r="K70" s="7"/>
    </row>
    <row r="71" customHeight="1" spans="1:11">
      <c r="A71" s="7"/>
      <c r="B71" s="7"/>
      <c r="C71" s="7"/>
      <c r="D71" s="67"/>
      <c r="E71" s="7"/>
      <c r="F71" s="7"/>
      <c r="G71" s="41"/>
      <c r="H71" s="63"/>
      <c r="I71" s="68"/>
      <c r="J71" s="68"/>
      <c r="K71" s="7"/>
    </row>
    <row r="72" customHeight="1" spans="1:13">
      <c r="A72" s="7"/>
      <c r="B72" s="7"/>
      <c r="C72" s="7"/>
      <c r="D72" s="67"/>
      <c r="E72" s="7"/>
      <c r="F72" s="7"/>
      <c r="G72" s="41"/>
      <c r="H72" s="63"/>
      <c r="I72" s="68"/>
      <c r="J72" s="68"/>
      <c r="K72" s="7"/>
      <c r="M72" s="20"/>
    </row>
    <row r="73" customHeight="1" spans="1:11">
      <c r="A73" s="7"/>
      <c r="B73" s="7"/>
      <c r="C73" s="7"/>
      <c r="D73" s="67"/>
      <c r="E73" s="7"/>
      <c r="F73" s="7"/>
      <c r="G73" s="41"/>
      <c r="H73" s="63"/>
      <c r="I73" s="68"/>
      <c r="J73" s="68"/>
      <c r="K73" s="7"/>
    </row>
    <row r="74" customHeight="1" spans="1:11">
      <c r="A74" s="7"/>
      <c r="B74" s="7"/>
      <c r="C74" s="7"/>
      <c r="D74" s="67"/>
      <c r="E74" s="7"/>
      <c r="F74" s="7"/>
      <c r="G74" s="41"/>
      <c r="H74" s="63"/>
      <c r="I74" s="68"/>
      <c r="J74" s="68"/>
      <c r="K74" s="7"/>
    </row>
    <row r="75" customHeight="1" spans="1:11">
      <c r="A75" s="7"/>
      <c r="B75" s="7"/>
      <c r="C75" s="7"/>
      <c r="D75" s="67"/>
      <c r="E75" s="7"/>
      <c r="F75" s="7"/>
      <c r="G75" s="41"/>
      <c r="H75" s="63"/>
      <c r="I75" s="68"/>
      <c r="J75" s="68"/>
      <c r="K75" s="7"/>
    </row>
    <row r="76" customHeight="1" spans="1:11">
      <c r="A76" s="7"/>
      <c r="B76" s="7"/>
      <c r="C76" s="7"/>
      <c r="D76" s="67"/>
      <c r="E76" s="7"/>
      <c r="F76" s="7"/>
      <c r="G76" s="41"/>
      <c r="H76" s="63"/>
      <c r="I76" s="68"/>
      <c r="J76" s="68"/>
      <c r="K76" s="7"/>
    </row>
    <row r="77" customHeight="1" spans="1:11">
      <c r="A77" s="7"/>
      <c r="B77" s="7"/>
      <c r="C77" s="7"/>
      <c r="D77" s="67"/>
      <c r="E77" s="7"/>
      <c r="F77" s="7"/>
      <c r="G77" s="41"/>
      <c r="H77" s="63"/>
      <c r="I77" s="68"/>
      <c r="J77" s="68"/>
      <c r="K77" s="7"/>
    </row>
    <row r="78" customHeight="1" spans="1:11">
      <c r="A78" s="7"/>
      <c r="B78" s="7"/>
      <c r="C78" s="7"/>
      <c r="D78" s="67"/>
      <c r="E78" s="7"/>
      <c r="F78" s="7"/>
      <c r="G78" s="41"/>
      <c r="H78" s="63"/>
      <c r="I78" s="68"/>
      <c r="J78" s="68"/>
      <c r="K78" s="7"/>
    </row>
    <row r="79" customHeight="1" spans="1:11">
      <c r="A79" s="7"/>
      <c r="B79" s="7"/>
      <c r="C79" s="7"/>
      <c r="D79" s="67"/>
      <c r="E79" s="7"/>
      <c r="F79" s="7"/>
      <c r="G79" s="41"/>
      <c r="H79" s="63"/>
      <c r="I79" s="68"/>
      <c r="J79" s="68"/>
      <c r="K79" s="7"/>
    </row>
    <row r="80" customHeight="1" spans="1:11">
      <c r="A80" s="7"/>
      <c r="B80" s="7"/>
      <c r="C80" s="7"/>
      <c r="D80" s="67"/>
      <c r="E80" s="7"/>
      <c r="F80" s="7"/>
      <c r="G80" s="41"/>
      <c r="H80" s="63"/>
      <c r="I80" s="68"/>
      <c r="J80" s="68"/>
      <c r="K80" s="7"/>
    </row>
    <row r="81" customHeight="1" spans="1:11">
      <c r="A81" s="7"/>
      <c r="B81" s="7"/>
      <c r="C81" s="7"/>
      <c r="D81" s="67"/>
      <c r="E81" s="7"/>
      <c r="F81" s="7"/>
      <c r="G81" s="41"/>
      <c r="H81" s="63"/>
      <c r="I81" s="68"/>
      <c r="J81" s="68"/>
      <c r="K81" s="7"/>
    </row>
    <row r="82" customHeight="1" spans="1:11">
      <c r="A82" s="7"/>
      <c r="B82" s="7"/>
      <c r="C82" s="7"/>
      <c r="D82" s="67"/>
      <c r="E82" s="7"/>
      <c r="F82" s="7"/>
      <c r="G82" s="41"/>
      <c r="H82" s="63"/>
      <c r="I82" s="68"/>
      <c r="J82" s="68"/>
      <c r="K82" s="7"/>
    </row>
    <row r="83" customHeight="1" spans="1:11">
      <c r="A83" s="7"/>
      <c r="B83" s="7"/>
      <c r="C83" s="7"/>
      <c r="D83" s="67"/>
      <c r="E83" s="7"/>
      <c r="F83" s="7"/>
      <c r="G83" s="41"/>
      <c r="H83" s="63"/>
      <c r="I83" s="68"/>
      <c r="J83" s="68"/>
      <c r="K83" s="7"/>
    </row>
    <row r="84" customHeight="1" spans="1:11">
      <c r="A84" s="7"/>
      <c r="B84" s="7"/>
      <c r="C84" s="7"/>
      <c r="D84" s="67"/>
      <c r="E84" s="7"/>
      <c r="F84" s="7"/>
      <c r="G84" s="41"/>
      <c r="H84" s="63"/>
      <c r="I84" s="68"/>
      <c r="J84" s="68"/>
      <c r="K84" s="7"/>
    </row>
    <row r="85" customHeight="1" spans="1:11">
      <c r="A85" s="7"/>
      <c r="B85" s="7"/>
      <c r="C85" s="7"/>
      <c r="D85" s="67"/>
      <c r="E85" s="7"/>
      <c r="F85" s="7"/>
      <c r="G85" s="41"/>
      <c r="H85" s="63"/>
      <c r="I85" s="68"/>
      <c r="J85" s="68"/>
      <c r="K85" s="7"/>
    </row>
    <row r="86" customHeight="1" spans="1:11">
      <c r="A86" s="7"/>
      <c r="B86" s="7"/>
      <c r="C86" s="7"/>
      <c r="D86" s="67"/>
      <c r="E86" s="7"/>
      <c r="F86" s="7"/>
      <c r="G86" s="41"/>
      <c r="H86" s="63"/>
      <c r="I86" s="68"/>
      <c r="J86" s="68"/>
      <c r="K86" s="7"/>
    </row>
    <row r="87" customHeight="1" spans="1:11">
      <c r="A87" s="7"/>
      <c r="B87" s="7"/>
      <c r="C87" s="7"/>
      <c r="D87" s="67"/>
      <c r="E87" s="7"/>
      <c r="F87" s="7"/>
      <c r="G87" s="41"/>
      <c r="H87" s="63"/>
      <c r="I87" s="68"/>
      <c r="J87" s="68"/>
      <c r="K87" s="7"/>
    </row>
    <row r="88" customHeight="1" spans="1:11">
      <c r="A88" s="7"/>
      <c r="B88" s="7"/>
      <c r="C88" s="7"/>
      <c r="D88" s="67"/>
      <c r="E88" s="7"/>
      <c r="F88" s="7"/>
      <c r="G88" s="41"/>
      <c r="H88" s="63"/>
      <c r="I88" s="68"/>
      <c r="J88" s="68"/>
      <c r="K88" s="7"/>
    </row>
    <row r="89" customHeight="1" spans="1:11">
      <c r="A89" s="7"/>
      <c r="B89" s="7"/>
      <c r="C89" s="7"/>
      <c r="D89" s="67"/>
      <c r="E89" s="7"/>
      <c r="F89" s="7"/>
      <c r="G89" s="41"/>
      <c r="H89" s="63"/>
      <c r="I89" s="68"/>
      <c r="J89" s="68"/>
      <c r="K89" s="7"/>
    </row>
    <row r="90" customHeight="1" spans="1:11">
      <c r="A90" s="7"/>
      <c r="B90" s="7"/>
      <c r="C90" s="7"/>
      <c r="D90" s="67"/>
      <c r="E90" s="7"/>
      <c r="F90" s="7"/>
      <c r="G90" s="41"/>
      <c r="H90" s="63"/>
      <c r="I90" s="68"/>
      <c r="J90" s="68"/>
      <c r="K90" s="7"/>
    </row>
    <row r="91" customHeight="1" spans="1:11">
      <c r="A91" s="7"/>
      <c r="B91" s="7"/>
      <c r="C91" s="7"/>
      <c r="D91" s="67"/>
      <c r="E91" s="7"/>
      <c r="F91" s="7"/>
      <c r="G91" s="41"/>
      <c r="H91" s="63"/>
      <c r="I91" s="68"/>
      <c r="J91" s="68"/>
      <c r="K91" s="7"/>
    </row>
    <row r="92" customHeight="1" spans="1:11">
      <c r="A92" s="7"/>
      <c r="B92" s="7"/>
      <c r="C92" s="7"/>
      <c r="D92" s="67"/>
      <c r="E92" s="7"/>
      <c r="F92" s="7"/>
      <c r="G92" s="41"/>
      <c r="H92" s="63"/>
      <c r="I92" s="68"/>
      <c r="J92" s="68"/>
      <c r="K92" s="7"/>
    </row>
    <row r="93" customHeight="1" spans="1:11">
      <c r="A93" s="7"/>
      <c r="B93" s="7"/>
      <c r="C93" s="7"/>
      <c r="D93" s="67"/>
      <c r="E93" s="7"/>
      <c r="F93" s="7"/>
      <c r="G93" s="41"/>
      <c r="H93" s="63"/>
      <c r="I93" s="68"/>
      <c r="J93" s="68"/>
      <c r="K93" s="7"/>
    </row>
    <row r="94" customHeight="1" spans="1:11">
      <c r="A94" s="7"/>
      <c r="B94" s="7"/>
      <c r="C94" s="7"/>
      <c r="D94" s="67"/>
      <c r="E94" s="7"/>
      <c r="F94" s="7"/>
      <c r="G94" s="41"/>
      <c r="H94" s="63"/>
      <c r="I94" s="68"/>
      <c r="J94" s="68"/>
      <c r="K94" s="7"/>
    </row>
    <row r="95" customHeight="1" spans="1:11">
      <c r="A95" s="7"/>
      <c r="B95" s="7"/>
      <c r="C95" s="7"/>
      <c r="D95" s="67"/>
      <c r="E95" s="7"/>
      <c r="F95" s="7"/>
      <c r="G95" s="41"/>
      <c r="H95" s="63"/>
      <c r="I95" s="68"/>
      <c r="J95" s="68"/>
      <c r="K95" s="7"/>
    </row>
    <row r="96" customHeight="1" spans="1:11">
      <c r="A96" s="7"/>
      <c r="B96" s="7"/>
      <c r="C96" s="7"/>
      <c r="D96" s="67"/>
      <c r="E96" s="7"/>
      <c r="F96" s="7"/>
      <c r="G96" s="41"/>
      <c r="H96" s="63"/>
      <c r="I96" s="68"/>
      <c r="J96" s="68"/>
      <c r="K96" s="7"/>
    </row>
    <row r="97" customHeight="1" spans="1:11">
      <c r="A97" s="7"/>
      <c r="B97" s="7"/>
      <c r="C97" s="7"/>
      <c r="D97" s="67"/>
      <c r="E97" s="7"/>
      <c r="F97" s="7"/>
      <c r="G97" s="41"/>
      <c r="H97" s="63"/>
      <c r="I97" s="68"/>
      <c r="J97" s="68"/>
      <c r="K97" s="7"/>
    </row>
    <row r="98" customHeight="1" spans="1:11">
      <c r="A98" s="7"/>
      <c r="B98" s="7"/>
      <c r="C98" s="7"/>
      <c r="D98" s="67"/>
      <c r="E98" s="7"/>
      <c r="F98" s="7"/>
      <c r="G98" s="41"/>
      <c r="H98" s="63"/>
      <c r="I98" s="68"/>
      <c r="J98" s="68"/>
      <c r="K98" s="7"/>
    </row>
    <row r="99" customHeight="1" spans="1:11">
      <c r="A99" s="7"/>
      <c r="B99" s="7"/>
      <c r="C99" s="7"/>
      <c r="D99" s="67"/>
      <c r="E99" s="7"/>
      <c r="F99" s="7"/>
      <c r="G99" s="41"/>
      <c r="H99" s="63"/>
      <c r="I99" s="68"/>
      <c r="J99" s="68"/>
      <c r="K99" s="7"/>
    </row>
    <row r="100" customHeight="1" spans="1:11">
      <c r="A100" s="7"/>
      <c r="B100" s="7"/>
      <c r="C100" s="7"/>
      <c r="D100" s="67"/>
      <c r="E100" s="7"/>
      <c r="F100" s="7"/>
      <c r="G100" s="41"/>
      <c r="H100" s="63"/>
      <c r="I100" s="68"/>
      <c r="J100" s="68"/>
      <c r="K100" s="7"/>
    </row>
    <row r="101" customHeight="1" spans="1:11">
      <c r="A101" s="7"/>
      <c r="B101" s="7"/>
      <c r="C101" s="7"/>
      <c r="D101" s="67"/>
      <c r="E101" s="7"/>
      <c r="F101" s="7"/>
      <c r="G101" s="41"/>
      <c r="H101" s="63"/>
      <c r="I101" s="68"/>
      <c r="J101" s="68"/>
      <c r="K101" s="7"/>
    </row>
    <row r="102" customHeight="1" spans="1:11">
      <c r="A102" s="7"/>
      <c r="B102" s="7"/>
      <c r="C102" s="7"/>
      <c r="D102" s="67"/>
      <c r="E102" s="7"/>
      <c r="F102" s="7"/>
      <c r="G102" s="41"/>
      <c r="H102" s="63"/>
      <c r="I102" s="68"/>
      <c r="J102" s="68"/>
      <c r="K102" s="7"/>
    </row>
    <row r="103" customHeight="1" spans="1:11">
      <c r="A103" s="7"/>
      <c r="B103" s="7"/>
      <c r="C103" s="7"/>
      <c r="D103" s="67"/>
      <c r="E103" s="7"/>
      <c r="F103" s="7"/>
      <c r="G103" s="41"/>
      <c r="H103" s="63"/>
      <c r="I103" s="68"/>
      <c r="J103" s="68"/>
      <c r="K103" s="7"/>
    </row>
    <row r="104" customHeight="1" spans="1:11">
      <c r="A104" s="7"/>
      <c r="B104" s="7"/>
      <c r="C104" s="7"/>
      <c r="D104" s="67"/>
      <c r="E104" s="7"/>
      <c r="F104" s="7"/>
      <c r="G104" s="41"/>
      <c r="H104" s="63"/>
      <c r="I104" s="68"/>
      <c r="J104" s="68"/>
      <c r="K104" s="7"/>
    </row>
    <row r="105" customHeight="1" spans="1:11">
      <c r="A105" s="7"/>
      <c r="B105" s="7"/>
      <c r="C105" s="7"/>
      <c r="D105" s="67"/>
      <c r="E105" s="7"/>
      <c r="F105" s="7"/>
      <c r="G105" s="41"/>
      <c r="H105" s="63"/>
      <c r="I105" s="68"/>
      <c r="J105" s="68"/>
      <c r="K105" s="7"/>
    </row>
    <row r="106" customHeight="1" spans="1:11">
      <c r="A106" s="7"/>
      <c r="B106" s="7"/>
      <c r="C106" s="7"/>
      <c r="D106" s="67"/>
      <c r="E106" s="7"/>
      <c r="F106" s="7"/>
      <c r="G106" s="41"/>
      <c r="H106" s="63"/>
      <c r="I106" s="68"/>
      <c r="J106" s="68"/>
      <c r="K106" s="7"/>
    </row>
    <row r="107" customHeight="1" spans="1:11">
      <c r="A107" s="7"/>
      <c r="B107" s="7"/>
      <c r="C107" s="7"/>
      <c r="D107" s="67"/>
      <c r="E107" s="7"/>
      <c r="F107" s="7"/>
      <c r="G107" s="41"/>
      <c r="H107" s="63"/>
      <c r="I107" s="68"/>
      <c r="J107" s="68"/>
      <c r="K107" s="7"/>
    </row>
    <row r="108" customHeight="1" spans="1:11">
      <c r="A108" s="7"/>
      <c r="B108" s="7"/>
      <c r="C108" s="7"/>
      <c r="D108" s="67"/>
      <c r="E108" s="7"/>
      <c r="F108" s="7"/>
      <c r="G108" s="41"/>
      <c r="H108" s="63"/>
      <c r="I108" s="68"/>
      <c r="J108" s="68"/>
      <c r="K108" s="7"/>
    </row>
    <row r="109" customHeight="1" spans="1:11">
      <c r="A109" s="7"/>
      <c r="B109" s="7"/>
      <c r="C109" s="7"/>
      <c r="D109" s="67"/>
      <c r="E109" s="7"/>
      <c r="F109" s="7"/>
      <c r="G109" s="41"/>
      <c r="H109" s="63"/>
      <c r="I109" s="68"/>
      <c r="J109" s="68"/>
      <c r="K109" s="7"/>
    </row>
    <row r="110" customHeight="1" spans="1:11">
      <c r="A110" s="7"/>
      <c r="B110" s="7"/>
      <c r="C110" s="7"/>
      <c r="D110" s="67"/>
      <c r="E110" s="7"/>
      <c r="F110" s="7"/>
      <c r="G110" s="41"/>
      <c r="H110" s="63"/>
      <c r="I110" s="68"/>
      <c r="J110" s="68"/>
      <c r="K110" s="7"/>
    </row>
    <row r="111" customHeight="1" spans="1:11">
      <c r="A111" s="7"/>
      <c r="B111" s="7"/>
      <c r="C111" s="7"/>
      <c r="D111" s="67"/>
      <c r="E111" s="7"/>
      <c r="F111" s="7"/>
      <c r="G111" s="41"/>
      <c r="H111" s="63"/>
      <c r="I111" s="68"/>
      <c r="J111" s="68"/>
      <c r="K111" s="7"/>
    </row>
    <row r="112" customHeight="1" spans="1:11">
      <c r="A112" s="7"/>
      <c r="B112" s="7"/>
      <c r="C112" s="7"/>
      <c r="D112" s="67"/>
      <c r="E112" s="7"/>
      <c r="F112" s="7"/>
      <c r="G112" s="41"/>
      <c r="H112" s="63"/>
      <c r="I112" s="68"/>
      <c r="J112" s="68"/>
      <c r="K112" s="7"/>
    </row>
    <row r="113" customHeight="1" spans="1:11">
      <c r="A113" s="7"/>
      <c r="B113" s="7"/>
      <c r="C113" s="7"/>
      <c r="D113" s="67"/>
      <c r="E113" s="7"/>
      <c r="F113" s="7"/>
      <c r="G113" s="41"/>
      <c r="H113" s="63"/>
      <c r="I113" s="68"/>
      <c r="J113" s="68"/>
      <c r="K113" s="7"/>
    </row>
    <row r="114" customHeight="1" spans="1:11">
      <c r="A114" s="7"/>
      <c r="D114" s="67"/>
      <c r="G114" s="41"/>
      <c r="I114" s="68"/>
      <c r="K114" s="7"/>
    </row>
    <row r="115" customHeight="1" spans="1:11">
      <c r="A115" s="7"/>
      <c r="D115" s="67"/>
      <c r="G115" s="41"/>
      <c r="I115" s="68"/>
      <c r="K115" s="7"/>
    </row>
    <row r="116" customHeight="1" spans="4:4">
      <c r="D116" s="67"/>
    </row>
  </sheetData>
  <printOptions gridLines="1"/>
  <pageMargins left="0.314583333333333" right="0.751388888888889" top="0.236111111111111" bottom="0.354166666666667" header="0.5" footer="0.5"/>
  <pageSetup paperSize="9" scale="65" fitToHeight="0" orientation="landscape" horizontalDpi="6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7"/>
  <sheetViews>
    <sheetView workbookViewId="0">
      <pane ySplit="1" topLeftCell="A14" activePane="bottomLeft" state="frozen"/>
      <selection/>
      <selection pane="bottomLeft" activeCell="D26" sqref="D26:D29"/>
    </sheetView>
  </sheetViews>
  <sheetFormatPr defaultColWidth="9" defaultRowHeight="13.8"/>
  <cols>
    <col min="1" max="1" width="22.3333333333333" customWidth="1"/>
    <col min="3" max="3" width="19.6666666666667" customWidth="1"/>
    <col min="4" max="4" width="23.6666666666667" customWidth="1"/>
    <col min="5" max="5" width="18.6666666666667" customWidth="1"/>
    <col min="6" max="6" width="11.4444444444444"/>
    <col min="7" max="7" width="9" style="16"/>
    <col min="8" max="8" width="9" style="47"/>
    <col min="9" max="9" width="17.7777777777778" customWidth="1"/>
    <col min="10" max="10" width="27.6666666666667" customWidth="1"/>
    <col min="14" max="14" width="14.4444444444444" customWidth="1"/>
    <col min="15" max="15" width="46.8888888888889" customWidth="1"/>
    <col min="16" max="16" width="16.4444444444444"/>
  </cols>
  <sheetData>
    <row r="1" spans="1:16">
      <c r="A1" s="48" t="s">
        <v>0</v>
      </c>
      <c r="B1" s="49" t="s">
        <v>1</v>
      </c>
      <c r="C1" s="49" t="s">
        <v>1141</v>
      </c>
      <c r="D1" s="49" t="s">
        <v>4</v>
      </c>
      <c r="E1" s="49" t="s">
        <v>1142</v>
      </c>
      <c r="F1" s="49" t="s">
        <v>1143</v>
      </c>
      <c r="G1" s="50" t="s">
        <v>1144</v>
      </c>
      <c r="H1" s="51" t="s">
        <v>434</v>
      </c>
      <c r="I1" s="49" t="s">
        <v>1145</v>
      </c>
      <c r="J1" s="49" t="s">
        <v>1146</v>
      </c>
      <c r="K1" s="49" t="s">
        <v>1147</v>
      </c>
      <c r="L1" s="49" t="s">
        <v>1148</v>
      </c>
      <c r="M1" s="49" t="s">
        <v>7</v>
      </c>
      <c r="N1" s="44" t="s">
        <v>1149</v>
      </c>
      <c r="O1" s="46" t="s">
        <v>20</v>
      </c>
      <c r="P1" t="s">
        <v>430</v>
      </c>
    </row>
    <row r="2" spans="1:16">
      <c r="A2" s="52" t="s">
        <v>53</v>
      </c>
      <c r="B2" s="52">
        <v>1</v>
      </c>
      <c r="C2" s="52" t="s">
        <v>1150</v>
      </c>
      <c r="D2" s="52" t="s">
        <v>1151</v>
      </c>
      <c r="E2" s="52" t="s">
        <v>1152</v>
      </c>
      <c r="F2" s="53">
        <v>43998</v>
      </c>
      <c r="G2" s="54" t="s">
        <v>1153</v>
      </c>
      <c r="H2" s="55">
        <v>2000</v>
      </c>
      <c r="I2" s="52" t="s">
        <v>1154</v>
      </c>
      <c r="J2" s="52" t="s">
        <v>1155</v>
      </c>
      <c r="K2" s="52" t="s">
        <v>1156</v>
      </c>
      <c r="L2" s="56" t="s">
        <v>1157</v>
      </c>
      <c r="M2" s="60" t="b">
        <v>1</v>
      </c>
      <c r="N2" t="str">
        <f>IF(B2="","","S2-02-C6-"&amp;TEXT(B2,"000"))</f>
        <v>S2-02-C6-001</v>
      </c>
      <c r="O2" t="s">
        <v>1158</v>
      </c>
      <c r="P2" t="str">
        <f>TEXT($F2,"yyyy年mm月dd日")</f>
        <v>2020年06月16日</v>
      </c>
    </row>
    <row r="3" spans="1:16">
      <c r="A3" s="52" t="s">
        <v>53</v>
      </c>
      <c r="B3" s="56">
        <f ca="1">IF(ISBLANK(A3),"",_xlfn.MAXIFS(INDIRECT(ADDRESS(1,2)&amp;":"&amp;ADDRESS(ROW(A3)-1,2)),INDIRECT(ADDRESS(1,1)&amp;":"&amp;ADDRESS(ROW(A3)-1,1)),A3)+1)</f>
        <v>2</v>
      </c>
      <c r="C3" s="52" t="s">
        <v>1150</v>
      </c>
      <c r="D3" s="52" t="s">
        <v>1159</v>
      </c>
      <c r="E3" s="52" t="s">
        <v>1152</v>
      </c>
      <c r="F3" s="53">
        <v>43998</v>
      </c>
      <c r="G3" s="54" t="s">
        <v>1153</v>
      </c>
      <c r="H3" s="55">
        <v>2000</v>
      </c>
      <c r="I3" s="52" t="s">
        <v>1154</v>
      </c>
      <c r="J3" s="52" t="s">
        <v>1155</v>
      </c>
      <c r="K3" s="52" t="s">
        <v>1156</v>
      </c>
      <c r="L3" s="56" t="s">
        <v>1157</v>
      </c>
      <c r="M3" s="60" t="b">
        <v>1</v>
      </c>
      <c r="N3" t="str">
        <f ca="1">IF(B3="","","S2-02-C6-"&amp;TEXT(B3,"000"))</f>
        <v>S2-02-C6-002</v>
      </c>
      <c r="O3" t="s">
        <v>1158</v>
      </c>
      <c r="P3" t="str">
        <f t="shared" ref="P3:P29" si="0">TEXT($F3,"yyyy年mm月dd日")</f>
        <v>2020年06月16日</v>
      </c>
    </row>
    <row r="4" spans="1:16">
      <c r="A4" s="56" t="s">
        <v>93</v>
      </c>
      <c r="B4" s="56">
        <f ca="1" t="shared" ref="B4:B25" si="1">IF(ISBLANK(A4),"",_xlfn.MAXIFS(INDIRECT(ADDRESS(1,2)&amp;":"&amp;ADDRESS(ROW(A4)-1,2)),INDIRECT(ADDRESS(1,1)&amp;":"&amp;ADDRESS(ROW(A4)-1,1)),A4)+1)</f>
        <v>1</v>
      </c>
      <c r="C4" s="56" t="s">
        <v>1160</v>
      </c>
      <c r="D4" s="56" t="s">
        <v>146</v>
      </c>
      <c r="E4" s="56" t="s">
        <v>1161</v>
      </c>
      <c r="F4" s="53">
        <v>44000</v>
      </c>
      <c r="G4" s="57" t="s">
        <v>1162</v>
      </c>
      <c r="H4" s="58">
        <v>2089</v>
      </c>
      <c r="I4" s="56" t="s">
        <v>1163</v>
      </c>
      <c r="J4" s="56" t="s">
        <v>1164</v>
      </c>
      <c r="K4" s="56" t="s">
        <v>1165</v>
      </c>
      <c r="L4" s="56" t="s">
        <v>1157</v>
      </c>
      <c r="M4" s="60" t="b">
        <v>1</v>
      </c>
      <c r="N4" t="str">
        <f ca="1" t="shared" ref="N4:N9" si="2">IF(B4="","","S2-02-C6-"&amp;TEXT(B4,"000"))</f>
        <v>S2-02-C6-001</v>
      </c>
      <c r="O4" t="s">
        <v>1158</v>
      </c>
      <c r="P4" t="str">
        <f t="shared" si="0"/>
        <v>2020年06月18日</v>
      </c>
    </row>
    <row r="5" spans="1:16">
      <c r="A5" s="56" t="s">
        <v>93</v>
      </c>
      <c r="B5" s="56">
        <f ca="1" t="shared" si="1"/>
        <v>2</v>
      </c>
      <c r="C5" s="56" t="s">
        <v>1160</v>
      </c>
      <c r="D5" s="59" t="s">
        <v>147</v>
      </c>
      <c r="E5" s="56" t="s">
        <v>1161</v>
      </c>
      <c r="F5" s="53">
        <v>44000</v>
      </c>
      <c r="G5" s="57" t="s">
        <v>1162</v>
      </c>
      <c r="H5" s="58">
        <v>2089</v>
      </c>
      <c r="I5" s="56" t="s">
        <v>1163</v>
      </c>
      <c r="J5" s="56" t="s">
        <v>1164</v>
      </c>
      <c r="K5" s="56" t="s">
        <v>1165</v>
      </c>
      <c r="L5" s="56" t="s">
        <v>1157</v>
      </c>
      <c r="M5" s="60" t="b">
        <v>1</v>
      </c>
      <c r="N5" t="str">
        <f ca="1" t="shared" si="2"/>
        <v>S2-02-C6-002</v>
      </c>
      <c r="O5" t="s">
        <v>1158</v>
      </c>
      <c r="P5" t="str">
        <f t="shared" si="0"/>
        <v>2020年06月18日</v>
      </c>
    </row>
    <row r="6" spans="1:16">
      <c r="A6" s="56" t="s">
        <v>93</v>
      </c>
      <c r="B6" s="56">
        <f ca="1" t="shared" si="1"/>
        <v>3</v>
      </c>
      <c r="C6" s="56" t="s">
        <v>1160</v>
      </c>
      <c r="D6" s="56" t="s">
        <v>1166</v>
      </c>
      <c r="E6" s="56" t="s">
        <v>1161</v>
      </c>
      <c r="F6" s="53">
        <v>44000</v>
      </c>
      <c r="G6" s="57" t="s">
        <v>1162</v>
      </c>
      <c r="H6" s="58">
        <v>1803</v>
      </c>
      <c r="I6" s="56" t="s">
        <v>1167</v>
      </c>
      <c r="J6" s="56" t="s">
        <v>1168</v>
      </c>
      <c r="K6" s="56" t="s">
        <v>1165</v>
      </c>
      <c r="L6" s="56" t="s">
        <v>1157</v>
      </c>
      <c r="M6" s="60" t="b">
        <v>1</v>
      </c>
      <c r="N6" t="str">
        <f ca="1" t="shared" si="2"/>
        <v>S2-02-C6-003</v>
      </c>
      <c r="O6" t="s">
        <v>1158</v>
      </c>
      <c r="P6" t="str">
        <f t="shared" si="0"/>
        <v>2020年06月18日</v>
      </c>
    </row>
    <row r="7" spans="1:16">
      <c r="A7" s="56" t="s">
        <v>93</v>
      </c>
      <c r="B7" s="56">
        <f ca="1" t="shared" si="1"/>
        <v>4</v>
      </c>
      <c r="C7" s="56" t="s">
        <v>1160</v>
      </c>
      <c r="D7" s="56" t="s">
        <v>1169</v>
      </c>
      <c r="E7" s="56" t="s">
        <v>1161</v>
      </c>
      <c r="F7" s="53">
        <v>44000</v>
      </c>
      <c r="G7" s="57" t="s">
        <v>1162</v>
      </c>
      <c r="H7" s="58">
        <v>1803</v>
      </c>
      <c r="I7" s="56" t="s">
        <v>1167</v>
      </c>
      <c r="J7" s="56" t="s">
        <v>1168</v>
      </c>
      <c r="K7" s="56" t="s">
        <v>1165</v>
      </c>
      <c r="L7" s="56" t="s">
        <v>1157</v>
      </c>
      <c r="M7" s="60" t="b">
        <v>1</v>
      </c>
      <c r="N7" t="str">
        <f ca="1" t="shared" si="2"/>
        <v>S2-02-C6-004</v>
      </c>
      <c r="O7" t="s">
        <v>1158</v>
      </c>
      <c r="P7" t="str">
        <f t="shared" si="0"/>
        <v>2020年06月18日</v>
      </c>
    </row>
    <row r="8" spans="1:16">
      <c r="A8" s="56" t="s">
        <v>38</v>
      </c>
      <c r="B8" s="56">
        <f ca="1" t="shared" si="1"/>
        <v>1</v>
      </c>
      <c r="C8" s="56" t="s">
        <v>48</v>
      </c>
      <c r="D8" s="56" t="s">
        <v>46</v>
      </c>
      <c r="E8" s="56" t="s">
        <v>1161</v>
      </c>
      <c r="F8" s="53">
        <v>44016</v>
      </c>
      <c r="G8" s="57" t="s">
        <v>1162</v>
      </c>
      <c r="H8" s="58">
        <v>1609</v>
      </c>
      <c r="I8" s="56" t="s">
        <v>1170</v>
      </c>
      <c r="J8" s="56" t="s">
        <v>1164</v>
      </c>
      <c r="K8" s="56" t="s">
        <v>1165</v>
      </c>
      <c r="L8" s="56" t="s">
        <v>1157</v>
      </c>
      <c r="M8" s="60" t="b">
        <v>1</v>
      </c>
      <c r="N8" t="str">
        <f ca="1" t="shared" si="2"/>
        <v>S2-02-C6-001</v>
      </c>
      <c r="O8" t="s">
        <v>1158</v>
      </c>
      <c r="P8" t="str">
        <f t="shared" si="0"/>
        <v>2020年07月04日</v>
      </c>
    </row>
    <row r="9" spans="1:16">
      <c r="A9" s="56" t="s">
        <v>38</v>
      </c>
      <c r="B9" s="56">
        <f ca="1" t="shared" si="1"/>
        <v>2</v>
      </c>
      <c r="C9" s="56" t="s">
        <v>48</v>
      </c>
      <c r="D9" s="56" t="s">
        <v>1171</v>
      </c>
      <c r="E9" s="56" t="s">
        <v>1161</v>
      </c>
      <c r="F9" s="53">
        <v>44016</v>
      </c>
      <c r="G9" s="57" t="s">
        <v>1162</v>
      </c>
      <c r="H9" s="58">
        <v>1609</v>
      </c>
      <c r="I9" s="56" t="s">
        <v>1170</v>
      </c>
      <c r="J9" s="56" t="s">
        <v>1172</v>
      </c>
      <c r="K9" s="56" t="s">
        <v>1165</v>
      </c>
      <c r="L9" s="56" t="s">
        <v>1157</v>
      </c>
      <c r="M9" s="60" t="b">
        <v>1</v>
      </c>
      <c r="N9" t="str">
        <f ca="1" t="shared" si="2"/>
        <v>S2-02-C6-002</v>
      </c>
      <c r="O9" t="s">
        <v>1158</v>
      </c>
      <c r="P9" t="str">
        <f t="shared" si="0"/>
        <v>2020年07月04日</v>
      </c>
    </row>
    <row r="10" ht="27.6" spans="1:16">
      <c r="A10" s="56" t="s">
        <v>49</v>
      </c>
      <c r="B10" s="56">
        <f ca="1" t="shared" si="1"/>
        <v>1</v>
      </c>
      <c r="C10" s="56" t="s">
        <v>1173</v>
      </c>
      <c r="D10" s="56" t="s">
        <v>146</v>
      </c>
      <c r="E10" s="56" t="s">
        <v>1161</v>
      </c>
      <c r="F10" s="53">
        <v>44013</v>
      </c>
      <c r="G10" s="57" t="s">
        <v>1162</v>
      </c>
      <c r="H10" s="58">
        <v>2516</v>
      </c>
      <c r="I10" s="56" t="s">
        <v>1174</v>
      </c>
      <c r="J10" s="56" t="s">
        <v>1164</v>
      </c>
      <c r="K10" s="56" t="s">
        <v>1165</v>
      </c>
      <c r="L10" s="56" t="s">
        <v>1157</v>
      </c>
      <c r="M10" s="60" t="b">
        <v>1</v>
      </c>
      <c r="N10" t="str">
        <f ca="1" t="shared" ref="N10:N41" si="3">IF(B10="","","S2-02-C6-"&amp;TEXT(B10,"000"))</f>
        <v>S2-02-C6-001</v>
      </c>
      <c r="O10" t="s">
        <v>1158</v>
      </c>
      <c r="P10" t="str">
        <f t="shared" si="0"/>
        <v>2020年07月01日</v>
      </c>
    </row>
    <row r="11" ht="27.6" spans="1:16">
      <c r="A11" s="56" t="s">
        <v>49</v>
      </c>
      <c r="B11" s="56">
        <f ca="1" t="shared" si="1"/>
        <v>2</v>
      </c>
      <c r="C11" s="56" t="s">
        <v>1173</v>
      </c>
      <c r="D11" s="59" t="s">
        <v>147</v>
      </c>
      <c r="E11" s="56" t="s">
        <v>1161</v>
      </c>
      <c r="F11" s="53">
        <v>44013</v>
      </c>
      <c r="G11" s="57" t="s">
        <v>1162</v>
      </c>
      <c r="H11" s="58">
        <v>2516</v>
      </c>
      <c r="I11" s="56" t="s">
        <v>1174</v>
      </c>
      <c r="J11" s="56" t="s">
        <v>1164</v>
      </c>
      <c r="K11" s="56" t="s">
        <v>1165</v>
      </c>
      <c r="L11" s="56" t="s">
        <v>1157</v>
      </c>
      <c r="M11" s="60" t="b">
        <v>1</v>
      </c>
      <c r="N11" t="str">
        <f ca="1" t="shared" si="3"/>
        <v>S2-02-C6-002</v>
      </c>
      <c r="O11" t="s">
        <v>1158</v>
      </c>
      <c r="P11" t="str">
        <f t="shared" si="0"/>
        <v>2020年07月01日</v>
      </c>
    </row>
    <row r="12" ht="27.6" spans="1:16">
      <c r="A12" s="56" t="s">
        <v>49</v>
      </c>
      <c r="B12" s="56">
        <f ca="1" t="shared" si="1"/>
        <v>3</v>
      </c>
      <c r="C12" s="56" t="s">
        <v>1173</v>
      </c>
      <c r="D12" s="56" t="s">
        <v>1175</v>
      </c>
      <c r="E12" s="56" t="s">
        <v>1161</v>
      </c>
      <c r="F12" s="53">
        <v>44013</v>
      </c>
      <c r="G12" s="57" t="s">
        <v>1162</v>
      </c>
      <c r="H12" s="58">
        <v>2796</v>
      </c>
      <c r="I12" s="56" t="s">
        <v>1176</v>
      </c>
      <c r="J12" s="56" t="s">
        <v>1168</v>
      </c>
      <c r="K12" s="56" t="s">
        <v>1165</v>
      </c>
      <c r="L12" s="56" t="s">
        <v>1157</v>
      </c>
      <c r="M12" s="60" t="b">
        <v>1</v>
      </c>
      <c r="N12" t="str">
        <f ca="1" t="shared" si="3"/>
        <v>S2-02-C6-003</v>
      </c>
      <c r="O12" t="s">
        <v>1158</v>
      </c>
      <c r="P12" t="str">
        <f t="shared" si="0"/>
        <v>2020年07月01日</v>
      </c>
    </row>
    <row r="13" ht="27.6" spans="1:16">
      <c r="A13" s="56" t="s">
        <v>49</v>
      </c>
      <c r="B13" s="56">
        <f ca="1" t="shared" si="1"/>
        <v>4</v>
      </c>
      <c r="C13" s="56" t="s">
        <v>1173</v>
      </c>
      <c r="D13" s="56" t="s">
        <v>1177</v>
      </c>
      <c r="E13" s="56" t="s">
        <v>1161</v>
      </c>
      <c r="F13" s="53">
        <v>44013</v>
      </c>
      <c r="G13" s="57" t="s">
        <v>1162</v>
      </c>
      <c r="H13" s="58">
        <v>2796</v>
      </c>
      <c r="I13" s="56" t="s">
        <v>1176</v>
      </c>
      <c r="J13" s="56" t="s">
        <v>1168</v>
      </c>
      <c r="K13" s="56" t="s">
        <v>1165</v>
      </c>
      <c r="L13" s="56" t="s">
        <v>1157</v>
      </c>
      <c r="M13" s="60" t="b">
        <v>1</v>
      </c>
      <c r="N13" t="str">
        <f ca="1" t="shared" si="3"/>
        <v>S2-02-C6-004</v>
      </c>
      <c r="O13" t="s">
        <v>1158</v>
      </c>
      <c r="P13" t="str">
        <f t="shared" si="0"/>
        <v>2020年07月01日</v>
      </c>
    </row>
    <row r="14" spans="1:16">
      <c r="A14" s="56" t="s">
        <v>53</v>
      </c>
      <c r="B14" s="56">
        <f ca="1" t="shared" si="1"/>
        <v>3</v>
      </c>
      <c r="C14" s="56" t="s">
        <v>1178</v>
      </c>
      <c r="D14" s="56" t="s">
        <v>146</v>
      </c>
      <c r="E14" s="56" t="s">
        <v>1161</v>
      </c>
      <c r="F14" s="53">
        <v>44018</v>
      </c>
      <c r="G14" s="57" t="s">
        <v>1162</v>
      </c>
      <c r="H14" s="58">
        <v>2796</v>
      </c>
      <c r="I14" s="56" t="s">
        <v>1176</v>
      </c>
      <c r="J14" s="56" t="s">
        <v>1164</v>
      </c>
      <c r="K14" s="56" t="s">
        <v>1165</v>
      </c>
      <c r="L14" s="56" t="s">
        <v>1157</v>
      </c>
      <c r="M14" s="60" t="b">
        <v>1</v>
      </c>
      <c r="N14" t="str">
        <f ca="1" t="shared" si="3"/>
        <v>S2-02-C6-003</v>
      </c>
      <c r="O14" t="s">
        <v>1158</v>
      </c>
      <c r="P14" t="str">
        <f t="shared" si="0"/>
        <v>2020年07月06日</v>
      </c>
    </row>
    <row r="15" spans="1:16">
      <c r="A15" s="56" t="s">
        <v>53</v>
      </c>
      <c r="B15" s="56">
        <f ca="1" t="shared" si="1"/>
        <v>4</v>
      </c>
      <c r="C15" s="56" t="s">
        <v>1178</v>
      </c>
      <c r="D15" s="59" t="s">
        <v>147</v>
      </c>
      <c r="E15" s="56" t="s">
        <v>1161</v>
      </c>
      <c r="F15" s="53">
        <v>44018</v>
      </c>
      <c r="G15" s="57" t="s">
        <v>1162</v>
      </c>
      <c r="H15" s="58">
        <v>2796</v>
      </c>
      <c r="I15" s="56" t="s">
        <v>1176</v>
      </c>
      <c r="J15" s="56" t="s">
        <v>1164</v>
      </c>
      <c r="K15" s="56" t="s">
        <v>1165</v>
      </c>
      <c r="L15" s="56" t="s">
        <v>1157</v>
      </c>
      <c r="M15" s="60" t="b">
        <v>1</v>
      </c>
      <c r="N15" t="str">
        <f ca="1" t="shared" si="3"/>
        <v>S2-02-C6-004</v>
      </c>
      <c r="O15" t="s">
        <v>1158</v>
      </c>
      <c r="P15" t="str">
        <f t="shared" si="0"/>
        <v>2020年07月06日</v>
      </c>
    </row>
    <row r="16" spans="1:16">
      <c r="A16" s="56" t="s">
        <v>53</v>
      </c>
      <c r="B16" s="56">
        <f ca="1" t="shared" si="1"/>
        <v>5</v>
      </c>
      <c r="C16" s="56" t="s">
        <v>1178</v>
      </c>
      <c r="D16" s="56" t="s">
        <v>1179</v>
      </c>
      <c r="E16" s="56" t="s">
        <v>1161</v>
      </c>
      <c r="F16" s="53">
        <v>44018</v>
      </c>
      <c r="G16" s="57" t="s">
        <v>1162</v>
      </c>
      <c r="H16" s="58">
        <v>2796</v>
      </c>
      <c r="I16" s="56" t="s">
        <v>1176</v>
      </c>
      <c r="J16" s="56" t="s">
        <v>1164</v>
      </c>
      <c r="K16" s="56" t="s">
        <v>1165</v>
      </c>
      <c r="L16" s="56" t="s">
        <v>1157</v>
      </c>
      <c r="M16" s="60" t="b">
        <v>1</v>
      </c>
      <c r="N16" t="str">
        <f ca="1" t="shared" si="3"/>
        <v>S2-02-C6-005</v>
      </c>
      <c r="O16" t="s">
        <v>1158</v>
      </c>
      <c r="P16" t="str">
        <f t="shared" si="0"/>
        <v>2020年07月06日</v>
      </c>
    </row>
    <row r="17" spans="1:16">
      <c r="A17" s="56" t="s">
        <v>53</v>
      </c>
      <c r="B17" s="56">
        <f ca="1" t="shared" ref="B17:B57" si="4">IF(ISBLANK(A17),"",_xlfn.MAXIFS(INDIRECT(ADDRESS(1,2)&amp;":"&amp;ADDRESS(ROW(A17)-1,2)),INDIRECT(ADDRESS(1,1)&amp;":"&amp;ADDRESS(ROW(A17)-1,1)),A17)+1)</f>
        <v>6</v>
      </c>
      <c r="C17" s="56" t="s">
        <v>1178</v>
      </c>
      <c r="D17" s="56" t="s">
        <v>1180</v>
      </c>
      <c r="E17" s="56" t="s">
        <v>1161</v>
      </c>
      <c r="F17" s="53">
        <v>44018</v>
      </c>
      <c r="G17" s="57" t="s">
        <v>1162</v>
      </c>
      <c r="H17" s="58">
        <v>2796</v>
      </c>
      <c r="I17" s="56" t="s">
        <v>1176</v>
      </c>
      <c r="J17" s="56" t="s">
        <v>1164</v>
      </c>
      <c r="K17" s="56" t="s">
        <v>1165</v>
      </c>
      <c r="L17" s="56" t="s">
        <v>1157</v>
      </c>
      <c r="M17" s="60" t="b">
        <v>1</v>
      </c>
      <c r="N17" t="str">
        <f ca="1" t="shared" si="3"/>
        <v>S2-02-C6-006</v>
      </c>
      <c r="O17" t="s">
        <v>1158</v>
      </c>
      <c r="P17" t="str">
        <f t="shared" si="0"/>
        <v>2020年07月06日</v>
      </c>
    </row>
    <row r="18" ht="27.6" spans="1:16">
      <c r="A18" s="56" t="s">
        <v>68</v>
      </c>
      <c r="B18" s="56">
        <f ca="1" t="shared" si="4"/>
        <v>1</v>
      </c>
      <c r="C18" s="56" t="s">
        <v>1181</v>
      </c>
      <c r="D18" s="56" t="s">
        <v>146</v>
      </c>
      <c r="E18" s="56" t="s">
        <v>1161</v>
      </c>
      <c r="F18" s="53">
        <v>44031</v>
      </c>
      <c r="G18" s="57" t="s">
        <v>1162</v>
      </c>
      <c r="H18" s="58">
        <v>3282</v>
      </c>
      <c r="I18" s="56" t="s">
        <v>1182</v>
      </c>
      <c r="J18" s="56" t="s">
        <v>1164</v>
      </c>
      <c r="K18" s="56" t="s">
        <v>1165</v>
      </c>
      <c r="L18" s="56" t="s">
        <v>1157</v>
      </c>
      <c r="M18" s="60" t="b">
        <v>1</v>
      </c>
      <c r="N18" t="str">
        <f ca="1" t="shared" si="3"/>
        <v>S2-02-C6-001</v>
      </c>
      <c r="O18" t="s">
        <v>1158</v>
      </c>
      <c r="P18" t="str">
        <f t="shared" si="0"/>
        <v>2020年07月19日</v>
      </c>
    </row>
    <row r="19" ht="27.6" spans="1:16">
      <c r="A19" s="56" t="s">
        <v>68</v>
      </c>
      <c r="B19" s="56">
        <f ca="1" t="shared" si="4"/>
        <v>2</v>
      </c>
      <c r="C19" s="56" t="s">
        <v>1181</v>
      </c>
      <c r="D19" s="56" t="s">
        <v>147</v>
      </c>
      <c r="E19" s="56" t="s">
        <v>1161</v>
      </c>
      <c r="F19" s="53">
        <v>44031</v>
      </c>
      <c r="G19" s="57" t="s">
        <v>1162</v>
      </c>
      <c r="H19" s="58">
        <v>3282</v>
      </c>
      <c r="I19" s="56" t="s">
        <v>1182</v>
      </c>
      <c r="J19" s="56" t="s">
        <v>1164</v>
      </c>
      <c r="K19" s="56" t="s">
        <v>1165</v>
      </c>
      <c r="L19" s="56" t="s">
        <v>1157</v>
      </c>
      <c r="M19" s="60" t="b">
        <v>1</v>
      </c>
      <c r="N19" t="str">
        <f ca="1" t="shared" si="3"/>
        <v>S2-02-C6-002</v>
      </c>
      <c r="O19" t="s">
        <v>1158</v>
      </c>
      <c r="P19" t="str">
        <f t="shared" si="0"/>
        <v>2020年07月19日</v>
      </c>
    </row>
    <row r="20" spans="1:16">
      <c r="A20" s="56" t="s">
        <v>62</v>
      </c>
      <c r="B20" s="56">
        <f ca="1" t="shared" si="4"/>
        <v>1</v>
      </c>
      <c r="C20" s="56" t="s">
        <v>1183</v>
      </c>
      <c r="D20" s="56" t="s">
        <v>146</v>
      </c>
      <c r="E20" s="56" t="s">
        <v>1161</v>
      </c>
      <c r="F20" s="53">
        <v>44020</v>
      </c>
      <c r="G20" s="57" t="s">
        <v>1162</v>
      </c>
      <c r="H20" s="58">
        <v>1609</v>
      </c>
      <c r="I20" s="56" t="s">
        <v>1170</v>
      </c>
      <c r="J20" s="56" t="s">
        <v>1164</v>
      </c>
      <c r="K20" s="56" t="s">
        <v>1165</v>
      </c>
      <c r="L20" s="56" t="s">
        <v>1157</v>
      </c>
      <c r="M20" s="60" t="b">
        <v>1</v>
      </c>
      <c r="N20" t="str">
        <f ca="1" t="shared" si="3"/>
        <v>S2-02-C6-001</v>
      </c>
      <c r="O20" t="s">
        <v>1158</v>
      </c>
      <c r="P20" t="str">
        <f t="shared" si="0"/>
        <v>2020年07月08日</v>
      </c>
    </row>
    <row r="21" spans="1:16">
      <c r="A21" s="56" t="s">
        <v>62</v>
      </c>
      <c r="B21" s="56">
        <f ca="1" t="shared" si="4"/>
        <v>2</v>
      </c>
      <c r="C21" s="56" t="s">
        <v>1183</v>
      </c>
      <c r="D21" s="56" t="s">
        <v>147</v>
      </c>
      <c r="E21" s="56" t="s">
        <v>1161</v>
      </c>
      <c r="F21" s="53">
        <v>44020</v>
      </c>
      <c r="G21" s="57" t="s">
        <v>1162</v>
      </c>
      <c r="H21" s="58">
        <v>1609</v>
      </c>
      <c r="I21" s="56" t="s">
        <v>1170</v>
      </c>
      <c r="J21" s="56" t="s">
        <v>1164</v>
      </c>
      <c r="K21" s="56" t="s">
        <v>1165</v>
      </c>
      <c r="L21" s="56" t="s">
        <v>1157</v>
      </c>
      <c r="M21" s="60" t="b">
        <v>1</v>
      </c>
      <c r="N21" t="str">
        <f ca="1" t="shared" si="3"/>
        <v>S2-02-C6-002</v>
      </c>
      <c r="O21" t="s">
        <v>1158</v>
      </c>
      <c r="P21" t="str">
        <f t="shared" si="0"/>
        <v>2020年07月08日</v>
      </c>
    </row>
    <row r="22" spans="1:16">
      <c r="A22" s="56" t="s">
        <v>65</v>
      </c>
      <c r="B22" s="56">
        <f ca="1" t="shared" si="4"/>
        <v>1</v>
      </c>
      <c r="C22" s="56" t="s">
        <v>1184</v>
      </c>
      <c r="D22" s="56" t="s">
        <v>146</v>
      </c>
      <c r="E22" s="56" t="s">
        <v>1161</v>
      </c>
      <c r="F22" s="53">
        <v>44022</v>
      </c>
      <c r="G22" s="57" t="s">
        <v>1162</v>
      </c>
      <c r="H22" s="58">
        <v>1609</v>
      </c>
      <c r="I22" s="56" t="s">
        <v>1170</v>
      </c>
      <c r="J22" s="56" t="s">
        <v>1164</v>
      </c>
      <c r="K22" s="56" t="s">
        <v>1165</v>
      </c>
      <c r="L22" s="56" t="s">
        <v>1157</v>
      </c>
      <c r="M22" s="60" t="b">
        <v>1</v>
      </c>
      <c r="N22" t="str">
        <f ca="1" t="shared" si="3"/>
        <v>S2-02-C6-001</v>
      </c>
      <c r="O22" t="s">
        <v>1158</v>
      </c>
      <c r="P22" t="str">
        <f t="shared" si="0"/>
        <v>2020年07月10日</v>
      </c>
    </row>
    <row r="23" spans="1:16">
      <c r="A23" s="56" t="s">
        <v>65</v>
      </c>
      <c r="B23" s="56">
        <f ca="1" t="shared" si="4"/>
        <v>2</v>
      </c>
      <c r="C23" s="56" t="s">
        <v>1184</v>
      </c>
      <c r="D23" s="56" t="s">
        <v>147</v>
      </c>
      <c r="E23" s="56" t="s">
        <v>1161</v>
      </c>
      <c r="F23" s="53">
        <v>44022</v>
      </c>
      <c r="G23" s="57" t="s">
        <v>1162</v>
      </c>
      <c r="H23" s="58">
        <v>1609</v>
      </c>
      <c r="I23" s="56" t="s">
        <v>1170</v>
      </c>
      <c r="J23" s="56" t="s">
        <v>1164</v>
      </c>
      <c r="K23" s="56" t="s">
        <v>1165</v>
      </c>
      <c r="L23" s="56" t="s">
        <v>1157</v>
      </c>
      <c r="M23" s="60" t="b">
        <v>1</v>
      </c>
      <c r="N23" t="str">
        <f ca="1" t="shared" si="3"/>
        <v>S2-02-C6-002</v>
      </c>
      <c r="O23" t="s">
        <v>1158</v>
      </c>
      <c r="P23" t="str">
        <f t="shared" si="0"/>
        <v>2020年07月10日</v>
      </c>
    </row>
    <row r="24" ht="27.6" spans="1:16">
      <c r="A24" s="56" t="s">
        <v>71</v>
      </c>
      <c r="B24" s="56">
        <f ca="1" t="shared" si="4"/>
        <v>1</v>
      </c>
      <c r="C24" s="56" t="s">
        <v>1185</v>
      </c>
      <c r="D24" s="56" t="s">
        <v>146</v>
      </c>
      <c r="E24" s="52" t="s">
        <v>1152</v>
      </c>
      <c r="F24" s="53">
        <v>43979</v>
      </c>
      <c r="G24" s="54" t="s">
        <v>1153</v>
      </c>
      <c r="H24" s="58">
        <v>2177</v>
      </c>
      <c r="I24" s="56" t="s">
        <v>1163</v>
      </c>
      <c r="J24" s="56" t="s">
        <v>1164</v>
      </c>
      <c r="K24" s="52" t="s">
        <v>1156</v>
      </c>
      <c r="L24" s="56" t="s">
        <v>1157</v>
      </c>
      <c r="M24" s="60" t="b">
        <v>1</v>
      </c>
      <c r="N24" t="str">
        <f ca="1" t="shared" si="3"/>
        <v>S2-02-C6-001</v>
      </c>
      <c r="O24" t="s">
        <v>1158</v>
      </c>
      <c r="P24" t="str">
        <f t="shared" si="0"/>
        <v>2020年05月28日</v>
      </c>
    </row>
    <row r="25" ht="27.6" spans="1:16">
      <c r="A25" s="56" t="s">
        <v>71</v>
      </c>
      <c r="B25" s="56">
        <f ca="1" t="shared" si="4"/>
        <v>2</v>
      </c>
      <c r="C25" s="56" t="s">
        <v>1185</v>
      </c>
      <c r="D25" s="56" t="s">
        <v>147</v>
      </c>
      <c r="E25" s="52" t="s">
        <v>1152</v>
      </c>
      <c r="F25" s="53">
        <v>43979</v>
      </c>
      <c r="G25" s="54" t="s">
        <v>1153</v>
      </c>
      <c r="H25" s="58">
        <v>2177</v>
      </c>
      <c r="I25" s="56" t="s">
        <v>1163</v>
      </c>
      <c r="J25" s="56" t="s">
        <v>1164</v>
      </c>
      <c r="K25" s="52" t="s">
        <v>1156</v>
      </c>
      <c r="L25" s="56" t="s">
        <v>1157</v>
      </c>
      <c r="M25" s="60" t="b">
        <v>1</v>
      </c>
      <c r="N25" t="str">
        <f ca="1" t="shared" si="3"/>
        <v>S2-02-C6-002</v>
      </c>
      <c r="O25" t="s">
        <v>1158</v>
      </c>
      <c r="P25" t="str">
        <f t="shared" si="0"/>
        <v>2020年05月28日</v>
      </c>
    </row>
    <row r="26" spans="1:16">
      <c r="A26" s="56" t="s">
        <v>185</v>
      </c>
      <c r="B26" s="56">
        <f ca="1" t="shared" si="4"/>
        <v>1</v>
      </c>
      <c r="C26" s="56" t="s">
        <v>1186</v>
      </c>
      <c r="D26" s="56" t="s">
        <v>1187</v>
      </c>
      <c r="E26" s="52" t="s">
        <v>1152</v>
      </c>
      <c r="F26" s="53">
        <v>44177</v>
      </c>
      <c r="G26" s="54" t="s">
        <v>1153</v>
      </c>
      <c r="H26" s="55">
        <v>2000</v>
      </c>
      <c r="I26" s="52" t="s">
        <v>1167</v>
      </c>
      <c r="J26" s="52" t="s">
        <v>1155</v>
      </c>
      <c r="K26" s="52" t="s">
        <v>1156</v>
      </c>
      <c r="L26" s="56" t="s">
        <v>1157</v>
      </c>
      <c r="M26" s="60" t="b">
        <v>0</v>
      </c>
      <c r="N26" t="str">
        <f ca="1" t="shared" si="3"/>
        <v>S2-02-C6-001</v>
      </c>
      <c r="O26" t="str">
        <f t="shared" ref="O10:O41" si="5">IF(ISBLANK(A26),"","刚果(金)庞比铜钴矿项目"&amp;CHAR(10)&amp;A26)</f>
        <v>刚果(金)庞比铜钴矿项目
钴回收</v>
      </c>
      <c r="P26" t="str">
        <f t="shared" si="0"/>
        <v>2020年12月12日</v>
      </c>
    </row>
    <row r="27" spans="1:16">
      <c r="A27" s="56" t="s">
        <v>185</v>
      </c>
      <c r="B27" s="56">
        <f ca="1" t="shared" si="4"/>
        <v>2</v>
      </c>
      <c r="C27" s="56" t="s">
        <v>1186</v>
      </c>
      <c r="D27" s="56" t="s">
        <v>1188</v>
      </c>
      <c r="E27" s="52" t="s">
        <v>1152</v>
      </c>
      <c r="F27" s="53">
        <v>44177</v>
      </c>
      <c r="G27" s="54" t="s">
        <v>1153</v>
      </c>
      <c r="H27" s="55">
        <v>2000</v>
      </c>
      <c r="I27" s="52" t="s">
        <v>1167</v>
      </c>
      <c r="J27" s="52" t="s">
        <v>1155</v>
      </c>
      <c r="K27" s="52" t="s">
        <v>1156</v>
      </c>
      <c r="L27" s="56" t="s">
        <v>1157</v>
      </c>
      <c r="M27" s="60" t="b">
        <v>0</v>
      </c>
      <c r="N27" t="str">
        <f ca="1" t="shared" si="3"/>
        <v>S2-02-C6-002</v>
      </c>
      <c r="O27" t="str">
        <f t="shared" si="5"/>
        <v>刚果(金)庞比铜钴矿项目
钴回收</v>
      </c>
      <c r="P27" t="str">
        <f t="shared" si="0"/>
        <v>2020年12月12日</v>
      </c>
    </row>
    <row r="28" spans="1:16">
      <c r="A28" s="56" t="s">
        <v>185</v>
      </c>
      <c r="B28" s="56">
        <f ca="1" t="shared" si="4"/>
        <v>3</v>
      </c>
      <c r="C28" s="56" t="s">
        <v>190</v>
      </c>
      <c r="D28" s="56" t="s">
        <v>146</v>
      </c>
      <c r="E28" s="56" t="s">
        <v>1161</v>
      </c>
      <c r="F28" s="53">
        <v>44179</v>
      </c>
      <c r="G28" s="57" t="s">
        <v>1162</v>
      </c>
      <c r="H28" s="58">
        <v>3282</v>
      </c>
      <c r="I28" s="56" t="s">
        <v>1182</v>
      </c>
      <c r="J28" s="56" t="s">
        <v>1164</v>
      </c>
      <c r="K28" s="56" t="s">
        <v>1165</v>
      </c>
      <c r="L28" s="56" t="s">
        <v>1157</v>
      </c>
      <c r="M28" s="60" t="b">
        <v>0</v>
      </c>
      <c r="N28" t="str">
        <f ca="1" t="shared" si="3"/>
        <v>S2-02-C6-003</v>
      </c>
      <c r="O28" t="str">
        <f t="shared" si="5"/>
        <v>刚果(金)庞比铜钴矿项目
钴回收</v>
      </c>
      <c r="P28" t="str">
        <f t="shared" si="0"/>
        <v>2020年12月14日</v>
      </c>
    </row>
    <row r="29" spans="1:16">
      <c r="A29" s="56" t="s">
        <v>185</v>
      </c>
      <c r="B29" s="56">
        <f ca="1" t="shared" si="4"/>
        <v>4</v>
      </c>
      <c r="C29" s="56" t="s">
        <v>190</v>
      </c>
      <c r="D29" s="56" t="s">
        <v>147</v>
      </c>
      <c r="E29" s="56" t="s">
        <v>1161</v>
      </c>
      <c r="F29" s="53">
        <v>44179</v>
      </c>
      <c r="G29" s="57" t="s">
        <v>1162</v>
      </c>
      <c r="H29" s="58">
        <v>3282</v>
      </c>
      <c r="I29" s="56" t="s">
        <v>1182</v>
      </c>
      <c r="J29" s="56" t="s">
        <v>1164</v>
      </c>
      <c r="K29" s="56" t="s">
        <v>1165</v>
      </c>
      <c r="L29" s="56" t="s">
        <v>1157</v>
      </c>
      <c r="M29" s="60" t="b">
        <v>0</v>
      </c>
      <c r="N29" t="str">
        <f ca="1" t="shared" si="3"/>
        <v>S2-02-C6-004</v>
      </c>
      <c r="O29" t="str">
        <f t="shared" si="5"/>
        <v>刚果(金)庞比铜钴矿项目
钴回收</v>
      </c>
      <c r="P29" t="str">
        <f t="shared" si="0"/>
        <v>2020年12月14日</v>
      </c>
    </row>
    <row r="30" spans="1:15">
      <c r="A30" s="56"/>
      <c r="B30" s="56" t="str">
        <f ca="1" t="shared" si="4"/>
        <v/>
      </c>
      <c r="C30" s="56"/>
      <c r="D30" s="56"/>
      <c r="E30" s="56"/>
      <c r="F30" s="53"/>
      <c r="G30" s="57"/>
      <c r="H30" s="58"/>
      <c r="I30" s="56"/>
      <c r="J30" s="56"/>
      <c r="K30" s="56"/>
      <c r="L30" s="56"/>
      <c r="M30" s="60"/>
      <c r="N30" t="str">
        <f ca="1" t="shared" si="3"/>
        <v/>
      </c>
      <c r="O30" t="str">
        <f t="shared" si="5"/>
        <v/>
      </c>
    </row>
    <row r="31" spans="1:15">
      <c r="A31" s="56"/>
      <c r="B31" s="56" t="str">
        <f ca="1" t="shared" si="4"/>
        <v/>
      </c>
      <c r="C31" s="56"/>
      <c r="D31" s="56"/>
      <c r="E31" s="56"/>
      <c r="F31" s="53"/>
      <c r="G31" s="57"/>
      <c r="H31" s="58"/>
      <c r="I31" s="56"/>
      <c r="J31" s="56"/>
      <c r="K31" s="56"/>
      <c r="L31" s="56"/>
      <c r="M31" s="60"/>
      <c r="N31" t="str">
        <f ca="1" t="shared" si="3"/>
        <v/>
      </c>
      <c r="O31" t="str">
        <f t="shared" si="5"/>
        <v/>
      </c>
    </row>
    <row r="32" spans="1:15">
      <c r="A32" s="56"/>
      <c r="B32" s="56" t="str">
        <f ca="1" t="shared" si="4"/>
        <v/>
      </c>
      <c r="C32" s="56"/>
      <c r="D32" s="56"/>
      <c r="E32" s="56"/>
      <c r="F32" s="53"/>
      <c r="G32" s="57"/>
      <c r="H32" s="58"/>
      <c r="I32" s="56"/>
      <c r="J32" s="56"/>
      <c r="K32" s="56"/>
      <c r="L32" s="56"/>
      <c r="M32" s="60"/>
      <c r="N32" t="str">
        <f ca="1" t="shared" si="3"/>
        <v/>
      </c>
      <c r="O32" t="str">
        <f t="shared" si="5"/>
        <v/>
      </c>
    </row>
    <row r="33" spans="1:15">
      <c r="A33" s="56"/>
      <c r="B33" s="56" t="str">
        <f ca="1" t="shared" si="4"/>
        <v/>
      </c>
      <c r="C33" s="56"/>
      <c r="D33" s="56"/>
      <c r="E33" s="56"/>
      <c r="F33" s="53"/>
      <c r="G33" s="57"/>
      <c r="H33" s="58"/>
      <c r="I33" s="56"/>
      <c r="J33" s="56"/>
      <c r="K33" s="56"/>
      <c r="L33" s="56"/>
      <c r="M33" s="60"/>
      <c r="N33" t="str">
        <f ca="1" t="shared" si="3"/>
        <v/>
      </c>
      <c r="O33" t="str">
        <f t="shared" si="5"/>
        <v/>
      </c>
    </row>
    <row r="34" spans="1:15">
      <c r="A34" s="56"/>
      <c r="B34" s="56" t="str">
        <f ca="1" t="shared" si="4"/>
        <v/>
      </c>
      <c r="C34" s="56"/>
      <c r="D34" s="56"/>
      <c r="E34" s="56"/>
      <c r="F34" s="53"/>
      <c r="G34" s="57"/>
      <c r="H34" s="58"/>
      <c r="I34" s="56"/>
      <c r="J34" s="56"/>
      <c r="K34" s="56"/>
      <c r="L34" s="56"/>
      <c r="M34" s="60"/>
      <c r="N34" t="str">
        <f ca="1" t="shared" si="3"/>
        <v/>
      </c>
      <c r="O34" t="str">
        <f t="shared" si="5"/>
        <v/>
      </c>
    </row>
    <row r="35" spans="1:15">
      <c r="A35" s="56"/>
      <c r="B35" s="56" t="str">
        <f ca="1" t="shared" si="4"/>
        <v/>
      </c>
      <c r="C35" s="56"/>
      <c r="D35" s="56"/>
      <c r="E35" s="56"/>
      <c r="F35" s="53"/>
      <c r="G35" s="57"/>
      <c r="H35" s="58"/>
      <c r="I35" s="56"/>
      <c r="J35" s="56"/>
      <c r="K35" s="56"/>
      <c r="L35" s="56"/>
      <c r="M35" s="60"/>
      <c r="N35" t="str">
        <f ca="1" t="shared" si="3"/>
        <v/>
      </c>
      <c r="O35" t="str">
        <f t="shared" si="5"/>
        <v/>
      </c>
    </row>
    <row r="36" spans="1:15">
      <c r="A36" s="56"/>
      <c r="B36" s="56" t="str">
        <f ca="1" t="shared" si="4"/>
        <v/>
      </c>
      <c r="C36" s="56"/>
      <c r="D36" s="56"/>
      <c r="E36" s="56"/>
      <c r="F36" s="53"/>
      <c r="G36" s="57"/>
      <c r="H36" s="58"/>
      <c r="I36" s="56"/>
      <c r="J36" s="56"/>
      <c r="K36" s="56"/>
      <c r="L36" s="56"/>
      <c r="M36" s="60"/>
      <c r="N36" t="str">
        <f ca="1" t="shared" si="3"/>
        <v/>
      </c>
      <c r="O36" t="str">
        <f t="shared" si="5"/>
        <v/>
      </c>
    </row>
    <row r="37" spans="1:15">
      <c r="A37" s="56"/>
      <c r="B37" s="56" t="str">
        <f ca="1" t="shared" si="4"/>
        <v/>
      </c>
      <c r="C37" s="56"/>
      <c r="D37" s="56"/>
      <c r="E37" s="56"/>
      <c r="F37" s="53"/>
      <c r="G37" s="57"/>
      <c r="H37" s="58"/>
      <c r="I37" s="56"/>
      <c r="J37" s="56"/>
      <c r="K37" s="56"/>
      <c r="L37" s="56"/>
      <c r="M37" s="60"/>
      <c r="N37" t="str">
        <f ca="1" t="shared" si="3"/>
        <v/>
      </c>
      <c r="O37" t="str">
        <f t="shared" si="5"/>
        <v/>
      </c>
    </row>
    <row r="38" spans="1:15">
      <c r="A38" s="56"/>
      <c r="B38" s="56" t="str">
        <f ca="1" t="shared" si="4"/>
        <v/>
      </c>
      <c r="C38" s="56"/>
      <c r="D38" s="56"/>
      <c r="E38" s="56"/>
      <c r="F38" s="53"/>
      <c r="G38" s="57"/>
      <c r="H38" s="58"/>
      <c r="I38" s="56"/>
      <c r="J38" s="56"/>
      <c r="K38" s="56"/>
      <c r="L38" s="56"/>
      <c r="M38" s="60"/>
      <c r="N38" t="str">
        <f ca="1" t="shared" si="3"/>
        <v/>
      </c>
      <c r="O38" t="str">
        <f t="shared" si="5"/>
        <v/>
      </c>
    </row>
    <row r="39" spans="1:15">
      <c r="A39" s="56"/>
      <c r="B39" s="56" t="str">
        <f ca="1" t="shared" si="4"/>
        <v/>
      </c>
      <c r="C39" s="56"/>
      <c r="D39" s="56"/>
      <c r="E39" s="56"/>
      <c r="F39" s="53"/>
      <c r="G39" s="57"/>
      <c r="H39" s="58"/>
      <c r="I39" s="56"/>
      <c r="J39" s="56"/>
      <c r="K39" s="56"/>
      <c r="L39" s="56"/>
      <c r="M39" s="60"/>
      <c r="N39" t="str">
        <f ca="1" t="shared" si="3"/>
        <v/>
      </c>
      <c r="O39" t="str">
        <f t="shared" si="5"/>
        <v/>
      </c>
    </row>
    <row r="40" spans="1:15">
      <c r="A40" s="56"/>
      <c r="B40" s="56" t="str">
        <f ca="1" t="shared" si="4"/>
        <v/>
      </c>
      <c r="C40" s="56"/>
      <c r="D40" s="56"/>
      <c r="E40" s="56"/>
      <c r="F40" s="53"/>
      <c r="G40" s="57"/>
      <c r="H40" s="58"/>
      <c r="I40" s="56"/>
      <c r="J40" s="56"/>
      <c r="K40" s="56"/>
      <c r="L40" s="56"/>
      <c r="M40" s="60"/>
      <c r="N40" t="str">
        <f ca="1" t="shared" si="3"/>
        <v/>
      </c>
      <c r="O40" t="str">
        <f t="shared" si="5"/>
        <v/>
      </c>
    </row>
    <row r="41" spans="1:15">
      <c r="A41" s="56"/>
      <c r="B41" s="56" t="str">
        <f ca="1" t="shared" si="4"/>
        <v/>
      </c>
      <c r="C41" s="56"/>
      <c r="D41" s="56"/>
      <c r="E41" s="56"/>
      <c r="F41" s="53"/>
      <c r="G41" s="57"/>
      <c r="H41" s="58"/>
      <c r="I41" s="56"/>
      <c r="J41" s="56"/>
      <c r="K41" s="56"/>
      <c r="L41" s="56"/>
      <c r="M41" s="60"/>
      <c r="N41" t="str">
        <f ca="1" t="shared" si="3"/>
        <v/>
      </c>
      <c r="O41" t="str">
        <f t="shared" si="5"/>
        <v/>
      </c>
    </row>
    <row r="42" spans="1:15">
      <c r="A42" s="56"/>
      <c r="B42" s="56" t="str">
        <f ca="1" t="shared" si="4"/>
        <v/>
      </c>
      <c r="C42" s="56"/>
      <c r="D42" s="56"/>
      <c r="E42" s="56"/>
      <c r="F42" s="53"/>
      <c r="G42" s="57"/>
      <c r="H42" s="58"/>
      <c r="I42" s="56"/>
      <c r="J42" s="56"/>
      <c r="K42" s="56"/>
      <c r="L42" s="56"/>
      <c r="M42" s="60"/>
      <c r="N42" t="str">
        <f ca="1" t="shared" ref="N42:N67" si="6">IF(B42="","","S2-02-C6-"&amp;TEXT(B42,"000"))</f>
        <v/>
      </c>
      <c r="O42" t="str">
        <f t="shared" ref="O42:O67" si="7">IF(ISBLANK(A42),"","刚果(金)庞比铜钴矿项目"&amp;CHAR(10)&amp;A42)</f>
        <v/>
      </c>
    </row>
    <row r="43" spans="1:15">
      <c r="A43" s="56"/>
      <c r="B43" s="56" t="str">
        <f ca="1" t="shared" si="4"/>
        <v/>
      </c>
      <c r="C43" s="56"/>
      <c r="D43" s="56"/>
      <c r="E43" s="56"/>
      <c r="F43" s="53"/>
      <c r="G43" s="57"/>
      <c r="H43" s="58"/>
      <c r="I43" s="56"/>
      <c r="J43" s="56"/>
      <c r="K43" s="56"/>
      <c r="L43" s="56"/>
      <c r="M43" s="60"/>
      <c r="N43" t="str">
        <f ca="1" t="shared" si="6"/>
        <v/>
      </c>
      <c r="O43" t="str">
        <f t="shared" si="7"/>
        <v/>
      </c>
    </row>
    <row r="44" spans="1:15">
      <c r="A44" s="56"/>
      <c r="B44" s="56" t="str">
        <f ca="1" t="shared" si="4"/>
        <v/>
      </c>
      <c r="C44" s="56"/>
      <c r="D44" s="56"/>
      <c r="E44" s="56"/>
      <c r="F44" s="53"/>
      <c r="G44" s="57"/>
      <c r="H44" s="58"/>
      <c r="I44" s="56"/>
      <c r="J44" s="56"/>
      <c r="K44" s="56"/>
      <c r="L44" s="56"/>
      <c r="M44" s="60"/>
      <c r="N44" t="str">
        <f ca="1" t="shared" si="6"/>
        <v/>
      </c>
      <c r="O44" t="str">
        <f t="shared" si="7"/>
        <v/>
      </c>
    </row>
    <row r="45" spans="1:15">
      <c r="A45" s="56"/>
      <c r="B45" s="56" t="str">
        <f ca="1" t="shared" si="4"/>
        <v/>
      </c>
      <c r="C45" s="56"/>
      <c r="D45" s="56"/>
      <c r="E45" s="56"/>
      <c r="F45" s="53"/>
      <c r="G45" s="57"/>
      <c r="H45" s="58"/>
      <c r="I45" s="56"/>
      <c r="J45" s="56"/>
      <c r="K45" s="56"/>
      <c r="L45" s="56"/>
      <c r="M45" s="60"/>
      <c r="N45" t="str">
        <f ca="1" t="shared" si="6"/>
        <v/>
      </c>
      <c r="O45" t="str">
        <f t="shared" si="7"/>
        <v/>
      </c>
    </row>
    <row r="46" spans="1:15">
      <c r="A46" s="56"/>
      <c r="B46" s="56" t="str">
        <f ca="1" t="shared" si="4"/>
        <v/>
      </c>
      <c r="C46" s="56"/>
      <c r="D46" s="56"/>
      <c r="E46" s="56"/>
      <c r="F46" s="53"/>
      <c r="G46" s="57"/>
      <c r="H46" s="58"/>
      <c r="I46" s="56"/>
      <c r="J46" s="56"/>
      <c r="K46" s="56"/>
      <c r="L46" s="56"/>
      <c r="M46" s="60"/>
      <c r="N46" t="str">
        <f ca="1" t="shared" si="6"/>
        <v/>
      </c>
      <c r="O46" t="str">
        <f t="shared" si="7"/>
        <v/>
      </c>
    </row>
    <row r="47" spans="1:15">
      <c r="A47" s="56"/>
      <c r="B47" s="56" t="str">
        <f ca="1" t="shared" si="4"/>
        <v/>
      </c>
      <c r="C47" s="56"/>
      <c r="D47" s="56"/>
      <c r="E47" s="56"/>
      <c r="F47" s="53"/>
      <c r="G47" s="57"/>
      <c r="H47" s="58"/>
      <c r="I47" s="56"/>
      <c r="J47" s="56"/>
      <c r="K47" s="56"/>
      <c r="L47" s="56"/>
      <c r="M47" s="60"/>
      <c r="N47" t="str">
        <f ca="1" t="shared" si="6"/>
        <v/>
      </c>
      <c r="O47" t="str">
        <f t="shared" si="7"/>
        <v/>
      </c>
    </row>
    <row r="48" spans="1:15">
      <c r="A48" s="56"/>
      <c r="B48" s="56" t="str">
        <f ca="1" t="shared" si="4"/>
        <v/>
      </c>
      <c r="C48" s="56"/>
      <c r="D48" s="56"/>
      <c r="E48" s="56"/>
      <c r="F48" s="53"/>
      <c r="G48" s="57"/>
      <c r="H48" s="58"/>
      <c r="I48" s="56"/>
      <c r="J48" s="56"/>
      <c r="K48" s="56"/>
      <c r="L48" s="56"/>
      <c r="M48" s="60"/>
      <c r="N48" t="str">
        <f ca="1" t="shared" si="6"/>
        <v/>
      </c>
      <c r="O48" t="str">
        <f t="shared" si="7"/>
        <v/>
      </c>
    </row>
    <row r="49" spans="1:15">
      <c r="A49" s="56"/>
      <c r="B49" s="56" t="str">
        <f ca="1" t="shared" si="4"/>
        <v/>
      </c>
      <c r="C49" s="56"/>
      <c r="D49" s="56"/>
      <c r="E49" s="56"/>
      <c r="F49" s="53"/>
      <c r="G49" s="57"/>
      <c r="H49" s="58"/>
      <c r="I49" s="56"/>
      <c r="J49" s="56"/>
      <c r="K49" s="56"/>
      <c r="L49" s="56"/>
      <c r="M49" s="60"/>
      <c r="N49" t="str">
        <f ca="1" t="shared" si="6"/>
        <v/>
      </c>
      <c r="O49" t="str">
        <f t="shared" si="7"/>
        <v/>
      </c>
    </row>
    <row r="50" spans="1:15">
      <c r="A50" s="56"/>
      <c r="B50" s="56" t="str">
        <f ca="1" t="shared" si="4"/>
        <v/>
      </c>
      <c r="C50" s="56"/>
      <c r="D50" s="56"/>
      <c r="E50" s="56"/>
      <c r="F50" s="53"/>
      <c r="G50" s="57"/>
      <c r="H50" s="58"/>
      <c r="I50" s="56"/>
      <c r="J50" s="56"/>
      <c r="K50" s="56"/>
      <c r="L50" s="56"/>
      <c r="M50" s="60"/>
      <c r="N50" t="str">
        <f ca="1" t="shared" si="6"/>
        <v/>
      </c>
      <c r="O50" t="str">
        <f t="shared" si="7"/>
        <v/>
      </c>
    </row>
    <row r="51" spans="1:15">
      <c r="A51" s="56"/>
      <c r="B51" s="56" t="str">
        <f ca="1" t="shared" si="4"/>
        <v/>
      </c>
      <c r="C51" s="56"/>
      <c r="D51" s="56"/>
      <c r="E51" s="56"/>
      <c r="F51" s="53"/>
      <c r="G51" s="57"/>
      <c r="H51" s="58"/>
      <c r="I51" s="56"/>
      <c r="J51" s="56"/>
      <c r="K51" s="56"/>
      <c r="L51" s="56"/>
      <c r="M51" s="60"/>
      <c r="N51" t="str">
        <f ca="1" t="shared" si="6"/>
        <v/>
      </c>
      <c r="O51" t="str">
        <f t="shared" si="7"/>
        <v/>
      </c>
    </row>
    <row r="52" spans="1:15">
      <c r="A52" s="56"/>
      <c r="B52" s="56" t="str">
        <f ca="1" t="shared" si="4"/>
        <v/>
      </c>
      <c r="C52" s="56"/>
      <c r="D52" s="56"/>
      <c r="E52" s="56"/>
      <c r="F52" s="53"/>
      <c r="G52" s="57"/>
      <c r="H52" s="58"/>
      <c r="I52" s="56"/>
      <c r="J52" s="56"/>
      <c r="K52" s="56"/>
      <c r="L52" s="56"/>
      <c r="M52" s="60"/>
      <c r="N52" t="str">
        <f ca="1" t="shared" si="6"/>
        <v/>
      </c>
      <c r="O52" t="str">
        <f t="shared" si="7"/>
        <v/>
      </c>
    </row>
    <row r="53" spans="1:15">
      <c r="A53" s="56"/>
      <c r="B53" s="56" t="str">
        <f ca="1" t="shared" si="4"/>
        <v/>
      </c>
      <c r="C53" s="56"/>
      <c r="D53" s="56"/>
      <c r="E53" s="56"/>
      <c r="F53" s="53"/>
      <c r="G53" s="57"/>
      <c r="H53" s="58"/>
      <c r="I53" s="56"/>
      <c r="J53" s="56"/>
      <c r="K53" s="56"/>
      <c r="L53" s="56"/>
      <c r="M53" s="60"/>
      <c r="N53" t="str">
        <f ca="1" t="shared" si="6"/>
        <v/>
      </c>
      <c r="O53" t="str">
        <f t="shared" si="7"/>
        <v/>
      </c>
    </row>
    <row r="54" spans="1:15">
      <c r="A54" s="56"/>
      <c r="B54" s="56" t="str">
        <f ca="1" t="shared" si="4"/>
        <v/>
      </c>
      <c r="C54" s="56"/>
      <c r="D54" s="56"/>
      <c r="E54" s="56"/>
      <c r="F54" s="53"/>
      <c r="G54" s="57"/>
      <c r="H54" s="58"/>
      <c r="I54" s="56"/>
      <c r="J54" s="56"/>
      <c r="K54" s="56"/>
      <c r="L54" s="56"/>
      <c r="M54" s="60"/>
      <c r="N54" t="str">
        <f ca="1" t="shared" si="6"/>
        <v/>
      </c>
      <c r="O54" t="str">
        <f t="shared" si="7"/>
        <v/>
      </c>
    </row>
    <row r="55" spans="1:15">
      <c r="A55" s="56"/>
      <c r="B55" s="56" t="str">
        <f ca="1" t="shared" si="4"/>
        <v/>
      </c>
      <c r="C55" s="56"/>
      <c r="D55" s="56"/>
      <c r="E55" s="56"/>
      <c r="F55" s="53"/>
      <c r="G55" s="57"/>
      <c r="H55" s="58"/>
      <c r="I55" s="56"/>
      <c r="J55" s="56"/>
      <c r="K55" s="56"/>
      <c r="L55" s="56"/>
      <c r="M55" s="60"/>
      <c r="N55" t="str">
        <f ca="1" t="shared" si="6"/>
        <v/>
      </c>
      <c r="O55" t="str">
        <f t="shared" si="7"/>
        <v/>
      </c>
    </row>
    <row r="56" spans="1:15">
      <c r="A56" s="56"/>
      <c r="B56" s="56" t="str">
        <f ca="1" t="shared" si="4"/>
        <v/>
      </c>
      <c r="C56" s="56"/>
      <c r="D56" s="56"/>
      <c r="E56" s="56"/>
      <c r="F56" s="53"/>
      <c r="G56" s="57"/>
      <c r="H56" s="58"/>
      <c r="I56" s="56"/>
      <c r="J56" s="56"/>
      <c r="K56" s="56"/>
      <c r="L56" s="56"/>
      <c r="M56" s="60"/>
      <c r="N56" t="str">
        <f ca="1" t="shared" si="6"/>
        <v/>
      </c>
      <c r="O56" t="str">
        <f t="shared" si="7"/>
        <v/>
      </c>
    </row>
    <row r="57" spans="1:15">
      <c r="A57" s="56"/>
      <c r="B57" s="56" t="str">
        <f ca="1" t="shared" si="4"/>
        <v/>
      </c>
      <c r="C57" s="56"/>
      <c r="D57" s="56"/>
      <c r="E57" s="56"/>
      <c r="F57" s="53"/>
      <c r="G57" s="57"/>
      <c r="H57" s="58"/>
      <c r="I57" s="56"/>
      <c r="J57" s="56"/>
      <c r="K57" s="56"/>
      <c r="L57" s="56"/>
      <c r="M57" s="60"/>
      <c r="N57" t="str">
        <f ca="1" t="shared" si="6"/>
        <v/>
      </c>
      <c r="O57" t="str">
        <f t="shared" si="7"/>
        <v/>
      </c>
    </row>
    <row r="58" spans="14:15">
      <c r="N58" t="str">
        <f ca="1" t="shared" si="6"/>
        <v/>
      </c>
      <c r="O58" t="str">
        <f t="shared" si="7"/>
        <v/>
      </c>
    </row>
    <row r="59" spans="14:15">
      <c r="N59" t="str">
        <f ca="1" t="shared" si="6"/>
        <v/>
      </c>
      <c r="O59" t="str">
        <f t="shared" si="7"/>
        <v/>
      </c>
    </row>
    <row r="60" spans="14:15">
      <c r="N60" t="str">
        <f ca="1" t="shared" si="6"/>
        <v/>
      </c>
      <c r="O60" t="str">
        <f t="shared" si="7"/>
        <v/>
      </c>
    </row>
    <row r="61" spans="14:15">
      <c r="N61" t="str">
        <f ca="1" t="shared" si="6"/>
        <v/>
      </c>
      <c r="O61" t="str">
        <f t="shared" si="7"/>
        <v/>
      </c>
    </row>
    <row r="62" spans="14:15">
      <c r="N62" t="str">
        <f ca="1" t="shared" si="6"/>
        <v/>
      </c>
      <c r="O62" t="str">
        <f t="shared" si="7"/>
        <v/>
      </c>
    </row>
    <row r="63" spans="14:15">
      <c r="N63" t="str">
        <f ca="1" t="shared" si="6"/>
        <v/>
      </c>
      <c r="O63" t="str">
        <f t="shared" si="7"/>
        <v/>
      </c>
    </row>
    <row r="64" spans="14:15">
      <c r="N64" t="str">
        <f ca="1" t="shared" si="6"/>
        <v/>
      </c>
      <c r="O64" t="str">
        <f t="shared" si="7"/>
        <v/>
      </c>
    </row>
    <row r="65" spans="14:15">
      <c r="N65" t="str">
        <f ca="1" t="shared" si="6"/>
        <v/>
      </c>
      <c r="O65" t="str">
        <f t="shared" si="7"/>
        <v/>
      </c>
    </row>
    <row r="66" spans="14:15">
      <c r="N66" t="str">
        <f ca="1" t="shared" si="6"/>
        <v/>
      </c>
      <c r="O66" t="str">
        <f t="shared" si="7"/>
        <v/>
      </c>
    </row>
    <row r="67" spans="14:15">
      <c r="N67" t="str">
        <f ca="1" t="shared" si="6"/>
        <v/>
      </c>
      <c r="O67" t="str">
        <f t="shared" si="7"/>
        <v/>
      </c>
    </row>
  </sheetData>
  <conditionalFormatting sqref="M1">
    <cfRule type="cellIs" dxfId="29" priority="3" operator="equal">
      <formula>TRUE</formula>
    </cfRule>
  </conditionalFormatting>
  <pageMargins left="0.7" right="0.7"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7"/>
  <sheetViews>
    <sheetView zoomScale="85" zoomScaleNormal="85" topLeftCell="A22" workbookViewId="0">
      <selection activeCell="C27" sqref="C27:C37"/>
    </sheetView>
  </sheetViews>
  <sheetFormatPr defaultColWidth="9" defaultRowHeight="13.8"/>
  <cols>
    <col min="1" max="1" width="14.1111111111111" customWidth="1"/>
    <col min="4" max="4" width="18.6666666666667" customWidth="1"/>
    <col min="5" max="5" width="14.1203703703704" customWidth="1"/>
    <col min="6" max="6" width="14.3796296296296" customWidth="1"/>
    <col min="7" max="8" width="30.9722222222222" customWidth="1"/>
    <col min="9" max="9" width="30.9722222222222" style="20" customWidth="1"/>
    <col min="10" max="11" width="30.9722222222222" customWidth="1"/>
    <col min="12" max="12" width="9.66666666666667" customWidth="1"/>
    <col min="13" max="13" width="14.4444444444444" customWidth="1"/>
    <col min="14" max="14" width="33.4444444444444" customWidth="1"/>
    <col min="15" max="15" width="16.5555555555556" customWidth="1"/>
    <col min="16" max="16" width="20.8888888888889" customWidth="1"/>
    <col min="17" max="17" width="16.4444444444444" customWidth="1"/>
  </cols>
  <sheetData>
    <row r="1" spans="1:18">
      <c r="A1" s="43" t="s">
        <v>0</v>
      </c>
      <c r="B1" s="44" t="s">
        <v>1</v>
      </c>
      <c r="C1" s="44" t="s">
        <v>1189</v>
      </c>
      <c r="D1" s="44" t="s">
        <v>1190</v>
      </c>
      <c r="E1" s="44" t="s">
        <v>430</v>
      </c>
      <c r="F1" s="44" t="s">
        <v>1145</v>
      </c>
      <c r="G1" s="44" t="s">
        <v>1146</v>
      </c>
      <c r="H1" s="44" t="s">
        <v>1191</v>
      </c>
      <c r="I1" s="45" t="s">
        <v>1192</v>
      </c>
      <c r="J1" s="44" t="s">
        <v>1193</v>
      </c>
      <c r="K1" s="44" t="s">
        <v>1194</v>
      </c>
      <c r="L1" s="44" t="s">
        <v>7</v>
      </c>
      <c r="M1" s="44" t="s">
        <v>1149</v>
      </c>
      <c r="N1" s="46" t="s">
        <v>20</v>
      </c>
      <c r="O1" t="s">
        <v>1195</v>
      </c>
      <c r="P1" t="s">
        <v>4</v>
      </c>
      <c r="Q1" t="s">
        <v>1142</v>
      </c>
      <c r="R1" t="s">
        <v>1196</v>
      </c>
    </row>
    <row r="2" spans="1:17">
      <c r="A2" s="7" t="s">
        <v>71</v>
      </c>
      <c r="B2" s="7">
        <v>1</v>
      </c>
      <c r="C2" s="36" t="s">
        <v>1197</v>
      </c>
      <c r="D2" s="36">
        <v>20191220</v>
      </c>
      <c r="E2" s="37">
        <v>43998</v>
      </c>
      <c r="F2" s="7" t="s">
        <v>1198</v>
      </c>
      <c r="G2" s="7" t="s">
        <v>1155</v>
      </c>
      <c r="H2" s="7" t="s">
        <v>1199</v>
      </c>
      <c r="I2" s="41" t="s">
        <v>1200</v>
      </c>
      <c r="J2" s="7" t="s">
        <v>1201</v>
      </c>
      <c r="K2" s="7" t="s">
        <v>1202</v>
      </c>
      <c r="L2" s="7" t="b">
        <v>1</v>
      </c>
      <c r="M2" s="7" t="str">
        <f t="shared" ref="M2:M24" si="0">"S2-02-C6-"&amp;TEXT(B2,"000")</f>
        <v>S2-02-C6-001</v>
      </c>
      <c r="N2" s="7" t="str">
        <f t="shared" ref="N2:N24" si="1">"刚果(金)庞比铜钴矿项目"&amp;CHAR(10)&amp;A2</f>
        <v>刚果(金)庞比铜钴矿项目
总降压变电站</v>
      </c>
      <c r="O2" s="7" t="str">
        <f t="shared" ref="O2:O24" si="2">"高压柜"&amp;C2</f>
        <v>高压柜AK101</v>
      </c>
      <c r="P2" s="7" t="str">
        <f t="shared" ref="P2:P24" si="3">O2</f>
        <v>高压柜AK101</v>
      </c>
      <c r="Q2" s="7" t="str">
        <f t="shared" ref="Q2:Q24" si="4">"设备单机试运转"</f>
        <v>设备单机试运转</v>
      </c>
    </row>
    <row r="3" spans="1:17">
      <c r="A3" s="7" t="s">
        <v>71</v>
      </c>
      <c r="B3" s="7">
        <v>2</v>
      </c>
      <c r="C3" s="36" t="s">
        <v>1203</v>
      </c>
      <c r="D3" s="36">
        <v>20191221</v>
      </c>
      <c r="E3" s="37">
        <v>43998</v>
      </c>
      <c r="F3" s="7" t="s">
        <v>1198</v>
      </c>
      <c r="G3" s="7" t="s">
        <v>1155</v>
      </c>
      <c r="H3" s="7" t="s">
        <v>1204</v>
      </c>
      <c r="I3" s="41" t="s">
        <v>1205</v>
      </c>
      <c r="J3" s="7" t="s">
        <v>1206</v>
      </c>
      <c r="K3" s="7" t="s">
        <v>1207</v>
      </c>
      <c r="L3" s="7" t="b">
        <v>1</v>
      </c>
      <c r="M3" s="7" t="str">
        <f t="shared" si="0"/>
        <v>S2-02-C6-002</v>
      </c>
      <c r="N3" s="7" t="str">
        <f t="shared" si="1"/>
        <v>刚果(金)庞比铜钴矿项目
总降压变电站</v>
      </c>
      <c r="O3" s="7" t="str">
        <f t="shared" si="2"/>
        <v>高压柜AK102</v>
      </c>
      <c r="P3" s="7" t="str">
        <f t="shared" si="3"/>
        <v>高压柜AK102</v>
      </c>
      <c r="Q3" s="7" t="str">
        <f t="shared" si="4"/>
        <v>设备单机试运转</v>
      </c>
    </row>
    <row r="4" spans="1:17">
      <c r="A4" s="7" t="s">
        <v>71</v>
      </c>
      <c r="B4" s="7">
        <v>3</v>
      </c>
      <c r="C4" s="36" t="s">
        <v>1208</v>
      </c>
      <c r="D4" s="36">
        <v>20191228</v>
      </c>
      <c r="E4" s="37">
        <v>43998</v>
      </c>
      <c r="F4" s="7" t="s">
        <v>1198</v>
      </c>
      <c r="G4" s="7" t="s">
        <v>1155</v>
      </c>
      <c r="H4" s="7" t="s">
        <v>1209</v>
      </c>
      <c r="I4" s="41" t="s">
        <v>1210</v>
      </c>
      <c r="J4" s="7" t="s">
        <v>1211</v>
      </c>
      <c r="K4" s="7" t="s">
        <v>1212</v>
      </c>
      <c r="L4" s="7" t="b">
        <v>1</v>
      </c>
      <c r="M4" s="7" t="str">
        <f t="shared" si="0"/>
        <v>S2-02-C6-003</v>
      </c>
      <c r="N4" s="7" t="str">
        <f t="shared" si="1"/>
        <v>刚果(金)庞比铜钴矿项目
总降压变电站</v>
      </c>
      <c r="O4" s="7" t="str">
        <f t="shared" si="2"/>
        <v>高压柜AK109</v>
      </c>
      <c r="P4" s="7" t="str">
        <f t="shared" si="3"/>
        <v>高压柜AK109</v>
      </c>
      <c r="Q4" s="7" t="str">
        <f t="shared" si="4"/>
        <v>设备单机试运转</v>
      </c>
    </row>
    <row r="5" spans="1:17">
      <c r="A5" s="7" t="s">
        <v>71</v>
      </c>
      <c r="B5" s="7">
        <v>4</v>
      </c>
      <c r="C5" s="36" t="s">
        <v>1213</v>
      </c>
      <c r="D5" s="36">
        <v>20191229</v>
      </c>
      <c r="E5" s="37">
        <v>43998</v>
      </c>
      <c r="F5" s="7" t="s">
        <v>1198</v>
      </c>
      <c r="G5" s="7" t="s">
        <v>1155</v>
      </c>
      <c r="H5" s="7" t="s">
        <v>1209</v>
      </c>
      <c r="I5" s="41" t="s">
        <v>1214</v>
      </c>
      <c r="J5" s="7" t="s">
        <v>1211</v>
      </c>
      <c r="K5" s="7" t="s">
        <v>1215</v>
      </c>
      <c r="L5" s="7" t="b">
        <v>1</v>
      </c>
      <c r="M5" s="7" t="str">
        <f t="shared" si="0"/>
        <v>S2-02-C6-004</v>
      </c>
      <c r="N5" s="7" t="str">
        <f t="shared" si="1"/>
        <v>刚果(金)庞比铜钴矿项目
总降压变电站</v>
      </c>
      <c r="O5" s="7" t="str">
        <f t="shared" si="2"/>
        <v>高压柜AK110</v>
      </c>
      <c r="P5" s="7" t="str">
        <f t="shared" si="3"/>
        <v>高压柜AK110</v>
      </c>
      <c r="Q5" s="7" t="str">
        <f t="shared" si="4"/>
        <v>设备单机试运转</v>
      </c>
    </row>
    <row r="6" spans="1:17">
      <c r="A6" s="7" t="s">
        <v>71</v>
      </c>
      <c r="B6" s="7">
        <v>5</v>
      </c>
      <c r="C6" s="36" t="s">
        <v>1216</v>
      </c>
      <c r="D6" s="36">
        <v>20191236</v>
      </c>
      <c r="E6" s="37">
        <v>43998</v>
      </c>
      <c r="F6" s="7" t="s">
        <v>1198</v>
      </c>
      <c r="G6" s="7" t="s">
        <v>1155</v>
      </c>
      <c r="H6" s="7" t="s">
        <v>1217</v>
      </c>
      <c r="I6" s="41" t="s">
        <v>1218</v>
      </c>
      <c r="J6" s="7" t="s">
        <v>1211</v>
      </c>
      <c r="K6" s="7" t="s">
        <v>1219</v>
      </c>
      <c r="L6" s="7" t="b">
        <v>1</v>
      </c>
      <c r="M6" s="7" t="str">
        <f t="shared" si="0"/>
        <v>S2-02-C6-005</v>
      </c>
      <c r="N6" s="7" t="str">
        <f t="shared" si="1"/>
        <v>刚果(金)庞比铜钴矿项目
总降压变电站</v>
      </c>
      <c r="O6" s="7" t="str">
        <f t="shared" si="2"/>
        <v>高压柜AK111</v>
      </c>
      <c r="P6" s="7" t="str">
        <f t="shared" si="3"/>
        <v>高压柜AK111</v>
      </c>
      <c r="Q6" s="7" t="str">
        <f t="shared" si="4"/>
        <v>设备单机试运转</v>
      </c>
    </row>
    <row r="7" spans="1:17">
      <c r="A7" s="7" t="s">
        <v>71</v>
      </c>
      <c r="B7" s="7">
        <v>6</v>
      </c>
      <c r="C7" s="36" t="s">
        <v>1220</v>
      </c>
      <c r="D7" s="36">
        <v>20191235</v>
      </c>
      <c r="E7" s="37">
        <v>43998</v>
      </c>
      <c r="F7" s="7" t="s">
        <v>1198</v>
      </c>
      <c r="G7" s="7" t="s">
        <v>1155</v>
      </c>
      <c r="H7" s="7" t="s">
        <v>1209</v>
      </c>
      <c r="I7" s="41" t="s">
        <v>1221</v>
      </c>
      <c r="J7" s="7" t="s">
        <v>1211</v>
      </c>
      <c r="K7" s="7" t="s">
        <v>1222</v>
      </c>
      <c r="L7" s="7" t="b">
        <v>1</v>
      </c>
      <c r="M7" s="7" t="str">
        <f t="shared" si="0"/>
        <v>S2-02-C6-006</v>
      </c>
      <c r="N7" s="7" t="str">
        <f t="shared" si="1"/>
        <v>刚果(金)庞比铜钴矿项目
总降压变电站</v>
      </c>
      <c r="O7" s="7" t="str">
        <f t="shared" si="2"/>
        <v>高压柜AK112</v>
      </c>
      <c r="P7" s="7" t="str">
        <f t="shared" si="3"/>
        <v>高压柜AK112</v>
      </c>
      <c r="Q7" s="7" t="str">
        <f t="shared" si="4"/>
        <v>设备单机试运转</v>
      </c>
    </row>
    <row r="8" spans="1:17">
      <c r="A8" s="7" t="s">
        <v>71</v>
      </c>
      <c r="B8" s="7">
        <v>7</v>
      </c>
      <c r="C8" s="36" t="s">
        <v>1223</v>
      </c>
      <c r="D8" s="36">
        <v>20191234</v>
      </c>
      <c r="E8" s="37">
        <v>43998</v>
      </c>
      <c r="F8" s="7" t="s">
        <v>1198</v>
      </c>
      <c r="G8" s="7" t="s">
        <v>1155</v>
      </c>
      <c r="H8" s="7" t="s">
        <v>1209</v>
      </c>
      <c r="I8" s="41" t="s">
        <v>1224</v>
      </c>
      <c r="J8" s="7" t="s">
        <v>1211</v>
      </c>
      <c r="K8" s="7" t="s">
        <v>1225</v>
      </c>
      <c r="L8" s="7" t="b">
        <v>1</v>
      </c>
      <c r="M8" s="7" t="str">
        <f t="shared" si="0"/>
        <v>S2-02-C6-007</v>
      </c>
      <c r="N8" s="7" t="str">
        <f t="shared" si="1"/>
        <v>刚果(金)庞比铜钴矿项目
总降压变电站</v>
      </c>
      <c r="O8" s="7" t="str">
        <f t="shared" si="2"/>
        <v>高压柜AK113</v>
      </c>
      <c r="P8" s="7" t="str">
        <f t="shared" si="3"/>
        <v>高压柜AK113</v>
      </c>
      <c r="Q8" s="7" t="str">
        <f t="shared" si="4"/>
        <v>设备单机试运转</v>
      </c>
    </row>
    <row r="9" spans="1:17">
      <c r="A9" s="7" t="s">
        <v>71</v>
      </c>
      <c r="B9" s="7">
        <v>8</v>
      </c>
      <c r="C9" s="36" t="s">
        <v>1226</v>
      </c>
      <c r="D9" s="36">
        <v>20191233</v>
      </c>
      <c r="E9" s="37">
        <v>43998</v>
      </c>
      <c r="F9" s="7" t="s">
        <v>1198</v>
      </c>
      <c r="G9" s="7" t="s">
        <v>1155</v>
      </c>
      <c r="H9" s="7" t="s">
        <v>1209</v>
      </c>
      <c r="I9" s="41" t="s">
        <v>1227</v>
      </c>
      <c r="J9" s="7" t="s">
        <v>1211</v>
      </c>
      <c r="K9" s="7" t="s">
        <v>1228</v>
      </c>
      <c r="L9" s="7" t="b">
        <v>1</v>
      </c>
      <c r="M9" s="7" t="str">
        <f t="shared" si="0"/>
        <v>S2-02-C6-008</v>
      </c>
      <c r="N9" s="7" t="str">
        <f t="shared" si="1"/>
        <v>刚果(金)庞比铜钴矿项目
总降压变电站</v>
      </c>
      <c r="O9" s="7" t="str">
        <f t="shared" si="2"/>
        <v>高压柜AK114</v>
      </c>
      <c r="P9" s="7" t="str">
        <f t="shared" si="3"/>
        <v>高压柜AK114</v>
      </c>
      <c r="Q9" s="7" t="str">
        <f t="shared" si="4"/>
        <v>设备单机试运转</v>
      </c>
    </row>
    <row r="10" spans="1:17">
      <c r="A10" s="7" t="s">
        <v>71</v>
      </c>
      <c r="B10" s="7">
        <v>9</v>
      </c>
      <c r="C10" s="36" t="s">
        <v>1229</v>
      </c>
      <c r="D10" s="36">
        <v>20191232</v>
      </c>
      <c r="E10" s="37">
        <v>43998</v>
      </c>
      <c r="F10" s="7" t="s">
        <v>1198</v>
      </c>
      <c r="G10" s="7" t="s">
        <v>1155</v>
      </c>
      <c r="H10" s="7" t="s">
        <v>1209</v>
      </c>
      <c r="I10" s="41" t="s">
        <v>1230</v>
      </c>
      <c r="J10" s="7" t="s">
        <v>1211</v>
      </c>
      <c r="K10" s="7" t="s">
        <v>1231</v>
      </c>
      <c r="L10" s="7" t="b">
        <v>1</v>
      </c>
      <c r="M10" s="7" t="str">
        <f t="shared" si="0"/>
        <v>S2-02-C6-009</v>
      </c>
      <c r="N10" s="7" t="str">
        <f t="shared" si="1"/>
        <v>刚果(金)庞比铜钴矿项目
总降压变电站</v>
      </c>
      <c r="O10" s="7" t="str">
        <f t="shared" si="2"/>
        <v>高压柜AK115</v>
      </c>
      <c r="P10" s="7" t="str">
        <f t="shared" si="3"/>
        <v>高压柜AK115</v>
      </c>
      <c r="Q10" s="7" t="str">
        <f t="shared" si="4"/>
        <v>设备单机试运转</v>
      </c>
    </row>
    <row r="11" spans="1:17">
      <c r="A11" s="7" t="s">
        <v>71</v>
      </c>
      <c r="B11" s="7">
        <v>10</v>
      </c>
      <c r="C11" s="36" t="s">
        <v>1232</v>
      </c>
      <c r="D11" s="36">
        <v>20191231</v>
      </c>
      <c r="E11" s="37">
        <v>43998</v>
      </c>
      <c r="F11" s="7" t="s">
        <v>1198</v>
      </c>
      <c r="G11" s="7" t="s">
        <v>1155</v>
      </c>
      <c r="H11" s="7" t="s">
        <v>1209</v>
      </c>
      <c r="I11" s="41" t="s">
        <v>1233</v>
      </c>
      <c r="J11" s="7" t="s">
        <v>1211</v>
      </c>
      <c r="K11" s="7" t="s">
        <v>1234</v>
      </c>
      <c r="L11" s="7" t="b">
        <v>1</v>
      </c>
      <c r="M11" s="7" t="str">
        <f t="shared" si="0"/>
        <v>S2-02-C6-010</v>
      </c>
      <c r="N11" s="7" t="str">
        <f t="shared" si="1"/>
        <v>刚果(金)庞比铜钴矿项目
总降压变电站</v>
      </c>
      <c r="O11" s="7" t="str">
        <f t="shared" si="2"/>
        <v>高压柜AK116</v>
      </c>
      <c r="P11" s="7" t="str">
        <f t="shared" si="3"/>
        <v>高压柜AK116</v>
      </c>
      <c r="Q11" s="7" t="str">
        <f t="shared" si="4"/>
        <v>设备单机试运转</v>
      </c>
    </row>
    <row r="12" spans="1:17">
      <c r="A12" s="7" t="s">
        <v>71</v>
      </c>
      <c r="B12" s="7">
        <v>11</v>
      </c>
      <c r="C12" s="36" t="s">
        <v>1235</v>
      </c>
      <c r="D12" s="36">
        <v>20191230</v>
      </c>
      <c r="E12" s="37">
        <v>43998</v>
      </c>
      <c r="F12" s="7" t="s">
        <v>1198</v>
      </c>
      <c r="G12" s="7" t="s">
        <v>1155</v>
      </c>
      <c r="H12" s="7" t="s">
        <v>1209</v>
      </c>
      <c r="I12" s="41" t="s">
        <v>1236</v>
      </c>
      <c r="J12" s="7" t="s">
        <v>1211</v>
      </c>
      <c r="K12" s="7" t="s">
        <v>1237</v>
      </c>
      <c r="L12" s="7" t="b">
        <v>1</v>
      </c>
      <c r="M12" s="7" t="str">
        <f t="shared" si="0"/>
        <v>S2-02-C6-011</v>
      </c>
      <c r="N12" s="7" t="str">
        <f t="shared" si="1"/>
        <v>刚果(金)庞比铜钴矿项目
总降压变电站</v>
      </c>
      <c r="O12" s="7" t="str">
        <f t="shared" si="2"/>
        <v>高压柜AK117</v>
      </c>
      <c r="P12" s="7" t="str">
        <f t="shared" si="3"/>
        <v>高压柜AK117</v>
      </c>
      <c r="Q12" s="7" t="str">
        <f t="shared" si="4"/>
        <v>设备单机试运转</v>
      </c>
    </row>
    <row r="13" spans="1:17">
      <c r="A13" t="s">
        <v>71</v>
      </c>
      <c r="B13" s="7">
        <v>12</v>
      </c>
      <c r="C13" s="39" t="s">
        <v>1238</v>
      </c>
      <c r="D13" s="39">
        <v>20191237</v>
      </c>
      <c r="E13" s="4">
        <v>43998</v>
      </c>
      <c r="F13" t="s">
        <v>1198</v>
      </c>
      <c r="G13" t="s">
        <v>1155</v>
      </c>
      <c r="H13" s="7" t="s">
        <v>1209</v>
      </c>
      <c r="I13" s="41" t="s">
        <v>1239</v>
      </c>
      <c r="J13" s="7" t="s">
        <v>1211</v>
      </c>
      <c r="K13" s="7" t="s">
        <v>1240</v>
      </c>
      <c r="L13" s="7" t="b">
        <v>1</v>
      </c>
      <c r="M13" s="7" t="str">
        <f t="shared" si="0"/>
        <v>S2-02-C6-012</v>
      </c>
      <c r="N13" s="7" t="str">
        <f t="shared" si="1"/>
        <v>刚果(金)庞比铜钴矿项目
总降压变电站</v>
      </c>
      <c r="O13" s="7" t="str">
        <f t="shared" si="2"/>
        <v>高压柜AK211</v>
      </c>
      <c r="P13" s="7" t="str">
        <f t="shared" si="3"/>
        <v>高压柜AK211</v>
      </c>
      <c r="Q13" s="7" t="str">
        <f t="shared" si="4"/>
        <v>设备单机试运转</v>
      </c>
    </row>
    <row r="14" spans="1:17">
      <c r="A14" t="s">
        <v>71</v>
      </c>
      <c r="B14" s="7">
        <v>13</v>
      </c>
      <c r="C14" s="39" t="s">
        <v>1241</v>
      </c>
      <c r="D14" s="39">
        <v>20191238</v>
      </c>
      <c r="E14" s="4">
        <v>43998</v>
      </c>
      <c r="F14" t="s">
        <v>1198</v>
      </c>
      <c r="G14" t="s">
        <v>1155</v>
      </c>
      <c r="H14" s="7" t="s">
        <v>1209</v>
      </c>
      <c r="I14" s="41" t="s">
        <v>1242</v>
      </c>
      <c r="J14" s="7" t="s">
        <v>1211</v>
      </c>
      <c r="K14" s="7" t="s">
        <v>1243</v>
      </c>
      <c r="L14" s="7" t="b">
        <v>1</v>
      </c>
      <c r="M14" s="7" t="str">
        <f t="shared" si="0"/>
        <v>S2-02-C6-013</v>
      </c>
      <c r="N14" s="7" t="str">
        <f t="shared" si="1"/>
        <v>刚果(金)庞比铜钴矿项目
总降压变电站</v>
      </c>
      <c r="O14" s="7" t="str">
        <f t="shared" si="2"/>
        <v>高压柜AK212</v>
      </c>
      <c r="P14" s="7" t="str">
        <f t="shared" si="3"/>
        <v>高压柜AK212</v>
      </c>
      <c r="Q14" s="7" t="str">
        <f t="shared" si="4"/>
        <v>设备单机试运转</v>
      </c>
    </row>
    <row r="15" spans="1:17">
      <c r="A15" t="s">
        <v>71</v>
      </c>
      <c r="B15" s="7">
        <v>14</v>
      </c>
      <c r="C15" s="39" t="s">
        <v>1244</v>
      </c>
      <c r="D15" s="39">
        <v>20191239</v>
      </c>
      <c r="E15" s="4">
        <v>43998</v>
      </c>
      <c r="F15" t="s">
        <v>1198</v>
      </c>
      <c r="G15" t="s">
        <v>1155</v>
      </c>
      <c r="H15" s="7" t="s">
        <v>1209</v>
      </c>
      <c r="I15" s="41" t="s">
        <v>1245</v>
      </c>
      <c r="J15" s="7" t="s">
        <v>1211</v>
      </c>
      <c r="K15" s="7" t="s">
        <v>1246</v>
      </c>
      <c r="L15" s="7" t="b">
        <v>1</v>
      </c>
      <c r="M15" s="7" t="str">
        <f t="shared" si="0"/>
        <v>S2-02-C6-014</v>
      </c>
      <c r="N15" s="7" t="str">
        <f t="shared" si="1"/>
        <v>刚果(金)庞比铜钴矿项目
总降压变电站</v>
      </c>
      <c r="O15" s="7" t="str">
        <f t="shared" si="2"/>
        <v>高压柜AK213</v>
      </c>
      <c r="P15" s="7" t="str">
        <f t="shared" si="3"/>
        <v>高压柜AK213</v>
      </c>
      <c r="Q15" s="7" t="str">
        <f t="shared" si="4"/>
        <v>设备单机试运转</v>
      </c>
    </row>
    <row r="16" spans="1:17">
      <c r="A16" t="s">
        <v>71</v>
      </c>
      <c r="B16" s="7">
        <v>15</v>
      </c>
      <c r="C16" s="39" t="s">
        <v>1247</v>
      </c>
      <c r="D16" s="39">
        <v>20191240</v>
      </c>
      <c r="E16" s="4">
        <v>43998</v>
      </c>
      <c r="F16" t="s">
        <v>1198</v>
      </c>
      <c r="G16" t="s">
        <v>1155</v>
      </c>
      <c r="H16" s="7" t="s">
        <v>1209</v>
      </c>
      <c r="I16" s="41" t="s">
        <v>1248</v>
      </c>
      <c r="J16" s="7" t="s">
        <v>1211</v>
      </c>
      <c r="K16" s="7" t="s">
        <v>1249</v>
      </c>
      <c r="L16" s="7" t="b">
        <v>1</v>
      </c>
      <c r="M16" s="7" t="str">
        <f t="shared" si="0"/>
        <v>S2-02-C6-015</v>
      </c>
      <c r="N16" s="7" t="str">
        <f t="shared" si="1"/>
        <v>刚果(金)庞比铜钴矿项目
总降压变电站</v>
      </c>
      <c r="O16" s="7" t="str">
        <f t="shared" si="2"/>
        <v>高压柜AK214</v>
      </c>
      <c r="P16" s="7" t="str">
        <f t="shared" si="3"/>
        <v>高压柜AK214</v>
      </c>
      <c r="Q16" s="7" t="str">
        <f t="shared" si="4"/>
        <v>设备单机试运转</v>
      </c>
    </row>
    <row r="17" spans="1:17">
      <c r="A17" t="s">
        <v>71</v>
      </c>
      <c r="B17" s="7">
        <v>16</v>
      </c>
      <c r="C17" s="39" t="s">
        <v>1250</v>
      </c>
      <c r="D17" s="39">
        <v>20191241</v>
      </c>
      <c r="E17" s="4">
        <v>43998</v>
      </c>
      <c r="F17" t="s">
        <v>1198</v>
      </c>
      <c r="G17" t="s">
        <v>1155</v>
      </c>
      <c r="H17" s="7" t="s">
        <v>1209</v>
      </c>
      <c r="I17" s="41" t="s">
        <v>1251</v>
      </c>
      <c r="J17" s="7" t="s">
        <v>1211</v>
      </c>
      <c r="K17" s="7" t="s">
        <v>1252</v>
      </c>
      <c r="L17" s="7" t="b">
        <v>1</v>
      </c>
      <c r="M17" s="7" t="str">
        <f t="shared" si="0"/>
        <v>S2-02-C6-016</v>
      </c>
      <c r="N17" s="7" t="str">
        <f t="shared" si="1"/>
        <v>刚果(金)庞比铜钴矿项目
总降压变电站</v>
      </c>
      <c r="O17" s="7" t="str">
        <f t="shared" si="2"/>
        <v>高压柜AK215</v>
      </c>
      <c r="P17" s="7" t="str">
        <f t="shared" si="3"/>
        <v>高压柜AK215</v>
      </c>
      <c r="Q17" s="7" t="str">
        <f t="shared" si="4"/>
        <v>设备单机试运转</v>
      </c>
    </row>
    <row r="18" spans="1:17">
      <c r="A18" t="s">
        <v>71</v>
      </c>
      <c r="B18" s="7">
        <v>17</v>
      </c>
      <c r="C18" s="39" t="s">
        <v>1253</v>
      </c>
      <c r="D18" s="39">
        <v>20191242</v>
      </c>
      <c r="E18" s="4">
        <v>43998</v>
      </c>
      <c r="F18" t="s">
        <v>1198</v>
      </c>
      <c r="G18" t="s">
        <v>1155</v>
      </c>
      <c r="H18" s="7" t="s">
        <v>1209</v>
      </c>
      <c r="I18" s="41" t="s">
        <v>1254</v>
      </c>
      <c r="J18" s="7" t="s">
        <v>1211</v>
      </c>
      <c r="K18" s="7" t="s">
        <v>1255</v>
      </c>
      <c r="L18" s="7" t="b">
        <v>1</v>
      </c>
      <c r="M18" s="7" t="str">
        <f t="shared" si="0"/>
        <v>S2-02-C6-017</v>
      </c>
      <c r="N18" s="7" t="str">
        <f t="shared" si="1"/>
        <v>刚果(金)庞比铜钴矿项目
总降压变电站</v>
      </c>
      <c r="O18" s="7" t="str">
        <f t="shared" si="2"/>
        <v>高压柜AK216</v>
      </c>
      <c r="P18" s="7" t="str">
        <f t="shared" si="3"/>
        <v>高压柜AK216</v>
      </c>
      <c r="Q18" s="7" t="str">
        <f t="shared" si="4"/>
        <v>设备单机试运转</v>
      </c>
    </row>
    <row r="19" ht="27.6" spans="1:17">
      <c r="A19" s="40" t="s">
        <v>53</v>
      </c>
      <c r="B19" s="5">
        <v>1</v>
      </c>
      <c r="C19" s="40" t="s">
        <v>1256</v>
      </c>
      <c r="D19" s="40">
        <v>20191264</v>
      </c>
      <c r="E19" s="4">
        <v>43998</v>
      </c>
      <c r="F19" t="s">
        <v>1198</v>
      </c>
      <c r="G19" t="s">
        <v>1155</v>
      </c>
      <c r="H19" s="7" t="s">
        <v>1204</v>
      </c>
      <c r="I19" s="41" t="s">
        <v>1257</v>
      </c>
      <c r="J19" s="7" t="s">
        <v>1206</v>
      </c>
      <c r="K19" s="7" t="s">
        <v>1258</v>
      </c>
      <c r="L19" s="7" t="b">
        <v>1</v>
      </c>
      <c r="M19" s="5" t="str">
        <f t="shared" si="0"/>
        <v>S2-02-C6-001</v>
      </c>
      <c r="N19" s="5" t="str">
        <f t="shared" si="1"/>
        <v>刚果(金)庞比铜钴矿项目
磨矿分级</v>
      </c>
      <c r="O19" s="5" t="str">
        <f t="shared" si="2"/>
        <v>高压柜AK103</v>
      </c>
      <c r="P19" s="5" t="str">
        <f t="shared" si="3"/>
        <v>高压柜AK103</v>
      </c>
      <c r="Q19" s="5" t="str">
        <f t="shared" si="4"/>
        <v>设备单机试运转</v>
      </c>
    </row>
    <row r="20" ht="27.6" spans="1:17">
      <c r="A20" s="40" t="s">
        <v>53</v>
      </c>
      <c r="B20" s="5">
        <v>2</v>
      </c>
      <c r="C20" s="40" t="s">
        <v>1259</v>
      </c>
      <c r="D20" s="40">
        <v>20191263</v>
      </c>
      <c r="E20" s="4">
        <v>43998</v>
      </c>
      <c r="F20" t="s">
        <v>1198</v>
      </c>
      <c r="G20" t="s">
        <v>1155</v>
      </c>
      <c r="H20" s="7" t="s">
        <v>1260</v>
      </c>
      <c r="I20" s="41" t="s">
        <v>1261</v>
      </c>
      <c r="J20" s="7" t="s">
        <v>1211</v>
      </c>
      <c r="K20" s="7" t="s">
        <v>1262</v>
      </c>
      <c r="L20" s="7" t="b">
        <v>1</v>
      </c>
      <c r="M20" s="5" t="str">
        <f t="shared" si="0"/>
        <v>S2-02-C6-002</v>
      </c>
      <c r="N20" s="5" t="str">
        <f t="shared" si="1"/>
        <v>刚果(金)庞比铜钴矿项目
磨矿分级</v>
      </c>
      <c r="O20" s="5" t="str">
        <f t="shared" si="2"/>
        <v>高压柜AK104</v>
      </c>
      <c r="P20" s="5" t="str">
        <f t="shared" si="3"/>
        <v>高压柜AK104</v>
      </c>
      <c r="Q20" s="5" t="str">
        <f t="shared" si="4"/>
        <v>设备单机试运转</v>
      </c>
    </row>
    <row r="21" ht="27.6" spans="1:17">
      <c r="A21" s="40" t="s">
        <v>53</v>
      </c>
      <c r="B21" s="5">
        <v>3</v>
      </c>
      <c r="C21" s="40" t="s">
        <v>1263</v>
      </c>
      <c r="D21" s="40">
        <v>20191262</v>
      </c>
      <c r="E21" s="4">
        <v>43998</v>
      </c>
      <c r="F21" t="s">
        <v>1198</v>
      </c>
      <c r="G21" t="s">
        <v>1155</v>
      </c>
      <c r="H21" s="7" t="s">
        <v>1260</v>
      </c>
      <c r="I21" s="41" t="s">
        <v>1264</v>
      </c>
      <c r="J21" s="7" t="s">
        <v>1211</v>
      </c>
      <c r="K21" s="7" t="s">
        <v>1265</v>
      </c>
      <c r="L21" s="7" t="b">
        <v>1</v>
      </c>
      <c r="M21" s="5" t="str">
        <f t="shared" si="0"/>
        <v>S2-02-C6-003</v>
      </c>
      <c r="N21" s="5" t="str">
        <f t="shared" si="1"/>
        <v>刚果(金)庞比铜钴矿项目
磨矿分级</v>
      </c>
      <c r="O21" s="5" t="str">
        <f t="shared" si="2"/>
        <v>高压柜AK105</v>
      </c>
      <c r="P21" s="5" t="str">
        <f t="shared" si="3"/>
        <v>高压柜AK105</v>
      </c>
      <c r="Q21" s="5" t="str">
        <f t="shared" si="4"/>
        <v>设备单机试运转</v>
      </c>
    </row>
    <row r="22" ht="27.6" spans="1:17">
      <c r="A22" s="40" t="s">
        <v>53</v>
      </c>
      <c r="B22" s="5">
        <v>4</v>
      </c>
      <c r="C22" s="40" t="s">
        <v>1266</v>
      </c>
      <c r="D22" s="40">
        <v>20191260</v>
      </c>
      <c r="E22" s="4">
        <v>43998</v>
      </c>
      <c r="F22" t="s">
        <v>1198</v>
      </c>
      <c r="G22" t="s">
        <v>1155</v>
      </c>
      <c r="H22" s="7" t="s">
        <v>1209</v>
      </c>
      <c r="I22" s="41" t="s">
        <v>1267</v>
      </c>
      <c r="J22" s="7" t="s">
        <v>1211</v>
      </c>
      <c r="K22" s="7" t="s">
        <v>1268</v>
      </c>
      <c r="L22" s="7" t="b">
        <v>1</v>
      </c>
      <c r="M22" s="5" t="str">
        <f t="shared" si="0"/>
        <v>S2-02-C6-004</v>
      </c>
      <c r="N22" s="5" t="str">
        <f t="shared" si="1"/>
        <v>刚果(金)庞比铜钴矿项目
磨矿分级</v>
      </c>
      <c r="O22" s="5" t="str">
        <f t="shared" si="2"/>
        <v>高压柜AK107</v>
      </c>
      <c r="P22" s="5" t="str">
        <f t="shared" si="3"/>
        <v>高压柜AK107</v>
      </c>
      <c r="Q22" s="5" t="str">
        <f t="shared" si="4"/>
        <v>设备单机试运转</v>
      </c>
    </row>
    <row r="23" ht="27.6" spans="1:17">
      <c r="A23" s="40" t="s">
        <v>53</v>
      </c>
      <c r="B23" s="5">
        <v>5</v>
      </c>
      <c r="C23" s="40" t="s">
        <v>1208</v>
      </c>
      <c r="D23" s="40">
        <v>20191271</v>
      </c>
      <c r="E23" s="4">
        <v>43998</v>
      </c>
      <c r="F23" t="s">
        <v>1198</v>
      </c>
      <c r="G23" t="s">
        <v>1155</v>
      </c>
      <c r="H23" s="7" t="s">
        <v>1209</v>
      </c>
      <c r="I23" s="41" t="s">
        <v>1269</v>
      </c>
      <c r="J23" s="7" t="s">
        <v>1211</v>
      </c>
      <c r="K23" s="7" t="s">
        <v>1270</v>
      </c>
      <c r="L23" s="7" t="b">
        <v>1</v>
      </c>
      <c r="M23" s="5" t="str">
        <f t="shared" si="0"/>
        <v>S2-02-C6-005</v>
      </c>
      <c r="N23" s="5" t="str">
        <f t="shared" si="1"/>
        <v>刚果(金)庞比铜钴矿项目
磨矿分级</v>
      </c>
      <c r="O23" s="5" t="str">
        <f t="shared" si="2"/>
        <v>高压柜AK109</v>
      </c>
      <c r="P23" s="5" t="str">
        <f t="shared" si="3"/>
        <v>高压柜AK109</v>
      </c>
      <c r="Q23" s="5" t="str">
        <f t="shared" si="4"/>
        <v>设备单机试运转</v>
      </c>
    </row>
    <row r="24" ht="27.6" spans="1:17">
      <c r="A24" s="40" t="s">
        <v>53</v>
      </c>
      <c r="B24" s="5">
        <v>6</v>
      </c>
      <c r="C24" s="40" t="s">
        <v>1213</v>
      </c>
      <c r="D24" s="40">
        <v>20191272</v>
      </c>
      <c r="E24" s="4">
        <v>43998</v>
      </c>
      <c r="F24" t="s">
        <v>1198</v>
      </c>
      <c r="G24" t="s">
        <v>1155</v>
      </c>
      <c r="H24" s="7" t="s">
        <v>1209</v>
      </c>
      <c r="I24" s="41" t="s">
        <v>1271</v>
      </c>
      <c r="J24" s="7" t="s">
        <v>1211</v>
      </c>
      <c r="K24" s="7" t="s">
        <v>1272</v>
      </c>
      <c r="L24" s="7" t="b">
        <v>1</v>
      </c>
      <c r="M24" s="5" t="str">
        <f t="shared" si="0"/>
        <v>S2-02-C6-006</v>
      </c>
      <c r="N24" s="5" t="str">
        <f t="shared" si="1"/>
        <v>刚果(金)庞比铜钴矿项目
磨矿分级</v>
      </c>
      <c r="O24" s="5" t="str">
        <f t="shared" si="2"/>
        <v>高压柜AK110</v>
      </c>
      <c r="P24" s="5" t="str">
        <f t="shared" si="3"/>
        <v>高压柜AK110</v>
      </c>
      <c r="Q24" s="5" t="str">
        <f t="shared" si="4"/>
        <v>设备单机试运转</v>
      </c>
    </row>
    <row r="25" ht="27.6" spans="1:17">
      <c r="A25" s="5" t="s">
        <v>71</v>
      </c>
      <c r="B25" s="5">
        <v>18</v>
      </c>
      <c r="C25" s="5" t="s">
        <v>1273</v>
      </c>
      <c r="D25" s="5">
        <v>20191216</v>
      </c>
      <c r="E25" s="4">
        <v>43998</v>
      </c>
      <c r="F25" s="5" t="s">
        <v>1198</v>
      </c>
      <c r="G25" s="5" t="s">
        <v>1155</v>
      </c>
      <c r="H25" s="5" t="s">
        <v>1209</v>
      </c>
      <c r="I25" s="42" t="s">
        <v>1274</v>
      </c>
      <c r="J25" s="5" t="s">
        <v>1275</v>
      </c>
      <c r="K25" s="5" t="s">
        <v>1276</v>
      </c>
      <c r="L25" s="7" t="b">
        <v>1</v>
      </c>
      <c r="M25" s="5" t="s">
        <v>1277</v>
      </c>
      <c r="N25" s="5" t="s">
        <v>1278</v>
      </c>
      <c r="O25" s="5" t="s">
        <v>1279</v>
      </c>
      <c r="P25" s="5" t="s">
        <v>1279</v>
      </c>
      <c r="Q25" s="5" t="s">
        <v>1280</v>
      </c>
    </row>
    <row r="26" ht="27.6" spans="1:17">
      <c r="A26" s="5" t="s">
        <v>71</v>
      </c>
      <c r="B26" s="5">
        <v>19</v>
      </c>
      <c r="C26" s="5" t="s">
        <v>1259</v>
      </c>
      <c r="D26" s="5">
        <v>20191223</v>
      </c>
      <c r="E26" s="4">
        <v>43998</v>
      </c>
      <c r="F26" s="5" t="s">
        <v>1198</v>
      </c>
      <c r="G26" s="5" t="s">
        <v>1155</v>
      </c>
      <c r="H26" s="5" t="s">
        <v>1209</v>
      </c>
      <c r="I26" s="42" t="s">
        <v>1281</v>
      </c>
      <c r="J26" s="5" t="s">
        <v>1275</v>
      </c>
      <c r="K26" s="5" t="s">
        <v>1282</v>
      </c>
      <c r="L26" s="7" t="b">
        <v>1</v>
      </c>
      <c r="M26" s="5" t="s">
        <v>1283</v>
      </c>
      <c r="N26" s="5" t="s">
        <v>1278</v>
      </c>
      <c r="O26" s="5" t="str">
        <f>"高压柜"&amp;C26</f>
        <v>高压柜AK104</v>
      </c>
      <c r="P26" s="5" t="str">
        <f>O26</f>
        <v>高压柜AK104</v>
      </c>
      <c r="Q26" s="5" t="str">
        <f>"设备单机试运转"</f>
        <v>设备单机试运转</v>
      </c>
    </row>
    <row r="27" ht="27.6" spans="1:18">
      <c r="A27" s="5" t="s">
        <v>185</v>
      </c>
      <c r="B27" s="5">
        <v>1</v>
      </c>
      <c r="C27" s="5" t="s">
        <v>1197</v>
      </c>
      <c r="D27" s="5">
        <v>20191252</v>
      </c>
      <c r="E27" s="4">
        <v>44180</v>
      </c>
      <c r="F27" s="5" t="s">
        <v>1198</v>
      </c>
      <c r="G27" s="5" t="s">
        <v>1155</v>
      </c>
      <c r="H27" s="7" t="s">
        <v>1199</v>
      </c>
      <c r="I27" s="41" t="s">
        <v>1284</v>
      </c>
      <c r="J27" s="5" t="s">
        <v>1285</v>
      </c>
      <c r="K27" s="7" t="s">
        <v>1286</v>
      </c>
      <c r="L27" s="5" t="b">
        <v>0</v>
      </c>
      <c r="M27" s="5" t="s">
        <v>1283</v>
      </c>
      <c r="N27" s="5" t="s">
        <v>1278</v>
      </c>
      <c r="O27" s="5" t="str">
        <f t="shared" ref="O27:O37" si="5">"高压柜"&amp;C27</f>
        <v>高压柜AK101</v>
      </c>
      <c r="P27" s="5" t="str">
        <f t="shared" ref="P27:P37" si="6">O27</f>
        <v>高压柜AK101</v>
      </c>
      <c r="Q27" s="5" t="str">
        <f t="shared" ref="Q27:Q37" si="7">"设备单机试运转"</f>
        <v>设备单机试运转</v>
      </c>
      <c r="R27" s="5"/>
    </row>
    <row r="28" ht="27.6" spans="1:18">
      <c r="A28" s="5" t="s">
        <v>185</v>
      </c>
      <c r="B28" s="5">
        <v>2</v>
      </c>
      <c r="C28" s="5" t="s">
        <v>1256</v>
      </c>
      <c r="D28" s="5">
        <v>20191254</v>
      </c>
      <c r="E28" s="4">
        <v>44180</v>
      </c>
      <c r="F28" s="5" t="s">
        <v>1198</v>
      </c>
      <c r="G28" s="5" t="s">
        <v>1155</v>
      </c>
      <c r="H28" s="7" t="s">
        <v>1204</v>
      </c>
      <c r="I28" s="41" t="s">
        <v>1287</v>
      </c>
      <c r="J28" s="5" t="s">
        <v>1285</v>
      </c>
      <c r="K28" s="7" t="s">
        <v>1288</v>
      </c>
      <c r="L28" s="5" t="b">
        <v>0</v>
      </c>
      <c r="M28" s="5" t="s">
        <v>1283</v>
      </c>
      <c r="N28" s="5" t="s">
        <v>1278</v>
      </c>
      <c r="O28" s="5" t="str">
        <f t="shared" si="5"/>
        <v>高压柜AK103</v>
      </c>
      <c r="P28" s="5" t="str">
        <f t="shared" si="6"/>
        <v>高压柜AK103</v>
      </c>
      <c r="Q28" s="5" t="str">
        <f t="shared" si="7"/>
        <v>设备单机试运转</v>
      </c>
      <c r="R28" s="5"/>
    </row>
    <row r="29" ht="27.6" spans="1:18">
      <c r="A29" s="5" t="s">
        <v>185</v>
      </c>
      <c r="B29" s="5">
        <v>3</v>
      </c>
      <c r="C29" s="5" t="s">
        <v>1259</v>
      </c>
      <c r="D29" s="5">
        <v>20191255</v>
      </c>
      <c r="E29" s="4">
        <v>44180</v>
      </c>
      <c r="F29" s="5" t="s">
        <v>1198</v>
      </c>
      <c r="G29" s="5" t="s">
        <v>1155</v>
      </c>
      <c r="H29" s="5" t="s">
        <v>1209</v>
      </c>
      <c r="I29" s="41" t="s">
        <v>1289</v>
      </c>
      <c r="J29" s="5" t="s">
        <v>1211</v>
      </c>
      <c r="K29" s="7" t="s">
        <v>1290</v>
      </c>
      <c r="L29" s="5" t="b">
        <v>0</v>
      </c>
      <c r="M29" s="5" t="s">
        <v>1283</v>
      </c>
      <c r="N29" s="5" t="s">
        <v>1278</v>
      </c>
      <c r="O29" s="5" t="str">
        <f t="shared" si="5"/>
        <v>高压柜AK104</v>
      </c>
      <c r="P29" s="5" t="str">
        <f t="shared" si="6"/>
        <v>高压柜AK104</v>
      </c>
      <c r="Q29" s="5" t="str">
        <f t="shared" si="7"/>
        <v>设备单机试运转</v>
      </c>
      <c r="R29" s="5"/>
    </row>
    <row r="30" ht="27.6" spans="1:18">
      <c r="A30" s="5" t="s">
        <v>185</v>
      </c>
      <c r="B30" s="5">
        <v>4</v>
      </c>
      <c r="C30" s="5" t="s">
        <v>1263</v>
      </c>
      <c r="D30" s="5">
        <v>20191256</v>
      </c>
      <c r="E30" s="4">
        <v>44180</v>
      </c>
      <c r="F30" s="5" t="s">
        <v>1198</v>
      </c>
      <c r="G30" s="5" t="s">
        <v>1155</v>
      </c>
      <c r="H30" s="5" t="s">
        <v>1209</v>
      </c>
      <c r="I30" s="41" t="s">
        <v>1291</v>
      </c>
      <c r="J30" s="5" t="s">
        <v>1211</v>
      </c>
      <c r="K30" s="7" t="s">
        <v>1292</v>
      </c>
      <c r="L30" s="5" t="b">
        <v>0</v>
      </c>
      <c r="M30" s="5" t="s">
        <v>1283</v>
      </c>
      <c r="N30" s="5" t="s">
        <v>1278</v>
      </c>
      <c r="O30" s="5" t="str">
        <f t="shared" si="5"/>
        <v>高压柜AK105</v>
      </c>
      <c r="P30" s="5" t="str">
        <f t="shared" si="6"/>
        <v>高压柜AK105</v>
      </c>
      <c r="Q30" s="5" t="str">
        <f t="shared" si="7"/>
        <v>设备单机试运转</v>
      </c>
      <c r="R30" s="5"/>
    </row>
    <row r="31" ht="27.6" spans="1:18">
      <c r="A31" s="5" t="s">
        <v>185</v>
      </c>
      <c r="B31" s="5">
        <v>5</v>
      </c>
      <c r="C31" s="5" t="s">
        <v>1293</v>
      </c>
      <c r="D31" s="5">
        <v>20191257</v>
      </c>
      <c r="E31" s="4">
        <v>44180</v>
      </c>
      <c r="F31" s="5" t="s">
        <v>1198</v>
      </c>
      <c r="G31" s="5" t="s">
        <v>1155</v>
      </c>
      <c r="H31" s="5" t="s">
        <v>1209</v>
      </c>
      <c r="I31" s="41" t="s">
        <v>1294</v>
      </c>
      <c r="J31" s="5" t="s">
        <v>1211</v>
      </c>
      <c r="K31" s="7" t="s">
        <v>1295</v>
      </c>
      <c r="L31" s="5" t="b">
        <v>0</v>
      </c>
      <c r="M31" s="5" t="s">
        <v>1283</v>
      </c>
      <c r="N31" s="5" t="s">
        <v>1278</v>
      </c>
      <c r="O31" s="5" t="str">
        <f t="shared" si="5"/>
        <v>高压柜AK106</v>
      </c>
      <c r="P31" s="5" t="str">
        <f t="shared" si="6"/>
        <v>高压柜AK106</v>
      </c>
      <c r="Q31" s="5" t="str">
        <f t="shared" si="7"/>
        <v>设备单机试运转</v>
      </c>
      <c r="R31" s="5"/>
    </row>
    <row r="32" ht="27.6" spans="1:18">
      <c r="A32" s="5" t="s">
        <v>185</v>
      </c>
      <c r="B32" s="5">
        <v>6</v>
      </c>
      <c r="C32" s="5" t="s">
        <v>1266</v>
      </c>
      <c r="D32" s="5">
        <v>20191258</v>
      </c>
      <c r="E32" s="4">
        <v>44180</v>
      </c>
      <c r="F32" s="5" t="s">
        <v>1198</v>
      </c>
      <c r="G32" s="5" t="s">
        <v>1155</v>
      </c>
      <c r="H32" s="5" t="s">
        <v>1209</v>
      </c>
      <c r="I32" s="41" t="s">
        <v>1296</v>
      </c>
      <c r="J32" s="5" t="s">
        <v>1211</v>
      </c>
      <c r="K32" s="7" t="s">
        <v>1297</v>
      </c>
      <c r="L32" s="5" t="b">
        <v>0</v>
      </c>
      <c r="M32" s="5" t="s">
        <v>1283</v>
      </c>
      <c r="N32" s="5" t="s">
        <v>1278</v>
      </c>
      <c r="O32" s="5" t="str">
        <f t="shared" si="5"/>
        <v>高压柜AK107</v>
      </c>
      <c r="P32" s="5" t="str">
        <f t="shared" si="6"/>
        <v>高压柜AK107</v>
      </c>
      <c r="Q32" s="5" t="str">
        <f t="shared" si="7"/>
        <v>设备单机试运转</v>
      </c>
      <c r="R32" s="5"/>
    </row>
    <row r="33" ht="27.6" spans="1:18">
      <c r="A33" s="5" t="s">
        <v>185</v>
      </c>
      <c r="B33" s="5">
        <v>7</v>
      </c>
      <c r="C33" s="5" t="s">
        <v>1298</v>
      </c>
      <c r="D33" s="5">
        <v>20191249</v>
      </c>
      <c r="E33" s="4">
        <v>44180</v>
      </c>
      <c r="F33" s="5" t="s">
        <v>1198</v>
      </c>
      <c r="G33" s="5" t="s">
        <v>1155</v>
      </c>
      <c r="H33" s="7" t="s">
        <v>1204</v>
      </c>
      <c r="I33" s="41" t="s">
        <v>1299</v>
      </c>
      <c r="J33" s="5" t="s">
        <v>1285</v>
      </c>
      <c r="K33" s="7" t="s">
        <v>1300</v>
      </c>
      <c r="L33" s="5" t="b">
        <v>0</v>
      </c>
      <c r="M33" s="5" t="s">
        <v>1283</v>
      </c>
      <c r="N33" s="5" t="s">
        <v>1278</v>
      </c>
      <c r="O33" s="5" t="str">
        <f t="shared" si="5"/>
        <v>高压柜AK203</v>
      </c>
      <c r="P33" s="5" t="str">
        <f t="shared" si="6"/>
        <v>高压柜AK203</v>
      </c>
      <c r="Q33" s="5" t="str">
        <f t="shared" si="7"/>
        <v>设备单机试运转</v>
      </c>
      <c r="R33" s="5"/>
    </row>
    <row r="34" ht="27.6" spans="1:18">
      <c r="A34" s="5" t="s">
        <v>185</v>
      </c>
      <c r="B34" s="5">
        <v>8</v>
      </c>
      <c r="C34" s="5" t="s">
        <v>1273</v>
      </c>
      <c r="D34" s="5">
        <v>20191248</v>
      </c>
      <c r="E34" s="4">
        <v>44180</v>
      </c>
      <c r="F34" s="5" t="s">
        <v>1198</v>
      </c>
      <c r="G34" s="5" t="s">
        <v>1155</v>
      </c>
      <c r="H34" s="5" t="s">
        <v>1209</v>
      </c>
      <c r="I34" s="41" t="s">
        <v>1301</v>
      </c>
      <c r="J34" s="5" t="s">
        <v>1211</v>
      </c>
      <c r="K34" s="7" t="s">
        <v>1302</v>
      </c>
      <c r="L34" s="5" t="b">
        <v>0</v>
      </c>
      <c r="M34" s="5" t="s">
        <v>1283</v>
      </c>
      <c r="N34" s="5" t="s">
        <v>1278</v>
      </c>
      <c r="O34" s="5" t="str">
        <f t="shared" si="5"/>
        <v>高压柜AK204</v>
      </c>
      <c r="P34" s="5" t="str">
        <f t="shared" si="6"/>
        <v>高压柜AK204</v>
      </c>
      <c r="Q34" s="5" t="str">
        <f t="shared" si="7"/>
        <v>设备单机试运转</v>
      </c>
      <c r="R34" s="5"/>
    </row>
    <row r="35" ht="27.6" spans="1:18">
      <c r="A35" s="5" t="s">
        <v>185</v>
      </c>
      <c r="B35" s="5">
        <v>9</v>
      </c>
      <c r="C35" s="5" t="s">
        <v>1303</v>
      </c>
      <c r="D35" s="5">
        <v>20191247</v>
      </c>
      <c r="E35" s="4">
        <v>44180</v>
      </c>
      <c r="F35" s="5" t="s">
        <v>1198</v>
      </c>
      <c r="G35" s="5" t="s">
        <v>1155</v>
      </c>
      <c r="H35" s="5" t="s">
        <v>1209</v>
      </c>
      <c r="I35" s="41" t="s">
        <v>1304</v>
      </c>
      <c r="J35" s="5" t="s">
        <v>1211</v>
      </c>
      <c r="K35" s="7" t="s">
        <v>1305</v>
      </c>
      <c r="L35" s="5" t="b">
        <v>0</v>
      </c>
      <c r="M35" s="5" t="s">
        <v>1283</v>
      </c>
      <c r="N35" s="5" t="s">
        <v>1278</v>
      </c>
      <c r="O35" s="5" t="str">
        <f t="shared" si="5"/>
        <v>高压柜AK205</v>
      </c>
      <c r="P35" s="5" t="str">
        <f t="shared" si="6"/>
        <v>高压柜AK205</v>
      </c>
      <c r="Q35" s="5" t="str">
        <f t="shared" si="7"/>
        <v>设备单机试运转</v>
      </c>
      <c r="R35" s="5"/>
    </row>
    <row r="36" ht="27.6" spans="1:18">
      <c r="A36" s="5" t="s">
        <v>185</v>
      </c>
      <c r="B36" s="5">
        <v>10</v>
      </c>
      <c r="C36" s="5" t="s">
        <v>1306</v>
      </c>
      <c r="D36" s="5">
        <v>20191246</v>
      </c>
      <c r="E36" s="4">
        <v>44180</v>
      </c>
      <c r="F36" s="5" t="s">
        <v>1198</v>
      </c>
      <c r="G36" s="5" t="s">
        <v>1155</v>
      </c>
      <c r="H36" s="5" t="s">
        <v>1209</v>
      </c>
      <c r="I36" s="41" t="s">
        <v>1307</v>
      </c>
      <c r="J36" s="5" t="s">
        <v>1211</v>
      </c>
      <c r="K36" s="7" t="s">
        <v>1308</v>
      </c>
      <c r="L36" s="5" t="b">
        <v>0</v>
      </c>
      <c r="M36" s="5" t="s">
        <v>1283</v>
      </c>
      <c r="N36" s="5" t="s">
        <v>1278</v>
      </c>
      <c r="O36" s="5" t="str">
        <f t="shared" si="5"/>
        <v>高压柜AK206</v>
      </c>
      <c r="P36" s="5" t="str">
        <f t="shared" si="6"/>
        <v>高压柜AK206</v>
      </c>
      <c r="Q36" s="5" t="str">
        <f t="shared" si="7"/>
        <v>设备单机试运转</v>
      </c>
      <c r="R36" s="5"/>
    </row>
    <row r="37" ht="27.6" spans="1:18">
      <c r="A37" s="5" t="s">
        <v>185</v>
      </c>
      <c r="B37" s="5">
        <v>11</v>
      </c>
      <c r="C37" s="5" t="s">
        <v>1309</v>
      </c>
      <c r="D37" s="5">
        <v>20191245</v>
      </c>
      <c r="E37" s="4">
        <v>44180</v>
      </c>
      <c r="F37" s="5" t="s">
        <v>1198</v>
      </c>
      <c r="G37" s="5" t="s">
        <v>1155</v>
      </c>
      <c r="H37" s="5" t="s">
        <v>1209</v>
      </c>
      <c r="I37" s="41" t="s">
        <v>1310</v>
      </c>
      <c r="J37" s="5" t="s">
        <v>1211</v>
      </c>
      <c r="K37" s="7" t="s">
        <v>1268</v>
      </c>
      <c r="L37" s="5" t="b">
        <v>0</v>
      </c>
      <c r="M37" s="5" t="s">
        <v>1283</v>
      </c>
      <c r="N37" s="5" t="s">
        <v>1278</v>
      </c>
      <c r="O37" s="5" t="str">
        <f t="shared" si="5"/>
        <v>高压柜AK207</v>
      </c>
      <c r="P37" s="5" t="str">
        <f t="shared" si="6"/>
        <v>高压柜AK207</v>
      </c>
      <c r="Q37" s="5" t="str">
        <f t="shared" si="7"/>
        <v>设备单机试运转</v>
      </c>
      <c r="R37" s="5"/>
    </row>
  </sheetData>
  <conditionalFormatting sqref="L1">
    <cfRule type="cellIs" dxfId="29" priority="1" operator="equal">
      <formula>TRUE</formula>
    </cfRule>
  </conditionalFormatting>
  <pageMargins left="0.7" right="0.7" top="0.75" bottom="0.75" header="0.3" footer="0.3"/>
  <pageSetup paperSize="9" orientation="portrait"/>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0"/>
  <sheetViews>
    <sheetView zoomScale="85" zoomScaleNormal="85" topLeftCell="F28" workbookViewId="0">
      <selection activeCell="M54" sqref="M54"/>
    </sheetView>
  </sheetViews>
  <sheetFormatPr defaultColWidth="9" defaultRowHeight="13.8"/>
  <cols>
    <col min="1" max="1" width="9.66666666666667" customWidth="1"/>
    <col min="2" max="2" width="27.6666666666667" customWidth="1"/>
    <col min="3" max="3" width="15.1111111111111" customWidth="1"/>
    <col min="4" max="5" width="16.4444444444444" customWidth="1"/>
    <col min="6" max="6" width="25.5555555555556" customWidth="1"/>
    <col min="7" max="7" width="16.4444444444444" customWidth="1"/>
    <col min="8" max="8" width="14.3796296296296" customWidth="1"/>
    <col min="9" max="9" width="14.1111111111111" customWidth="1"/>
    <col min="10" max="10" width="10.8425925925926" customWidth="1"/>
    <col min="11" max="11" width="18.4444444444444" customWidth="1"/>
    <col min="12" max="12" width="13.3240740740741" customWidth="1"/>
    <col min="13" max="13" width="26.9166666666667" customWidth="1"/>
    <col min="14" max="14" width="26.9166666666667" style="20" customWidth="1"/>
    <col min="15" max="15" width="13.1111111111111" customWidth="1"/>
    <col min="16" max="16" width="13.2222222222222" customWidth="1"/>
    <col min="17" max="17" width="8.49074074074074" customWidth="1"/>
    <col min="18" max="18" width="13.4444444444444" customWidth="1"/>
    <col min="19" max="20" width="8.49074074074074" customWidth="1"/>
    <col min="21" max="21" width="12.9351851851852" customWidth="1"/>
    <col min="22" max="24" width="8.49074074074074" customWidth="1"/>
    <col min="25" max="25" width="11.8888888888889" customWidth="1"/>
  </cols>
  <sheetData>
    <row r="1" spans="1:26">
      <c r="A1" t="s">
        <v>1311</v>
      </c>
      <c r="B1" t="s">
        <v>20</v>
      </c>
      <c r="C1" t="s">
        <v>1312</v>
      </c>
      <c r="D1" t="s">
        <v>1313</v>
      </c>
      <c r="E1" t="s">
        <v>1314</v>
      </c>
      <c r="F1" t="s">
        <v>1141</v>
      </c>
      <c r="G1" t="s">
        <v>1315</v>
      </c>
      <c r="H1" t="s">
        <v>1316</v>
      </c>
      <c r="I1" t="s">
        <v>1317</v>
      </c>
      <c r="J1" t="s">
        <v>1318</v>
      </c>
      <c r="K1" t="s">
        <v>436</v>
      </c>
      <c r="L1" t="s">
        <v>437</v>
      </c>
      <c r="M1" t="s">
        <v>1146</v>
      </c>
      <c r="N1" t="s">
        <v>1319</v>
      </c>
      <c r="O1" t="s">
        <v>1320</v>
      </c>
      <c r="P1" t="s">
        <v>1321</v>
      </c>
      <c r="Q1" t="s">
        <v>1322</v>
      </c>
      <c r="R1" t="s">
        <v>1323</v>
      </c>
      <c r="S1" t="s">
        <v>1324</v>
      </c>
      <c r="T1" t="s">
        <v>1325</v>
      </c>
      <c r="U1" t="s">
        <v>1326</v>
      </c>
      <c r="V1" t="s">
        <v>1327</v>
      </c>
      <c r="W1" t="s">
        <v>1328</v>
      </c>
      <c r="X1" t="s">
        <v>1329</v>
      </c>
      <c r="Y1" t="s">
        <v>1330</v>
      </c>
      <c r="Z1" t="s">
        <v>7</v>
      </c>
    </row>
    <row r="2" spans="1:26">
      <c r="A2" s="7" t="s">
        <v>1331</v>
      </c>
      <c r="B2" s="7" t="s">
        <v>1332</v>
      </c>
      <c r="C2" s="7" t="s">
        <v>1333</v>
      </c>
      <c r="D2" s="36" t="s">
        <v>1153</v>
      </c>
      <c r="E2" s="36" t="s">
        <v>1334</v>
      </c>
      <c r="F2" s="37" t="s">
        <v>1185</v>
      </c>
      <c r="G2" s="7" t="s">
        <v>1335</v>
      </c>
      <c r="H2" s="38" t="s">
        <v>1336</v>
      </c>
      <c r="I2" s="38" t="s">
        <v>1336</v>
      </c>
      <c r="J2" s="38" t="s">
        <v>1337</v>
      </c>
      <c r="K2" s="7" t="s">
        <v>1338</v>
      </c>
      <c r="L2" s="41" t="s">
        <v>487</v>
      </c>
      <c r="M2" s="7" t="s">
        <v>1339</v>
      </c>
      <c r="N2" s="20" t="s">
        <v>1340</v>
      </c>
      <c r="O2" t="str">
        <f ca="1">RANDBETWEEN(170,230)/10&amp;"μΩ"</f>
        <v>18.1μΩ</v>
      </c>
      <c r="P2" t="str">
        <f ca="1">RANDBETWEEN(170,230)/10&amp;"μΩ"</f>
        <v>22.4μΩ</v>
      </c>
      <c r="Q2" t="str">
        <f ca="1">RANDBETWEEN(170,230)/10&amp;"μΩ"</f>
        <v>20.6μΩ</v>
      </c>
      <c r="R2">
        <f ca="1">RANDBETWEEN(472,476)/10</f>
        <v>47.3</v>
      </c>
      <c r="S2">
        <f ca="1">RANDBETWEEN(472,476)/10</f>
        <v>47.3</v>
      </c>
      <c r="T2">
        <f ca="1">RANDBETWEEN(472,476)/10</f>
        <v>47.2</v>
      </c>
      <c r="U2" t="str">
        <f ca="1">TEXT(MAX(R2:T2)-MIN(R2:T2),"0.0")</f>
        <v>0.1</v>
      </c>
      <c r="V2">
        <f ca="1">RANDBETWEEN(422,427)/10</f>
        <v>42.3</v>
      </c>
      <c r="W2">
        <f ca="1">RANDBETWEEN(422,427)/10</f>
        <v>42.6</v>
      </c>
      <c r="X2">
        <f ca="1">RANDBETWEEN(422,427)/10</f>
        <v>42.3</v>
      </c>
      <c r="Y2" t="str">
        <f ca="1">TEXT(MAX(V2:X2)-MIN(V2:X2),"0.0")</f>
        <v>0.3</v>
      </c>
      <c r="Z2" t="b">
        <v>1</v>
      </c>
    </row>
    <row r="3" spans="1:26">
      <c r="A3" s="7" t="s">
        <v>1341</v>
      </c>
      <c r="B3" s="7" t="s">
        <v>1332</v>
      </c>
      <c r="C3" s="7" t="s">
        <v>1342</v>
      </c>
      <c r="D3" s="36" t="s">
        <v>1153</v>
      </c>
      <c r="E3" s="36" t="s">
        <v>1343</v>
      </c>
      <c r="F3" s="37" t="s">
        <v>1185</v>
      </c>
      <c r="G3" s="7" t="s">
        <v>1335</v>
      </c>
      <c r="H3" s="38" t="s">
        <v>1336</v>
      </c>
      <c r="I3" s="38" t="s">
        <v>1336</v>
      </c>
      <c r="J3" s="38" t="s">
        <v>1344</v>
      </c>
      <c r="K3" s="7" t="s">
        <v>1345</v>
      </c>
      <c r="L3" s="41" t="s">
        <v>487</v>
      </c>
      <c r="M3" s="7" t="s">
        <v>1339</v>
      </c>
      <c r="N3" s="20" t="s">
        <v>1340</v>
      </c>
      <c r="O3" t="str">
        <f ca="1" t="shared" ref="O3:O12" si="0">RANDBETWEEN(170,230)/10&amp;"μΩ"</f>
        <v>19μΩ</v>
      </c>
      <c r="P3" t="str">
        <f ca="1" t="shared" ref="P3:P12" si="1">RANDBETWEEN(170,230)/10&amp;"μΩ"</f>
        <v>22.3μΩ</v>
      </c>
      <c r="Q3" t="str">
        <f ca="1" t="shared" ref="Q3:Q12" si="2">RANDBETWEEN(170,230)/10&amp;"μΩ"</f>
        <v>19.8μΩ</v>
      </c>
      <c r="R3">
        <f ca="1" t="shared" ref="R3:R12" si="3">RANDBETWEEN(472,476)/10</f>
        <v>47.5</v>
      </c>
      <c r="S3">
        <f ca="1" t="shared" ref="S3:S12" si="4">RANDBETWEEN(472,476)/10</f>
        <v>47.2</v>
      </c>
      <c r="T3">
        <f ca="1" t="shared" ref="T3:T12" si="5">RANDBETWEEN(472,476)/10</f>
        <v>47.6</v>
      </c>
      <c r="U3" t="str">
        <f ca="1" t="shared" ref="U3:U32" si="6">TEXT(MAX(R3:T3)-MIN(R3:T3),"0.0")</f>
        <v>0.4</v>
      </c>
      <c r="V3">
        <f ca="1" t="shared" ref="V3:V12" si="7">RANDBETWEEN(422,427)/10</f>
        <v>42.7</v>
      </c>
      <c r="W3">
        <f ca="1" t="shared" ref="W3:W12" si="8">RANDBETWEEN(422,427)/10</f>
        <v>42.3</v>
      </c>
      <c r="X3">
        <f ca="1" t="shared" ref="X3:X12" si="9">RANDBETWEEN(422,427)/10</f>
        <v>42.4</v>
      </c>
      <c r="Y3" t="str">
        <f ca="1" t="shared" ref="Y3:Y32" si="10">TEXT(MAX(V3:X3)-MIN(V3:X3),"0.0")</f>
        <v>0.4</v>
      </c>
      <c r="Z3" t="b">
        <v>1</v>
      </c>
    </row>
    <row r="4" spans="1:26">
      <c r="A4" s="7" t="s">
        <v>1309</v>
      </c>
      <c r="B4" s="7" t="s">
        <v>1332</v>
      </c>
      <c r="C4" s="7" t="s">
        <v>1333</v>
      </c>
      <c r="D4" s="36" t="s">
        <v>1153</v>
      </c>
      <c r="E4" s="36" t="s">
        <v>1334</v>
      </c>
      <c r="F4" s="37" t="s">
        <v>1185</v>
      </c>
      <c r="G4" s="7" t="s">
        <v>1335</v>
      </c>
      <c r="H4" s="38" t="s">
        <v>1336</v>
      </c>
      <c r="I4" s="38" t="s">
        <v>1336</v>
      </c>
      <c r="J4" s="38" t="s">
        <v>1337</v>
      </c>
      <c r="K4" s="7" t="s">
        <v>1346</v>
      </c>
      <c r="L4" s="41" t="s">
        <v>487</v>
      </c>
      <c r="M4" s="7" t="s">
        <v>1339</v>
      </c>
      <c r="N4" s="20" t="s">
        <v>1340</v>
      </c>
      <c r="O4" t="str">
        <f ca="1" t="shared" si="0"/>
        <v>20.4μΩ</v>
      </c>
      <c r="P4" t="str">
        <f ca="1" t="shared" si="1"/>
        <v>19.5μΩ</v>
      </c>
      <c r="Q4" t="str">
        <f ca="1" t="shared" si="2"/>
        <v>17.1μΩ</v>
      </c>
      <c r="R4">
        <f ca="1" t="shared" si="3"/>
        <v>47.4</v>
      </c>
      <c r="S4">
        <f ca="1" t="shared" si="4"/>
        <v>47.5</v>
      </c>
      <c r="T4">
        <f ca="1" t="shared" si="5"/>
        <v>47.2</v>
      </c>
      <c r="U4" t="str">
        <f ca="1" t="shared" si="6"/>
        <v>0.3</v>
      </c>
      <c r="V4">
        <f ca="1" t="shared" si="7"/>
        <v>42.2</v>
      </c>
      <c r="W4">
        <f ca="1" t="shared" si="8"/>
        <v>42.2</v>
      </c>
      <c r="X4">
        <f ca="1" t="shared" si="9"/>
        <v>42.5</v>
      </c>
      <c r="Y4" t="str">
        <f ca="1" t="shared" si="10"/>
        <v>0.3</v>
      </c>
      <c r="Z4" t="b">
        <v>1</v>
      </c>
    </row>
    <row r="5" spans="1:26">
      <c r="A5" s="7" t="s">
        <v>1306</v>
      </c>
      <c r="B5" s="7" t="s">
        <v>1332</v>
      </c>
      <c r="C5" s="7" t="s">
        <v>1347</v>
      </c>
      <c r="D5" s="36" t="s">
        <v>1153</v>
      </c>
      <c r="E5" s="36" t="s">
        <v>1348</v>
      </c>
      <c r="F5" s="37" t="s">
        <v>1185</v>
      </c>
      <c r="G5" s="7" t="s">
        <v>1335</v>
      </c>
      <c r="H5" s="38" t="s">
        <v>1336</v>
      </c>
      <c r="I5" s="38" t="s">
        <v>1336</v>
      </c>
      <c r="J5" s="38" t="s">
        <v>1337</v>
      </c>
      <c r="K5" s="7" t="s">
        <v>1349</v>
      </c>
      <c r="L5" s="41" t="s">
        <v>487</v>
      </c>
      <c r="M5" s="7" t="s">
        <v>1339</v>
      </c>
      <c r="N5" s="20" t="s">
        <v>1340</v>
      </c>
      <c r="O5" t="str">
        <f ca="1" t="shared" si="0"/>
        <v>21.6μΩ</v>
      </c>
      <c r="P5" t="str">
        <f ca="1" t="shared" si="1"/>
        <v>21.4μΩ</v>
      </c>
      <c r="Q5" t="str">
        <f ca="1" t="shared" si="2"/>
        <v>19μΩ</v>
      </c>
      <c r="R5">
        <f ca="1" t="shared" si="3"/>
        <v>47.4</v>
      </c>
      <c r="S5">
        <f ca="1" t="shared" si="4"/>
        <v>47.6</v>
      </c>
      <c r="T5">
        <f ca="1" t="shared" si="5"/>
        <v>47.3</v>
      </c>
      <c r="U5" t="str">
        <f ca="1" t="shared" si="6"/>
        <v>0.3</v>
      </c>
      <c r="V5">
        <f ca="1" t="shared" si="7"/>
        <v>42.3</v>
      </c>
      <c r="W5">
        <f ca="1" t="shared" si="8"/>
        <v>42.3</v>
      </c>
      <c r="X5">
        <f ca="1" t="shared" si="9"/>
        <v>42.5</v>
      </c>
      <c r="Y5" t="str">
        <f ca="1" t="shared" si="10"/>
        <v>0.2</v>
      </c>
      <c r="Z5" t="b">
        <v>1</v>
      </c>
    </row>
    <row r="6" spans="1:26">
      <c r="A6" s="7" t="s">
        <v>1303</v>
      </c>
      <c r="B6" s="7" t="s">
        <v>1332</v>
      </c>
      <c r="C6" s="7" t="s">
        <v>1347</v>
      </c>
      <c r="D6" s="36" t="s">
        <v>1153</v>
      </c>
      <c r="E6" s="36" t="s">
        <v>1348</v>
      </c>
      <c r="F6" s="37" t="s">
        <v>1185</v>
      </c>
      <c r="G6" s="7" t="s">
        <v>1335</v>
      </c>
      <c r="H6" s="38" t="s">
        <v>1336</v>
      </c>
      <c r="I6" s="38" t="s">
        <v>1336</v>
      </c>
      <c r="J6" s="38" t="s">
        <v>1337</v>
      </c>
      <c r="K6" s="7" t="s">
        <v>1350</v>
      </c>
      <c r="L6" s="41" t="s">
        <v>487</v>
      </c>
      <c r="M6" s="7" t="s">
        <v>1339</v>
      </c>
      <c r="N6" s="20" t="s">
        <v>1340</v>
      </c>
      <c r="O6" t="str">
        <f ca="1" t="shared" si="0"/>
        <v>22.4μΩ</v>
      </c>
      <c r="P6" t="str">
        <f ca="1" t="shared" si="1"/>
        <v>22.3μΩ</v>
      </c>
      <c r="Q6" t="str">
        <f ca="1" t="shared" si="2"/>
        <v>18μΩ</v>
      </c>
      <c r="R6">
        <f ca="1" t="shared" si="3"/>
        <v>47.4</v>
      </c>
      <c r="S6">
        <f ca="1" t="shared" si="4"/>
        <v>47.6</v>
      </c>
      <c r="T6">
        <f ca="1" t="shared" si="5"/>
        <v>47.5</v>
      </c>
      <c r="U6" t="str">
        <f ca="1" t="shared" si="6"/>
        <v>0.2</v>
      </c>
      <c r="V6">
        <f ca="1" t="shared" si="7"/>
        <v>42.3</v>
      </c>
      <c r="W6">
        <f ca="1" t="shared" si="8"/>
        <v>42.5</v>
      </c>
      <c r="X6">
        <f ca="1" t="shared" si="9"/>
        <v>42.4</v>
      </c>
      <c r="Y6" t="str">
        <f ca="1" t="shared" si="10"/>
        <v>0.2</v>
      </c>
      <c r="Z6" t="b">
        <v>1</v>
      </c>
    </row>
    <row r="7" spans="1:26">
      <c r="A7" s="7" t="s">
        <v>1273</v>
      </c>
      <c r="B7" s="7" t="s">
        <v>1332</v>
      </c>
      <c r="C7" s="7" t="s">
        <v>1333</v>
      </c>
      <c r="D7" s="36" t="s">
        <v>1153</v>
      </c>
      <c r="E7" s="36" t="s">
        <v>1334</v>
      </c>
      <c r="F7" s="37" t="s">
        <v>1185</v>
      </c>
      <c r="G7" s="7" t="s">
        <v>1335</v>
      </c>
      <c r="H7" s="38" t="s">
        <v>1336</v>
      </c>
      <c r="I7" s="38" t="s">
        <v>1336</v>
      </c>
      <c r="J7" s="38" t="s">
        <v>1337</v>
      </c>
      <c r="K7" s="7" t="s">
        <v>1276</v>
      </c>
      <c r="L7" s="41" t="s">
        <v>487</v>
      </c>
      <c r="M7" s="7" t="s">
        <v>1339</v>
      </c>
      <c r="N7" s="20" t="s">
        <v>1340</v>
      </c>
      <c r="O7" t="str">
        <f ca="1" t="shared" si="0"/>
        <v>18.3μΩ</v>
      </c>
      <c r="P7" t="str">
        <f ca="1" t="shared" si="1"/>
        <v>21.4μΩ</v>
      </c>
      <c r="Q7" t="str">
        <f ca="1" t="shared" si="2"/>
        <v>21.4μΩ</v>
      </c>
      <c r="R7">
        <f ca="1" t="shared" si="3"/>
        <v>47.6</v>
      </c>
      <c r="S7">
        <f ca="1" t="shared" si="4"/>
        <v>47.2</v>
      </c>
      <c r="T7">
        <f ca="1" t="shared" si="5"/>
        <v>47.6</v>
      </c>
      <c r="U7" t="str">
        <f ca="1" t="shared" si="6"/>
        <v>0.4</v>
      </c>
      <c r="V7">
        <f ca="1" t="shared" si="7"/>
        <v>42.4</v>
      </c>
      <c r="W7">
        <f ca="1" t="shared" si="8"/>
        <v>42.3</v>
      </c>
      <c r="X7">
        <f ca="1" t="shared" si="9"/>
        <v>42.2</v>
      </c>
      <c r="Y7" t="str">
        <f ca="1" t="shared" si="10"/>
        <v>0.2</v>
      </c>
      <c r="Z7" t="b">
        <v>1</v>
      </c>
    </row>
    <row r="8" spans="1:26">
      <c r="A8" s="7" t="s">
        <v>1351</v>
      </c>
      <c r="B8" s="7" t="s">
        <v>1332</v>
      </c>
      <c r="C8" s="7" t="s">
        <v>1352</v>
      </c>
      <c r="D8" s="36" t="s">
        <v>1153</v>
      </c>
      <c r="E8" s="36" t="s">
        <v>1353</v>
      </c>
      <c r="F8" s="37" t="s">
        <v>1185</v>
      </c>
      <c r="G8" s="7" t="s">
        <v>1335</v>
      </c>
      <c r="H8" s="38" t="s">
        <v>1336</v>
      </c>
      <c r="I8" s="38" t="s">
        <v>1336</v>
      </c>
      <c r="J8" s="38" t="s">
        <v>1337</v>
      </c>
      <c r="K8" s="7" t="s">
        <v>1354</v>
      </c>
      <c r="L8" s="41" t="s">
        <v>487</v>
      </c>
      <c r="M8" s="7" t="s">
        <v>1339</v>
      </c>
      <c r="N8" s="20" t="s">
        <v>1340</v>
      </c>
      <c r="O8" t="str">
        <f ca="1" t="shared" si="0"/>
        <v>21μΩ</v>
      </c>
      <c r="P8" t="str">
        <f ca="1" t="shared" si="1"/>
        <v>20.7μΩ</v>
      </c>
      <c r="Q8" t="str">
        <f ca="1" t="shared" si="2"/>
        <v>20.3μΩ</v>
      </c>
      <c r="R8">
        <f ca="1" t="shared" si="3"/>
        <v>47.5</v>
      </c>
      <c r="S8">
        <f ca="1" t="shared" si="4"/>
        <v>47.5</v>
      </c>
      <c r="T8">
        <f ca="1" t="shared" si="5"/>
        <v>47.3</v>
      </c>
      <c r="U8" t="str">
        <f ca="1" t="shared" si="6"/>
        <v>0.2</v>
      </c>
      <c r="V8">
        <f ca="1" t="shared" si="7"/>
        <v>42.7</v>
      </c>
      <c r="W8">
        <f ca="1" t="shared" si="8"/>
        <v>42.5</v>
      </c>
      <c r="X8">
        <f ca="1" t="shared" si="9"/>
        <v>42.6</v>
      </c>
      <c r="Y8" t="str">
        <f ca="1" t="shared" si="10"/>
        <v>0.2</v>
      </c>
      <c r="Z8" t="b">
        <v>1</v>
      </c>
    </row>
    <row r="9" spans="1:26">
      <c r="A9" s="7" t="s">
        <v>1197</v>
      </c>
      <c r="B9" s="7" t="s">
        <v>1332</v>
      </c>
      <c r="C9" s="7" t="s">
        <v>1342</v>
      </c>
      <c r="D9" s="36" t="s">
        <v>1153</v>
      </c>
      <c r="E9" s="36" t="s">
        <v>1343</v>
      </c>
      <c r="F9" s="37" t="s">
        <v>1185</v>
      </c>
      <c r="G9" s="7" t="s">
        <v>1335</v>
      </c>
      <c r="H9" s="38" t="s">
        <v>1336</v>
      </c>
      <c r="I9" s="38" t="s">
        <v>1336</v>
      </c>
      <c r="J9" s="7" t="s">
        <v>1344</v>
      </c>
      <c r="K9" s="7" t="s">
        <v>1202</v>
      </c>
      <c r="L9" s="41" t="s">
        <v>487</v>
      </c>
      <c r="M9" s="7" t="s">
        <v>1339</v>
      </c>
      <c r="N9" s="20" t="s">
        <v>1340</v>
      </c>
      <c r="O9" t="str">
        <f ca="1" t="shared" si="0"/>
        <v>22.4μΩ</v>
      </c>
      <c r="P9" t="str">
        <f ca="1" t="shared" si="1"/>
        <v>18.2μΩ</v>
      </c>
      <c r="Q9" t="str">
        <f ca="1" t="shared" si="2"/>
        <v>20.6μΩ</v>
      </c>
      <c r="R9">
        <f ca="1" t="shared" si="3"/>
        <v>47.5</v>
      </c>
      <c r="S9">
        <f ca="1" t="shared" si="4"/>
        <v>47.5</v>
      </c>
      <c r="T9">
        <f ca="1" t="shared" si="5"/>
        <v>47.3</v>
      </c>
      <c r="U9" t="str">
        <f ca="1" t="shared" si="6"/>
        <v>0.2</v>
      </c>
      <c r="V9">
        <f ca="1" t="shared" si="7"/>
        <v>42.2</v>
      </c>
      <c r="W9">
        <f ca="1" t="shared" si="8"/>
        <v>42.6</v>
      </c>
      <c r="X9">
        <f ca="1" t="shared" si="9"/>
        <v>42.7</v>
      </c>
      <c r="Y9" t="str">
        <f ca="1" t="shared" si="10"/>
        <v>0.5</v>
      </c>
      <c r="Z9" t="b">
        <v>1</v>
      </c>
    </row>
    <row r="10" spans="1:26">
      <c r="A10" s="7" t="s">
        <v>1203</v>
      </c>
      <c r="B10" s="7" t="s">
        <v>1332</v>
      </c>
      <c r="C10" s="7" t="s">
        <v>1352</v>
      </c>
      <c r="D10" s="36" t="s">
        <v>1153</v>
      </c>
      <c r="E10" s="36" t="s">
        <v>1353</v>
      </c>
      <c r="F10" s="37" t="s">
        <v>1185</v>
      </c>
      <c r="G10" s="7" t="s">
        <v>1335</v>
      </c>
      <c r="H10" s="38" t="s">
        <v>1336</v>
      </c>
      <c r="I10" s="38" t="s">
        <v>1336</v>
      </c>
      <c r="J10" s="7" t="s">
        <v>1337</v>
      </c>
      <c r="K10" s="7" t="s">
        <v>1207</v>
      </c>
      <c r="L10" s="41" t="s">
        <v>487</v>
      </c>
      <c r="M10" s="7" t="s">
        <v>1339</v>
      </c>
      <c r="N10" s="20" t="s">
        <v>1340</v>
      </c>
      <c r="O10" t="str">
        <f ca="1" t="shared" si="0"/>
        <v>20.7μΩ</v>
      </c>
      <c r="P10" t="str">
        <f ca="1" t="shared" si="1"/>
        <v>18.3μΩ</v>
      </c>
      <c r="Q10" t="str">
        <f ca="1" t="shared" si="2"/>
        <v>19.8μΩ</v>
      </c>
      <c r="R10">
        <f ca="1" t="shared" si="3"/>
        <v>47.4</v>
      </c>
      <c r="S10">
        <f ca="1" t="shared" si="4"/>
        <v>47.5</v>
      </c>
      <c r="T10">
        <f ca="1" t="shared" si="5"/>
        <v>47.2</v>
      </c>
      <c r="U10" t="str">
        <f ca="1" t="shared" si="6"/>
        <v>0.3</v>
      </c>
      <c r="V10">
        <f ca="1" t="shared" si="7"/>
        <v>42.2</v>
      </c>
      <c r="W10">
        <f ca="1" t="shared" si="8"/>
        <v>42.2</v>
      </c>
      <c r="X10">
        <f ca="1" t="shared" si="9"/>
        <v>42.6</v>
      </c>
      <c r="Y10" t="str">
        <f ca="1" t="shared" si="10"/>
        <v>0.4</v>
      </c>
      <c r="Z10" t="b">
        <v>1</v>
      </c>
    </row>
    <row r="11" spans="1:26">
      <c r="A11" s="7" t="s">
        <v>1259</v>
      </c>
      <c r="B11" s="7" t="s">
        <v>1332</v>
      </c>
      <c r="C11" s="7" t="s">
        <v>1333</v>
      </c>
      <c r="D11" s="36" t="s">
        <v>1153</v>
      </c>
      <c r="E11" s="36" t="s">
        <v>1334</v>
      </c>
      <c r="F11" s="37" t="s">
        <v>1185</v>
      </c>
      <c r="G11" s="7" t="s">
        <v>1335</v>
      </c>
      <c r="H11" s="38" t="s">
        <v>1336</v>
      </c>
      <c r="I11" s="38" t="s">
        <v>1336</v>
      </c>
      <c r="J11" s="7" t="s">
        <v>1337</v>
      </c>
      <c r="K11" s="7" t="s">
        <v>1282</v>
      </c>
      <c r="L11" s="41" t="s">
        <v>487</v>
      </c>
      <c r="M11" s="7" t="s">
        <v>1339</v>
      </c>
      <c r="N11" s="20" t="s">
        <v>1340</v>
      </c>
      <c r="O11" t="str">
        <f ca="1" t="shared" si="0"/>
        <v>17.2μΩ</v>
      </c>
      <c r="P11" t="str">
        <f ca="1" t="shared" si="1"/>
        <v>22.1μΩ</v>
      </c>
      <c r="Q11" t="str">
        <f ca="1" t="shared" si="2"/>
        <v>18.3μΩ</v>
      </c>
      <c r="R11">
        <f ca="1" t="shared" si="3"/>
        <v>47.2</v>
      </c>
      <c r="S11">
        <f ca="1" t="shared" si="4"/>
        <v>47.3</v>
      </c>
      <c r="T11">
        <f ca="1" t="shared" si="5"/>
        <v>47.2</v>
      </c>
      <c r="U11" t="str">
        <f ca="1" t="shared" si="6"/>
        <v>0.1</v>
      </c>
      <c r="V11">
        <f ca="1" t="shared" si="7"/>
        <v>42.3</v>
      </c>
      <c r="W11">
        <f ca="1" t="shared" si="8"/>
        <v>42.4</v>
      </c>
      <c r="X11">
        <f ca="1" t="shared" si="9"/>
        <v>42.2</v>
      </c>
      <c r="Y11" t="str">
        <f ca="1" t="shared" si="10"/>
        <v>0.2</v>
      </c>
      <c r="Z11" t="b">
        <v>1</v>
      </c>
    </row>
    <row r="12" spans="1:26">
      <c r="A12" s="7" t="s">
        <v>1263</v>
      </c>
      <c r="B12" s="7" t="s">
        <v>1332</v>
      </c>
      <c r="C12" s="7" t="s">
        <v>1347</v>
      </c>
      <c r="D12" s="36" t="s">
        <v>1153</v>
      </c>
      <c r="E12" s="36" t="s">
        <v>1348</v>
      </c>
      <c r="F12" s="37" t="s">
        <v>1185</v>
      </c>
      <c r="G12" s="7" t="s">
        <v>1335</v>
      </c>
      <c r="H12" s="38" t="s">
        <v>1336</v>
      </c>
      <c r="I12" s="38" t="s">
        <v>1336</v>
      </c>
      <c r="J12" s="7" t="s">
        <v>1337</v>
      </c>
      <c r="K12" s="7" t="s">
        <v>1355</v>
      </c>
      <c r="L12" s="41" t="s">
        <v>487</v>
      </c>
      <c r="M12" s="7" t="s">
        <v>1339</v>
      </c>
      <c r="N12" s="20" t="s">
        <v>1340</v>
      </c>
      <c r="O12" t="str">
        <f ca="1" t="shared" si="0"/>
        <v>22.6μΩ</v>
      </c>
      <c r="P12" t="str">
        <f ca="1" t="shared" si="1"/>
        <v>19.3μΩ</v>
      </c>
      <c r="Q12" t="str">
        <f ca="1" t="shared" si="2"/>
        <v>22.1μΩ</v>
      </c>
      <c r="R12">
        <f ca="1" t="shared" si="3"/>
        <v>47.4</v>
      </c>
      <c r="S12">
        <f ca="1" t="shared" si="4"/>
        <v>47.2</v>
      </c>
      <c r="T12">
        <f ca="1" t="shared" si="5"/>
        <v>47.4</v>
      </c>
      <c r="U12" t="str">
        <f ca="1" t="shared" si="6"/>
        <v>0.2</v>
      </c>
      <c r="V12">
        <f ca="1" t="shared" si="7"/>
        <v>42.6</v>
      </c>
      <c r="W12">
        <f ca="1" t="shared" si="8"/>
        <v>42.3</v>
      </c>
      <c r="X12">
        <f ca="1" t="shared" si="9"/>
        <v>42.5</v>
      </c>
      <c r="Y12" t="str">
        <f ca="1" t="shared" si="10"/>
        <v>0.3</v>
      </c>
      <c r="Z12" t="b">
        <v>1</v>
      </c>
    </row>
    <row r="13" spans="1:26">
      <c r="A13" s="7" t="s">
        <v>1293</v>
      </c>
      <c r="B13" s="7" t="s">
        <v>1332</v>
      </c>
      <c r="C13" s="7" t="s">
        <v>1347</v>
      </c>
      <c r="D13" s="36" t="s">
        <v>1153</v>
      </c>
      <c r="E13" s="36" t="s">
        <v>1343</v>
      </c>
      <c r="F13" s="37" t="s">
        <v>1185</v>
      </c>
      <c r="G13" s="7" t="s">
        <v>1335</v>
      </c>
      <c r="H13" s="38" t="s">
        <v>1336</v>
      </c>
      <c r="I13" s="38" t="s">
        <v>1336</v>
      </c>
      <c r="J13" s="7" t="s">
        <v>1344</v>
      </c>
      <c r="K13" s="7" t="s">
        <v>1356</v>
      </c>
      <c r="L13" s="41" t="s">
        <v>487</v>
      </c>
      <c r="M13" s="7" t="s">
        <v>1339</v>
      </c>
      <c r="N13" s="20" t="s">
        <v>1340</v>
      </c>
      <c r="O13" t="str">
        <f ca="1" t="shared" ref="O13:O22" si="11">RANDBETWEEN(170,230)/10&amp;"μΩ"</f>
        <v>22.3μΩ</v>
      </c>
      <c r="P13" t="str">
        <f ca="1" t="shared" ref="P13:P22" si="12">RANDBETWEEN(170,230)/10&amp;"μΩ"</f>
        <v>20.6μΩ</v>
      </c>
      <c r="Q13" t="str">
        <f ca="1" t="shared" ref="Q13:Q22" si="13">RANDBETWEEN(170,230)/10&amp;"μΩ"</f>
        <v>19.7μΩ</v>
      </c>
      <c r="R13">
        <f ca="1" t="shared" ref="R13:R22" si="14">RANDBETWEEN(472,476)/10</f>
        <v>47.4</v>
      </c>
      <c r="S13">
        <f ca="1" t="shared" ref="S13:S22" si="15">RANDBETWEEN(472,476)/10</f>
        <v>47.2</v>
      </c>
      <c r="T13">
        <f ca="1" t="shared" ref="T13:T22" si="16">RANDBETWEEN(472,476)/10</f>
        <v>47.4</v>
      </c>
      <c r="U13" t="str">
        <f ca="1" t="shared" si="6"/>
        <v>0.2</v>
      </c>
      <c r="V13">
        <f ca="1" t="shared" ref="V13:V22" si="17">RANDBETWEEN(422,427)/10</f>
        <v>42.6</v>
      </c>
      <c r="W13">
        <f ca="1" t="shared" ref="W13:W22" si="18">RANDBETWEEN(422,427)/10</f>
        <v>42.4</v>
      </c>
      <c r="X13">
        <f ca="1" t="shared" ref="X13:X22" si="19">RANDBETWEEN(422,427)/10</f>
        <v>42.4</v>
      </c>
      <c r="Y13" t="str">
        <f ca="1" t="shared" si="10"/>
        <v>0.2</v>
      </c>
      <c r="Z13" t="b">
        <v>1</v>
      </c>
    </row>
    <row r="14" spans="1:26">
      <c r="A14" t="s">
        <v>1266</v>
      </c>
      <c r="B14" s="7" t="s">
        <v>1332</v>
      </c>
      <c r="C14" s="7" t="s">
        <v>1333</v>
      </c>
      <c r="D14" s="36" t="s">
        <v>1153</v>
      </c>
      <c r="E14" s="39" t="s">
        <v>1334</v>
      </c>
      <c r="F14" s="37" t="s">
        <v>1185</v>
      </c>
      <c r="G14" s="7" t="s">
        <v>1335</v>
      </c>
      <c r="H14" s="38" t="s">
        <v>1336</v>
      </c>
      <c r="I14" s="38" t="s">
        <v>1336</v>
      </c>
      <c r="J14" s="7" t="s">
        <v>1337</v>
      </c>
      <c r="K14" s="7" t="s">
        <v>1357</v>
      </c>
      <c r="L14" s="41" t="s">
        <v>487</v>
      </c>
      <c r="M14" s="7" t="s">
        <v>1339</v>
      </c>
      <c r="N14" s="20" t="s">
        <v>1340</v>
      </c>
      <c r="O14" t="str">
        <f ca="1" t="shared" si="11"/>
        <v>17.1μΩ</v>
      </c>
      <c r="P14" t="str">
        <f ca="1" t="shared" si="12"/>
        <v>18.5μΩ</v>
      </c>
      <c r="Q14" t="str">
        <f ca="1" t="shared" si="13"/>
        <v>21.1μΩ</v>
      </c>
      <c r="R14">
        <f ca="1" t="shared" si="14"/>
        <v>47.5</v>
      </c>
      <c r="S14">
        <f ca="1" t="shared" si="15"/>
        <v>47.3</v>
      </c>
      <c r="T14">
        <f ca="1" t="shared" si="16"/>
        <v>47.2</v>
      </c>
      <c r="U14" t="str">
        <f ca="1" t="shared" si="6"/>
        <v>0.3</v>
      </c>
      <c r="V14">
        <f ca="1" t="shared" si="17"/>
        <v>42.3</v>
      </c>
      <c r="W14">
        <f ca="1" t="shared" si="18"/>
        <v>42.2</v>
      </c>
      <c r="X14">
        <f ca="1" t="shared" si="19"/>
        <v>42.3</v>
      </c>
      <c r="Y14" t="str">
        <f ca="1" t="shared" si="10"/>
        <v>0.1</v>
      </c>
      <c r="Z14" t="b">
        <v>1</v>
      </c>
    </row>
    <row r="15" spans="1:26">
      <c r="A15" t="s">
        <v>1358</v>
      </c>
      <c r="B15" s="7" t="s">
        <v>1332</v>
      </c>
      <c r="C15" s="7" t="s">
        <v>1333</v>
      </c>
      <c r="D15" s="36" t="s">
        <v>1153</v>
      </c>
      <c r="E15" s="39" t="s">
        <v>1334</v>
      </c>
      <c r="F15" s="37" t="s">
        <v>1185</v>
      </c>
      <c r="G15" s="7" t="s">
        <v>1335</v>
      </c>
      <c r="H15" s="38" t="s">
        <v>1336</v>
      </c>
      <c r="I15" s="38" t="s">
        <v>1336</v>
      </c>
      <c r="J15" s="7" t="s">
        <v>1337</v>
      </c>
      <c r="K15" s="7" t="s">
        <v>1359</v>
      </c>
      <c r="L15" s="41" t="s">
        <v>487</v>
      </c>
      <c r="M15" s="7" t="s">
        <v>1339</v>
      </c>
      <c r="N15" s="20" t="s">
        <v>1340</v>
      </c>
      <c r="O15" t="str">
        <f ca="1" t="shared" si="11"/>
        <v>21.5μΩ</v>
      </c>
      <c r="P15" t="str">
        <f ca="1" t="shared" si="12"/>
        <v>17.8μΩ</v>
      </c>
      <c r="Q15" t="str">
        <f ca="1" t="shared" si="13"/>
        <v>20μΩ</v>
      </c>
      <c r="R15">
        <f ca="1" t="shared" si="14"/>
        <v>47.6</v>
      </c>
      <c r="S15">
        <f ca="1" t="shared" si="15"/>
        <v>47.3</v>
      </c>
      <c r="T15">
        <f ca="1" t="shared" si="16"/>
        <v>47.4</v>
      </c>
      <c r="U15" t="str">
        <f ca="1" t="shared" si="6"/>
        <v>0.3</v>
      </c>
      <c r="V15">
        <f ca="1" t="shared" si="17"/>
        <v>42.7</v>
      </c>
      <c r="W15">
        <f ca="1" t="shared" si="18"/>
        <v>42.6</v>
      </c>
      <c r="X15">
        <f ca="1" t="shared" si="19"/>
        <v>42.3</v>
      </c>
      <c r="Y15" t="str">
        <f ca="1" t="shared" si="10"/>
        <v>0.4</v>
      </c>
      <c r="Z15" t="b">
        <v>1</v>
      </c>
    </row>
    <row r="16" spans="1:26">
      <c r="A16" t="s">
        <v>1208</v>
      </c>
      <c r="B16" s="7" t="s">
        <v>1332</v>
      </c>
      <c r="C16" s="7" t="s">
        <v>1347</v>
      </c>
      <c r="D16" s="36" t="s">
        <v>1153</v>
      </c>
      <c r="E16" s="39" t="s">
        <v>1348</v>
      </c>
      <c r="F16" s="37" t="s">
        <v>1185</v>
      </c>
      <c r="G16" s="7" t="s">
        <v>1335</v>
      </c>
      <c r="H16" s="38" t="s">
        <v>1336</v>
      </c>
      <c r="I16" s="38" t="s">
        <v>1336</v>
      </c>
      <c r="J16" s="7" t="s">
        <v>1337</v>
      </c>
      <c r="K16" s="7" t="s">
        <v>1212</v>
      </c>
      <c r="L16" s="41" t="s">
        <v>487</v>
      </c>
      <c r="M16" s="7" t="s">
        <v>1339</v>
      </c>
      <c r="N16" s="20" t="s">
        <v>1340</v>
      </c>
      <c r="O16" t="str">
        <f ca="1" t="shared" si="11"/>
        <v>18.1μΩ</v>
      </c>
      <c r="P16" t="str">
        <f ca="1" t="shared" si="12"/>
        <v>21.9μΩ</v>
      </c>
      <c r="Q16" t="str">
        <f ca="1" t="shared" si="13"/>
        <v>18.1μΩ</v>
      </c>
      <c r="R16">
        <f ca="1" t="shared" si="14"/>
        <v>47.5</v>
      </c>
      <c r="S16">
        <f ca="1" t="shared" si="15"/>
        <v>47.6</v>
      </c>
      <c r="T16">
        <f ca="1" t="shared" si="16"/>
        <v>47.6</v>
      </c>
      <c r="U16" t="str">
        <f ca="1" t="shared" si="6"/>
        <v>0.1</v>
      </c>
      <c r="V16">
        <f ca="1" t="shared" si="17"/>
        <v>42.4</v>
      </c>
      <c r="W16">
        <f ca="1" t="shared" si="18"/>
        <v>42.3</v>
      </c>
      <c r="X16">
        <f ca="1" t="shared" si="19"/>
        <v>42.4</v>
      </c>
      <c r="Y16" t="str">
        <f ca="1" t="shared" si="10"/>
        <v>0.1</v>
      </c>
      <c r="Z16" t="b">
        <v>1</v>
      </c>
    </row>
    <row r="17" spans="1:26">
      <c r="A17" t="s">
        <v>1213</v>
      </c>
      <c r="B17" s="7" t="s">
        <v>1332</v>
      </c>
      <c r="C17" s="7" t="s">
        <v>1347</v>
      </c>
      <c r="D17" s="36" t="s">
        <v>1153</v>
      </c>
      <c r="E17" s="39" t="s">
        <v>1348</v>
      </c>
      <c r="F17" s="37" t="s">
        <v>1185</v>
      </c>
      <c r="G17" s="7" t="s">
        <v>1335</v>
      </c>
      <c r="H17" s="38" t="s">
        <v>1336</v>
      </c>
      <c r="I17" s="38" t="s">
        <v>1336</v>
      </c>
      <c r="J17" s="7" t="s">
        <v>1337</v>
      </c>
      <c r="K17" s="7" t="s">
        <v>1215</v>
      </c>
      <c r="L17" s="41" t="s">
        <v>487</v>
      </c>
      <c r="M17" s="7" t="s">
        <v>1339</v>
      </c>
      <c r="N17" s="20" t="s">
        <v>1340</v>
      </c>
      <c r="O17" t="str">
        <f ca="1" t="shared" si="11"/>
        <v>19.5μΩ</v>
      </c>
      <c r="P17" t="str">
        <f ca="1" t="shared" si="12"/>
        <v>19.7μΩ</v>
      </c>
      <c r="Q17" t="str">
        <f ca="1" t="shared" si="13"/>
        <v>17.5μΩ</v>
      </c>
      <c r="R17">
        <f ca="1" t="shared" si="14"/>
        <v>47.2</v>
      </c>
      <c r="S17">
        <f ca="1" t="shared" si="15"/>
        <v>47.5</v>
      </c>
      <c r="T17">
        <f ca="1" t="shared" si="16"/>
        <v>47.3</v>
      </c>
      <c r="U17" t="str">
        <f ca="1" t="shared" si="6"/>
        <v>0.3</v>
      </c>
      <c r="V17">
        <f ca="1" t="shared" si="17"/>
        <v>42.5</v>
      </c>
      <c r="W17">
        <f ca="1" t="shared" si="18"/>
        <v>42.6</v>
      </c>
      <c r="X17">
        <f ca="1" t="shared" si="19"/>
        <v>42.7</v>
      </c>
      <c r="Y17" t="str">
        <f ca="1" t="shared" si="10"/>
        <v>0.2</v>
      </c>
      <c r="Z17" t="b">
        <v>1</v>
      </c>
    </row>
    <row r="18" spans="1:26">
      <c r="A18" t="s">
        <v>1235</v>
      </c>
      <c r="B18" s="7" t="s">
        <v>1332</v>
      </c>
      <c r="C18" s="7" t="s">
        <v>1347</v>
      </c>
      <c r="D18" s="36" t="s">
        <v>1153</v>
      </c>
      <c r="E18" s="39" t="s">
        <v>1348</v>
      </c>
      <c r="F18" s="37" t="s">
        <v>1185</v>
      </c>
      <c r="G18" s="7" t="s">
        <v>1335</v>
      </c>
      <c r="H18" s="38" t="s">
        <v>1336</v>
      </c>
      <c r="I18" s="38" t="s">
        <v>1336</v>
      </c>
      <c r="J18" s="7" t="s">
        <v>1337</v>
      </c>
      <c r="K18" s="7" t="s">
        <v>1237</v>
      </c>
      <c r="L18" s="41" t="s">
        <v>487</v>
      </c>
      <c r="M18" s="7" t="s">
        <v>1339</v>
      </c>
      <c r="N18" s="20" t="s">
        <v>1340</v>
      </c>
      <c r="O18" t="str">
        <f ca="1" t="shared" si="11"/>
        <v>20μΩ</v>
      </c>
      <c r="P18" t="str">
        <f ca="1" t="shared" si="12"/>
        <v>20.1μΩ</v>
      </c>
      <c r="Q18" t="str">
        <f ca="1" t="shared" si="13"/>
        <v>19.6μΩ</v>
      </c>
      <c r="R18">
        <f ca="1" t="shared" si="14"/>
        <v>47.6</v>
      </c>
      <c r="S18">
        <f ca="1" t="shared" si="15"/>
        <v>47.6</v>
      </c>
      <c r="T18">
        <f ca="1" t="shared" si="16"/>
        <v>47.5</v>
      </c>
      <c r="U18" t="str">
        <f ca="1" t="shared" si="6"/>
        <v>0.1</v>
      </c>
      <c r="V18">
        <f ca="1" t="shared" si="17"/>
        <v>42.4</v>
      </c>
      <c r="W18">
        <f ca="1" t="shared" si="18"/>
        <v>42.3</v>
      </c>
      <c r="X18">
        <f ca="1" t="shared" si="19"/>
        <v>42.6</v>
      </c>
      <c r="Y18" t="str">
        <f ca="1" t="shared" si="10"/>
        <v>0.3</v>
      </c>
      <c r="Z18" t="b">
        <v>1</v>
      </c>
    </row>
    <row r="19" spans="1:26">
      <c r="A19" t="s">
        <v>1232</v>
      </c>
      <c r="B19" s="7" t="s">
        <v>1332</v>
      </c>
      <c r="C19" s="7" t="s">
        <v>1347</v>
      </c>
      <c r="D19" s="36" t="s">
        <v>1153</v>
      </c>
      <c r="E19" s="39" t="s">
        <v>1348</v>
      </c>
      <c r="F19" s="37" t="s">
        <v>1185</v>
      </c>
      <c r="G19" s="7" t="s">
        <v>1335</v>
      </c>
      <c r="H19" s="38" t="s">
        <v>1336</v>
      </c>
      <c r="I19" s="38" t="s">
        <v>1336</v>
      </c>
      <c r="J19" s="7" t="s">
        <v>1337</v>
      </c>
      <c r="K19" s="7" t="s">
        <v>1234</v>
      </c>
      <c r="L19" s="41" t="s">
        <v>487</v>
      </c>
      <c r="M19" s="7" t="s">
        <v>1339</v>
      </c>
      <c r="N19" s="20" t="s">
        <v>1360</v>
      </c>
      <c r="O19" t="str">
        <f ca="1" t="shared" si="11"/>
        <v>22.6μΩ</v>
      </c>
      <c r="P19" t="str">
        <f ca="1" t="shared" si="12"/>
        <v>18.1μΩ</v>
      </c>
      <c r="Q19" t="str">
        <f ca="1" t="shared" si="13"/>
        <v>17.9μΩ</v>
      </c>
      <c r="R19">
        <f ca="1" t="shared" si="14"/>
        <v>47.6</v>
      </c>
      <c r="S19">
        <f ca="1" t="shared" si="15"/>
        <v>47.4</v>
      </c>
      <c r="T19">
        <f ca="1" t="shared" si="16"/>
        <v>47.6</v>
      </c>
      <c r="U19" t="str">
        <f ca="1" t="shared" si="6"/>
        <v>0.2</v>
      </c>
      <c r="V19">
        <f ca="1" t="shared" si="17"/>
        <v>42.6</v>
      </c>
      <c r="W19">
        <f ca="1" t="shared" si="18"/>
        <v>42.3</v>
      </c>
      <c r="X19">
        <f ca="1" t="shared" si="19"/>
        <v>42.3</v>
      </c>
      <c r="Y19" t="str">
        <f ca="1" t="shared" si="10"/>
        <v>0.3</v>
      </c>
      <c r="Z19" t="b">
        <v>1</v>
      </c>
    </row>
    <row r="20" spans="1:26">
      <c r="A20" t="s">
        <v>1229</v>
      </c>
      <c r="B20" s="7" t="s">
        <v>1332</v>
      </c>
      <c r="C20" s="7" t="s">
        <v>1347</v>
      </c>
      <c r="D20" s="36" t="s">
        <v>1153</v>
      </c>
      <c r="E20" s="39" t="s">
        <v>1348</v>
      </c>
      <c r="F20" s="37" t="s">
        <v>1185</v>
      </c>
      <c r="G20" s="7" t="s">
        <v>1335</v>
      </c>
      <c r="H20" s="38" t="s">
        <v>1336</v>
      </c>
      <c r="I20" s="38" t="s">
        <v>1336</v>
      </c>
      <c r="J20" s="7" t="s">
        <v>1337</v>
      </c>
      <c r="K20" s="7" t="s">
        <v>1231</v>
      </c>
      <c r="L20" s="41" t="s">
        <v>487</v>
      </c>
      <c r="M20" s="7" t="s">
        <v>1339</v>
      </c>
      <c r="N20" s="20" t="s">
        <v>1360</v>
      </c>
      <c r="O20" t="str">
        <f ca="1" t="shared" si="11"/>
        <v>19.6μΩ</v>
      </c>
      <c r="P20" t="str">
        <f ca="1" t="shared" si="12"/>
        <v>18.6μΩ</v>
      </c>
      <c r="Q20" t="str">
        <f ca="1" t="shared" si="13"/>
        <v>19μΩ</v>
      </c>
      <c r="R20">
        <f ca="1" t="shared" si="14"/>
        <v>47.5</v>
      </c>
      <c r="S20">
        <f ca="1" t="shared" si="15"/>
        <v>47.5</v>
      </c>
      <c r="T20">
        <f ca="1" t="shared" si="16"/>
        <v>47.5</v>
      </c>
      <c r="U20" t="str">
        <f ca="1" t="shared" si="6"/>
        <v>0.0</v>
      </c>
      <c r="V20">
        <f ca="1" t="shared" si="17"/>
        <v>42.5</v>
      </c>
      <c r="W20">
        <f ca="1" t="shared" si="18"/>
        <v>42.3</v>
      </c>
      <c r="X20">
        <f ca="1" t="shared" si="19"/>
        <v>42.4</v>
      </c>
      <c r="Y20" t="str">
        <f ca="1" t="shared" si="10"/>
        <v>0.2</v>
      </c>
      <c r="Z20" t="b">
        <v>1</v>
      </c>
    </row>
    <row r="21" spans="1:26">
      <c r="A21" t="s">
        <v>1226</v>
      </c>
      <c r="B21" s="7" t="s">
        <v>1332</v>
      </c>
      <c r="C21" s="7" t="s">
        <v>1347</v>
      </c>
      <c r="D21" s="36" t="s">
        <v>1153</v>
      </c>
      <c r="E21" s="39" t="s">
        <v>1348</v>
      </c>
      <c r="F21" s="37" t="s">
        <v>1185</v>
      </c>
      <c r="G21" s="7" t="s">
        <v>1335</v>
      </c>
      <c r="H21" s="38" t="s">
        <v>1336</v>
      </c>
      <c r="I21" s="38" t="s">
        <v>1336</v>
      </c>
      <c r="J21" s="7" t="s">
        <v>1337</v>
      </c>
      <c r="K21" s="7" t="s">
        <v>1228</v>
      </c>
      <c r="L21" s="41" t="s">
        <v>487</v>
      </c>
      <c r="M21" s="7" t="s">
        <v>1339</v>
      </c>
      <c r="N21" s="20" t="s">
        <v>1360</v>
      </c>
      <c r="O21" t="str">
        <f ca="1" t="shared" si="11"/>
        <v>17.6μΩ</v>
      </c>
      <c r="P21" t="str">
        <f ca="1" t="shared" si="12"/>
        <v>23μΩ</v>
      </c>
      <c r="Q21" t="str">
        <f ca="1" t="shared" si="13"/>
        <v>19μΩ</v>
      </c>
      <c r="R21">
        <f ca="1" t="shared" si="14"/>
        <v>47.6</v>
      </c>
      <c r="S21">
        <f ca="1" t="shared" si="15"/>
        <v>47.6</v>
      </c>
      <c r="T21">
        <f ca="1" t="shared" si="16"/>
        <v>47.4</v>
      </c>
      <c r="U21" t="str">
        <f ca="1" t="shared" si="6"/>
        <v>0.2</v>
      </c>
      <c r="V21">
        <f ca="1" t="shared" si="17"/>
        <v>42.6</v>
      </c>
      <c r="W21">
        <f ca="1" t="shared" si="18"/>
        <v>42.3</v>
      </c>
      <c r="X21">
        <f ca="1" t="shared" si="19"/>
        <v>42.5</v>
      </c>
      <c r="Y21" t="str">
        <f ca="1" t="shared" si="10"/>
        <v>0.3</v>
      </c>
      <c r="Z21" t="b">
        <v>1</v>
      </c>
    </row>
    <row r="22" spans="1:26">
      <c r="A22" t="s">
        <v>1223</v>
      </c>
      <c r="B22" s="7" t="s">
        <v>1332</v>
      </c>
      <c r="C22" s="7" t="s">
        <v>1347</v>
      </c>
      <c r="D22" s="36" t="s">
        <v>1153</v>
      </c>
      <c r="E22" s="39" t="s">
        <v>1348</v>
      </c>
      <c r="F22" s="37" t="s">
        <v>1185</v>
      </c>
      <c r="G22" s="7" t="s">
        <v>1335</v>
      </c>
      <c r="H22" s="38" t="s">
        <v>1336</v>
      </c>
      <c r="I22" s="38" t="s">
        <v>1336</v>
      </c>
      <c r="J22" s="7" t="s">
        <v>1337</v>
      </c>
      <c r="K22" s="7" t="s">
        <v>1225</v>
      </c>
      <c r="L22" s="41" t="s">
        <v>487</v>
      </c>
      <c r="M22" s="7" t="s">
        <v>1339</v>
      </c>
      <c r="N22" s="20" t="s">
        <v>1360</v>
      </c>
      <c r="O22" t="str">
        <f ca="1" t="shared" si="11"/>
        <v>20μΩ</v>
      </c>
      <c r="P22" t="str">
        <f ca="1" t="shared" si="12"/>
        <v>21.2μΩ</v>
      </c>
      <c r="Q22" t="str">
        <f ca="1" t="shared" si="13"/>
        <v>18.1μΩ</v>
      </c>
      <c r="R22">
        <f ca="1" t="shared" si="14"/>
        <v>47.5</v>
      </c>
      <c r="S22">
        <f ca="1" t="shared" si="15"/>
        <v>47.6</v>
      </c>
      <c r="T22">
        <f ca="1" t="shared" si="16"/>
        <v>47.5</v>
      </c>
      <c r="U22" t="str">
        <f ca="1" t="shared" si="6"/>
        <v>0.1</v>
      </c>
      <c r="V22">
        <f ca="1" t="shared" si="17"/>
        <v>42.6</v>
      </c>
      <c r="W22">
        <f ca="1" t="shared" si="18"/>
        <v>42.4</v>
      </c>
      <c r="X22">
        <f ca="1" t="shared" si="19"/>
        <v>42.7</v>
      </c>
      <c r="Y22" t="str">
        <f ca="1" t="shared" si="10"/>
        <v>0.3</v>
      </c>
      <c r="Z22" t="b">
        <v>1</v>
      </c>
    </row>
    <row r="23" spans="1:26">
      <c r="A23" t="s">
        <v>1220</v>
      </c>
      <c r="B23" s="7" t="s">
        <v>1332</v>
      </c>
      <c r="C23" s="7" t="s">
        <v>1347</v>
      </c>
      <c r="D23" s="36" t="s">
        <v>1153</v>
      </c>
      <c r="E23" s="39" t="s">
        <v>1348</v>
      </c>
      <c r="F23" s="37" t="s">
        <v>1185</v>
      </c>
      <c r="G23" s="7" t="s">
        <v>1335</v>
      </c>
      <c r="H23" s="38" t="s">
        <v>1336</v>
      </c>
      <c r="I23" s="38" t="s">
        <v>1336</v>
      </c>
      <c r="J23" s="7" t="s">
        <v>1337</v>
      </c>
      <c r="K23" s="7" t="s">
        <v>1222</v>
      </c>
      <c r="L23" s="41" t="s">
        <v>487</v>
      </c>
      <c r="M23" s="7" t="s">
        <v>1339</v>
      </c>
      <c r="N23" s="20" t="s">
        <v>1360</v>
      </c>
      <c r="O23" t="str">
        <f ca="1" t="shared" ref="O23:O32" si="20">RANDBETWEEN(170,230)/10&amp;"μΩ"</f>
        <v>21.9μΩ</v>
      </c>
      <c r="P23" t="str">
        <f ca="1" t="shared" ref="P23:P32" si="21">RANDBETWEEN(170,230)/10&amp;"μΩ"</f>
        <v>22μΩ</v>
      </c>
      <c r="Q23" t="str">
        <f ca="1" t="shared" ref="Q23:Q32" si="22">RANDBETWEEN(170,230)/10&amp;"μΩ"</f>
        <v>20.8μΩ</v>
      </c>
      <c r="R23">
        <f ca="1" t="shared" ref="R23:R32" si="23">RANDBETWEEN(472,476)/10</f>
        <v>47.4</v>
      </c>
      <c r="S23">
        <f ca="1" t="shared" ref="S23:S32" si="24">RANDBETWEEN(472,476)/10</f>
        <v>47.6</v>
      </c>
      <c r="T23">
        <f ca="1" t="shared" ref="T23:T32" si="25">RANDBETWEEN(472,476)/10</f>
        <v>47.3</v>
      </c>
      <c r="U23" t="str">
        <f ca="1" t="shared" si="6"/>
        <v>0.3</v>
      </c>
      <c r="V23">
        <f ca="1" t="shared" ref="V23:V32" si="26">RANDBETWEEN(422,427)/10</f>
        <v>42.3</v>
      </c>
      <c r="W23">
        <f ca="1" t="shared" ref="W23:W32" si="27">RANDBETWEEN(422,427)/10</f>
        <v>42.7</v>
      </c>
      <c r="X23">
        <f ca="1" t="shared" ref="X23:X32" si="28">RANDBETWEEN(422,427)/10</f>
        <v>42.6</v>
      </c>
      <c r="Y23" t="str">
        <f ca="1" t="shared" si="10"/>
        <v>0.4</v>
      </c>
      <c r="Z23" t="b">
        <v>1</v>
      </c>
    </row>
    <row r="24" spans="1:26">
      <c r="A24" t="s">
        <v>1216</v>
      </c>
      <c r="B24" s="7" t="s">
        <v>1332</v>
      </c>
      <c r="C24" s="7" t="s">
        <v>1347</v>
      </c>
      <c r="D24" s="36" t="s">
        <v>1153</v>
      </c>
      <c r="E24" s="39" t="s">
        <v>1348</v>
      </c>
      <c r="F24" s="37" t="s">
        <v>1185</v>
      </c>
      <c r="G24" s="7" t="s">
        <v>1335</v>
      </c>
      <c r="H24" s="38" t="s">
        <v>1336</v>
      </c>
      <c r="I24" s="38" t="s">
        <v>1336</v>
      </c>
      <c r="J24" s="7" t="s">
        <v>1337</v>
      </c>
      <c r="K24" s="7" t="s">
        <v>1219</v>
      </c>
      <c r="L24" s="41" t="s">
        <v>487</v>
      </c>
      <c r="M24" s="7" t="s">
        <v>1339</v>
      </c>
      <c r="N24" s="20" t="s">
        <v>1360</v>
      </c>
      <c r="O24" t="str">
        <f ca="1" t="shared" si="20"/>
        <v>22.3μΩ</v>
      </c>
      <c r="P24" t="str">
        <f ca="1" t="shared" si="21"/>
        <v>17μΩ</v>
      </c>
      <c r="Q24" t="str">
        <f ca="1" t="shared" si="22"/>
        <v>18.2μΩ</v>
      </c>
      <c r="R24">
        <f ca="1" t="shared" si="23"/>
        <v>47.3</v>
      </c>
      <c r="S24">
        <f ca="1" t="shared" si="24"/>
        <v>47.2</v>
      </c>
      <c r="T24">
        <f ca="1" t="shared" si="25"/>
        <v>47.3</v>
      </c>
      <c r="U24" t="str">
        <f ca="1" t="shared" si="6"/>
        <v>0.1</v>
      </c>
      <c r="V24">
        <f ca="1" t="shared" si="26"/>
        <v>42.2</v>
      </c>
      <c r="W24">
        <f ca="1" t="shared" si="27"/>
        <v>42.5</v>
      </c>
      <c r="X24">
        <f ca="1" t="shared" si="28"/>
        <v>42.3</v>
      </c>
      <c r="Y24" t="str">
        <f ca="1" t="shared" si="10"/>
        <v>0.3</v>
      </c>
      <c r="Z24" t="b">
        <v>1</v>
      </c>
    </row>
    <row r="25" spans="1:26">
      <c r="A25" t="s">
        <v>1238</v>
      </c>
      <c r="B25" s="7" t="s">
        <v>1332</v>
      </c>
      <c r="C25" s="7" t="s">
        <v>1347</v>
      </c>
      <c r="D25" s="36" t="s">
        <v>1153</v>
      </c>
      <c r="E25" s="39" t="s">
        <v>1348</v>
      </c>
      <c r="F25" s="37" t="s">
        <v>1185</v>
      </c>
      <c r="G25" s="7" t="s">
        <v>1335</v>
      </c>
      <c r="H25" s="38" t="s">
        <v>1336</v>
      </c>
      <c r="I25" s="38" t="s">
        <v>1336</v>
      </c>
      <c r="J25" s="7" t="s">
        <v>1337</v>
      </c>
      <c r="K25" s="7" t="s">
        <v>1240</v>
      </c>
      <c r="L25" s="41" t="s">
        <v>487</v>
      </c>
      <c r="M25" s="7" t="s">
        <v>1339</v>
      </c>
      <c r="N25" s="20" t="s">
        <v>1360</v>
      </c>
      <c r="O25" t="str">
        <f ca="1" t="shared" si="20"/>
        <v>17.8μΩ</v>
      </c>
      <c r="P25" t="str">
        <f ca="1" t="shared" si="21"/>
        <v>17.1μΩ</v>
      </c>
      <c r="Q25" t="str">
        <f ca="1" t="shared" si="22"/>
        <v>22.9μΩ</v>
      </c>
      <c r="R25">
        <f ca="1" t="shared" si="23"/>
        <v>47.3</v>
      </c>
      <c r="S25">
        <f ca="1" t="shared" si="24"/>
        <v>47.2</v>
      </c>
      <c r="T25">
        <f ca="1" t="shared" si="25"/>
        <v>47.3</v>
      </c>
      <c r="U25" t="str">
        <f ca="1" t="shared" si="6"/>
        <v>0.1</v>
      </c>
      <c r="V25">
        <f ca="1" t="shared" si="26"/>
        <v>42.2</v>
      </c>
      <c r="W25">
        <f ca="1" t="shared" si="27"/>
        <v>42.7</v>
      </c>
      <c r="X25">
        <f ca="1" t="shared" si="28"/>
        <v>42.6</v>
      </c>
      <c r="Y25" t="str">
        <f ca="1" t="shared" si="10"/>
        <v>0.5</v>
      </c>
      <c r="Z25" t="b">
        <v>1</v>
      </c>
    </row>
    <row r="26" spans="1:26">
      <c r="A26" t="s">
        <v>1241</v>
      </c>
      <c r="B26" s="7" t="s">
        <v>1332</v>
      </c>
      <c r="C26" s="7" t="s">
        <v>1347</v>
      </c>
      <c r="D26" s="36" t="s">
        <v>1153</v>
      </c>
      <c r="E26" s="39" t="s">
        <v>1348</v>
      </c>
      <c r="F26" s="37" t="s">
        <v>1185</v>
      </c>
      <c r="G26" s="7" t="s">
        <v>1335</v>
      </c>
      <c r="H26" s="38" t="s">
        <v>1336</v>
      </c>
      <c r="I26" s="38" t="s">
        <v>1336</v>
      </c>
      <c r="J26" s="7" t="s">
        <v>1337</v>
      </c>
      <c r="K26" s="7" t="s">
        <v>1243</v>
      </c>
      <c r="L26" s="41" t="s">
        <v>487</v>
      </c>
      <c r="M26" s="7" t="s">
        <v>1339</v>
      </c>
      <c r="N26" s="20" t="s">
        <v>1360</v>
      </c>
      <c r="O26" t="str">
        <f ca="1" t="shared" si="20"/>
        <v>22.6μΩ</v>
      </c>
      <c r="P26" t="str">
        <f ca="1" t="shared" si="21"/>
        <v>22.3μΩ</v>
      </c>
      <c r="Q26" t="str">
        <f ca="1" t="shared" si="22"/>
        <v>17.8μΩ</v>
      </c>
      <c r="R26">
        <f ca="1" t="shared" si="23"/>
        <v>47.4</v>
      </c>
      <c r="S26">
        <f ca="1" t="shared" si="24"/>
        <v>47.3</v>
      </c>
      <c r="T26">
        <f ca="1" t="shared" si="25"/>
        <v>47.4</v>
      </c>
      <c r="U26" t="str">
        <f ca="1" t="shared" si="6"/>
        <v>0.1</v>
      </c>
      <c r="V26">
        <f ca="1" t="shared" si="26"/>
        <v>42.2</v>
      </c>
      <c r="W26">
        <f ca="1" t="shared" si="27"/>
        <v>42.3</v>
      </c>
      <c r="X26">
        <f ca="1" t="shared" si="28"/>
        <v>42.5</v>
      </c>
      <c r="Y26" t="str">
        <f ca="1" t="shared" si="10"/>
        <v>0.3</v>
      </c>
      <c r="Z26" t="b">
        <v>1</v>
      </c>
    </row>
    <row r="27" spans="1:26">
      <c r="A27" t="s">
        <v>1244</v>
      </c>
      <c r="B27" s="7" t="s">
        <v>1332</v>
      </c>
      <c r="C27" s="7" t="s">
        <v>1347</v>
      </c>
      <c r="D27" s="36" t="s">
        <v>1153</v>
      </c>
      <c r="E27" s="39" t="s">
        <v>1348</v>
      </c>
      <c r="F27" s="37" t="s">
        <v>1185</v>
      </c>
      <c r="G27" s="7" t="s">
        <v>1335</v>
      </c>
      <c r="H27" s="38" t="s">
        <v>1336</v>
      </c>
      <c r="I27" s="38" t="s">
        <v>1336</v>
      </c>
      <c r="J27" s="7" t="s">
        <v>1337</v>
      </c>
      <c r="K27" s="7" t="s">
        <v>1246</v>
      </c>
      <c r="L27" s="41" t="s">
        <v>487</v>
      </c>
      <c r="M27" s="7" t="s">
        <v>1339</v>
      </c>
      <c r="N27" s="20" t="s">
        <v>1360</v>
      </c>
      <c r="O27" t="str">
        <f ca="1" t="shared" si="20"/>
        <v>18.1μΩ</v>
      </c>
      <c r="P27" t="str">
        <f ca="1" t="shared" si="21"/>
        <v>22.7μΩ</v>
      </c>
      <c r="Q27" t="str">
        <f ca="1" t="shared" si="22"/>
        <v>22.3μΩ</v>
      </c>
      <c r="R27">
        <f ca="1" t="shared" si="23"/>
        <v>47.3</v>
      </c>
      <c r="S27">
        <f ca="1" t="shared" si="24"/>
        <v>47.5</v>
      </c>
      <c r="T27">
        <f ca="1" t="shared" si="25"/>
        <v>47.4</v>
      </c>
      <c r="U27" t="str">
        <f ca="1" t="shared" si="6"/>
        <v>0.2</v>
      </c>
      <c r="V27">
        <f ca="1" t="shared" si="26"/>
        <v>42.4</v>
      </c>
      <c r="W27">
        <f ca="1" t="shared" si="27"/>
        <v>42.3</v>
      </c>
      <c r="X27">
        <f ca="1" t="shared" si="28"/>
        <v>42.5</v>
      </c>
      <c r="Y27" t="str">
        <f ca="1" t="shared" si="10"/>
        <v>0.2</v>
      </c>
      <c r="Z27" t="b">
        <v>1</v>
      </c>
    </row>
    <row r="28" spans="1:26">
      <c r="A28" t="s">
        <v>1247</v>
      </c>
      <c r="B28" s="7" t="s">
        <v>1332</v>
      </c>
      <c r="C28" s="7" t="s">
        <v>1347</v>
      </c>
      <c r="D28" s="36" t="s">
        <v>1153</v>
      </c>
      <c r="E28" s="39" t="s">
        <v>1348</v>
      </c>
      <c r="F28" s="37" t="s">
        <v>1185</v>
      </c>
      <c r="G28" s="7" t="s">
        <v>1335</v>
      </c>
      <c r="H28" s="38" t="s">
        <v>1336</v>
      </c>
      <c r="I28" s="38" t="s">
        <v>1336</v>
      </c>
      <c r="J28" s="7" t="s">
        <v>1337</v>
      </c>
      <c r="K28" s="7" t="s">
        <v>1249</v>
      </c>
      <c r="L28" s="41" t="s">
        <v>487</v>
      </c>
      <c r="M28" s="7" t="s">
        <v>1339</v>
      </c>
      <c r="N28" s="20" t="s">
        <v>1360</v>
      </c>
      <c r="O28" t="str">
        <f ca="1" t="shared" si="20"/>
        <v>20.5μΩ</v>
      </c>
      <c r="P28" t="str">
        <f ca="1" t="shared" si="21"/>
        <v>17.7μΩ</v>
      </c>
      <c r="Q28" t="str">
        <f ca="1" t="shared" si="22"/>
        <v>20μΩ</v>
      </c>
      <c r="R28">
        <f ca="1" t="shared" si="23"/>
        <v>47.4</v>
      </c>
      <c r="S28">
        <f ca="1" t="shared" si="24"/>
        <v>47.5</v>
      </c>
      <c r="T28">
        <f ca="1" t="shared" si="25"/>
        <v>47.4</v>
      </c>
      <c r="U28" t="str">
        <f ca="1" t="shared" si="6"/>
        <v>0.1</v>
      </c>
      <c r="V28">
        <f ca="1" t="shared" si="26"/>
        <v>42.5</v>
      </c>
      <c r="W28">
        <f ca="1" t="shared" si="27"/>
        <v>42.4</v>
      </c>
      <c r="X28">
        <f ca="1" t="shared" si="28"/>
        <v>42.3</v>
      </c>
      <c r="Y28" t="str">
        <f ca="1" t="shared" si="10"/>
        <v>0.2</v>
      </c>
      <c r="Z28" t="b">
        <v>1</v>
      </c>
    </row>
    <row r="29" spans="1:26">
      <c r="A29" t="s">
        <v>1250</v>
      </c>
      <c r="B29" s="7" t="s">
        <v>1332</v>
      </c>
      <c r="C29" s="7" t="s">
        <v>1347</v>
      </c>
      <c r="D29" s="36" t="s">
        <v>1153</v>
      </c>
      <c r="E29" s="39" t="s">
        <v>1348</v>
      </c>
      <c r="F29" s="37" t="s">
        <v>1185</v>
      </c>
      <c r="G29" s="7" t="s">
        <v>1335</v>
      </c>
      <c r="H29" s="38" t="s">
        <v>1336</v>
      </c>
      <c r="I29" s="38" t="s">
        <v>1336</v>
      </c>
      <c r="J29" s="7" t="s">
        <v>1337</v>
      </c>
      <c r="K29" s="7" t="s">
        <v>1252</v>
      </c>
      <c r="L29" s="41" t="s">
        <v>487</v>
      </c>
      <c r="M29" s="7" t="s">
        <v>1339</v>
      </c>
      <c r="N29" s="20" t="s">
        <v>1360</v>
      </c>
      <c r="O29" t="str">
        <f ca="1" t="shared" si="20"/>
        <v>22.5μΩ</v>
      </c>
      <c r="P29" t="str">
        <f ca="1" t="shared" si="21"/>
        <v>21.6μΩ</v>
      </c>
      <c r="Q29" t="str">
        <f ca="1" t="shared" si="22"/>
        <v>20.4μΩ</v>
      </c>
      <c r="R29">
        <f ca="1" t="shared" si="23"/>
        <v>47.5</v>
      </c>
      <c r="S29">
        <f ca="1" t="shared" si="24"/>
        <v>47.5</v>
      </c>
      <c r="T29">
        <f ca="1" t="shared" si="25"/>
        <v>47.4</v>
      </c>
      <c r="U29" t="str">
        <f ca="1" t="shared" si="6"/>
        <v>0.1</v>
      </c>
      <c r="V29">
        <f ca="1" t="shared" si="26"/>
        <v>42.4</v>
      </c>
      <c r="W29">
        <f ca="1" t="shared" si="27"/>
        <v>42.6</v>
      </c>
      <c r="X29">
        <f ca="1" t="shared" si="28"/>
        <v>42.5</v>
      </c>
      <c r="Y29" t="str">
        <f ca="1" t="shared" si="10"/>
        <v>0.2</v>
      </c>
      <c r="Z29" t="b">
        <v>1</v>
      </c>
    </row>
    <row r="30" spans="1:26">
      <c r="A30" t="s">
        <v>1253</v>
      </c>
      <c r="B30" s="7" t="s">
        <v>1332</v>
      </c>
      <c r="C30" s="7" t="s">
        <v>1347</v>
      </c>
      <c r="D30" s="36" t="s">
        <v>1153</v>
      </c>
      <c r="E30" s="39" t="s">
        <v>1348</v>
      </c>
      <c r="F30" s="37" t="s">
        <v>1185</v>
      </c>
      <c r="G30" s="7" t="s">
        <v>1335</v>
      </c>
      <c r="H30" s="38" t="s">
        <v>1336</v>
      </c>
      <c r="I30" s="38" t="s">
        <v>1336</v>
      </c>
      <c r="J30" s="7" t="s">
        <v>1337</v>
      </c>
      <c r="K30" s="7" t="s">
        <v>1255</v>
      </c>
      <c r="L30" s="41" t="s">
        <v>487</v>
      </c>
      <c r="M30" s="7" t="s">
        <v>1339</v>
      </c>
      <c r="N30" s="20" t="s">
        <v>1360</v>
      </c>
      <c r="O30" t="str">
        <f ca="1" t="shared" si="20"/>
        <v>21.2μΩ</v>
      </c>
      <c r="P30" t="str">
        <f ca="1" t="shared" si="21"/>
        <v>19.3μΩ</v>
      </c>
      <c r="Q30" t="str">
        <f ca="1" t="shared" si="22"/>
        <v>19μΩ</v>
      </c>
      <c r="R30">
        <f ca="1" t="shared" si="23"/>
        <v>47.6</v>
      </c>
      <c r="S30">
        <f ca="1" t="shared" si="24"/>
        <v>47.3</v>
      </c>
      <c r="T30">
        <f ca="1" t="shared" si="25"/>
        <v>47.6</v>
      </c>
      <c r="U30" t="str">
        <f ca="1" t="shared" si="6"/>
        <v>0.3</v>
      </c>
      <c r="V30">
        <f ca="1" t="shared" si="26"/>
        <v>42.5</v>
      </c>
      <c r="W30">
        <f ca="1" t="shared" si="27"/>
        <v>42.7</v>
      </c>
      <c r="X30">
        <f ca="1" t="shared" si="28"/>
        <v>42.2</v>
      </c>
      <c r="Y30" t="str">
        <f ca="1" t="shared" si="10"/>
        <v>0.5</v>
      </c>
      <c r="Z30" t="b">
        <v>1</v>
      </c>
    </row>
    <row r="31" spans="1:26">
      <c r="A31" t="s">
        <v>1361</v>
      </c>
      <c r="B31" s="7" t="s">
        <v>1332</v>
      </c>
      <c r="C31" s="7" t="s">
        <v>1347</v>
      </c>
      <c r="D31" s="36" t="s">
        <v>1153</v>
      </c>
      <c r="E31" s="39" t="s">
        <v>1348</v>
      </c>
      <c r="F31" s="37" t="s">
        <v>1185</v>
      </c>
      <c r="G31" s="7" t="s">
        <v>1335</v>
      </c>
      <c r="H31" s="38" t="s">
        <v>1336</v>
      </c>
      <c r="I31" s="38" t="s">
        <v>1336</v>
      </c>
      <c r="J31" s="7" t="s">
        <v>1337</v>
      </c>
      <c r="K31" s="7" t="s">
        <v>1362</v>
      </c>
      <c r="L31" s="41" t="s">
        <v>487</v>
      </c>
      <c r="M31" s="7" t="s">
        <v>1339</v>
      </c>
      <c r="N31" s="20" t="s">
        <v>1360</v>
      </c>
      <c r="O31" t="str">
        <f ca="1" t="shared" si="20"/>
        <v>19.2μΩ</v>
      </c>
      <c r="P31" t="str">
        <f ca="1" t="shared" si="21"/>
        <v>17.9μΩ</v>
      </c>
      <c r="Q31" t="str">
        <f ca="1" t="shared" si="22"/>
        <v>19.5μΩ</v>
      </c>
      <c r="R31">
        <f ca="1" t="shared" si="23"/>
        <v>47.4</v>
      </c>
      <c r="S31">
        <f ca="1" t="shared" si="24"/>
        <v>47.5</v>
      </c>
      <c r="T31">
        <f ca="1" t="shared" si="25"/>
        <v>47.2</v>
      </c>
      <c r="U31" t="str">
        <f ca="1" t="shared" si="6"/>
        <v>0.3</v>
      </c>
      <c r="V31">
        <f ca="1" t="shared" si="26"/>
        <v>42.5</v>
      </c>
      <c r="W31">
        <f ca="1" t="shared" si="27"/>
        <v>42.6</v>
      </c>
      <c r="X31">
        <f ca="1" t="shared" si="28"/>
        <v>42.4</v>
      </c>
      <c r="Y31" t="str">
        <f ca="1" t="shared" si="10"/>
        <v>0.2</v>
      </c>
      <c r="Z31" t="b">
        <v>1</v>
      </c>
    </row>
    <row r="32" spans="1:26">
      <c r="A32" t="s">
        <v>1363</v>
      </c>
      <c r="B32" s="7" t="s">
        <v>1332</v>
      </c>
      <c r="C32" s="7" t="s">
        <v>1347</v>
      </c>
      <c r="D32" s="36" t="s">
        <v>1153</v>
      </c>
      <c r="E32" s="39" t="s">
        <v>1348</v>
      </c>
      <c r="F32" s="37" t="s">
        <v>1185</v>
      </c>
      <c r="G32" s="7" t="s">
        <v>1335</v>
      </c>
      <c r="H32" s="38" t="s">
        <v>1336</v>
      </c>
      <c r="I32" s="38" t="s">
        <v>1336</v>
      </c>
      <c r="J32" s="7" t="s">
        <v>1337</v>
      </c>
      <c r="K32" s="7" t="s">
        <v>1364</v>
      </c>
      <c r="L32" s="41" t="s">
        <v>487</v>
      </c>
      <c r="M32" s="7" t="s">
        <v>1339</v>
      </c>
      <c r="N32" s="20" t="s">
        <v>1360</v>
      </c>
      <c r="O32" t="str">
        <f ca="1" t="shared" si="20"/>
        <v>20.9μΩ</v>
      </c>
      <c r="P32" t="str">
        <f ca="1" t="shared" si="21"/>
        <v>17.2μΩ</v>
      </c>
      <c r="Q32" t="str">
        <f ca="1" t="shared" si="22"/>
        <v>19.9μΩ</v>
      </c>
      <c r="R32">
        <f ca="1" t="shared" si="23"/>
        <v>47.4</v>
      </c>
      <c r="S32">
        <f ca="1" t="shared" si="24"/>
        <v>47.5</v>
      </c>
      <c r="T32">
        <f ca="1" t="shared" si="25"/>
        <v>47.4</v>
      </c>
      <c r="U32" t="str">
        <f ca="1" t="shared" si="6"/>
        <v>0.1</v>
      </c>
      <c r="V32">
        <f ca="1" t="shared" si="26"/>
        <v>42.7</v>
      </c>
      <c r="W32">
        <f ca="1" t="shared" si="27"/>
        <v>42.7</v>
      </c>
      <c r="X32">
        <f ca="1" t="shared" si="28"/>
        <v>42.2</v>
      </c>
      <c r="Y32" t="str">
        <f ca="1" t="shared" si="10"/>
        <v>0.5</v>
      </c>
      <c r="Z32" t="b">
        <v>1</v>
      </c>
    </row>
    <row r="33" spans="1:26">
      <c r="A33" t="s">
        <v>1197</v>
      </c>
      <c r="B33" s="7" t="s">
        <v>1332</v>
      </c>
      <c r="C33" s="7" t="s">
        <v>1333</v>
      </c>
      <c r="D33" s="36" t="s">
        <v>1153</v>
      </c>
      <c r="E33" s="40" t="s">
        <v>1334</v>
      </c>
      <c r="F33" s="4" t="s">
        <v>1365</v>
      </c>
      <c r="G33" s="7" t="s">
        <v>1335</v>
      </c>
      <c r="H33" s="38" t="s">
        <v>1336</v>
      </c>
      <c r="I33" s="38" t="s">
        <v>1336</v>
      </c>
      <c r="J33" s="7" t="s">
        <v>1337</v>
      </c>
      <c r="K33" s="7" t="s">
        <v>1366</v>
      </c>
      <c r="L33" s="41" t="s">
        <v>487</v>
      </c>
      <c r="M33" s="7" t="s">
        <v>1339</v>
      </c>
      <c r="N33" s="42" t="s">
        <v>1367</v>
      </c>
      <c r="O33" t="str">
        <f ca="1" t="shared" ref="O33:O42" si="29">RANDBETWEEN(170,230)/10&amp;"μΩ"</f>
        <v>19.2μΩ</v>
      </c>
      <c r="P33" t="str">
        <f ca="1" t="shared" ref="P33:P42" si="30">RANDBETWEEN(170,230)/10&amp;"μΩ"</f>
        <v>20.4μΩ</v>
      </c>
      <c r="Q33" t="str">
        <f ca="1" t="shared" ref="Q33:Q42" si="31">RANDBETWEEN(170,230)/10&amp;"μΩ"</f>
        <v>17.1μΩ</v>
      </c>
      <c r="R33">
        <f ca="1" t="shared" ref="R33:R42" si="32">RANDBETWEEN(472,476)/10</f>
        <v>47.6</v>
      </c>
      <c r="S33">
        <f ca="1" t="shared" ref="S33:S42" si="33">RANDBETWEEN(472,476)/10</f>
        <v>47.2</v>
      </c>
      <c r="T33">
        <f ca="1" t="shared" ref="T33:T42" si="34">RANDBETWEEN(472,476)/10</f>
        <v>47.6</v>
      </c>
      <c r="U33" t="str">
        <f ca="1" t="shared" ref="U33:U51" si="35">TEXT(MAX(R33:T33)-MIN(R33:T33),"0.0")</f>
        <v>0.4</v>
      </c>
      <c r="V33">
        <f ca="1" t="shared" ref="V33:V42" si="36">RANDBETWEEN(422,427)/10</f>
        <v>42.2</v>
      </c>
      <c r="W33">
        <f ca="1" t="shared" ref="W33:W42" si="37">RANDBETWEEN(422,427)/10</f>
        <v>42.3</v>
      </c>
      <c r="X33">
        <f ca="1" t="shared" ref="X33:X42" si="38">RANDBETWEEN(422,427)/10</f>
        <v>42.7</v>
      </c>
      <c r="Y33" t="str">
        <f ca="1" t="shared" ref="Y33:Y51" si="39">TEXT(MAX(V33:X33)-MIN(V33:X33),"0.0")</f>
        <v>0.5</v>
      </c>
      <c r="Z33" t="b">
        <v>1</v>
      </c>
    </row>
    <row r="34" spans="1:26">
      <c r="A34" t="s">
        <v>1256</v>
      </c>
      <c r="B34" s="7" t="s">
        <v>1332</v>
      </c>
      <c r="C34" s="7" t="s">
        <v>1352</v>
      </c>
      <c r="D34" s="36" t="s">
        <v>1153</v>
      </c>
      <c r="E34" s="36" t="s">
        <v>1353</v>
      </c>
      <c r="F34" s="4" t="s">
        <v>1365</v>
      </c>
      <c r="G34" s="7" t="s">
        <v>1335</v>
      </c>
      <c r="H34" s="38" t="s">
        <v>1336</v>
      </c>
      <c r="I34" s="38" t="s">
        <v>1336</v>
      </c>
      <c r="J34" s="7" t="s">
        <v>1337</v>
      </c>
      <c r="K34" s="7" t="s">
        <v>1258</v>
      </c>
      <c r="L34" s="41" t="s">
        <v>487</v>
      </c>
      <c r="M34" s="7" t="s">
        <v>1339</v>
      </c>
      <c r="N34" s="42" t="s">
        <v>1367</v>
      </c>
      <c r="O34" t="str">
        <f ca="1" t="shared" si="29"/>
        <v>17.8μΩ</v>
      </c>
      <c r="P34" t="str">
        <f ca="1" t="shared" si="30"/>
        <v>20.2μΩ</v>
      </c>
      <c r="Q34" t="str">
        <f ca="1" t="shared" si="31"/>
        <v>22.9μΩ</v>
      </c>
      <c r="R34">
        <f ca="1" t="shared" si="32"/>
        <v>47.4</v>
      </c>
      <c r="S34">
        <f ca="1" t="shared" si="33"/>
        <v>47.4</v>
      </c>
      <c r="T34">
        <f ca="1" t="shared" si="34"/>
        <v>47.3</v>
      </c>
      <c r="U34" t="str">
        <f ca="1" t="shared" si="35"/>
        <v>0.1</v>
      </c>
      <c r="V34">
        <f ca="1" t="shared" si="36"/>
        <v>42.3</v>
      </c>
      <c r="W34">
        <f ca="1" t="shared" si="37"/>
        <v>42.2</v>
      </c>
      <c r="X34">
        <f ca="1" t="shared" si="38"/>
        <v>42.4</v>
      </c>
      <c r="Y34" t="str">
        <f ca="1" t="shared" si="39"/>
        <v>0.2</v>
      </c>
      <c r="Z34" t="b">
        <v>1</v>
      </c>
    </row>
    <row r="35" spans="1:26">
      <c r="A35" t="s">
        <v>1259</v>
      </c>
      <c r="B35" s="7" t="s">
        <v>1332</v>
      </c>
      <c r="C35" s="7" t="s">
        <v>1347</v>
      </c>
      <c r="D35" s="36" t="s">
        <v>1153</v>
      </c>
      <c r="E35" s="39" t="s">
        <v>1348</v>
      </c>
      <c r="F35" s="4" t="s">
        <v>1365</v>
      </c>
      <c r="G35" s="7" t="s">
        <v>1335</v>
      </c>
      <c r="H35" s="38" t="s">
        <v>1336</v>
      </c>
      <c r="I35" s="38" t="s">
        <v>1336</v>
      </c>
      <c r="J35" s="7" t="s">
        <v>1337</v>
      </c>
      <c r="K35" s="7" t="s">
        <v>1262</v>
      </c>
      <c r="L35" s="41" t="s">
        <v>487</v>
      </c>
      <c r="M35" s="7" t="s">
        <v>1339</v>
      </c>
      <c r="N35" s="42" t="s">
        <v>1367</v>
      </c>
      <c r="O35" t="str">
        <f ca="1" t="shared" si="29"/>
        <v>20μΩ</v>
      </c>
      <c r="P35" t="str">
        <f ca="1" t="shared" si="30"/>
        <v>23μΩ</v>
      </c>
      <c r="Q35" t="str">
        <f ca="1" t="shared" si="31"/>
        <v>17.2μΩ</v>
      </c>
      <c r="R35">
        <f ca="1" t="shared" si="32"/>
        <v>47.3</v>
      </c>
      <c r="S35">
        <f ca="1" t="shared" si="33"/>
        <v>47.5</v>
      </c>
      <c r="T35">
        <f ca="1" t="shared" si="34"/>
        <v>47.2</v>
      </c>
      <c r="U35" t="str">
        <f ca="1" t="shared" si="35"/>
        <v>0.3</v>
      </c>
      <c r="V35">
        <f ca="1" t="shared" si="36"/>
        <v>42.6</v>
      </c>
      <c r="W35">
        <f ca="1" t="shared" si="37"/>
        <v>42.4</v>
      </c>
      <c r="X35">
        <f ca="1" t="shared" si="38"/>
        <v>42.7</v>
      </c>
      <c r="Y35" t="str">
        <f ca="1" t="shared" si="39"/>
        <v>0.3</v>
      </c>
      <c r="Z35" t="b">
        <v>1</v>
      </c>
    </row>
    <row r="36" spans="1:26">
      <c r="A36" t="s">
        <v>1263</v>
      </c>
      <c r="B36" s="7" t="s">
        <v>1332</v>
      </c>
      <c r="C36" s="7" t="s">
        <v>1347</v>
      </c>
      <c r="D36" s="36" t="s">
        <v>1153</v>
      </c>
      <c r="E36" s="39" t="s">
        <v>1348</v>
      </c>
      <c r="F36" s="4" t="s">
        <v>1365</v>
      </c>
      <c r="G36" s="7" t="s">
        <v>1335</v>
      </c>
      <c r="H36" s="38" t="s">
        <v>1336</v>
      </c>
      <c r="I36" s="38" t="s">
        <v>1336</v>
      </c>
      <c r="J36" s="7" t="s">
        <v>1337</v>
      </c>
      <c r="K36" s="7" t="s">
        <v>1265</v>
      </c>
      <c r="L36" s="41" t="s">
        <v>487</v>
      </c>
      <c r="M36" s="7" t="s">
        <v>1339</v>
      </c>
      <c r="N36" s="42" t="s">
        <v>1367</v>
      </c>
      <c r="O36" t="str">
        <f ca="1" t="shared" si="29"/>
        <v>19.7μΩ</v>
      </c>
      <c r="P36" t="str">
        <f ca="1" t="shared" si="30"/>
        <v>17μΩ</v>
      </c>
      <c r="Q36" t="str">
        <f ca="1" t="shared" si="31"/>
        <v>19.4μΩ</v>
      </c>
      <c r="R36">
        <f ca="1" t="shared" si="32"/>
        <v>47.4</v>
      </c>
      <c r="S36">
        <f ca="1" t="shared" si="33"/>
        <v>47.2</v>
      </c>
      <c r="T36">
        <f ca="1" t="shared" si="34"/>
        <v>47.2</v>
      </c>
      <c r="U36" t="str">
        <f ca="1" t="shared" si="35"/>
        <v>0.2</v>
      </c>
      <c r="V36">
        <f ca="1" t="shared" si="36"/>
        <v>42.2</v>
      </c>
      <c r="W36">
        <f ca="1" t="shared" si="37"/>
        <v>42.5</v>
      </c>
      <c r="X36">
        <f ca="1" t="shared" si="38"/>
        <v>42.7</v>
      </c>
      <c r="Y36" t="str">
        <f ca="1" t="shared" si="39"/>
        <v>0.5</v>
      </c>
      <c r="Z36" t="b">
        <v>1</v>
      </c>
    </row>
    <row r="37" spans="1:26">
      <c r="A37" t="s">
        <v>1293</v>
      </c>
      <c r="B37" s="7" t="s">
        <v>1332</v>
      </c>
      <c r="C37" s="7" t="s">
        <v>1347</v>
      </c>
      <c r="D37" s="36" t="s">
        <v>1153</v>
      </c>
      <c r="E37" s="39" t="s">
        <v>1348</v>
      </c>
      <c r="F37" s="4" t="s">
        <v>1365</v>
      </c>
      <c r="G37" s="7" t="s">
        <v>1335</v>
      </c>
      <c r="H37" s="38" t="s">
        <v>1336</v>
      </c>
      <c r="I37" s="38" t="s">
        <v>1336</v>
      </c>
      <c r="J37" s="7" t="s">
        <v>1337</v>
      </c>
      <c r="K37" s="7" t="s">
        <v>1368</v>
      </c>
      <c r="L37" s="41" t="s">
        <v>487</v>
      </c>
      <c r="M37" s="7" t="s">
        <v>1339</v>
      </c>
      <c r="N37" s="42" t="s">
        <v>1367</v>
      </c>
      <c r="O37" t="str">
        <f ca="1" t="shared" si="29"/>
        <v>20.2μΩ</v>
      </c>
      <c r="P37" t="str">
        <f ca="1" t="shared" si="30"/>
        <v>22.5μΩ</v>
      </c>
      <c r="Q37" t="str">
        <f ca="1" t="shared" si="31"/>
        <v>21.3μΩ</v>
      </c>
      <c r="R37">
        <f ca="1" t="shared" si="32"/>
        <v>47.2</v>
      </c>
      <c r="S37">
        <f ca="1" t="shared" si="33"/>
        <v>47.5</v>
      </c>
      <c r="T37">
        <f ca="1" t="shared" si="34"/>
        <v>47.6</v>
      </c>
      <c r="U37" t="str">
        <f ca="1" t="shared" si="35"/>
        <v>0.4</v>
      </c>
      <c r="V37">
        <f ca="1" t="shared" si="36"/>
        <v>42.2</v>
      </c>
      <c r="W37">
        <f ca="1" t="shared" si="37"/>
        <v>42.2</v>
      </c>
      <c r="X37">
        <f ca="1" t="shared" si="38"/>
        <v>42.4</v>
      </c>
      <c r="Y37" t="str">
        <f ca="1" t="shared" si="39"/>
        <v>0.2</v>
      </c>
      <c r="Z37" t="b">
        <v>1</v>
      </c>
    </row>
    <row r="38" spans="1:26">
      <c r="A38" t="s">
        <v>1266</v>
      </c>
      <c r="B38" s="7" t="s">
        <v>1332</v>
      </c>
      <c r="C38" s="7" t="s">
        <v>1347</v>
      </c>
      <c r="D38" s="36" t="s">
        <v>1153</v>
      </c>
      <c r="E38" s="39" t="s">
        <v>1348</v>
      </c>
      <c r="F38" s="4" t="s">
        <v>1365</v>
      </c>
      <c r="G38" s="7" t="s">
        <v>1335</v>
      </c>
      <c r="H38" s="38" t="s">
        <v>1336</v>
      </c>
      <c r="I38" s="38" t="s">
        <v>1336</v>
      </c>
      <c r="J38" s="7" t="s">
        <v>1337</v>
      </c>
      <c r="K38" s="7" t="s">
        <v>1268</v>
      </c>
      <c r="L38" s="41" t="s">
        <v>487</v>
      </c>
      <c r="M38" s="7" t="s">
        <v>1339</v>
      </c>
      <c r="N38" s="42" t="s">
        <v>1367</v>
      </c>
      <c r="O38" t="str">
        <f ca="1" t="shared" si="29"/>
        <v>18.5μΩ</v>
      </c>
      <c r="P38" t="str">
        <f ca="1" t="shared" si="30"/>
        <v>19.2μΩ</v>
      </c>
      <c r="Q38" t="str">
        <f ca="1" t="shared" si="31"/>
        <v>18.9μΩ</v>
      </c>
      <c r="R38">
        <f ca="1" t="shared" si="32"/>
        <v>47.3</v>
      </c>
      <c r="S38">
        <f ca="1" t="shared" si="33"/>
        <v>47.4</v>
      </c>
      <c r="T38">
        <f ca="1" t="shared" si="34"/>
        <v>47.2</v>
      </c>
      <c r="U38" t="str">
        <f ca="1" t="shared" si="35"/>
        <v>0.2</v>
      </c>
      <c r="V38">
        <f ca="1" t="shared" si="36"/>
        <v>42.4</v>
      </c>
      <c r="W38">
        <f ca="1" t="shared" si="37"/>
        <v>42.3</v>
      </c>
      <c r="X38">
        <f ca="1" t="shared" si="38"/>
        <v>42.4</v>
      </c>
      <c r="Y38" t="str">
        <f ca="1" t="shared" si="39"/>
        <v>0.1</v>
      </c>
      <c r="Z38" t="b">
        <v>1</v>
      </c>
    </row>
    <row r="39" spans="1:26">
      <c r="A39" t="s">
        <v>1358</v>
      </c>
      <c r="B39" s="7" t="s">
        <v>1332</v>
      </c>
      <c r="C39" s="7" t="s">
        <v>1347</v>
      </c>
      <c r="D39" s="36" t="s">
        <v>1153</v>
      </c>
      <c r="E39" s="39" t="s">
        <v>1348</v>
      </c>
      <c r="F39" s="4" t="s">
        <v>1365</v>
      </c>
      <c r="G39" s="7" t="s">
        <v>1335</v>
      </c>
      <c r="H39" s="38" t="s">
        <v>1336</v>
      </c>
      <c r="I39" s="38" t="s">
        <v>1336</v>
      </c>
      <c r="J39" s="7" t="s">
        <v>1337</v>
      </c>
      <c r="K39" s="7" t="s">
        <v>1252</v>
      </c>
      <c r="L39" s="41" t="s">
        <v>487</v>
      </c>
      <c r="M39" s="7" t="s">
        <v>1339</v>
      </c>
      <c r="N39" s="42" t="s">
        <v>1367</v>
      </c>
      <c r="O39" t="str">
        <f ca="1" t="shared" si="29"/>
        <v>21.1μΩ</v>
      </c>
      <c r="P39" t="str">
        <f ca="1" t="shared" si="30"/>
        <v>20.4μΩ</v>
      </c>
      <c r="Q39" t="str">
        <f ca="1" t="shared" si="31"/>
        <v>18.3μΩ</v>
      </c>
      <c r="R39">
        <f ca="1" t="shared" si="32"/>
        <v>47.2</v>
      </c>
      <c r="S39">
        <f ca="1" t="shared" si="33"/>
        <v>47.6</v>
      </c>
      <c r="T39">
        <f ca="1" t="shared" si="34"/>
        <v>47.4</v>
      </c>
      <c r="U39" t="str">
        <f ca="1" t="shared" si="35"/>
        <v>0.4</v>
      </c>
      <c r="V39">
        <f ca="1" t="shared" si="36"/>
        <v>42.2</v>
      </c>
      <c r="W39">
        <f ca="1" t="shared" si="37"/>
        <v>42.6</v>
      </c>
      <c r="X39">
        <f ca="1" t="shared" si="38"/>
        <v>42.7</v>
      </c>
      <c r="Y39" t="str">
        <f ca="1" t="shared" si="39"/>
        <v>0.5</v>
      </c>
      <c r="Z39" t="b">
        <v>1</v>
      </c>
    </row>
    <row r="40" spans="1:26">
      <c r="A40" t="s">
        <v>1208</v>
      </c>
      <c r="B40" s="7" t="s">
        <v>1332</v>
      </c>
      <c r="C40" s="7" t="s">
        <v>1347</v>
      </c>
      <c r="D40" s="36" t="s">
        <v>1153</v>
      </c>
      <c r="E40" s="39" t="s">
        <v>1348</v>
      </c>
      <c r="F40" s="4" t="s">
        <v>1365</v>
      </c>
      <c r="G40" s="7" t="s">
        <v>1335</v>
      </c>
      <c r="H40" s="38" t="s">
        <v>1336</v>
      </c>
      <c r="I40" s="38" t="s">
        <v>1336</v>
      </c>
      <c r="J40" s="7" t="s">
        <v>1337</v>
      </c>
      <c r="K40" s="7" t="s">
        <v>1270</v>
      </c>
      <c r="L40" s="41" t="s">
        <v>487</v>
      </c>
      <c r="M40" s="7" t="s">
        <v>1339</v>
      </c>
      <c r="N40" s="42" t="s">
        <v>1367</v>
      </c>
      <c r="O40" t="str">
        <f ca="1" t="shared" si="29"/>
        <v>17.2μΩ</v>
      </c>
      <c r="P40" t="str">
        <f ca="1" t="shared" si="30"/>
        <v>17.8μΩ</v>
      </c>
      <c r="Q40" t="str">
        <f ca="1" t="shared" si="31"/>
        <v>20.7μΩ</v>
      </c>
      <c r="R40">
        <f ca="1" t="shared" si="32"/>
        <v>47.5</v>
      </c>
      <c r="S40">
        <f ca="1" t="shared" si="33"/>
        <v>47.5</v>
      </c>
      <c r="T40">
        <f ca="1" t="shared" si="34"/>
        <v>47.6</v>
      </c>
      <c r="U40" t="str">
        <f ca="1" t="shared" si="35"/>
        <v>0.1</v>
      </c>
      <c r="V40">
        <f ca="1" t="shared" si="36"/>
        <v>42.2</v>
      </c>
      <c r="W40">
        <f ca="1" t="shared" si="37"/>
        <v>42.2</v>
      </c>
      <c r="X40">
        <f ca="1" t="shared" si="38"/>
        <v>42.5</v>
      </c>
      <c r="Y40" t="str">
        <f ca="1" t="shared" si="39"/>
        <v>0.3</v>
      </c>
      <c r="Z40" t="b">
        <v>1</v>
      </c>
    </row>
    <row r="41" spans="1:26">
      <c r="A41" t="s">
        <v>1213</v>
      </c>
      <c r="B41" s="7" t="s">
        <v>1332</v>
      </c>
      <c r="C41" s="7" t="s">
        <v>1347</v>
      </c>
      <c r="D41" s="36" t="s">
        <v>1153</v>
      </c>
      <c r="E41" s="39" t="s">
        <v>1348</v>
      </c>
      <c r="F41" s="4" t="s">
        <v>1365</v>
      </c>
      <c r="G41" s="7" t="s">
        <v>1335</v>
      </c>
      <c r="H41" s="38" t="s">
        <v>1336</v>
      </c>
      <c r="I41" s="38" t="s">
        <v>1336</v>
      </c>
      <c r="J41" s="7" t="s">
        <v>1337</v>
      </c>
      <c r="K41" s="7" t="s">
        <v>1272</v>
      </c>
      <c r="L41" s="41" t="s">
        <v>487</v>
      </c>
      <c r="M41" s="7" t="s">
        <v>1339</v>
      </c>
      <c r="N41" s="42" t="s">
        <v>1367</v>
      </c>
      <c r="O41" t="str">
        <f ca="1" t="shared" si="29"/>
        <v>18.6μΩ</v>
      </c>
      <c r="P41" t="str">
        <f ca="1" t="shared" si="30"/>
        <v>22μΩ</v>
      </c>
      <c r="Q41" t="str">
        <f ca="1" t="shared" si="31"/>
        <v>17.5μΩ</v>
      </c>
      <c r="R41">
        <f ca="1" t="shared" si="32"/>
        <v>47.3</v>
      </c>
      <c r="S41">
        <f ca="1" t="shared" si="33"/>
        <v>47.3</v>
      </c>
      <c r="T41">
        <f ca="1" t="shared" si="34"/>
        <v>47.6</v>
      </c>
      <c r="U41" t="str">
        <f ca="1" t="shared" si="35"/>
        <v>0.3</v>
      </c>
      <c r="V41">
        <f ca="1" t="shared" si="36"/>
        <v>42.6</v>
      </c>
      <c r="W41">
        <f ca="1" t="shared" si="37"/>
        <v>42.3</v>
      </c>
      <c r="X41">
        <f ca="1" t="shared" si="38"/>
        <v>42.3</v>
      </c>
      <c r="Y41" t="str">
        <f ca="1" t="shared" si="39"/>
        <v>0.3</v>
      </c>
      <c r="Z41" t="b">
        <v>1</v>
      </c>
    </row>
    <row r="42" spans="1:26">
      <c r="A42" s="5" t="s">
        <v>1298</v>
      </c>
      <c r="B42" s="7" t="s">
        <v>1332</v>
      </c>
      <c r="C42" s="7" t="s">
        <v>1352</v>
      </c>
      <c r="D42" s="36" t="s">
        <v>1153</v>
      </c>
      <c r="E42" s="36" t="s">
        <v>1353</v>
      </c>
      <c r="F42" s="4" t="s">
        <v>1365</v>
      </c>
      <c r="G42" s="7" t="s">
        <v>1335</v>
      </c>
      <c r="H42" s="38" t="s">
        <v>1336</v>
      </c>
      <c r="I42" s="38" t="s">
        <v>1336</v>
      </c>
      <c r="J42" s="7" t="s">
        <v>1337</v>
      </c>
      <c r="K42" s="7" t="s">
        <v>1369</v>
      </c>
      <c r="L42" s="41" t="s">
        <v>487</v>
      </c>
      <c r="M42" s="7" t="s">
        <v>1339</v>
      </c>
      <c r="N42" s="42" t="s">
        <v>1367</v>
      </c>
      <c r="O42" t="str">
        <f ca="1" t="shared" ref="O42:O49" si="40">RANDBETWEEN(170,230)/10&amp;"μΩ"</f>
        <v>17μΩ</v>
      </c>
      <c r="P42" t="str">
        <f ca="1" t="shared" ref="P42:P49" si="41">RANDBETWEEN(170,230)/10&amp;"μΩ"</f>
        <v>17.6μΩ</v>
      </c>
      <c r="Q42" t="str">
        <f ca="1" t="shared" ref="Q42:Q49" si="42">RANDBETWEEN(170,230)/10&amp;"μΩ"</f>
        <v>21.2μΩ</v>
      </c>
      <c r="R42">
        <f ca="1" t="shared" ref="R42:R49" si="43">RANDBETWEEN(472,476)/10</f>
        <v>47.5</v>
      </c>
      <c r="S42">
        <f ca="1" t="shared" ref="S42:S49" si="44">RANDBETWEEN(472,476)/10</f>
        <v>47.4</v>
      </c>
      <c r="T42">
        <f ca="1" t="shared" ref="T42:T49" si="45">RANDBETWEEN(472,476)/10</f>
        <v>47.2</v>
      </c>
      <c r="U42" t="str">
        <f ca="1" t="shared" si="35"/>
        <v>0.3</v>
      </c>
      <c r="V42">
        <f ca="1" t="shared" ref="V42:V49" si="46">RANDBETWEEN(422,427)/10</f>
        <v>42.2</v>
      </c>
      <c r="W42">
        <f ca="1" t="shared" ref="W42:W49" si="47">RANDBETWEEN(422,427)/10</f>
        <v>42.3</v>
      </c>
      <c r="X42">
        <f ca="1" t="shared" ref="X42:X49" si="48">RANDBETWEEN(422,427)/10</f>
        <v>42.4</v>
      </c>
      <c r="Y42" t="str">
        <f ca="1" t="shared" si="39"/>
        <v>0.2</v>
      </c>
      <c r="Z42" t="b">
        <v>1</v>
      </c>
    </row>
    <row r="43" spans="1:26">
      <c r="A43" s="5" t="s">
        <v>1273</v>
      </c>
      <c r="B43" s="7" t="s">
        <v>1332</v>
      </c>
      <c r="C43" s="7" t="s">
        <v>1347</v>
      </c>
      <c r="D43" s="36" t="s">
        <v>1153</v>
      </c>
      <c r="E43" s="39" t="s">
        <v>1348</v>
      </c>
      <c r="F43" s="4" t="s">
        <v>1365</v>
      </c>
      <c r="G43" s="7" t="s">
        <v>1335</v>
      </c>
      <c r="H43" s="38" t="s">
        <v>1336</v>
      </c>
      <c r="I43" s="38" t="s">
        <v>1336</v>
      </c>
      <c r="J43" s="7" t="s">
        <v>1337</v>
      </c>
      <c r="K43" s="7" t="s">
        <v>1370</v>
      </c>
      <c r="L43" s="41" t="s">
        <v>487</v>
      </c>
      <c r="M43" s="7" t="s">
        <v>1339</v>
      </c>
      <c r="N43" s="42" t="s">
        <v>1367</v>
      </c>
      <c r="O43" t="str">
        <f ca="1" t="shared" si="40"/>
        <v>19.8μΩ</v>
      </c>
      <c r="P43" t="str">
        <f ca="1" t="shared" si="41"/>
        <v>20.9μΩ</v>
      </c>
      <c r="Q43" t="str">
        <f ca="1" t="shared" si="42"/>
        <v>20.8μΩ</v>
      </c>
      <c r="R43">
        <f ca="1" t="shared" si="43"/>
        <v>47.5</v>
      </c>
      <c r="S43">
        <f ca="1" t="shared" si="44"/>
        <v>47.4</v>
      </c>
      <c r="T43">
        <f ca="1" t="shared" si="45"/>
        <v>47.6</v>
      </c>
      <c r="U43" t="str">
        <f ca="1" t="shared" si="35"/>
        <v>0.2</v>
      </c>
      <c r="V43">
        <f ca="1" t="shared" si="46"/>
        <v>42.4</v>
      </c>
      <c r="W43">
        <f ca="1" t="shared" si="47"/>
        <v>42.4</v>
      </c>
      <c r="X43">
        <f ca="1" t="shared" si="48"/>
        <v>42.2</v>
      </c>
      <c r="Y43" t="str">
        <f ca="1" t="shared" si="39"/>
        <v>0.2</v>
      </c>
      <c r="Z43" t="b">
        <v>1</v>
      </c>
    </row>
    <row r="44" spans="1:26">
      <c r="A44" s="5" t="s">
        <v>1303</v>
      </c>
      <c r="B44" s="7" t="s">
        <v>1332</v>
      </c>
      <c r="C44" s="7" t="s">
        <v>1347</v>
      </c>
      <c r="D44" s="36" t="s">
        <v>1153</v>
      </c>
      <c r="E44" s="39" t="s">
        <v>1348</v>
      </c>
      <c r="F44" s="4" t="s">
        <v>1365</v>
      </c>
      <c r="G44" s="7" t="s">
        <v>1335</v>
      </c>
      <c r="H44" s="38" t="s">
        <v>1336</v>
      </c>
      <c r="I44" s="38" t="s">
        <v>1336</v>
      </c>
      <c r="J44" s="7" t="s">
        <v>1337</v>
      </c>
      <c r="K44" s="7" t="s">
        <v>1371</v>
      </c>
      <c r="L44" s="41" t="s">
        <v>487</v>
      </c>
      <c r="M44" s="7" t="s">
        <v>1339</v>
      </c>
      <c r="N44" s="42" t="s">
        <v>1367</v>
      </c>
      <c r="O44" t="str">
        <f ca="1" t="shared" si="40"/>
        <v>17.1μΩ</v>
      </c>
      <c r="P44" t="str">
        <f ca="1" t="shared" si="41"/>
        <v>20.7μΩ</v>
      </c>
      <c r="Q44" t="str">
        <f ca="1" t="shared" si="42"/>
        <v>17.1μΩ</v>
      </c>
      <c r="R44">
        <f ca="1" t="shared" si="43"/>
        <v>47.4</v>
      </c>
      <c r="S44">
        <f ca="1" t="shared" si="44"/>
        <v>47.3</v>
      </c>
      <c r="T44">
        <f ca="1" t="shared" si="45"/>
        <v>47.6</v>
      </c>
      <c r="U44" t="str">
        <f ca="1" t="shared" si="35"/>
        <v>0.3</v>
      </c>
      <c r="V44">
        <f ca="1" t="shared" si="46"/>
        <v>42.3</v>
      </c>
      <c r="W44">
        <f ca="1" t="shared" si="47"/>
        <v>42.6</v>
      </c>
      <c r="X44">
        <f ca="1" t="shared" si="48"/>
        <v>42.2</v>
      </c>
      <c r="Y44" t="str">
        <f ca="1" t="shared" si="39"/>
        <v>0.4</v>
      </c>
      <c r="Z44" t="b">
        <v>1</v>
      </c>
    </row>
    <row r="45" spans="1:26">
      <c r="A45" s="5" t="s">
        <v>1306</v>
      </c>
      <c r="B45" s="7" t="s">
        <v>1332</v>
      </c>
      <c r="C45" s="7" t="s">
        <v>1347</v>
      </c>
      <c r="D45" s="36" t="s">
        <v>1153</v>
      </c>
      <c r="E45" s="39" t="s">
        <v>1348</v>
      </c>
      <c r="F45" s="4" t="s">
        <v>1365</v>
      </c>
      <c r="G45" s="7" t="s">
        <v>1335</v>
      </c>
      <c r="H45" s="38" t="s">
        <v>1336</v>
      </c>
      <c r="I45" s="38" t="s">
        <v>1336</v>
      </c>
      <c r="J45" s="7" t="s">
        <v>1337</v>
      </c>
      <c r="K45" s="7" t="s">
        <v>1372</v>
      </c>
      <c r="L45" s="41" t="s">
        <v>487</v>
      </c>
      <c r="M45" s="7" t="s">
        <v>1339</v>
      </c>
      <c r="N45" s="42" t="s">
        <v>1367</v>
      </c>
      <c r="O45" t="str">
        <f ca="1" t="shared" si="40"/>
        <v>22.9μΩ</v>
      </c>
      <c r="P45" t="str">
        <f ca="1" t="shared" si="41"/>
        <v>21.6μΩ</v>
      </c>
      <c r="Q45" t="str">
        <f ca="1" t="shared" si="42"/>
        <v>18.8μΩ</v>
      </c>
      <c r="R45">
        <f ca="1" t="shared" si="43"/>
        <v>47.3</v>
      </c>
      <c r="S45">
        <f ca="1" t="shared" si="44"/>
        <v>47.5</v>
      </c>
      <c r="T45">
        <f ca="1" t="shared" si="45"/>
        <v>47.4</v>
      </c>
      <c r="U45" t="str">
        <f ca="1" t="shared" si="35"/>
        <v>0.2</v>
      </c>
      <c r="V45">
        <f ca="1" t="shared" si="46"/>
        <v>42.7</v>
      </c>
      <c r="W45">
        <f ca="1" t="shared" si="47"/>
        <v>42.3</v>
      </c>
      <c r="X45">
        <f ca="1" t="shared" si="48"/>
        <v>42.2</v>
      </c>
      <c r="Y45" t="str">
        <f ca="1" t="shared" si="39"/>
        <v>0.5</v>
      </c>
      <c r="Z45" t="b">
        <v>1</v>
      </c>
    </row>
    <row r="46" spans="1:26">
      <c r="A46" s="5" t="s">
        <v>1309</v>
      </c>
      <c r="B46" s="7" t="s">
        <v>1332</v>
      </c>
      <c r="C46" s="7" t="s">
        <v>1347</v>
      </c>
      <c r="D46" s="36" t="s">
        <v>1153</v>
      </c>
      <c r="E46" s="39" t="s">
        <v>1348</v>
      </c>
      <c r="F46" s="4" t="s">
        <v>1365</v>
      </c>
      <c r="G46" s="7" t="s">
        <v>1335</v>
      </c>
      <c r="H46" s="38" t="s">
        <v>1336</v>
      </c>
      <c r="I46" s="38" t="s">
        <v>1336</v>
      </c>
      <c r="J46" s="7" t="s">
        <v>1337</v>
      </c>
      <c r="K46" s="7" t="s">
        <v>1373</v>
      </c>
      <c r="L46" s="41" t="s">
        <v>487</v>
      </c>
      <c r="M46" s="7" t="s">
        <v>1339</v>
      </c>
      <c r="N46" s="42" t="s">
        <v>1367</v>
      </c>
      <c r="O46" t="str">
        <f ca="1" t="shared" si="40"/>
        <v>18.8μΩ</v>
      </c>
      <c r="P46" t="str">
        <f ca="1" t="shared" si="41"/>
        <v>22.6μΩ</v>
      </c>
      <c r="Q46" t="str">
        <f ca="1" t="shared" si="42"/>
        <v>18.7μΩ</v>
      </c>
      <c r="R46">
        <f ca="1" t="shared" si="43"/>
        <v>47.4</v>
      </c>
      <c r="S46">
        <f ca="1" t="shared" si="44"/>
        <v>47.6</v>
      </c>
      <c r="T46">
        <f ca="1" t="shared" si="45"/>
        <v>47.3</v>
      </c>
      <c r="U46" t="str">
        <f ca="1" t="shared" si="35"/>
        <v>0.3</v>
      </c>
      <c r="V46">
        <f ca="1" t="shared" si="46"/>
        <v>42.2</v>
      </c>
      <c r="W46">
        <f ca="1" t="shared" si="47"/>
        <v>42.7</v>
      </c>
      <c r="X46">
        <f ca="1" t="shared" si="48"/>
        <v>42.5</v>
      </c>
      <c r="Y46" t="str">
        <f ca="1" t="shared" si="39"/>
        <v>0.5</v>
      </c>
      <c r="Z46" t="b">
        <v>1</v>
      </c>
    </row>
    <row r="47" spans="1:26">
      <c r="A47" s="5" t="s">
        <v>1341</v>
      </c>
      <c r="B47" s="7" t="s">
        <v>1332</v>
      </c>
      <c r="C47" s="7" t="s">
        <v>1347</v>
      </c>
      <c r="D47" s="36" t="s">
        <v>1153</v>
      </c>
      <c r="E47" s="39" t="s">
        <v>1348</v>
      </c>
      <c r="F47" s="4" t="s">
        <v>1365</v>
      </c>
      <c r="G47" s="7" t="s">
        <v>1335</v>
      </c>
      <c r="H47" s="38" t="s">
        <v>1336</v>
      </c>
      <c r="I47" s="38" t="s">
        <v>1336</v>
      </c>
      <c r="J47" s="7" t="s">
        <v>1337</v>
      </c>
      <c r="K47" s="7" t="s">
        <v>1374</v>
      </c>
      <c r="L47" s="41" t="s">
        <v>487</v>
      </c>
      <c r="M47" s="7" t="s">
        <v>1339</v>
      </c>
      <c r="N47" s="42" t="s">
        <v>1367</v>
      </c>
      <c r="O47" t="str">
        <f ca="1" t="shared" si="40"/>
        <v>20.6μΩ</v>
      </c>
      <c r="P47" t="str">
        <f ca="1" t="shared" si="41"/>
        <v>21.2μΩ</v>
      </c>
      <c r="Q47" t="str">
        <f ca="1" t="shared" si="42"/>
        <v>21.3μΩ</v>
      </c>
      <c r="R47">
        <f ca="1" t="shared" si="43"/>
        <v>47.2</v>
      </c>
      <c r="S47">
        <f ca="1" t="shared" si="44"/>
        <v>47.2</v>
      </c>
      <c r="T47">
        <f ca="1" t="shared" si="45"/>
        <v>47.6</v>
      </c>
      <c r="U47" t="str">
        <f ca="1" t="shared" si="35"/>
        <v>0.4</v>
      </c>
      <c r="V47">
        <f ca="1" t="shared" si="46"/>
        <v>42.6</v>
      </c>
      <c r="W47">
        <f ca="1" t="shared" si="47"/>
        <v>42.2</v>
      </c>
      <c r="X47">
        <f ca="1" t="shared" si="48"/>
        <v>42.4</v>
      </c>
      <c r="Y47" t="str">
        <f ca="1" t="shared" si="39"/>
        <v>0.4</v>
      </c>
      <c r="Z47" t="b">
        <v>1</v>
      </c>
    </row>
    <row r="48" spans="1:26">
      <c r="A48" s="5" t="s">
        <v>1331</v>
      </c>
      <c r="B48" s="7" t="s">
        <v>1332</v>
      </c>
      <c r="C48" s="7" t="s">
        <v>1347</v>
      </c>
      <c r="D48" s="36" t="s">
        <v>1153</v>
      </c>
      <c r="E48" s="39" t="s">
        <v>1348</v>
      </c>
      <c r="F48" s="4" t="s">
        <v>1365</v>
      </c>
      <c r="G48" s="7" t="s">
        <v>1335</v>
      </c>
      <c r="H48" s="38" t="s">
        <v>1336</v>
      </c>
      <c r="I48" s="38" t="s">
        <v>1336</v>
      </c>
      <c r="J48" s="7" t="s">
        <v>1337</v>
      </c>
      <c r="K48" s="7" t="s">
        <v>1375</v>
      </c>
      <c r="L48" s="41" t="s">
        <v>487</v>
      </c>
      <c r="M48" s="7" t="s">
        <v>1339</v>
      </c>
      <c r="N48" s="42" t="s">
        <v>1367</v>
      </c>
      <c r="O48" t="str">
        <f ca="1" t="shared" si="40"/>
        <v>18.7μΩ</v>
      </c>
      <c r="P48" t="str">
        <f ca="1" t="shared" si="41"/>
        <v>21.8μΩ</v>
      </c>
      <c r="Q48" t="str">
        <f ca="1" t="shared" si="42"/>
        <v>21.4μΩ</v>
      </c>
      <c r="R48">
        <f ca="1" t="shared" si="43"/>
        <v>47.2</v>
      </c>
      <c r="S48">
        <f ca="1" t="shared" si="44"/>
        <v>47.3</v>
      </c>
      <c r="T48">
        <f ca="1" t="shared" si="45"/>
        <v>47.2</v>
      </c>
      <c r="U48" t="str">
        <f ca="1" t="shared" si="35"/>
        <v>0.1</v>
      </c>
      <c r="V48">
        <f ca="1" t="shared" si="46"/>
        <v>42.5</v>
      </c>
      <c r="W48">
        <f ca="1" t="shared" si="47"/>
        <v>42.4</v>
      </c>
      <c r="X48">
        <f ca="1" t="shared" si="48"/>
        <v>42.4</v>
      </c>
      <c r="Y48" t="str">
        <f ca="1" t="shared" si="39"/>
        <v>0.1</v>
      </c>
      <c r="Z48" t="b">
        <v>1</v>
      </c>
    </row>
    <row r="49" spans="1:26">
      <c r="A49" s="5" t="s">
        <v>1376</v>
      </c>
      <c r="B49" s="7" t="s">
        <v>1332</v>
      </c>
      <c r="C49" s="7" t="s">
        <v>1347</v>
      </c>
      <c r="D49" s="36" t="s">
        <v>1153</v>
      </c>
      <c r="E49" s="39" t="s">
        <v>1348</v>
      </c>
      <c r="F49" s="4" t="s">
        <v>1365</v>
      </c>
      <c r="G49" s="7" t="s">
        <v>1335</v>
      </c>
      <c r="H49" s="38" t="s">
        <v>1336</v>
      </c>
      <c r="I49" s="38" t="s">
        <v>1336</v>
      </c>
      <c r="J49" s="7" t="s">
        <v>1337</v>
      </c>
      <c r="K49" s="7" t="s">
        <v>1377</v>
      </c>
      <c r="L49" s="41" t="s">
        <v>487</v>
      </c>
      <c r="M49" s="7" t="s">
        <v>1339</v>
      </c>
      <c r="N49" s="42" t="s">
        <v>1367</v>
      </c>
      <c r="O49" t="str">
        <f ca="1" t="shared" si="40"/>
        <v>19.2μΩ</v>
      </c>
      <c r="P49" t="str">
        <f ca="1" t="shared" si="41"/>
        <v>18.1μΩ</v>
      </c>
      <c r="Q49" t="str">
        <f ca="1" t="shared" si="42"/>
        <v>18.5μΩ</v>
      </c>
      <c r="R49">
        <f ca="1" t="shared" si="43"/>
        <v>47.4</v>
      </c>
      <c r="S49">
        <f ca="1" t="shared" si="44"/>
        <v>47.2</v>
      </c>
      <c r="T49">
        <f ca="1" t="shared" si="45"/>
        <v>47.5</v>
      </c>
      <c r="U49" t="str">
        <f ca="1" t="shared" si="35"/>
        <v>0.3</v>
      </c>
      <c r="V49">
        <f ca="1" t="shared" si="46"/>
        <v>42.6</v>
      </c>
      <c r="W49">
        <f ca="1" t="shared" si="47"/>
        <v>42.5</v>
      </c>
      <c r="X49">
        <f ca="1" t="shared" si="48"/>
        <v>42.3</v>
      </c>
      <c r="Y49" t="str">
        <f ca="1" t="shared" si="39"/>
        <v>0.3</v>
      </c>
      <c r="Z49" t="b">
        <v>1</v>
      </c>
    </row>
    <row r="50" spans="1:26">
      <c r="A50" s="5" t="s">
        <v>1197</v>
      </c>
      <c r="B50" s="7" t="s">
        <v>1332</v>
      </c>
      <c r="C50" s="7" t="s">
        <v>1333</v>
      </c>
      <c r="D50" s="36" t="s">
        <v>1153</v>
      </c>
      <c r="E50" s="40" t="s">
        <v>1334</v>
      </c>
      <c r="F50" s="5" t="s">
        <v>1186</v>
      </c>
      <c r="G50" s="7" t="s">
        <v>1335</v>
      </c>
      <c r="H50" s="38" t="s">
        <v>1336</v>
      </c>
      <c r="I50" s="38" t="s">
        <v>1336</v>
      </c>
      <c r="J50" s="7" t="s">
        <v>1337</v>
      </c>
      <c r="K50" s="7" t="s">
        <v>1286</v>
      </c>
      <c r="L50" s="41" t="s">
        <v>487</v>
      </c>
      <c r="M50" s="7" t="s">
        <v>1339</v>
      </c>
      <c r="N50" s="42" t="s">
        <v>1378</v>
      </c>
      <c r="O50" t="str">
        <f ca="1" t="shared" ref="O50:O60" si="49">RANDBETWEEN(170,230)/10&amp;"μΩ"</f>
        <v>20.4μΩ</v>
      </c>
      <c r="P50" t="str">
        <f ca="1" t="shared" ref="P50:P60" si="50">RANDBETWEEN(170,230)/10&amp;"μΩ"</f>
        <v>20μΩ</v>
      </c>
      <c r="Q50" t="str">
        <f ca="1" t="shared" ref="Q50:Q60" si="51">RANDBETWEEN(170,230)/10&amp;"μΩ"</f>
        <v>21.2μΩ</v>
      </c>
      <c r="R50">
        <f ca="1" t="shared" ref="R50:R60" si="52">RANDBETWEEN(472,476)/10</f>
        <v>47.3</v>
      </c>
      <c r="S50">
        <f ca="1" t="shared" ref="S50:S60" si="53">RANDBETWEEN(472,476)/10</f>
        <v>47.2</v>
      </c>
      <c r="T50">
        <f ca="1" t="shared" ref="T50:T60" si="54">RANDBETWEEN(472,476)/10</f>
        <v>47.2</v>
      </c>
      <c r="U50" t="str">
        <f ca="1" t="shared" ref="U50:U60" si="55">TEXT(MAX(R50:T50)-MIN(R50:T50),"0.0")</f>
        <v>0.1</v>
      </c>
      <c r="V50">
        <f ca="1" t="shared" ref="V50:V60" si="56">RANDBETWEEN(422,427)/10</f>
        <v>42.4</v>
      </c>
      <c r="W50">
        <f ca="1" t="shared" ref="W50:W60" si="57">RANDBETWEEN(422,427)/10</f>
        <v>42.5</v>
      </c>
      <c r="X50">
        <f ca="1" t="shared" ref="X50:X60" si="58">RANDBETWEEN(422,427)/10</f>
        <v>42.7</v>
      </c>
      <c r="Y50" t="str">
        <f ca="1" t="shared" ref="Y50:Y60" si="59">TEXT(MAX(V50:X50)-MIN(V50:X50),"0.0")</f>
        <v>0.3</v>
      </c>
      <c r="Z50" s="5" t="b">
        <v>0</v>
      </c>
    </row>
    <row r="51" spans="1:26">
      <c r="A51" s="5" t="s">
        <v>1256</v>
      </c>
      <c r="B51" s="7" t="s">
        <v>1332</v>
      </c>
      <c r="C51" s="7" t="s">
        <v>1333</v>
      </c>
      <c r="D51" s="36" t="s">
        <v>1153</v>
      </c>
      <c r="E51" s="40" t="s">
        <v>1334</v>
      </c>
      <c r="F51" s="5" t="s">
        <v>1186</v>
      </c>
      <c r="G51" s="7" t="s">
        <v>1335</v>
      </c>
      <c r="H51" s="38" t="s">
        <v>1336</v>
      </c>
      <c r="I51" s="38" t="s">
        <v>1336</v>
      </c>
      <c r="J51" s="7" t="s">
        <v>1337</v>
      </c>
      <c r="K51" s="7" t="s">
        <v>1288</v>
      </c>
      <c r="L51" s="41" t="s">
        <v>487</v>
      </c>
      <c r="M51" s="7" t="s">
        <v>1339</v>
      </c>
      <c r="N51" s="42" t="s">
        <v>1378</v>
      </c>
      <c r="O51" t="str">
        <f ca="1" t="shared" si="49"/>
        <v>22.9μΩ</v>
      </c>
      <c r="P51" t="str">
        <f ca="1" t="shared" si="50"/>
        <v>20.4μΩ</v>
      </c>
      <c r="Q51" t="str">
        <f ca="1" t="shared" si="51"/>
        <v>21μΩ</v>
      </c>
      <c r="R51">
        <f ca="1" t="shared" si="52"/>
        <v>47.5</v>
      </c>
      <c r="S51">
        <f ca="1" t="shared" si="53"/>
        <v>47.3</v>
      </c>
      <c r="T51">
        <f ca="1" t="shared" si="54"/>
        <v>47.6</v>
      </c>
      <c r="U51" t="str">
        <f ca="1" t="shared" si="55"/>
        <v>0.3</v>
      </c>
      <c r="V51">
        <f ca="1" t="shared" si="56"/>
        <v>42.3</v>
      </c>
      <c r="W51">
        <f ca="1" t="shared" si="57"/>
        <v>42.2</v>
      </c>
      <c r="X51">
        <f ca="1" t="shared" si="58"/>
        <v>42.7</v>
      </c>
      <c r="Y51" t="str">
        <f ca="1" t="shared" si="59"/>
        <v>0.5</v>
      </c>
      <c r="Z51" s="5" t="b">
        <v>0</v>
      </c>
    </row>
    <row r="52" spans="1:26">
      <c r="A52" s="5" t="s">
        <v>1259</v>
      </c>
      <c r="B52" s="7" t="s">
        <v>1332</v>
      </c>
      <c r="C52" s="7" t="s">
        <v>1347</v>
      </c>
      <c r="D52" s="36" t="s">
        <v>1153</v>
      </c>
      <c r="E52" s="39" t="s">
        <v>1348</v>
      </c>
      <c r="F52" s="5" t="s">
        <v>1186</v>
      </c>
      <c r="G52" s="7" t="s">
        <v>1335</v>
      </c>
      <c r="H52" s="38" t="s">
        <v>1336</v>
      </c>
      <c r="I52" s="38" t="s">
        <v>1336</v>
      </c>
      <c r="J52" s="7" t="s">
        <v>1337</v>
      </c>
      <c r="K52" s="7" t="s">
        <v>1290</v>
      </c>
      <c r="L52" s="41" t="s">
        <v>487</v>
      </c>
      <c r="M52" s="7" t="s">
        <v>1339</v>
      </c>
      <c r="N52" s="42" t="s">
        <v>1378</v>
      </c>
      <c r="O52" t="str">
        <f ca="1" t="shared" si="49"/>
        <v>18.8μΩ</v>
      </c>
      <c r="P52" t="str">
        <f ca="1" t="shared" si="50"/>
        <v>18.4μΩ</v>
      </c>
      <c r="Q52" t="str">
        <f ca="1" t="shared" si="51"/>
        <v>18.4μΩ</v>
      </c>
      <c r="R52">
        <f ca="1" t="shared" si="52"/>
        <v>47.6</v>
      </c>
      <c r="S52">
        <f ca="1" t="shared" si="53"/>
        <v>47.2</v>
      </c>
      <c r="T52">
        <f ca="1" t="shared" si="54"/>
        <v>47.5</v>
      </c>
      <c r="U52" t="str">
        <f ca="1" t="shared" si="55"/>
        <v>0.4</v>
      </c>
      <c r="V52">
        <f ca="1" t="shared" si="56"/>
        <v>42.3</v>
      </c>
      <c r="W52">
        <f ca="1" t="shared" si="57"/>
        <v>42.4</v>
      </c>
      <c r="X52">
        <f ca="1" t="shared" si="58"/>
        <v>42.4</v>
      </c>
      <c r="Y52" t="str">
        <f ca="1" t="shared" si="59"/>
        <v>0.1</v>
      </c>
      <c r="Z52" s="5" t="b">
        <v>0</v>
      </c>
    </row>
    <row r="53" spans="1:26">
      <c r="A53" s="5" t="s">
        <v>1263</v>
      </c>
      <c r="B53" s="7" t="s">
        <v>1332</v>
      </c>
      <c r="C53" s="7" t="s">
        <v>1347</v>
      </c>
      <c r="D53" s="36" t="s">
        <v>1153</v>
      </c>
      <c r="E53" s="39" t="s">
        <v>1348</v>
      </c>
      <c r="F53" s="5" t="s">
        <v>1186</v>
      </c>
      <c r="G53" s="7" t="s">
        <v>1335</v>
      </c>
      <c r="H53" s="38" t="s">
        <v>1336</v>
      </c>
      <c r="I53" s="38" t="s">
        <v>1336</v>
      </c>
      <c r="J53" s="7" t="s">
        <v>1337</v>
      </c>
      <c r="K53" s="7" t="s">
        <v>1292</v>
      </c>
      <c r="L53" s="41" t="s">
        <v>487</v>
      </c>
      <c r="M53" s="7" t="s">
        <v>1339</v>
      </c>
      <c r="N53" s="42" t="s">
        <v>1378</v>
      </c>
      <c r="O53" t="str">
        <f ca="1" t="shared" si="49"/>
        <v>18.4μΩ</v>
      </c>
      <c r="P53" t="str">
        <f ca="1" t="shared" si="50"/>
        <v>22.8μΩ</v>
      </c>
      <c r="Q53" t="str">
        <f ca="1" t="shared" si="51"/>
        <v>22.6μΩ</v>
      </c>
      <c r="R53">
        <f ca="1" t="shared" si="52"/>
        <v>47.3</v>
      </c>
      <c r="S53">
        <f ca="1" t="shared" si="53"/>
        <v>47.6</v>
      </c>
      <c r="T53">
        <f ca="1" t="shared" si="54"/>
        <v>47.2</v>
      </c>
      <c r="U53" t="str">
        <f ca="1" t="shared" si="55"/>
        <v>0.4</v>
      </c>
      <c r="V53">
        <f ca="1" t="shared" si="56"/>
        <v>42.2</v>
      </c>
      <c r="W53">
        <f ca="1" t="shared" si="57"/>
        <v>42.4</v>
      </c>
      <c r="X53">
        <f ca="1" t="shared" si="58"/>
        <v>42.2</v>
      </c>
      <c r="Y53" t="str">
        <f ca="1" t="shared" si="59"/>
        <v>0.2</v>
      </c>
      <c r="Z53" s="5" t="b">
        <v>0</v>
      </c>
    </row>
    <row r="54" spans="1:26">
      <c r="A54" s="5" t="s">
        <v>1293</v>
      </c>
      <c r="B54" s="7" t="s">
        <v>1332</v>
      </c>
      <c r="C54" s="7" t="s">
        <v>1347</v>
      </c>
      <c r="D54" s="36" t="s">
        <v>1153</v>
      </c>
      <c r="E54" s="39" t="s">
        <v>1348</v>
      </c>
      <c r="F54" s="5" t="s">
        <v>1186</v>
      </c>
      <c r="G54" s="7" t="s">
        <v>1335</v>
      </c>
      <c r="H54" s="38" t="s">
        <v>1336</v>
      </c>
      <c r="I54" s="38" t="s">
        <v>1336</v>
      </c>
      <c r="J54" s="7" t="s">
        <v>1337</v>
      </c>
      <c r="K54" s="7" t="s">
        <v>1295</v>
      </c>
      <c r="L54" s="41" t="s">
        <v>487</v>
      </c>
      <c r="M54" s="7" t="s">
        <v>1339</v>
      </c>
      <c r="N54" s="42" t="s">
        <v>1378</v>
      </c>
      <c r="O54" t="str">
        <f ca="1" t="shared" si="49"/>
        <v>22.4μΩ</v>
      </c>
      <c r="P54" t="str">
        <f ca="1" t="shared" si="50"/>
        <v>19.1μΩ</v>
      </c>
      <c r="Q54" t="str">
        <f ca="1" t="shared" si="51"/>
        <v>21.8μΩ</v>
      </c>
      <c r="R54">
        <f ca="1" t="shared" si="52"/>
        <v>47.5</v>
      </c>
      <c r="S54">
        <f ca="1" t="shared" si="53"/>
        <v>47.5</v>
      </c>
      <c r="T54">
        <f ca="1" t="shared" si="54"/>
        <v>47.5</v>
      </c>
      <c r="U54" t="str">
        <f ca="1" t="shared" si="55"/>
        <v>0.0</v>
      </c>
      <c r="V54">
        <f ca="1" t="shared" si="56"/>
        <v>42.5</v>
      </c>
      <c r="W54">
        <f ca="1" t="shared" si="57"/>
        <v>42.3</v>
      </c>
      <c r="X54">
        <f ca="1" t="shared" si="58"/>
        <v>42.6</v>
      </c>
      <c r="Y54" t="str">
        <f ca="1" t="shared" si="59"/>
        <v>0.3</v>
      </c>
      <c r="Z54" s="5" t="b">
        <v>0</v>
      </c>
    </row>
    <row r="55" spans="1:26">
      <c r="A55" s="5" t="s">
        <v>1266</v>
      </c>
      <c r="B55" s="7" t="s">
        <v>1332</v>
      </c>
      <c r="C55" s="7" t="s">
        <v>1347</v>
      </c>
      <c r="D55" s="36" t="s">
        <v>1153</v>
      </c>
      <c r="E55" s="39" t="s">
        <v>1348</v>
      </c>
      <c r="F55" s="5" t="s">
        <v>1186</v>
      </c>
      <c r="G55" s="7" t="s">
        <v>1335</v>
      </c>
      <c r="H55" s="38" t="s">
        <v>1336</v>
      </c>
      <c r="I55" s="38" t="s">
        <v>1336</v>
      </c>
      <c r="J55" s="7" t="s">
        <v>1337</v>
      </c>
      <c r="K55" s="7" t="s">
        <v>1297</v>
      </c>
      <c r="L55" s="41" t="s">
        <v>487</v>
      </c>
      <c r="M55" s="7" t="s">
        <v>1339</v>
      </c>
      <c r="N55" s="42" t="s">
        <v>1378</v>
      </c>
      <c r="O55" t="str">
        <f ca="1" t="shared" si="49"/>
        <v>18.9μΩ</v>
      </c>
      <c r="P55" t="str">
        <f ca="1" t="shared" si="50"/>
        <v>20.5μΩ</v>
      </c>
      <c r="Q55" t="str">
        <f ca="1" t="shared" si="51"/>
        <v>17.8μΩ</v>
      </c>
      <c r="R55">
        <f ca="1" t="shared" si="52"/>
        <v>47.4</v>
      </c>
      <c r="S55">
        <f ca="1" t="shared" si="53"/>
        <v>47.2</v>
      </c>
      <c r="T55">
        <f ca="1" t="shared" si="54"/>
        <v>47.5</v>
      </c>
      <c r="U55" t="str">
        <f ca="1" t="shared" si="55"/>
        <v>0.3</v>
      </c>
      <c r="V55">
        <f ca="1" t="shared" si="56"/>
        <v>42.7</v>
      </c>
      <c r="W55">
        <f ca="1" t="shared" si="57"/>
        <v>42.6</v>
      </c>
      <c r="X55">
        <f ca="1" t="shared" si="58"/>
        <v>42.2</v>
      </c>
      <c r="Y55" t="str">
        <f ca="1" t="shared" si="59"/>
        <v>0.5</v>
      </c>
      <c r="Z55" s="5" t="b">
        <v>0</v>
      </c>
    </row>
    <row r="56" spans="1:26">
      <c r="A56" s="5" t="s">
        <v>1298</v>
      </c>
      <c r="B56" s="7" t="s">
        <v>1332</v>
      </c>
      <c r="C56" s="7" t="s">
        <v>1333</v>
      </c>
      <c r="D56" s="36" t="s">
        <v>1153</v>
      </c>
      <c r="E56" s="39" t="s">
        <v>1348</v>
      </c>
      <c r="F56" s="5" t="s">
        <v>1186</v>
      </c>
      <c r="G56" s="7" t="s">
        <v>1335</v>
      </c>
      <c r="H56" s="38" t="s">
        <v>1336</v>
      </c>
      <c r="I56" s="38" t="s">
        <v>1336</v>
      </c>
      <c r="J56" s="7" t="s">
        <v>1337</v>
      </c>
      <c r="K56" s="7" t="s">
        <v>1300</v>
      </c>
      <c r="L56" s="41" t="s">
        <v>487</v>
      </c>
      <c r="M56" s="7" t="s">
        <v>1339</v>
      </c>
      <c r="N56" s="42" t="s">
        <v>1378</v>
      </c>
      <c r="O56" t="str">
        <f ca="1" t="shared" si="49"/>
        <v>17.3μΩ</v>
      </c>
      <c r="P56" t="str">
        <f ca="1" t="shared" si="50"/>
        <v>20μΩ</v>
      </c>
      <c r="Q56" t="str">
        <f ca="1" t="shared" si="51"/>
        <v>21.2μΩ</v>
      </c>
      <c r="R56">
        <f ca="1" t="shared" si="52"/>
        <v>47.2</v>
      </c>
      <c r="S56">
        <f ca="1" t="shared" si="53"/>
        <v>47.3</v>
      </c>
      <c r="T56">
        <f ca="1" t="shared" si="54"/>
        <v>47.4</v>
      </c>
      <c r="U56" t="str">
        <f ca="1" t="shared" si="55"/>
        <v>0.2</v>
      </c>
      <c r="V56">
        <f ca="1" t="shared" si="56"/>
        <v>42.6</v>
      </c>
      <c r="W56">
        <f ca="1" t="shared" si="57"/>
        <v>42.4</v>
      </c>
      <c r="X56">
        <f ca="1" t="shared" si="58"/>
        <v>42.4</v>
      </c>
      <c r="Y56" t="str">
        <f ca="1" t="shared" si="59"/>
        <v>0.2</v>
      </c>
      <c r="Z56" s="5" t="b">
        <v>0</v>
      </c>
    </row>
    <row r="57" spans="1:26">
      <c r="A57" s="5" t="s">
        <v>1273</v>
      </c>
      <c r="B57" s="7" t="s">
        <v>1332</v>
      </c>
      <c r="C57" s="7" t="s">
        <v>1347</v>
      </c>
      <c r="D57" s="36" t="s">
        <v>1153</v>
      </c>
      <c r="E57" s="40" t="s">
        <v>1334</v>
      </c>
      <c r="F57" s="5" t="s">
        <v>1186</v>
      </c>
      <c r="G57" s="7" t="s">
        <v>1335</v>
      </c>
      <c r="H57" s="38" t="s">
        <v>1336</v>
      </c>
      <c r="I57" s="38" t="s">
        <v>1336</v>
      </c>
      <c r="J57" s="7" t="s">
        <v>1337</v>
      </c>
      <c r="K57" s="7" t="s">
        <v>1302</v>
      </c>
      <c r="L57" s="41" t="s">
        <v>487</v>
      </c>
      <c r="M57" s="7" t="s">
        <v>1339</v>
      </c>
      <c r="N57" s="42" t="s">
        <v>1378</v>
      </c>
      <c r="O57" t="str">
        <f ca="1" t="shared" si="49"/>
        <v>17.5μΩ</v>
      </c>
      <c r="P57" t="str">
        <f ca="1" t="shared" si="50"/>
        <v>21.9μΩ</v>
      </c>
      <c r="Q57" t="str">
        <f ca="1" t="shared" si="51"/>
        <v>20μΩ</v>
      </c>
      <c r="R57">
        <f ca="1" t="shared" si="52"/>
        <v>47.5</v>
      </c>
      <c r="S57">
        <f ca="1" t="shared" si="53"/>
        <v>47.6</v>
      </c>
      <c r="T57">
        <f ca="1" t="shared" si="54"/>
        <v>47.2</v>
      </c>
      <c r="U57" t="str">
        <f ca="1" t="shared" si="55"/>
        <v>0.4</v>
      </c>
      <c r="V57">
        <f ca="1" t="shared" si="56"/>
        <v>42.2</v>
      </c>
      <c r="W57">
        <f ca="1" t="shared" si="57"/>
        <v>42.3</v>
      </c>
      <c r="X57">
        <f ca="1" t="shared" si="58"/>
        <v>42.3</v>
      </c>
      <c r="Y57" t="str">
        <f ca="1" t="shared" si="59"/>
        <v>0.1</v>
      </c>
      <c r="Z57" s="5" t="b">
        <v>0</v>
      </c>
    </row>
    <row r="58" spans="1:26">
      <c r="A58" s="5" t="s">
        <v>1303</v>
      </c>
      <c r="B58" s="7" t="s">
        <v>1332</v>
      </c>
      <c r="C58" s="7" t="s">
        <v>1347</v>
      </c>
      <c r="D58" s="36" t="s">
        <v>1153</v>
      </c>
      <c r="E58" s="39" t="s">
        <v>1348</v>
      </c>
      <c r="F58" s="5" t="s">
        <v>1186</v>
      </c>
      <c r="G58" s="7" t="s">
        <v>1335</v>
      </c>
      <c r="H58" s="38" t="s">
        <v>1336</v>
      </c>
      <c r="I58" s="38" t="s">
        <v>1336</v>
      </c>
      <c r="J58" s="7" t="s">
        <v>1337</v>
      </c>
      <c r="K58" s="7" t="s">
        <v>1305</v>
      </c>
      <c r="L58" s="41" t="s">
        <v>487</v>
      </c>
      <c r="M58" s="7" t="s">
        <v>1339</v>
      </c>
      <c r="N58" s="42" t="s">
        <v>1378</v>
      </c>
      <c r="O58" t="str">
        <f ca="1" t="shared" si="49"/>
        <v>20.3μΩ</v>
      </c>
      <c r="P58" t="str">
        <f ca="1" t="shared" si="50"/>
        <v>22.3μΩ</v>
      </c>
      <c r="Q58" t="str">
        <f ca="1" t="shared" si="51"/>
        <v>17.3μΩ</v>
      </c>
      <c r="R58">
        <f ca="1" t="shared" si="52"/>
        <v>47.6</v>
      </c>
      <c r="S58">
        <f ca="1" t="shared" si="53"/>
        <v>47.4</v>
      </c>
      <c r="T58">
        <f ca="1" t="shared" si="54"/>
        <v>47.6</v>
      </c>
      <c r="U58" t="str">
        <f ca="1" t="shared" si="55"/>
        <v>0.2</v>
      </c>
      <c r="V58">
        <f ca="1" t="shared" si="56"/>
        <v>42.7</v>
      </c>
      <c r="W58">
        <f ca="1" t="shared" si="57"/>
        <v>42.3</v>
      </c>
      <c r="X58">
        <f ca="1" t="shared" si="58"/>
        <v>42.2</v>
      </c>
      <c r="Y58" t="str">
        <f ca="1" t="shared" si="59"/>
        <v>0.5</v>
      </c>
      <c r="Z58" s="5" t="b">
        <v>0</v>
      </c>
    </row>
    <row r="59" spans="1:26">
      <c r="A59" s="5" t="s">
        <v>1306</v>
      </c>
      <c r="B59" s="7" t="s">
        <v>1332</v>
      </c>
      <c r="C59" s="7" t="s">
        <v>1347</v>
      </c>
      <c r="D59" s="36" t="s">
        <v>1153</v>
      </c>
      <c r="E59" s="39" t="s">
        <v>1348</v>
      </c>
      <c r="F59" s="5" t="s">
        <v>1186</v>
      </c>
      <c r="G59" s="7" t="s">
        <v>1335</v>
      </c>
      <c r="H59" s="38" t="s">
        <v>1336</v>
      </c>
      <c r="I59" s="38" t="s">
        <v>1336</v>
      </c>
      <c r="J59" s="7" t="s">
        <v>1337</v>
      </c>
      <c r="K59" s="7" t="s">
        <v>1308</v>
      </c>
      <c r="L59" s="41" t="s">
        <v>487</v>
      </c>
      <c r="M59" s="7" t="s">
        <v>1339</v>
      </c>
      <c r="N59" s="42" t="s">
        <v>1378</v>
      </c>
      <c r="O59" t="str">
        <f ca="1" t="shared" si="49"/>
        <v>17.1μΩ</v>
      </c>
      <c r="P59" t="str">
        <f ca="1" t="shared" si="50"/>
        <v>21μΩ</v>
      </c>
      <c r="Q59" t="str">
        <f ca="1" t="shared" si="51"/>
        <v>17.5μΩ</v>
      </c>
      <c r="R59">
        <f ca="1" t="shared" si="52"/>
        <v>47.3</v>
      </c>
      <c r="S59">
        <f ca="1" t="shared" si="53"/>
        <v>47.6</v>
      </c>
      <c r="T59">
        <f ca="1" t="shared" si="54"/>
        <v>47.6</v>
      </c>
      <c r="U59" t="str">
        <f ca="1" t="shared" si="55"/>
        <v>0.3</v>
      </c>
      <c r="V59">
        <f ca="1" t="shared" si="56"/>
        <v>42.6</v>
      </c>
      <c r="W59">
        <f ca="1" t="shared" si="57"/>
        <v>42.6</v>
      </c>
      <c r="X59">
        <f ca="1" t="shared" si="58"/>
        <v>42.5</v>
      </c>
      <c r="Y59" t="str">
        <f ca="1" t="shared" si="59"/>
        <v>0.1</v>
      </c>
      <c r="Z59" s="5" t="b">
        <v>0</v>
      </c>
    </row>
    <row r="60" spans="1:26">
      <c r="A60" s="5" t="s">
        <v>1309</v>
      </c>
      <c r="B60" s="7" t="s">
        <v>1332</v>
      </c>
      <c r="C60" s="7" t="s">
        <v>1347</v>
      </c>
      <c r="D60" s="36" t="s">
        <v>1153</v>
      </c>
      <c r="E60" s="39" t="s">
        <v>1348</v>
      </c>
      <c r="F60" s="5" t="s">
        <v>1186</v>
      </c>
      <c r="G60" s="7" t="s">
        <v>1335</v>
      </c>
      <c r="H60" s="38" t="s">
        <v>1336</v>
      </c>
      <c r="I60" s="38" t="s">
        <v>1336</v>
      </c>
      <c r="J60" s="7" t="s">
        <v>1337</v>
      </c>
      <c r="K60" s="7" t="s">
        <v>1268</v>
      </c>
      <c r="L60" s="41" t="s">
        <v>487</v>
      </c>
      <c r="M60" s="7" t="s">
        <v>1339</v>
      </c>
      <c r="N60" s="42" t="s">
        <v>1378</v>
      </c>
      <c r="O60" t="str">
        <f ca="1" t="shared" si="49"/>
        <v>21.6μΩ</v>
      </c>
      <c r="P60" t="str">
        <f ca="1" t="shared" si="50"/>
        <v>17.1μΩ</v>
      </c>
      <c r="Q60" t="str">
        <f ca="1" t="shared" si="51"/>
        <v>19.1μΩ</v>
      </c>
      <c r="R60">
        <f ca="1" t="shared" si="52"/>
        <v>47.6</v>
      </c>
      <c r="S60">
        <f ca="1" t="shared" si="53"/>
        <v>47.5</v>
      </c>
      <c r="T60">
        <f ca="1" t="shared" si="54"/>
        <v>47.3</v>
      </c>
      <c r="U60" t="str">
        <f ca="1" t="shared" si="55"/>
        <v>0.3</v>
      </c>
      <c r="V60">
        <f ca="1" t="shared" si="56"/>
        <v>42.4</v>
      </c>
      <c r="W60">
        <f ca="1" t="shared" si="57"/>
        <v>42.7</v>
      </c>
      <c r="X60">
        <f ca="1" t="shared" si="58"/>
        <v>42.3</v>
      </c>
      <c r="Y60" t="str">
        <f ca="1" t="shared" si="59"/>
        <v>0.4</v>
      </c>
      <c r="Z60" s="5" t="b">
        <v>0</v>
      </c>
    </row>
  </sheetData>
  <pageMargins left="0.7" right="0.7" top="0.75" bottom="0.75" header="0.3" footer="0.3"/>
  <pageSetup paperSize="9" orientation="portrait"/>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31" workbookViewId="0">
      <selection activeCell="H56" sqref="H56"/>
    </sheetView>
  </sheetViews>
  <sheetFormatPr defaultColWidth="8.88888888888889" defaultRowHeight="13.8"/>
  <cols>
    <col min="1" max="1" width="14.1111111111111" customWidth="1"/>
    <col min="2" max="2" width="9.66666666666667" customWidth="1"/>
    <col min="3" max="3" width="16.4444444444444" customWidth="1"/>
    <col min="4" max="4" width="20.8888888888889" style="20" customWidth="1"/>
    <col min="5" max="5" width="20" customWidth="1"/>
    <col min="6" max="6" width="19.8888888888889" customWidth="1"/>
    <col min="7" max="7" width="20" customWidth="1"/>
    <col min="9" max="9" width="43" customWidth="1"/>
  </cols>
  <sheetData>
    <row r="1" spans="1:9">
      <c r="A1" s="21" t="s">
        <v>0</v>
      </c>
      <c r="B1" s="22" t="s">
        <v>1311</v>
      </c>
      <c r="C1" s="22" t="s">
        <v>1379</v>
      </c>
      <c r="D1" s="23" t="s">
        <v>1380</v>
      </c>
      <c r="E1" s="22" t="s">
        <v>1381</v>
      </c>
      <c r="F1" s="22" t="s">
        <v>1382</v>
      </c>
      <c r="G1" s="22" t="s">
        <v>1383</v>
      </c>
      <c r="H1" s="22" t="s">
        <v>7</v>
      </c>
      <c r="I1" s="33" t="s">
        <v>20</v>
      </c>
    </row>
    <row r="2" spans="1:9">
      <c r="A2" s="24" t="s">
        <v>71</v>
      </c>
      <c r="B2" s="25" t="s">
        <v>1331</v>
      </c>
      <c r="C2" s="25" t="s">
        <v>1384</v>
      </c>
      <c r="D2" s="26" t="s">
        <v>1385</v>
      </c>
      <c r="E2" s="25" t="s">
        <v>1386</v>
      </c>
      <c r="F2" s="25" t="s">
        <v>1387</v>
      </c>
      <c r="G2" s="25" t="s">
        <v>1388</v>
      </c>
      <c r="H2" s="25" t="b">
        <v>1</v>
      </c>
      <c r="I2" s="34" t="str">
        <f>"刚果（金）庞比铜钴矿项目"&amp;"   "&amp;A2</f>
        <v>刚果（金）庞比铜钴矿项目   总降压变电站</v>
      </c>
    </row>
    <row r="3" spans="1:9">
      <c r="A3" s="27" t="s">
        <v>71</v>
      </c>
      <c r="B3" s="28" t="s">
        <v>1341</v>
      </c>
      <c r="C3" s="28" t="s">
        <v>1384</v>
      </c>
      <c r="D3" s="29" t="s">
        <v>1389</v>
      </c>
      <c r="E3" s="30" t="s">
        <v>1390</v>
      </c>
      <c r="F3" s="30" t="s">
        <v>1391</v>
      </c>
      <c r="G3" s="30" t="s">
        <v>1392</v>
      </c>
      <c r="H3" s="25" t="b">
        <v>1</v>
      </c>
      <c r="I3" s="35" t="str">
        <f t="shared" ref="I3:I32" si="0">"刚果（金）庞比铜钴矿项目"&amp;"   "&amp;A3</f>
        <v>刚果（金）庞比铜钴矿项目   总降压变电站</v>
      </c>
    </row>
    <row r="4" spans="1:9">
      <c r="A4" s="24" t="s">
        <v>71</v>
      </c>
      <c r="B4" s="25" t="s">
        <v>1309</v>
      </c>
      <c r="C4" s="25" t="s">
        <v>1384</v>
      </c>
      <c r="D4" s="26" t="s">
        <v>1393</v>
      </c>
      <c r="E4" s="25" t="s">
        <v>1394</v>
      </c>
      <c r="F4" s="25" t="s">
        <v>1395</v>
      </c>
      <c r="G4" s="25" t="s">
        <v>1396</v>
      </c>
      <c r="H4" s="25" t="b">
        <v>1</v>
      </c>
      <c r="I4" s="34" t="str">
        <f t="shared" si="0"/>
        <v>刚果（金）庞比铜钴矿项目   总降压变电站</v>
      </c>
    </row>
    <row r="5" spans="1:9">
      <c r="A5" s="27" t="s">
        <v>71</v>
      </c>
      <c r="B5" s="28" t="s">
        <v>1306</v>
      </c>
      <c r="C5" s="28" t="s">
        <v>1384</v>
      </c>
      <c r="D5" s="29" t="s">
        <v>1397</v>
      </c>
      <c r="E5" s="28" t="s">
        <v>1398</v>
      </c>
      <c r="F5" s="28" t="s">
        <v>1399</v>
      </c>
      <c r="G5" s="28" t="s">
        <v>1400</v>
      </c>
      <c r="H5" s="25" t="b">
        <v>1</v>
      </c>
      <c r="I5" s="35" t="str">
        <f t="shared" si="0"/>
        <v>刚果（金）庞比铜钴矿项目   总降压变电站</v>
      </c>
    </row>
    <row r="6" spans="1:9">
      <c r="A6" s="24" t="s">
        <v>71</v>
      </c>
      <c r="B6" s="25" t="s">
        <v>1303</v>
      </c>
      <c r="C6" s="25" t="s">
        <v>1384</v>
      </c>
      <c r="D6" s="26" t="s">
        <v>1397</v>
      </c>
      <c r="E6" s="28" t="s">
        <v>1401</v>
      </c>
      <c r="F6" s="28" t="s">
        <v>1402</v>
      </c>
      <c r="G6" s="28" t="s">
        <v>1403</v>
      </c>
      <c r="H6" s="25" t="b">
        <v>1</v>
      </c>
      <c r="I6" s="34" t="str">
        <f t="shared" si="0"/>
        <v>刚果（金）庞比铜钴矿项目   总降压变电站</v>
      </c>
    </row>
    <row r="7" spans="1:9">
      <c r="A7" s="27" t="s">
        <v>71</v>
      </c>
      <c r="B7" s="28" t="s">
        <v>1273</v>
      </c>
      <c r="C7" s="28" t="s">
        <v>1384</v>
      </c>
      <c r="D7" s="29" t="s">
        <v>1404</v>
      </c>
      <c r="E7" s="28" t="s">
        <v>1405</v>
      </c>
      <c r="F7" s="28" t="s">
        <v>1406</v>
      </c>
      <c r="G7" s="28" t="s">
        <v>1407</v>
      </c>
      <c r="H7" s="25" t="b">
        <v>1</v>
      </c>
      <c r="I7" s="35" t="str">
        <f t="shared" si="0"/>
        <v>刚果（金）庞比铜钴矿项目   总降压变电站</v>
      </c>
    </row>
    <row r="8" spans="1:9">
      <c r="A8" s="24" t="s">
        <v>71</v>
      </c>
      <c r="B8" s="25" t="s">
        <v>1351</v>
      </c>
      <c r="C8" s="25" t="s">
        <v>1384</v>
      </c>
      <c r="D8" s="26" t="s">
        <v>1408</v>
      </c>
      <c r="E8" s="25" t="s">
        <v>1409</v>
      </c>
      <c r="F8" s="25" t="s">
        <v>1410</v>
      </c>
      <c r="G8" s="25" t="s">
        <v>1411</v>
      </c>
      <c r="H8" s="25" t="b">
        <v>1</v>
      </c>
      <c r="I8" s="34" t="str">
        <f t="shared" si="0"/>
        <v>刚果（金）庞比铜钴矿项目   总降压变电站</v>
      </c>
    </row>
    <row r="9" spans="1:9">
      <c r="A9" s="27" t="s">
        <v>71</v>
      </c>
      <c r="B9" s="28" t="s">
        <v>1197</v>
      </c>
      <c r="C9" s="28" t="s">
        <v>1384</v>
      </c>
      <c r="D9" s="29" t="s">
        <v>1412</v>
      </c>
      <c r="E9" s="30" t="s">
        <v>1413</v>
      </c>
      <c r="F9" s="30" t="s">
        <v>1414</v>
      </c>
      <c r="G9" s="30" t="s">
        <v>1415</v>
      </c>
      <c r="H9" s="25" t="b">
        <v>1</v>
      </c>
      <c r="I9" s="35" t="str">
        <f t="shared" si="0"/>
        <v>刚果（金）庞比铜钴矿项目   总降压变电站</v>
      </c>
    </row>
    <row r="10" spans="1:9">
      <c r="A10" s="24" t="s">
        <v>71</v>
      </c>
      <c r="B10" s="25" t="s">
        <v>1203</v>
      </c>
      <c r="C10" s="25" t="s">
        <v>1384</v>
      </c>
      <c r="D10" s="26" t="s">
        <v>1408</v>
      </c>
      <c r="E10" s="25" t="s">
        <v>1416</v>
      </c>
      <c r="F10" s="25" t="s">
        <v>1417</v>
      </c>
      <c r="G10" s="25" t="s">
        <v>1418</v>
      </c>
      <c r="H10" s="25" t="b">
        <v>1</v>
      </c>
      <c r="I10" s="34" t="str">
        <f t="shared" si="0"/>
        <v>刚果（金）庞比铜钴矿项目   总降压变电站</v>
      </c>
    </row>
    <row r="11" spans="1:9">
      <c r="A11" s="27" t="s">
        <v>71</v>
      </c>
      <c r="B11" s="28" t="s">
        <v>1259</v>
      </c>
      <c r="C11" s="28" t="s">
        <v>1384</v>
      </c>
      <c r="D11" s="29" t="s">
        <v>1404</v>
      </c>
      <c r="E11" s="28" t="s">
        <v>1419</v>
      </c>
      <c r="F11" s="28" t="s">
        <v>1420</v>
      </c>
      <c r="G11" s="28" t="s">
        <v>1421</v>
      </c>
      <c r="H11" s="25" t="b">
        <v>1</v>
      </c>
      <c r="I11" s="35" t="str">
        <f t="shared" si="0"/>
        <v>刚果（金）庞比铜钴矿项目   总降压变电站</v>
      </c>
    </row>
    <row r="12" spans="1:9">
      <c r="A12" s="24" t="s">
        <v>71</v>
      </c>
      <c r="B12" s="25" t="s">
        <v>1263</v>
      </c>
      <c r="C12" s="25" t="s">
        <v>1384</v>
      </c>
      <c r="D12" s="26" t="s">
        <v>1397</v>
      </c>
      <c r="E12" s="28" t="s">
        <v>1422</v>
      </c>
      <c r="F12" s="28" t="s">
        <v>1423</v>
      </c>
      <c r="G12" s="28" t="s">
        <v>1424</v>
      </c>
      <c r="H12" s="25" t="b">
        <v>1</v>
      </c>
      <c r="I12" s="34" t="str">
        <f t="shared" si="0"/>
        <v>刚果（金）庞比铜钴矿项目   总降压变电站</v>
      </c>
    </row>
    <row r="13" spans="1:9">
      <c r="A13" s="27" t="s">
        <v>71</v>
      </c>
      <c r="B13" s="28" t="s">
        <v>1293</v>
      </c>
      <c r="C13" s="28" t="s">
        <v>1384</v>
      </c>
      <c r="D13" s="29" t="s">
        <v>1389</v>
      </c>
      <c r="E13" s="30" t="s">
        <v>1425</v>
      </c>
      <c r="F13" s="30" t="s">
        <v>1426</v>
      </c>
      <c r="G13" s="30" t="s">
        <v>1427</v>
      </c>
      <c r="H13" s="25" t="b">
        <v>1</v>
      </c>
      <c r="I13" s="35" t="str">
        <f t="shared" si="0"/>
        <v>刚果（金）庞比铜钴矿项目   总降压变电站</v>
      </c>
    </row>
    <row r="14" spans="1:9">
      <c r="A14" s="24" t="s">
        <v>71</v>
      </c>
      <c r="B14" s="25" t="s">
        <v>1266</v>
      </c>
      <c r="C14" s="25" t="s">
        <v>1384</v>
      </c>
      <c r="D14" s="26" t="s">
        <v>1393</v>
      </c>
      <c r="E14" s="25" t="s">
        <v>1428</v>
      </c>
      <c r="F14" s="25" t="s">
        <v>1429</v>
      </c>
      <c r="G14" s="25" t="s">
        <v>1430</v>
      </c>
      <c r="H14" s="25" t="b">
        <v>1</v>
      </c>
      <c r="I14" s="34" t="str">
        <f t="shared" si="0"/>
        <v>刚果（金）庞比铜钴矿项目   总降压变电站</v>
      </c>
    </row>
    <row r="15" spans="1:9">
      <c r="A15" s="27" t="s">
        <v>71</v>
      </c>
      <c r="B15" s="28" t="s">
        <v>1358</v>
      </c>
      <c r="C15" s="28" t="s">
        <v>1384</v>
      </c>
      <c r="D15" s="29" t="s">
        <v>1385</v>
      </c>
      <c r="E15" s="25" t="s">
        <v>1431</v>
      </c>
      <c r="F15" s="25" t="s">
        <v>1432</v>
      </c>
      <c r="G15" s="25" t="s">
        <v>1433</v>
      </c>
      <c r="H15" s="25" t="b">
        <v>1</v>
      </c>
      <c r="I15" s="35" t="str">
        <f t="shared" si="0"/>
        <v>刚果（金）庞比铜钴矿项目   总降压变电站</v>
      </c>
    </row>
    <row r="16" spans="1:9">
      <c r="A16" s="24" t="s">
        <v>71</v>
      </c>
      <c r="B16" s="25" t="s">
        <v>1208</v>
      </c>
      <c r="C16" s="25" t="s">
        <v>1384</v>
      </c>
      <c r="D16" s="26" t="s">
        <v>1397</v>
      </c>
      <c r="E16" s="28" t="s">
        <v>1434</v>
      </c>
      <c r="F16" s="28" t="s">
        <v>1435</v>
      </c>
      <c r="G16" s="28" t="s">
        <v>1436</v>
      </c>
      <c r="H16" s="25" t="b">
        <v>1</v>
      </c>
      <c r="I16" s="34" t="str">
        <f t="shared" si="0"/>
        <v>刚果（金）庞比铜钴矿项目   总降压变电站</v>
      </c>
    </row>
    <row r="17" spans="1:9">
      <c r="A17" s="27" t="s">
        <v>71</v>
      </c>
      <c r="B17" s="28" t="s">
        <v>1213</v>
      </c>
      <c r="C17" s="28" t="s">
        <v>1384</v>
      </c>
      <c r="D17" s="29" t="s">
        <v>1437</v>
      </c>
      <c r="E17" s="30" t="s">
        <v>1438</v>
      </c>
      <c r="F17" s="30" t="s">
        <v>1439</v>
      </c>
      <c r="G17" s="30" t="s">
        <v>1440</v>
      </c>
      <c r="H17" s="25" t="b">
        <v>1</v>
      </c>
      <c r="I17" s="35" t="str">
        <f t="shared" si="0"/>
        <v>刚果（金）庞比铜钴矿项目   总降压变电站</v>
      </c>
    </row>
    <row r="18" spans="1:9">
      <c r="A18" s="24" t="s">
        <v>71</v>
      </c>
      <c r="B18" s="25" t="s">
        <v>1235</v>
      </c>
      <c r="C18" s="25" t="s">
        <v>1384</v>
      </c>
      <c r="D18" s="26" t="s">
        <v>1441</v>
      </c>
      <c r="E18" s="25" t="s">
        <v>1442</v>
      </c>
      <c r="F18" s="25" t="s">
        <v>1443</v>
      </c>
      <c r="G18" s="25" t="s">
        <v>1444</v>
      </c>
      <c r="H18" s="25" t="b">
        <v>1</v>
      </c>
      <c r="I18" s="34" t="str">
        <f t="shared" si="0"/>
        <v>刚果（金）庞比铜钴矿项目   总降压变电站</v>
      </c>
    </row>
    <row r="19" spans="1:9">
      <c r="A19" s="27" t="s">
        <v>71</v>
      </c>
      <c r="B19" s="28" t="s">
        <v>1232</v>
      </c>
      <c r="C19" s="28" t="s">
        <v>1384</v>
      </c>
      <c r="D19" s="29" t="s">
        <v>1441</v>
      </c>
      <c r="E19" s="25" t="s">
        <v>1445</v>
      </c>
      <c r="F19" s="25" t="s">
        <v>1446</v>
      </c>
      <c r="G19" s="25" t="s">
        <v>1447</v>
      </c>
      <c r="H19" s="25" t="b">
        <v>1</v>
      </c>
      <c r="I19" s="35" t="str">
        <f t="shared" si="0"/>
        <v>刚果（金）庞比铜钴矿项目   总降压变电站</v>
      </c>
    </row>
    <row r="20" spans="1:9">
      <c r="A20" s="24" t="s">
        <v>71</v>
      </c>
      <c r="B20" s="25" t="s">
        <v>1229</v>
      </c>
      <c r="C20" s="25" t="s">
        <v>1384</v>
      </c>
      <c r="D20" s="26" t="s">
        <v>1441</v>
      </c>
      <c r="E20" s="25" t="s">
        <v>1448</v>
      </c>
      <c r="F20" s="25" t="s">
        <v>1449</v>
      </c>
      <c r="G20" s="25" t="s">
        <v>1450</v>
      </c>
      <c r="H20" s="25" t="b">
        <v>1</v>
      </c>
      <c r="I20" s="34" t="str">
        <f t="shared" si="0"/>
        <v>刚果（金）庞比铜钴矿项目   总降压变电站</v>
      </c>
    </row>
    <row r="21" spans="1:9">
      <c r="A21" s="27" t="s">
        <v>71</v>
      </c>
      <c r="B21" s="28" t="s">
        <v>1226</v>
      </c>
      <c r="C21" s="28" t="s">
        <v>1384</v>
      </c>
      <c r="D21" s="29" t="s">
        <v>1451</v>
      </c>
      <c r="E21" s="28" t="s">
        <v>1452</v>
      </c>
      <c r="F21" s="28" t="s">
        <v>1453</v>
      </c>
      <c r="G21" s="28" t="s">
        <v>1454</v>
      </c>
      <c r="H21" s="25" t="b">
        <v>1</v>
      </c>
      <c r="I21" s="35" t="str">
        <f t="shared" si="0"/>
        <v>刚果（金）庞比铜钴矿项目   总降压变电站</v>
      </c>
    </row>
    <row r="22" spans="1:9">
      <c r="A22" s="24" t="s">
        <v>71</v>
      </c>
      <c r="B22" s="25" t="s">
        <v>1223</v>
      </c>
      <c r="C22" s="25" t="s">
        <v>1384</v>
      </c>
      <c r="D22" s="26" t="s">
        <v>1441</v>
      </c>
      <c r="E22" s="25" t="s">
        <v>1455</v>
      </c>
      <c r="F22" s="25" t="s">
        <v>1456</v>
      </c>
      <c r="G22" s="25" t="s">
        <v>1457</v>
      </c>
      <c r="H22" s="25" t="b">
        <v>1</v>
      </c>
      <c r="I22" s="34" t="str">
        <f t="shared" si="0"/>
        <v>刚果（金）庞比铜钴矿项目   总降压变电站</v>
      </c>
    </row>
    <row r="23" spans="1:9">
      <c r="A23" s="27" t="s">
        <v>71</v>
      </c>
      <c r="B23" s="28" t="s">
        <v>1220</v>
      </c>
      <c r="C23" s="28" t="s">
        <v>1384</v>
      </c>
      <c r="D23" s="29" t="s">
        <v>1397</v>
      </c>
      <c r="E23" s="28" t="s">
        <v>1458</v>
      </c>
      <c r="F23" s="28" t="s">
        <v>1459</v>
      </c>
      <c r="G23" s="28" t="s">
        <v>1460</v>
      </c>
      <c r="H23" s="25" t="b">
        <v>1</v>
      </c>
      <c r="I23" s="35" t="str">
        <f t="shared" si="0"/>
        <v>刚果（金）庞比铜钴矿项目   总降压变电站</v>
      </c>
    </row>
    <row r="24" spans="1:9">
      <c r="A24" s="24" t="s">
        <v>71</v>
      </c>
      <c r="B24" s="25" t="s">
        <v>1216</v>
      </c>
      <c r="C24" s="25" t="s">
        <v>1384</v>
      </c>
      <c r="D24" s="26" t="s">
        <v>1397</v>
      </c>
      <c r="E24" s="28" t="s">
        <v>1461</v>
      </c>
      <c r="F24" s="28" t="s">
        <v>1462</v>
      </c>
      <c r="G24" s="28" t="s">
        <v>1463</v>
      </c>
      <c r="H24" s="25" t="b">
        <v>1</v>
      </c>
      <c r="I24" s="34" t="str">
        <f t="shared" si="0"/>
        <v>刚果（金）庞比铜钴矿项目   总降压变电站</v>
      </c>
    </row>
    <row r="25" spans="1:9">
      <c r="A25" s="27" t="s">
        <v>71</v>
      </c>
      <c r="B25" s="28" t="s">
        <v>1238</v>
      </c>
      <c r="C25" s="28" t="s">
        <v>1384</v>
      </c>
      <c r="D25" s="29" t="s">
        <v>1397</v>
      </c>
      <c r="E25" s="28" t="s">
        <v>1464</v>
      </c>
      <c r="F25" s="28" t="s">
        <v>1465</v>
      </c>
      <c r="G25" s="28" t="s">
        <v>1466</v>
      </c>
      <c r="H25" s="25" t="b">
        <v>1</v>
      </c>
      <c r="I25" s="35" t="str">
        <f t="shared" si="0"/>
        <v>刚果（金）庞比铜钴矿项目   总降压变电站</v>
      </c>
    </row>
    <row r="26" spans="1:9">
      <c r="A26" s="24" t="s">
        <v>71</v>
      </c>
      <c r="B26" s="25" t="s">
        <v>1241</v>
      </c>
      <c r="C26" s="25" t="s">
        <v>1384</v>
      </c>
      <c r="D26" s="26" t="s">
        <v>1397</v>
      </c>
      <c r="E26" s="28" t="s">
        <v>1467</v>
      </c>
      <c r="F26" s="28" t="s">
        <v>1468</v>
      </c>
      <c r="G26" s="28" t="s">
        <v>1469</v>
      </c>
      <c r="H26" s="25" t="b">
        <v>1</v>
      </c>
      <c r="I26" s="34" t="str">
        <f t="shared" si="0"/>
        <v>刚果（金）庞比铜钴矿项目   总降压变电站</v>
      </c>
    </row>
    <row r="27" spans="1:9">
      <c r="A27" s="27" t="s">
        <v>71</v>
      </c>
      <c r="B27" s="28" t="s">
        <v>1244</v>
      </c>
      <c r="C27" s="28" t="s">
        <v>1384</v>
      </c>
      <c r="D27" s="29" t="s">
        <v>1441</v>
      </c>
      <c r="E27" s="25" t="s">
        <v>1470</v>
      </c>
      <c r="F27" s="25" t="s">
        <v>1471</v>
      </c>
      <c r="G27" s="25" t="s">
        <v>1472</v>
      </c>
      <c r="H27" s="25" t="b">
        <v>1</v>
      </c>
      <c r="I27" s="35" t="str">
        <f t="shared" si="0"/>
        <v>刚果（金）庞比铜钴矿项目   总降压变电站</v>
      </c>
    </row>
    <row r="28" spans="1:9">
      <c r="A28" s="24" t="s">
        <v>71</v>
      </c>
      <c r="B28" s="25" t="s">
        <v>1247</v>
      </c>
      <c r="C28" s="25" t="s">
        <v>1384</v>
      </c>
      <c r="D28" s="26" t="s">
        <v>1451</v>
      </c>
      <c r="E28" s="28" t="s">
        <v>1473</v>
      </c>
      <c r="F28" s="28" t="s">
        <v>1474</v>
      </c>
      <c r="G28" s="28" t="s">
        <v>1475</v>
      </c>
      <c r="H28" s="25" t="b">
        <v>1</v>
      </c>
      <c r="I28" s="34" t="str">
        <f t="shared" si="0"/>
        <v>刚果（金）庞比铜钴矿项目   总降压变电站</v>
      </c>
    </row>
    <row r="29" spans="1:9">
      <c r="A29" s="27" t="s">
        <v>71</v>
      </c>
      <c r="B29" s="28" t="s">
        <v>1250</v>
      </c>
      <c r="C29" s="28" t="s">
        <v>1384</v>
      </c>
      <c r="D29" s="29" t="s">
        <v>1441</v>
      </c>
      <c r="E29" s="25" t="s">
        <v>1476</v>
      </c>
      <c r="F29" s="25" t="s">
        <v>1477</v>
      </c>
      <c r="G29" s="25" t="s">
        <v>1478</v>
      </c>
      <c r="H29" s="25" t="b">
        <v>1</v>
      </c>
      <c r="I29" s="35" t="str">
        <f t="shared" si="0"/>
        <v>刚果（金）庞比铜钴矿项目   总降压变电站</v>
      </c>
    </row>
    <row r="30" spans="1:9">
      <c r="A30" s="24" t="s">
        <v>71</v>
      </c>
      <c r="B30" s="25" t="s">
        <v>1253</v>
      </c>
      <c r="C30" s="25" t="s">
        <v>1384</v>
      </c>
      <c r="D30" s="26" t="s">
        <v>1441</v>
      </c>
      <c r="E30" s="25" t="s">
        <v>1479</v>
      </c>
      <c r="F30" s="25" t="s">
        <v>1480</v>
      </c>
      <c r="G30" s="25" t="s">
        <v>1481</v>
      </c>
      <c r="H30" s="25" t="b">
        <v>1</v>
      </c>
      <c r="I30" s="34" t="str">
        <f t="shared" si="0"/>
        <v>刚果（金）庞比铜钴矿项目   总降压变电站</v>
      </c>
    </row>
    <row r="31" spans="1:9">
      <c r="A31" s="27" t="s">
        <v>71</v>
      </c>
      <c r="B31" s="28" t="s">
        <v>1361</v>
      </c>
      <c r="C31" s="28" t="s">
        <v>1384</v>
      </c>
      <c r="D31" s="29" t="s">
        <v>1451</v>
      </c>
      <c r="E31" s="28" t="s">
        <v>1482</v>
      </c>
      <c r="F31" s="28" t="s">
        <v>1483</v>
      </c>
      <c r="G31" s="28" t="s">
        <v>1484</v>
      </c>
      <c r="H31" s="25" t="b">
        <v>1</v>
      </c>
      <c r="I31" s="35" t="str">
        <f t="shared" si="0"/>
        <v>刚果（金）庞比铜钴矿项目   总降压变电站</v>
      </c>
    </row>
    <row r="32" spans="1:9">
      <c r="A32" s="24" t="s">
        <v>71</v>
      </c>
      <c r="B32" s="25" t="s">
        <v>1363</v>
      </c>
      <c r="C32" s="25" t="s">
        <v>1384</v>
      </c>
      <c r="D32" s="26" t="s">
        <v>1437</v>
      </c>
      <c r="E32" s="30" t="s">
        <v>1485</v>
      </c>
      <c r="F32" s="30" t="s">
        <v>1486</v>
      </c>
      <c r="G32" s="30" t="s">
        <v>1487</v>
      </c>
      <c r="H32" s="25" t="b">
        <v>1</v>
      </c>
      <c r="I32" s="34" t="str">
        <f t="shared" si="0"/>
        <v>刚果（金）庞比铜钴矿项目   总降压变电站</v>
      </c>
    </row>
    <row r="33" spans="1:9">
      <c r="A33" s="27" t="s">
        <v>53</v>
      </c>
      <c r="B33" s="28" t="s">
        <v>1197</v>
      </c>
      <c r="C33" s="28" t="s">
        <v>1384</v>
      </c>
      <c r="D33" s="29" t="s">
        <v>1404</v>
      </c>
      <c r="E33" s="28" t="s">
        <v>1488</v>
      </c>
      <c r="F33" s="28" t="s">
        <v>1489</v>
      </c>
      <c r="G33" s="28" t="s">
        <v>1490</v>
      </c>
      <c r="H33" s="25" t="b">
        <v>1</v>
      </c>
      <c r="I33" s="35" t="str">
        <f t="shared" ref="I33:I49" si="1">"刚果（金）庞比铜钴矿项目"&amp;"   "&amp;A33</f>
        <v>刚果（金）庞比铜钴矿项目   磨矿分级</v>
      </c>
    </row>
    <row r="34" spans="1:9">
      <c r="A34" s="24" t="s">
        <v>53</v>
      </c>
      <c r="B34" s="25" t="s">
        <v>1256</v>
      </c>
      <c r="C34" s="25" t="s">
        <v>1384</v>
      </c>
      <c r="D34" s="26" t="s">
        <v>1408</v>
      </c>
      <c r="E34" s="25" t="s">
        <v>1491</v>
      </c>
      <c r="F34" s="25" t="s">
        <v>1492</v>
      </c>
      <c r="G34" s="25" t="s">
        <v>1493</v>
      </c>
      <c r="H34" s="25" t="b">
        <v>1</v>
      </c>
      <c r="I34" s="34" t="str">
        <f t="shared" si="1"/>
        <v>刚果（金）庞比铜钴矿项目   磨矿分级</v>
      </c>
    </row>
    <row r="35" spans="1:9">
      <c r="A35" s="27" t="s">
        <v>53</v>
      </c>
      <c r="B35" s="28" t="s">
        <v>1259</v>
      </c>
      <c r="C35" s="28" t="s">
        <v>1384</v>
      </c>
      <c r="D35" s="29" t="s">
        <v>1494</v>
      </c>
      <c r="E35" s="28" t="s">
        <v>1495</v>
      </c>
      <c r="F35" s="28" t="s">
        <v>1496</v>
      </c>
      <c r="G35" s="28" t="s">
        <v>1497</v>
      </c>
      <c r="H35" s="25" t="b">
        <v>1</v>
      </c>
      <c r="I35" s="35" t="str">
        <f t="shared" si="1"/>
        <v>刚果（金）庞比铜钴矿项目   磨矿分级</v>
      </c>
    </row>
    <row r="36" spans="1:9">
      <c r="A36" s="24" t="s">
        <v>53</v>
      </c>
      <c r="B36" s="25" t="s">
        <v>1263</v>
      </c>
      <c r="C36" s="25" t="s">
        <v>1384</v>
      </c>
      <c r="D36" s="26" t="s">
        <v>1498</v>
      </c>
      <c r="E36" s="30" t="s">
        <v>1499</v>
      </c>
      <c r="F36" s="30" t="s">
        <v>1500</v>
      </c>
      <c r="G36" s="30" t="s">
        <v>1501</v>
      </c>
      <c r="H36" s="25" t="b">
        <v>1</v>
      </c>
      <c r="I36" s="34" t="str">
        <f t="shared" si="1"/>
        <v>刚果（金）庞比铜钴矿项目   磨矿分级</v>
      </c>
    </row>
    <row r="37" spans="1:9">
      <c r="A37" s="27" t="s">
        <v>53</v>
      </c>
      <c r="B37" s="28" t="s">
        <v>1293</v>
      </c>
      <c r="C37" s="28" t="s">
        <v>1384</v>
      </c>
      <c r="D37" s="29" t="s">
        <v>1494</v>
      </c>
      <c r="E37" s="28" t="s">
        <v>1502</v>
      </c>
      <c r="F37" s="28" t="s">
        <v>1503</v>
      </c>
      <c r="G37" s="28" t="s">
        <v>1504</v>
      </c>
      <c r="H37" s="25" t="b">
        <v>1</v>
      </c>
      <c r="I37" s="35" t="str">
        <f t="shared" si="1"/>
        <v>刚果（金）庞比铜钴矿项目   磨矿分级</v>
      </c>
    </row>
    <row r="38" spans="1:9">
      <c r="A38" s="24" t="s">
        <v>53</v>
      </c>
      <c r="B38" s="25" t="s">
        <v>1266</v>
      </c>
      <c r="C38" s="25" t="s">
        <v>1384</v>
      </c>
      <c r="D38" s="26" t="s">
        <v>1505</v>
      </c>
      <c r="E38" s="25" t="s">
        <v>1506</v>
      </c>
      <c r="F38" s="25" t="s">
        <v>1507</v>
      </c>
      <c r="G38" s="25" t="s">
        <v>1508</v>
      </c>
      <c r="H38" s="25" t="b">
        <v>1</v>
      </c>
      <c r="I38" s="34" t="str">
        <f t="shared" si="1"/>
        <v>刚果（金）庞比铜钴矿项目   磨矿分级</v>
      </c>
    </row>
    <row r="39" spans="1:9">
      <c r="A39" s="27" t="s">
        <v>53</v>
      </c>
      <c r="B39" s="28" t="s">
        <v>1358</v>
      </c>
      <c r="C39" s="28" t="s">
        <v>1384</v>
      </c>
      <c r="D39" s="29" t="s">
        <v>1505</v>
      </c>
      <c r="E39" s="25" t="s">
        <v>1509</v>
      </c>
      <c r="F39" s="25" t="s">
        <v>1510</v>
      </c>
      <c r="G39" s="25" t="s">
        <v>1511</v>
      </c>
      <c r="H39" s="25" t="b">
        <v>1</v>
      </c>
      <c r="I39" s="35" t="str">
        <f t="shared" si="1"/>
        <v>刚果（金）庞比铜钴矿项目   磨矿分级</v>
      </c>
    </row>
    <row r="40" spans="1:9">
      <c r="A40" s="24" t="s">
        <v>53</v>
      </c>
      <c r="B40" s="25" t="s">
        <v>1208</v>
      </c>
      <c r="C40" s="25" t="s">
        <v>1384</v>
      </c>
      <c r="D40" s="26" t="s">
        <v>1441</v>
      </c>
      <c r="E40" s="25" t="s">
        <v>1512</v>
      </c>
      <c r="F40" s="25" t="s">
        <v>1513</v>
      </c>
      <c r="G40" s="25" t="s">
        <v>1514</v>
      </c>
      <c r="H40" s="25" t="b">
        <v>1</v>
      </c>
      <c r="I40" s="34" t="str">
        <f t="shared" si="1"/>
        <v>刚果（金）庞比铜钴矿项目   磨矿分级</v>
      </c>
    </row>
    <row r="41" spans="1:9">
      <c r="A41" s="27" t="s">
        <v>53</v>
      </c>
      <c r="B41" s="28" t="s">
        <v>1213</v>
      </c>
      <c r="C41" s="28" t="s">
        <v>1384</v>
      </c>
      <c r="D41" s="29" t="s">
        <v>1451</v>
      </c>
      <c r="E41" s="28" t="s">
        <v>1515</v>
      </c>
      <c r="F41" s="28" t="s">
        <v>1516</v>
      </c>
      <c r="G41" s="28" t="s">
        <v>1517</v>
      </c>
      <c r="H41" s="25" t="b">
        <v>1</v>
      </c>
      <c r="I41" s="35" t="str">
        <f t="shared" si="1"/>
        <v>刚果（金）庞比铜钴矿项目   磨矿分级</v>
      </c>
    </row>
    <row r="42" spans="1:9">
      <c r="A42" s="24" t="s">
        <v>53</v>
      </c>
      <c r="B42" s="31" t="s">
        <v>1298</v>
      </c>
      <c r="C42" s="25" t="s">
        <v>1384</v>
      </c>
      <c r="D42" s="26" t="s">
        <v>1408</v>
      </c>
      <c r="E42" s="25" t="s">
        <v>1518</v>
      </c>
      <c r="F42" s="25" t="s">
        <v>1519</v>
      </c>
      <c r="G42" s="25" t="s">
        <v>1520</v>
      </c>
      <c r="H42" s="25" t="b">
        <v>1</v>
      </c>
      <c r="I42" s="34" t="str">
        <f t="shared" si="1"/>
        <v>刚果（金）庞比铜钴矿项目   磨矿分级</v>
      </c>
    </row>
    <row r="43" spans="1:9">
      <c r="A43" s="27" t="s">
        <v>53</v>
      </c>
      <c r="B43" s="32" t="s">
        <v>1273</v>
      </c>
      <c r="C43" s="28" t="s">
        <v>1384</v>
      </c>
      <c r="D43" s="29" t="s">
        <v>1494</v>
      </c>
      <c r="E43" s="28" t="s">
        <v>1521</v>
      </c>
      <c r="F43" s="28" t="s">
        <v>1522</v>
      </c>
      <c r="G43" s="28" t="s">
        <v>1523</v>
      </c>
      <c r="H43" s="25" t="b">
        <v>1</v>
      </c>
      <c r="I43" s="35" t="str">
        <f t="shared" si="1"/>
        <v>刚果（金）庞比铜钴矿项目   磨矿分级</v>
      </c>
    </row>
    <row r="44" spans="1:9">
      <c r="A44" s="24" t="s">
        <v>53</v>
      </c>
      <c r="B44" s="31" t="s">
        <v>1303</v>
      </c>
      <c r="C44" s="25" t="s">
        <v>1384</v>
      </c>
      <c r="D44" s="26" t="s">
        <v>1498</v>
      </c>
      <c r="E44" s="30" t="s">
        <v>1524</v>
      </c>
      <c r="F44" s="30" t="s">
        <v>1525</v>
      </c>
      <c r="G44" s="30" t="s">
        <v>1526</v>
      </c>
      <c r="H44" s="25" t="b">
        <v>1</v>
      </c>
      <c r="I44" s="34" t="str">
        <f t="shared" si="1"/>
        <v>刚果（金）庞比铜钴矿项目   磨矿分级</v>
      </c>
    </row>
    <row r="45" spans="1:9">
      <c r="A45" s="27" t="s">
        <v>53</v>
      </c>
      <c r="B45" s="32" t="s">
        <v>1306</v>
      </c>
      <c r="C45" s="28" t="s">
        <v>1384</v>
      </c>
      <c r="D45" s="29" t="s">
        <v>1494</v>
      </c>
      <c r="E45" s="28" t="s">
        <v>1527</v>
      </c>
      <c r="F45" s="28" t="s">
        <v>1528</v>
      </c>
      <c r="G45" s="28" t="s">
        <v>1529</v>
      </c>
      <c r="H45" s="25" t="b">
        <v>1</v>
      </c>
      <c r="I45" s="35" t="str">
        <f t="shared" si="1"/>
        <v>刚果（金）庞比铜钴矿项目   磨矿分级</v>
      </c>
    </row>
    <row r="46" spans="1:9">
      <c r="A46" s="24" t="s">
        <v>53</v>
      </c>
      <c r="B46" s="31" t="s">
        <v>1309</v>
      </c>
      <c r="C46" s="25" t="s">
        <v>1384</v>
      </c>
      <c r="D46" s="26" t="s">
        <v>1451</v>
      </c>
      <c r="E46" s="28" t="s">
        <v>1530</v>
      </c>
      <c r="F46" s="28" t="s">
        <v>1531</v>
      </c>
      <c r="G46" s="28" t="s">
        <v>1532</v>
      </c>
      <c r="H46" s="25" t="b">
        <v>1</v>
      </c>
      <c r="I46" s="34" t="str">
        <f t="shared" si="1"/>
        <v>刚果（金）庞比铜钴矿项目   磨矿分级</v>
      </c>
    </row>
    <row r="47" spans="1:9">
      <c r="A47" s="27" t="s">
        <v>53</v>
      </c>
      <c r="B47" s="32" t="s">
        <v>1341</v>
      </c>
      <c r="C47" s="28" t="s">
        <v>1384</v>
      </c>
      <c r="D47" s="29" t="s">
        <v>1505</v>
      </c>
      <c r="E47" s="25" t="s">
        <v>1533</v>
      </c>
      <c r="F47" s="25" t="s">
        <v>1534</v>
      </c>
      <c r="G47" s="25" t="s">
        <v>1535</v>
      </c>
      <c r="H47" s="25" t="b">
        <v>1</v>
      </c>
      <c r="I47" s="35" t="str">
        <f t="shared" si="1"/>
        <v>刚果（金）庞比铜钴矿项目   磨矿分级</v>
      </c>
    </row>
    <row r="48" spans="1:9">
      <c r="A48" s="24" t="s">
        <v>53</v>
      </c>
      <c r="B48" s="31" t="s">
        <v>1331</v>
      </c>
      <c r="C48" s="25" t="s">
        <v>1384</v>
      </c>
      <c r="D48" s="26" t="s">
        <v>1505</v>
      </c>
      <c r="E48" s="25" t="s">
        <v>1536</v>
      </c>
      <c r="F48" s="25" t="s">
        <v>1537</v>
      </c>
      <c r="G48" s="25" t="s">
        <v>1538</v>
      </c>
      <c r="H48" s="25" t="b">
        <v>1</v>
      </c>
      <c r="I48" s="34" t="str">
        <f t="shared" si="1"/>
        <v>刚果（金）庞比铜钴矿项目   磨矿分级</v>
      </c>
    </row>
    <row r="49" spans="1:9">
      <c r="A49" s="27" t="s">
        <v>53</v>
      </c>
      <c r="B49" s="32" t="s">
        <v>1376</v>
      </c>
      <c r="C49" s="28" t="s">
        <v>1384</v>
      </c>
      <c r="D49" s="29" t="s">
        <v>1451</v>
      </c>
      <c r="E49" s="28" t="s">
        <v>1539</v>
      </c>
      <c r="F49" s="28" t="s">
        <v>1540</v>
      </c>
      <c r="G49" s="28" t="s">
        <v>1541</v>
      </c>
      <c r="H49" s="25" t="b">
        <v>1</v>
      </c>
      <c r="I49" s="35" t="str">
        <f t="shared" si="1"/>
        <v>刚果（金）庞比铜钴矿项目   磨矿分级</v>
      </c>
    </row>
    <row r="50" spans="1:9">
      <c r="A50" t="s">
        <v>185</v>
      </c>
      <c r="B50" s="28" t="s">
        <v>1197</v>
      </c>
      <c r="C50" s="28" t="s">
        <v>1384</v>
      </c>
      <c r="D50" s="20" t="s">
        <v>1393</v>
      </c>
      <c r="E50" s="16" t="s">
        <v>1542</v>
      </c>
      <c r="F50" s="16" t="s">
        <v>1543</v>
      </c>
      <c r="G50" s="16" t="s">
        <v>1544</v>
      </c>
      <c r="H50" s="28" t="b">
        <v>0</v>
      </c>
      <c r="I50" s="35" t="str">
        <f t="shared" ref="I50:I60" si="2">"刚果（金）庞比铜钴矿项目"&amp;"   "&amp;A50</f>
        <v>刚果（金）庞比铜钴矿项目   钴回收</v>
      </c>
    </row>
    <row r="51" spans="1:9">
      <c r="A51" t="s">
        <v>185</v>
      </c>
      <c r="B51" s="25" t="s">
        <v>1256</v>
      </c>
      <c r="C51" s="28" t="s">
        <v>1384</v>
      </c>
      <c r="D51" s="20" t="s">
        <v>1385</v>
      </c>
      <c r="E51" s="16" t="s">
        <v>1545</v>
      </c>
      <c r="F51" s="16" t="s">
        <v>1546</v>
      </c>
      <c r="G51" s="16" t="s">
        <v>1547</v>
      </c>
      <c r="H51" s="28" t="b">
        <v>0</v>
      </c>
      <c r="I51" s="35" t="str">
        <f t="shared" si="2"/>
        <v>刚果（金）庞比铜钴矿项目   钴回收</v>
      </c>
    </row>
    <row r="52" spans="1:9">
      <c r="A52" t="s">
        <v>185</v>
      </c>
      <c r="B52" s="28" t="s">
        <v>1259</v>
      </c>
      <c r="C52" s="28" t="s">
        <v>1384</v>
      </c>
      <c r="D52" s="20" t="s">
        <v>1397</v>
      </c>
      <c r="E52" s="16" t="s">
        <v>1548</v>
      </c>
      <c r="F52" s="16" t="s">
        <v>1549</v>
      </c>
      <c r="G52" s="16" t="s">
        <v>1550</v>
      </c>
      <c r="H52" s="28" t="b">
        <v>0</v>
      </c>
      <c r="I52" s="35" t="str">
        <f t="shared" si="2"/>
        <v>刚果（金）庞比铜钴矿项目   钴回收</v>
      </c>
    </row>
    <row r="53" spans="1:9">
      <c r="A53" t="s">
        <v>185</v>
      </c>
      <c r="B53" s="25" t="s">
        <v>1263</v>
      </c>
      <c r="C53" s="28" t="s">
        <v>1384</v>
      </c>
      <c r="D53" s="20" t="s">
        <v>1494</v>
      </c>
      <c r="E53" s="16" t="s">
        <v>1551</v>
      </c>
      <c r="F53" s="16" t="s">
        <v>1552</v>
      </c>
      <c r="G53" s="16" t="s">
        <v>1553</v>
      </c>
      <c r="H53" s="28" t="b">
        <v>0</v>
      </c>
      <c r="I53" s="35" t="str">
        <f t="shared" si="2"/>
        <v>刚果（金）庞比铜钴矿项目   钴回收</v>
      </c>
    </row>
    <row r="54" spans="1:9">
      <c r="A54" t="s">
        <v>185</v>
      </c>
      <c r="B54" s="28" t="s">
        <v>1293</v>
      </c>
      <c r="C54" s="28" t="s">
        <v>1384</v>
      </c>
      <c r="D54" s="20" t="s">
        <v>1505</v>
      </c>
      <c r="E54" s="16" t="s">
        <v>1554</v>
      </c>
      <c r="F54" s="16" t="s">
        <v>1555</v>
      </c>
      <c r="G54" s="16" t="s">
        <v>1556</v>
      </c>
      <c r="H54" s="28" t="b">
        <v>0</v>
      </c>
      <c r="I54" s="35" t="str">
        <f t="shared" si="2"/>
        <v>刚果（金）庞比铜钴矿项目   钴回收</v>
      </c>
    </row>
    <row r="55" spans="1:9">
      <c r="A55" t="s">
        <v>185</v>
      </c>
      <c r="B55" s="25" t="s">
        <v>1266</v>
      </c>
      <c r="C55" s="28" t="s">
        <v>1384</v>
      </c>
      <c r="D55" s="20" t="s">
        <v>1451</v>
      </c>
      <c r="E55" s="16" t="s">
        <v>1557</v>
      </c>
      <c r="F55" s="16" t="s">
        <v>1558</v>
      </c>
      <c r="G55" s="16" t="s">
        <v>1559</v>
      </c>
      <c r="H55" s="28" t="b">
        <v>0</v>
      </c>
      <c r="I55" s="35" t="str">
        <f t="shared" si="2"/>
        <v>刚果（金）庞比铜钴矿项目   钴回收</v>
      </c>
    </row>
    <row r="56" spans="1:9">
      <c r="A56" t="s">
        <v>185</v>
      </c>
      <c r="B56" s="31" t="s">
        <v>1298</v>
      </c>
      <c r="C56" s="28" t="s">
        <v>1384</v>
      </c>
      <c r="D56" s="20" t="s">
        <v>1385</v>
      </c>
      <c r="E56" s="16" t="s">
        <v>1560</v>
      </c>
      <c r="F56" s="16" t="s">
        <v>1561</v>
      </c>
      <c r="G56" s="16" t="s">
        <v>1562</v>
      </c>
      <c r="H56" s="28" t="b">
        <v>0</v>
      </c>
      <c r="I56" s="35" t="str">
        <f t="shared" si="2"/>
        <v>刚果（金）庞比铜钴矿项目   钴回收</v>
      </c>
    </row>
    <row r="57" spans="1:9">
      <c r="A57" t="s">
        <v>185</v>
      </c>
      <c r="B57" s="32" t="s">
        <v>1273</v>
      </c>
      <c r="C57" s="28" t="s">
        <v>1384</v>
      </c>
      <c r="D57" s="20" t="s">
        <v>1397</v>
      </c>
      <c r="E57" s="16" t="s">
        <v>1563</v>
      </c>
      <c r="F57" s="16" t="s">
        <v>1564</v>
      </c>
      <c r="G57" t="s">
        <v>1565</v>
      </c>
      <c r="H57" s="28" t="b">
        <v>0</v>
      </c>
      <c r="I57" s="35" t="str">
        <f t="shared" si="2"/>
        <v>刚果（金）庞比铜钴矿项目   钴回收</v>
      </c>
    </row>
    <row r="58" spans="1:9">
      <c r="A58" t="s">
        <v>185</v>
      </c>
      <c r="B58" s="31" t="s">
        <v>1303</v>
      </c>
      <c r="C58" s="28" t="s">
        <v>1384</v>
      </c>
      <c r="D58" s="20" t="s">
        <v>1494</v>
      </c>
      <c r="E58" s="16" t="s">
        <v>1566</v>
      </c>
      <c r="F58" s="16" t="s">
        <v>1567</v>
      </c>
      <c r="G58" s="16" t="s">
        <v>1568</v>
      </c>
      <c r="H58" s="28" t="b">
        <v>0</v>
      </c>
      <c r="I58" s="35" t="str">
        <f t="shared" si="2"/>
        <v>刚果（金）庞比铜钴矿项目   钴回收</v>
      </c>
    </row>
    <row r="59" spans="1:9">
      <c r="A59" t="s">
        <v>185</v>
      </c>
      <c r="B59" s="32" t="s">
        <v>1306</v>
      </c>
      <c r="C59" s="28" t="s">
        <v>1384</v>
      </c>
      <c r="D59" s="20" t="s">
        <v>1505</v>
      </c>
      <c r="E59" s="16" t="s">
        <v>1569</v>
      </c>
      <c r="F59" s="16" t="s">
        <v>1570</v>
      </c>
      <c r="G59" s="16" t="s">
        <v>1571</v>
      </c>
      <c r="H59" s="28" t="b">
        <v>0</v>
      </c>
      <c r="I59" s="35" t="str">
        <f t="shared" si="2"/>
        <v>刚果（金）庞比铜钴矿项目   钴回收</v>
      </c>
    </row>
    <row r="60" spans="1:9">
      <c r="A60" t="s">
        <v>185</v>
      </c>
      <c r="B60" s="31" t="s">
        <v>1309</v>
      </c>
      <c r="C60" s="28" t="s">
        <v>1384</v>
      </c>
      <c r="D60" s="20" t="s">
        <v>1451</v>
      </c>
      <c r="E60" s="16" t="s">
        <v>1572</v>
      </c>
      <c r="F60" s="16" t="s">
        <v>1573</v>
      </c>
      <c r="G60" s="16" t="s">
        <v>1574</v>
      </c>
      <c r="H60" s="28" t="b">
        <v>0</v>
      </c>
      <c r="I60" s="35" t="str">
        <f t="shared" si="2"/>
        <v>刚果（金）庞比铜钴矿项目   钴回收</v>
      </c>
    </row>
  </sheetData>
  <autoFilter ref="D1:D60">
    <extLst/>
  </autoFilter>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K60"/>
  <sheetViews>
    <sheetView topLeftCell="A31" workbookViewId="0">
      <selection activeCell="A46" sqref="A46:G59"/>
    </sheetView>
  </sheetViews>
  <sheetFormatPr defaultColWidth="9" defaultRowHeight="13.8"/>
  <cols>
    <col min="1" max="1" width="14.1111111111111" customWidth="1"/>
    <col min="2" max="2" width="13" customWidth="1"/>
    <col min="3" max="3" width="43.4444444444444" customWidth="1"/>
    <col min="4" max="4" width="19.2222222222222" hidden="1" customWidth="1"/>
    <col min="5" max="5" width="23" hidden="1" customWidth="1"/>
    <col min="6" max="6" width="10.8888888888889" hidden="1" customWidth="1"/>
    <col min="7" max="7" width="40.2222222222222" customWidth="1"/>
    <col min="8" max="8" width="10.8888888888889" hidden="1" customWidth="1"/>
    <col min="9" max="9" width="9" hidden="1" customWidth="1"/>
    <col min="10" max="10" width="9" style="15" hidden="1" customWidth="1"/>
    <col min="11" max="11" width="9" hidden="1" customWidth="1"/>
  </cols>
  <sheetData>
    <row r="1" spans="1:11">
      <c r="A1" t="s">
        <v>1575</v>
      </c>
      <c r="B1" t="s">
        <v>1576</v>
      </c>
      <c r="C1" t="s">
        <v>2</v>
      </c>
      <c r="D1" t="s">
        <v>205</v>
      </c>
      <c r="E1" t="s">
        <v>19</v>
      </c>
      <c r="F1" t="s">
        <v>10</v>
      </c>
      <c r="G1" t="s">
        <v>1577</v>
      </c>
      <c r="H1" t="str">
        <f>I1&amp;J1</f>
        <v>S21</v>
      </c>
      <c r="I1" s="17" t="s">
        <v>1578</v>
      </c>
      <c r="J1" s="18">
        <v>1</v>
      </c>
      <c r="K1" s="19" t="s">
        <v>1579</v>
      </c>
    </row>
    <row r="2" spans="1:11">
      <c r="A2" t="s">
        <v>1578</v>
      </c>
      <c r="B2">
        <v>1</v>
      </c>
      <c r="C2" t="s">
        <v>39</v>
      </c>
      <c r="D2" t="str">
        <f>表2[[#This Row],[分部工程代号]]&amp;表2[[#This Row],[子分部代号]]&amp;表2[[#This Row],[分项工程名称]]</f>
        <v>S21变压器安装</v>
      </c>
      <c r="E2" t="str">
        <f>表2[[#This Row],[分项工程名称]]&amp;"检验批质量验收记录"</f>
        <v>变压器安装检验批质量验收记录</v>
      </c>
      <c r="F2" t="str">
        <f>表2[[#This Row],[分部工程代号]]&amp;"-"&amp;TEXT(表2[[#This Row],[子分部代号]],"00")&amp;"-C7-"</f>
        <v>S2-01-C7-</v>
      </c>
      <c r="G2" t="s">
        <v>1579</v>
      </c>
      <c r="I2" s="17"/>
      <c r="J2" s="18"/>
      <c r="K2" s="19"/>
    </row>
    <row r="3" spans="1:11">
      <c r="A3" t="s">
        <v>1578</v>
      </c>
      <c r="B3">
        <v>1</v>
      </c>
      <c r="C3" t="s">
        <v>42</v>
      </c>
      <c r="D3" t="str">
        <f>表2[[#This Row],[分部工程代号]]&amp;表2[[#This Row],[子分部代号]]&amp;表2[[#This Row],[分项工程名称]]</f>
        <v>S21成套配电柜、控制柜安装</v>
      </c>
      <c r="E3" t="str">
        <f>表2[[#This Row],[分项工程名称]]&amp;"检验批质量验收记录"</f>
        <v>成套配电柜、控制柜安装检验批质量验收记录</v>
      </c>
      <c r="F3" t="str">
        <f>表2[[#This Row],[分部工程代号]]&amp;"-"&amp;TEXT(表2[[#This Row],[子分部代号]],"00")&amp;"-C7-"</f>
        <v>S2-01-C7-</v>
      </c>
      <c r="G3" t="s">
        <v>1579</v>
      </c>
      <c r="I3" s="17"/>
      <c r="J3" s="18"/>
      <c r="K3" s="19"/>
    </row>
    <row r="4" spans="1:11">
      <c r="A4" t="s">
        <v>1578</v>
      </c>
      <c r="B4">
        <v>1</v>
      </c>
      <c r="C4" t="s">
        <v>35</v>
      </c>
      <c r="D4" t="str">
        <f>表2[[#This Row],[分部工程代号]]&amp;表2[[#This Row],[子分部代号]]&amp;表2[[#This Row],[分项工程名称]]</f>
        <v>S21电线、电缆导管和线槽敷设</v>
      </c>
      <c r="E4" t="str">
        <f>表2[[#This Row],[分项工程名称]]&amp;"检验批质量验收记录"</f>
        <v>电线、电缆导管和线槽敷设检验批质量验收记录</v>
      </c>
      <c r="F4" t="str">
        <f>表2[[#This Row],[分部工程代号]]&amp;"-"&amp;TEXT(表2[[#This Row],[子分部代号]],"00")&amp;"-C7-"</f>
        <v>S2-01-C7-</v>
      </c>
      <c r="G4" t="s">
        <v>1579</v>
      </c>
      <c r="I4" s="17"/>
      <c r="J4" s="18"/>
      <c r="K4" s="19"/>
    </row>
    <row r="5" spans="1:11">
      <c r="A5" t="s">
        <v>1578</v>
      </c>
      <c r="B5">
        <v>1</v>
      </c>
      <c r="C5" t="s">
        <v>30</v>
      </c>
      <c r="D5" t="str">
        <f>表2[[#This Row],[分部工程代号]]&amp;表2[[#This Row],[子分部代号]]&amp;表2[[#This Row],[分项工程名称]]</f>
        <v>S21电线、电缆穿管和线槽敷设</v>
      </c>
      <c r="E5" t="str">
        <f>表2[[#This Row],[分项工程名称]]&amp;"检验批质量验收记录"</f>
        <v>电线、电缆穿管和线槽敷设检验批质量验收记录</v>
      </c>
      <c r="F5" t="str">
        <f>表2[[#This Row],[分部工程代号]]&amp;"-"&amp;TEXT(表2[[#This Row],[子分部代号]],"00")&amp;"-C7-"</f>
        <v>S2-01-C7-</v>
      </c>
      <c r="G5" t="s">
        <v>1579</v>
      </c>
      <c r="I5" s="17"/>
      <c r="J5" s="18"/>
      <c r="K5" s="19"/>
    </row>
    <row r="6" spans="1:11">
      <c r="A6" t="s">
        <v>1578</v>
      </c>
      <c r="B6">
        <v>1</v>
      </c>
      <c r="C6" t="s">
        <v>81</v>
      </c>
      <c r="D6" t="str">
        <f>表2[[#This Row],[分部工程代号]]&amp;表2[[#This Row],[子分部代号]]&amp;表2[[#This Row],[分项工程名称]]</f>
        <v>S21电缆头制作、导线连接和线路电气试验</v>
      </c>
      <c r="E6" t="str">
        <f>表2[[#This Row],[分项工程名称]]&amp;"检验批质量验收记录"</f>
        <v>电缆头制作、导线连接和线路电气试验检验批质量验收记录</v>
      </c>
      <c r="F6" t="str">
        <f>表2[[#This Row],[分部工程代号]]&amp;"-"&amp;TEXT(表2[[#This Row],[子分部代号]],"00")&amp;"-C7-"</f>
        <v>S2-01-C7-</v>
      </c>
      <c r="G6" t="s">
        <v>1579</v>
      </c>
      <c r="I6" s="17"/>
      <c r="J6" s="18"/>
      <c r="K6" s="19"/>
    </row>
    <row r="7" spans="1:11">
      <c r="A7" t="s">
        <v>1578</v>
      </c>
      <c r="B7">
        <v>2</v>
      </c>
      <c r="C7" t="s">
        <v>39</v>
      </c>
      <c r="D7" t="str">
        <f>表2[[#This Row],[分部工程代号]]&amp;表2[[#This Row],[子分部代号]]&amp;表2[[#This Row],[分项工程名称]]</f>
        <v>S22变压器安装</v>
      </c>
      <c r="E7" t="str">
        <f>表2[[#This Row],[分项工程名称]]&amp;"检验批质量验收记录"</f>
        <v>变压器安装检验批质量验收记录</v>
      </c>
      <c r="F7" t="str">
        <f>表2[[#This Row],[分部工程代号]]&amp;"-"&amp;TEXT(表2[[#This Row],[子分部代号]],"00")&amp;"-C7-"</f>
        <v>S2-02-C7-</v>
      </c>
      <c r="G7" t="str">
        <f>VLOOKUP(表2[[#This Row],[分部工程代号]]&amp;表2[[#This Row],[子分部代号]],H:K,4,FALSE)</f>
        <v>变配电室</v>
      </c>
      <c r="H7" t="str">
        <f t="shared" ref="H7:H19" si="0">I7&amp;J7</f>
        <v>S22</v>
      </c>
      <c r="I7" s="17" t="s">
        <v>1578</v>
      </c>
      <c r="J7" s="18">
        <v>2</v>
      </c>
      <c r="K7" s="19" t="s">
        <v>1580</v>
      </c>
    </row>
    <row r="8" spans="1:11">
      <c r="A8" t="s">
        <v>1578</v>
      </c>
      <c r="B8">
        <v>2</v>
      </c>
      <c r="C8" t="s">
        <v>92</v>
      </c>
      <c r="D8" t="str">
        <f>表2[[#This Row],[分部工程代号]]&amp;表2[[#This Row],[子分部代号]]&amp;表2[[#This Row],[分项工程名称]]</f>
        <v>S22变配电室接地干线敷设</v>
      </c>
      <c r="E8" t="str">
        <f>表2[[#This Row],[分项工程名称]]&amp;"检验批质量验收记录"</f>
        <v>变配电室接地干线敷设检验批质量验收记录</v>
      </c>
      <c r="F8" t="str">
        <f>表2[[#This Row],[分部工程代号]]&amp;"-"&amp;TEXT(表2[[#This Row],[子分部代号]],"00")&amp;"-C7-"</f>
        <v>S2-02-C7-</v>
      </c>
      <c r="G8" t="str">
        <f>VLOOKUP(表2[[#This Row],[分部工程代号]]&amp;表2[[#This Row],[子分部代号]],H:K,4,FALSE)</f>
        <v>变配电室</v>
      </c>
      <c r="H8" t="str">
        <f t="shared" si="0"/>
        <v>S23</v>
      </c>
      <c r="I8" s="17" t="s">
        <v>1578</v>
      </c>
      <c r="J8" s="18">
        <v>3</v>
      </c>
      <c r="K8" s="19" t="s">
        <v>1581</v>
      </c>
    </row>
    <row r="9" spans="1:11">
      <c r="A9" t="s">
        <v>1578</v>
      </c>
      <c r="B9">
        <v>2</v>
      </c>
      <c r="C9" t="s">
        <v>42</v>
      </c>
      <c r="D9" t="str">
        <f>表2[[#This Row],[分部工程代号]]&amp;表2[[#This Row],[子分部代号]]&amp;表2[[#This Row],[分项工程名称]]</f>
        <v>S22成套配电柜、控制柜安装</v>
      </c>
      <c r="E9" t="str">
        <f>表2[[#This Row],[分项工程名称]]&amp;"检验批质量验收记录"</f>
        <v>成套配电柜、控制柜安装检验批质量验收记录</v>
      </c>
      <c r="F9" t="str">
        <f>表2[[#This Row],[分部工程代号]]&amp;"-"&amp;TEXT(表2[[#This Row],[子分部代号]],"00")&amp;"-C7-"</f>
        <v>S2-02-C7-</v>
      </c>
      <c r="G9" t="str">
        <f>VLOOKUP(表2[[#This Row],[分部工程代号]]&amp;表2[[#This Row],[子分部代号]],H:K,4,FALSE)</f>
        <v>变配电室</v>
      </c>
      <c r="H9" t="str">
        <f t="shared" si="0"/>
        <v>S24</v>
      </c>
      <c r="I9" s="17" t="s">
        <v>1578</v>
      </c>
      <c r="J9" s="18">
        <v>4</v>
      </c>
      <c r="K9" s="19" t="s">
        <v>344</v>
      </c>
    </row>
    <row r="10" spans="1:11">
      <c r="A10" t="s">
        <v>1578</v>
      </c>
      <c r="B10">
        <v>2</v>
      </c>
      <c r="C10" t="s">
        <v>95</v>
      </c>
      <c r="D10" t="str">
        <f>表2[[#This Row],[分部工程代号]]&amp;表2[[#This Row],[子分部代号]]&amp;表2[[#This Row],[分项工程名称]]</f>
        <v>S22接地装置安装</v>
      </c>
      <c r="E10" t="str">
        <f>表2[[#This Row],[分项工程名称]]&amp;"检验批质量验收记录"</f>
        <v>接地装置安装检验批质量验收记录</v>
      </c>
      <c r="F10" t="str">
        <f>表2[[#This Row],[分部工程代号]]&amp;"-"&amp;TEXT(表2[[#This Row],[子分部代号]],"00")&amp;"-C7-"</f>
        <v>S2-02-C7-</v>
      </c>
      <c r="G10" t="str">
        <f>VLOOKUP(表2[[#This Row],[分部工程代号]]&amp;表2[[#This Row],[子分部代号]],H:K,4,FALSE)</f>
        <v>变配电室</v>
      </c>
      <c r="H10" t="str">
        <f t="shared" si="0"/>
        <v>S25</v>
      </c>
      <c r="I10" s="17" t="s">
        <v>1578</v>
      </c>
      <c r="J10" s="18">
        <v>5</v>
      </c>
      <c r="K10" s="19" t="s">
        <v>209</v>
      </c>
    </row>
    <row r="11" ht="27.6" spans="1:11">
      <c r="A11" t="s">
        <v>1578</v>
      </c>
      <c r="B11">
        <v>2</v>
      </c>
      <c r="C11" t="s">
        <v>90</v>
      </c>
      <c r="D11" t="str">
        <f>表2[[#This Row],[分部工程代号]]&amp;表2[[#This Row],[子分部代号]]&amp;表2[[#This Row],[分项工程名称]]</f>
        <v>S22接闪器安装</v>
      </c>
      <c r="E11" t="str">
        <f>表2[[#This Row],[分项工程名称]]&amp;"检验批质量验收记录"</f>
        <v>接闪器安装检验批质量验收记录</v>
      </c>
      <c r="F11" t="str">
        <f>表2[[#This Row],[分部工程代号]]&amp;"-"&amp;TEXT(表2[[#This Row],[子分部代号]],"00")&amp;"-C7-"</f>
        <v>S2-02-C7-</v>
      </c>
      <c r="G11" t="str">
        <f>VLOOKUP(表2[[#This Row],[分部工程代号]]&amp;表2[[#This Row],[子分部代号]],H:K,4,FALSE)</f>
        <v>变配电室</v>
      </c>
      <c r="H11" t="str">
        <f t="shared" si="0"/>
        <v>S26</v>
      </c>
      <c r="I11" s="17" t="s">
        <v>1578</v>
      </c>
      <c r="J11" s="18">
        <v>6</v>
      </c>
      <c r="K11" s="19" t="s">
        <v>1582</v>
      </c>
    </row>
    <row r="12" ht="27.6" spans="1:11">
      <c r="A12" t="s">
        <v>1578</v>
      </c>
      <c r="B12">
        <v>2</v>
      </c>
      <c r="C12" t="s">
        <v>157</v>
      </c>
      <c r="D12" t="str">
        <f>表2[[#This Row],[分部工程代号]]&amp;表2[[#This Row],[子分部代号]]&amp;表2[[#This Row],[分项工程名称]]</f>
        <v>S22照明配电箱（盘）安装</v>
      </c>
      <c r="E12" t="str">
        <f>表2[[#This Row],[分项工程名称]]&amp;"检验批质量验收记录"</f>
        <v>照明配电箱（盘）安装检验批质量验收记录</v>
      </c>
      <c r="F12" t="str">
        <f>表2[[#This Row],[分部工程代号]]&amp;"-"&amp;TEXT(表2[[#This Row],[子分部代号]],"00")&amp;"-C7-"</f>
        <v>S2-02-C7-</v>
      </c>
      <c r="G12" t="str">
        <f>VLOOKUP(表2[[#This Row],[分部工程代号]]&amp;表2[[#This Row],[子分部代号]],H:K,4,FALSE)</f>
        <v>变配电室</v>
      </c>
      <c r="H12" t="str">
        <f t="shared" si="0"/>
        <v>S27</v>
      </c>
      <c r="I12" s="17" t="s">
        <v>1578</v>
      </c>
      <c r="J12" s="18">
        <v>7</v>
      </c>
      <c r="K12" s="19" t="s">
        <v>198</v>
      </c>
    </row>
    <row r="13" spans="1:11">
      <c r="A13" t="s">
        <v>1578</v>
      </c>
      <c r="B13">
        <v>2</v>
      </c>
      <c r="C13" t="s">
        <v>81</v>
      </c>
      <c r="D13" t="str">
        <f>表2[[#This Row],[分部工程代号]]&amp;表2[[#This Row],[子分部代号]]&amp;表2[[#This Row],[分项工程名称]]</f>
        <v>S22电缆头制作、导线连接和线路电气试验</v>
      </c>
      <c r="E13" t="str">
        <f>表2[[#This Row],[分项工程名称]]&amp;"检验批质量验收记录"</f>
        <v>电缆头制作、导线连接和线路电气试验检验批质量验收记录</v>
      </c>
      <c r="F13" t="str">
        <f>表2[[#This Row],[分部工程代号]]&amp;"-"&amp;TEXT(表2[[#This Row],[子分部代号]],"00")&amp;"-C7-"</f>
        <v>S2-02-C7-</v>
      </c>
      <c r="G13" t="str">
        <f>VLOOKUP(表2[[#This Row],[分部工程代号]]&amp;表2[[#This Row],[子分部代号]],H:K,4,FALSE)</f>
        <v>变配电室</v>
      </c>
      <c r="H13" t="str">
        <f t="shared" si="0"/>
        <v>S31</v>
      </c>
      <c r="I13" s="17" t="s">
        <v>1583</v>
      </c>
      <c r="J13" s="18">
        <v>1</v>
      </c>
      <c r="K13" s="19" t="s">
        <v>1584</v>
      </c>
    </row>
    <row r="14" spans="1:11">
      <c r="A14" t="s">
        <v>1578</v>
      </c>
      <c r="B14">
        <v>2</v>
      </c>
      <c r="C14" t="s">
        <v>47</v>
      </c>
      <c r="D14" t="str">
        <f>表2[[#This Row],[分部工程代号]]&amp;表2[[#This Row],[子分部代号]]&amp;表2[[#This Row],[分项工程名称]]</f>
        <v>S22电缆沟内和电缆竖井内电缆敷设</v>
      </c>
      <c r="E14" t="str">
        <f>表2[[#This Row],[分项工程名称]]&amp;"检验批质量验收记录"</f>
        <v>电缆沟内和电缆竖井内电缆敷设检验批质量验收记录</v>
      </c>
      <c r="F14" t="str">
        <f>表2[[#This Row],[分部工程代号]]&amp;"-"&amp;TEXT(表2[[#This Row],[子分部代号]],"00")&amp;"-C7-"</f>
        <v>S2-02-C7-</v>
      </c>
      <c r="G14" t="str">
        <f>VLOOKUP(表2[[#This Row],[分部工程代号]]&amp;表2[[#This Row],[子分部代号]],H:K,4,FALSE)</f>
        <v>变配电室</v>
      </c>
      <c r="H14" t="str">
        <f t="shared" si="0"/>
        <v>S32</v>
      </c>
      <c r="I14" s="17" t="s">
        <v>1583</v>
      </c>
      <c r="J14" s="18">
        <v>2</v>
      </c>
      <c r="K14" s="19" t="s">
        <v>1585</v>
      </c>
    </row>
    <row r="15" ht="27.6" spans="1:11">
      <c r="A15" t="s">
        <v>1578</v>
      </c>
      <c r="B15">
        <v>2</v>
      </c>
      <c r="C15" t="s">
        <v>45</v>
      </c>
      <c r="D15" t="str">
        <f>表2[[#This Row],[分部工程代号]]&amp;表2[[#This Row],[子分部代号]]&amp;表2[[#This Row],[分项工程名称]]</f>
        <v>S22裸母线、封闭母线、插接式母线安装</v>
      </c>
      <c r="E15" t="str">
        <f>表2[[#This Row],[分项工程名称]]&amp;"检验批质量验收记录"</f>
        <v>裸母线、封闭母线、插接式母线安装检验批质量验收记录</v>
      </c>
      <c r="F15" t="str">
        <f>表2[[#This Row],[分部工程代号]]&amp;"-"&amp;TEXT(表2[[#This Row],[子分部代号]],"00")&amp;"-C7-"</f>
        <v>S2-02-C7-</v>
      </c>
      <c r="G15" t="str">
        <f>VLOOKUP(表2[[#This Row],[分部工程代号]]&amp;表2[[#This Row],[子分部代号]],H:K,4,FALSE)</f>
        <v>变配电室</v>
      </c>
      <c r="H15" t="str">
        <f t="shared" si="0"/>
        <v>S33</v>
      </c>
      <c r="I15" s="17" t="s">
        <v>1583</v>
      </c>
      <c r="J15" s="18">
        <v>3</v>
      </c>
      <c r="K15" s="19" t="s">
        <v>1586</v>
      </c>
    </row>
    <row r="16" ht="27.6" spans="1:11">
      <c r="A16" t="s">
        <v>1578</v>
      </c>
      <c r="B16">
        <v>3</v>
      </c>
      <c r="C16" t="s">
        <v>37</v>
      </c>
      <c r="D16" t="str">
        <f>表2[[#This Row],[分部工程代号]]&amp;表2[[#This Row],[子分部代号]]&amp;表2[[#This Row],[分项工程名称]]</f>
        <v>S23桥架安装和桥架内电缆敷设</v>
      </c>
      <c r="E16" t="str">
        <f>表2[[#This Row],[分项工程名称]]&amp;"检验批质量验收记录"</f>
        <v>桥架安装和桥架内电缆敷设检验批质量验收记录</v>
      </c>
      <c r="F16" t="str">
        <f>表2[[#This Row],[分部工程代号]]&amp;"-"&amp;TEXT(表2[[#This Row],[子分部代号]],"00")&amp;"-C7-"</f>
        <v>S2-03-C7-</v>
      </c>
      <c r="G16" t="str">
        <f>VLOOKUP(表2[[#This Row],[分部工程代号]]&amp;表2[[#This Row],[子分部代号]],H:K,4,FALSE)</f>
        <v>供电干线</v>
      </c>
      <c r="H16" t="str">
        <f t="shared" si="0"/>
        <v>S81</v>
      </c>
      <c r="I16" s="17" t="s">
        <v>1587</v>
      </c>
      <c r="J16" s="18">
        <v>1</v>
      </c>
      <c r="K16" s="19" t="s">
        <v>1588</v>
      </c>
    </row>
    <row r="17" ht="27.6" spans="1:11">
      <c r="A17" t="s">
        <v>1578</v>
      </c>
      <c r="B17">
        <v>3</v>
      </c>
      <c r="C17" t="s">
        <v>35</v>
      </c>
      <c r="D17" t="str">
        <f>表2[[#This Row],[分部工程代号]]&amp;表2[[#This Row],[子分部代号]]&amp;表2[[#This Row],[分项工程名称]]</f>
        <v>S23电线、电缆导管和线槽敷设</v>
      </c>
      <c r="E17" t="str">
        <f>表2[[#This Row],[分项工程名称]]&amp;"检验批质量验收记录"</f>
        <v>电线、电缆导管和线槽敷设检验批质量验收记录</v>
      </c>
      <c r="F17" t="str">
        <f>表2[[#This Row],[分部工程代号]]&amp;"-"&amp;TEXT(表2[[#This Row],[子分部代号]],"00")&amp;"-C7-"</f>
        <v>S2-03-C7-</v>
      </c>
      <c r="G17" t="str">
        <f>VLOOKUP(表2[[#This Row],[分部工程代号]]&amp;表2[[#This Row],[子分部代号]],H:K,4,FALSE)</f>
        <v>供电干线</v>
      </c>
      <c r="H17" t="str">
        <f t="shared" si="0"/>
        <v>S82</v>
      </c>
      <c r="I17" s="17" t="s">
        <v>1587</v>
      </c>
      <c r="J17" s="18">
        <v>2</v>
      </c>
      <c r="K17" s="19" t="s">
        <v>1589</v>
      </c>
    </row>
    <row r="18" ht="27.6" spans="1:11">
      <c r="A18" t="s">
        <v>1578</v>
      </c>
      <c r="B18">
        <v>3</v>
      </c>
      <c r="C18" t="s">
        <v>30</v>
      </c>
      <c r="D18" t="str">
        <f>表2[[#This Row],[分部工程代号]]&amp;表2[[#This Row],[子分部代号]]&amp;表2[[#This Row],[分项工程名称]]</f>
        <v>S23电线、电缆穿管和线槽敷设</v>
      </c>
      <c r="E18" t="str">
        <f>表2[[#This Row],[分项工程名称]]&amp;"检验批质量验收记录"</f>
        <v>电线、电缆穿管和线槽敷设检验批质量验收记录</v>
      </c>
      <c r="F18" t="str">
        <f>表2[[#This Row],[分部工程代号]]&amp;"-"&amp;TEXT(表2[[#This Row],[子分部代号]],"00")&amp;"-C7-"</f>
        <v>S2-03-C7-</v>
      </c>
      <c r="G18" t="str">
        <f>VLOOKUP(表2[[#This Row],[分部工程代号]]&amp;表2[[#This Row],[子分部代号]],H:K,4,FALSE)</f>
        <v>供电干线</v>
      </c>
      <c r="H18" t="str">
        <f t="shared" si="0"/>
        <v>S83</v>
      </c>
      <c r="I18" s="17" t="s">
        <v>1587</v>
      </c>
      <c r="J18" s="18">
        <v>3</v>
      </c>
      <c r="K18" s="19" t="s">
        <v>1590</v>
      </c>
    </row>
    <row r="19" ht="27.6" spans="1:11">
      <c r="A19" t="s">
        <v>1578</v>
      </c>
      <c r="B19">
        <v>3</v>
      </c>
      <c r="C19" t="s">
        <v>81</v>
      </c>
      <c r="D19" t="str">
        <f>表2[[#This Row],[分部工程代号]]&amp;表2[[#This Row],[子分部代号]]&amp;表2[[#This Row],[分项工程名称]]</f>
        <v>S23电缆头制作、导线连接和线路电气试验</v>
      </c>
      <c r="E19" t="str">
        <f>表2[[#This Row],[分项工程名称]]&amp;"检验批质量验收记录"</f>
        <v>电缆头制作、导线连接和线路电气试验检验批质量验收记录</v>
      </c>
      <c r="F19" t="str">
        <f>表2[[#This Row],[分部工程代号]]&amp;"-"&amp;TEXT(表2[[#This Row],[子分部代号]],"00")&amp;"-C7-"</f>
        <v>S2-03-C7-</v>
      </c>
      <c r="G19" t="str">
        <f>VLOOKUP(表2[[#This Row],[分部工程代号]]&amp;表2[[#This Row],[子分部代号]],H:K,4,FALSE)</f>
        <v>供电干线</v>
      </c>
      <c r="H19" t="str">
        <f t="shared" si="0"/>
        <v>S84</v>
      </c>
      <c r="I19" s="17" t="s">
        <v>1587</v>
      </c>
      <c r="J19" s="18">
        <v>4</v>
      </c>
      <c r="K19" s="19" t="s">
        <v>1591</v>
      </c>
    </row>
    <row r="20" spans="1:7">
      <c r="A20" t="s">
        <v>1578</v>
      </c>
      <c r="B20">
        <v>3</v>
      </c>
      <c r="C20" t="s">
        <v>47</v>
      </c>
      <c r="D20" s="16" t="str">
        <f>表2[[#This Row],[分部工程代号]]&amp;表2[[#This Row],[子分部代号]]&amp;表2[[#This Row],[分项工程名称]]</f>
        <v>S23电缆沟内和电缆竖井内电缆敷设</v>
      </c>
      <c r="E20" t="str">
        <f>表2[[#This Row],[分项工程名称]]&amp;"检验批质量验收记录"</f>
        <v>电缆沟内和电缆竖井内电缆敷设检验批质量验收记录</v>
      </c>
      <c r="F20" t="str">
        <f>表2[[#This Row],[分部工程代号]]&amp;"-"&amp;TEXT(表2[[#This Row],[子分部代号]],"00")&amp;"-C7-"</f>
        <v>S2-03-C7-</v>
      </c>
      <c r="G20" t="str">
        <f>VLOOKUP(表2[[#This Row],[分部工程代号]]&amp;表2[[#This Row],[子分部代号]],H:K,4,FALSE)</f>
        <v>供电干线</v>
      </c>
    </row>
    <row r="21" spans="1:7">
      <c r="A21" t="s">
        <v>1578</v>
      </c>
      <c r="B21">
        <v>3</v>
      </c>
      <c r="C21" t="s">
        <v>45</v>
      </c>
      <c r="D21" s="16" t="str">
        <f>表2[[#This Row],[分部工程代号]]&amp;表2[[#This Row],[子分部代号]]&amp;表2[[#This Row],[分项工程名称]]</f>
        <v>S23裸母线、封闭母线、插接式母线安装</v>
      </c>
      <c r="E21" t="str">
        <f>表2[[#This Row],[分项工程名称]]&amp;"检验批质量验收记录"</f>
        <v>裸母线、封闭母线、插接式母线安装检验批质量验收记录</v>
      </c>
      <c r="F21" t="str">
        <f>表2[[#This Row],[分部工程代号]]&amp;"-"&amp;TEXT(表2[[#This Row],[子分部代号]],"00")&amp;"-C7-"</f>
        <v>S2-03-C7-</v>
      </c>
      <c r="G21" t="str">
        <f>VLOOKUP(表2[[#This Row],[分部工程代号]]&amp;表2[[#This Row],[子分部代号]],H:K,4,FALSE)</f>
        <v>供电干线</v>
      </c>
    </row>
    <row r="22" spans="1:7">
      <c r="A22" t="s">
        <v>1578</v>
      </c>
      <c r="B22">
        <v>4</v>
      </c>
      <c r="C22" t="s">
        <v>101</v>
      </c>
      <c r="D22" s="16" t="str">
        <f>表2[[#This Row],[分部工程代号]]&amp;表2[[#This Row],[子分部代号]]&amp;表2[[#This Row],[分项工程名称]]</f>
        <v>S24低压电动机检查、接线</v>
      </c>
      <c r="E22" t="str">
        <f>表2[[#This Row],[分项工程名称]]&amp;"检验批质量验收记录"</f>
        <v>低压电动机检查、接线检验批质量验收记录</v>
      </c>
      <c r="F22" t="str">
        <f>表2[[#This Row],[分部工程代号]]&amp;"-"&amp;TEXT(表2[[#This Row],[子分部代号]],"00")&amp;"-C7-"</f>
        <v>S2-04-C7-</v>
      </c>
      <c r="G22" t="str">
        <f>VLOOKUP(表2[[#This Row],[分部工程代号]]&amp;表2[[#This Row],[子分部代号]],H:K,4,FALSE)</f>
        <v>电气动力</v>
      </c>
    </row>
    <row r="23" spans="1:7">
      <c r="A23" t="s">
        <v>1578</v>
      </c>
      <c r="B23">
        <v>4</v>
      </c>
      <c r="C23" t="s">
        <v>102</v>
      </c>
      <c r="D23" s="16" t="str">
        <f>表2[[#This Row],[分部工程代号]]&amp;表2[[#This Row],[子分部代号]]&amp;表2[[#This Row],[分项工程名称]]</f>
        <v>S24低压电气动力设备检测、试验和空载试运行</v>
      </c>
      <c r="E23" t="str">
        <f>表2[[#This Row],[分项工程名称]]&amp;"检验批质量验收记录"</f>
        <v>低压电气动力设备检测、试验和空载试运行检验批质量验收记录</v>
      </c>
      <c r="F23" t="str">
        <f>表2[[#This Row],[分部工程代号]]&amp;"-"&amp;TEXT(表2[[#This Row],[子分部代号]],"00")&amp;"-C7-"</f>
        <v>S2-04-C7-</v>
      </c>
      <c r="G23" t="str">
        <f>VLOOKUP(表2[[#This Row],[分部工程代号]]&amp;表2[[#This Row],[子分部代号]],H:K,4,FALSE)</f>
        <v>电气动力</v>
      </c>
    </row>
    <row r="24" spans="1:7">
      <c r="A24" t="s">
        <v>1578</v>
      </c>
      <c r="B24">
        <v>4</v>
      </c>
      <c r="C24" t="s">
        <v>100</v>
      </c>
      <c r="D24" s="16" t="str">
        <f>表2[[#This Row],[分部工程代号]]&amp;表2[[#This Row],[子分部代号]]&amp;表2[[#This Row],[分项工程名称]]</f>
        <v>S24成套配电柜、控制柜和动力配电箱安装</v>
      </c>
      <c r="E24" t="str">
        <f>表2[[#This Row],[分项工程名称]]&amp;"检验批质量验收记录"</f>
        <v>成套配电柜、控制柜和动力配电箱安装检验批质量验收记录</v>
      </c>
      <c r="F24" t="str">
        <f>表2[[#This Row],[分部工程代号]]&amp;"-"&amp;TEXT(表2[[#This Row],[子分部代号]],"00")&amp;"-C7-"</f>
        <v>S2-04-C7-</v>
      </c>
      <c r="G24" t="str">
        <f>VLOOKUP(表2[[#This Row],[分部工程代号]]&amp;表2[[#This Row],[子分部代号]],H:K,4,FALSE)</f>
        <v>电气动力</v>
      </c>
    </row>
    <row r="25" spans="1:7">
      <c r="A25" t="s">
        <v>1578</v>
      </c>
      <c r="B25">
        <v>4</v>
      </c>
      <c r="C25" t="s">
        <v>75</v>
      </c>
      <c r="D25" s="16" t="str">
        <f>表2[[#This Row],[分部工程代号]]&amp;表2[[#This Row],[子分部代号]]&amp;表2[[#This Row],[分项工程名称]]</f>
        <v>S24插座、开关安装</v>
      </c>
      <c r="E25" t="str">
        <f>表2[[#This Row],[分项工程名称]]&amp;"检验批质量验收记录"</f>
        <v>插座、开关安装检验批质量验收记录</v>
      </c>
      <c r="F25" s="16" t="str">
        <f>表2[[#This Row],[分部工程代号]]&amp;"-"&amp;TEXT(表2[[#This Row],[子分部代号]],"00")&amp;"-C7-"</f>
        <v>S2-04-C7-</v>
      </c>
      <c r="G25" t="str">
        <f>VLOOKUP(表2[[#This Row],[分部工程代号]]&amp;表2[[#This Row],[子分部代号]],H:K,4,FALSE)</f>
        <v>电气动力</v>
      </c>
    </row>
    <row r="26" spans="1:7">
      <c r="A26" t="s">
        <v>1578</v>
      </c>
      <c r="B26">
        <v>4</v>
      </c>
      <c r="C26" t="s">
        <v>37</v>
      </c>
      <c r="D26" s="16" t="str">
        <f>表2[[#This Row],[分部工程代号]]&amp;表2[[#This Row],[子分部代号]]&amp;表2[[#This Row],[分项工程名称]]</f>
        <v>S24桥架安装和桥架内电缆敷设</v>
      </c>
      <c r="E26" t="str">
        <f>表2[[#This Row],[分项工程名称]]&amp;"检验批质量验收记录"</f>
        <v>桥架安装和桥架内电缆敷设检验批质量验收记录</v>
      </c>
      <c r="F26" t="str">
        <f>表2[[#This Row],[分部工程代号]]&amp;"-"&amp;TEXT(表2[[#This Row],[子分部代号]],"00")&amp;"-C7-"</f>
        <v>S2-04-C7-</v>
      </c>
      <c r="G26" t="str">
        <f>VLOOKUP(表2[[#This Row],[分部工程代号]]&amp;表2[[#This Row],[子分部代号]],H:K,4,FALSE)</f>
        <v>电气动力</v>
      </c>
    </row>
    <row r="27" spans="1:7">
      <c r="A27" t="s">
        <v>1578</v>
      </c>
      <c r="B27">
        <v>4</v>
      </c>
      <c r="C27" t="s">
        <v>35</v>
      </c>
      <c r="D27" s="16" t="str">
        <f>表2[[#This Row],[分部工程代号]]&amp;表2[[#This Row],[子分部代号]]&amp;表2[[#This Row],[分项工程名称]]</f>
        <v>S24电线、电缆导管和线槽敷设</v>
      </c>
      <c r="E27" t="str">
        <f>表2[[#This Row],[分项工程名称]]&amp;"检验批质量验收记录"</f>
        <v>电线、电缆导管和线槽敷设检验批质量验收记录</v>
      </c>
      <c r="F27" t="str">
        <f>表2[[#This Row],[分部工程代号]]&amp;"-"&amp;TEXT(表2[[#This Row],[子分部代号]],"00")&amp;"-C7-"</f>
        <v>S2-04-C7-</v>
      </c>
      <c r="G27" t="str">
        <f>VLOOKUP(表2[[#This Row],[分部工程代号]]&amp;表2[[#This Row],[子分部代号]],H:K,4,FALSE)</f>
        <v>电气动力</v>
      </c>
    </row>
    <row r="28" spans="1:7">
      <c r="A28" t="s">
        <v>1578</v>
      </c>
      <c r="B28">
        <v>4</v>
      </c>
      <c r="C28" t="s">
        <v>30</v>
      </c>
      <c r="D28" s="16" t="str">
        <f>表2[[#This Row],[分部工程代号]]&amp;表2[[#This Row],[子分部代号]]&amp;表2[[#This Row],[分项工程名称]]</f>
        <v>S24电线、电缆穿管和线槽敷设</v>
      </c>
      <c r="E28" t="str">
        <f>表2[[#This Row],[分项工程名称]]&amp;"检验批质量验收记录"</f>
        <v>电线、电缆穿管和线槽敷设检验批质量验收记录</v>
      </c>
      <c r="F28" t="str">
        <f>表2[[#This Row],[分部工程代号]]&amp;"-"&amp;TEXT(表2[[#This Row],[子分部代号]],"00")&amp;"-C7-"</f>
        <v>S2-04-C7-</v>
      </c>
      <c r="G28" t="str">
        <f>VLOOKUP(表2[[#This Row],[分部工程代号]]&amp;表2[[#This Row],[子分部代号]],H:K,4,FALSE)</f>
        <v>电气动力</v>
      </c>
    </row>
    <row r="29" spans="1:7">
      <c r="A29" t="s">
        <v>1578</v>
      </c>
      <c r="B29">
        <v>4</v>
      </c>
      <c r="C29" t="s">
        <v>81</v>
      </c>
      <c r="D29" s="16" t="str">
        <f>表2[[#This Row],[分部工程代号]]&amp;表2[[#This Row],[子分部代号]]&amp;表2[[#This Row],[分项工程名称]]</f>
        <v>S24电缆头制作、导线连接和线路电气试验</v>
      </c>
      <c r="E29" t="str">
        <f>表2[[#This Row],[分项工程名称]]&amp;"检验批质量验收记录"</f>
        <v>电缆头制作、导线连接和线路电气试验检验批质量验收记录</v>
      </c>
      <c r="F29" t="str">
        <f>表2[[#This Row],[分部工程代号]]&amp;"-"&amp;TEXT(表2[[#This Row],[子分部代号]],"00")&amp;"-C7-"</f>
        <v>S2-04-C7-</v>
      </c>
      <c r="G29" t="str">
        <f>VLOOKUP(表2[[#This Row],[分部工程代号]]&amp;表2[[#This Row],[子分部代号]],H:K,4,FALSE)</f>
        <v>电气动力</v>
      </c>
    </row>
    <row r="30" spans="1:7">
      <c r="A30" t="s">
        <v>1578</v>
      </c>
      <c r="B30">
        <v>5</v>
      </c>
      <c r="C30" t="s">
        <v>86</v>
      </c>
      <c r="D30" s="16" t="str">
        <f>表2[[#This Row],[分部工程代号]]&amp;表2[[#This Row],[子分部代号]]&amp;表2[[#This Row],[分项工程名称]]</f>
        <v>S25建筑照明通电试运行</v>
      </c>
      <c r="E30" t="str">
        <f>表2[[#This Row],[分项工程名称]]&amp;"检验批质量验收记录"</f>
        <v>建筑照明通电试运行检验批质量验收记录</v>
      </c>
      <c r="F30" s="16" t="str">
        <f>表2[[#This Row],[分部工程代号]]&amp;"-"&amp;TEXT(表2[[#This Row],[子分部代号]],"00")&amp;"-C7-"</f>
        <v>S2-05-C7-</v>
      </c>
      <c r="G30" t="str">
        <f>VLOOKUP(表2[[#This Row],[分部工程代号]]&amp;表2[[#This Row],[子分部代号]],H:K,4,FALSE)</f>
        <v>电气照明</v>
      </c>
    </row>
    <row r="31" spans="1:7">
      <c r="A31" t="s">
        <v>1578</v>
      </c>
      <c r="B31">
        <v>5</v>
      </c>
      <c r="C31" t="s">
        <v>36</v>
      </c>
      <c r="D31" s="16" t="str">
        <f>表2[[#This Row],[分部工程代号]]&amp;表2[[#This Row],[子分部代号]]&amp;表2[[#This Row],[分项工程名称]]</f>
        <v>S25普通灯具安装</v>
      </c>
      <c r="E31" t="str">
        <f>表2[[#This Row],[分项工程名称]]&amp;"检验批质量验收记录"</f>
        <v>普通灯具安装检验批质量验收记录</v>
      </c>
      <c r="F31" s="16" t="str">
        <f>表2[[#This Row],[分部工程代号]]&amp;"-"&amp;TEXT(表2[[#This Row],[子分部代号]],"00")&amp;"-C7-"</f>
        <v>S2-05-C7-</v>
      </c>
      <c r="G31" t="str">
        <f>VLOOKUP(表2[[#This Row],[分部工程代号]]&amp;表2[[#This Row],[子分部代号]],H:K,4,FALSE)</f>
        <v>电气照明</v>
      </c>
    </row>
    <row r="32" spans="1:7">
      <c r="A32" t="s">
        <v>1578</v>
      </c>
      <c r="B32">
        <v>5</v>
      </c>
      <c r="C32" t="s">
        <v>157</v>
      </c>
      <c r="D32" s="16" t="str">
        <f>表2[[#This Row],[分部工程代号]]&amp;表2[[#This Row],[子分部代号]]&amp;表2[[#This Row],[分项工程名称]]</f>
        <v>S25照明配电箱（盘）安装</v>
      </c>
      <c r="E32" t="str">
        <f>表2[[#This Row],[分项工程名称]]&amp;"检验批质量验收记录"</f>
        <v>照明配电箱（盘）安装检验批质量验收记录</v>
      </c>
      <c r="F32" s="16" t="str">
        <f>表2[[#This Row],[分部工程代号]]&amp;"-"&amp;TEXT(表2[[#This Row],[子分部代号]],"00")&amp;"-C7-"</f>
        <v>S2-05-C7-</v>
      </c>
      <c r="G32" t="str">
        <f>VLOOKUP(表2[[#This Row],[分部工程代号]]&amp;表2[[#This Row],[子分部代号]],H:K,4,FALSE)</f>
        <v>电气照明</v>
      </c>
    </row>
    <row r="33" spans="1:7">
      <c r="A33" t="s">
        <v>1578</v>
      </c>
      <c r="B33">
        <v>5</v>
      </c>
      <c r="C33" t="s">
        <v>35</v>
      </c>
      <c r="D33" s="16" t="str">
        <f>表2[[#This Row],[分部工程代号]]&amp;表2[[#This Row],[子分部代号]]&amp;表2[[#This Row],[分项工程名称]]</f>
        <v>S25电线、电缆导管和线槽敷设</v>
      </c>
      <c r="E33" t="str">
        <f>表2[[#This Row],[分项工程名称]]&amp;"检验批质量验收记录"</f>
        <v>电线、电缆导管和线槽敷设检验批质量验收记录</v>
      </c>
      <c r="F33" s="16" t="str">
        <f>表2[[#This Row],[分部工程代号]]&amp;"-"&amp;TEXT(表2[[#This Row],[子分部代号]],"00")&amp;"-C7-"</f>
        <v>S2-05-C7-</v>
      </c>
      <c r="G33" t="str">
        <f>VLOOKUP(表2[[#This Row],[分部工程代号]]&amp;表2[[#This Row],[子分部代号]],H:K,4,FALSE)</f>
        <v>电气照明</v>
      </c>
    </row>
    <row r="34" spans="1:7">
      <c r="A34" t="s">
        <v>1578</v>
      </c>
      <c r="B34">
        <v>5</v>
      </c>
      <c r="C34" t="s">
        <v>30</v>
      </c>
      <c r="D34" s="16" t="str">
        <f>表2[[#This Row],[分部工程代号]]&amp;表2[[#This Row],[子分部代号]]&amp;表2[[#This Row],[分项工程名称]]</f>
        <v>S25电线、电缆穿管和线槽敷设</v>
      </c>
      <c r="E34" t="str">
        <f>表2[[#This Row],[分项工程名称]]&amp;"检验批质量验收记录"</f>
        <v>电线、电缆穿管和线槽敷设检验批质量验收记录</v>
      </c>
      <c r="F34" s="16" t="str">
        <f>表2[[#This Row],[分部工程代号]]&amp;"-"&amp;TEXT(表2[[#This Row],[子分部代号]],"00")&amp;"-C7-"</f>
        <v>S2-05-C7-</v>
      </c>
      <c r="G34" t="str">
        <f>VLOOKUP(表2[[#This Row],[分部工程代号]]&amp;表2[[#This Row],[子分部代号]],H:K,4,FALSE)</f>
        <v>电气照明</v>
      </c>
    </row>
    <row r="35" spans="1:7">
      <c r="A35" t="s">
        <v>1578</v>
      </c>
      <c r="B35">
        <v>5</v>
      </c>
      <c r="C35" t="s">
        <v>81</v>
      </c>
      <c r="D35" s="16" t="str">
        <f>表2[[#This Row],[分部工程代号]]&amp;表2[[#This Row],[子分部代号]]&amp;表2[[#This Row],[分项工程名称]]</f>
        <v>S25电缆头制作、导线连接和线路电气试验</v>
      </c>
      <c r="E35" t="str">
        <f>表2[[#This Row],[分项工程名称]]&amp;"检验批质量验收记录"</f>
        <v>电缆头制作、导线连接和线路电气试验检验批质量验收记录</v>
      </c>
      <c r="F35" s="16" t="str">
        <f>表2[[#This Row],[分部工程代号]]&amp;"-"&amp;TEXT(表2[[#This Row],[子分部代号]],"00")&amp;"-C7-"</f>
        <v>S2-05-C7-</v>
      </c>
      <c r="G35" t="str">
        <f>VLOOKUP(表2[[#This Row],[分部工程代号]]&amp;表2[[#This Row],[子分部代号]],H:K,4,FALSE)</f>
        <v>电气照明</v>
      </c>
    </row>
    <row r="36" spans="1:7">
      <c r="A36" t="s">
        <v>1578</v>
      </c>
      <c r="B36">
        <v>6</v>
      </c>
      <c r="C36" t="s">
        <v>100</v>
      </c>
      <c r="D36" s="16" t="str">
        <f>表2[[#This Row],[分部工程代号]]&amp;表2[[#This Row],[子分部代号]]&amp;表2[[#This Row],[分项工程名称]]</f>
        <v>S26成套配电柜、控制柜和动力配电箱安装</v>
      </c>
      <c r="E36" t="str">
        <f>表2[[#This Row],[分项工程名称]]&amp;"检验批质量验收记录"</f>
        <v>成套配电柜、控制柜和动力配电箱安装检验批质量验收记录</v>
      </c>
      <c r="F36" s="16" t="str">
        <f>表2[[#This Row],[分部工程代号]]&amp;"-"&amp;TEXT(表2[[#This Row],[子分部代号]],"00")&amp;"-C7-"</f>
        <v>S2-06-C7-</v>
      </c>
      <c r="G36" t="str">
        <f>VLOOKUP(表2[[#This Row],[分部工程代号]]&amp;表2[[#This Row],[子分部代号]],H:K,4,FALSE)</f>
        <v>备用和不间断电源</v>
      </c>
    </row>
    <row r="37" spans="1:7">
      <c r="A37" t="s">
        <v>1578</v>
      </c>
      <c r="B37">
        <v>6</v>
      </c>
      <c r="C37" t="s">
        <v>95</v>
      </c>
      <c r="D37" s="16" t="str">
        <f>表2[[#This Row],[分部工程代号]]&amp;表2[[#This Row],[子分部代号]]&amp;表2[[#This Row],[分项工程名称]]</f>
        <v>S26接地装置安装</v>
      </c>
      <c r="E37" t="str">
        <f>表2[[#This Row],[分项工程名称]]&amp;"检验批质量验收记录"</f>
        <v>接地装置安装检验批质量验收记录</v>
      </c>
      <c r="F37" s="16" t="str">
        <f>表2[[#This Row],[分部工程代号]]&amp;"-"&amp;TEXT(表2[[#This Row],[子分部代号]],"00")&amp;"-C7-"</f>
        <v>S2-06-C7-</v>
      </c>
      <c r="G37" t="str">
        <f>VLOOKUP(表2[[#This Row],[分部工程代号]]&amp;表2[[#This Row],[子分部代号]],H:K,4,FALSE)</f>
        <v>备用和不间断电源</v>
      </c>
    </row>
    <row r="38" spans="1:7">
      <c r="A38" t="s">
        <v>1578</v>
      </c>
      <c r="B38">
        <v>6</v>
      </c>
      <c r="C38" t="s">
        <v>174</v>
      </c>
      <c r="D38" s="16" t="str">
        <f>表2[[#This Row],[分部工程代号]]&amp;表2[[#This Row],[子分部代号]]&amp;表2[[#This Row],[分项工程名称]]</f>
        <v>S26柴油发电机组安装</v>
      </c>
      <c r="E38" t="str">
        <f>表2[[#This Row],[分项工程名称]]&amp;"检验批质量验收记录"</f>
        <v>柴油发电机组安装检验批质量验收记录</v>
      </c>
      <c r="F38" s="16" t="str">
        <f>表2[[#This Row],[分部工程代号]]&amp;"-"&amp;TEXT(表2[[#This Row],[子分部代号]],"00")&amp;"-C7-"</f>
        <v>S2-06-C7-</v>
      </c>
      <c r="G38" t="str">
        <f>VLOOKUP(表2[[#This Row],[分部工程代号]]&amp;表2[[#This Row],[子分部代号]],H:K,4,FALSE)</f>
        <v>备用和不间断电源</v>
      </c>
    </row>
    <row r="39" spans="1:7">
      <c r="A39" t="s">
        <v>1578</v>
      </c>
      <c r="B39">
        <v>6</v>
      </c>
      <c r="C39" t="s">
        <v>35</v>
      </c>
      <c r="D39" s="16" t="str">
        <f>表2[[#This Row],[分部工程代号]]&amp;表2[[#This Row],[子分部代号]]&amp;表2[[#This Row],[分项工程名称]]</f>
        <v>S26电线、电缆导管和线槽敷设</v>
      </c>
      <c r="E39" t="str">
        <f>表2[[#This Row],[分项工程名称]]&amp;"检验批质量验收记录"</f>
        <v>电线、电缆导管和线槽敷设检验批质量验收记录</v>
      </c>
      <c r="F39" s="16" t="str">
        <f>表2[[#This Row],[分部工程代号]]&amp;"-"&amp;TEXT(表2[[#This Row],[子分部代号]],"00")&amp;"-C7-"</f>
        <v>S2-06-C7-</v>
      </c>
      <c r="G39" t="str">
        <f>VLOOKUP(表2[[#This Row],[分部工程代号]]&amp;表2[[#This Row],[子分部代号]],H:K,4,FALSE)</f>
        <v>备用和不间断电源</v>
      </c>
    </row>
    <row r="40" spans="1:7">
      <c r="A40" t="s">
        <v>1578</v>
      </c>
      <c r="B40">
        <v>6</v>
      </c>
      <c r="C40" t="s">
        <v>30</v>
      </c>
      <c r="D40" s="16" t="str">
        <f>表2[[#This Row],[分部工程代号]]&amp;表2[[#This Row],[子分部代号]]&amp;表2[[#This Row],[分项工程名称]]</f>
        <v>S26电线、电缆穿管和线槽敷设</v>
      </c>
      <c r="E40" t="str">
        <f>表2[[#This Row],[分项工程名称]]&amp;"检验批质量验收记录"</f>
        <v>电线、电缆穿管和线槽敷设检验批质量验收记录</v>
      </c>
      <c r="F40" s="16" t="str">
        <f>表2[[#This Row],[分部工程代号]]&amp;"-"&amp;TEXT(表2[[#This Row],[子分部代号]],"00")&amp;"-C7-"</f>
        <v>S2-06-C7-</v>
      </c>
      <c r="G40" t="str">
        <f>VLOOKUP(表2[[#This Row],[分部工程代号]]&amp;表2[[#This Row],[子分部代号]],H:K,4,FALSE)</f>
        <v>备用和不间断电源</v>
      </c>
    </row>
    <row r="41" spans="1:7">
      <c r="A41" t="s">
        <v>1578</v>
      </c>
      <c r="B41">
        <v>6</v>
      </c>
      <c r="C41" t="s">
        <v>81</v>
      </c>
      <c r="D41" s="16" t="str">
        <f>表2[[#This Row],[分部工程代号]]&amp;表2[[#This Row],[子分部代号]]&amp;表2[[#This Row],[分项工程名称]]</f>
        <v>S26电缆头制作、导线连接和线路电气试验</v>
      </c>
      <c r="E41" t="str">
        <f>表2[[#This Row],[分项工程名称]]&amp;"检验批质量验收记录"</f>
        <v>电缆头制作、导线连接和线路电气试验检验批质量验收记录</v>
      </c>
      <c r="F41" s="16" t="str">
        <f>表2[[#This Row],[分部工程代号]]&amp;"-"&amp;TEXT(表2[[#This Row],[子分部代号]],"00")&amp;"-C7-"</f>
        <v>S2-06-C7-</v>
      </c>
      <c r="G41" t="str">
        <f>VLOOKUP(表2[[#This Row],[分部工程代号]]&amp;表2[[#This Row],[子分部代号]],H:K,4,FALSE)</f>
        <v>备用和不间断电源</v>
      </c>
    </row>
    <row r="42" spans="1:7">
      <c r="A42" t="s">
        <v>1578</v>
      </c>
      <c r="B42">
        <v>6</v>
      </c>
      <c r="C42" t="s">
        <v>45</v>
      </c>
      <c r="D42" s="16" t="str">
        <f>表2[[#This Row],[分部工程代号]]&amp;表2[[#This Row],[子分部代号]]&amp;表2[[#This Row],[分项工程名称]]</f>
        <v>S26裸母线、封闭母线、插接式母线安装</v>
      </c>
      <c r="E42" t="str">
        <f>表2[[#This Row],[分项工程名称]]&amp;"检验批质量验收记录"</f>
        <v>裸母线、封闭母线、插接式母线安装检验批质量验收记录</v>
      </c>
      <c r="F42" s="16" t="str">
        <f>表2[[#This Row],[分部工程代号]]&amp;"-"&amp;TEXT(表2[[#This Row],[子分部代号]],"00")&amp;"-C7-"</f>
        <v>S2-06-C7-</v>
      </c>
      <c r="G42" t="str">
        <f>VLOOKUP(表2[[#This Row],[分部工程代号]]&amp;表2[[#This Row],[子分部代号]],H:K,4,FALSE)</f>
        <v>备用和不间断电源</v>
      </c>
    </row>
    <row r="43" spans="1:7">
      <c r="A43" t="s">
        <v>1578</v>
      </c>
      <c r="B43">
        <v>7</v>
      </c>
      <c r="C43" t="s">
        <v>92</v>
      </c>
      <c r="D43" s="16" t="str">
        <f>表2[[#This Row],[分部工程代号]]&amp;表2[[#This Row],[子分部代号]]&amp;表2[[#This Row],[分项工程名称]]</f>
        <v>S27变配电室接地干线敷设</v>
      </c>
      <c r="E43" t="str">
        <f>表2[[#This Row],[分项工程名称]]&amp;"检验批质量验收记录"</f>
        <v>变配电室接地干线敷设检验批质量验收记录</v>
      </c>
      <c r="F43" s="16" t="str">
        <f>表2[[#This Row],[分部工程代号]]&amp;"-"&amp;TEXT(表2[[#This Row],[子分部代号]],"00")&amp;"-C7-"</f>
        <v>S2-07-C7-</v>
      </c>
      <c r="G43" t="str">
        <f>VLOOKUP(表2[[#This Row],[分部工程代号]]&amp;表2[[#This Row],[子分部代号]],H:K,4,FALSE)</f>
        <v>防雷及接地</v>
      </c>
    </row>
    <row r="44" spans="1:7">
      <c r="A44" t="s">
        <v>1578</v>
      </c>
      <c r="B44">
        <v>7</v>
      </c>
      <c r="C44" t="s">
        <v>95</v>
      </c>
      <c r="D44" s="16" t="str">
        <f>表2[[#This Row],[分部工程代号]]&amp;表2[[#This Row],[子分部代号]]&amp;表2[[#This Row],[分项工程名称]]</f>
        <v>S27接地装置安装</v>
      </c>
      <c r="E44" t="str">
        <f>表2[[#This Row],[分项工程名称]]&amp;"检验批质量验收记录"</f>
        <v>接地装置安装检验批质量验收记录</v>
      </c>
      <c r="F44" s="16" t="str">
        <f>表2[[#This Row],[分部工程代号]]&amp;"-"&amp;TEXT(表2[[#This Row],[子分部代号]],"00")&amp;"-C7-"</f>
        <v>S2-07-C7-</v>
      </c>
      <c r="G44" t="str">
        <f>VLOOKUP(表2[[#This Row],[分部工程代号]]&amp;表2[[#This Row],[子分部代号]],H:K,4,FALSE)</f>
        <v>防雷及接地</v>
      </c>
    </row>
    <row r="45" spans="1:7">
      <c r="A45" t="s">
        <v>1578</v>
      </c>
      <c r="B45">
        <v>7</v>
      </c>
      <c r="C45" t="s">
        <v>90</v>
      </c>
      <c r="D45" s="16" t="str">
        <f>表2[[#This Row],[分部工程代号]]&amp;表2[[#This Row],[子分部代号]]&amp;表2[[#This Row],[分项工程名称]]</f>
        <v>S27接闪器安装</v>
      </c>
      <c r="E45" t="str">
        <f>表2[[#This Row],[分项工程名称]]&amp;"检验批质量验收记录"</f>
        <v>接闪器安装检验批质量验收记录</v>
      </c>
      <c r="F45" s="16" t="str">
        <f>表2[[#This Row],[分部工程代号]]&amp;"-"&amp;TEXT(表2[[#This Row],[子分部代号]],"00")&amp;"-C7-"</f>
        <v>S2-07-C7-</v>
      </c>
      <c r="G45" t="str">
        <f>VLOOKUP(表2[[#This Row],[分部工程代号]]&amp;表2[[#This Row],[子分部代号]],H:K,4,FALSE)</f>
        <v>防雷及接地</v>
      </c>
    </row>
    <row r="46" spans="1:7">
      <c r="A46" t="s">
        <v>1583</v>
      </c>
      <c r="B46">
        <v>1</v>
      </c>
      <c r="C46" t="s">
        <v>193</v>
      </c>
      <c r="D46" s="16" t="str">
        <f>表2[[#This Row],[分部工程代号]]&amp;表2[[#This Row],[子分部代号]]&amp;表2[[#This Row],[分项工程名称]]</f>
        <v>S31流量及差压仪表安装</v>
      </c>
      <c r="E46" t="str">
        <f>表2[[#This Row],[分项工程名称]]&amp;"检验批质量验收记录"</f>
        <v>流量及差压仪表安装检验批质量验收记录</v>
      </c>
      <c r="F46" s="16" t="str">
        <f>表2[[#This Row],[分部工程代号]]&amp;"-"&amp;TEXT(表2[[#This Row],[子分部代号]],"00")&amp;"-C7-"</f>
        <v>S3-01-C7-</v>
      </c>
      <c r="G46" t="str">
        <f>VLOOKUP(表2[[#This Row],[分部工程代号]]&amp;表2[[#This Row],[子分部代号]],H:K,4,FALSE)</f>
        <v>仪表安装</v>
      </c>
    </row>
    <row r="47" spans="1:7">
      <c r="A47" t="s">
        <v>1583</v>
      </c>
      <c r="B47">
        <v>1</v>
      </c>
      <c r="C47" t="s">
        <v>194</v>
      </c>
      <c r="D47" s="16" t="str">
        <f>表2[[#This Row],[分部工程代号]]&amp;表2[[#This Row],[子分部代号]]&amp;表2[[#This Row],[分项工程名称]]</f>
        <v>S31物位仪表安装</v>
      </c>
      <c r="E47" t="str">
        <f>表2[[#This Row],[分项工程名称]]&amp;"检验批质量验收记录"</f>
        <v>物位仪表安装检验批质量验收记录</v>
      </c>
      <c r="F47" s="16" t="str">
        <f>表2[[#This Row],[分部工程代号]]&amp;"-"&amp;TEXT(表2[[#This Row],[子分部代号]],"00")&amp;"-C7-"</f>
        <v>S3-01-C7-</v>
      </c>
      <c r="G47" t="str">
        <f>VLOOKUP(表2[[#This Row],[分部工程代号]]&amp;表2[[#This Row],[子分部代号]],H:K,4,FALSE)</f>
        <v>仪表安装</v>
      </c>
    </row>
    <row r="48" spans="1:7">
      <c r="A48" t="s">
        <v>1583</v>
      </c>
      <c r="B48">
        <v>1</v>
      </c>
      <c r="C48" t="s">
        <v>195</v>
      </c>
      <c r="D48" s="16" t="str">
        <f>表2[[#This Row],[分部工程代号]]&amp;表2[[#This Row],[子分部代号]]&amp;表2[[#This Row],[分项工程名称]]</f>
        <v>S31仪表调试</v>
      </c>
      <c r="E48" t="str">
        <f>表2[[#This Row],[分项工程名称]]&amp;"检验批质量验收记录"</f>
        <v>仪表调试检验批质量验收记录</v>
      </c>
      <c r="F48" s="16" t="str">
        <f>表2[[#This Row],[分部工程代号]]&amp;"-"&amp;TEXT(表2[[#This Row],[子分部代号]],"00")&amp;"-C7-"</f>
        <v>S3-01-C7-</v>
      </c>
      <c r="G48" t="str">
        <f>VLOOKUP(表2[[#This Row],[分部工程代号]]&amp;表2[[#This Row],[子分部代号]],H:K,4,FALSE)</f>
        <v>仪表安装</v>
      </c>
    </row>
    <row r="49" spans="1:7">
      <c r="A49" t="s">
        <v>1583</v>
      </c>
      <c r="B49">
        <v>2</v>
      </c>
      <c r="C49" t="s">
        <v>196</v>
      </c>
      <c r="D49" s="16" t="str">
        <f>表2[[#This Row],[分部工程代号]]&amp;表2[[#This Row],[子分部代号]]&amp;表2[[#This Row],[分项工程名称]]</f>
        <v>S32电气线路敷设</v>
      </c>
      <c r="E49" t="str">
        <f>表2[[#This Row],[分项工程名称]]&amp;"检验批质量验收记录"</f>
        <v>电气线路敷设检验批质量验收记录</v>
      </c>
      <c r="F49" s="16" t="str">
        <f>表2[[#This Row],[分部工程代号]]&amp;"-"&amp;TEXT(表2[[#This Row],[子分部代号]],"00")&amp;"-C7-"</f>
        <v>S3-02-C7-</v>
      </c>
      <c r="G49" t="str">
        <f>VLOOKUP(表2[[#This Row],[分部工程代号]]&amp;表2[[#This Row],[子分部代号]],H:K,4,FALSE)</f>
        <v>管线敷设</v>
      </c>
    </row>
    <row r="50" spans="1:7">
      <c r="A50" t="s">
        <v>1583</v>
      </c>
      <c r="B50">
        <v>2</v>
      </c>
      <c r="C50" t="s">
        <v>197</v>
      </c>
      <c r="D50" s="16" t="str">
        <f>表2[[#This Row],[分部工程代号]]&amp;表2[[#This Row],[子分部代号]]&amp;表2[[#This Row],[分项工程名称]]</f>
        <v>S32连接管路敷设</v>
      </c>
      <c r="E50" t="str">
        <f>表2[[#This Row],[分项工程名称]]&amp;"检验批质量验收记录"</f>
        <v>连接管路敷设检验批质量验收记录</v>
      </c>
      <c r="F50" s="16" t="str">
        <f>表2[[#This Row],[分部工程代号]]&amp;"-"&amp;TEXT(表2[[#This Row],[子分部代号]],"00")&amp;"-C7-"</f>
        <v>S3-02-C7-</v>
      </c>
      <c r="G50" t="str">
        <f>VLOOKUP(表2[[#This Row],[分部工程代号]]&amp;表2[[#This Row],[子分部代号]],H:K,4,FALSE)</f>
        <v>管线敷设</v>
      </c>
    </row>
    <row r="51" spans="1:7">
      <c r="A51" t="s">
        <v>1583</v>
      </c>
      <c r="B51">
        <v>3</v>
      </c>
      <c r="C51" t="s">
        <v>198</v>
      </c>
      <c r="D51" s="16" t="str">
        <f>表2[[#This Row],[分部工程代号]]&amp;表2[[#This Row],[子分部代号]]&amp;表2[[#This Row],[分项工程名称]]</f>
        <v>S33防雷及接地</v>
      </c>
      <c r="E51" t="str">
        <f>表2[[#This Row],[分项工程名称]]&amp;"检验批质量验收记录"</f>
        <v>防雷及接地检验批质量验收记录</v>
      </c>
      <c r="F51" s="16" t="str">
        <f>表2[[#This Row],[分部工程代号]]&amp;"-"&amp;TEXT(表2[[#This Row],[子分部代号]],"00")&amp;"-C7-"</f>
        <v>S3-03-C7-</v>
      </c>
      <c r="G51" t="str">
        <f>VLOOKUP(表2[[#This Row],[分部工程代号]]&amp;表2[[#This Row],[子分部代号]],H:K,4,FALSE)</f>
        <v>控制系统接地</v>
      </c>
    </row>
    <row r="52" spans="1:7">
      <c r="A52" t="s">
        <v>1587</v>
      </c>
      <c r="B52">
        <v>1</v>
      </c>
      <c r="C52" t="s">
        <v>199</v>
      </c>
      <c r="D52" s="16" t="str">
        <f>表2[[#This Row],[分部工程代号]]&amp;表2[[#This Row],[子分部代号]]&amp;表2[[#This Row],[分项工程名称]]</f>
        <v>S81通信系统</v>
      </c>
      <c r="E52" t="str">
        <f>表2[[#This Row],[分项工程名称]]&amp;"检验批质量验收记录"</f>
        <v>通信系统检验批质量验收记录</v>
      </c>
      <c r="F52" s="16" t="str">
        <f>表2[[#This Row],[分部工程代号]]&amp;"-"&amp;TEXT(表2[[#This Row],[子分部代号]],"00")&amp;"-C7-"</f>
        <v>S8-01-C7-</v>
      </c>
      <c r="G52" t="str">
        <f>VLOOKUP(表2[[#This Row],[分部工程代号]]&amp;表2[[#This Row],[子分部代号]],H:K,4,FALSE)</f>
        <v>通信网络系统</v>
      </c>
    </row>
    <row r="53" spans="1:7">
      <c r="A53" t="s">
        <v>1587</v>
      </c>
      <c r="B53">
        <v>2</v>
      </c>
      <c r="C53" t="s">
        <v>1589</v>
      </c>
      <c r="D53" s="16"/>
      <c r="F53" s="16"/>
      <c r="G53" t="s">
        <v>1589</v>
      </c>
    </row>
    <row r="54" spans="1:7">
      <c r="A54" t="s">
        <v>1587</v>
      </c>
      <c r="B54">
        <v>3</v>
      </c>
      <c r="C54" t="s">
        <v>200</v>
      </c>
      <c r="D54" s="16" t="str">
        <f>表2[[#This Row],[分部工程代号]]&amp;表2[[#This Row],[子分部代号]]&amp;表2[[#This Row],[分项工程名称]]</f>
        <v>S83工业电视监视设备安装</v>
      </c>
      <c r="E54" t="str">
        <f>表2[[#This Row],[分项工程名称]]&amp;"检验批质量验收记录"</f>
        <v>工业电视监视设备安装检验批质量验收记录</v>
      </c>
      <c r="F54" s="16" t="str">
        <f>表2[[#This Row],[分部工程代号]]&amp;"-"&amp;TEXT(表2[[#This Row],[子分部代号]],"00")&amp;"-C7-"</f>
        <v>S8-03-C7-</v>
      </c>
      <c r="G54" t="str">
        <f>VLOOKUP(表2[[#This Row],[分部工程代号]]&amp;表2[[#This Row],[子分部代号]],H:K,4,FALSE)</f>
        <v>工业监控系统</v>
      </c>
    </row>
    <row r="55" spans="1:7">
      <c r="A55" t="s">
        <v>1587</v>
      </c>
      <c r="B55">
        <v>3</v>
      </c>
      <c r="C55" t="s">
        <v>201</v>
      </c>
      <c r="D55" s="16" t="str">
        <f>表2[[#This Row],[分部工程代号]]&amp;表2[[#This Row],[子分部代号]]&amp;表2[[#This Row],[分项工程名称]]</f>
        <v>S83系统调试</v>
      </c>
      <c r="E55" t="str">
        <f>表2[[#This Row],[分项工程名称]]&amp;"检验批质量验收记录"</f>
        <v>系统调试检验批质量验收记录</v>
      </c>
      <c r="F55" s="16" t="str">
        <f>表2[[#This Row],[分部工程代号]]&amp;"-"&amp;TEXT(表2[[#This Row],[子分部代号]],"00")&amp;"-C7-"</f>
        <v>S8-03-C7-</v>
      </c>
      <c r="G55" t="str">
        <f>VLOOKUP(表2[[#This Row],[分部工程代号]]&amp;表2[[#This Row],[子分部代号]],H:K,4,FALSE)</f>
        <v>工业监控系统</v>
      </c>
    </row>
    <row r="56" spans="1:7">
      <c r="A56" t="s">
        <v>1587</v>
      </c>
      <c r="B56">
        <v>3</v>
      </c>
      <c r="C56" t="s">
        <v>202</v>
      </c>
      <c r="D56" s="16" t="str">
        <f>表2[[#This Row],[分部工程代号]]&amp;表2[[#This Row],[子分部代号]]&amp;表2[[#This Row],[分项工程名称]]</f>
        <v>S83线路敷设</v>
      </c>
      <c r="E56" t="str">
        <f>表2[[#This Row],[分项工程名称]]&amp;"检验批质量验收记录"</f>
        <v>线路敷设检验批质量验收记录</v>
      </c>
      <c r="F56" s="16" t="str">
        <f>表2[[#This Row],[分部工程代号]]&amp;"-"&amp;TEXT(表2[[#This Row],[子分部代号]],"00")&amp;"-C7-"</f>
        <v>S8-03-C7-</v>
      </c>
      <c r="G56" t="str">
        <f>VLOOKUP(表2[[#This Row],[分部工程代号]]&amp;表2[[#This Row],[子分部代号]],H:K,4,FALSE)</f>
        <v>工业监控系统</v>
      </c>
    </row>
    <row r="57" spans="1:7">
      <c r="A57" t="s">
        <v>1587</v>
      </c>
      <c r="B57">
        <v>4</v>
      </c>
      <c r="C57" t="s">
        <v>203</v>
      </c>
      <c r="D57" s="16" t="str">
        <f>表2[[#This Row],[分部工程代号]]&amp;表2[[#This Row],[子分部代号]]&amp;表2[[#This Row],[分项工程名称]]</f>
        <v>S84火灾探测与火灾报警体系</v>
      </c>
      <c r="E57" t="str">
        <f>表2[[#This Row],[分项工程名称]]&amp;"检验批质量验收记录"</f>
        <v>火灾探测与火灾报警体系检验批质量验收记录</v>
      </c>
      <c r="F57" s="16" t="str">
        <f>表2[[#This Row],[分部工程代号]]&amp;"-"&amp;TEXT(表2[[#This Row],[子分部代号]],"00")&amp;"-C7-"</f>
        <v>S8-04-C7-</v>
      </c>
      <c r="G57" t="str">
        <f>VLOOKUP(表2[[#This Row],[分部工程代号]]&amp;表2[[#This Row],[子分部代号]],H:K,4,FALSE)</f>
        <v>火灾报警系统</v>
      </c>
    </row>
    <row r="58" spans="1:7">
      <c r="A58" t="s">
        <v>1587</v>
      </c>
      <c r="B58">
        <v>4</v>
      </c>
      <c r="C58" t="s">
        <v>201</v>
      </c>
      <c r="D58" s="16" t="str">
        <f>表2[[#This Row],[分部工程代号]]&amp;表2[[#This Row],[子分部代号]]&amp;表2[[#This Row],[分项工程名称]]</f>
        <v>S84系统调试</v>
      </c>
      <c r="E58" t="str">
        <f>表2[[#This Row],[分项工程名称]]&amp;"检验批质量验收记录"</f>
        <v>系统调试检验批质量验收记录</v>
      </c>
      <c r="F58" s="16" t="str">
        <f>表2[[#This Row],[分部工程代号]]&amp;"-"&amp;TEXT(表2[[#This Row],[子分部代号]],"00")&amp;"-C7-"</f>
        <v>S8-04-C7-</v>
      </c>
      <c r="G58" t="str">
        <f>VLOOKUP(表2[[#This Row],[分部工程代号]]&amp;表2[[#This Row],[子分部代号]],H:K,4,FALSE)</f>
        <v>火灾报警系统</v>
      </c>
    </row>
    <row r="59" spans="1:7">
      <c r="A59" t="s">
        <v>1587</v>
      </c>
      <c r="B59">
        <v>4</v>
      </c>
      <c r="C59" t="s">
        <v>202</v>
      </c>
      <c r="D59" s="16" t="str">
        <f>表2[[#This Row],[分部工程代号]]&amp;表2[[#This Row],[子分部代号]]&amp;表2[[#This Row],[分项工程名称]]</f>
        <v>S84线路敷设</v>
      </c>
      <c r="E59" t="str">
        <f>表2[[#This Row],[分项工程名称]]&amp;"检验批质量验收记录"</f>
        <v>线路敷设检验批质量验收记录</v>
      </c>
      <c r="F59" s="16" t="str">
        <f>表2[[#This Row],[分部工程代号]]&amp;"-"&amp;TEXT(表2[[#This Row],[子分部代号]],"00")&amp;"-C7-"</f>
        <v>S8-04-C7-</v>
      </c>
      <c r="G59" t="str">
        <f>VLOOKUP(表2[[#This Row],[分部工程代号]]&amp;表2[[#This Row],[子分部代号]],H:K,4,FALSE)</f>
        <v>火灾报警系统</v>
      </c>
    </row>
    <row r="60" ht="27.6" spans="1:11">
      <c r="A60" t="s">
        <v>1578</v>
      </c>
      <c r="B60">
        <v>2</v>
      </c>
      <c r="C60" t="s">
        <v>37</v>
      </c>
      <c r="D60" s="16" t="str">
        <f>表2[[#This Row],[分部工程代号]]&amp;表2[[#This Row],[子分部代号]]&amp;表2[[#This Row],[分项工程名称]]</f>
        <v>S22桥架安装和桥架内电缆敷设</v>
      </c>
      <c r="E60" t="str">
        <f>表2[[#This Row],[分项工程名称]]&amp;"检验批质量验收记录"</f>
        <v>桥架安装和桥架内电缆敷设检验批质量验收记录</v>
      </c>
      <c r="F60" s="16" t="str">
        <f>表2[[#This Row],[分部工程代号]]&amp;"-"&amp;TEXT(表2[[#This Row],[子分部代号]],"00")&amp;"-C7-"</f>
        <v>S2-02-C7-</v>
      </c>
      <c r="G60" t="str">
        <f>VLOOKUP(表2[[#This Row],[分部工程代号]]&amp;表2[[#This Row],[子分部代号]],H:K,4,FALSE)</f>
        <v>变配电室</v>
      </c>
      <c r="H60" t="str">
        <f t="shared" ref="H60" si="1">I60&amp;J60</f>
        <v>S81</v>
      </c>
      <c r="I60" s="17" t="s">
        <v>1587</v>
      </c>
      <c r="J60" s="18">
        <v>1</v>
      </c>
      <c r="K60" s="19" t="s">
        <v>1588</v>
      </c>
    </row>
  </sheetData>
  <pageMargins left="0.7" right="0.7" top="0.75" bottom="0.75" header="0.3" footer="0.3"/>
  <pageSetup paperSize="9" orientation="portrait"/>
  <headerFooter/>
  <drawing r:id="rId1"/>
  <tableParts count="1">
    <tablePart r:id="rId2"/>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workbookViewId="0">
      <selection activeCell="B5" sqref="B5"/>
    </sheetView>
  </sheetViews>
  <sheetFormatPr defaultColWidth="9" defaultRowHeight="13.8" outlineLevelCol="1"/>
  <cols>
    <col min="1" max="1" width="24.8888888888889" style="12" customWidth="1"/>
    <col min="2" max="2" width="70.1111111111111" customWidth="1"/>
  </cols>
  <sheetData>
    <row r="1" spans="1:2">
      <c r="A1" s="12" t="s">
        <v>2</v>
      </c>
      <c r="B1" t="s">
        <v>1592</v>
      </c>
    </row>
    <row r="2" ht="69" spans="1:2">
      <c r="A2" s="13" t="s">
        <v>42</v>
      </c>
      <c r="B2" s="5" t="s">
        <v>1593</v>
      </c>
    </row>
    <row r="3" ht="69" spans="1:2">
      <c r="A3" s="12" t="s">
        <v>39</v>
      </c>
      <c r="B3" s="5" t="s">
        <v>1594</v>
      </c>
    </row>
    <row r="4" ht="69" spans="1:2">
      <c r="A4" s="12" t="s">
        <v>157</v>
      </c>
      <c r="B4" s="5" t="s">
        <v>1595</v>
      </c>
    </row>
    <row r="5" ht="41.4" spans="1:2">
      <c r="A5" s="14" t="s">
        <v>81</v>
      </c>
      <c r="B5" s="5" t="s">
        <v>1596</v>
      </c>
    </row>
    <row r="6" ht="55.2" spans="1:2">
      <c r="A6" s="14" t="s">
        <v>47</v>
      </c>
      <c r="B6" s="5" t="s">
        <v>1597</v>
      </c>
    </row>
    <row r="7" ht="82.8" spans="1:2">
      <c r="A7" s="12" t="s">
        <v>45</v>
      </c>
      <c r="B7" s="5" t="s">
        <v>1598</v>
      </c>
    </row>
    <row r="8" ht="96.6" spans="1:2">
      <c r="A8" s="12" t="s">
        <v>35</v>
      </c>
      <c r="B8" s="5" t="s">
        <v>1599</v>
      </c>
    </row>
    <row r="9" ht="69" spans="1:2">
      <c r="A9" s="12" t="s">
        <v>30</v>
      </c>
      <c r="B9" s="5" t="s">
        <v>1600</v>
      </c>
    </row>
    <row r="10" ht="41.4" spans="1:2">
      <c r="A10" s="12" t="s">
        <v>95</v>
      </c>
      <c r="B10" s="5" t="s">
        <v>1601</v>
      </c>
    </row>
    <row r="11" ht="69" spans="1:2">
      <c r="A11" s="12" t="s">
        <v>92</v>
      </c>
      <c r="B11" s="5" t="s">
        <v>1602</v>
      </c>
    </row>
    <row r="12" ht="55.2" spans="1:2">
      <c r="A12" s="12" t="s">
        <v>90</v>
      </c>
      <c r="B12" s="5" t="s">
        <v>1603</v>
      </c>
    </row>
    <row r="13" ht="82.8" spans="1:2">
      <c r="A13" s="12" t="s">
        <v>101</v>
      </c>
      <c r="B13" s="5" t="s">
        <v>1604</v>
      </c>
    </row>
    <row r="14" ht="55.2" spans="1:2">
      <c r="A14" s="12" t="s">
        <v>102</v>
      </c>
      <c r="B14" s="5" t="s">
        <v>1605</v>
      </c>
    </row>
    <row r="15" ht="69" spans="1:2">
      <c r="A15" s="12" t="s">
        <v>100</v>
      </c>
      <c r="B15" s="5" t="s">
        <v>1593</v>
      </c>
    </row>
    <row r="16" ht="41.4" spans="1:2">
      <c r="A16" s="12" t="s">
        <v>75</v>
      </c>
      <c r="B16" s="5" t="s">
        <v>1606</v>
      </c>
    </row>
    <row r="17" ht="69" spans="1:2">
      <c r="A17" s="12" t="s">
        <v>36</v>
      </c>
      <c r="B17" s="5" t="s">
        <v>1607</v>
      </c>
    </row>
    <row r="18" ht="41.4" spans="1:2">
      <c r="A18" s="12" t="s">
        <v>1608</v>
      </c>
      <c r="B18" s="5" t="s">
        <v>1609</v>
      </c>
    </row>
    <row r="19" ht="41.4" spans="1:2">
      <c r="A19" s="12" t="s">
        <v>1610</v>
      </c>
      <c r="B19" s="5" t="s">
        <v>1611</v>
      </c>
    </row>
    <row r="20" ht="41.4" spans="1:2">
      <c r="A20" s="12" t="s">
        <v>1612</v>
      </c>
      <c r="B20" s="5" t="s">
        <v>1613</v>
      </c>
    </row>
    <row r="21" ht="41.4" spans="1:2">
      <c r="A21" s="12" t="s">
        <v>1614</v>
      </c>
      <c r="B21" s="5" t="s">
        <v>1613</v>
      </c>
    </row>
    <row r="22" ht="69" spans="1:2">
      <c r="A22" s="12" t="s">
        <v>37</v>
      </c>
      <c r="B22" s="5" t="s">
        <v>1615</v>
      </c>
    </row>
    <row r="23" ht="41.4" spans="1:2">
      <c r="A23" s="12" t="s">
        <v>86</v>
      </c>
      <c r="B23" s="5" t="s">
        <v>1616</v>
      </c>
    </row>
    <row r="24" ht="55.2" spans="1:2">
      <c r="A24" s="12" t="s">
        <v>193</v>
      </c>
      <c r="B24" s="5" t="s">
        <v>1617</v>
      </c>
    </row>
    <row r="25" ht="55.2" spans="1:2">
      <c r="A25" s="12" t="s">
        <v>194</v>
      </c>
      <c r="B25" s="5" t="s">
        <v>1618</v>
      </c>
    </row>
    <row r="26" ht="41.4" spans="1:2">
      <c r="A26" s="12" t="s">
        <v>195</v>
      </c>
      <c r="B26" s="5" t="s">
        <v>1619</v>
      </c>
    </row>
    <row r="27" ht="27.6" spans="1:2">
      <c r="A27" s="14" t="s">
        <v>196</v>
      </c>
      <c r="B27" s="5" t="s">
        <v>1620</v>
      </c>
    </row>
    <row r="28" ht="55.2" spans="1:2">
      <c r="A28" s="14" t="s">
        <v>197</v>
      </c>
      <c r="B28" s="5" t="s">
        <v>1621</v>
      </c>
    </row>
    <row r="29" ht="41.4" spans="1:2">
      <c r="A29" s="14" t="s">
        <v>198</v>
      </c>
      <c r="B29" s="5" t="s">
        <v>1601</v>
      </c>
    </row>
    <row r="30" ht="41.4" spans="1:2">
      <c r="A30" s="14" t="s">
        <v>199</v>
      </c>
      <c r="B30" s="5" t="s">
        <v>1622</v>
      </c>
    </row>
    <row r="31" ht="41.4" spans="1:2">
      <c r="A31" s="14" t="s">
        <v>200</v>
      </c>
      <c r="B31" s="5" t="s">
        <v>1623</v>
      </c>
    </row>
    <row r="32" ht="55.2" spans="1:2">
      <c r="A32" s="14" t="s">
        <v>202</v>
      </c>
      <c r="B32" s="5" t="s">
        <v>1624</v>
      </c>
    </row>
    <row r="33" ht="82.8" spans="1:2">
      <c r="A33" s="14" t="s">
        <v>203</v>
      </c>
      <c r="B33" s="5" t="s">
        <v>1625</v>
      </c>
    </row>
    <row r="34" ht="138" spans="1:2">
      <c r="A34" s="14" t="s">
        <v>201</v>
      </c>
      <c r="B34" s="5" t="s">
        <v>1626</v>
      </c>
    </row>
  </sheetData>
  <dataValidations count="1">
    <dataValidation type="custom" allowBlank="1" showInputMessage="1" showErrorMessage="1" error="输入值非法。" sqref="A1:A23 A35:A1048576">
      <formula1>COUNTIF($A:$A,A1)=1</formula1>
    </dataValidation>
  </dataValidations>
  <pageMargins left="0.7" right="0.7" top="0.75" bottom="0.75" header="0.3" footer="0.3"/>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
  <sheetViews>
    <sheetView zoomScale="70" zoomScaleNormal="70" workbookViewId="0">
      <pane ySplit="1" topLeftCell="A2" activePane="bottomLeft" state="frozen"/>
      <selection/>
      <selection pane="bottomLeft" activeCell="E11" sqref="E11"/>
    </sheetView>
  </sheetViews>
  <sheetFormatPr defaultColWidth="9" defaultRowHeight="25.2" customHeight="1"/>
  <cols>
    <col min="1" max="1" width="21.3333333333333" customWidth="1"/>
    <col min="2" max="2" width="11.3333333333333" customWidth="1"/>
    <col min="3" max="3" width="37.8888888888889" customWidth="1"/>
    <col min="4" max="4" width="24.5555555555556" customWidth="1"/>
    <col min="5" max="5" width="56.4444444444444" customWidth="1"/>
    <col min="6" max="10" width="17.7777777777778" customWidth="1"/>
    <col min="11" max="11" width="11.3333333333333" style="2" customWidth="1"/>
    <col min="12" max="12" width="14.4444444444444" style="2" customWidth="1"/>
    <col min="13" max="13" width="17.7777777777778" style="2" customWidth="1"/>
    <col min="14" max="14" width="24.5555555555556" style="2" customWidth="1"/>
    <col min="15" max="15" width="27.8888888888889" style="2" customWidth="1"/>
    <col min="16" max="16" width="17.7777777777778" style="2" customWidth="1"/>
    <col min="17" max="17" width="24.5555555555556" style="2" customWidth="1"/>
    <col min="18" max="18" width="27.8888888888889" style="2" customWidth="1"/>
    <col min="19" max="19" width="17.7777777777778" style="2" customWidth="1"/>
    <col min="20" max="20" width="11.3333333333333" style="2" customWidth="1"/>
    <col min="21" max="21" width="28.5555555555556" style="2" customWidth="1"/>
    <col min="22" max="22" width="44.6666666666667" style="2" customWidth="1"/>
    <col min="23" max="23" width="64.7777777777778" style="2" customWidth="1"/>
    <col min="24" max="24" width="21.1111111111111" style="2" customWidth="1"/>
    <col min="25" max="25" width="31.3333333333333" customWidth="1"/>
    <col min="26" max="26" width="27.8888888888889" customWidth="1"/>
    <col min="27" max="27" width="51.5555555555556" customWidth="1"/>
    <col min="28" max="28" width="255.777777777778" customWidth="1"/>
  </cols>
  <sheetData>
    <row r="1" s="1" customFormat="1" ht="69" customHeight="1" spans="1:28">
      <c r="A1" s="1" t="s">
        <v>0</v>
      </c>
      <c r="B1" s="1" t="s">
        <v>1</v>
      </c>
      <c r="C1" s="1" t="s">
        <v>2</v>
      </c>
      <c r="D1" s="3" t="s">
        <v>3</v>
      </c>
      <c r="E1" s="1" t="s">
        <v>4</v>
      </c>
      <c r="F1" s="1" t="s">
        <v>5</v>
      </c>
      <c r="G1" s="1" t="s">
        <v>28</v>
      </c>
      <c r="H1" s="1" t="s">
        <v>7</v>
      </c>
      <c r="I1" s="1" t="s">
        <v>8</v>
      </c>
      <c r="J1" s="1"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 t="s">
        <v>24</v>
      </c>
      <c r="Z1" s="1" t="s">
        <v>25</v>
      </c>
      <c r="AA1" s="1" t="s">
        <v>26</v>
      </c>
      <c r="AB1" s="1" t="s">
        <v>27</v>
      </c>
    </row>
    <row r="2" customHeight="1" spans="1:28">
      <c r="A2" t="s">
        <v>192</v>
      </c>
      <c r="B2">
        <v>1</v>
      </c>
      <c r="C2" t="s">
        <v>30</v>
      </c>
      <c r="D2">
        <v>5</v>
      </c>
      <c r="E2" t="s">
        <v>31</v>
      </c>
      <c r="F2" t="s">
        <v>32</v>
      </c>
      <c r="G2" s="4">
        <v>43919</v>
      </c>
      <c r="H2" t="b">
        <v>0</v>
      </c>
      <c r="I2" t="s">
        <v>33</v>
      </c>
      <c r="J2" t="b">
        <v>0</v>
      </c>
      <c r="K2" s="11" t="str">
        <f>IF(ISBLANK(A2),"",VLOOKUP("S2"&amp;表1_11[[#This Row],[分项工程代号]]&amp;表1_11[[#This Row],[分项工程名称]],模板!D:F,3,FALSE))</f>
        <v>S2-05-C7-</v>
      </c>
      <c r="L2" s="2" t="str">
        <f>IF(ISBLANK(A2),"",表1_11[[#This Row],[编号]]&amp;TEXT(表1_11[[#This Row],[序号]],"000"))</f>
        <v>S2-05-C7-001</v>
      </c>
      <c r="M2" s="11" t="str">
        <f>IF(ISBLANK(A2),"","北方工程刚果（金）有限公司")</f>
        <v>北方工程刚果（金）有限公司</v>
      </c>
      <c r="N2" s="11" t="str">
        <f>IF(ISBLANK(A2),"","李云松")</f>
        <v>李云松</v>
      </c>
      <c r="O2" s="11" t="str">
        <f>IF(ISBLANK(A2),"","黄必银")</f>
        <v>黄必银</v>
      </c>
      <c r="P2" s="2" t="str">
        <f>IF(ISBLANK(A2),"","WUHUANG CONSTRUCTION ET COMMERCE RDC SAS")</f>
        <v>WUHUANG CONSTRUCTION ET COMMERCE RDC SAS</v>
      </c>
      <c r="Q2" s="2" t="str">
        <f>IF(ISBLANK(A2),"","陈陆")</f>
        <v>陈陆</v>
      </c>
      <c r="R2" s="2" t="str">
        <f>IF(ISBLANK(A2),"","曹学能")</f>
        <v>曹学能</v>
      </c>
      <c r="S2" s="11" t="str">
        <f>IF(ISBLANK(A2),"","鑫诚建设监理咨询有限公司")</f>
        <v>鑫诚建设监理咨询有限公司</v>
      </c>
      <c r="T2" s="11" t="str">
        <f>IF(ISBLANK(A2),"",VLOOKUP(表1_11[[#This Row],[分项工程名称]],模板!C:G,3,FALSE))</f>
        <v>电线、电缆穿管和线槽敷设检验批质量验收记录</v>
      </c>
      <c r="U2" s="2" t="str">
        <f>IF(ISBLANK(A2),"","刚果（金）庞比铜钴矿项目")</f>
        <v>刚果（金）庞比铜钴矿项目</v>
      </c>
      <c r="V2" s="2" t="str">
        <f>IF(ISBLANK(A2),"",_xlfn.CONCAT(U2,"   ",A2))</f>
        <v>刚果（金）庞比铜钴矿项目   测试</v>
      </c>
      <c r="W2" s="11" t="str">
        <f>IF(ISBLANK(A2),"",表1_11[[#This Row],[子项名称]]&amp;表1_11[[#This Row],[标题]]&amp;表1_11[[#This Row],[分项工程代号]])</f>
        <v>测试电线、电缆穿管和线槽敷设检验批质量验收记录5</v>
      </c>
      <c r="X2" s="11">
        <f>IF(ISBLANK(A2),"",COUNTIF(W:W,表1_11[[#This Row],[子项名称]]&amp;表1_11[[#This Row],[标题]]&amp;表1_11[[#This Row],[分项工程代号]]))</f>
        <v>10</v>
      </c>
      <c r="Y2" s="11" t="str">
        <f>IF(ISBLANK(A2),"",表1_11[[#This Row],[子项名称]]&amp;表1_11[[#This Row],[分项工程代号]]&amp;表1_11[[#This Row],[分项工程名称]])</f>
        <v>测试5电线、电缆穿管和线槽敷设</v>
      </c>
      <c r="Z2" s="11" t="b">
        <f>IF(ISBLANK(A2),"",IF(MATCH(表1_11[[#This Row],[子项名称]]&amp;表1_11[[#This Row],[分项工程代号]]&amp;表1_11[[#This Row],[分项工程名称]],Y:Y,0)=ROW(表1_11[[#This Row],[子项名称]]),TRUE,FALSE))</f>
        <v>1</v>
      </c>
      <c r="AA2" s="11" t="str">
        <f>IF(ISBLANK(A2),"",_xlfn.CONCAT("《建筑电气工程施工验收规范》 GB50303-2015"))</f>
        <v>《建筑电气工程施工验收规范》 GB50303-2015</v>
      </c>
      <c r="AB2" s="11" t="str">
        <f>IF(ISBLANK(A2),"",VLOOKUP(表1_11[[#This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3" customHeight="1" spans="1:28">
      <c r="A3" t="s">
        <v>192</v>
      </c>
      <c r="B3" s="5">
        <f ca="1" t="shared" ref="B3:B66" si="0">IF(ISBLANK(A3),"",_xlfn.MAXIFS(INDIRECT(ADDRESS(2,2)&amp;":"&amp;ADDRESS(ROW(A3)-1,2)),INDIRECT(ADDRESS(2,1)&amp;":"&amp;ADDRESS(ROW(A3)-1,1)),A3,INDIRECT(ADDRESS(2,3)&amp;":"&amp;ADDRESS(ROW(A3)-1,3)),C3,INDIRECT(ADDRESS(2,4)&amp;":"&amp;ADDRESS(ROW(A3)-1,4)),D3)+1)</f>
        <v>1</v>
      </c>
      <c r="C3" t="s">
        <v>30</v>
      </c>
      <c r="D3">
        <v>4</v>
      </c>
      <c r="E3" t="s">
        <v>31</v>
      </c>
      <c r="F3" t="s">
        <v>32</v>
      </c>
      <c r="G3" s="4">
        <v>43958</v>
      </c>
      <c r="H3" t="b">
        <v>0</v>
      </c>
      <c r="I3" t="s">
        <v>33</v>
      </c>
      <c r="J3" t="b">
        <v>0</v>
      </c>
      <c r="K3" s="11" t="str">
        <f>IF(ISBLANK(A3),"",VLOOKUP("S2"&amp;表1_11[[#This Row],[分项工程代号]]&amp;表1_11[[#This Row],[分项工程名称]],模板!D:F,3,FALSE))</f>
        <v>S2-04-C7-</v>
      </c>
      <c r="L3" s="2" t="str">
        <f ca="1">IF(ISBLANK(A3),"",表1_11[[#This Row],[编号]]&amp;TEXT(表1_11[[#This Row],[序号]],"000"))</f>
        <v>S2-04-C7-001</v>
      </c>
      <c r="M3" s="11" t="str">
        <f t="shared" ref="M3:M66" si="1">IF(ISBLANK(A3),"","北方工程刚果（金）有限公司")</f>
        <v>北方工程刚果（金）有限公司</v>
      </c>
      <c r="N3" s="11" t="str">
        <f t="shared" ref="N3:N66" si="2">IF(ISBLANK(A3),"","李云松")</f>
        <v>李云松</v>
      </c>
      <c r="O3" s="11" t="str">
        <f t="shared" ref="O3:O66" si="3">IF(ISBLANK(A3),"","黄必银")</f>
        <v>黄必银</v>
      </c>
      <c r="P3" s="2" t="str">
        <f t="shared" ref="P3:P66" si="4">IF(ISBLANK(A3),"","WUHUANG CONSTRUCTION ET COMMERCE RDC SAS")</f>
        <v>WUHUANG CONSTRUCTION ET COMMERCE RDC SAS</v>
      </c>
      <c r="Q3" s="2" t="str">
        <f t="shared" ref="Q3:Q66" si="5">IF(ISBLANK(A3),"","陈陆")</f>
        <v>陈陆</v>
      </c>
      <c r="R3" s="2" t="str">
        <f t="shared" ref="R3:R66" si="6">IF(ISBLANK(A3),"","曹学能")</f>
        <v>曹学能</v>
      </c>
      <c r="S3" s="11" t="str">
        <f t="shared" ref="S3:S66" si="7">IF(ISBLANK(A3),"","鑫诚建设监理咨询有限公司")</f>
        <v>鑫诚建设监理咨询有限公司</v>
      </c>
      <c r="T3" s="11" t="str">
        <f>IF(ISBLANK(A3),"",VLOOKUP(表1_11[[#This Row],[分项工程名称]],模板!C:G,3,FALSE))</f>
        <v>电线、电缆穿管和线槽敷设检验批质量验收记录</v>
      </c>
      <c r="U3" s="2" t="str">
        <f t="shared" ref="U3:U66" si="8">IF(ISBLANK(A3),"","刚果（金）庞比铜钴矿项目")</f>
        <v>刚果（金）庞比铜钴矿项目</v>
      </c>
      <c r="V3" s="2" t="str">
        <f t="shared" ref="V3:V66" si="9">IF(ISBLANK(A3),"",_xlfn.CONCAT(U3,"   ",A3))</f>
        <v>刚果（金）庞比铜钴矿项目   测试</v>
      </c>
      <c r="W3" s="11" t="str">
        <f>IF(ISBLANK(A3),"",表1_11[[#This Row],[子项名称]]&amp;表1_11[[#This Row],[标题]]&amp;表1_11[[#This Row],[分项工程代号]])</f>
        <v>测试电线、电缆穿管和线槽敷设检验批质量验收记录4</v>
      </c>
      <c r="X3" s="11">
        <f>IF(ISBLANK(A3),"",COUNTIF(W:W,表1_11[[#This Row],[子项名称]]&amp;表1_11[[#This Row],[标题]]&amp;表1_11[[#This Row],[分项工程代号]]))</f>
        <v>1</v>
      </c>
      <c r="Y3" s="11" t="str">
        <f>IF(ISBLANK(A3),"",表1_11[[#This Row],[子项名称]]&amp;表1_11[[#This Row],[分项工程代号]]&amp;表1_11[[#This Row],[分项工程名称]])</f>
        <v>测试4电线、电缆穿管和线槽敷设</v>
      </c>
      <c r="Z3" s="11" t="b">
        <f>IF(ISBLANK(A3),"",IF(MATCH(表1_11[[#This Row],[子项名称]]&amp;表1_11[[#This Row],[分项工程代号]]&amp;表1_11[[#This Row],[分项工程名称]],Y:Y,0)=ROW(表1_11[[#This Row],[子项名称]]),TRUE,FALSE))</f>
        <v>1</v>
      </c>
      <c r="AA3" s="11" t="str">
        <f t="shared" ref="AA3:AA66" si="10">IF(ISBLANK(A3),"",_xlfn.CONCAT("《建筑电气工程施工验收规范》 GB50303-2015"))</f>
        <v>《建筑电气工程施工验收规范》 GB50303-2015</v>
      </c>
      <c r="AB3" s="11" t="str">
        <f>IF(ISBLANK(A3),"",VLOOKUP(表1_11[[#This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4" customHeight="1" spans="1:28">
      <c r="A4" t="s">
        <v>192</v>
      </c>
      <c r="B4" s="5">
        <f ca="1" t="shared" si="0"/>
        <v>2</v>
      </c>
      <c r="C4" t="s">
        <v>30</v>
      </c>
      <c r="D4">
        <v>5</v>
      </c>
      <c r="E4" t="s">
        <v>34</v>
      </c>
      <c r="F4" t="s">
        <v>32</v>
      </c>
      <c r="G4" s="4">
        <v>43919</v>
      </c>
      <c r="H4" t="b">
        <v>0</v>
      </c>
      <c r="I4" t="s">
        <v>33</v>
      </c>
      <c r="J4" t="b">
        <v>0</v>
      </c>
      <c r="K4" s="11" t="str">
        <f>IF(ISBLANK(A4),"",VLOOKUP("S2"&amp;表1_11[[#This Row],[分项工程代号]]&amp;表1_11[[#This Row],[分项工程名称]],模板!D:F,3,FALSE))</f>
        <v>S2-05-C7-</v>
      </c>
      <c r="L4" s="2" t="str">
        <f ca="1">IF(ISBLANK(A4),"",表1_11[[#This Row],[编号]]&amp;TEXT(表1_11[[#This Row],[序号]],"000"))</f>
        <v>S2-05-C7-002</v>
      </c>
      <c r="M4" s="11" t="str">
        <f t="shared" si="1"/>
        <v>北方工程刚果（金）有限公司</v>
      </c>
      <c r="N4" s="11" t="str">
        <f t="shared" si="2"/>
        <v>李云松</v>
      </c>
      <c r="O4" s="11" t="str">
        <f t="shared" si="3"/>
        <v>黄必银</v>
      </c>
      <c r="P4" s="2" t="str">
        <f t="shared" si="4"/>
        <v>WUHUANG CONSTRUCTION ET COMMERCE RDC SAS</v>
      </c>
      <c r="Q4" s="2" t="str">
        <f t="shared" si="5"/>
        <v>陈陆</v>
      </c>
      <c r="R4" s="2" t="str">
        <f t="shared" si="6"/>
        <v>曹学能</v>
      </c>
      <c r="S4" s="11" t="str">
        <f t="shared" si="7"/>
        <v>鑫诚建设监理咨询有限公司</v>
      </c>
      <c r="T4" s="11" t="str">
        <f>IF(ISBLANK(A4),"",VLOOKUP(表1_11[[#This Row],[分项工程名称]],模板!C:G,3,FALSE))</f>
        <v>电线、电缆穿管和线槽敷设检验批质量验收记录</v>
      </c>
      <c r="U4" s="2" t="str">
        <f t="shared" si="8"/>
        <v>刚果（金）庞比铜钴矿项目</v>
      </c>
      <c r="V4" s="2" t="str">
        <f t="shared" si="9"/>
        <v>刚果（金）庞比铜钴矿项目   测试</v>
      </c>
      <c r="W4" s="11" t="str">
        <f>IF(ISBLANK(A4),"",表1_11[[#This Row],[子项名称]]&amp;表1_11[[#This Row],[标题]]&amp;表1_11[[#This Row],[分项工程代号]])</f>
        <v>测试电线、电缆穿管和线槽敷设检验批质量验收记录5</v>
      </c>
      <c r="X4" s="11">
        <f>IF(ISBLANK(A4),"",COUNTIF(W:W,表1_11[[#This Row],[子项名称]]&amp;表1_11[[#This Row],[标题]]&amp;表1_11[[#This Row],[分项工程代号]]))</f>
        <v>10</v>
      </c>
      <c r="Y4" s="11" t="str">
        <f>IF(ISBLANK(A4),"",表1_11[[#This Row],[子项名称]]&amp;表1_11[[#This Row],[分项工程代号]]&amp;表1_11[[#This Row],[分项工程名称]])</f>
        <v>测试5电线、电缆穿管和线槽敷设</v>
      </c>
      <c r="Z4" s="11" t="b">
        <f>IF(ISBLANK(A4),"",IF(MATCH(表1_11[[#This Row],[子项名称]]&amp;表1_11[[#This Row],[分项工程代号]]&amp;表1_11[[#This Row],[分项工程名称]],Y:Y,0)=ROW(表1_11[[#This Row],[子项名称]]),TRUE,FALSE))</f>
        <v>0</v>
      </c>
      <c r="AA4" s="11" t="str">
        <f t="shared" si="10"/>
        <v>《建筑电气工程施工验收规范》 GB50303-2015</v>
      </c>
      <c r="AB4" s="11" t="str">
        <f>IF(ISBLANK(A4),"",VLOOKUP(表1_11[[#This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5" customHeight="1" spans="1:28">
      <c r="A5" t="s">
        <v>192</v>
      </c>
      <c r="B5" s="5">
        <f ca="1" t="shared" si="0"/>
        <v>1</v>
      </c>
      <c r="C5" t="s">
        <v>35</v>
      </c>
      <c r="D5">
        <v>5</v>
      </c>
      <c r="E5" t="s">
        <v>31</v>
      </c>
      <c r="F5" t="s">
        <v>32</v>
      </c>
      <c r="G5" s="4">
        <v>43915</v>
      </c>
      <c r="H5" t="b">
        <v>0</v>
      </c>
      <c r="I5" t="s">
        <v>33</v>
      </c>
      <c r="J5" t="b">
        <v>0</v>
      </c>
      <c r="K5" s="11" t="str">
        <f>IF(ISBLANK(A5),"",VLOOKUP("S2"&amp;表1_11[[#This Row],[分项工程代号]]&amp;表1_11[[#This Row],[分项工程名称]],模板!D:F,3,FALSE))</f>
        <v>S2-05-C7-</v>
      </c>
      <c r="L5" s="2" t="str">
        <f ca="1">IF(ISBLANK(A5),"",表1_11[[#This Row],[编号]]&amp;TEXT(表1_11[[#This Row],[序号]],"000"))</f>
        <v>S2-05-C7-001</v>
      </c>
      <c r="M5" s="11" t="str">
        <f t="shared" si="1"/>
        <v>北方工程刚果（金）有限公司</v>
      </c>
      <c r="N5" s="11" t="str">
        <f t="shared" si="2"/>
        <v>李云松</v>
      </c>
      <c r="O5" s="11" t="str">
        <f t="shared" si="3"/>
        <v>黄必银</v>
      </c>
      <c r="P5" s="2" t="str">
        <f t="shared" si="4"/>
        <v>WUHUANG CONSTRUCTION ET COMMERCE RDC SAS</v>
      </c>
      <c r="Q5" s="2" t="str">
        <f t="shared" si="5"/>
        <v>陈陆</v>
      </c>
      <c r="R5" s="2" t="str">
        <f t="shared" si="6"/>
        <v>曹学能</v>
      </c>
      <c r="S5" s="11" t="str">
        <f t="shared" si="7"/>
        <v>鑫诚建设监理咨询有限公司</v>
      </c>
      <c r="T5" s="11" t="str">
        <f>IF(ISBLANK(A5),"",VLOOKUP(表1_11[[#This Row],[分项工程名称]],模板!C:G,3,FALSE))</f>
        <v>电线、电缆导管和线槽敷设检验批质量验收记录</v>
      </c>
      <c r="U5" s="2" t="str">
        <f t="shared" si="8"/>
        <v>刚果（金）庞比铜钴矿项目</v>
      </c>
      <c r="V5" s="2" t="str">
        <f t="shared" si="9"/>
        <v>刚果（金）庞比铜钴矿项目   测试</v>
      </c>
      <c r="W5" s="11" t="str">
        <f>IF(ISBLANK(A5),"",表1_11[[#This Row],[子项名称]]&amp;表1_11[[#This Row],[标题]]&amp;表1_11[[#This Row],[分项工程代号]])</f>
        <v>测试电线、电缆导管和线槽敷设检验批质量验收记录5</v>
      </c>
      <c r="X5" s="11">
        <f>IF(ISBLANK(A5),"",COUNTIF(W:W,表1_11[[#This Row],[子项名称]]&amp;表1_11[[#This Row],[标题]]&amp;表1_11[[#This Row],[分项工程代号]]))</f>
        <v>10</v>
      </c>
      <c r="Y5" s="11" t="str">
        <f>IF(ISBLANK(A5),"",表1_11[[#This Row],[子项名称]]&amp;表1_11[[#This Row],[分项工程代号]]&amp;表1_11[[#This Row],[分项工程名称]])</f>
        <v>测试5电线、电缆导管和线槽敷设</v>
      </c>
      <c r="Z5" s="11" t="b">
        <f>IF(ISBLANK(A5),"",IF(MATCH(表1_11[[#This Row],[子项名称]]&amp;表1_11[[#This Row],[分项工程代号]]&amp;表1_11[[#This Row],[分项工程名称]],Y:Y,0)=ROW(表1_11[[#This Row],[子项名称]]),TRUE,FALSE))</f>
        <v>1</v>
      </c>
      <c r="AA5" s="11" t="str">
        <f t="shared" si="10"/>
        <v>《建筑电气工程施工验收规范》 GB50303-2015</v>
      </c>
      <c r="AB5" s="11" t="str">
        <f>IF(ISBLANK(A5),"",VLOOKUP(表1_11[[#This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6" customHeight="1" spans="1:28">
      <c r="A6" t="s">
        <v>192</v>
      </c>
      <c r="B6" s="5">
        <f ca="1" t="shared" si="0"/>
        <v>1</v>
      </c>
      <c r="C6" t="s">
        <v>35</v>
      </c>
      <c r="D6">
        <v>4</v>
      </c>
      <c r="E6" t="s">
        <v>31</v>
      </c>
      <c r="F6" t="s">
        <v>32</v>
      </c>
      <c r="G6" s="4">
        <v>43954</v>
      </c>
      <c r="H6" t="b">
        <v>0</v>
      </c>
      <c r="I6" t="s">
        <v>33</v>
      </c>
      <c r="J6" t="b">
        <v>0</v>
      </c>
      <c r="K6" s="11" t="str">
        <f>IF(ISBLANK(A6),"",VLOOKUP("S2"&amp;表1_11[[#This Row],[分项工程代号]]&amp;表1_11[[#This Row],[分项工程名称]],模板!D:F,3,FALSE))</f>
        <v>S2-04-C7-</v>
      </c>
      <c r="L6" s="2" t="str">
        <f ca="1">IF(ISBLANK(A6),"",表1_11[[#This Row],[编号]]&amp;TEXT(表1_11[[#This Row],[序号]],"000"))</f>
        <v>S2-04-C7-001</v>
      </c>
      <c r="M6" s="11" t="str">
        <f t="shared" si="1"/>
        <v>北方工程刚果（金）有限公司</v>
      </c>
      <c r="N6" s="11" t="str">
        <f t="shared" si="2"/>
        <v>李云松</v>
      </c>
      <c r="O6" s="11" t="str">
        <f t="shared" si="3"/>
        <v>黄必银</v>
      </c>
      <c r="P6" s="2" t="str">
        <f t="shared" si="4"/>
        <v>WUHUANG CONSTRUCTION ET COMMERCE RDC SAS</v>
      </c>
      <c r="Q6" s="2" t="str">
        <f t="shared" si="5"/>
        <v>陈陆</v>
      </c>
      <c r="R6" s="2" t="str">
        <f t="shared" si="6"/>
        <v>曹学能</v>
      </c>
      <c r="S6" s="11" t="str">
        <f t="shared" si="7"/>
        <v>鑫诚建设监理咨询有限公司</v>
      </c>
      <c r="T6" s="11" t="str">
        <f>IF(ISBLANK(A6),"",VLOOKUP(表1_11[[#This Row],[分项工程名称]],模板!C:G,3,FALSE))</f>
        <v>电线、电缆导管和线槽敷设检验批质量验收记录</v>
      </c>
      <c r="U6" s="2" t="str">
        <f t="shared" si="8"/>
        <v>刚果（金）庞比铜钴矿项目</v>
      </c>
      <c r="V6" s="2" t="str">
        <f t="shared" si="9"/>
        <v>刚果（金）庞比铜钴矿项目   测试</v>
      </c>
      <c r="W6" s="11" t="str">
        <f>IF(ISBLANK(A6),"",表1_11[[#This Row],[子项名称]]&amp;表1_11[[#This Row],[标题]]&amp;表1_11[[#This Row],[分项工程代号]])</f>
        <v>测试电线、电缆导管和线槽敷设检验批质量验收记录4</v>
      </c>
      <c r="X6" s="11">
        <f>IF(ISBLANK(A6),"",COUNTIF(W:W,表1_11[[#This Row],[子项名称]]&amp;表1_11[[#This Row],[标题]]&amp;表1_11[[#This Row],[分项工程代号]]))</f>
        <v>1</v>
      </c>
      <c r="Y6" s="11" t="str">
        <f>IF(ISBLANK(A6),"",表1_11[[#This Row],[子项名称]]&amp;表1_11[[#This Row],[分项工程代号]]&amp;表1_11[[#This Row],[分项工程名称]])</f>
        <v>测试4电线、电缆导管和线槽敷设</v>
      </c>
      <c r="Z6" s="11" t="b">
        <f>IF(ISBLANK(A6),"",IF(MATCH(表1_11[[#This Row],[子项名称]]&amp;表1_11[[#This Row],[分项工程代号]]&amp;表1_11[[#This Row],[分项工程名称]],Y:Y,0)=ROW(表1_11[[#This Row],[子项名称]]),TRUE,FALSE))</f>
        <v>1</v>
      </c>
      <c r="AA6" s="11" t="str">
        <f t="shared" si="10"/>
        <v>《建筑电气工程施工验收规范》 GB50303-2015</v>
      </c>
      <c r="AB6" s="11" t="str">
        <f>IF(ISBLANK(A6),"",VLOOKUP(表1_11[[#This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7" customHeight="1" spans="1:28">
      <c r="A7" t="s">
        <v>192</v>
      </c>
      <c r="B7" s="5">
        <f ca="1" t="shared" si="0"/>
        <v>2</v>
      </c>
      <c r="C7" t="s">
        <v>35</v>
      </c>
      <c r="D7">
        <v>5</v>
      </c>
      <c r="E7" t="s">
        <v>34</v>
      </c>
      <c r="F7" t="s">
        <v>32</v>
      </c>
      <c r="G7" s="4">
        <v>43915</v>
      </c>
      <c r="H7" t="b">
        <v>0</v>
      </c>
      <c r="I7" t="s">
        <v>33</v>
      </c>
      <c r="J7" t="b">
        <v>0</v>
      </c>
      <c r="K7" s="11" t="str">
        <f>IF(ISBLANK(A7),"",VLOOKUP("S2"&amp;表1_11[[#This Row],[分项工程代号]]&amp;表1_11[[#This Row],[分项工程名称]],模板!D:F,3,FALSE))</f>
        <v>S2-05-C7-</v>
      </c>
      <c r="L7" s="2" t="str">
        <f ca="1">IF(ISBLANK(A7),"",表1_11[[#This Row],[编号]]&amp;TEXT(表1_11[[#This Row],[序号]],"000"))</f>
        <v>S2-05-C7-002</v>
      </c>
      <c r="M7" s="11" t="str">
        <f t="shared" si="1"/>
        <v>北方工程刚果（金）有限公司</v>
      </c>
      <c r="N7" s="11" t="str">
        <f t="shared" si="2"/>
        <v>李云松</v>
      </c>
      <c r="O7" s="11" t="str">
        <f t="shared" si="3"/>
        <v>黄必银</v>
      </c>
      <c r="P7" s="2" t="str">
        <f t="shared" si="4"/>
        <v>WUHUANG CONSTRUCTION ET COMMERCE RDC SAS</v>
      </c>
      <c r="Q7" s="2" t="str">
        <f t="shared" si="5"/>
        <v>陈陆</v>
      </c>
      <c r="R7" s="2" t="str">
        <f t="shared" si="6"/>
        <v>曹学能</v>
      </c>
      <c r="S7" s="11" t="str">
        <f t="shared" si="7"/>
        <v>鑫诚建设监理咨询有限公司</v>
      </c>
      <c r="T7" s="11" t="str">
        <f>IF(ISBLANK(A7),"",VLOOKUP(表1_11[[#This Row],[分项工程名称]],模板!C:G,3,FALSE))</f>
        <v>电线、电缆导管和线槽敷设检验批质量验收记录</v>
      </c>
      <c r="U7" s="2" t="str">
        <f t="shared" si="8"/>
        <v>刚果（金）庞比铜钴矿项目</v>
      </c>
      <c r="V7" s="2" t="str">
        <f t="shared" si="9"/>
        <v>刚果（金）庞比铜钴矿项目   测试</v>
      </c>
      <c r="W7" s="11" t="str">
        <f>IF(ISBLANK(A7),"",表1_11[[#This Row],[子项名称]]&amp;表1_11[[#This Row],[标题]]&amp;表1_11[[#This Row],[分项工程代号]])</f>
        <v>测试电线、电缆导管和线槽敷设检验批质量验收记录5</v>
      </c>
      <c r="X7" s="11">
        <f>IF(ISBLANK(A7),"",COUNTIF(W:W,表1_11[[#This Row],[子项名称]]&amp;表1_11[[#This Row],[标题]]&amp;表1_11[[#This Row],[分项工程代号]]))</f>
        <v>10</v>
      </c>
      <c r="Y7" s="11" t="str">
        <f>IF(ISBLANK(A7),"",表1_11[[#This Row],[子项名称]]&amp;表1_11[[#This Row],[分项工程代号]]&amp;表1_11[[#This Row],[分项工程名称]])</f>
        <v>测试5电线、电缆导管和线槽敷设</v>
      </c>
      <c r="Z7" s="11" t="b">
        <f>IF(ISBLANK(A7),"",IF(MATCH(表1_11[[#This Row],[子项名称]]&amp;表1_11[[#This Row],[分项工程代号]]&amp;表1_11[[#This Row],[分项工程名称]],Y:Y,0)=ROW(表1_11[[#This Row],[子项名称]]),TRUE,FALSE))</f>
        <v>0</v>
      </c>
      <c r="AA7" s="11" t="str">
        <f t="shared" si="10"/>
        <v>《建筑电气工程施工验收规范》 GB50303-2015</v>
      </c>
      <c r="AB7" s="11" t="str">
        <f>IF(ISBLANK(A7),"",VLOOKUP(表1_11[[#This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8" customHeight="1" spans="1:28">
      <c r="A8" t="s">
        <v>192</v>
      </c>
      <c r="B8" s="5">
        <f ca="1" t="shared" si="0"/>
        <v>1</v>
      </c>
      <c r="C8" t="s">
        <v>36</v>
      </c>
      <c r="D8">
        <v>5</v>
      </c>
      <c r="E8" t="s">
        <v>31</v>
      </c>
      <c r="F8" t="s">
        <v>32</v>
      </c>
      <c r="G8" s="4">
        <v>43924</v>
      </c>
      <c r="H8" t="b">
        <v>0</v>
      </c>
      <c r="I8" t="s">
        <v>33</v>
      </c>
      <c r="J8" t="b">
        <v>0</v>
      </c>
      <c r="K8" s="11" t="str">
        <f>IF(ISBLANK(A8),"",VLOOKUP("S2"&amp;表1_11[[#This Row],[分项工程代号]]&amp;表1_11[[#This Row],[分项工程名称]],模板!D:F,3,FALSE))</f>
        <v>S2-05-C7-</v>
      </c>
      <c r="L8" s="2" t="str">
        <f ca="1">IF(ISBLANK(A8),"",表1_11[[#This Row],[编号]]&amp;TEXT(表1_11[[#This Row],[序号]],"000"))</f>
        <v>S2-05-C7-001</v>
      </c>
      <c r="M8" s="11" t="str">
        <f t="shared" si="1"/>
        <v>北方工程刚果（金）有限公司</v>
      </c>
      <c r="N8" s="11" t="str">
        <f t="shared" si="2"/>
        <v>李云松</v>
      </c>
      <c r="O8" s="11" t="str">
        <f t="shared" si="3"/>
        <v>黄必银</v>
      </c>
      <c r="P8" s="2" t="str">
        <f t="shared" si="4"/>
        <v>WUHUANG CONSTRUCTION ET COMMERCE RDC SAS</v>
      </c>
      <c r="Q8" s="2" t="str">
        <f t="shared" si="5"/>
        <v>陈陆</v>
      </c>
      <c r="R8" s="2" t="str">
        <f t="shared" si="6"/>
        <v>曹学能</v>
      </c>
      <c r="S8" s="11" t="str">
        <f t="shared" si="7"/>
        <v>鑫诚建设监理咨询有限公司</v>
      </c>
      <c r="T8" s="11" t="str">
        <f>IF(ISBLANK(A8),"",VLOOKUP(表1_11[[#This Row],[分项工程名称]],模板!C:G,3,FALSE))</f>
        <v>普通灯具安装检验批质量验收记录</v>
      </c>
      <c r="U8" s="2" t="str">
        <f t="shared" si="8"/>
        <v>刚果（金）庞比铜钴矿项目</v>
      </c>
      <c r="V8" s="2" t="str">
        <f t="shared" si="9"/>
        <v>刚果（金）庞比铜钴矿项目   测试</v>
      </c>
      <c r="W8" s="11" t="str">
        <f>IF(ISBLANK(A8),"",表1_11[[#This Row],[子项名称]]&amp;表1_11[[#This Row],[标题]]&amp;表1_11[[#This Row],[分项工程代号]])</f>
        <v>测试普通灯具安装检验批质量验收记录5</v>
      </c>
      <c r="X8" s="11">
        <f>IF(ISBLANK(A8),"",COUNTIF(W:W,表1_11[[#This Row],[子项名称]]&amp;表1_11[[#This Row],[标题]]&amp;表1_11[[#This Row],[分项工程代号]]))</f>
        <v>5</v>
      </c>
      <c r="Y8" s="11" t="str">
        <f>IF(ISBLANK(A8),"",表1_11[[#This Row],[子项名称]]&amp;表1_11[[#This Row],[分项工程代号]]&amp;表1_11[[#This Row],[分项工程名称]])</f>
        <v>测试5普通灯具安装</v>
      </c>
      <c r="Z8" s="11" t="b">
        <f>IF(ISBLANK(A8),"",IF(MATCH(表1_11[[#This Row],[子项名称]]&amp;表1_11[[#This Row],[分项工程代号]]&amp;表1_11[[#This Row],[分项工程名称]],Y:Y,0)=ROW(表1_11[[#This Row],[子项名称]]),TRUE,FALSE))</f>
        <v>1</v>
      </c>
      <c r="AA8" s="11" t="str">
        <f t="shared" si="10"/>
        <v>《建筑电气工程施工验收规范》 GB50303-2015</v>
      </c>
      <c r="AB8" s="11" t="str">
        <f>IF(ISBLANK(A8),"",VLOOKUP(表1_11[[#This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row>
    <row r="9" customHeight="1" spans="1:28">
      <c r="A9" t="s">
        <v>192</v>
      </c>
      <c r="B9" s="5">
        <f ca="1" t="shared" si="0"/>
        <v>2</v>
      </c>
      <c r="C9" t="s">
        <v>36</v>
      </c>
      <c r="D9">
        <v>5</v>
      </c>
      <c r="E9" t="s">
        <v>34</v>
      </c>
      <c r="F9" t="s">
        <v>32</v>
      </c>
      <c r="G9" s="4">
        <v>43924</v>
      </c>
      <c r="H9" t="b">
        <v>0</v>
      </c>
      <c r="I9" t="s">
        <v>33</v>
      </c>
      <c r="J9" t="b">
        <v>0</v>
      </c>
      <c r="K9" s="11" t="str">
        <f>IF(ISBLANK(A9),"",VLOOKUP("S2"&amp;表1_11[[#This Row],[分项工程代号]]&amp;表1_11[[#This Row],[分项工程名称]],模板!D:F,3,FALSE))</f>
        <v>S2-05-C7-</v>
      </c>
      <c r="L9" s="2" t="str">
        <f ca="1">IF(ISBLANK(A9),"",表1_11[[#This Row],[编号]]&amp;TEXT(表1_11[[#This Row],[序号]],"000"))</f>
        <v>S2-05-C7-002</v>
      </c>
      <c r="M9" s="11" t="str">
        <f t="shared" si="1"/>
        <v>北方工程刚果（金）有限公司</v>
      </c>
      <c r="N9" s="11" t="str">
        <f t="shared" si="2"/>
        <v>李云松</v>
      </c>
      <c r="O9" s="11" t="str">
        <f t="shared" si="3"/>
        <v>黄必银</v>
      </c>
      <c r="P9" s="2" t="str">
        <f t="shared" si="4"/>
        <v>WUHUANG CONSTRUCTION ET COMMERCE RDC SAS</v>
      </c>
      <c r="Q9" s="2" t="str">
        <f t="shared" si="5"/>
        <v>陈陆</v>
      </c>
      <c r="R9" s="2" t="str">
        <f t="shared" si="6"/>
        <v>曹学能</v>
      </c>
      <c r="S9" s="11" t="str">
        <f t="shared" si="7"/>
        <v>鑫诚建设监理咨询有限公司</v>
      </c>
      <c r="T9" s="11" t="str">
        <f>IF(ISBLANK(A9),"",VLOOKUP(表1_11[[#This Row],[分项工程名称]],模板!C:G,3,FALSE))</f>
        <v>普通灯具安装检验批质量验收记录</v>
      </c>
      <c r="U9" s="2" t="str">
        <f t="shared" si="8"/>
        <v>刚果（金）庞比铜钴矿项目</v>
      </c>
      <c r="V9" s="2" t="str">
        <f t="shared" si="9"/>
        <v>刚果（金）庞比铜钴矿项目   测试</v>
      </c>
      <c r="W9" s="11" t="str">
        <f>IF(ISBLANK(A9),"",表1_11[[#This Row],[子项名称]]&amp;表1_11[[#This Row],[标题]]&amp;表1_11[[#This Row],[分项工程代号]])</f>
        <v>测试普通灯具安装检验批质量验收记录5</v>
      </c>
      <c r="X9" s="11">
        <f>IF(ISBLANK(A9),"",COUNTIF(W:W,表1_11[[#This Row],[子项名称]]&amp;表1_11[[#This Row],[标题]]&amp;表1_11[[#This Row],[分项工程代号]]))</f>
        <v>5</v>
      </c>
      <c r="Y9" s="11" t="str">
        <f>IF(ISBLANK(A9),"",表1_11[[#This Row],[子项名称]]&amp;表1_11[[#This Row],[分项工程代号]]&amp;表1_11[[#This Row],[分项工程名称]])</f>
        <v>测试5普通灯具安装</v>
      </c>
      <c r="Z9" s="11" t="b">
        <f>IF(ISBLANK(A9),"",IF(MATCH(表1_11[[#This Row],[子项名称]]&amp;表1_11[[#This Row],[分项工程代号]]&amp;表1_11[[#This Row],[分项工程名称]],Y:Y,0)=ROW(表1_11[[#This Row],[子项名称]]),TRUE,FALSE))</f>
        <v>0</v>
      </c>
      <c r="AA9" s="11" t="str">
        <f t="shared" si="10"/>
        <v>《建筑电气工程施工验收规范》 GB50303-2015</v>
      </c>
      <c r="AB9" s="11" t="str">
        <f>IF(ISBLANK(A9),"",VLOOKUP(表1_11[[#This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row>
    <row r="10" customHeight="1" spans="1:28">
      <c r="A10" t="s">
        <v>192</v>
      </c>
      <c r="B10" s="5">
        <f ca="1" t="shared" si="0"/>
        <v>1</v>
      </c>
      <c r="C10" t="s">
        <v>37</v>
      </c>
      <c r="D10">
        <v>4</v>
      </c>
      <c r="E10" t="s">
        <v>31</v>
      </c>
      <c r="F10" t="s">
        <v>32</v>
      </c>
      <c r="G10" s="4">
        <v>43961</v>
      </c>
      <c r="H10" t="b">
        <v>0</v>
      </c>
      <c r="I10" t="s">
        <v>33</v>
      </c>
      <c r="J10" t="b">
        <v>0</v>
      </c>
      <c r="K10" s="11" t="str">
        <f>IF(ISBLANK(A10),"",VLOOKUP("S2"&amp;表1_11[[#This Row],[分项工程代号]]&amp;表1_11[[#This Row],[分项工程名称]],模板!D:F,3,FALSE))</f>
        <v>S2-04-C7-</v>
      </c>
      <c r="L10" s="2" t="str">
        <f ca="1">IF(ISBLANK(A10),"",表1_11[[#This Row],[编号]]&amp;TEXT(表1_11[[#This Row],[序号]],"000"))</f>
        <v>S2-04-C7-001</v>
      </c>
      <c r="M10" s="11" t="str">
        <f t="shared" si="1"/>
        <v>北方工程刚果（金）有限公司</v>
      </c>
      <c r="N10" s="11" t="str">
        <f t="shared" si="2"/>
        <v>李云松</v>
      </c>
      <c r="O10" s="11" t="str">
        <f t="shared" si="3"/>
        <v>黄必银</v>
      </c>
      <c r="P10" s="2" t="str">
        <f t="shared" si="4"/>
        <v>WUHUANG CONSTRUCTION ET COMMERCE RDC SAS</v>
      </c>
      <c r="Q10" s="2" t="str">
        <f t="shared" si="5"/>
        <v>陈陆</v>
      </c>
      <c r="R10" s="2" t="str">
        <f t="shared" si="6"/>
        <v>曹学能</v>
      </c>
      <c r="S10" s="11" t="str">
        <f t="shared" si="7"/>
        <v>鑫诚建设监理咨询有限公司</v>
      </c>
      <c r="T10" s="11" t="str">
        <f>IF(ISBLANK(A10),"",VLOOKUP(表1_11[[#This Row],[分项工程名称]],模板!C:G,3,FALSE))</f>
        <v>桥架安装和桥架内电缆敷设检验批质量验收记录</v>
      </c>
      <c r="U10" s="2" t="str">
        <f t="shared" si="8"/>
        <v>刚果（金）庞比铜钴矿项目</v>
      </c>
      <c r="V10" s="2" t="str">
        <f t="shared" si="9"/>
        <v>刚果（金）庞比铜钴矿项目   测试</v>
      </c>
      <c r="W10" s="11" t="str">
        <f>IF(ISBLANK(A10),"",表1_11[[#This Row],[子项名称]]&amp;表1_11[[#This Row],[标题]]&amp;表1_11[[#This Row],[分项工程代号]])</f>
        <v>测试桥架安装和桥架内电缆敷设检验批质量验收记录4</v>
      </c>
      <c r="X10" s="11">
        <f>IF(ISBLANK(A10),"",COUNTIF(W:W,表1_11[[#This Row],[子项名称]]&amp;表1_11[[#This Row],[标题]]&amp;表1_11[[#This Row],[分项工程代号]]))</f>
        <v>1</v>
      </c>
      <c r="Y10" s="11" t="str">
        <f>IF(ISBLANK(A10),"",表1_11[[#This Row],[子项名称]]&amp;表1_11[[#This Row],[分项工程代号]]&amp;表1_11[[#This Row],[分项工程名称]])</f>
        <v>测试4桥架安装和桥架内电缆敷设</v>
      </c>
      <c r="Z10" s="11" t="b">
        <f>IF(ISBLANK(A10),"",IF(MATCH(表1_11[[#This Row],[子项名称]]&amp;表1_11[[#This Row],[分项工程代号]]&amp;表1_11[[#This Row],[分项工程名称]],Y:Y,0)=ROW(表1_11[[#This Row],[子项名称]]),TRUE,FALSE))</f>
        <v>1</v>
      </c>
      <c r="AA10" s="11" t="str">
        <f t="shared" si="10"/>
        <v>《建筑电气工程施工验收规范》 GB50303-2015</v>
      </c>
      <c r="AB10" s="11" t="str">
        <f>IF(ISBLANK(A10),"",VLOOKUP(表1_11[[#This Row],[分项工程名称]],施工检查记录[#All],2,FALSE))</f>
        <v>1.电缆桥架、支架和引入、引出的电缆导管的接地或接零必须可靠
2.电缆严禁有绞拧、铠装压扁、护层断面裂和表严重划伤等缺陷。
3.电缆桥架转弯外的弯曲半径大于桥架内电缆允许的最小弯曲半径
4.桥架与支架间螺栓、桥架连接板螺栓固定可靠
5.桥架支架的间距应符合设计要求</v>
      </c>
    </row>
    <row r="11" customHeight="1" spans="1:28">
      <c r="A11" t="s">
        <v>192</v>
      </c>
      <c r="B11" s="6">
        <f ca="1" t="shared" si="0"/>
        <v>1</v>
      </c>
      <c r="C11" s="6" t="s">
        <v>39</v>
      </c>
      <c r="D11" s="6">
        <v>2</v>
      </c>
      <c r="E11" s="7" t="s">
        <v>40</v>
      </c>
      <c r="F11" s="7" t="s">
        <v>32</v>
      </c>
      <c r="G11" s="8">
        <v>44013</v>
      </c>
      <c r="H11" t="b">
        <v>0</v>
      </c>
      <c r="I11" s="7" t="s">
        <v>41</v>
      </c>
      <c r="J11" s="7" t="b">
        <v>0</v>
      </c>
      <c r="K11" s="11" t="str">
        <f>IF(ISBLANK(A11),"",VLOOKUP("S2"&amp;表1_11[[#This Row],[分项工程代号]]&amp;表1_11[[#This Row],[分项工程名称]],模板!D:F,3,FALSE))</f>
        <v>S2-02-C7-</v>
      </c>
      <c r="L11" s="2" t="str">
        <f ca="1">IF(ISBLANK(A11),"",表1_11[[#This Row],[编号]]&amp;TEXT(表1_11[[#This Row],[序号]],"000"))</f>
        <v>S2-02-C7-001</v>
      </c>
      <c r="M11" s="11" t="str">
        <f t="shared" si="1"/>
        <v>北方工程刚果（金）有限公司</v>
      </c>
      <c r="N11" s="11" t="str">
        <f t="shared" si="2"/>
        <v>李云松</v>
      </c>
      <c r="O11" s="11" t="str">
        <f t="shared" si="3"/>
        <v>黄必银</v>
      </c>
      <c r="P11" s="2" t="str">
        <f t="shared" si="4"/>
        <v>WUHUANG CONSTRUCTION ET COMMERCE RDC SAS</v>
      </c>
      <c r="Q11" s="2" t="str">
        <f t="shared" si="5"/>
        <v>陈陆</v>
      </c>
      <c r="R11" s="2" t="str">
        <f t="shared" si="6"/>
        <v>曹学能</v>
      </c>
      <c r="S11" s="11" t="str">
        <f t="shared" si="7"/>
        <v>鑫诚建设监理咨询有限公司</v>
      </c>
      <c r="T11" s="11" t="str">
        <f>IF(ISBLANK(A11),"",VLOOKUP(表1_11[[#This Row],[分项工程名称]],模板!C:G,3,FALSE))</f>
        <v>变压器安装检验批质量验收记录</v>
      </c>
      <c r="U11" s="2" t="str">
        <f t="shared" si="8"/>
        <v>刚果（金）庞比铜钴矿项目</v>
      </c>
      <c r="V11" s="2" t="str">
        <f t="shared" si="9"/>
        <v>刚果（金）庞比铜钴矿项目   测试</v>
      </c>
      <c r="W11" s="11" t="str">
        <f>IF(ISBLANK(A11),"",表1_11[[#This Row],[子项名称]]&amp;表1_11[[#This Row],[标题]]&amp;表1_11[[#This Row],[分项工程代号]])</f>
        <v>测试变压器安装检验批质量验收记录2</v>
      </c>
      <c r="X11" s="11">
        <f>IF(ISBLANK(A11),"",COUNTIF(W:W,表1_11[[#This Row],[子项名称]]&amp;表1_11[[#This Row],[标题]]&amp;表1_11[[#This Row],[分项工程代号]]))</f>
        <v>3</v>
      </c>
      <c r="Y11" s="11" t="str">
        <f>IF(ISBLANK(A11),"",表1_11[[#This Row],[子项名称]]&amp;表1_11[[#This Row],[分项工程代号]]&amp;表1_11[[#This Row],[分项工程名称]])</f>
        <v>测试2变压器安装</v>
      </c>
      <c r="Z11" s="11" t="b">
        <f>IF(ISBLANK(A11),"",IF(MATCH(表1_11[[#This Row],[子项名称]]&amp;表1_11[[#This Row],[分项工程代号]]&amp;表1_11[[#This Row],[分项工程名称]],Y:Y,0)=ROW(表1_11[[#This Row],[子项名称]]),TRUE,FALSE))</f>
        <v>1</v>
      </c>
      <c r="AA11" s="11" t="str">
        <f t="shared" si="10"/>
        <v>《建筑电气工程施工验收规范》 GB50303-2015</v>
      </c>
      <c r="AB11" s="11" t="str">
        <f>IF(ISBLANK(A11),"",VLOOKUP(表1_11[[#This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row>
    <row r="12" customHeight="1" spans="1:28">
      <c r="A12" t="s">
        <v>192</v>
      </c>
      <c r="B12" s="6">
        <f ca="1" t="shared" si="0"/>
        <v>1</v>
      </c>
      <c r="C12" s="6" t="s">
        <v>42</v>
      </c>
      <c r="D12" s="6">
        <v>2</v>
      </c>
      <c r="E12" s="6" t="s">
        <v>43</v>
      </c>
      <c r="F12" s="7" t="s">
        <v>32</v>
      </c>
      <c r="G12" s="8">
        <v>44015</v>
      </c>
      <c r="H12" t="b">
        <v>0</v>
      </c>
      <c r="I12" s="7" t="s">
        <v>41</v>
      </c>
      <c r="J12" s="7" t="b">
        <v>0</v>
      </c>
      <c r="K12" s="11" t="str">
        <f>IF(ISBLANK(A12),"",VLOOKUP("S2"&amp;表1_11[[#This Row],[分项工程代号]]&amp;表1_11[[#This Row],[分项工程名称]],模板!D:F,3,FALSE))</f>
        <v>S2-02-C7-</v>
      </c>
      <c r="L12" s="2" t="str">
        <f ca="1">IF(ISBLANK(A12),"",表1_11[[#This Row],[编号]]&amp;TEXT(表1_11[[#This Row],[序号]],"000"))</f>
        <v>S2-02-C7-001</v>
      </c>
      <c r="M12" s="11" t="str">
        <f t="shared" si="1"/>
        <v>北方工程刚果（金）有限公司</v>
      </c>
      <c r="N12" s="11" t="str">
        <f t="shared" si="2"/>
        <v>李云松</v>
      </c>
      <c r="O12" s="11" t="str">
        <f t="shared" si="3"/>
        <v>黄必银</v>
      </c>
      <c r="P12" s="2" t="str">
        <f t="shared" si="4"/>
        <v>WUHUANG CONSTRUCTION ET COMMERCE RDC SAS</v>
      </c>
      <c r="Q12" s="2" t="str">
        <f t="shared" si="5"/>
        <v>陈陆</v>
      </c>
      <c r="R12" s="2" t="str">
        <f t="shared" si="6"/>
        <v>曹学能</v>
      </c>
      <c r="S12" s="11" t="str">
        <f t="shared" si="7"/>
        <v>鑫诚建设监理咨询有限公司</v>
      </c>
      <c r="T12" s="11" t="str">
        <f>IF(ISBLANK(A12),"",VLOOKUP(表1_11[[#This Row],[分项工程名称]],模板!C:G,3,FALSE))</f>
        <v>成套配电柜、控制柜安装检验批质量验收记录</v>
      </c>
      <c r="U12" s="2" t="str">
        <f t="shared" si="8"/>
        <v>刚果（金）庞比铜钴矿项目</v>
      </c>
      <c r="V12" s="2" t="str">
        <f t="shared" si="9"/>
        <v>刚果（金）庞比铜钴矿项目   测试</v>
      </c>
      <c r="W12" s="11" t="str">
        <f>IF(ISBLANK(A12),"",表1_11[[#This Row],[子项名称]]&amp;表1_11[[#This Row],[标题]]&amp;表1_11[[#This Row],[分项工程代号]])</f>
        <v>测试成套配电柜、控制柜安装检验批质量验收记录2</v>
      </c>
      <c r="X12" s="11">
        <f>IF(ISBLANK(A12),"",COUNTIF(W:W,表1_11[[#This Row],[子项名称]]&amp;表1_11[[#This Row],[标题]]&amp;表1_11[[#This Row],[分项工程代号]]))</f>
        <v>7</v>
      </c>
      <c r="Y12" s="11" t="str">
        <f>IF(ISBLANK(A12),"",表1_11[[#This Row],[子项名称]]&amp;表1_11[[#This Row],[分项工程代号]]&amp;表1_11[[#This Row],[分项工程名称]])</f>
        <v>测试2成套配电柜、控制柜安装</v>
      </c>
      <c r="Z12" s="11" t="b">
        <f>IF(ISBLANK(A12),"",IF(MATCH(表1_11[[#This Row],[子项名称]]&amp;表1_11[[#This Row],[分项工程代号]]&amp;表1_11[[#This Row],[分项工程名称]],Y:Y,0)=ROW(表1_11[[#This Row],[子项名称]]),TRUE,FALSE))</f>
        <v>1</v>
      </c>
      <c r="AA12" s="11" t="str">
        <f t="shared" si="10"/>
        <v>《建筑电气工程施工验收规范》 GB50303-2015</v>
      </c>
      <c r="AB12" s="11" t="str">
        <f>IF(ISBLANK(A12),"",VLOOKUP(表1_11[[#This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row>
    <row r="13" customHeight="1" spans="1:28">
      <c r="A13" t="s">
        <v>192</v>
      </c>
      <c r="B13" s="6">
        <f ca="1" t="shared" si="0"/>
        <v>2</v>
      </c>
      <c r="C13" s="6" t="s">
        <v>42</v>
      </c>
      <c r="D13" s="6">
        <v>2</v>
      </c>
      <c r="E13" s="6" t="s">
        <v>44</v>
      </c>
      <c r="F13" s="7" t="s">
        <v>32</v>
      </c>
      <c r="G13" s="8">
        <v>44015</v>
      </c>
      <c r="H13" t="b">
        <v>0</v>
      </c>
      <c r="I13" s="7" t="s">
        <v>41</v>
      </c>
      <c r="J13" s="7" t="b">
        <v>0</v>
      </c>
      <c r="K13" s="11" t="str">
        <f>IF(ISBLANK(A13),"",VLOOKUP("S2"&amp;表1_11[[#This Row],[分项工程代号]]&amp;表1_11[[#This Row],[分项工程名称]],模板!D:F,3,FALSE))</f>
        <v>S2-02-C7-</v>
      </c>
      <c r="L13" s="2" t="str">
        <f ca="1">IF(ISBLANK(A13),"",表1_11[[#This Row],[编号]]&amp;TEXT(表1_11[[#This Row],[序号]],"000"))</f>
        <v>S2-02-C7-002</v>
      </c>
      <c r="M13" s="11" t="str">
        <f t="shared" si="1"/>
        <v>北方工程刚果（金）有限公司</v>
      </c>
      <c r="N13" s="11" t="str">
        <f t="shared" si="2"/>
        <v>李云松</v>
      </c>
      <c r="O13" s="11" t="str">
        <f t="shared" si="3"/>
        <v>黄必银</v>
      </c>
      <c r="P13" s="2" t="str">
        <f t="shared" si="4"/>
        <v>WUHUANG CONSTRUCTION ET COMMERCE RDC SAS</v>
      </c>
      <c r="Q13" s="2" t="str">
        <f t="shared" si="5"/>
        <v>陈陆</v>
      </c>
      <c r="R13" s="2" t="str">
        <f t="shared" si="6"/>
        <v>曹学能</v>
      </c>
      <c r="S13" s="11" t="str">
        <f t="shared" si="7"/>
        <v>鑫诚建设监理咨询有限公司</v>
      </c>
      <c r="T13" s="11" t="str">
        <f>IF(ISBLANK(A13),"",VLOOKUP(表1_11[[#This Row],[分项工程名称]],模板!C:G,3,FALSE))</f>
        <v>成套配电柜、控制柜安装检验批质量验收记录</v>
      </c>
      <c r="U13" s="2" t="str">
        <f t="shared" si="8"/>
        <v>刚果（金）庞比铜钴矿项目</v>
      </c>
      <c r="V13" s="2" t="str">
        <f t="shared" si="9"/>
        <v>刚果（金）庞比铜钴矿项目   测试</v>
      </c>
      <c r="W13" s="11" t="str">
        <f>IF(ISBLANK(A13),"",表1_11[[#This Row],[子项名称]]&amp;表1_11[[#This Row],[标题]]&amp;表1_11[[#This Row],[分项工程代号]])</f>
        <v>测试成套配电柜、控制柜安装检验批质量验收记录2</v>
      </c>
      <c r="X13" s="11">
        <f>IF(ISBLANK(A13),"",COUNTIF(W:W,表1_11[[#This Row],[子项名称]]&amp;表1_11[[#This Row],[标题]]&amp;表1_11[[#This Row],[分项工程代号]]))</f>
        <v>7</v>
      </c>
      <c r="Y13" s="11" t="str">
        <f>IF(ISBLANK(A13),"",表1_11[[#This Row],[子项名称]]&amp;表1_11[[#This Row],[分项工程代号]]&amp;表1_11[[#This Row],[分项工程名称]])</f>
        <v>测试2成套配电柜、控制柜安装</v>
      </c>
      <c r="Z13" s="11" t="b">
        <f>IF(ISBLANK(A13),"",IF(MATCH(表1_11[[#This Row],[子项名称]]&amp;表1_11[[#This Row],[分项工程代号]]&amp;表1_11[[#This Row],[分项工程名称]],Y:Y,0)=ROW(表1_11[[#This Row],[子项名称]]),TRUE,FALSE))</f>
        <v>0</v>
      </c>
      <c r="AA13" s="11" t="str">
        <f t="shared" si="10"/>
        <v>《建筑电气工程施工验收规范》 GB50303-2015</v>
      </c>
      <c r="AB13" s="11" t="str">
        <f>IF(ISBLANK(A13),"",VLOOKUP(表1_11[[#This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row>
    <row r="14" customHeight="1" spans="1:28">
      <c r="A14" t="s">
        <v>192</v>
      </c>
      <c r="B14" s="6">
        <f ca="1" t="shared" si="0"/>
        <v>1</v>
      </c>
      <c r="C14" s="6" t="s">
        <v>45</v>
      </c>
      <c r="D14" s="6">
        <v>2</v>
      </c>
      <c r="E14" s="6" t="s">
        <v>46</v>
      </c>
      <c r="F14" s="7" t="s">
        <v>32</v>
      </c>
      <c r="G14" s="8">
        <v>44015</v>
      </c>
      <c r="H14" t="b">
        <v>0</v>
      </c>
      <c r="I14" s="7" t="s">
        <v>41</v>
      </c>
      <c r="J14" s="7" t="b">
        <v>0</v>
      </c>
      <c r="K14" s="11" t="str">
        <f>IF(ISBLANK(A14),"",VLOOKUP("S2"&amp;表1_11[[#This Row],[分项工程代号]]&amp;表1_11[[#This Row],[分项工程名称]],模板!D:F,3,FALSE))</f>
        <v>S2-02-C7-</v>
      </c>
      <c r="L14" s="2" t="str">
        <f ca="1">IF(ISBLANK(A14),"",表1_11[[#This Row],[编号]]&amp;TEXT(表1_11[[#This Row],[序号]],"000"))</f>
        <v>S2-02-C7-001</v>
      </c>
      <c r="M14" s="11" t="str">
        <f t="shared" si="1"/>
        <v>北方工程刚果（金）有限公司</v>
      </c>
      <c r="N14" s="11" t="str">
        <f t="shared" si="2"/>
        <v>李云松</v>
      </c>
      <c r="O14" s="11" t="str">
        <f t="shared" si="3"/>
        <v>黄必银</v>
      </c>
      <c r="P14" s="2" t="str">
        <f t="shared" si="4"/>
        <v>WUHUANG CONSTRUCTION ET COMMERCE RDC SAS</v>
      </c>
      <c r="Q14" s="2" t="str">
        <f t="shared" si="5"/>
        <v>陈陆</v>
      </c>
      <c r="R14" s="2" t="str">
        <f t="shared" si="6"/>
        <v>曹学能</v>
      </c>
      <c r="S14" s="11" t="str">
        <f t="shared" si="7"/>
        <v>鑫诚建设监理咨询有限公司</v>
      </c>
      <c r="T14" s="11" t="str">
        <f>IF(ISBLANK(A14),"",VLOOKUP(表1_11[[#This Row],[分项工程名称]],模板!C:G,3,FALSE))</f>
        <v>裸母线、封闭母线、插接式母线安装检验批质量验收记录</v>
      </c>
      <c r="U14" s="2" t="str">
        <f t="shared" si="8"/>
        <v>刚果（金）庞比铜钴矿项目</v>
      </c>
      <c r="V14" s="2" t="str">
        <f t="shared" si="9"/>
        <v>刚果（金）庞比铜钴矿项目   测试</v>
      </c>
      <c r="W14" s="11" t="str">
        <f>IF(ISBLANK(A14),"",表1_11[[#This Row],[子项名称]]&amp;表1_11[[#This Row],[标题]]&amp;表1_11[[#This Row],[分项工程代号]])</f>
        <v>测试裸母线、封闭母线、插接式母线安装检验批质量验收记录2</v>
      </c>
      <c r="X14" s="11">
        <f>IF(ISBLANK(A14),"",COUNTIF(W:W,表1_11[[#This Row],[子项名称]]&amp;表1_11[[#This Row],[标题]]&amp;表1_11[[#This Row],[分项工程代号]]))</f>
        <v>2</v>
      </c>
      <c r="Y14" s="11" t="str">
        <f>IF(ISBLANK(A14),"",表1_11[[#This Row],[子项名称]]&amp;表1_11[[#This Row],[分项工程代号]]&amp;表1_11[[#This Row],[分项工程名称]])</f>
        <v>测试2裸母线、封闭母线、插接式母线安装</v>
      </c>
      <c r="Z14" s="11" t="b">
        <f>IF(ISBLANK(A14),"",IF(MATCH(表1_11[[#This Row],[子项名称]]&amp;表1_11[[#This Row],[分项工程代号]]&amp;表1_11[[#This Row],[分项工程名称]],Y:Y,0)=ROW(表1_11[[#This Row],[子项名称]]),TRUE,FALSE))</f>
        <v>1</v>
      </c>
      <c r="AA14" s="11" t="str">
        <f t="shared" si="10"/>
        <v>《建筑电气工程施工验收规范》 GB50303-2015</v>
      </c>
      <c r="AB14" s="11" t="str">
        <f>IF(ISBLANK(A14),"",VLOOKUP(表1_11[[#This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row>
    <row r="15" customHeight="1" spans="1:28">
      <c r="A15" t="s">
        <v>192</v>
      </c>
      <c r="B15" s="6">
        <f ca="1" t="shared" si="0"/>
        <v>2</v>
      </c>
      <c r="C15" s="6" t="s">
        <v>45</v>
      </c>
      <c r="D15" s="6">
        <v>2</v>
      </c>
      <c r="E15" s="6" t="s">
        <v>43</v>
      </c>
      <c r="F15" s="7" t="s">
        <v>32</v>
      </c>
      <c r="G15" s="8">
        <v>44015</v>
      </c>
      <c r="H15" t="b">
        <v>0</v>
      </c>
      <c r="I15" s="7" t="s">
        <v>41</v>
      </c>
      <c r="J15" s="7" t="b">
        <v>0</v>
      </c>
      <c r="K15" s="11" t="str">
        <f>IF(ISBLANK(A15),"",VLOOKUP("S2"&amp;表1_11[[#This Row],[分项工程代号]]&amp;表1_11[[#This Row],[分项工程名称]],模板!D:F,3,FALSE))</f>
        <v>S2-02-C7-</v>
      </c>
      <c r="L15" s="2" t="str">
        <f ca="1">IF(ISBLANK(A15),"",表1_11[[#This Row],[编号]]&amp;TEXT(表1_11[[#This Row],[序号]],"000"))</f>
        <v>S2-02-C7-002</v>
      </c>
      <c r="M15" s="11" t="str">
        <f t="shared" si="1"/>
        <v>北方工程刚果（金）有限公司</v>
      </c>
      <c r="N15" s="11" t="str">
        <f t="shared" si="2"/>
        <v>李云松</v>
      </c>
      <c r="O15" s="11" t="str">
        <f t="shared" si="3"/>
        <v>黄必银</v>
      </c>
      <c r="P15" s="2" t="str">
        <f t="shared" si="4"/>
        <v>WUHUANG CONSTRUCTION ET COMMERCE RDC SAS</v>
      </c>
      <c r="Q15" s="2" t="str">
        <f t="shared" si="5"/>
        <v>陈陆</v>
      </c>
      <c r="R15" s="2" t="str">
        <f t="shared" si="6"/>
        <v>曹学能</v>
      </c>
      <c r="S15" s="11" t="str">
        <f t="shared" si="7"/>
        <v>鑫诚建设监理咨询有限公司</v>
      </c>
      <c r="T15" s="11" t="str">
        <f>IF(ISBLANK(A15),"",VLOOKUP(表1_11[[#This Row],[分项工程名称]],模板!C:G,3,FALSE))</f>
        <v>裸母线、封闭母线、插接式母线安装检验批质量验收记录</v>
      </c>
      <c r="U15" s="2" t="str">
        <f t="shared" si="8"/>
        <v>刚果（金）庞比铜钴矿项目</v>
      </c>
      <c r="V15" s="2" t="str">
        <f t="shared" si="9"/>
        <v>刚果（金）庞比铜钴矿项目   测试</v>
      </c>
      <c r="W15" s="11" t="str">
        <f>IF(ISBLANK(A15),"",表1_11[[#This Row],[子项名称]]&amp;表1_11[[#This Row],[标题]]&amp;表1_11[[#This Row],[分项工程代号]])</f>
        <v>测试裸母线、封闭母线、插接式母线安装检验批质量验收记录2</v>
      </c>
      <c r="X15" s="11">
        <f>IF(ISBLANK(A15),"",COUNTIF(W:W,表1_11[[#This Row],[子项名称]]&amp;表1_11[[#This Row],[标题]]&amp;表1_11[[#This Row],[分项工程代号]]))</f>
        <v>2</v>
      </c>
      <c r="Y15" s="11" t="str">
        <f>IF(ISBLANK(A15),"",表1_11[[#This Row],[子项名称]]&amp;表1_11[[#This Row],[分项工程代号]]&amp;表1_11[[#This Row],[分项工程名称]])</f>
        <v>测试2裸母线、封闭母线、插接式母线安装</v>
      </c>
      <c r="Z15" s="11" t="b">
        <f>IF(ISBLANK(A15),"",IF(MATCH(表1_11[[#This Row],[子项名称]]&amp;表1_11[[#This Row],[分项工程代号]]&amp;表1_11[[#This Row],[分项工程名称]],Y:Y,0)=ROW(表1_11[[#This Row],[子项名称]]),TRUE,FALSE))</f>
        <v>0</v>
      </c>
      <c r="AA15" s="11" t="str">
        <f t="shared" si="10"/>
        <v>《建筑电气工程施工验收规范》 GB50303-2015</v>
      </c>
      <c r="AB15" s="11" t="str">
        <f>IF(ISBLANK(A15),"",VLOOKUP(表1_11[[#This Row],[分项工程名称]],施工检查记录[#All],2,FALSE))</f>
        <v>1.母线连接必须符合下列规定:⑴搭接(包括与设备的搭接)接触面间隙用0.05mm×10mm  塞尺检查;线接触的塞不进去,面接触的,接触面宽56mm及以下时,塞入深度不大于4mm;接触面宽63mm及以上时,塞入深度不大于6mm⑵焊接,在焊缝无裂纹、未焊透等缺陷,残余焊药清除干净⑶不同金属的母线搭接,其搭接面的处理符合施工规范规定。
2.母线的弯曲处严禁有缺口和裂纹</v>
      </c>
    </row>
    <row r="16" customHeight="1" spans="1:28">
      <c r="A16" t="s">
        <v>192</v>
      </c>
      <c r="B16" s="6">
        <f ca="1" t="shared" si="0"/>
        <v>1</v>
      </c>
      <c r="C16" s="6" t="s">
        <v>47</v>
      </c>
      <c r="D16" s="6">
        <v>2</v>
      </c>
      <c r="E16" s="6" t="s">
        <v>48</v>
      </c>
      <c r="F16" s="7" t="s">
        <v>32</v>
      </c>
      <c r="G16" s="8">
        <v>44013</v>
      </c>
      <c r="H16" t="b">
        <v>0</v>
      </c>
      <c r="I16" s="7" t="s">
        <v>41</v>
      </c>
      <c r="J16" s="7" t="b">
        <v>0</v>
      </c>
      <c r="K16" s="11" t="str">
        <f>IF(ISBLANK(A16),"",VLOOKUP("S2"&amp;表1_11[[#This Row],[分项工程代号]]&amp;表1_11[[#This Row],[分项工程名称]],模板!D:F,3,FALSE))</f>
        <v>S2-02-C7-</v>
      </c>
      <c r="L16" s="2" t="str">
        <f ca="1">IF(ISBLANK(A16),"",表1_11[[#This Row],[编号]]&amp;TEXT(表1_11[[#This Row],[序号]],"000"))</f>
        <v>S2-02-C7-001</v>
      </c>
      <c r="M16" s="11" t="str">
        <f t="shared" si="1"/>
        <v>北方工程刚果（金）有限公司</v>
      </c>
      <c r="N16" s="11" t="str">
        <f t="shared" si="2"/>
        <v>李云松</v>
      </c>
      <c r="O16" s="11" t="str">
        <f t="shared" si="3"/>
        <v>黄必银</v>
      </c>
      <c r="P16" s="2" t="str">
        <f t="shared" si="4"/>
        <v>WUHUANG CONSTRUCTION ET COMMERCE RDC SAS</v>
      </c>
      <c r="Q16" s="2" t="str">
        <f t="shared" si="5"/>
        <v>陈陆</v>
      </c>
      <c r="R16" s="2" t="str">
        <f t="shared" si="6"/>
        <v>曹学能</v>
      </c>
      <c r="S16" s="11" t="str">
        <f t="shared" si="7"/>
        <v>鑫诚建设监理咨询有限公司</v>
      </c>
      <c r="T16" s="11" t="str">
        <f>IF(ISBLANK(A16),"",VLOOKUP(表1_11[[#This Row],[分项工程名称]],模板!C:G,3,FALSE))</f>
        <v>电缆沟内和电缆竖井内电缆敷设检验批质量验收记录</v>
      </c>
      <c r="U16" s="2" t="str">
        <f t="shared" si="8"/>
        <v>刚果（金）庞比铜钴矿项目</v>
      </c>
      <c r="V16" s="2" t="str">
        <f t="shared" si="9"/>
        <v>刚果（金）庞比铜钴矿项目   测试</v>
      </c>
      <c r="W16" s="11" t="str">
        <f>IF(ISBLANK(A16),"",表1_11[[#This Row],[子项名称]]&amp;表1_11[[#This Row],[标题]]&amp;表1_11[[#This Row],[分项工程代号]])</f>
        <v>测试电缆沟内和电缆竖井内电缆敷设检验批质量验收记录2</v>
      </c>
      <c r="X16" s="11">
        <f>IF(ISBLANK(A16),"",COUNTIF(W:W,表1_11[[#This Row],[子项名称]]&amp;表1_11[[#This Row],[标题]]&amp;表1_11[[#This Row],[分项工程代号]]))</f>
        <v>2</v>
      </c>
      <c r="Y16" s="11" t="str">
        <f>IF(ISBLANK(A16),"",表1_11[[#This Row],[子项名称]]&amp;表1_11[[#This Row],[分项工程代号]]&amp;表1_11[[#This Row],[分项工程名称]])</f>
        <v>测试2电缆沟内和电缆竖井内电缆敷设</v>
      </c>
      <c r="Z16" s="11" t="b">
        <f>IF(ISBLANK(A16),"",IF(MATCH(表1_11[[#This Row],[子项名称]]&amp;表1_11[[#This Row],[分项工程代号]]&amp;表1_11[[#This Row],[分项工程名称]],Y:Y,0)=ROW(表1_11[[#This Row],[子项名称]]),TRUE,FALSE))</f>
        <v>1</v>
      </c>
      <c r="AA16" s="11" t="str">
        <f t="shared" si="10"/>
        <v>《建筑电气工程施工验收规范》 GB50303-2015</v>
      </c>
      <c r="AB16" s="11" t="str">
        <f>IF(ISBLANK(A16),"",VLOOKUP(表1_11[[#This Row],[分项工程名称]],施工检查记录[#All],2,FALSE))</f>
        <v>1.金属电缆支架、电缆导管的接地或接零可靠
2.电缆严禁有绞拧、铠装压扁、护层断裂和表面严重划伤等缺陷
3.支架与预埋件固定可靠
4.电缆的最小弯曲半径应符合GB50303-2015的规定</v>
      </c>
    </row>
    <row r="17" customHeight="1" spans="1:28">
      <c r="A17" t="s">
        <v>192</v>
      </c>
      <c r="B17" s="5">
        <f ca="1" t="shared" si="0"/>
        <v>3</v>
      </c>
      <c r="C17" t="s">
        <v>30</v>
      </c>
      <c r="D17">
        <v>5</v>
      </c>
      <c r="E17" t="s">
        <v>50</v>
      </c>
      <c r="F17" t="s">
        <v>51</v>
      </c>
      <c r="G17" s="4">
        <v>43911</v>
      </c>
      <c r="H17" t="b">
        <v>0</v>
      </c>
      <c r="I17" t="s">
        <v>52</v>
      </c>
      <c r="J17" t="b">
        <v>0</v>
      </c>
      <c r="K17" s="11" t="str">
        <f>IF(ISBLANK(A17),"",VLOOKUP("S2"&amp;表1_11[[#This Row],[分项工程代号]]&amp;表1_11[[#This Row],[分项工程名称]],模板!D:F,3,FALSE))</f>
        <v>S2-05-C7-</v>
      </c>
      <c r="L17" s="2" t="str">
        <f ca="1">IF(ISBLANK(A17),"",表1_11[[#This Row],[编号]]&amp;TEXT(表1_11[[#This Row],[序号]],"000"))</f>
        <v>S2-05-C7-003</v>
      </c>
      <c r="M17" s="11" t="str">
        <f t="shared" si="1"/>
        <v>北方工程刚果（金）有限公司</v>
      </c>
      <c r="N17" s="11" t="str">
        <f t="shared" si="2"/>
        <v>李云松</v>
      </c>
      <c r="O17" s="11" t="str">
        <f t="shared" si="3"/>
        <v>黄必银</v>
      </c>
      <c r="P17" s="2" t="str">
        <f t="shared" si="4"/>
        <v>WUHUANG CONSTRUCTION ET COMMERCE RDC SAS</v>
      </c>
      <c r="Q17" s="2" t="str">
        <f t="shared" si="5"/>
        <v>陈陆</v>
      </c>
      <c r="R17" s="2" t="str">
        <f t="shared" si="6"/>
        <v>曹学能</v>
      </c>
      <c r="S17" s="11" t="str">
        <f t="shared" si="7"/>
        <v>鑫诚建设监理咨询有限公司</v>
      </c>
      <c r="T17" s="11" t="str">
        <f>IF(ISBLANK(A17),"",VLOOKUP(表1_11[[#This Row],[分项工程名称]],模板!C:G,3,FALSE))</f>
        <v>电线、电缆穿管和线槽敷设检验批质量验收记录</v>
      </c>
      <c r="U17" s="2" t="str">
        <f t="shared" si="8"/>
        <v>刚果（金）庞比铜钴矿项目</v>
      </c>
      <c r="V17" s="2" t="str">
        <f t="shared" si="9"/>
        <v>刚果（金）庞比铜钴矿项目   测试</v>
      </c>
      <c r="W17" s="11" t="str">
        <f>IF(ISBLANK(A17),"",表1_11[[#This Row],[子项名称]]&amp;表1_11[[#This Row],[标题]]&amp;表1_11[[#This Row],[分项工程代号]])</f>
        <v>测试电线、电缆穿管和线槽敷设检验批质量验收记录5</v>
      </c>
      <c r="X17" s="11">
        <f>IF(ISBLANK(A17),"",COUNTIF(W:W,表1_11[[#This Row],[子项名称]]&amp;表1_11[[#This Row],[标题]]&amp;表1_11[[#This Row],[分项工程代号]]))</f>
        <v>10</v>
      </c>
      <c r="Y17" s="11" t="str">
        <f>IF(ISBLANK(A17),"",表1_11[[#This Row],[子项名称]]&amp;表1_11[[#This Row],[分项工程代号]]&amp;表1_11[[#This Row],[分项工程名称]])</f>
        <v>测试5电线、电缆穿管和线槽敷设</v>
      </c>
      <c r="Z17" s="11" t="b">
        <f>IF(ISBLANK(A17),"",IF(MATCH(表1_11[[#This Row],[子项名称]]&amp;表1_11[[#This Row],[分项工程代号]]&amp;表1_11[[#This Row],[分项工程名称]],Y:Y,0)=ROW(表1_11[[#This Row],[子项名称]]),TRUE,FALSE))</f>
        <v>0</v>
      </c>
      <c r="AA17" s="11" t="str">
        <f t="shared" si="10"/>
        <v>《建筑电气工程施工验收规范》 GB50303-2015</v>
      </c>
      <c r="AB17" s="11" t="str">
        <f>IF(ISBLANK(A17),"",VLOOKUP(表1_11[[#This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18" customHeight="1" spans="1:28">
      <c r="A18" t="s">
        <v>192</v>
      </c>
      <c r="B18" s="5">
        <f ca="1" t="shared" si="0"/>
        <v>3</v>
      </c>
      <c r="C18" t="s">
        <v>35</v>
      </c>
      <c r="D18">
        <v>5</v>
      </c>
      <c r="E18" t="s">
        <v>50</v>
      </c>
      <c r="F18" t="s">
        <v>51</v>
      </c>
      <c r="G18" s="4">
        <v>43904</v>
      </c>
      <c r="H18" t="b">
        <v>0</v>
      </c>
      <c r="I18" t="s">
        <v>52</v>
      </c>
      <c r="J18" t="b">
        <v>0</v>
      </c>
      <c r="K18" s="11" t="str">
        <f>IF(ISBLANK(A18),"",VLOOKUP("S2"&amp;表1_11[[#This Row],[分项工程代号]]&amp;表1_11[[#This Row],[分项工程名称]],模板!D:F,3,FALSE))</f>
        <v>S2-05-C7-</v>
      </c>
      <c r="L18" s="2" t="str">
        <f ca="1">IF(ISBLANK(A18),"",表1_11[[#This Row],[编号]]&amp;TEXT(表1_11[[#This Row],[序号]],"000"))</f>
        <v>S2-05-C7-003</v>
      </c>
      <c r="M18" s="11" t="str">
        <f t="shared" si="1"/>
        <v>北方工程刚果（金）有限公司</v>
      </c>
      <c r="N18" s="11" t="str">
        <f t="shared" si="2"/>
        <v>李云松</v>
      </c>
      <c r="O18" s="11" t="str">
        <f t="shared" si="3"/>
        <v>黄必银</v>
      </c>
      <c r="P18" s="2" t="str">
        <f t="shared" si="4"/>
        <v>WUHUANG CONSTRUCTION ET COMMERCE RDC SAS</v>
      </c>
      <c r="Q18" s="2" t="str">
        <f t="shared" si="5"/>
        <v>陈陆</v>
      </c>
      <c r="R18" s="2" t="str">
        <f t="shared" si="6"/>
        <v>曹学能</v>
      </c>
      <c r="S18" s="11" t="str">
        <f t="shared" si="7"/>
        <v>鑫诚建设监理咨询有限公司</v>
      </c>
      <c r="T18" s="11" t="str">
        <f>IF(ISBLANK(A18),"",VLOOKUP(表1_11[[#This Row],[分项工程名称]],模板!C:G,3,FALSE))</f>
        <v>电线、电缆导管和线槽敷设检验批质量验收记录</v>
      </c>
      <c r="U18" s="2" t="str">
        <f t="shared" si="8"/>
        <v>刚果（金）庞比铜钴矿项目</v>
      </c>
      <c r="V18" s="2" t="str">
        <f t="shared" si="9"/>
        <v>刚果（金）庞比铜钴矿项目   测试</v>
      </c>
      <c r="W18" s="11" t="str">
        <f>IF(ISBLANK(A18),"",表1_11[[#This Row],[子项名称]]&amp;表1_11[[#This Row],[标题]]&amp;表1_11[[#This Row],[分项工程代号]])</f>
        <v>测试电线、电缆导管和线槽敷设检验批质量验收记录5</v>
      </c>
      <c r="X18" s="11">
        <f>IF(ISBLANK(A18),"",COUNTIF(W:W,表1_11[[#This Row],[子项名称]]&amp;表1_11[[#This Row],[标题]]&amp;表1_11[[#This Row],[分项工程代号]]))</f>
        <v>10</v>
      </c>
      <c r="Y18" s="11" t="str">
        <f>IF(ISBLANK(A18),"",表1_11[[#This Row],[子项名称]]&amp;表1_11[[#This Row],[分项工程代号]]&amp;表1_11[[#This Row],[分项工程名称]])</f>
        <v>测试5电线、电缆导管和线槽敷设</v>
      </c>
      <c r="Z18" s="11" t="b">
        <f>IF(ISBLANK(A18),"",IF(MATCH(表1_11[[#This Row],[子项名称]]&amp;表1_11[[#This Row],[分项工程代号]]&amp;表1_11[[#This Row],[分项工程名称]],Y:Y,0)=ROW(表1_11[[#This Row],[子项名称]]),TRUE,FALSE))</f>
        <v>0</v>
      </c>
      <c r="AA18" s="11" t="str">
        <f t="shared" si="10"/>
        <v>《建筑电气工程施工验收规范》 GB50303-2015</v>
      </c>
      <c r="AB18" s="11" t="str">
        <f>IF(ISBLANK(A18),"",VLOOKUP(表1_11[[#This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19" customHeight="1" spans="1:28">
      <c r="A19" t="s">
        <v>192</v>
      </c>
      <c r="B19" s="5">
        <f ca="1" t="shared" si="0"/>
        <v>4</v>
      </c>
      <c r="C19" t="s">
        <v>30</v>
      </c>
      <c r="D19">
        <v>5</v>
      </c>
      <c r="E19" t="s">
        <v>1627</v>
      </c>
      <c r="F19" t="s">
        <v>51</v>
      </c>
      <c r="G19" s="4">
        <v>43944</v>
      </c>
      <c r="H19" t="b">
        <v>0</v>
      </c>
      <c r="I19" t="s">
        <v>178</v>
      </c>
      <c r="J19" t="b">
        <v>0</v>
      </c>
      <c r="K19" s="11" t="str">
        <f>IF(ISBLANK(A19),"",VLOOKUP("S2"&amp;表1_11[[#This Row],[分项工程代号]]&amp;表1_11[[#This Row],[分项工程名称]],模板!D:F,3,FALSE))</f>
        <v>S2-05-C7-</v>
      </c>
      <c r="L19" s="2" t="str">
        <f ca="1">IF(ISBLANK(A19),"",表1_11[[#This Row],[编号]]&amp;TEXT(表1_11[[#This Row],[序号]],"000"))</f>
        <v>S2-05-C7-004</v>
      </c>
      <c r="M19" s="11" t="str">
        <f t="shared" si="1"/>
        <v>北方工程刚果（金）有限公司</v>
      </c>
      <c r="N19" s="11" t="str">
        <f t="shared" si="2"/>
        <v>李云松</v>
      </c>
      <c r="O19" s="11" t="str">
        <f t="shared" si="3"/>
        <v>黄必银</v>
      </c>
      <c r="P19" s="2" t="str">
        <f t="shared" si="4"/>
        <v>WUHUANG CONSTRUCTION ET COMMERCE RDC SAS</v>
      </c>
      <c r="Q19" s="2" t="str">
        <f t="shared" si="5"/>
        <v>陈陆</v>
      </c>
      <c r="R19" s="2" t="str">
        <f t="shared" si="6"/>
        <v>曹学能</v>
      </c>
      <c r="S19" s="11" t="str">
        <f t="shared" si="7"/>
        <v>鑫诚建设监理咨询有限公司</v>
      </c>
      <c r="T19" s="11" t="str">
        <f>IF(ISBLANK(A19),"",VLOOKUP(表1_11[[#This Row],[分项工程名称]],模板!C:G,3,FALSE))</f>
        <v>电线、电缆穿管和线槽敷设检验批质量验收记录</v>
      </c>
      <c r="U19" s="2" t="str">
        <f t="shared" si="8"/>
        <v>刚果（金）庞比铜钴矿项目</v>
      </c>
      <c r="V19" s="2" t="str">
        <f t="shared" si="9"/>
        <v>刚果（金）庞比铜钴矿项目   测试</v>
      </c>
      <c r="W19" s="11" t="str">
        <f>IF(ISBLANK(A19),"",表1_11[[#This Row],[子项名称]]&amp;表1_11[[#This Row],[标题]]&amp;表1_11[[#This Row],[分项工程代号]])</f>
        <v>测试电线、电缆穿管和线槽敷设检验批质量验收记录5</v>
      </c>
      <c r="X19" s="11">
        <f>IF(ISBLANK(A19),"",COUNTIF(W:W,表1_11[[#This Row],[子项名称]]&amp;表1_11[[#This Row],[标题]]&amp;表1_11[[#This Row],[分项工程代号]]))</f>
        <v>10</v>
      </c>
      <c r="Y19" s="11" t="str">
        <f>IF(ISBLANK(A19),"",表1_11[[#This Row],[子项名称]]&amp;表1_11[[#This Row],[分项工程代号]]&amp;表1_11[[#This Row],[分项工程名称]])</f>
        <v>测试5电线、电缆穿管和线槽敷设</v>
      </c>
      <c r="Z19" s="11" t="b">
        <f>IF(ISBLANK(A19),"",IF(MATCH(表1_11[[#This Row],[子项名称]]&amp;表1_11[[#This Row],[分项工程代号]]&amp;表1_11[[#This Row],[分项工程名称]],Y:Y,0)=ROW(表1_11[[#This Row],[子项名称]]),TRUE,FALSE))</f>
        <v>0</v>
      </c>
      <c r="AA19" s="11" t="str">
        <f t="shared" si="10"/>
        <v>《建筑电气工程施工验收规范》 GB50303-2015</v>
      </c>
      <c r="AB19" s="11" t="str">
        <f>IF(ISBLANK(A19),"",VLOOKUP(表1_11[[#This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20" customHeight="1" spans="1:28">
      <c r="A20" t="s">
        <v>192</v>
      </c>
      <c r="B20" s="5">
        <f ca="1" t="shared" si="0"/>
        <v>4</v>
      </c>
      <c r="C20" t="s">
        <v>35</v>
      </c>
      <c r="D20">
        <v>5</v>
      </c>
      <c r="E20" t="s">
        <v>1627</v>
      </c>
      <c r="F20" t="s">
        <v>51</v>
      </c>
      <c r="G20" s="4">
        <v>43937</v>
      </c>
      <c r="H20" t="b">
        <v>0</v>
      </c>
      <c r="I20" t="s">
        <v>178</v>
      </c>
      <c r="J20" t="b">
        <v>0</v>
      </c>
      <c r="K20" s="11" t="str">
        <f>IF(ISBLANK(A20),"",VLOOKUP("S2"&amp;表1_11[[#This Row],[分项工程代号]]&amp;表1_11[[#This Row],[分项工程名称]],模板!D:F,3,FALSE))</f>
        <v>S2-05-C7-</v>
      </c>
      <c r="L20" s="2" t="str">
        <f ca="1">IF(ISBLANK(A20),"",表1_11[[#This Row],[编号]]&amp;TEXT(表1_11[[#This Row],[序号]],"000"))</f>
        <v>S2-05-C7-004</v>
      </c>
      <c r="M20" s="11" t="str">
        <f t="shared" si="1"/>
        <v>北方工程刚果（金）有限公司</v>
      </c>
      <c r="N20" s="11" t="str">
        <f t="shared" si="2"/>
        <v>李云松</v>
      </c>
      <c r="O20" s="11" t="str">
        <f t="shared" si="3"/>
        <v>黄必银</v>
      </c>
      <c r="P20" s="2" t="str">
        <f t="shared" si="4"/>
        <v>WUHUANG CONSTRUCTION ET COMMERCE RDC SAS</v>
      </c>
      <c r="Q20" s="2" t="str">
        <f t="shared" si="5"/>
        <v>陈陆</v>
      </c>
      <c r="R20" s="2" t="str">
        <f t="shared" si="6"/>
        <v>曹学能</v>
      </c>
      <c r="S20" s="11" t="str">
        <f t="shared" si="7"/>
        <v>鑫诚建设监理咨询有限公司</v>
      </c>
      <c r="T20" s="11" t="str">
        <f>IF(ISBLANK(A20),"",VLOOKUP(表1_11[[#This Row],[分项工程名称]],模板!C:G,3,FALSE))</f>
        <v>电线、电缆导管和线槽敷设检验批质量验收记录</v>
      </c>
      <c r="U20" s="2" t="str">
        <f t="shared" si="8"/>
        <v>刚果（金）庞比铜钴矿项目</v>
      </c>
      <c r="V20" s="2" t="str">
        <f t="shared" si="9"/>
        <v>刚果（金）庞比铜钴矿项目   测试</v>
      </c>
      <c r="W20" s="11" t="str">
        <f>IF(ISBLANK(A20),"",表1_11[[#This Row],[子项名称]]&amp;表1_11[[#This Row],[标题]]&amp;表1_11[[#This Row],[分项工程代号]])</f>
        <v>测试电线、电缆导管和线槽敷设检验批质量验收记录5</v>
      </c>
      <c r="X20" s="11">
        <f>IF(ISBLANK(A20),"",COUNTIF(W:W,表1_11[[#This Row],[子项名称]]&amp;表1_11[[#This Row],[标题]]&amp;表1_11[[#This Row],[分项工程代号]]))</f>
        <v>10</v>
      </c>
      <c r="Y20" s="11" t="str">
        <f>IF(ISBLANK(A20),"",表1_11[[#This Row],[子项名称]]&amp;表1_11[[#This Row],[分项工程代号]]&amp;表1_11[[#This Row],[分项工程名称]])</f>
        <v>测试5电线、电缆导管和线槽敷设</v>
      </c>
      <c r="Z20" s="11" t="b">
        <f>IF(ISBLANK(A20),"",IF(MATCH(表1_11[[#This Row],[子项名称]]&amp;表1_11[[#This Row],[分项工程代号]]&amp;表1_11[[#This Row],[分项工程名称]],Y:Y,0)=ROW(表1_11[[#This Row],[子项名称]]),TRUE,FALSE))</f>
        <v>0</v>
      </c>
      <c r="AA20" s="11" t="str">
        <f t="shared" si="10"/>
        <v>《建筑电气工程施工验收规范》 GB50303-2015</v>
      </c>
      <c r="AB20" s="11" t="str">
        <f>IF(ISBLANK(A20),"",VLOOKUP(表1_11[[#This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21" customHeight="1" spans="1:28">
      <c r="A21" t="s">
        <v>192</v>
      </c>
      <c r="B21" s="5">
        <f ca="1" t="shared" si="0"/>
        <v>3</v>
      </c>
      <c r="C21" t="s">
        <v>42</v>
      </c>
      <c r="D21">
        <v>2</v>
      </c>
      <c r="E21" t="s">
        <v>54</v>
      </c>
      <c r="F21" t="s">
        <v>32</v>
      </c>
      <c r="G21" s="4">
        <v>43902</v>
      </c>
      <c r="H21" t="b">
        <v>0</v>
      </c>
      <c r="I21" t="s">
        <v>55</v>
      </c>
      <c r="J21" t="b">
        <v>0</v>
      </c>
      <c r="K21" s="11" t="str">
        <f>IF(ISBLANK(A21),"",VLOOKUP("S2"&amp;表1_11[[#This Row],[分项工程代号]]&amp;表1_11[[#This Row],[分项工程名称]],模板!D:F,3,FALSE))</f>
        <v>S2-02-C7-</v>
      </c>
      <c r="L21" s="2" t="str">
        <f ca="1">IF(ISBLANK(A21),"",表1_11[[#This Row],[编号]]&amp;TEXT(表1_11[[#This Row],[序号]],"000"))</f>
        <v>S2-02-C7-003</v>
      </c>
      <c r="M21" s="11" t="str">
        <f t="shared" si="1"/>
        <v>北方工程刚果（金）有限公司</v>
      </c>
      <c r="N21" s="11" t="str">
        <f t="shared" si="2"/>
        <v>李云松</v>
      </c>
      <c r="O21" s="11" t="str">
        <f t="shared" si="3"/>
        <v>黄必银</v>
      </c>
      <c r="P21" s="2" t="str">
        <f t="shared" si="4"/>
        <v>WUHUANG CONSTRUCTION ET COMMERCE RDC SAS</v>
      </c>
      <c r="Q21" s="2" t="str">
        <f t="shared" si="5"/>
        <v>陈陆</v>
      </c>
      <c r="R21" s="2" t="str">
        <f t="shared" si="6"/>
        <v>曹学能</v>
      </c>
      <c r="S21" s="11" t="str">
        <f t="shared" si="7"/>
        <v>鑫诚建设监理咨询有限公司</v>
      </c>
      <c r="T21" s="11" t="str">
        <f>IF(ISBLANK(A21),"",VLOOKUP(表1_11[[#This Row],[分项工程名称]],模板!C:G,3,FALSE))</f>
        <v>成套配电柜、控制柜安装检验批质量验收记录</v>
      </c>
      <c r="U21" s="2" t="str">
        <f t="shared" si="8"/>
        <v>刚果（金）庞比铜钴矿项目</v>
      </c>
      <c r="V21" s="2" t="str">
        <f t="shared" si="9"/>
        <v>刚果（金）庞比铜钴矿项目   测试</v>
      </c>
      <c r="W21" s="11" t="str">
        <f>IF(ISBLANK(A21),"",表1_11[[#This Row],[子项名称]]&amp;表1_11[[#This Row],[标题]]&amp;表1_11[[#This Row],[分项工程代号]])</f>
        <v>测试成套配电柜、控制柜安装检验批质量验收记录2</v>
      </c>
      <c r="X21" s="11">
        <f>IF(ISBLANK(A21),"",COUNTIF(W:W,表1_11[[#This Row],[子项名称]]&amp;表1_11[[#This Row],[标题]]&amp;表1_11[[#This Row],[分项工程代号]]))</f>
        <v>7</v>
      </c>
      <c r="Y21" s="11" t="str">
        <f>IF(ISBLANK(A21),"",表1_11[[#This Row],[子项名称]]&amp;表1_11[[#This Row],[分项工程代号]]&amp;表1_11[[#This Row],[分项工程名称]])</f>
        <v>测试2成套配电柜、控制柜安装</v>
      </c>
      <c r="Z21" s="11" t="b">
        <f>IF(ISBLANK(A21),"",IF(MATCH(表1_11[[#This Row],[子项名称]]&amp;表1_11[[#This Row],[分项工程代号]]&amp;表1_11[[#This Row],[分项工程名称]],Y:Y,0)=ROW(表1_11[[#This Row],[子项名称]]),TRUE,FALSE))</f>
        <v>0</v>
      </c>
      <c r="AA21" s="11" t="str">
        <f t="shared" si="10"/>
        <v>《建筑电气工程施工验收规范》 GB50303-2015</v>
      </c>
      <c r="AB21" s="11" t="str">
        <f>IF(ISBLANK(A21),"",VLOOKUP(表1_11[[#This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row>
    <row r="22" customHeight="1" spans="1:28">
      <c r="A22" t="s">
        <v>192</v>
      </c>
      <c r="B22" s="5">
        <f ca="1" t="shared" si="0"/>
        <v>5</v>
      </c>
      <c r="C22" t="s">
        <v>30</v>
      </c>
      <c r="D22">
        <v>5</v>
      </c>
      <c r="E22" t="s">
        <v>56</v>
      </c>
      <c r="F22" t="s">
        <v>32</v>
      </c>
      <c r="G22" s="4">
        <v>43922</v>
      </c>
      <c r="H22" t="b">
        <v>0</v>
      </c>
      <c r="I22" t="s">
        <v>55</v>
      </c>
      <c r="J22" t="b">
        <v>0</v>
      </c>
      <c r="K22" s="11" t="str">
        <f>IF(ISBLANK(A22),"",VLOOKUP("S2"&amp;表1_11[[#This Row],[分项工程代号]]&amp;表1_11[[#This Row],[分项工程名称]],模板!D:F,3,FALSE))</f>
        <v>S2-05-C7-</v>
      </c>
      <c r="L22" s="2" t="str">
        <f ca="1">IF(ISBLANK(A22),"",表1_11[[#This Row],[编号]]&amp;TEXT(表1_11[[#This Row],[序号]],"000"))</f>
        <v>S2-05-C7-005</v>
      </c>
      <c r="M22" s="11" t="str">
        <f t="shared" si="1"/>
        <v>北方工程刚果（金）有限公司</v>
      </c>
      <c r="N22" s="11" t="str">
        <f t="shared" si="2"/>
        <v>李云松</v>
      </c>
      <c r="O22" s="11" t="str">
        <f t="shared" si="3"/>
        <v>黄必银</v>
      </c>
      <c r="P22" s="2" t="str">
        <f t="shared" si="4"/>
        <v>WUHUANG CONSTRUCTION ET COMMERCE RDC SAS</v>
      </c>
      <c r="Q22" s="2" t="str">
        <f t="shared" si="5"/>
        <v>陈陆</v>
      </c>
      <c r="R22" s="2" t="str">
        <f t="shared" si="6"/>
        <v>曹学能</v>
      </c>
      <c r="S22" s="11" t="str">
        <f t="shared" si="7"/>
        <v>鑫诚建设监理咨询有限公司</v>
      </c>
      <c r="T22" s="11" t="str">
        <f>IF(ISBLANK(A22),"",VLOOKUP(表1_11[[#This Row],[分项工程名称]],模板!C:G,3,FALSE))</f>
        <v>电线、电缆穿管和线槽敷设检验批质量验收记录</v>
      </c>
      <c r="U22" s="2" t="str">
        <f t="shared" si="8"/>
        <v>刚果（金）庞比铜钴矿项目</v>
      </c>
      <c r="V22" s="2" t="str">
        <f t="shared" si="9"/>
        <v>刚果（金）庞比铜钴矿项目   测试</v>
      </c>
      <c r="W22" s="11" t="str">
        <f>IF(ISBLANK(A22),"",表1_11[[#This Row],[子项名称]]&amp;表1_11[[#This Row],[标题]]&amp;表1_11[[#This Row],[分项工程代号]])</f>
        <v>测试电线、电缆穿管和线槽敷设检验批质量验收记录5</v>
      </c>
      <c r="X22" s="11">
        <f>IF(ISBLANK(A22),"",COUNTIF(W:W,表1_11[[#This Row],[子项名称]]&amp;表1_11[[#This Row],[标题]]&amp;表1_11[[#This Row],[分项工程代号]]))</f>
        <v>10</v>
      </c>
      <c r="Y22" s="11" t="str">
        <f>IF(ISBLANK(A22),"",表1_11[[#This Row],[子项名称]]&amp;表1_11[[#This Row],[分项工程代号]]&amp;表1_11[[#This Row],[分项工程名称]])</f>
        <v>测试5电线、电缆穿管和线槽敷设</v>
      </c>
      <c r="Z22" s="11" t="b">
        <f>IF(ISBLANK(A22),"",IF(MATCH(表1_11[[#This Row],[子项名称]]&amp;表1_11[[#This Row],[分项工程代号]]&amp;表1_11[[#This Row],[分项工程名称]],Y:Y,0)=ROW(表1_11[[#This Row],[子项名称]]),TRUE,FALSE))</f>
        <v>0</v>
      </c>
      <c r="AA22" s="11" t="str">
        <f t="shared" si="10"/>
        <v>《建筑电气工程施工验收规范》 GB50303-2015</v>
      </c>
      <c r="AB22" s="11" t="str">
        <f>IF(ISBLANK(A22),"",VLOOKUP(表1_11[[#This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23" customHeight="1" spans="1:28">
      <c r="A23" t="s">
        <v>192</v>
      </c>
      <c r="B23" s="5">
        <f ca="1" t="shared" si="0"/>
        <v>5</v>
      </c>
      <c r="C23" t="s">
        <v>35</v>
      </c>
      <c r="D23">
        <v>5</v>
      </c>
      <c r="E23" t="s">
        <v>56</v>
      </c>
      <c r="F23" t="s">
        <v>32</v>
      </c>
      <c r="G23" s="4">
        <v>43916</v>
      </c>
      <c r="H23" t="b">
        <v>0</v>
      </c>
      <c r="I23" t="s">
        <v>55</v>
      </c>
      <c r="J23" t="b">
        <v>0</v>
      </c>
      <c r="K23" s="11" t="str">
        <f>IF(ISBLANK(A23),"",VLOOKUP("S2"&amp;表1_11[[#This Row],[分项工程代号]]&amp;表1_11[[#This Row],[分项工程名称]],模板!D:F,3,FALSE))</f>
        <v>S2-05-C7-</v>
      </c>
      <c r="L23" s="2" t="str">
        <f ca="1">IF(ISBLANK(A23),"",表1_11[[#This Row],[编号]]&amp;TEXT(表1_11[[#This Row],[序号]],"000"))</f>
        <v>S2-05-C7-005</v>
      </c>
      <c r="M23" s="11" t="str">
        <f t="shared" si="1"/>
        <v>北方工程刚果（金）有限公司</v>
      </c>
      <c r="N23" s="11" t="str">
        <f t="shared" si="2"/>
        <v>李云松</v>
      </c>
      <c r="O23" s="11" t="str">
        <f t="shared" si="3"/>
        <v>黄必银</v>
      </c>
      <c r="P23" s="2" t="str">
        <f t="shared" si="4"/>
        <v>WUHUANG CONSTRUCTION ET COMMERCE RDC SAS</v>
      </c>
      <c r="Q23" s="2" t="str">
        <f t="shared" si="5"/>
        <v>陈陆</v>
      </c>
      <c r="R23" s="2" t="str">
        <f t="shared" si="6"/>
        <v>曹学能</v>
      </c>
      <c r="S23" s="11" t="str">
        <f t="shared" si="7"/>
        <v>鑫诚建设监理咨询有限公司</v>
      </c>
      <c r="T23" s="11" t="str">
        <f>IF(ISBLANK(A23),"",VLOOKUP(表1_11[[#This Row],[分项工程名称]],模板!C:G,3,FALSE))</f>
        <v>电线、电缆导管和线槽敷设检验批质量验收记录</v>
      </c>
      <c r="U23" s="2" t="str">
        <f t="shared" si="8"/>
        <v>刚果（金）庞比铜钴矿项目</v>
      </c>
      <c r="V23" s="2" t="str">
        <f t="shared" si="9"/>
        <v>刚果（金）庞比铜钴矿项目   测试</v>
      </c>
      <c r="W23" s="11" t="str">
        <f>IF(ISBLANK(A23),"",表1_11[[#This Row],[子项名称]]&amp;表1_11[[#This Row],[标题]]&amp;表1_11[[#This Row],[分项工程代号]])</f>
        <v>测试电线、电缆导管和线槽敷设检验批质量验收记录5</v>
      </c>
      <c r="X23" s="11">
        <f>IF(ISBLANK(A23),"",COUNTIF(W:W,表1_11[[#This Row],[子项名称]]&amp;表1_11[[#This Row],[标题]]&amp;表1_11[[#This Row],[分项工程代号]]))</f>
        <v>10</v>
      </c>
      <c r="Y23" s="11" t="str">
        <f>IF(ISBLANK(A23),"",表1_11[[#This Row],[子项名称]]&amp;表1_11[[#This Row],[分项工程代号]]&amp;表1_11[[#This Row],[分项工程名称]])</f>
        <v>测试5电线、电缆导管和线槽敷设</v>
      </c>
      <c r="Z23" s="11" t="b">
        <f>IF(ISBLANK(A23),"",IF(MATCH(表1_11[[#This Row],[子项名称]]&amp;表1_11[[#This Row],[分项工程代号]]&amp;表1_11[[#This Row],[分项工程名称]],Y:Y,0)=ROW(表1_11[[#This Row],[子项名称]]),TRUE,FALSE))</f>
        <v>0</v>
      </c>
      <c r="AA23" s="11" t="str">
        <f t="shared" si="10"/>
        <v>《建筑电气工程施工验收规范》 GB50303-2015</v>
      </c>
      <c r="AB23" s="11" t="str">
        <f>IF(ISBLANK(A23),"",VLOOKUP(表1_11[[#This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24" customHeight="1" spans="1:28">
      <c r="A24" t="s">
        <v>192</v>
      </c>
      <c r="B24" s="5">
        <f ca="1" t="shared" si="0"/>
        <v>3</v>
      </c>
      <c r="C24" t="s">
        <v>36</v>
      </c>
      <c r="D24">
        <v>5</v>
      </c>
      <c r="E24" t="s">
        <v>56</v>
      </c>
      <c r="F24" t="s">
        <v>32</v>
      </c>
      <c r="G24" s="4">
        <v>43931</v>
      </c>
      <c r="H24" t="b">
        <v>0</v>
      </c>
      <c r="I24" t="s">
        <v>55</v>
      </c>
      <c r="J24" t="b">
        <v>0</v>
      </c>
      <c r="K24" s="11" t="str">
        <f>IF(ISBLANK(A24),"",VLOOKUP("S2"&amp;表1_11[[#This Row],[分项工程代号]]&amp;表1_11[[#This Row],[分项工程名称]],模板!D:F,3,FALSE))</f>
        <v>S2-05-C7-</v>
      </c>
      <c r="L24" s="2" t="str">
        <f ca="1">IF(ISBLANK(A24),"",表1_11[[#This Row],[编号]]&amp;TEXT(表1_11[[#This Row],[序号]],"000"))</f>
        <v>S2-05-C7-003</v>
      </c>
      <c r="M24" s="11" t="str">
        <f t="shared" si="1"/>
        <v>北方工程刚果（金）有限公司</v>
      </c>
      <c r="N24" s="11" t="str">
        <f t="shared" si="2"/>
        <v>李云松</v>
      </c>
      <c r="O24" s="11" t="str">
        <f t="shared" si="3"/>
        <v>黄必银</v>
      </c>
      <c r="P24" s="2" t="str">
        <f t="shared" si="4"/>
        <v>WUHUANG CONSTRUCTION ET COMMERCE RDC SAS</v>
      </c>
      <c r="Q24" s="2" t="str">
        <f t="shared" si="5"/>
        <v>陈陆</v>
      </c>
      <c r="R24" s="2" t="str">
        <f t="shared" si="6"/>
        <v>曹学能</v>
      </c>
      <c r="S24" s="11" t="str">
        <f t="shared" si="7"/>
        <v>鑫诚建设监理咨询有限公司</v>
      </c>
      <c r="T24" s="11" t="str">
        <f>IF(ISBLANK(A24),"",VLOOKUP(表1_11[[#This Row],[分项工程名称]],模板!C:G,3,FALSE))</f>
        <v>普通灯具安装检验批质量验收记录</v>
      </c>
      <c r="U24" s="2" t="str">
        <f t="shared" si="8"/>
        <v>刚果（金）庞比铜钴矿项目</v>
      </c>
      <c r="V24" s="2" t="str">
        <f t="shared" si="9"/>
        <v>刚果（金）庞比铜钴矿项目   测试</v>
      </c>
      <c r="W24" s="11" t="str">
        <f>IF(ISBLANK(A24),"",表1_11[[#This Row],[子项名称]]&amp;表1_11[[#This Row],[标题]]&amp;表1_11[[#This Row],[分项工程代号]])</f>
        <v>测试普通灯具安装检验批质量验收记录5</v>
      </c>
      <c r="X24" s="11">
        <f>IF(ISBLANK(A24),"",COUNTIF(W:W,表1_11[[#This Row],[子项名称]]&amp;表1_11[[#This Row],[标题]]&amp;表1_11[[#This Row],[分项工程代号]]))</f>
        <v>5</v>
      </c>
      <c r="Y24" s="11" t="str">
        <f>IF(ISBLANK(A24),"",表1_11[[#This Row],[子项名称]]&amp;表1_11[[#This Row],[分项工程代号]]&amp;表1_11[[#This Row],[分项工程名称]])</f>
        <v>测试5普通灯具安装</v>
      </c>
      <c r="Z24" s="11" t="b">
        <f>IF(ISBLANK(A24),"",IF(MATCH(表1_11[[#This Row],[子项名称]]&amp;表1_11[[#This Row],[分项工程代号]]&amp;表1_11[[#This Row],[分项工程名称]],Y:Y,0)=ROW(表1_11[[#This Row],[子项名称]]),TRUE,FALSE))</f>
        <v>0</v>
      </c>
      <c r="AA24" s="11" t="str">
        <f t="shared" si="10"/>
        <v>《建筑电气工程施工验收规范》 GB50303-2015</v>
      </c>
      <c r="AB24" s="11" t="str">
        <f>IF(ISBLANK(A24),"",VLOOKUP(表1_11[[#This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row>
    <row r="25" customHeight="1" spans="1:28">
      <c r="A25" t="s">
        <v>192</v>
      </c>
      <c r="B25" s="5">
        <f ca="1" t="shared" si="0"/>
        <v>6</v>
      </c>
      <c r="C25" t="s">
        <v>30</v>
      </c>
      <c r="D25">
        <v>5</v>
      </c>
      <c r="E25" t="s">
        <v>58</v>
      </c>
      <c r="F25" t="s">
        <v>51</v>
      </c>
      <c r="G25" s="4">
        <v>43922</v>
      </c>
      <c r="H25" t="b">
        <v>0</v>
      </c>
      <c r="I25" t="s">
        <v>59</v>
      </c>
      <c r="J25" t="b">
        <v>0</v>
      </c>
      <c r="K25" s="11" t="str">
        <f>IF(ISBLANK(A25),"",VLOOKUP("S2"&amp;表1_11[[#This Row],[分项工程代号]]&amp;表1_11[[#This Row],[分项工程名称]],模板!D:F,3,FALSE))</f>
        <v>S2-05-C7-</v>
      </c>
      <c r="L25" s="2" t="str">
        <f ca="1">IF(ISBLANK(A25),"",表1_11[[#This Row],[编号]]&amp;TEXT(表1_11[[#This Row],[序号]],"000"))</f>
        <v>S2-05-C7-006</v>
      </c>
      <c r="M25" s="11" t="str">
        <f t="shared" si="1"/>
        <v>北方工程刚果（金）有限公司</v>
      </c>
      <c r="N25" s="11" t="str">
        <f t="shared" si="2"/>
        <v>李云松</v>
      </c>
      <c r="O25" s="11" t="str">
        <f t="shared" si="3"/>
        <v>黄必银</v>
      </c>
      <c r="P25" s="2" t="str">
        <f t="shared" si="4"/>
        <v>WUHUANG CONSTRUCTION ET COMMERCE RDC SAS</v>
      </c>
      <c r="Q25" s="2" t="str">
        <f t="shared" si="5"/>
        <v>陈陆</v>
      </c>
      <c r="R25" s="2" t="str">
        <f t="shared" si="6"/>
        <v>曹学能</v>
      </c>
      <c r="S25" s="11" t="str">
        <f t="shared" si="7"/>
        <v>鑫诚建设监理咨询有限公司</v>
      </c>
      <c r="T25" s="11" t="str">
        <f>IF(ISBLANK(A25),"",VLOOKUP(表1_11[[#This Row],[分项工程名称]],模板!C:G,3,FALSE))</f>
        <v>电线、电缆穿管和线槽敷设检验批质量验收记录</v>
      </c>
      <c r="U25" s="2" t="str">
        <f t="shared" si="8"/>
        <v>刚果（金）庞比铜钴矿项目</v>
      </c>
      <c r="V25" s="2" t="str">
        <f t="shared" si="9"/>
        <v>刚果（金）庞比铜钴矿项目   测试</v>
      </c>
      <c r="W25" s="11" t="str">
        <f>IF(ISBLANK(A25),"",表1_11[[#This Row],[子项名称]]&amp;表1_11[[#This Row],[标题]]&amp;表1_11[[#This Row],[分项工程代号]])</f>
        <v>测试电线、电缆穿管和线槽敷设检验批质量验收记录5</v>
      </c>
      <c r="X25" s="11">
        <f>IF(ISBLANK(A25),"",COUNTIF(W:W,表1_11[[#This Row],[子项名称]]&amp;表1_11[[#This Row],[标题]]&amp;表1_11[[#This Row],[分项工程代号]]))</f>
        <v>10</v>
      </c>
      <c r="Y25" s="11" t="str">
        <f>IF(ISBLANK(A25),"",表1_11[[#This Row],[子项名称]]&amp;表1_11[[#This Row],[分项工程代号]]&amp;表1_11[[#This Row],[分项工程名称]])</f>
        <v>测试5电线、电缆穿管和线槽敷设</v>
      </c>
      <c r="Z25" s="11" t="b">
        <f>IF(ISBLANK(A25),"",IF(MATCH(表1_11[[#This Row],[子项名称]]&amp;表1_11[[#This Row],[分项工程代号]]&amp;表1_11[[#This Row],[分项工程名称]],Y:Y,0)=ROW(表1_11[[#This Row],[子项名称]]),TRUE,FALSE))</f>
        <v>0</v>
      </c>
      <c r="AA25" s="11" t="str">
        <f t="shared" si="10"/>
        <v>《建筑电气工程施工验收规范》 GB50303-2015</v>
      </c>
      <c r="AB25" s="11" t="str">
        <f>IF(ISBLANK(A25),"",VLOOKUP(表1_11[[#This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26" customHeight="1" spans="1:28">
      <c r="A26" t="s">
        <v>192</v>
      </c>
      <c r="B26" s="5">
        <f ca="1" t="shared" si="0"/>
        <v>7</v>
      </c>
      <c r="C26" t="s">
        <v>30</v>
      </c>
      <c r="D26">
        <v>5</v>
      </c>
      <c r="E26" t="s">
        <v>60</v>
      </c>
      <c r="F26" t="s">
        <v>51</v>
      </c>
      <c r="G26" s="4">
        <v>43922</v>
      </c>
      <c r="H26" t="b">
        <v>0</v>
      </c>
      <c r="I26" t="s">
        <v>59</v>
      </c>
      <c r="J26" t="b">
        <v>0</v>
      </c>
      <c r="K26" s="11" t="str">
        <f>IF(ISBLANK(A26),"",VLOOKUP("S2"&amp;表1_11[[#This Row],[分项工程代号]]&amp;表1_11[[#This Row],[分项工程名称]],模板!D:F,3,FALSE))</f>
        <v>S2-05-C7-</v>
      </c>
      <c r="L26" s="2" t="str">
        <f ca="1">IF(ISBLANK(A26),"",表1_11[[#This Row],[编号]]&amp;TEXT(表1_11[[#This Row],[序号]],"000"))</f>
        <v>S2-05-C7-007</v>
      </c>
      <c r="M26" s="11" t="str">
        <f t="shared" si="1"/>
        <v>北方工程刚果（金）有限公司</v>
      </c>
      <c r="N26" s="11" t="str">
        <f t="shared" si="2"/>
        <v>李云松</v>
      </c>
      <c r="O26" s="11" t="str">
        <f t="shared" si="3"/>
        <v>黄必银</v>
      </c>
      <c r="P26" s="2" t="str">
        <f t="shared" si="4"/>
        <v>WUHUANG CONSTRUCTION ET COMMERCE RDC SAS</v>
      </c>
      <c r="Q26" s="2" t="str">
        <f t="shared" si="5"/>
        <v>陈陆</v>
      </c>
      <c r="R26" s="2" t="str">
        <f t="shared" si="6"/>
        <v>曹学能</v>
      </c>
      <c r="S26" s="11" t="str">
        <f t="shared" si="7"/>
        <v>鑫诚建设监理咨询有限公司</v>
      </c>
      <c r="T26" s="11" t="str">
        <f>IF(ISBLANK(A26),"",VLOOKUP(表1_11[[#This Row],[分项工程名称]],模板!C:G,3,FALSE))</f>
        <v>电线、电缆穿管和线槽敷设检验批质量验收记录</v>
      </c>
      <c r="U26" s="2" t="str">
        <f t="shared" si="8"/>
        <v>刚果（金）庞比铜钴矿项目</v>
      </c>
      <c r="V26" s="2" t="str">
        <f t="shared" si="9"/>
        <v>刚果（金）庞比铜钴矿项目   测试</v>
      </c>
      <c r="W26" s="11" t="str">
        <f>IF(ISBLANK(A26),"",表1_11[[#This Row],[子项名称]]&amp;表1_11[[#This Row],[标题]]&amp;表1_11[[#This Row],[分项工程代号]])</f>
        <v>测试电线、电缆穿管和线槽敷设检验批质量验收记录5</v>
      </c>
      <c r="X26" s="11">
        <f>IF(ISBLANK(A26),"",COUNTIF(W:W,表1_11[[#This Row],[子项名称]]&amp;表1_11[[#This Row],[标题]]&amp;表1_11[[#This Row],[分项工程代号]]))</f>
        <v>10</v>
      </c>
      <c r="Y26" s="11" t="str">
        <f>IF(ISBLANK(A26),"",表1_11[[#This Row],[子项名称]]&amp;表1_11[[#This Row],[分项工程代号]]&amp;表1_11[[#This Row],[分项工程名称]])</f>
        <v>测试5电线、电缆穿管和线槽敷设</v>
      </c>
      <c r="Z26" s="11" t="b">
        <f>IF(ISBLANK(A26),"",IF(MATCH(表1_11[[#This Row],[子项名称]]&amp;表1_11[[#This Row],[分项工程代号]]&amp;表1_11[[#This Row],[分项工程名称]],Y:Y,0)=ROW(表1_11[[#This Row],[子项名称]]),TRUE,FALSE))</f>
        <v>0</v>
      </c>
      <c r="AA26" s="11" t="str">
        <f t="shared" si="10"/>
        <v>《建筑电气工程施工验收规范》 GB50303-2015</v>
      </c>
      <c r="AB26" s="11" t="str">
        <f>IF(ISBLANK(A26),"",VLOOKUP(表1_11[[#This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27" customHeight="1" spans="1:28">
      <c r="A27" t="s">
        <v>192</v>
      </c>
      <c r="B27" s="5">
        <f ca="1" t="shared" si="0"/>
        <v>6</v>
      </c>
      <c r="C27" t="s">
        <v>35</v>
      </c>
      <c r="D27">
        <v>5</v>
      </c>
      <c r="E27" t="s">
        <v>58</v>
      </c>
      <c r="F27" t="s">
        <v>51</v>
      </c>
      <c r="G27" s="4">
        <v>43918</v>
      </c>
      <c r="H27" t="b">
        <v>0</v>
      </c>
      <c r="I27" t="s">
        <v>59</v>
      </c>
      <c r="J27" t="b">
        <v>0</v>
      </c>
      <c r="K27" s="11" t="str">
        <f>IF(ISBLANK(A27),"",VLOOKUP("S2"&amp;表1_11[[#This Row],[分项工程代号]]&amp;表1_11[[#This Row],[分项工程名称]],模板!D:F,3,FALSE))</f>
        <v>S2-05-C7-</v>
      </c>
      <c r="L27" s="2" t="str">
        <f ca="1">IF(ISBLANK(A27),"",表1_11[[#This Row],[编号]]&amp;TEXT(表1_11[[#This Row],[序号]],"000"))</f>
        <v>S2-05-C7-006</v>
      </c>
      <c r="M27" s="11" t="str">
        <f t="shared" si="1"/>
        <v>北方工程刚果（金）有限公司</v>
      </c>
      <c r="N27" s="11" t="str">
        <f t="shared" si="2"/>
        <v>李云松</v>
      </c>
      <c r="O27" s="11" t="str">
        <f t="shared" si="3"/>
        <v>黄必银</v>
      </c>
      <c r="P27" s="2" t="str">
        <f t="shared" si="4"/>
        <v>WUHUANG CONSTRUCTION ET COMMERCE RDC SAS</v>
      </c>
      <c r="Q27" s="2" t="str">
        <f t="shared" si="5"/>
        <v>陈陆</v>
      </c>
      <c r="R27" s="2" t="str">
        <f t="shared" si="6"/>
        <v>曹学能</v>
      </c>
      <c r="S27" s="11" t="str">
        <f t="shared" si="7"/>
        <v>鑫诚建设监理咨询有限公司</v>
      </c>
      <c r="T27" s="11" t="str">
        <f>IF(ISBLANK(A27),"",VLOOKUP(表1_11[[#This Row],[分项工程名称]],模板!C:G,3,FALSE))</f>
        <v>电线、电缆导管和线槽敷设检验批质量验收记录</v>
      </c>
      <c r="U27" s="2" t="str">
        <f t="shared" si="8"/>
        <v>刚果（金）庞比铜钴矿项目</v>
      </c>
      <c r="V27" s="2" t="str">
        <f t="shared" si="9"/>
        <v>刚果（金）庞比铜钴矿项目   测试</v>
      </c>
      <c r="W27" s="11" t="str">
        <f>IF(ISBLANK(A27),"",表1_11[[#This Row],[子项名称]]&amp;表1_11[[#This Row],[标题]]&amp;表1_11[[#This Row],[分项工程代号]])</f>
        <v>测试电线、电缆导管和线槽敷设检验批质量验收记录5</v>
      </c>
      <c r="X27" s="11">
        <f>IF(ISBLANK(A27),"",COUNTIF(W:W,表1_11[[#This Row],[子项名称]]&amp;表1_11[[#This Row],[标题]]&amp;表1_11[[#This Row],[分项工程代号]]))</f>
        <v>10</v>
      </c>
      <c r="Y27" s="11" t="str">
        <f>IF(ISBLANK(A27),"",表1_11[[#This Row],[子项名称]]&amp;表1_11[[#This Row],[分项工程代号]]&amp;表1_11[[#This Row],[分项工程名称]])</f>
        <v>测试5电线、电缆导管和线槽敷设</v>
      </c>
      <c r="Z27" s="11" t="b">
        <f>IF(ISBLANK(A27),"",IF(MATCH(表1_11[[#This Row],[子项名称]]&amp;表1_11[[#This Row],[分项工程代号]]&amp;表1_11[[#This Row],[分项工程名称]],Y:Y,0)=ROW(表1_11[[#This Row],[子项名称]]),TRUE,FALSE))</f>
        <v>0</v>
      </c>
      <c r="AA27" s="11" t="str">
        <f t="shared" si="10"/>
        <v>《建筑电气工程施工验收规范》 GB50303-2015</v>
      </c>
      <c r="AB27" s="11" t="str">
        <f>IF(ISBLANK(A27),"",VLOOKUP(表1_11[[#This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28" customHeight="1" spans="1:28">
      <c r="A28" t="s">
        <v>192</v>
      </c>
      <c r="B28" s="5">
        <f ca="1" t="shared" si="0"/>
        <v>7</v>
      </c>
      <c r="C28" t="s">
        <v>35</v>
      </c>
      <c r="D28">
        <v>5</v>
      </c>
      <c r="E28" t="s">
        <v>60</v>
      </c>
      <c r="F28" t="s">
        <v>51</v>
      </c>
      <c r="G28" s="4">
        <v>43918</v>
      </c>
      <c r="H28" t="b">
        <v>0</v>
      </c>
      <c r="I28" t="s">
        <v>59</v>
      </c>
      <c r="J28" t="b">
        <v>0</v>
      </c>
      <c r="K28" s="11" t="str">
        <f>IF(ISBLANK(A28),"",VLOOKUP("S2"&amp;表1_11[[#This Row],[分项工程代号]]&amp;表1_11[[#This Row],[分项工程名称]],模板!D:F,3,FALSE))</f>
        <v>S2-05-C7-</v>
      </c>
      <c r="L28" s="2" t="str">
        <f ca="1">IF(ISBLANK(A28),"",表1_11[[#This Row],[编号]]&amp;TEXT(表1_11[[#This Row],[序号]],"000"))</f>
        <v>S2-05-C7-007</v>
      </c>
      <c r="M28" s="11" t="str">
        <f t="shared" si="1"/>
        <v>北方工程刚果（金）有限公司</v>
      </c>
      <c r="N28" s="11" t="str">
        <f t="shared" si="2"/>
        <v>李云松</v>
      </c>
      <c r="O28" s="11" t="str">
        <f t="shared" si="3"/>
        <v>黄必银</v>
      </c>
      <c r="P28" s="2" t="str">
        <f t="shared" si="4"/>
        <v>WUHUANG CONSTRUCTION ET COMMERCE RDC SAS</v>
      </c>
      <c r="Q28" s="2" t="str">
        <f t="shared" si="5"/>
        <v>陈陆</v>
      </c>
      <c r="R28" s="2" t="str">
        <f t="shared" si="6"/>
        <v>曹学能</v>
      </c>
      <c r="S28" s="11" t="str">
        <f t="shared" si="7"/>
        <v>鑫诚建设监理咨询有限公司</v>
      </c>
      <c r="T28" s="11" t="str">
        <f>IF(ISBLANK(A28),"",VLOOKUP(表1_11[[#This Row],[分项工程名称]],模板!C:G,3,FALSE))</f>
        <v>电线、电缆导管和线槽敷设检验批质量验收记录</v>
      </c>
      <c r="U28" s="2" t="str">
        <f t="shared" si="8"/>
        <v>刚果（金）庞比铜钴矿项目</v>
      </c>
      <c r="V28" s="2" t="str">
        <f t="shared" si="9"/>
        <v>刚果（金）庞比铜钴矿项目   测试</v>
      </c>
      <c r="W28" s="11" t="str">
        <f>IF(ISBLANK(A28),"",表1_11[[#This Row],[子项名称]]&amp;表1_11[[#This Row],[标题]]&amp;表1_11[[#This Row],[分项工程代号]])</f>
        <v>测试电线、电缆导管和线槽敷设检验批质量验收记录5</v>
      </c>
      <c r="X28" s="11">
        <f>IF(ISBLANK(A28),"",COUNTIF(W:W,表1_11[[#This Row],[子项名称]]&amp;表1_11[[#This Row],[标题]]&amp;表1_11[[#This Row],[分项工程代号]]))</f>
        <v>10</v>
      </c>
      <c r="Y28" s="11" t="str">
        <f>IF(ISBLANK(A28),"",表1_11[[#This Row],[子项名称]]&amp;表1_11[[#This Row],[分项工程代号]]&amp;表1_11[[#This Row],[分项工程名称]])</f>
        <v>测试5电线、电缆导管和线槽敷设</v>
      </c>
      <c r="Z28" s="11" t="b">
        <f>IF(ISBLANK(A28),"",IF(MATCH(表1_11[[#This Row],[子项名称]]&amp;表1_11[[#This Row],[分项工程代号]]&amp;表1_11[[#This Row],[分项工程名称]],Y:Y,0)=ROW(表1_11[[#This Row],[子项名称]]),TRUE,FALSE))</f>
        <v>0</v>
      </c>
      <c r="AA28" s="11" t="str">
        <f t="shared" si="10"/>
        <v>《建筑电气工程施工验收规范》 GB50303-2015</v>
      </c>
      <c r="AB28" s="11" t="str">
        <f>IF(ISBLANK(A28),"",VLOOKUP(表1_11[[#This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29" customHeight="1" spans="1:28">
      <c r="A29" t="s">
        <v>192</v>
      </c>
      <c r="B29" s="5">
        <f ca="1" t="shared" si="0"/>
        <v>4</v>
      </c>
      <c r="C29" t="s">
        <v>36</v>
      </c>
      <c r="D29">
        <v>5</v>
      </c>
      <c r="E29" t="s">
        <v>58</v>
      </c>
      <c r="F29" t="s">
        <v>51</v>
      </c>
      <c r="G29" s="4">
        <v>43924</v>
      </c>
      <c r="H29" t="b">
        <v>0</v>
      </c>
      <c r="I29" t="s">
        <v>59</v>
      </c>
      <c r="J29" t="b">
        <v>0</v>
      </c>
      <c r="K29" s="11" t="str">
        <f>IF(ISBLANK(A29),"",VLOOKUP("S2"&amp;表1_11[[#This Row],[分项工程代号]]&amp;表1_11[[#This Row],[分项工程名称]],模板!D:F,3,FALSE))</f>
        <v>S2-05-C7-</v>
      </c>
      <c r="L29" s="2" t="str">
        <f ca="1">IF(ISBLANK(A29),"",表1_11[[#This Row],[编号]]&amp;TEXT(表1_11[[#This Row],[序号]],"000"))</f>
        <v>S2-05-C7-004</v>
      </c>
      <c r="M29" s="11" t="str">
        <f t="shared" si="1"/>
        <v>北方工程刚果（金）有限公司</v>
      </c>
      <c r="N29" s="11" t="str">
        <f t="shared" si="2"/>
        <v>李云松</v>
      </c>
      <c r="O29" s="11" t="str">
        <f t="shared" si="3"/>
        <v>黄必银</v>
      </c>
      <c r="P29" s="2" t="str">
        <f t="shared" si="4"/>
        <v>WUHUANG CONSTRUCTION ET COMMERCE RDC SAS</v>
      </c>
      <c r="Q29" s="2" t="str">
        <f t="shared" si="5"/>
        <v>陈陆</v>
      </c>
      <c r="R29" s="2" t="str">
        <f t="shared" si="6"/>
        <v>曹学能</v>
      </c>
      <c r="S29" s="11" t="str">
        <f t="shared" si="7"/>
        <v>鑫诚建设监理咨询有限公司</v>
      </c>
      <c r="T29" s="11" t="str">
        <f>IF(ISBLANK(A29),"",VLOOKUP(表1_11[[#This Row],[分项工程名称]],模板!C:G,3,FALSE))</f>
        <v>普通灯具安装检验批质量验收记录</v>
      </c>
      <c r="U29" s="2" t="str">
        <f t="shared" si="8"/>
        <v>刚果（金）庞比铜钴矿项目</v>
      </c>
      <c r="V29" s="2" t="str">
        <f t="shared" si="9"/>
        <v>刚果（金）庞比铜钴矿项目   测试</v>
      </c>
      <c r="W29" s="11" t="str">
        <f>IF(ISBLANK(A29),"",表1_11[[#This Row],[子项名称]]&amp;表1_11[[#This Row],[标题]]&amp;表1_11[[#This Row],[分项工程代号]])</f>
        <v>测试普通灯具安装检验批质量验收记录5</v>
      </c>
      <c r="X29" s="11">
        <f>IF(ISBLANK(A29),"",COUNTIF(W:W,表1_11[[#This Row],[子项名称]]&amp;表1_11[[#This Row],[标题]]&amp;表1_11[[#This Row],[分项工程代号]]))</f>
        <v>5</v>
      </c>
      <c r="Y29" s="11" t="str">
        <f>IF(ISBLANK(A29),"",表1_11[[#This Row],[子项名称]]&amp;表1_11[[#This Row],[分项工程代号]]&amp;表1_11[[#This Row],[分项工程名称]])</f>
        <v>测试5普通灯具安装</v>
      </c>
      <c r="Z29" s="11" t="b">
        <f>IF(ISBLANK(A29),"",IF(MATCH(表1_11[[#This Row],[子项名称]]&amp;表1_11[[#This Row],[分项工程代号]]&amp;表1_11[[#This Row],[分项工程名称]],Y:Y,0)=ROW(表1_11[[#This Row],[子项名称]]),TRUE,FALSE))</f>
        <v>0</v>
      </c>
      <c r="AA29" s="11" t="str">
        <f t="shared" si="10"/>
        <v>《建筑电气工程施工验收规范》 GB50303-2015</v>
      </c>
      <c r="AB29" s="11" t="str">
        <f>IF(ISBLANK(A29),"",VLOOKUP(表1_11[[#This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row>
    <row r="30" customHeight="1" spans="1:28">
      <c r="A30" t="s">
        <v>192</v>
      </c>
      <c r="B30" s="5">
        <f ca="1" t="shared" si="0"/>
        <v>5</v>
      </c>
      <c r="C30" t="s">
        <v>36</v>
      </c>
      <c r="D30">
        <v>5</v>
      </c>
      <c r="E30" t="s">
        <v>61</v>
      </c>
      <c r="F30" t="s">
        <v>51</v>
      </c>
      <c r="G30" s="4">
        <v>43924</v>
      </c>
      <c r="H30" t="b">
        <v>0</v>
      </c>
      <c r="I30" t="s">
        <v>59</v>
      </c>
      <c r="J30" t="b">
        <v>0</v>
      </c>
      <c r="K30" s="11" t="str">
        <f>IF(ISBLANK(A30),"",VLOOKUP("S2"&amp;表1_11[[#This Row],[分项工程代号]]&amp;表1_11[[#This Row],[分项工程名称]],模板!D:F,3,FALSE))</f>
        <v>S2-05-C7-</v>
      </c>
      <c r="L30" s="2" t="str">
        <f ca="1">IF(ISBLANK(A30),"",表1_11[[#This Row],[编号]]&amp;TEXT(表1_11[[#This Row],[序号]],"000"))</f>
        <v>S2-05-C7-005</v>
      </c>
      <c r="M30" s="11" t="str">
        <f t="shared" si="1"/>
        <v>北方工程刚果（金）有限公司</v>
      </c>
      <c r="N30" s="11" t="str">
        <f t="shared" si="2"/>
        <v>李云松</v>
      </c>
      <c r="O30" s="11" t="str">
        <f t="shared" si="3"/>
        <v>黄必银</v>
      </c>
      <c r="P30" s="2" t="str">
        <f t="shared" si="4"/>
        <v>WUHUANG CONSTRUCTION ET COMMERCE RDC SAS</v>
      </c>
      <c r="Q30" s="2" t="str">
        <f t="shared" si="5"/>
        <v>陈陆</v>
      </c>
      <c r="R30" s="2" t="str">
        <f t="shared" si="6"/>
        <v>曹学能</v>
      </c>
      <c r="S30" s="11" t="str">
        <f t="shared" si="7"/>
        <v>鑫诚建设监理咨询有限公司</v>
      </c>
      <c r="T30" s="11" t="str">
        <f>IF(ISBLANK(A30),"",VLOOKUP(表1_11[[#This Row],[分项工程名称]],模板!C:G,3,FALSE))</f>
        <v>普通灯具安装检验批质量验收记录</v>
      </c>
      <c r="U30" s="2" t="str">
        <f t="shared" si="8"/>
        <v>刚果（金）庞比铜钴矿项目</v>
      </c>
      <c r="V30" s="2" t="str">
        <f t="shared" si="9"/>
        <v>刚果（金）庞比铜钴矿项目   测试</v>
      </c>
      <c r="W30" s="11" t="str">
        <f>IF(ISBLANK(A30),"",表1_11[[#This Row],[子项名称]]&amp;表1_11[[#This Row],[标题]]&amp;表1_11[[#This Row],[分项工程代号]])</f>
        <v>测试普通灯具安装检验批质量验收记录5</v>
      </c>
      <c r="X30" s="11">
        <f>IF(ISBLANK(A30),"",COUNTIF(W:W,表1_11[[#This Row],[子项名称]]&amp;表1_11[[#This Row],[标题]]&amp;表1_11[[#This Row],[分项工程代号]]))</f>
        <v>5</v>
      </c>
      <c r="Y30" s="11" t="str">
        <f>IF(ISBLANK(A30),"",表1_11[[#This Row],[子项名称]]&amp;表1_11[[#This Row],[分项工程代号]]&amp;表1_11[[#This Row],[分项工程名称]])</f>
        <v>测试5普通灯具安装</v>
      </c>
      <c r="Z30" s="11" t="b">
        <f>IF(ISBLANK(A30),"",IF(MATCH(表1_11[[#This Row],[子项名称]]&amp;表1_11[[#This Row],[分项工程代号]]&amp;表1_11[[#This Row],[分项工程名称]],Y:Y,0)=ROW(表1_11[[#This Row],[子项名称]]),TRUE,FALSE))</f>
        <v>0</v>
      </c>
      <c r="AA30" s="11" t="str">
        <f t="shared" si="10"/>
        <v>《建筑电气工程施工验收规范》 GB50303-2015</v>
      </c>
      <c r="AB30" s="11" t="str">
        <f>IF(ISBLANK(A30),"",VLOOKUP(表1_11[[#This Row],[分项工程名称]],施工检查记录[#All],2,FALSE))</f>
        <v>1.一般敞开式灯具，灯头对地面距离（采用安全电压时除外）符合GB50303-2015的规定
2.当灯具距地面高度小于是2.4m时，灯具的可接近裸露导体必须接地或接零，且有可靠标识
3.灯具及其配件齐全，无机械损伤、变形、涂层剥落和灯罩破裂等缺陷</v>
      </c>
    </row>
    <row r="31" customHeight="1" spans="1:28">
      <c r="A31" t="s">
        <v>192</v>
      </c>
      <c r="B31" s="5">
        <f ca="1" t="shared" si="0"/>
        <v>8</v>
      </c>
      <c r="C31" t="s">
        <v>30</v>
      </c>
      <c r="D31">
        <v>5</v>
      </c>
      <c r="E31" t="s">
        <v>63</v>
      </c>
      <c r="F31" t="s">
        <v>51</v>
      </c>
      <c r="G31" s="4">
        <v>43953</v>
      </c>
      <c r="H31" t="b">
        <v>0</v>
      </c>
      <c r="I31" t="s">
        <v>64</v>
      </c>
      <c r="J31" t="b">
        <v>0</v>
      </c>
      <c r="K31" s="11" t="str">
        <f>IF(ISBLANK(A31),"",VLOOKUP("S2"&amp;表1_11[[#This Row],[分项工程代号]]&amp;表1_11[[#This Row],[分项工程名称]],模板!D:F,3,FALSE))</f>
        <v>S2-05-C7-</v>
      </c>
      <c r="L31" s="2" t="str">
        <f ca="1">IF(ISBLANK(A31),"",表1_11[[#This Row],[编号]]&amp;TEXT(表1_11[[#This Row],[序号]],"000"))</f>
        <v>S2-05-C7-008</v>
      </c>
      <c r="M31" s="11" t="str">
        <f t="shared" si="1"/>
        <v>北方工程刚果（金）有限公司</v>
      </c>
      <c r="N31" s="11" t="str">
        <f t="shared" si="2"/>
        <v>李云松</v>
      </c>
      <c r="O31" s="11" t="str">
        <f t="shared" si="3"/>
        <v>黄必银</v>
      </c>
      <c r="P31" s="2" t="str">
        <f t="shared" si="4"/>
        <v>WUHUANG CONSTRUCTION ET COMMERCE RDC SAS</v>
      </c>
      <c r="Q31" s="2" t="str">
        <f t="shared" si="5"/>
        <v>陈陆</v>
      </c>
      <c r="R31" s="2" t="str">
        <f t="shared" si="6"/>
        <v>曹学能</v>
      </c>
      <c r="S31" s="11" t="str">
        <f t="shared" si="7"/>
        <v>鑫诚建设监理咨询有限公司</v>
      </c>
      <c r="T31" s="11" t="str">
        <f>IF(ISBLANK(A31),"",VLOOKUP(表1_11[[#This Row],[分项工程名称]],模板!C:G,3,FALSE))</f>
        <v>电线、电缆穿管和线槽敷设检验批质量验收记录</v>
      </c>
      <c r="U31" s="2" t="str">
        <f t="shared" si="8"/>
        <v>刚果（金）庞比铜钴矿项目</v>
      </c>
      <c r="V31" s="2" t="str">
        <f t="shared" si="9"/>
        <v>刚果（金）庞比铜钴矿项目   测试</v>
      </c>
      <c r="W31" s="11" t="str">
        <f>IF(ISBLANK(A31),"",表1_11[[#This Row],[子项名称]]&amp;表1_11[[#This Row],[标题]]&amp;表1_11[[#This Row],[分项工程代号]])</f>
        <v>测试电线、电缆穿管和线槽敷设检验批质量验收记录5</v>
      </c>
      <c r="X31" s="11">
        <f>IF(ISBLANK(A31),"",COUNTIF(W:W,表1_11[[#This Row],[子项名称]]&amp;表1_11[[#This Row],[标题]]&amp;表1_11[[#This Row],[分项工程代号]]))</f>
        <v>10</v>
      </c>
      <c r="Y31" s="11" t="str">
        <f>IF(ISBLANK(A31),"",表1_11[[#This Row],[子项名称]]&amp;表1_11[[#This Row],[分项工程代号]]&amp;表1_11[[#This Row],[分项工程名称]])</f>
        <v>测试5电线、电缆穿管和线槽敷设</v>
      </c>
      <c r="Z31" s="11" t="b">
        <f>IF(ISBLANK(A31),"",IF(MATCH(表1_11[[#This Row],[子项名称]]&amp;表1_11[[#This Row],[分项工程代号]]&amp;表1_11[[#This Row],[分项工程名称]],Y:Y,0)=ROW(表1_11[[#This Row],[子项名称]]),TRUE,FALSE))</f>
        <v>0</v>
      </c>
      <c r="AA31" s="11" t="str">
        <f t="shared" si="10"/>
        <v>《建筑电气工程施工验收规范》 GB50303-2015</v>
      </c>
      <c r="AB31" s="11" t="str">
        <f>IF(ISBLANK(A31),"",VLOOKUP(表1_11[[#This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32" customHeight="1" spans="1:28">
      <c r="A32" t="s">
        <v>192</v>
      </c>
      <c r="B32" s="5">
        <f ca="1" t="shared" si="0"/>
        <v>8</v>
      </c>
      <c r="C32" t="s">
        <v>35</v>
      </c>
      <c r="D32">
        <v>5</v>
      </c>
      <c r="E32" t="s">
        <v>63</v>
      </c>
      <c r="F32" t="s">
        <v>51</v>
      </c>
      <c r="G32" s="4">
        <v>43937</v>
      </c>
      <c r="H32" t="b">
        <v>0</v>
      </c>
      <c r="I32" t="s">
        <v>64</v>
      </c>
      <c r="J32" t="b">
        <v>0</v>
      </c>
      <c r="K32" s="11" t="str">
        <f>IF(ISBLANK(A32),"",VLOOKUP("S2"&amp;表1_11[[#This Row],[分项工程代号]]&amp;表1_11[[#This Row],[分项工程名称]],模板!D:F,3,FALSE))</f>
        <v>S2-05-C7-</v>
      </c>
      <c r="L32" s="2" t="str">
        <f ca="1">IF(ISBLANK(A32),"",表1_11[[#This Row],[编号]]&amp;TEXT(表1_11[[#This Row],[序号]],"000"))</f>
        <v>S2-05-C7-008</v>
      </c>
      <c r="M32" s="11" t="str">
        <f t="shared" si="1"/>
        <v>北方工程刚果（金）有限公司</v>
      </c>
      <c r="N32" s="11" t="str">
        <f t="shared" si="2"/>
        <v>李云松</v>
      </c>
      <c r="O32" s="11" t="str">
        <f t="shared" si="3"/>
        <v>黄必银</v>
      </c>
      <c r="P32" s="2" t="str">
        <f t="shared" si="4"/>
        <v>WUHUANG CONSTRUCTION ET COMMERCE RDC SAS</v>
      </c>
      <c r="Q32" s="2" t="str">
        <f t="shared" si="5"/>
        <v>陈陆</v>
      </c>
      <c r="R32" s="2" t="str">
        <f t="shared" si="6"/>
        <v>曹学能</v>
      </c>
      <c r="S32" s="11" t="str">
        <f t="shared" si="7"/>
        <v>鑫诚建设监理咨询有限公司</v>
      </c>
      <c r="T32" s="11" t="str">
        <f>IF(ISBLANK(A32),"",VLOOKUP(表1_11[[#This Row],[分项工程名称]],模板!C:G,3,FALSE))</f>
        <v>电线、电缆导管和线槽敷设检验批质量验收记录</v>
      </c>
      <c r="U32" s="2" t="str">
        <f t="shared" si="8"/>
        <v>刚果（金）庞比铜钴矿项目</v>
      </c>
      <c r="V32" s="2" t="str">
        <f t="shared" si="9"/>
        <v>刚果（金）庞比铜钴矿项目   测试</v>
      </c>
      <c r="W32" s="11" t="str">
        <f>IF(ISBLANK(A32),"",表1_11[[#This Row],[子项名称]]&amp;表1_11[[#This Row],[标题]]&amp;表1_11[[#This Row],[分项工程代号]])</f>
        <v>测试电线、电缆导管和线槽敷设检验批质量验收记录5</v>
      </c>
      <c r="X32" s="11">
        <f>IF(ISBLANK(A32),"",COUNTIF(W:W,表1_11[[#This Row],[子项名称]]&amp;表1_11[[#This Row],[标题]]&amp;表1_11[[#This Row],[分项工程代号]]))</f>
        <v>10</v>
      </c>
      <c r="Y32" s="11" t="str">
        <f>IF(ISBLANK(A32),"",表1_11[[#This Row],[子项名称]]&amp;表1_11[[#This Row],[分项工程代号]]&amp;表1_11[[#This Row],[分项工程名称]])</f>
        <v>测试5电线、电缆导管和线槽敷设</v>
      </c>
      <c r="Z32" s="11" t="b">
        <f>IF(ISBLANK(A32),"",IF(MATCH(表1_11[[#This Row],[子项名称]]&amp;表1_11[[#This Row],[分项工程代号]]&amp;表1_11[[#This Row],[分项工程名称]],Y:Y,0)=ROW(表1_11[[#This Row],[子项名称]]),TRUE,FALSE))</f>
        <v>0</v>
      </c>
      <c r="AA32" s="11" t="str">
        <f t="shared" si="10"/>
        <v>《建筑电气工程施工验收规范》 GB50303-2015</v>
      </c>
      <c r="AB32" s="11" t="str">
        <f>IF(ISBLANK(A32),"",VLOOKUP(表1_11[[#This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33" customHeight="1" spans="1:28">
      <c r="A33" t="s">
        <v>192</v>
      </c>
      <c r="B33" s="5">
        <f ca="1" t="shared" si="0"/>
        <v>9</v>
      </c>
      <c r="C33" t="s">
        <v>30</v>
      </c>
      <c r="D33">
        <v>5</v>
      </c>
      <c r="E33" t="s">
        <v>66</v>
      </c>
      <c r="F33" t="s">
        <v>51</v>
      </c>
      <c r="G33" s="4">
        <v>43953</v>
      </c>
      <c r="H33" t="b">
        <v>0</v>
      </c>
      <c r="I33" t="s">
        <v>67</v>
      </c>
      <c r="J33" t="b">
        <v>0</v>
      </c>
      <c r="K33" s="11" t="str">
        <f>IF(ISBLANK(A33),"",VLOOKUP("S2"&amp;表1_11[[#This Row],[分项工程代号]]&amp;表1_11[[#This Row],[分项工程名称]],模板!D:F,3,FALSE))</f>
        <v>S2-05-C7-</v>
      </c>
      <c r="L33" s="2" t="str">
        <f ca="1">IF(ISBLANK(A33),"",表1_11[[#This Row],[编号]]&amp;TEXT(表1_11[[#This Row],[序号]],"000"))</f>
        <v>S2-05-C7-009</v>
      </c>
      <c r="M33" s="11" t="str">
        <f t="shared" si="1"/>
        <v>北方工程刚果（金）有限公司</v>
      </c>
      <c r="N33" s="11" t="str">
        <f t="shared" si="2"/>
        <v>李云松</v>
      </c>
      <c r="O33" s="11" t="str">
        <f t="shared" si="3"/>
        <v>黄必银</v>
      </c>
      <c r="P33" s="2" t="str">
        <f t="shared" si="4"/>
        <v>WUHUANG CONSTRUCTION ET COMMERCE RDC SAS</v>
      </c>
      <c r="Q33" s="2" t="str">
        <f t="shared" si="5"/>
        <v>陈陆</v>
      </c>
      <c r="R33" s="2" t="str">
        <f t="shared" si="6"/>
        <v>曹学能</v>
      </c>
      <c r="S33" s="11" t="str">
        <f t="shared" si="7"/>
        <v>鑫诚建设监理咨询有限公司</v>
      </c>
      <c r="T33" s="11" t="str">
        <f>IF(ISBLANK(A33),"",VLOOKUP(表1_11[[#This Row],[分项工程名称]],模板!C:G,3,FALSE))</f>
        <v>电线、电缆穿管和线槽敷设检验批质量验收记录</v>
      </c>
      <c r="U33" s="2" t="str">
        <f t="shared" si="8"/>
        <v>刚果（金）庞比铜钴矿项目</v>
      </c>
      <c r="V33" s="2" t="str">
        <f t="shared" si="9"/>
        <v>刚果（金）庞比铜钴矿项目   测试</v>
      </c>
      <c r="W33" s="11" t="str">
        <f>IF(ISBLANK(A33),"",表1_11[[#This Row],[子项名称]]&amp;表1_11[[#This Row],[标题]]&amp;表1_11[[#This Row],[分项工程代号]])</f>
        <v>测试电线、电缆穿管和线槽敷设检验批质量验收记录5</v>
      </c>
      <c r="X33" s="11">
        <f>IF(ISBLANK(A33),"",COUNTIF(W:W,表1_11[[#This Row],[子项名称]]&amp;表1_11[[#This Row],[标题]]&amp;表1_11[[#This Row],[分项工程代号]]))</f>
        <v>10</v>
      </c>
      <c r="Y33" s="11" t="str">
        <f>IF(ISBLANK(A33),"",表1_11[[#This Row],[子项名称]]&amp;表1_11[[#This Row],[分项工程代号]]&amp;表1_11[[#This Row],[分项工程名称]])</f>
        <v>测试5电线、电缆穿管和线槽敷设</v>
      </c>
      <c r="Z33" s="11" t="b">
        <f>IF(ISBLANK(A33),"",IF(MATCH(表1_11[[#This Row],[子项名称]]&amp;表1_11[[#This Row],[分项工程代号]]&amp;表1_11[[#This Row],[分项工程名称]],Y:Y,0)=ROW(表1_11[[#This Row],[子项名称]]),TRUE,FALSE))</f>
        <v>0</v>
      </c>
      <c r="AA33" s="11" t="str">
        <f t="shared" si="10"/>
        <v>《建筑电气工程施工验收规范》 GB50303-2015</v>
      </c>
      <c r="AB33" s="11" t="str">
        <f>IF(ISBLANK(A33),"",VLOOKUP(表1_11[[#This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34" customHeight="1" spans="1:28">
      <c r="A34" t="s">
        <v>192</v>
      </c>
      <c r="B34" s="5">
        <f ca="1" t="shared" si="0"/>
        <v>9</v>
      </c>
      <c r="C34" t="s">
        <v>35</v>
      </c>
      <c r="D34">
        <v>5</v>
      </c>
      <c r="E34" t="s">
        <v>66</v>
      </c>
      <c r="F34" t="s">
        <v>51</v>
      </c>
      <c r="G34" s="4">
        <v>43926</v>
      </c>
      <c r="H34" t="b">
        <v>0</v>
      </c>
      <c r="I34" t="s">
        <v>67</v>
      </c>
      <c r="J34" t="b">
        <v>0</v>
      </c>
      <c r="K34" s="11" t="str">
        <f>IF(ISBLANK(A34),"",VLOOKUP("S2"&amp;表1_11[[#This Row],[分项工程代号]]&amp;表1_11[[#This Row],[分项工程名称]],模板!D:F,3,FALSE))</f>
        <v>S2-05-C7-</v>
      </c>
      <c r="L34" s="2" t="str">
        <f ca="1">IF(ISBLANK(A34),"",表1_11[[#This Row],[编号]]&amp;TEXT(表1_11[[#This Row],[序号]],"000"))</f>
        <v>S2-05-C7-009</v>
      </c>
      <c r="M34" s="11" t="str">
        <f t="shared" si="1"/>
        <v>北方工程刚果（金）有限公司</v>
      </c>
      <c r="N34" s="11" t="str">
        <f t="shared" si="2"/>
        <v>李云松</v>
      </c>
      <c r="O34" s="11" t="str">
        <f t="shared" si="3"/>
        <v>黄必银</v>
      </c>
      <c r="P34" s="2" t="str">
        <f t="shared" si="4"/>
        <v>WUHUANG CONSTRUCTION ET COMMERCE RDC SAS</v>
      </c>
      <c r="Q34" s="2" t="str">
        <f t="shared" si="5"/>
        <v>陈陆</v>
      </c>
      <c r="R34" s="2" t="str">
        <f t="shared" si="6"/>
        <v>曹学能</v>
      </c>
      <c r="S34" s="11" t="str">
        <f t="shared" si="7"/>
        <v>鑫诚建设监理咨询有限公司</v>
      </c>
      <c r="T34" s="11" t="str">
        <f>IF(ISBLANK(A34),"",VLOOKUP(表1_11[[#This Row],[分项工程名称]],模板!C:G,3,FALSE))</f>
        <v>电线、电缆导管和线槽敷设检验批质量验收记录</v>
      </c>
      <c r="U34" s="2" t="str">
        <f t="shared" si="8"/>
        <v>刚果（金）庞比铜钴矿项目</v>
      </c>
      <c r="V34" s="2" t="str">
        <f t="shared" si="9"/>
        <v>刚果（金）庞比铜钴矿项目   测试</v>
      </c>
      <c r="W34" s="11" t="str">
        <f>IF(ISBLANK(A34),"",表1_11[[#This Row],[子项名称]]&amp;表1_11[[#This Row],[标题]]&amp;表1_11[[#This Row],[分项工程代号]])</f>
        <v>测试电线、电缆导管和线槽敷设检验批质量验收记录5</v>
      </c>
      <c r="X34" s="11">
        <f>IF(ISBLANK(A34),"",COUNTIF(W:W,表1_11[[#This Row],[子项名称]]&amp;表1_11[[#This Row],[标题]]&amp;表1_11[[#This Row],[分项工程代号]]))</f>
        <v>10</v>
      </c>
      <c r="Y34" s="11" t="str">
        <f>IF(ISBLANK(A34),"",表1_11[[#This Row],[子项名称]]&amp;表1_11[[#This Row],[分项工程代号]]&amp;表1_11[[#This Row],[分项工程名称]])</f>
        <v>测试5电线、电缆导管和线槽敷设</v>
      </c>
      <c r="Z34" s="11" t="b">
        <f>IF(ISBLANK(A34),"",IF(MATCH(表1_11[[#This Row],[子项名称]]&amp;表1_11[[#This Row],[分项工程代号]]&amp;表1_11[[#This Row],[分项工程名称]],Y:Y,0)=ROW(表1_11[[#This Row],[子项名称]]),TRUE,FALSE))</f>
        <v>0</v>
      </c>
      <c r="AA34" s="11" t="str">
        <f t="shared" si="10"/>
        <v>《建筑电气工程施工验收规范》 GB50303-2015</v>
      </c>
      <c r="AB34" s="11" t="str">
        <f>IF(ISBLANK(A34),"",VLOOKUP(表1_11[[#This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35" customHeight="1" spans="1:28">
      <c r="A35" t="s">
        <v>192</v>
      </c>
      <c r="B35" s="5">
        <f ca="1" t="shared" si="0"/>
        <v>10</v>
      </c>
      <c r="C35" t="s">
        <v>30</v>
      </c>
      <c r="D35">
        <v>5</v>
      </c>
      <c r="E35" t="s">
        <v>69</v>
      </c>
      <c r="F35" t="s">
        <v>51</v>
      </c>
      <c r="G35" s="4">
        <v>43934</v>
      </c>
      <c r="H35" t="b">
        <v>0</v>
      </c>
      <c r="I35" t="s">
        <v>70</v>
      </c>
      <c r="J35" t="b">
        <v>0</v>
      </c>
      <c r="K35" s="11" t="str">
        <f>IF(ISBLANK(A35),"",VLOOKUP("S2"&amp;表1_11[[#This Row],[分项工程代号]]&amp;表1_11[[#This Row],[分项工程名称]],模板!D:F,3,FALSE))</f>
        <v>S2-05-C7-</v>
      </c>
      <c r="L35" s="2" t="str">
        <f ca="1">IF(ISBLANK(A35),"",表1_11[[#This Row],[编号]]&amp;TEXT(表1_11[[#This Row],[序号]],"000"))</f>
        <v>S2-05-C7-010</v>
      </c>
      <c r="M35" s="11" t="str">
        <f t="shared" si="1"/>
        <v>北方工程刚果（金）有限公司</v>
      </c>
      <c r="N35" s="11" t="str">
        <f t="shared" si="2"/>
        <v>李云松</v>
      </c>
      <c r="O35" s="11" t="str">
        <f t="shared" si="3"/>
        <v>黄必银</v>
      </c>
      <c r="P35" s="2" t="str">
        <f t="shared" si="4"/>
        <v>WUHUANG CONSTRUCTION ET COMMERCE RDC SAS</v>
      </c>
      <c r="Q35" s="2" t="str">
        <f t="shared" si="5"/>
        <v>陈陆</v>
      </c>
      <c r="R35" s="2" t="str">
        <f t="shared" si="6"/>
        <v>曹学能</v>
      </c>
      <c r="S35" s="11" t="str">
        <f t="shared" si="7"/>
        <v>鑫诚建设监理咨询有限公司</v>
      </c>
      <c r="T35" s="11" t="str">
        <f>IF(ISBLANK(A35),"",VLOOKUP(表1_11[[#This Row],[分项工程名称]],模板!C:G,3,FALSE))</f>
        <v>电线、电缆穿管和线槽敷设检验批质量验收记录</v>
      </c>
      <c r="U35" s="2" t="str">
        <f t="shared" si="8"/>
        <v>刚果（金）庞比铜钴矿项目</v>
      </c>
      <c r="V35" s="2" t="str">
        <f t="shared" si="9"/>
        <v>刚果（金）庞比铜钴矿项目   测试</v>
      </c>
      <c r="W35" s="11" t="str">
        <f>IF(ISBLANK(A35),"",表1_11[[#This Row],[子项名称]]&amp;表1_11[[#This Row],[标题]]&amp;表1_11[[#This Row],[分项工程代号]])</f>
        <v>测试电线、电缆穿管和线槽敷设检验批质量验收记录5</v>
      </c>
      <c r="X35" s="11">
        <f>IF(ISBLANK(A35),"",COUNTIF(W:W,表1_11[[#This Row],[子项名称]]&amp;表1_11[[#This Row],[标题]]&amp;表1_11[[#This Row],[分项工程代号]]))</f>
        <v>10</v>
      </c>
      <c r="Y35" s="11" t="str">
        <f>IF(ISBLANK(A35),"",表1_11[[#This Row],[子项名称]]&amp;表1_11[[#This Row],[分项工程代号]]&amp;表1_11[[#This Row],[分项工程名称]])</f>
        <v>测试5电线、电缆穿管和线槽敷设</v>
      </c>
      <c r="Z35" s="11" t="b">
        <f>IF(ISBLANK(A35),"",IF(MATCH(表1_11[[#This Row],[子项名称]]&amp;表1_11[[#This Row],[分项工程代号]]&amp;表1_11[[#This Row],[分项工程名称]],Y:Y,0)=ROW(表1_11[[#This Row],[子项名称]]),TRUE,FALSE))</f>
        <v>0</v>
      </c>
      <c r="AA35" s="11" t="str">
        <f t="shared" si="10"/>
        <v>《建筑电气工程施工验收规范》 GB50303-2015</v>
      </c>
      <c r="AB35" s="11" t="str">
        <f>IF(ISBLANK(A35),"",VLOOKUP(表1_11[[#This Row],[分项工程名称]],施工检查记录[#All],2,FALSE))</f>
        <v>1.三相或单相的交流单芯电缆不得单独穿于钢导管内
2.不同回路、不同电压等级和交流与直流的电线,不应穿于同一管内；同一交流回路的电线应穿于同一金属导管内，且管内电线不得有接头
3.管口应有保护措施，不进入接线盒（箱）的垂直管口穿入电线、电缆后，管口应密封</v>
      </c>
    </row>
    <row r="36" customHeight="1" spans="1:28">
      <c r="A36" t="s">
        <v>192</v>
      </c>
      <c r="B36" s="5">
        <f ca="1" t="shared" si="0"/>
        <v>10</v>
      </c>
      <c r="C36" t="s">
        <v>35</v>
      </c>
      <c r="D36">
        <v>5</v>
      </c>
      <c r="E36" t="s">
        <v>69</v>
      </c>
      <c r="F36" t="s">
        <v>51</v>
      </c>
      <c r="G36" s="4">
        <v>43928</v>
      </c>
      <c r="H36" t="b">
        <v>0</v>
      </c>
      <c r="I36" t="s">
        <v>70</v>
      </c>
      <c r="J36" t="b">
        <v>0</v>
      </c>
      <c r="K36" s="11" t="str">
        <f>IF(ISBLANK(A36),"",VLOOKUP("S2"&amp;表1_11[[#This Row],[分项工程代号]]&amp;表1_11[[#This Row],[分项工程名称]],模板!D:F,3,FALSE))</f>
        <v>S2-05-C7-</v>
      </c>
      <c r="L36" s="2" t="str">
        <f ca="1">IF(ISBLANK(A36),"",表1_11[[#This Row],[编号]]&amp;TEXT(表1_11[[#This Row],[序号]],"000"))</f>
        <v>S2-05-C7-010</v>
      </c>
      <c r="M36" s="11" t="str">
        <f t="shared" si="1"/>
        <v>北方工程刚果（金）有限公司</v>
      </c>
      <c r="N36" s="11" t="str">
        <f t="shared" si="2"/>
        <v>李云松</v>
      </c>
      <c r="O36" s="11" t="str">
        <f t="shared" si="3"/>
        <v>黄必银</v>
      </c>
      <c r="P36" s="2" t="str">
        <f t="shared" si="4"/>
        <v>WUHUANG CONSTRUCTION ET COMMERCE RDC SAS</v>
      </c>
      <c r="Q36" s="2" t="str">
        <f t="shared" si="5"/>
        <v>陈陆</v>
      </c>
      <c r="R36" s="2" t="str">
        <f t="shared" si="6"/>
        <v>曹学能</v>
      </c>
      <c r="S36" s="11" t="str">
        <f t="shared" si="7"/>
        <v>鑫诚建设监理咨询有限公司</v>
      </c>
      <c r="T36" s="11" t="str">
        <f>IF(ISBLANK(A36),"",VLOOKUP(表1_11[[#This Row],[分项工程名称]],模板!C:G,3,FALSE))</f>
        <v>电线、电缆导管和线槽敷设检验批质量验收记录</v>
      </c>
      <c r="U36" s="2" t="str">
        <f t="shared" si="8"/>
        <v>刚果（金）庞比铜钴矿项目</v>
      </c>
      <c r="V36" s="2" t="str">
        <f t="shared" si="9"/>
        <v>刚果（金）庞比铜钴矿项目   测试</v>
      </c>
      <c r="W36" s="11" t="str">
        <f>IF(ISBLANK(A36),"",表1_11[[#This Row],[子项名称]]&amp;表1_11[[#This Row],[标题]]&amp;表1_11[[#This Row],[分项工程代号]])</f>
        <v>测试电线、电缆导管和线槽敷设检验批质量验收记录5</v>
      </c>
      <c r="X36" s="11">
        <f>IF(ISBLANK(A36),"",COUNTIF(W:W,表1_11[[#This Row],[子项名称]]&amp;表1_11[[#This Row],[标题]]&amp;表1_11[[#This Row],[分项工程代号]]))</f>
        <v>10</v>
      </c>
      <c r="Y36" s="11" t="str">
        <f>IF(ISBLANK(A36),"",表1_11[[#This Row],[子项名称]]&amp;表1_11[[#This Row],[分项工程代号]]&amp;表1_11[[#This Row],[分项工程名称]])</f>
        <v>测试5电线、电缆导管和线槽敷设</v>
      </c>
      <c r="Z36" s="11" t="b">
        <f>IF(ISBLANK(A36),"",IF(MATCH(表1_11[[#This Row],[子项名称]]&amp;表1_11[[#This Row],[分项工程代号]]&amp;表1_11[[#This Row],[分项工程名称]],Y:Y,0)=ROW(表1_11[[#This Row],[子项名称]]),TRUE,FALSE))</f>
        <v>0</v>
      </c>
      <c r="AA36" s="11" t="str">
        <f t="shared" si="10"/>
        <v>《建筑电气工程施工验收规范》 GB50303-2015</v>
      </c>
      <c r="AB36" s="11" t="str">
        <f>IF(ISBLANK(A36),"",VLOOKUP(表1_11[[#This Row],[分项工程名称]],施工检查记录[#All],2,FALSE))</f>
        <v>1.金属导管的接地或接零必须可靠
2.金属管子不得对焊，管子切割后管口光滑平整无毛刺现象，严禁用电焊吹断。
3.暗配的导管埋设深度与建筑物表面不应小于15mm，室外导管埋设深度不应小于0.7m，埋设的导管室内管口应比室外高。
4.明敷导管在终端、柜、台箱、盘等边缘距离150～500mm范围内设有管卡，中间直线段管卡间的最大距离应符合GB50303－2002的规定</v>
      </c>
    </row>
    <row r="37" customHeight="1" spans="1:28">
      <c r="A37" t="s">
        <v>192</v>
      </c>
      <c r="B37" s="5">
        <f ca="1" t="shared" si="0"/>
        <v>2</v>
      </c>
      <c r="C37" t="s">
        <v>39</v>
      </c>
      <c r="D37">
        <v>2</v>
      </c>
      <c r="E37" t="s">
        <v>72</v>
      </c>
      <c r="F37" t="s">
        <v>32</v>
      </c>
      <c r="G37" s="4">
        <v>43971</v>
      </c>
      <c r="H37" t="b">
        <v>0</v>
      </c>
      <c r="I37" t="s">
        <v>73</v>
      </c>
      <c r="J37" t="b">
        <v>0</v>
      </c>
      <c r="K37" s="11" t="str">
        <f>IF(ISBLANK(A37),"",VLOOKUP("S2"&amp;表1_11[[#This Row],[分项工程代号]]&amp;表1_11[[#This Row],[分项工程名称]],模板!D:F,3,FALSE))</f>
        <v>S2-02-C7-</v>
      </c>
      <c r="L37" s="2" t="str">
        <f ca="1">IF(ISBLANK(A37),"",表1_11[[#This Row],[编号]]&amp;TEXT(表1_11[[#This Row],[序号]],"000"))</f>
        <v>S2-02-C7-002</v>
      </c>
      <c r="M37" s="11" t="str">
        <f t="shared" si="1"/>
        <v>北方工程刚果（金）有限公司</v>
      </c>
      <c r="N37" s="11" t="str">
        <f t="shared" si="2"/>
        <v>李云松</v>
      </c>
      <c r="O37" s="11" t="str">
        <f t="shared" si="3"/>
        <v>黄必银</v>
      </c>
      <c r="P37" s="2" t="str">
        <f t="shared" si="4"/>
        <v>WUHUANG CONSTRUCTION ET COMMERCE RDC SAS</v>
      </c>
      <c r="Q37" s="2" t="str">
        <f t="shared" si="5"/>
        <v>陈陆</v>
      </c>
      <c r="R37" s="2" t="str">
        <f t="shared" si="6"/>
        <v>曹学能</v>
      </c>
      <c r="S37" s="11" t="str">
        <f t="shared" si="7"/>
        <v>鑫诚建设监理咨询有限公司</v>
      </c>
      <c r="T37" s="11" t="str">
        <f>IF(ISBLANK(A37),"",VLOOKUP(表1_11[[#This Row],[分项工程名称]],模板!C:G,3,FALSE))</f>
        <v>变压器安装检验批质量验收记录</v>
      </c>
      <c r="U37" s="2" t="str">
        <f t="shared" si="8"/>
        <v>刚果（金）庞比铜钴矿项目</v>
      </c>
      <c r="V37" s="2" t="str">
        <f t="shared" si="9"/>
        <v>刚果（金）庞比铜钴矿项目   测试</v>
      </c>
      <c r="W37" s="11" t="str">
        <f>IF(ISBLANK(A37),"",表1_11[[#This Row],[子项名称]]&amp;表1_11[[#This Row],[标题]]&amp;表1_11[[#This Row],[分项工程代号]])</f>
        <v>测试变压器安装检验批质量验收记录2</v>
      </c>
      <c r="X37" s="11">
        <f>IF(ISBLANK(A37),"",COUNTIF(W:W,表1_11[[#This Row],[子项名称]]&amp;表1_11[[#This Row],[标题]]&amp;表1_11[[#This Row],[分项工程代号]]))</f>
        <v>3</v>
      </c>
      <c r="Y37" s="11" t="str">
        <f>IF(ISBLANK(A37),"",表1_11[[#This Row],[子项名称]]&amp;表1_11[[#This Row],[分项工程代号]]&amp;表1_11[[#This Row],[分项工程名称]])</f>
        <v>测试2变压器安装</v>
      </c>
      <c r="Z37" s="11" t="b">
        <f>IF(ISBLANK(A37),"",IF(MATCH(表1_11[[#This Row],[子项名称]]&amp;表1_11[[#This Row],[分项工程代号]]&amp;表1_11[[#This Row],[分项工程名称]],Y:Y,0)=ROW(表1_11[[#This Row],[子项名称]]),TRUE,FALSE))</f>
        <v>0</v>
      </c>
      <c r="AA37" s="11" t="str">
        <f t="shared" si="10"/>
        <v>《建筑电气工程施工验收规范》 GB50303-2015</v>
      </c>
      <c r="AB37" s="11" t="str">
        <f>IF(ISBLANK(A37),"",VLOOKUP(表1_11[[#This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row>
    <row r="38" customHeight="1" spans="1:28">
      <c r="A38" t="s">
        <v>192</v>
      </c>
      <c r="B38" s="5">
        <f ca="1" t="shared" si="0"/>
        <v>3</v>
      </c>
      <c r="C38" t="s">
        <v>39</v>
      </c>
      <c r="D38">
        <v>2</v>
      </c>
      <c r="E38" t="s">
        <v>74</v>
      </c>
      <c r="F38" t="s">
        <v>32</v>
      </c>
      <c r="G38" s="4">
        <v>43971</v>
      </c>
      <c r="H38" t="b">
        <v>0</v>
      </c>
      <c r="I38" t="s">
        <v>73</v>
      </c>
      <c r="J38" t="b">
        <v>0</v>
      </c>
      <c r="K38" s="11" t="str">
        <f>IF(ISBLANK(A38),"",VLOOKUP("S2"&amp;表1_11[[#This Row],[分项工程代号]]&amp;表1_11[[#This Row],[分项工程名称]],模板!D:F,3,FALSE))</f>
        <v>S2-02-C7-</v>
      </c>
      <c r="L38" s="2" t="str">
        <f ca="1">IF(ISBLANK(A38),"",表1_11[[#This Row],[编号]]&amp;TEXT(表1_11[[#This Row],[序号]],"000"))</f>
        <v>S2-02-C7-003</v>
      </c>
      <c r="M38" s="11" t="str">
        <f t="shared" si="1"/>
        <v>北方工程刚果（金）有限公司</v>
      </c>
      <c r="N38" s="11" t="str">
        <f t="shared" si="2"/>
        <v>李云松</v>
      </c>
      <c r="O38" s="11" t="str">
        <f t="shared" si="3"/>
        <v>黄必银</v>
      </c>
      <c r="P38" s="2" t="str">
        <f t="shared" si="4"/>
        <v>WUHUANG CONSTRUCTION ET COMMERCE RDC SAS</v>
      </c>
      <c r="Q38" s="2" t="str">
        <f t="shared" si="5"/>
        <v>陈陆</v>
      </c>
      <c r="R38" s="2" t="str">
        <f t="shared" si="6"/>
        <v>曹学能</v>
      </c>
      <c r="S38" s="11" t="str">
        <f t="shared" si="7"/>
        <v>鑫诚建设监理咨询有限公司</v>
      </c>
      <c r="T38" s="11" t="str">
        <f>IF(ISBLANK(A38),"",VLOOKUP(表1_11[[#This Row],[分项工程名称]],模板!C:G,3,FALSE))</f>
        <v>变压器安装检验批质量验收记录</v>
      </c>
      <c r="U38" s="2" t="str">
        <f t="shared" si="8"/>
        <v>刚果（金）庞比铜钴矿项目</v>
      </c>
      <c r="V38" s="2" t="str">
        <f t="shared" si="9"/>
        <v>刚果（金）庞比铜钴矿项目   测试</v>
      </c>
      <c r="W38" s="11" t="str">
        <f>IF(ISBLANK(A38),"",表1_11[[#This Row],[子项名称]]&amp;表1_11[[#This Row],[标题]]&amp;表1_11[[#This Row],[分项工程代号]])</f>
        <v>测试变压器安装检验批质量验收记录2</v>
      </c>
      <c r="X38" s="11">
        <f>IF(ISBLANK(A38),"",COUNTIF(W:W,表1_11[[#This Row],[子项名称]]&amp;表1_11[[#This Row],[标题]]&amp;表1_11[[#This Row],[分项工程代号]]))</f>
        <v>3</v>
      </c>
      <c r="Y38" s="11" t="str">
        <f>IF(ISBLANK(A38),"",表1_11[[#This Row],[子项名称]]&amp;表1_11[[#This Row],[分项工程代号]]&amp;表1_11[[#This Row],[分项工程名称]])</f>
        <v>测试2变压器安装</v>
      </c>
      <c r="Z38" s="11" t="b">
        <f>IF(ISBLANK(A38),"",IF(MATCH(表1_11[[#This Row],[子项名称]]&amp;表1_11[[#This Row],[分项工程代号]]&amp;表1_11[[#This Row],[分项工程名称]],Y:Y,0)=ROW(表1_11[[#This Row],[子项名称]]),TRUE,FALSE))</f>
        <v>0</v>
      </c>
      <c r="AA38" s="11" t="str">
        <f t="shared" si="10"/>
        <v>《建筑电气工程施工验收规范》 GB50303-2015</v>
      </c>
      <c r="AB38" s="11" t="str">
        <f>IF(ISBLANK(A38),"",VLOOKUP(表1_11[[#This Row],[分项工程名称]],施工检查记录[#All],2,FALSE))</f>
        <v>1.位置正确，轨道应水平，轨距与轮距相配合，就位后应将滚轮用能拆卸的制动装置固定可靠
2.有载调压开关的传动部分润滑良好，动作灵活、准确，切换时无开路
3.变压器与线路连接紧密，连接螺栓的锁紧装置齐全，瓷套管不受外力
4.中性点接地按设计规定，基础及本体分别接地且导通良好</v>
      </c>
    </row>
    <row r="39" customHeight="1" spans="1:28">
      <c r="A39" t="s">
        <v>192</v>
      </c>
      <c r="B39" s="5">
        <f ca="1" t="shared" si="0"/>
        <v>1</v>
      </c>
      <c r="C39" t="s">
        <v>75</v>
      </c>
      <c r="D39">
        <v>4</v>
      </c>
      <c r="E39" t="s">
        <v>76</v>
      </c>
      <c r="F39" t="s">
        <v>32</v>
      </c>
      <c r="G39" s="4">
        <v>43921</v>
      </c>
      <c r="H39" t="b">
        <v>0</v>
      </c>
      <c r="I39" t="s">
        <v>73</v>
      </c>
      <c r="J39" t="b">
        <v>1</v>
      </c>
      <c r="K39" s="11" t="str">
        <f>IF(ISBLANK(A39),"",VLOOKUP("S2"&amp;表1_11[[#This Row],[分项工程代号]]&amp;表1_11[[#This Row],[分项工程名称]],模板!D:F,3,FALSE))</f>
        <v>S2-04-C7-</v>
      </c>
      <c r="L39" s="2" t="str">
        <f ca="1">IF(ISBLANK(A39),"",表1_11[[#This Row],[编号]]&amp;TEXT(表1_11[[#This Row],[序号]],"000"))</f>
        <v>S2-04-C7-001</v>
      </c>
      <c r="M39" s="11" t="str">
        <f t="shared" si="1"/>
        <v>北方工程刚果（金）有限公司</v>
      </c>
      <c r="N39" s="11" t="str">
        <f t="shared" si="2"/>
        <v>李云松</v>
      </c>
      <c r="O39" s="11" t="str">
        <f t="shared" si="3"/>
        <v>黄必银</v>
      </c>
      <c r="P39" s="2" t="str">
        <f t="shared" si="4"/>
        <v>WUHUANG CONSTRUCTION ET COMMERCE RDC SAS</v>
      </c>
      <c r="Q39" s="2" t="str">
        <f t="shared" si="5"/>
        <v>陈陆</v>
      </c>
      <c r="R39" s="2" t="str">
        <f t="shared" si="6"/>
        <v>曹学能</v>
      </c>
      <c r="S39" s="11" t="str">
        <f t="shared" si="7"/>
        <v>鑫诚建设监理咨询有限公司</v>
      </c>
      <c r="T39" s="11" t="str">
        <f>IF(ISBLANK(A39),"",VLOOKUP(表1_11[[#This Row],[分项工程名称]],模板!C:G,3,FALSE))</f>
        <v>插座、开关安装检验批质量验收记录</v>
      </c>
      <c r="U39" s="2" t="str">
        <f t="shared" si="8"/>
        <v>刚果（金）庞比铜钴矿项目</v>
      </c>
      <c r="V39" s="2" t="str">
        <f t="shared" si="9"/>
        <v>刚果（金）庞比铜钴矿项目   测试</v>
      </c>
      <c r="W39" s="11" t="str">
        <f>IF(ISBLANK(A39),"",表1_11[[#This Row],[子项名称]]&amp;表1_11[[#This Row],[标题]]&amp;表1_11[[#This Row],[分项工程代号]])</f>
        <v>测试插座、开关安装检验批质量验收记录4</v>
      </c>
      <c r="X39" s="11">
        <f>IF(ISBLANK(A39),"",COUNTIF(W:W,表1_11[[#This Row],[子项名称]]&amp;表1_11[[#This Row],[标题]]&amp;表1_11[[#This Row],[分项工程代号]]))</f>
        <v>3</v>
      </c>
      <c r="Y39" s="11" t="str">
        <f>IF(ISBLANK(A39),"",表1_11[[#This Row],[子项名称]]&amp;表1_11[[#This Row],[分项工程代号]]&amp;表1_11[[#This Row],[分项工程名称]])</f>
        <v>测试4插座、开关安装</v>
      </c>
      <c r="Z39" s="11" t="b">
        <f>IF(ISBLANK(A39),"",IF(MATCH(表1_11[[#This Row],[子项名称]]&amp;表1_11[[#This Row],[分项工程代号]]&amp;表1_11[[#This Row],[分项工程名称]],Y:Y,0)=ROW(表1_11[[#This Row],[子项名称]]),TRUE,FALSE))</f>
        <v>1</v>
      </c>
      <c r="AA39" s="11" t="str">
        <f t="shared" si="10"/>
        <v>《建筑电气工程施工验收规范》 GB50303-2015</v>
      </c>
      <c r="AB39" s="11" t="str">
        <f>IF(ISBLANK(A39),"",VLOOKUP(表1_11[[#This Row],[分项工程名称]],施工检查记录[#All],2,FALSE))</f>
        <v>1.交直流在同一现场安装时必须选择不同的结构
2.开关的通断位置一致，操作灵活、接触可靠
3.车间及试（实）验室的插座距地面不小于0.3m</v>
      </c>
    </row>
    <row r="40" customHeight="1" spans="1:28">
      <c r="A40" t="s">
        <v>192</v>
      </c>
      <c r="B40" s="5">
        <f ca="1" t="shared" si="0"/>
        <v>2</v>
      </c>
      <c r="C40" t="s">
        <v>75</v>
      </c>
      <c r="D40">
        <v>4</v>
      </c>
      <c r="E40" t="s">
        <v>77</v>
      </c>
      <c r="F40" t="s">
        <v>32</v>
      </c>
      <c r="G40" s="4">
        <v>43921</v>
      </c>
      <c r="H40" t="b">
        <v>0</v>
      </c>
      <c r="I40" t="s">
        <v>73</v>
      </c>
      <c r="J40" t="b">
        <v>1</v>
      </c>
      <c r="K40" s="11" t="str">
        <f>IF(ISBLANK(A40),"",VLOOKUP("S2"&amp;表1_11[[#This Row],[分项工程代号]]&amp;表1_11[[#This Row],[分项工程名称]],模板!D:F,3,FALSE))</f>
        <v>S2-04-C7-</v>
      </c>
      <c r="L40" s="2" t="str">
        <f ca="1">IF(ISBLANK(A40),"",表1_11[[#This Row],[编号]]&amp;TEXT(表1_11[[#This Row],[序号]],"000"))</f>
        <v>S2-04-C7-002</v>
      </c>
      <c r="M40" s="11" t="str">
        <f t="shared" si="1"/>
        <v>北方工程刚果（金）有限公司</v>
      </c>
      <c r="N40" s="11" t="str">
        <f t="shared" si="2"/>
        <v>李云松</v>
      </c>
      <c r="O40" s="11" t="str">
        <f t="shared" si="3"/>
        <v>黄必银</v>
      </c>
      <c r="P40" s="2" t="str">
        <f t="shared" si="4"/>
        <v>WUHUANG CONSTRUCTION ET COMMERCE RDC SAS</v>
      </c>
      <c r="Q40" s="2" t="str">
        <f t="shared" si="5"/>
        <v>陈陆</v>
      </c>
      <c r="R40" s="2" t="str">
        <f t="shared" si="6"/>
        <v>曹学能</v>
      </c>
      <c r="S40" s="11" t="str">
        <f t="shared" si="7"/>
        <v>鑫诚建设监理咨询有限公司</v>
      </c>
      <c r="T40" s="11" t="str">
        <f>IF(ISBLANK(A40),"",VLOOKUP(表1_11[[#This Row],[分项工程名称]],模板!C:G,3,FALSE))</f>
        <v>插座、开关安装检验批质量验收记录</v>
      </c>
      <c r="U40" s="2" t="str">
        <f t="shared" si="8"/>
        <v>刚果（金）庞比铜钴矿项目</v>
      </c>
      <c r="V40" s="2" t="str">
        <f t="shared" si="9"/>
        <v>刚果（金）庞比铜钴矿项目   测试</v>
      </c>
      <c r="W40" s="11" t="str">
        <f>IF(ISBLANK(A40),"",表1_11[[#This Row],[子项名称]]&amp;表1_11[[#This Row],[标题]]&amp;表1_11[[#This Row],[分项工程代号]])</f>
        <v>测试插座、开关安装检验批质量验收记录4</v>
      </c>
      <c r="X40" s="11">
        <f>IF(ISBLANK(A40),"",COUNTIF(W:W,表1_11[[#This Row],[子项名称]]&amp;表1_11[[#This Row],[标题]]&amp;表1_11[[#This Row],[分项工程代号]]))</f>
        <v>3</v>
      </c>
      <c r="Y40" s="11" t="str">
        <f>IF(ISBLANK(A40),"",表1_11[[#This Row],[子项名称]]&amp;表1_11[[#This Row],[分项工程代号]]&amp;表1_11[[#This Row],[分项工程名称]])</f>
        <v>测试4插座、开关安装</v>
      </c>
      <c r="Z40" s="11" t="b">
        <f>IF(ISBLANK(A40),"",IF(MATCH(表1_11[[#This Row],[子项名称]]&amp;表1_11[[#This Row],[分项工程代号]]&amp;表1_11[[#This Row],[分项工程名称]],Y:Y,0)=ROW(表1_11[[#This Row],[子项名称]]),TRUE,FALSE))</f>
        <v>0</v>
      </c>
      <c r="AA40" s="11" t="str">
        <f t="shared" si="10"/>
        <v>《建筑电气工程施工验收规范》 GB50303-2015</v>
      </c>
      <c r="AB40" s="11" t="str">
        <f>IF(ISBLANK(A40),"",VLOOKUP(表1_11[[#This Row],[分项工程名称]],施工检查记录[#All],2,FALSE))</f>
        <v>1.交直流在同一现场安装时必须选择不同的结构
2.开关的通断位置一致，操作灵活、接触可靠
3.车间及试（实）验室的插座距地面不小于0.3m</v>
      </c>
    </row>
    <row r="41" customHeight="1" spans="1:28">
      <c r="A41" t="s">
        <v>192</v>
      </c>
      <c r="B41" s="5">
        <f ca="1" t="shared" si="0"/>
        <v>3</v>
      </c>
      <c r="C41" t="s">
        <v>75</v>
      </c>
      <c r="D41">
        <v>4</v>
      </c>
      <c r="E41" t="s">
        <v>78</v>
      </c>
      <c r="F41" t="s">
        <v>32</v>
      </c>
      <c r="G41" s="4">
        <v>43921</v>
      </c>
      <c r="H41" t="b">
        <v>0</v>
      </c>
      <c r="I41" t="s">
        <v>73</v>
      </c>
      <c r="J41" t="b">
        <v>1</v>
      </c>
      <c r="K41" s="11" t="str">
        <f>IF(ISBLANK(A41),"",VLOOKUP("S2"&amp;表1_11[[#This Row],[分项工程代号]]&amp;表1_11[[#This Row],[分项工程名称]],模板!D:F,3,FALSE))</f>
        <v>S2-04-C7-</v>
      </c>
      <c r="L41" s="2" t="str">
        <f ca="1">IF(ISBLANK(A41),"",表1_11[[#This Row],[编号]]&amp;TEXT(表1_11[[#This Row],[序号]],"000"))</f>
        <v>S2-04-C7-003</v>
      </c>
      <c r="M41" s="11" t="str">
        <f t="shared" si="1"/>
        <v>北方工程刚果（金）有限公司</v>
      </c>
      <c r="N41" s="11" t="str">
        <f t="shared" si="2"/>
        <v>李云松</v>
      </c>
      <c r="O41" s="11" t="str">
        <f t="shared" si="3"/>
        <v>黄必银</v>
      </c>
      <c r="P41" s="2" t="str">
        <f t="shared" si="4"/>
        <v>WUHUANG CONSTRUCTION ET COMMERCE RDC SAS</v>
      </c>
      <c r="Q41" s="2" t="str">
        <f t="shared" si="5"/>
        <v>陈陆</v>
      </c>
      <c r="R41" s="2" t="str">
        <f t="shared" si="6"/>
        <v>曹学能</v>
      </c>
      <c r="S41" s="11" t="str">
        <f t="shared" si="7"/>
        <v>鑫诚建设监理咨询有限公司</v>
      </c>
      <c r="T41" s="11" t="str">
        <f>IF(ISBLANK(A41),"",VLOOKUP(表1_11[[#This Row],[分项工程名称]],模板!C:G,3,FALSE))</f>
        <v>插座、开关安装检验批质量验收记录</v>
      </c>
      <c r="U41" s="2" t="str">
        <f t="shared" si="8"/>
        <v>刚果（金）庞比铜钴矿项目</v>
      </c>
      <c r="V41" s="2" t="str">
        <f t="shared" si="9"/>
        <v>刚果（金）庞比铜钴矿项目   测试</v>
      </c>
      <c r="W41" s="11" t="str">
        <f>IF(ISBLANK(A41),"",表1_11[[#This Row],[子项名称]]&amp;表1_11[[#This Row],[标题]]&amp;表1_11[[#This Row],[分项工程代号]])</f>
        <v>测试插座、开关安装检验批质量验收记录4</v>
      </c>
      <c r="X41" s="11">
        <f>IF(ISBLANK(A41),"",COUNTIF(W:W,表1_11[[#This Row],[子项名称]]&amp;表1_11[[#This Row],[标题]]&amp;表1_11[[#This Row],[分项工程代号]]))</f>
        <v>3</v>
      </c>
      <c r="Y41" s="11" t="str">
        <f>IF(ISBLANK(A41),"",表1_11[[#This Row],[子项名称]]&amp;表1_11[[#This Row],[分项工程代号]]&amp;表1_11[[#This Row],[分项工程名称]])</f>
        <v>测试4插座、开关安装</v>
      </c>
      <c r="Z41" s="11" t="b">
        <f>IF(ISBLANK(A41),"",IF(MATCH(表1_11[[#This Row],[子项名称]]&amp;表1_11[[#This Row],[分项工程代号]]&amp;表1_11[[#This Row],[分项工程名称]],Y:Y,0)=ROW(表1_11[[#This Row],[子项名称]]),TRUE,FALSE))</f>
        <v>0</v>
      </c>
      <c r="AA41" s="11" t="str">
        <f t="shared" si="10"/>
        <v>《建筑电气工程施工验收规范》 GB50303-2015</v>
      </c>
      <c r="AB41" s="11" t="str">
        <f>IF(ISBLANK(A41),"",VLOOKUP(表1_11[[#This Row],[分项工程名称]],施工检查记录[#All],2,FALSE))</f>
        <v>1.交直流在同一现场安装时必须选择不同的结构
2.开关的通断位置一致，操作灵活、接触可靠
3.车间及试（实）验室的插座距地面不小于0.3m</v>
      </c>
    </row>
    <row r="42" customHeight="1" spans="1:28">
      <c r="A42" t="s">
        <v>192</v>
      </c>
      <c r="B42" s="5">
        <f ca="1" t="shared" si="0"/>
        <v>4</v>
      </c>
      <c r="C42" t="s">
        <v>42</v>
      </c>
      <c r="D42">
        <v>2</v>
      </c>
      <c r="E42" t="s">
        <v>76</v>
      </c>
      <c r="F42" t="s">
        <v>32</v>
      </c>
      <c r="G42" s="4">
        <v>43971</v>
      </c>
      <c r="H42" t="b">
        <v>0</v>
      </c>
      <c r="I42" t="s">
        <v>73</v>
      </c>
      <c r="J42" t="b">
        <v>1</v>
      </c>
      <c r="K42" s="11" t="str">
        <f>IF(ISBLANK(A42),"",VLOOKUP("S2"&amp;表1_11[[#This Row],[分项工程代号]]&amp;表1_11[[#This Row],[分项工程名称]],模板!D:F,3,FALSE))</f>
        <v>S2-02-C7-</v>
      </c>
      <c r="L42" s="2" t="str">
        <f ca="1">IF(ISBLANK(A42),"",表1_11[[#This Row],[编号]]&amp;TEXT(表1_11[[#This Row],[序号]],"000"))</f>
        <v>S2-02-C7-004</v>
      </c>
      <c r="M42" s="11" t="str">
        <f t="shared" si="1"/>
        <v>北方工程刚果（金）有限公司</v>
      </c>
      <c r="N42" s="11" t="str">
        <f t="shared" si="2"/>
        <v>李云松</v>
      </c>
      <c r="O42" s="11" t="str">
        <f t="shared" si="3"/>
        <v>黄必银</v>
      </c>
      <c r="P42" s="2" t="str">
        <f t="shared" si="4"/>
        <v>WUHUANG CONSTRUCTION ET COMMERCE RDC SAS</v>
      </c>
      <c r="Q42" s="2" t="str">
        <f t="shared" si="5"/>
        <v>陈陆</v>
      </c>
      <c r="R42" s="2" t="str">
        <f t="shared" si="6"/>
        <v>曹学能</v>
      </c>
      <c r="S42" s="11" t="str">
        <f t="shared" si="7"/>
        <v>鑫诚建设监理咨询有限公司</v>
      </c>
      <c r="T42" s="11" t="str">
        <f>IF(ISBLANK(A42),"",VLOOKUP(表1_11[[#This Row],[分项工程名称]],模板!C:G,3,FALSE))</f>
        <v>成套配电柜、控制柜安装检验批质量验收记录</v>
      </c>
      <c r="U42" s="2" t="str">
        <f t="shared" si="8"/>
        <v>刚果（金）庞比铜钴矿项目</v>
      </c>
      <c r="V42" s="2" t="str">
        <f t="shared" si="9"/>
        <v>刚果（金）庞比铜钴矿项目   测试</v>
      </c>
      <c r="W42" s="11" t="str">
        <f>IF(ISBLANK(A42),"",表1_11[[#This Row],[子项名称]]&amp;表1_11[[#This Row],[标题]]&amp;表1_11[[#This Row],[分项工程代号]])</f>
        <v>测试成套配电柜、控制柜安装检验批质量验收记录2</v>
      </c>
      <c r="X42" s="11">
        <f>IF(ISBLANK(A42),"",COUNTIF(W:W,表1_11[[#This Row],[子项名称]]&amp;表1_11[[#This Row],[标题]]&amp;表1_11[[#This Row],[分项工程代号]]))</f>
        <v>7</v>
      </c>
      <c r="Y42" s="11" t="str">
        <f>IF(ISBLANK(A42),"",表1_11[[#This Row],[子项名称]]&amp;表1_11[[#This Row],[分项工程代号]]&amp;表1_11[[#This Row],[分项工程名称]])</f>
        <v>测试2成套配电柜、控制柜安装</v>
      </c>
      <c r="Z42" s="11" t="b">
        <f>IF(ISBLANK(A42),"",IF(MATCH(表1_11[[#This Row],[子项名称]]&amp;表1_11[[#This Row],[分项工程代号]]&amp;表1_11[[#This Row],[分项工程名称]],Y:Y,0)=ROW(表1_11[[#This Row],[子项名称]]),TRUE,FALSE))</f>
        <v>0</v>
      </c>
      <c r="AA42" s="11" t="str">
        <f t="shared" si="10"/>
        <v>《建筑电气工程施工验收规范》 GB50303-2015</v>
      </c>
      <c r="AB42" s="11" t="str">
        <f>IF(ISBLANK(A42),"",VLOOKUP(表1_11[[#This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row>
    <row r="43" customHeight="1" spans="1:28">
      <c r="A43" t="s">
        <v>192</v>
      </c>
      <c r="B43" s="5">
        <f ca="1" t="shared" si="0"/>
        <v>5</v>
      </c>
      <c r="C43" t="s">
        <v>42</v>
      </c>
      <c r="D43">
        <v>2</v>
      </c>
      <c r="E43" t="s">
        <v>77</v>
      </c>
      <c r="F43" t="s">
        <v>32</v>
      </c>
      <c r="G43" s="4">
        <v>43971</v>
      </c>
      <c r="H43" t="b">
        <v>0</v>
      </c>
      <c r="I43" t="s">
        <v>73</v>
      </c>
      <c r="J43" t="b">
        <v>0</v>
      </c>
      <c r="K43" s="11" t="str">
        <f>IF(ISBLANK(A43),"",VLOOKUP("S2"&amp;表1_11[[#This Row],[分项工程代号]]&amp;表1_11[[#This Row],[分项工程名称]],模板!D:F,3,FALSE))</f>
        <v>S2-02-C7-</v>
      </c>
      <c r="L43" s="2" t="str">
        <f ca="1">IF(ISBLANK(A43),"",表1_11[[#This Row],[编号]]&amp;TEXT(表1_11[[#This Row],[序号]],"000"))</f>
        <v>S2-02-C7-005</v>
      </c>
      <c r="M43" s="11" t="str">
        <f t="shared" si="1"/>
        <v>北方工程刚果（金）有限公司</v>
      </c>
      <c r="N43" s="11" t="str">
        <f t="shared" si="2"/>
        <v>李云松</v>
      </c>
      <c r="O43" s="11" t="str">
        <f t="shared" si="3"/>
        <v>黄必银</v>
      </c>
      <c r="P43" s="2" t="str">
        <f t="shared" si="4"/>
        <v>WUHUANG CONSTRUCTION ET COMMERCE RDC SAS</v>
      </c>
      <c r="Q43" s="2" t="str">
        <f t="shared" si="5"/>
        <v>陈陆</v>
      </c>
      <c r="R43" s="2" t="str">
        <f t="shared" si="6"/>
        <v>曹学能</v>
      </c>
      <c r="S43" s="11" t="str">
        <f t="shared" si="7"/>
        <v>鑫诚建设监理咨询有限公司</v>
      </c>
      <c r="T43" s="11" t="str">
        <f>IF(ISBLANK(A43),"",VLOOKUP(表1_11[[#This Row],[分项工程名称]],模板!C:G,3,FALSE))</f>
        <v>成套配电柜、控制柜安装检验批质量验收记录</v>
      </c>
      <c r="U43" s="2" t="str">
        <f t="shared" si="8"/>
        <v>刚果（金）庞比铜钴矿项目</v>
      </c>
      <c r="V43" s="2" t="str">
        <f t="shared" si="9"/>
        <v>刚果（金）庞比铜钴矿项目   测试</v>
      </c>
      <c r="W43" s="11" t="str">
        <f>IF(ISBLANK(A43),"",表1_11[[#This Row],[子项名称]]&amp;表1_11[[#This Row],[标题]]&amp;表1_11[[#This Row],[分项工程代号]])</f>
        <v>测试成套配电柜、控制柜安装检验批质量验收记录2</v>
      </c>
      <c r="X43" s="11">
        <f>IF(ISBLANK(A43),"",COUNTIF(W:W,表1_11[[#This Row],[子项名称]]&amp;表1_11[[#This Row],[标题]]&amp;表1_11[[#This Row],[分项工程代号]]))</f>
        <v>7</v>
      </c>
      <c r="Y43" s="11" t="str">
        <f>IF(ISBLANK(A43),"",表1_11[[#This Row],[子项名称]]&amp;表1_11[[#This Row],[分项工程代号]]&amp;表1_11[[#This Row],[分项工程名称]])</f>
        <v>测试2成套配电柜、控制柜安装</v>
      </c>
      <c r="Z43" s="11" t="b">
        <f>IF(ISBLANK(A43),"",IF(MATCH(表1_11[[#This Row],[子项名称]]&amp;表1_11[[#This Row],[分项工程代号]]&amp;表1_11[[#This Row],[分项工程名称]],Y:Y,0)=ROW(表1_11[[#This Row],[子项名称]]),TRUE,FALSE))</f>
        <v>0</v>
      </c>
      <c r="AA43" s="11" t="str">
        <f t="shared" si="10"/>
        <v>《建筑电气工程施工验收规范》 GB50303-2015</v>
      </c>
      <c r="AB43" s="11" t="str">
        <f>IF(ISBLANK(A43),"",VLOOKUP(表1_11[[#This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row>
    <row r="44" customHeight="1" spans="1:28">
      <c r="A44" t="s">
        <v>192</v>
      </c>
      <c r="B44" s="5">
        <f ca="1" t="shared" si="0"/>
        <v>6</v>
      </c>
      <c r="C44" t="s">
        <v>42</v>
      </c>
      <c r="D44">
        <v>2</v>
      </c>
      <c r="E44" t="s">
        <v>79</v>
      </c>
      <c r="F44" t="s">
        <v>32</v>
      </c>
      <c r="G44" s="4">
        <v>43971</v>
      </c>
      <c r="H44" t="b">
        <v>0</v>
      </c>
      <c r="I44" t="s">
        <v>73</v>
      </c>
      <c r="J44" t="b">
        <v>0</v>
      </c>
      <c r="K44" s="11" t="str">
        <f>IF(ISBLANK(A44),"",VLOOKUP("S2"&amp;表1_11[[#This Row],[分项工程代号]]&amp;表1_11[[#This Row],[分项工程名称]],模板!D:F,3,FALSE))</f>
        <v>S2-02-C7-</v>
      </c>
      <c r="L44" s="2" t="str">
        <f ca="1">IF(ISBLANK(A44),"",表1_11[[#This Row],[编号]]&amp;TEXT(表1_11[[#This Row],[序号]],"000"))</f>
        <v>S2-02-C7-006</v>
      </c>
      <c r="M44" s="11" t="str">
        <f t="shared" si="1"/>
        <v>北方工程刚果（金）有限公司</v>
      </c>
      <c r="N44" s="11" t="str">
        <f t="shared" si="2"/>
        <v>李云松</v>
      </c>
      <c r="O44" s="11" t="str">
        <f t="shared" si="3"/>
        <v>黄必银</v>
      </c>
      <c r="P44" s="2" t="str">
        <f t="shared" si="4"/>
        <v>WUHUANG CONSTRUCTION ET COMMERCE RDC SAS</v>
      </c>
      <c r="Q44" s="2" t="str">
        <f t="shared" si="5"/>
        <v>陈陆</v>
      </c>
      <c r="R44" s="2" t="str">
        <f t="shared" si="6"/>
        <v>曹学能</v>
      </c>
      <c r="S44" s="11" t="str">
        <f t="shared" si="7"/>
        <v>鑫诚建设监理咨询有限公司</v>
      </c>
      <c r="T44" s="11" t="str">
        <f>IF(ISBLANK(A44),"",VLOOKUP(表1_11[[#This Row],[分项工程名称]],模板!C:G,3,FALSE))</f>
        <v>成套配电柜、控制柜安装检验批质量验收记录</v>
      </c>
      <c r="U44" s="2" t="str">
        <f t="shared" si="8"/>
        <v>刚果（金）庞比铜钴矿项目</v>
      </c>
      <c r="V44" s="2" t="str">
        <f t="shared" si="9"/>
        <v>刚果（金）庞比铜钴矿项目   测试</v>
      </c>
      <c r="W44" s="11" t="str">
        <f>IF(ISBLANK(A44),"",表1_11[[#This Row],[子项名称]]&amp;表1_11[[#This Row],[标题]]&amp;表1_11[[#This Row],[分项工程代号]])</f>
        <v>测试成套配电柜、控制柜安装检验批质量验收记录2</v>
      </c>
      <c r="X44" s="11">
        <f>IF(ISBLANK(A44),"",COUNTIF(W:W,表1_11[[#This Row],[子项名称]]&amp;表1_11[[#This Row],[标题]]&amp;表1_11[[#This Row],[分项工程代号]]))</f>
        <v>7</v>
      </c>
      <c r="Y44" s="11" t="str">
        <f>IF(ISBLANK(A44),"",表1_11[[#This Row],[子项名称]]&amp;表1_11[[#This Row],[分项工程代号]]&amp;表1_11[[#This Row],[分项工程名称]])</f>
        <v>测试2成套配电柜、控制柜安装</v>
      </c>
      <c r="Z44" s="11" t="b">
        <f>IF(ISBLANK(A44),"",IF(MATCH(表1_11[[#This Row],[子项名称]]&amp;表1_11[[#This Row],[分项工程代号]]&amp;表1_11[[#This Row],[分项工程名称]],Y:Y,0)=ROW(表1_11[[#This Row],[子项名称]]),TRUE,FALSE))</f>
        <v>0</v>
      </c>
      <c r="AA44" s="11" t="str">
        <f t="shared" si="10"/>
        <v>《建筑电气工程施工验收规范》 GB50303-2015</v>
      </c>
      <c r="AB44" s="11" t="str">
        <f>IF(ISBLANK(A44),"",VLOOKUP(表1_11[[#This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row>
    <row r="45" customHeight="1" spans="1:28">
      <c r="A45" t="s">
        <v>192</v>
      </c>
      <c r="B45" s="5">
        <f ca="1" t="shared" si="0"/>
        <v>7</v>
      </c>
      <c r="C45" s="9" t="s">
        <v>42</v>
      </c>
      <c r="D45">
        <v>2</v>
      </c>
      <c r="E45" t="s">
        <v>80</v>
      </c>
      <c r="F45" t="s">
        <v>32</v>
      </c>
      <c r="G45" s="4">
        <v>43971</v>
      </c>
      <c r="H45" t="b">
        <v>0</v>
      </c>
      <c r="I45" s="9" t="s">
        <v>73</v>
      </c>
      <c r="J45" s="9" t="b">
        <v>0</v>
      </c>
      <c r="K45" s="11" t="str">
        <f>IF(ISBLANK(A45),"",VLOOKUP("S2"&amp;表1_11[[#This Row],[分项工程代号]]&amp;表1_11[[#This Row],[分项工程名称]],模板!D:F,3,FALSE))</f>
        <v>S2-02-C7-</v>
      </c>
      <c r="L45" s="2" t="str">
        <f ca="1">IF(ISBLANK(A45),"",表1_11[[#This Row],[编号]]&amp;TEXT(表1_11[[#This Row],[序号]],"000"))</f>
        <v>S2-02-C7-007</v>
      </c>
      <c r="M45" s="11" t="str">
        <f t="shared" si="1"/>
        <v>北方工程刚果（金）有限公司</v>
      </c>
      <c r="N45" s="11" t="str">
        <f t="shared" si="2"/>
        <v>李云松</v>
      </c>
      <c r="O45" s="11" t="str">
        <f t="shared" si="3"/>
        <v>黄必银</v>
      </c>
      <c r="P45" s="2" t="str">
        <f t="shared" si="4"/>
        <v>WUHUANG CONSTRUCTION ET COMMERCE RDC SAS</v>
      </c>
      <c r="Q45" s="2" t="str">
        <f t="shared" si="5"/>
        <v>陈陆</v>
      </c>
      <c r="R45" s="2" t="str">
        <f t="shared" si="6"/>
        <v>曹学能</v>
      </c>
      <c r="S45" s="11" t="str">
        <f t="shared" si="7"/>
        <v>鑫诚建设监理咨询有限公司</v>
      </c>
      <c r="T45" s="11" t="str">
        <f>IF(ISBLANK(A45),"",VLOOKUP(表1_11[[#This Row],[分项工程名称]],模板!C:G,3,FALSE))</f>
        <v>成套配电柜、控制柜安装检验批质量验收记录</v>
      </c>
      <c r="U45" s="2" t="str">
        <f t="shared" si="8"/>
        <v>刚果（金）庞比铜钴矿项目</v>
      </c>
      <c r="V45" s="2" t="str">
        <f t="shared" si="9"/>
        <v>刚果（金）庞比铜钴矿项目   测试</v>
      </c>
      <c r="W45" s="11" t="str">
        <f>IF(ISBLANK(A45),"",表1_11[[#This Row],[子项名称]]&amp;表1_11[[#This Row],[标题]]&amp;表1_11[[#This Row],[分项工程代号]])</f>
        <v>测试成套配电柜、控制柜安装检验批质量验收记录2</v>
      </c>
      <c r="X45" s="11">
        <f>IF(ISBLANK(A45),"",COUNTIF(W:W,表1_11[[#This Row],[子项名称]]&amp;表1_11[[#This Row],[标题]]&amp;表1_11[[#This Row],[分项工程代号]]))</f>
        <v>7</v>
      </c>
      <c r="Y45" s="11" t="str">
        <f>IF(ISBLANK(A45),"",表1_11[[#This Row],[子项名称]]&amp;表1_11[[#This Row],[分项工程代号]]&amp;表1_11[[#This Row],[分项工程名称]])</f>
        <v>测试2成套配电柜、控制柜安装</v>
      </c>
      <c r="Z45" s="11" t="b">
        <f>IF(ISBLANK(A45),"",IF(MATCH(表1_11[[#This Row],[子项名称]]&amp;表1_11[[#This Row],[分项工程代号]]&amp;表1_11[[#This Row],[分项工程名称]],Y:Y,0)=ROW(表1_11[[#This Row],[子项名称]]),TRUE,FALSE))</f>
        <v>0</v>
      </c>
      <c r="AA45" s="11" t="str">
        <f t="shared" si="10"/>
        <v>《建筑电气工程施工验收规范》 GB50303-2015</v>
      </c>
      <c r="AB45" s="11" t="str">
        <f>IF(ISBLANK(A45),"",VLOOKUP(表1_11[[#This Row],[分项工程名称]],施工检查记录[#All],2,FALSE))</f>
        <v>1.金属框架及基础型钢接地可靠，导通良好。
2.切换压板接触良好，相邻压板间有安全距离，切换时不触及相邻压板.
3.外壳需接地或接零的，连接可靠.
4.端子排安装牢固，端子有序号，强电、弱电端子隔离布置，端子规格与芯线截面积大小适配。</v>
      </c>
    </row>
    <row r="46" customHeight="1" spans="1:28">
      <c r="A46" t="s">
        <v>192</v>
      </c>
      <c r="B46" s="5">
        <f ca="1" t="shared" si="0"/>
        <v>2</v>
      </c>
      <c r="C46" t="s">
        <v>47</v>
      </c>
      <c r="D46">
        <v>2</v>
      </c>
      <c r="E46" t="s">
        <v>71</v>
      </c>
      <c r="F46" t="s">
        <v>32</v>
      </c>
      <c r="G46" s="4">
        <v>43971</v>
      </c>
      <c r="H46" t="b">
        <v>0</v>
      </c>
      <c r="I46" t="s">
        <v>73</v>
      </c>
      <c r="J46" t="b">
        <v>0</v>
      </c>
      <c r="K46" s="11" t="str">
        <f>IF(ISBLANK(A46),"",VLOOKUP("S2"&amp;表1_11[[#This Row],[分项工程代号]]&amp;表1_11[[#This Row],[分项工程名称]],模板!D:F,3,FALSE))</f>
        <v>S2-02-C7-</v>
      </c>
      <c r="L46" s="2" t="str">
        <f ca="1">IF(ISBLANK(A46),"",表1_11[[#This Row],[编号]]&amp;TEXT(表1_11[[#This Row],[序号]],"000"))</f>
        <v>S2-02-C7-002</v>
      </c>
      <c r="M46" s="11" t="str">
        <f t="shared" si="1"/>
        <v>北方工程刚果（金）有限公司</v>
      </c>
      <c r="N46" s="11" t="str">
        <f t="shared" si="2"/>
        <v>李云松</v>
      </c>
      <c r="O46" s="11" t="str">
        <f t="shared" si="3"/>
        <v>黄必银</v>
      </c>
      <c r="P46" s="2" t="str">
        <f t="shared" si="4"/>
        <v>WUHUANG CONSTRUCTION ET COMMERCE RDC SAS</v>
      </c>
      <c r="Q46" s="2" t="str">
        <f t="shared" si="5"/>
        <v>陈陆</v>
      </c>
      <c r="R46" s="2" t="str">
        <f t="shared" si="6"/>
        <v>曹学能</v>
      </c>
      <c r="S46" s="11" t="str">
        <f t="shared" si="7"/>
        <v>鑫诚建设监理咨询有限公司</v>
      </c>
      <c r="T46" s="11" t="str">
        <f>IF(ISBLANK(A46),"",VLOOKUP(表1_11[[#This Row],[分项工程名称]],模板!C:G,3,FALSE))</f>
        <v>电缆沟内和电缆竖井内电缆敷设检验批质量验收记录</v>
      </c>
      <c r="U46" s="2" t="str">
        <f t="shared" si="8"/>
        <v>刚果（金）庞比铜钴矿项目</v>
      </c>
      <c r="V46" s="2" t="str">
        <f t="shared" si="9"/>
        <v>刚果（金）庞比铜钴矿项目   测试</v>
      </c>
      <c r="W46" s="11" t="str">
        <f>IF(ISBLANK(A46),"",表1_11[[#This Row],[子项名称]]&amp;表1_11[[#This Row],[标题]]&amp;表1_11[[#This Row],[分项工程代号]])</f>
        <v>测试电缆沟内和电缆竖井内电缆敷设检验批质量验收记录2</v>
      </c>
      <c r="X46" s="11">
        <f>IF(ISBLANK(A46),"",COUNTIF(W:W,表1_11[[#This Row],[子项名称]]&amp;表1_11[[#This Row],[标题]]&amp;表1_11[[#This Row],[分项工程代号]]))</f>
        <v>2</v>
      </c>
      <c r="Y46" s="11" t="str">
        <f>IF(ISBLANK(A46),"",表1_11[[#This Row],[子项名称]]&amp;表1_11[[#This Row],[分项工程代号]]&amp;表1_11[[#This Row],[分项工程名称]])</f>
        <v>测试2电缆沟内和电缆竖井内电缆敷设</v>
      </c>
      <c r="Z46" s="11" t="b">
        <f>IF(ISBLANK(A46),"",IF(MATCH(表1_11[[#This Row],[子项名称]]&amp;表1_11[[#This Row],[分项工程代号]]&amp;表1_11[[#This Row],[分项工程名称]],Y:Y,0)=ROW(表1_11[[#This Row],[子项名称]]),TRUE,FALSE))</f>
        <v>0</v>
      </c>
      <c r="AA46" s="11" t="str">
        <f t="shared" si="10"/>
        <v>《建筑电气工程施工验收规范》 GB50303-2015</v>
      </c>
      <c r="AB46" s="11" t="str">
        <f>IF(ISBLANK(A46),"",VLOOKUP(表1_11[[#This Row],[分项工程名称]],施工检查记录[#All],2,FALSE))</f>
        <v>1.金属电缆支架、电缆导管的接地或接零可靠
2.电缆严禁有绞拧、铠装压扁、护层断裂和表面严重划伤等缺陷
3.支架与预埋件固定可靠
4.电缆的最小弯曲半径应符合GB50303-2015的规定</v>
      </c>
    </row>
    <row r="47" customHeight="1" spans="1:28">
      <c r="A47" t="s">
        <v>192</v>
      </c>
      <c r="B47" s="5">
        <f ca="1" t="shared" si="0"/>
        <v>1</v>
      </c>
      <c r="C47" t="s">
        <v>81</v>
      </c>
      <c r="D47">
        <v>5</v>
      </c>
      <c r="E47" t="s">
        <v>82</v>
      </c>
      <c r="F47" t="s">
        <v>32</v>
      </c>
      <c r="G47" s="4">
        <v>43934</v>
      </c>
      <c r="H47" t="b">
        <v>0</v>
      </c>
      <c r="I47" t="s">
        <v>73</v>
      </c>
      <c r="J47" t="b">
        <v>0</v>
      </c>
      <c r="K47" s="11" t="str">
        <f>IF(ISBLANK(A47),"",VLOOKUP("S2"&amp;表1_11[[#This Row],[分项工程代号]]&amp;表1_11[[#This Row],[分项工程名称]],模板!D:F,3,FALSE))</f>
        <v>S2-05-C7-</v>
      </c>
      <c r="L47" s="2" t="str">
        <f ca="1">IF(ISBLANK(A47),"",表1_11[[#This Row],[编号]]&amp;TEXT(表1_11[[#This Row],[序号]],"000"))</f>
        <v>S2-05-C7-001</v>
      </c>
      <c r="M47" s="11" t="str">
        <f t="shared" si="1"/>
        <v>北方工程刚果（金）有限公司</v>
      </c>
      <c r="N47" s="11" t="str">
        <f t="shared" si="2"/>
        <v>李云松</v>
      </c>
      <c r="O47" s="11" t="str">
        <f t="shared" si="3"/>
        <v>黄必银</v>
      </c>
      <c r="P47" s="2" t="str">
        <f t="shared" si="4"/>
        <v>WUHUANG CONSTRUCTION ET COMMERCE RDC SAS</v>
      </c>
      <c r="Q47" s="2" t="str">
        <f t="shared" si="5"/>
        <v>陈陆</v>
      </c>
      <c r="R47" s="2" t="str">
        <f t="shared" si="6"/>
        <v>曹学能</v>
      </c>
      <c r="S47" s="11" t="str">
        <f t="shared" si="7"/>
        <v>鑫诚建设监理咨询有限公司</v>
      </c>
      <c r="T47" s="11" t="str">
        <f>IF(ISBLANK(A47),"",VLOOKUP(表1_11[[#This Row],[分项工程名称]],模板!C:G,3,FALSE))</f>
        <v>电缆头制作、导线连接和线路电气试验检验批质量验收记录</v>
      </c>
      <c r="U47" s="2" t="str">
        <f t="shared" si="8"/>
        <v>刚果（金）庞比铜钴矿项目</v>
      </c>
      <c r="V47" s="2" t="str">
        <f t="shared" si="9"/>
        <v>刚果（金）庞比铜钴矿项目   测试</v>
      </c>
      <c r="W47" s="11" t="str">
        <f>IF(ISBLANK(A47),"",表1_11[[#This Row],[子项名称]]&amp;表1_11[[#This Row],[标题]]&amp;表1_11[[#This Row],[分项工程代号]])</f>
        <v>测试电缆头制作、导线连接和线路电气试验检验批质量验收记录5</v>
      </c>
      <c r="X47" s="11">
        <f>IF(ISBLANK(A47),"",COUNTIF(W:W,表1_11[[#This Row],[子项名称]]&amp;表1_11[[#This Row],[标题]]&amp;表1_11[[#This Row],[分项工程代号]]))</f>
        <v>4</v>
      </c>
      <c r="Y47" s="11" t="str">
        <f>IF(ISBLANK(A47),"",表1_11[[#This Row],[子项名称]]&amp;表1_11[[#This Row],[分项工程代号]]&amp;表1_11[[#This Row],[分项工程名称]])</f>
        <v>测试5电缆头制作、导线连接和线路电气试验</v>
      </c>
      <c r="Z47" s="11" t="b">
        <f>IF(ISBLANK(A47),"",IF(MATCH(表1_11[[#This Row],[子项名称]]&amp;表1_11[[#This Row],[分项工程代号]]&amp;表1_11[[#This Row],[分项工程名称]],Y:Y,0)=ROW(表1_11[[#This Row],[子项名称]]),TRUE,FALSE))</f>
        <v>1</v>
      </c>
      <c r="AA47" s="11" t="str">
        <f t="shared" si="10"/>
        <v>《建筑电气工程施工验收规范》 GB50303-2015</v>
      </c>
      <c r="AB47" s="11" t="str">
        <f>IF(ISBLANK(A47),"",VLOOKUP(表1_11[[#This Row],[分项工程名称]],施工检查记录[#All],2,FALSE))</f>
        <v>1.低压电线和电缆绝缘电阻测试符合规范要求
2.电线、电缆接线符合规范要求
3.芯线与电器设备的连接符合规范要求</v>
      </c>
    </row>
    <row r="48" customHeight="1" spans="1:28">
      <c r="A48" t="s">
        <v>192</v>
      </c>
      <c r="B48" s="5">
        <f ca="1" t="shared" si="0"/>
        <v>2</v>
      </c>
      <c r="C48" t="s">
        <v>81</v>
      </c>
      <c r="D48">
        <v>5</v>
      </c>
      <c r="E48" t="s">
        <v>77</v>
      </c>
      <c r="F48" t="s">
        <v>32</v>
      </c>
      <c r="G48" s="4">
        <v>43934</v>
      </c>
      <c r="H48" t="b">
        <v>0</v>
      </c>
      <c r="I48" t="s">
        <v>73</v>
      </c>
      <c r="J48" t="b">
        <v>0</v>
      </c>
      <c r="K48" s="11" t="str">
        <f>IF(ISBLANK(A48),"",VLOOKUP("S2"&amp;表1_11[[#This Row],[分项工程代号]]&amp;表1_11[[#This Row],[分项工程名称]],模板!D:F,3,FALSE))</f>
        <v>S2-05-C7-</v>
      </c>
      <c r="L48" s="2" t="str">
        <f ca="1">IF(ISBLANK(A48),"",表1_11[[#This Row],[编号]]&amp;TEXT(表1_11[[#This Row],[序号]],"000"))</f>
        <v>S2-05-C7-002</v>
      </c>
      <c r="M48" s="11" t="str">
        <f t="shared" si="1"/>
        <v>北方工程刚果（金）有限公司</v>
      </c>
      <c r="N48" s="11" t="str">
        <f t="shared" si="2"/>
        <v>李云松</v>
      </c>
      <c r="O48" s="11" t="str">
        <f t="shared" si="3"/>
        <v>黄必银</v>
      </c>
      <c r="P48" s="2" t="str">
        <f t="shared" si="4"/>
        <v>WUHUANG CONSTRUCTION ET COMMERCE RDC SAS</v>
      </c>
      <c r="Q48" s="2" t="str">
        <f t="shared" si="5"/>
        <v>陈陆</v>
      </c>
      <c r="R48" s="2" t="str">
        <f t="shared" si="6"/>
        <v>曹学能</v>
      </c>
      <c r="S48" s="11" t="str">
        <f t="shared" si="7"/>
        <v>鑫诚建设监理咨询有限公司</v>
      </c>
      <c r="T48" s="11" t="str">
        <f>IF(ISBLANK(A48),"",VLOOKUP(表1_11[[#This Row],[分项工程名称]],模板!C:G,3,FALSE))</f>
        <v>电缆头制作、导线连接和线路电气试验检验批质量验收记录</v>
      </c>
      <c r="U48" s="2" t="str">
        <f t="shared" si="8"/>
        <v>刚果（金）庞比铜钴矿项目</v>
      </c>
      <c r="V48" s="2" t="str">
        <f t="shared" si="9"/>
        <v>刚果（金）庞比铜钴矿项目   测试</v>
      </c>
      <c r="W48" s="11" t="str">
        <f>IF(ISBLANK(A48),"",表1_11[[#This Row],[子项名称]]&amp;表1_11[[#This Row],[标题]]&amp;表1_11[[#This Row],[分项工程代号]])</f>
        <v>测试电缆头制作、导线连接和线路电气试验检验批质量验收记录5</v>
      </c>
      <c r="X48" s="11">
        <f>IF(ISBLANK(A48),"",COUNTIF(W:W,表1_11[[#This Row],[子项名称]]&amp;表1_11[[#This Row],[标题]]&amp;表1_11[[#This Row],[分项工程代号]]))</f>
        <v>4</v>
      </c>
      <c r="Y48" s="11" t="str">
        <f>IF(ISBLANK(A48),"",表1_11[[#This Row],[子项名称]]&amp;表1_11[[#This Row],[分项工程代号]]&amp;表1_11[[#This Row],[分项工程名称]])</f>
        <v>测试5电缆头制作、导线连接和线路电气试验</v>
      </c>
      <c r="Z48" s="11" t="b">
        <f>IF(ISBLANK(A48),"",IF(MATCH(表1_11[[#This Row],[子项名称]]&amp;表1_11[[#This Row],[分项工程代号]]&amp;表1_11[[#This Row],[分项工程名称]],Y:Y,0)=ROW(表1_11[[#This Row],[子项名称]]),TRUE,FALSE))</f>
        <v>0</v>
      </c>
      <c r="AA48" s="11" t="str">
        <f t="shared" si="10"/>
        <v>《建筑电气工程施工验收规范》 GB50303-2015</v>
      </c>
      <c r="AB48" s="11" t="str">
        <f>IF(ISBLANK(A48),"",VLOOKUP(表1_11[[#This Row],[分项工程名称]],施工检查记录[#All],2,FALSE))</f>
        <v>1.低压电线和电缆绝缘电阻测试符合规范要求
2.电线、电缆接线符合规范要求
3.芯线与电器设备的连接符合规范要求</v>
      </c>
    </row>
    <row r="49" customHeight="1" spans="1:28">
      <c r="A49" t="s">
        <v>192</v>
      </c>
      <c r="B49" s="5">
        <f ca="1" t="shared" si="0"/>
        <v>3</v>
      </c>
      <c r="C49" t="s">
        <v>81</v>
      </c>
      <c r="D49">
        <v>5</v>
      </c>
      <c r="E49" t="s">
        <v>83</v>
      </c>
      <c r="F49" t="s">
        <v>32</v>
      </c>
      <c r="G49" s="4">
        <v>43934</v>
      </c>
      <c r="H49" t="b">
        <v>0</v>
      </c>
      <c r="I49" t="s">
        <v>73</v>
      </c>
      <c r="J49" t="b">
        <v>0</v>
      </c>
      <c r="K49" s="11" t="str">
        <f>IF(ISBLANK(A49),"",VLOOKUP("S2"&amp;表1_11[[#This Row],[分项工程代号]]&amp;表1_11[[#This Row],[分项工程名称]],模板!D:F,3,FALSE))</f>
        <v>S2-05-C7-</v>
      </c>
      <c r="L49" s="2" t="str">
        <f ca="1">IF(ISBLANK(A49),"",表1_11[[#This Row],[编号]]&amp;TEXT(表1_11[[#This Row],[序号]],"000"))</f>
        <v>S2-05-C7-003</v>
      </c>
      <c r="M49" s="11" t="str">
        <f t="shared" si="1"/>
        <v>北方工程刚果（金）有限公司</v>
      </c>
      <c r="N49" s="11" t="str">
        <f t="shared" si="2"/>
        <v>李云松</v>
      </c>
      <c r="O49" s="11" t="str">
        <f t="shared" si="3"/>
        <v>黄必银</v>
      </c>
      <c r="P49" s="2" t="str">
        <f t="shared" si="4"/>
        <v>WUHUANG CONSTRUCTION ET COMMERCE RDC SAS</v>
      </c>
      <c r="Q49" s="2" t="str">
        <f t="shared" si="5"/>
        <v>陈陆</v>
      </c>
      <c r="R49" s="2" t="str">
        <f t="shared" si="6"/>
        <v>曹学能</v>
      </c>
      <c r="S49" s="11" t="str">
        <f t="shared" si="7"/>
        <v>鑫诚建设监理咨询有限公司</v>
      </c>
      <c r="T49" s="11" t="str">
        <f>IF(ISBLANK(A49),"",VLOOKUP(表1_11[[#This Row],[分项工程名称]],模板!C:G,3,FALSE))</f>
        <v>电缆头制作、导线连接和线路电气试验检验批质量验收记录</v>
      </c>
      <c r="U49" s="2" t="str">
        <f t="shared" si="8"/>
        <v>刚果（金）庞比铜钴矿项目</v>
      </c>
      <c r="V49" s="2" t="str">
        <f t="shared" si="9"/>
        <v>刚果（金）庞比铜钴矿项目   测试</v>
      </c>
      <c r="W49" s="11" t="str">
        <f>IF(ISBLANK(A49),"",表1_11[[#This Row],[子项名称]]&amp;表1_11[[#This Row],[标题]]&amp;表1_11[[#This Row],[分项工程代号]])</f>
        <v>测试电缆头制作、导线连接和线路电气试验检验批质量验收记录5</v>
      </c>
      <c r="X49" s="11">
        <f>IF(ISBLANK(A49),"",COUNTIF(W:W,表1_11[[#This Row],[子项名称]]&amp;表1_11[[#This Row],[标题]]&amp;表1_11[[#This Row],[分项工程代号]]))</f>
        <v>4</v>
      </c>
      <c r="Y49" s="11" t="str">
        <f>IF(ISBLANK(A49),"",表1_11[[#This Row],[子项名称]]&amp;表1_11[[#This Row],[分项工程代号]]&amp;表1_11[[#This Row],[分项工程名称]])</f>
        <v>测试5电缆头制作、导线连接和线路电气试验</v>
      </c>
      <c r="Z49" s="11" t="b">
        <f>IF(ISBLANK(A49),"",IF(MATCH(表1_11[[#This Row],[子项名称]]&amp;表1_11[[#This Row],[分项工程代号]]&amp;表1_11[[#This Row],[分项工程名称]],Y:Y,0)=ROW(表1_11[[#This Row],[子项名称]]),TRUE,FALSE))</f>
        <v>0</v>
      </c>
      <c r="AA49" s="11" t="str">
        <f t="shared" si="10"/>
        <v>《建筑电气工程施工验收规范》 GB50303-2015</v>
      </c>
      <c r="AB49" s="11" t="str">
        <f>IF(ISBLANK(A49),"",VLOOKUP(表1_11[[#This Row],[分项工程名称]],施工检查记录[#All],2,FALSE))</f>
        <v>1.低压电线和电缆绝缘电阻测试符合规范要求
2.电线、电缆接线符合规范要求
3.芯线与电器设备的连接符合规范要求</v>
      </c>
    </row>
    <row r="50" customHeight="1" spans="1:28">
      <c r="A50" t="s">
        <v>192</v>
      </c>
      <c r="B50" s="5">
        <f ca="1" t="shared" si="0"/>
        <v>4</v>
      </c>
      <c r="C50" t="s">
        <v>81</v>
      </c>
      <c r="D50">
        <v>5</v>
      </c>
      <c r="E50" t="s">
        <v>84</v>
      </c>
      <c r="F50" t="s">
        <v>32</v>
      </c>
      <c r="G50" s="4">
        <v>43934</v>
      </c>
      <c r="H50" t="b">
        <v>0</v>
      </c>
      <c r="I50" t="s">
        <v>73</v>
      </c>
      <c r="J50" t="b">
        <v>0</v>
      </c>
      <c r="K50" s="11" t="str">
        <f>IF(ISBLANK(A50),"",VLOOKUP("S2"&amp;表1_11[[#This Row],[分项工程代号]]&amp;表1_11[[#This Row],[分项工程名称]],模板!D:F,3,FALSE))</f>
        <v>S2-05-C7-</v>
      </c>
      <c r="L50" s="2" t="str">
        <f ca="1">IF(ISBLANK(A50),"",表1_11[[#This Row],[编号]]&amp;TEXT(表1_11[[#This Row],[序号]],"000"))</f>
        <v>S2-05-C7-004</v>
      </c>
      <c r="M50" s="11" t="str">
        <f t="shared" si="1"/>
        <v>北方工程刚果（金）有限公司</v>
      </c>
      <c r="N50" s="11" t="str">
        <f t="shared" si="2"/>
        <v>李云松</v>
      </c>
      <c r="O50" s="11" t="str">
        <f t="shared" si="3"/>
        <v>黄必银</v>
      </c>
      <c r="P50" s="2" t="str">
        <f t="shared" si="4"/>
        <v>WUHUANG CONSTRUCTION ET COMMERCE RDC SAS</v>
      </c>
      <c r="Q50" s="2" t="str">
        <f t="shared" si="5"/>
        <v>陈陆</v>
      </c>
      <c r="R50" s="2" t="str">
        <f t="shared" si="6"/>
        <v>曹学能</v>
      </c>
      <c r="S50" s="11" t="str">
        <f t="shared" si="7"/>
        <v>鑫诚建设监理咨询有限公司</v>
      </c>
      <c r="T50" s="11" t="str">
        <f>IF(ISBLANK(A50),"",VLOOKUP(表1_11[[#This Row],[分项工程名称]],模板!C:G,3,FALSE))</f>
        <v>电缆头制作、导线连接和线路电气试验检验批质量验收记录</v>
      </c>
      <c r="U50" s="2" t="str">
        <f t="shared" si="8"/>
        <v>刚果（金）庞比铜钴矿项目</v>
      </c>
      <c r="V50" s="2" t="str">
        <f t="shared" si="9"/>
        <v>刚果（金）庞比铜钴矿项目   测试</v>
      </c>
      <c r="W50" s="11" t="str">
        <f>IF(ISBLANK(A50),"",表1_11[[#This Row],[子项名称]]&amp;表1_11[[#This Row],[标题]]&amp;表1_11[[#This Row],[分项工程代号]])</f>
        <v>测试电缆头制作、导线连接和线路电气试验检验批质量验收记录5</v>
      </c>
      <c r="X50" s="11">
        <f>IF(ISBLANK(A50),"",COUNTIF(W:W,表1_11[[#This Row],[子项名称]]&amp;表1_11[[#This Row],[标题]]&amp;表1_11[[#This Row],[分项工程代号]]))</f>
        <v>4</v>
      </c>
      <c r="Y50" s="11" t="str">
        <f>IF(ISBLANK(A50),"",表1_11[[#This Row],[子项名称]]&amp;表1_11[[#This Row],[分项工程代号]]&amp;表1_11[[#This Row],[分项工程名称]])</f>
        <v>测试5电缆头制作、导线连接和线路电气试验</v>
      </c>
      <c r="Z50" s="11" t="b">
        <f>IF(ISBLANK(A50),"",IF(MATCH(表1_11[[#This Row],[子项名称]]&amp;表1_11[[#This Row],[分项工程代号]]&amp;表1_11[[#This Row],[分项工程名称]],Y:Y,0)=ROW(表1_11[[#This Row],[子项名称]]),TRUE,FALSE))</f>
        <v>0</v>
      </c>
      <c r="AA50" s="11" t="str">
        <f t="shared" si="10"/>
        <v>《建筑电气工程施工验收规范》 GB50303-2015</v>
      </c>
      <c r="AB50" s="11" t="str">
        <f>IF(ISBLANK(A50),"",VLOOKUP(表1_11[[#This Row],[分项工程名称]],施工检查记录[#All],2,FALSE))</f>
        <v>1.低压电线和电缆绝缘电阻测试符合规范要求
2.电线、电缆接线符合规范要求
3.芯线与电器设备的连接符合规范要求</v>
      </c>
    </row>
  </sheetData>
  <conditionalFormatting sqref="J42">
    <cfRule type="cellIs" dxfId="29" priority="6" operator="equal">
      <formula>TRUE</formula>
    </cfRule>
  </conditionalFormatting>
  <conditionalFormatting sqref="AC1047861:XFD1047861">
    <cfRule type="expression" dxfId="30" priority="23">
      <formula>ISNA(#REF!)=TRUE</formula>
    </cfRule>
  </conditionalFormatting>
  <conditionalFormatting sqref="AC1047862:XFD1047862">
    <cfRule type="expression" dxfId="30" priority="50">
      <formula>ISNA(#REF!)=TRUE</formula>
    </cfRule>
  </conditionalFormatting>
  <conditionalFormatting sqref="AC1047863:XFD1047863">
    <cfRule type="expression" dxfId="30" priority="22">
      <formula>ISNA(#REF!)=TRUE</formula>
    </cfRule>
  </conditionalFormatting>
  <conditionalFormatting sqref="AC1047864:XFD1047864">
    <cfRule type="expression" dxfId="30" priority="53">
      <formula>ISNA(#REF!)=TRUE</formula>
    </cfRule>
  </conditionalFormatting>
  <conditionalFormatting sqref="AC1047865:XFD1047865">
    <cfRule type="expression" dxfId="30" priority="52">
      <formula>ISNA(#REF!)=TRUE</formula>
    </cfRule>
  </conditionalFormatting>
  <conditionalFormatting sqref="AC1047866:XFD1047866">
    <cfRule type="expression" dxfId="30" priority="26">
      <formula>ISNA(#REF!)=TRUE</formula>
    </cfRule>
  </conditionalFormatting>
  <conditionalFormatting sqref="AC1047867:XFD1047867">
    <cfRule type="expression" dxfId="30" priority="25">
      <formula>ISNA(#REF!)=TRUE</formula>
    </cfRule>
  </conditionalFormatting>
  <conditionalFormatting sqref="J39:J41">
    <cfRule type="cellIs" dxfId="29" priority="7" operator="equal">
      <formula>TRUE</formula>
    </cfRule>
  </conditionalFormatting>
  <conditionalFormatting sqref="$A1:$XFD50 A51:AB1048576">
    <cfRule type="expression" dxfId="30" priority="15">
      <formula>ISNA($K1)=TRUE</formula>
    </cfRule>
  </conditionalFormatting>
  <conditionalFormatting sqref="J15:J31 H$1:H$1048576">
    <cfRule type="cellIs" dxfId="29" priority="18" operator="equal">
      <formula>TRUE</formula>
    </cfRule>
  </conditionalFormatting>
  <conditionalFormatting sqref="AC51:XFD1047765">
    <cfRule type="expression" dxfId="30" priority="19">
      <formula>ISNA($K107)=TRUE</formula>
    </cfRule>
  </conditionalFormatting>
  <conditionalFormatting sqref="AC1047766:XFD1047815">
    <cfRule type="expression" dxfId="30" priority="67">
      <formula>ISNA($K1)=TRUE</formula>
    </cfRule>
  </conditionalFormatting>
  <conditionalFormatting sqref="AC1047816:XFD1047860">
    <cfRule type="expression" dxfId="30" priority="51">
      <formula>ISNA(#REF!)=TRUE</formula>
    </cfRule>
  </conditionalFormatting>
  <conditionalFormatting sqref="AC1047868:XFD1047869">
    <cfRule type="expression" dxfId="30" priority="66">
      <formula>ISNA(#REF!)=TRUE</formula>
    </cfRule>
  </conditionalFormatting>
  <conditionalFormatting sqref="AC1047870:XFD1047872">
    <cfRule type="expression" dxfId="30" priority="32">
      <formula>ISNA(#REF!)=TRUE</formula>
    </cfRule>
  </conditionalFormatting>
  <conditionalFormatting sqref="AC1047873:XFD1048576">
    <cfRule type="expression" dxfId="30" priority="20">
      <formula>ISNA(#REF!)=TRUE</formula>
    </cfRule>
  </conditionalFormatting>
  <pageMargins left="0.7" right="0.7" top="0.75" bottom="0.75" header="0.3" footer="0.3"/>
  <pageSetup paperSize="9" orientation="portrait"/>
  <headerFooter/>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电气</vt:lpstr>
      <vt:lpstr>仪表</vt:lpstr>
      <vt:lpstr>电信</vt:lpstr>
      <vt:lpstr>消防</vt:lpstr>
      <vt:lpstr>分项工程</vt:lpstr>
      <vt:lpstr>隐蔽工程</vt:lpstr>
      <vt:lpstr>电机实验记录</vt:lpstr>
      <vt:lpstr>变频器实验记录</vt:lpstr>
      <vt:lpstr>软启实验记录</vt:lpstr>
      <vt:lpstr>母线实验记录</vt:lpstr>
      <vt:lpstr>10kV配电系统</vt:lpstr>
      <vt:lpstr>10kV断路器</vt:lpstr>
      <vt:lpstr>电流互感器实验记录</vt:lpstr>
      <vt:lpstr>模板</vt:lpstr>
      <vt:lpstr>施工检查记录</vt:lpstr>
      <vt:lpstr>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舒立明</dc:creator>
  <cp:lastModifiedBy>Spike</cp:lastModifiedBy>
  <dcterms:created xsi:type="dcterms:W3CDTF">2015-06-05T18:19:00Z</dcterms:created>
  <dcterms:modified xsi:type="dcterms:W3CDTF">2021-02-01T08:16:32Z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