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s\Documents\LDRD\02-data\01-raw\04-ldrd\"/>
    </mc:Choice>
  </mc:AlternateContent>
  <xr:revisionPtr revIDLastSave="0" documentId="13_ncr:1_{6EAF3756-1EB5-4448-929D-9AFCBC37594D}" xr6:coauthVersionLast="47" xr6:coauthVersionMax="47" xr10:uidLastSave="{00000000-0000-0000-0000-000000000000}"/>
  <bookViews>
    <workbookView xWindow="240" yWindow="240" windowWidth="16830" windowHeight="20520" activeTab="4" xr2:uid="{00000000-000D-0000-FFFF-FFFF00000000}"/>
  </bookViews>
  <sheets>
    <sheet name="final" sheetId="8" r:id="rId1"/>
    <sheet name="DOC " sheetId="10" r:id="rId2"/>
    <sheet name="raw" sheetId="36" r:id="rId3"/>
    <sheet name="transpose" sheetId="37" r:id="rId4"/>
    <sheet name="r_import" sheetId="3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" i="37" l="1"/>
  <c r="V6" i="37"/>
  <c r="U7" i="37"/>
  <c r="U30" i="37" s="1"/>
  <c r="V30" i="37" s="1"/>
  <c r="U8" i="37"/>
  <c r="U9" i="37"/>
  <c r="U10" i="37"/>
  <c r="U11" i="37"/>
  <c r="U12" i="37"/>
  <c r="U13" i="37"/>
  <c r="U14" i="37"/>
  <c r="U15" i="37"/>
  <c r="U16" i="37"/>
  <c r="U17" i="37"/>
  <c r="U18" i="37"/>
  <c r="U19" i="37"/>
  <c r="U20" i="37"/>
  <c r="U21" i="37"/>
  <c r="U22" i="37"/>
  <c r="U23" i="37"/>
  <c r="U24" i="37"/>
  <c r="U25" i="37"/>
  <c r="U26" i="37"/>
  <c r="U27" i="37"/>
  <c r="U28" i="37"/>
  <c r="U6" i="37"/>
  <c r="U31" i="37" l="1"/>
  <c r="V31" i="37" s="1"/>
  <c r="AA7" i="37" l="1"/>
  <c r="AA8" i="37"/>
  <c r="AA9" i="37"/>
  <c r="AA10" i="37"/>
  <c r="AA11" i="37"/>
  <c r="AA12" i="37"/>
  <c r="AA13" i="37"/>
  <c r="AA14" i="37"/>
  <c r="AA15" i="37"/>
  <c r="AA16" i="37"/>
  <c r="AA17" i="37"/>
  <c r="AA18" i="37"/>
  <c r="AA19" i="37"/>
  <c r="AA20" i="37"/>
  <c r="AA21" i="37"/>
  <c r="AA22" i="37"/>
  <c r="AA23" i="37"/>
  <c r="AA24" i="37"/>
  <c r="AA25" i="37"/>
  <c r="AA26" i="37"/>
  <c r="AA27" i="37"/>
  <c r="AA28" i="37"/>
  <c r="AA6" i="37"/>
  <c r="Y7" i="37"/>
  <c r="Y8" i="37"/>
  <c r="Y9" i="37"/>
  <c r="Y10" i="37"/>
  <c r="Y11" i="37"/>
  <c r="Y12" i="37"/>
  <c r="Y13" i="37"/>
  <c r="Y14" i="37"/>
  <c r="Y15" i="37"/>
  <c r="Y16" i="37"/>
  <c r="Y17" i="37"/>
  <c r="Y18" i="37"/>
  <c r="Y19" i="37"/>
  <c r="Y20" i="37"/>
  <c r="Y21" i="37"/>
  <c r="Y22" i="37"/>
  <c r="Y23" i="37"/>
  <c r="Y24" i="37"/>
  <c r="Y25" i="37"/>
  <c r="Y26" i="37"/>
  <c r="Y27" i="37"/>
  <c r="Y28" i="37"/>
  <c r="Y6" i="37"/>
  <c r="M7" i="37"/>
  <c r="N7" i="37"/>
  <c r="M8" i="37"/>
  <c r="N8" i="37"/>
  <c r="M9" i="37"/>
  <c r="N9" i="37"/>
  <c r="M10" i="37"/>
  <c r="N10" i="37"/>
  <c r="M11" i="37"/>
  <c r="N11" i="37"/>
  <c r="M12" i="37"/>
  <c r="N12" i="37"/>
  <c r="M13" i="37"/>
  <c r="N13" i="37"/>
  <c r="M14" i="37"/>
  <c r="N14" i="37"/>
  <c r="M15" i="37"/>
  <c r="N15" i="37"/>
  <c r="M16" i="37"/>
  <c r="N16" i="37"/>
  <c r="M17" i="37"/>
  <c r="N17" i="37"/>
  <c r="M18" i="37"/>
  <c r="N18" i="37"/>
  <c r="M19" i="37"/>
  <c r="N19" i="37"/>
  <c r="M20" i="37"/>
  <c r="N20" i="37"/>
  <c r="M21" i="37"/>
  <c r="N21" i="37"/>
  <c r="M22" i="37"/>
  <c r="N22" i="37"/>
  <c r="M23" i="37"/>
  <c r="N23" i="37"/>
  <c r="M24" i="37"/>
  <c r="N24" i="37"/>
  <c r="M25" i="37"/>
  <c r="N25" i="37"/>
  <c r="M26" i="37"/>
  <c r="N26" i="37"/>
  <c r="M27" i="37"/>
  <c r="N27" i="37"/>
  <c r="M28" i="37"/>
  <c r="N28" i="37"/>
  <c r="N6" i="37"/>
  <c r="M6" i="37"/>
  <c r="K29" i="37"/>
  <c r="K30" i="37"/>
  <c r="K31" i="37"/>
  <c r="D39" i="37"/>
  <c r="F35" i="37"/>
  <c r="F36" i="37"/>
  <c r="F37" i="37"/>
  <c r="F34" i="37"/>
  <c r="F39" i="37" s="1"/>
  <c r="I12" i="37" s="1"/>
  <c r="F7" i="37"/>
  <c r="G7" i="37"/>
  <c r="F8" i="37"/>
  <c r="G8" i="37"/>
  <c r="F9" i="37"/>
  <c r="G9" i="37"/>
  <c r="F10" i="37"/>
  <c r="G10" i="37"/>
  <c r="F11" i="37"/>
  <c r="G11" i="37"/>
  <c r="F12" i="37"/>
  <c r="G12" i="37"/>
  <c r="F13" i="37"/>
  <c r="G13" i="37"/>
  <c r="F14" i="37"/>
  <c r="G14" i="37"/>
  <c r="F15" i="37"/>
  <c r="G15" i="37"/>
  <c r="F16" i="37"/>
  <c r="G16" i="37"/>
  <c r="F17" i="37"/>
  <c r="G17" i="37"/>
  <c r="F18" i="37"/>
  <c r="G18" i="37"/>
  <c r="F19" i="37"/>
  <c r="G19" i="37"/>
  <c r="F20" i="37"/>
  <c r="G20" i="37"/>
  <c r="F21" i="37"/>
  <c r="G21" i="37"/>
  <c r="F22" i="37"/>
  <c r="G22" i="37"/>
  <c r="F23" i="37"/>
  <c r="G23" i="37"/>
  <c r="F24" i="37"/>
  <c r="G24" i="37"/>
  <c r="F25" i="37"/>
  <c r="G25" i="37"/>
  <c r="F26" i="37"/>
  <c r="G26" i="37"/>
  <c r="F27" i="37"/>
  <c r="G27" i="37"/>
  <c r="F28" i="37"/>
  <c r="G28" i="37"/>
  <c r="G6" i="37"/>
  <c r="F6" i="37"/>
  <c r="I20" i="37" l="1"/>
  <c r="P20" i="37"/>
  <c r="P16" i="37"/>
  <c r="P12" i="37"/>
  <c r="S12" i="37" s="1"/>
  <c r="V12" i="37" s="1"/>
  <c r="AC12" i="37" s="1"/>
  <c r="P8" i="37"/>
  <c r="P24" i="37"/>
  <c r="I19" i="37"/>
  <c r="I15" i="37"/>
  <c r="I7" i="37"/>
  <c r="P28" i="37"/>
  <c r="I27" i="37"/>
  <c r="I23" i="37"/>
  <c r="I11" i="37"/>
  <c r="P27" i="37"/>
  <c r="P19" i="37"/>
  <c r="P7" i="37"/>
  <c r="I26" i="37"/>
  <c r="I22" i="37"/>
  <c r="I18" i="37"/>
  <c r="I14" i="37"/>
  <c r="I10" i="37"/>
  <c r="I9" i="37"/>
  <c r="S9" i="37" s="1"/>
  <c r="V9" i="37" s="1"/>
  <c r="AC9" i="37" s="1"/>
  <c r="I25" i="37"/>
  <c r="S25" i="37" s="1"/>
  <c r="V25" i="37" s="1"/>
  <c r="AC25" i="37" s="1"/>
  <c r="I17" i="37"/>
  <c r="P17" i="37"/>
  <c r="P9" i="37"/>
  <c r="P25" i="37"/>
  <c r="P13" i="37"/>
  <c r="I16" i="37"/>
  <c r="S16" i="37" s="1"/>
  <c r="V16" i="37" s="1"/>
  <c r="AC16" i="37" s="1"/>
  <c r="P11" i="37"/>
  <c r="P15" i="37"/>
  <c r="P6" i="37"/>
  <c r="I24" i="37"/>
  <c r="I8" i="37"/>
  <c r="I6" i="37"/>
  <c r="I13" i="37"/>
  <c r="P21" i="37"/>
  <c r="P26" i="37"/>
  <c r="P22" i="37"/>
  <c r="P18" i="37"/>
  <c r="P14" i="37"/>
  <c r="P10" i="37"/>
  <c r="P23" i="37"/>
  <c r="I21" i="37"/>
  <c r="I28" i="37"/>
  <c r="S28" i="37" s="1"/>
  <c r="V28" i="37" s="1"/>
  <c r="AC28" i="37" s="1"/>
  <c r="S15" i="37" l="1"/>
  <c r="V15" i="37" s="1"/>
  <c r="AC15" i="37" s="1"/>
  <c r="S23" i="37"/>
  <c r="V23" i="37" s="1"/>
  <c r="AC23" i="37" s="1"/>
  <c r="S18" i="37"/>
  <c r="V18" i="37" s="1"/>
  <c r="AC18" i="37" s="1"/>
  <c r="S6" i="37"/>
  <c r="AC6" i="37" s="1"/>
  <c r="S7" i="37"/>
  <c r="V7" i="37" s="1"/>
  <c r="AC7" i="37" s="1"/>
  <c r="S19" i="37"/>
  <c r="V19" i="37" s="1"/>
  <c r="AC19" i="37" s="1"/>
  <c r="S8" i="37"/>
  <c r="V8" i="37" s="1"/>
  <c r="AC8" i="37" s="1"/>
  <c r="S27" i="37"/>
  <c r="V27" i="37" s="1"/>
  <c r="AC27" i="37" s="1"/>
  <c r="S22" i="37"/>
  <c r="V22" i="37" s="1"/>
  <c r="AC22" i="37" s="1"/>
  <c r="S20" i="37"/>
  <c r="V20" i="37" s="1"/>
  <c r="AC20" i="37" s="1"/>
  <c r="S10" i="37"/>
  <c r="V10" i="37" s="1"/>
  <c r="AC10" i="37" s="1"/>
  <c r="S14" i="37"/>
  <c r="V14" i="37" s="1"/>
  <c r="AC14" i="37" s="1"/>
  <c r="S24" i="37"/>
  <c r="V24" i="37" s="1"/>
  <c r="AC24" i="37" s="1"/>
  <c r="S26" i="37"/>
  <c r="V26" i="37" s="1"/>
  <c r="AC26" i="37" s="1"/>
  <c r="S11" i="37"/>
  <c r="V11" i="37" s="1"/>
  <c r="AC11" i="37" s="1"/>
  <c r="S17" i="37"/>
  <c r="V17" i="37" s="1"/>
  <c r="AC17" i="37" s="1"/>
  <c r="S21" i="37"/>
  <c r="V21" i="37" s="1"/>
  <c r="AC21" i="37" s="1"/>
  <c r="S13" i="37"/>
  <c r="V13" i="37" s="1"/>
  <c r="AC13" i="37" s="1"/>
  <c r="F38" i="37"/>
  <c r="D31" i="37"/>
  <c r="D30" i="37"/>
  <c r="D29" i="37"/>
  <c r="O6" i="37" l="1"/>
  <c r="Q6" i="37" s="1"/>
  <c r="H25" i="37"/>
  <c r="O24" i="37"/>
  <c r="Q24" i="37" s="1"/>
  <c r="O17" i="37"/>
  <c r="Q17" i="37" s="1"/>
  <c r="J25" i="37"/>
  <c r="H9" i="37"/>
  <c r="J9" i="37" s="1"/>
  <c r="O13" i="37"/>
  <c r="Q13" i="37" s="1"/>
  <c r="O25" i="37"/>
  <c r="Q25" i="37" s="1"/>
  <c r="H11" i="37"/>
  <c r="J11" i="37" s="1"/>
  <c r="H27" i="37"/>
  <c r="J27" i="37" s="1"/>
  <c r="H21" i="37"/>
  <c r="H8" i="37"/>
  <c r="H16" i="37"/>
  <c r="H24" i="37"/>
  <c r="O21" i="37"/>
  <c r="Q21" i="37" s="1"/>
  <c r="H17" i="37"/>
  <c r="H19" i="37"/>
  <c r="J19" i="37" s="1"/>
  <c r="H13" i="37"/>
  <c r="H6" i="37"/>
  <c r="O9" i="37"/>
  <c r="Q9" i="37" s="1"/>
  <c r="H14" i="37"/>
  <c r="J14" i="37" s="1"/>
  <c r="H12" i="37"/>
  <c r="J12" i="37" s="1"/>
  <c r="H23" i="37"/>
  <c r="J23" i="37" s="1"/>
  <c r="O23" i="37"/>
  <c r="Q23" i="37" s="1"/>
  <c r="O15" i="37"/>
  <c r="Q15" i="37" s="1"/>
  <c r="H26" i="37"/>
  <c r="H15" i="37"/>
  <c r="J15" i="37" s="1"/>
  <c r="O27" i="37"/>
  <c r="Q27" i="37" s="1"/>
  <c r="O10" i="37"/>
  <c r="Q10" i="37" s="1"/>
  <c r="H10" i="37"/>
  <c r="O20" i="37"/>
  <c r="Q20" i="37" s="1"/>
  <c r="H7" i="37"/>
  <c r="O19" i="37"/>
  <c r="Q19" i="37" s="1"/>
  <c r="O26" i="37"/>
  <c r="Q26" i="37" s="1"/>
  <c r="O7" i="37"/>
  <c r="Q7" i="37" s="1"/>
  <c r="O16" i="37"/>
  <c r="Q16" i="37" s="1"/>
  <c r="H22" i="37"/>
  <c r="O12" i="37"/>
  <c r="Q12" i="37" s="1"/>
  <c r="H18" i="37"/>
  <c r="O8" i="37"/>
  <c r="Q8" i="37" s="1"/>
  <c r="F40" i="37"/>
  <c r="O11" i="37"/>
  <c r="Q11" i="37" s="1"/>
  <c r="O22" i="37"/>
  <c r="Q22" i="37" s="1"/>
  <c r="O18" i="37"/>
  <c r="Q18" i="37" s="1"/>
  <c r="H20" i="37"/>
  <c r="H28" i="37"/>
  <c r="O28" i="37"/>
  <c r="Q28" i="37" s="1"/>
  <c r="O14" i="37"/>
  <c r="Q14" i="37" s="1"/>
  <c r="D38" i="37"/>
  <c r="D40" i="37" s="1"/>
  <c r="F91" i="10"/>
  <c r="E91" i="10"/>
  <c r="D91" i="10"/>
  <c r="C91" i="10"/>
  <c r="P3" i="10" a="1"/>
  <c r="P3" i="10" s="1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R22" i="37" l="1"/>
  <c r="AB22" i="37" s="1"/>
  <c r="R28" i="37"/>
  <c r="AB28" i="37" s="1"/>
  <c r="R10" i="37"/>
  <c r="AB10" i="37" s="1"/>
  <c r="R20" i="37"/>
  <c r="AB20" i="37" s="1"/>
  <c r="R6" i="37"/>
  <c r="R21" i="37"/>
  <c r="AB21" i="37" s="1"/>
  <c r="J10" i="37"/>
  <c r="R26" i="37"/>
  <c r="AB26" i="37" s="1"/>
  <c r="R17" i="37"/>
  <c r="AB17" i="37" s="1"/>
  <c r="J17" i="37"/>
  <c r="J20" i="37"/>
  <c r="R7" i="37"/>
  <c r="AB7" i="37" s="1"/>
  <c r="R16" i="37"/>
  <c r="AB16" i="37" s="1"/>
  <c r="R25" i="37"/>
  <c r="AB25" i="37" s="1"/>
  <c r="R18" i="37"/>
  <c r="AB18" i="37" s="1"/>
  <c r="R9" i="37"/>
  <c r="AB9" i="37" s="1"/>
  <c r="Q29" i="37"/>
  <c r="J7" i="37"/>
  <c r="R23" i="37"/>
  <c r="R13" i="37"/>
  <c r="AB13" i="37" s="1"/>
  <c r="R24" i="37"/>
  <c r="AB24" i="37" s="1"/>
  <c r="R27" i="37"/>
  <c r="R14" i="37"/>
  <c r="AB14" i="37" s="1"/>
  <c r="R19" i="37"/>
  <c r="AB19" i="37" s="1"/>
  <c r="R8" i="37"/>
  <c r="AB8" i="37" s="1"/>
  <c r="J6" i="37"/>
  <c r="J24" i="37"/>
  <c r="J21" i="37"/>
  <c r="J26" i="37"/>
  <c r="J13" i="37"/>
  <c r="J16" i="37"/>
  <c r="R12" i="37"/>
  <c r="AB12" i="37" s="1"/>
  <c r="R11" i="37"/>
  <c r="R15" i="37"/>
  <c r="AB15" i="37" s="1"/>
  <c r="J22" i="37"/>
  <c r="J18" i="37"/>
  <c r="J28" i="37"/>
  <c r="J8" i="37"/>
  <c r="P6" i="10"/>
  <c r="Q5" i="10"/>
  <c r="P5" i="10"/>
  <c r="P7" i="10"/>
  <c r="Q4" i="10"/>
  <c r="Q6" i="10"/>
  <c r="P4" i="10"/>
  <c r="Q7" i="10"/>
  <c r="Q3" i="10"/>
  <c r="Q11" i="10" a="1"/>
  <c r="Q11" i="10" s="1"/>
  <c r="Q10" i="10" a="1"/>
  <c r="Q10" i="10" s="1"/>
  <c r="AB11" i="37" l="1"/>
  <c r="AB27" i="37"/>
  <c r="AB23" i="37"/>
  <c r="C28" i="10"/>
  <c r="C76" i="10"/>
  <c r="E76" i="10" s="1"/>
  <c r="C68" i="10"/>
  <c r="E68" i="10" s="1"/>
  <c r="C52" i="10"/>
  <c r="C44" i="10"/>
  <c r="C36" i="10"/>
  <c r="C20" i="10"/>
  <c r="C12" i="10"/>
  <c r="C67" i="10"/>
  <c r="C51" i="10"/>
  <c r="C27" i="10"/>
  <c r="E27" i="10" s="1"/>
  <c r="C11" i="10"/>
  <c r="C85" i="10"/>
  <c r="C21" i="10"/>
  <c r="C83" i="10"/>
  <c r="C75" i="10"/>
  <c r="C59" i="10"/>
  <c r="C43" i="10"/>
  <c r="E43" i="10" s="1"/>
  <c r="C35" i="10"/>
  <c r="E35" i="10" s="1"/>
  <c r="C19" i="10"/>
  <c r="C77" i="10"/>
  <c r="E77" i="10" s="1"/>
  <c r="C90" i="10"/>
  <c r="C82" i="10"/>
  <c r="C74" i="10"/>
  <c r="E74" i="10" s="1"/>
  <c r="C66" i="10"/>
  <c r="E66" i="10" s="1"/>
  <c r="C58" i="10"/>
  <c r="E58" i="10" s="1"/>
  <c r="C50" i="10"/>
  <c r="C42" i="10"/>
  <c r="C34" i="10"/>
  <c r="C26" i="10"/>
  <c r="C18" i="10"/>
  <c r="C10" i="10"/>
  <c r="C25" i="10"/>
  <c r="C9" i="10"/>
  <c r="C32" i="10"/>
  <c r="C8" i="10"/>
  <c r="C46" i="10"/>
  <c r="C61" i="10"/>
  <c r="C29" i="10"/>
  <c r="E29" i="10" s="1"/>
  <c r="C89" i="10"/>
  <c r="C81" i="10"/>
  <c r="C73" i="10"/>
  <c r="C65" i="10"/>
  <c r="C57" i="10"/>
  <c r="C49" i="10"/>
  <c r="E49" i="10" s="1"/>
  <c r="C41" i="10"/>
  <c r="E41" i="10" s="1"/>
  <c r="C33" i="10"/>
  <c r="E33" i="10" s="1"/>
  <c r="C17" i="10"/>
  <c r="C24" i="10"/>
  <c r="C15" i="10"/>
  <c r="C30" i="10"/>
  <c r="C6" i="10"/>
  <c r="C53" i="10"/>
  <c r="C13" i="10"/>
  <c r="C88" i="10"/>
  <c r="C80" i="10"/>
  <c r="C72" i="10"/>
  <c r="E72" i="10" s="1"/>
  <c r="C64" i="10"/>
  <c r="E64" i="10" s="1"/>
  <c r="C56" i="10"/>
  <c r="E56" i="10" s="1"/>
  <c r="C48" i="10"/>
  <c r="C40" i="10"/>
  <c r="C16" i="10"/>
  <c r="C22" i="10"/>
  <c r="C45" i="10"/>
  <c r="E45" i="10" s="1"/>
  <c r="C5" i="10"/>
  <c r="C87" i="10"/>
  <c r="C79" i="10"/>
  <c r="C71" i="10"/>
  <c r="C63" i="10"/>
  <c r="C55" i="10"/>
  <c r="C47" i="10"/>
  <c r="E47" i="10" s="1"/>
  <c r="C39" i="10"/>
  <c r="E39" i="10" s="1"/>
  <c r="C31" i="10"/>
  <c r="E31" i="10" s="1"/>
  <c r="C23" i="10"/>
  <c r="C7" i="10"/>
  <c r="C14" i="10"/>
  <c r="C69" i="10"/>
  <c r="C86" i="10"/>
  <c r="C78" i="10"/>
  <c r="E78" i="10" s="1"/>
  <c r="C70" i="10"/>
  <c r="E70" i="10" s="1"/>
  <c r="C62" i="10"/>
  <c r="E62" i="10" s="1"/>
  <c r="C54" i="10"/>
  <c r="E54" i="10" s="1"/>
  <c r="C38" i="10"/>
  <c r="C37" i="10"/>
  <c r="E37" i="10" s="1"/>
  <c r="C4" i="10"/>
  <c r="Q9" i="10"/>
  <c r="Q12" i="10"/>
  <c r="AB30" i="37" l="1"/>
  <c r="AB31" i="37"/>
  <c r="J29" i="37"/>
  <c r="C60" i="10"/>
  <c r="E60" i="10" s="1"/>
  <c r="C84" i="10"/>
  <c r="D85" i="10"/>
  <c r="D76" i="10"/>
  <c r="F76" i="10" s="1"/>
  <c r="D79" i="10"/>
  <c r="D82" i="10"/>
  <c r="D78" i="10"/>
  <c r="F78" i="10" s="1"/>
  <c r="D86" i="10"/>
  <c r="D77" i="10"/>
  <c r="F77" i="10" s="1"/>
  <c r="D87" i="10"/>
  <c r="D84" i="10"/>
  <c r="D81" i="10"/>
  <c r="D90" i="10"/>
  <c r="D88" i="10"/>
  <c r="D80" i="10"/>
  <c r="D89" i="10"/>
  <c r="D83" i="10"/>
  <c r="D70" i="10"/>
  <c r="F70" i="10" s="1"/>
  <c r="D27" i="10"/>
  <c r="F27" i="10" s="1"/>
  <c r="D54" i="10"/>
  <c r="F54" i="10" s="1"/>
  <c r="D56" i="10"/>
  <c r="F56" i="10" s="1"/>
  <c r="D9" i="10"/>
  <c r="D73" i="10"/>
  <c r="D52" i="10"/>
  <c r="D50" i="10"/>
  <c r="D31" i="10"/>
  <c r="F31" i="10" s="1"/>
  <c r="D28" i="10"/>
  <c r="D46" i="10"/>
  <c r="D42" i="10"/>
  <c r="D19" i="10"/>
  <c r="D22" i="10"/>
  <c r="D48" i="10"/>
  <c r="D68" i="10"/>
  <c r="F68" i="10" s="1"/>
  <c r="D15" i="10"/>
  <c r="D35" i="10"/>
  <c r="F35" i="10" s="1"/>
  <c r="D39" i="10"/>
  <c r="F39" i="10" s="1"/>
  <c r="D23" i="10"/>
  <c r="D21" i="10"/>
  <c r="D7" i="10"/>
  <c r="D66" i="10"/>
  <c r="F66" i="10" s="1"/>
  <c r="D43" i="10"/>
  <c r="F43" i="10" s="1"/>
  <c r="D60" i="10"/>
  <c r="F60" i="10" s="1"/>
  <c r="D47" i="10"/>
  <c r="F47" i="10" s="1"/>
  <c r="D37" i="10"/>
  <c r="F37" i="10" s="1"/>
  <c r="D10" i="10"/>
  <c r="D74" i="10"/>
  <c r="F74" i="10" s="1"/>
  <c r="D51" i="10"/>
  <c r="D29" i="10"/>
  <c r="F29" i="10" s="1"/>
  <c r="D33" i="10"/>
  <c r="F33" i="10" s="1"/>
  <c r="D20" i="10"/>
  <c r="D12" i="10"/>
  <c r="D64" i="10"/>
  <c r="F64" i="10" s="1"/>
  <c r="D13" i="10"/>
  <c r="Q14" i="10"/>
  <c r="Q15" i="10" s="1"/>
  <c r="R15" i="10" s="1"/>
  <c r="R16" i="10" s="1"/>
  <c r="D61" i="10"/>
  <c r="D59" i="10"/>
  <c r="D69" i="10"/>
  <c r="D63" i="10"/>
  <c r="D5" i="10"/>
  <c r="D24" i="10"/>
  <c r="D30" i="10"/>
  <c r="D58" i="10"/>
  <c r="F58" i="10" s="1"/>
  <c r="D26" i="10"/>
  <c r="D67" i="10"/>
  <c r="D6" i="10"/>
  <c r="D71" i="10"/>
  <c r="D45" i="10"/>
  <c r="F45" i="10" s="1"/>
  <c r="D32" i="10"/>
  <c r="D62" i="10"/>
  <c r="F62" i="10" s="1"/>
  <c r="D49" i="10"/>
  <c r="F49" i="10" s="1"/>
  <c r="D41" i="10"/>
  <c r="F41" i="10" s="1"/>
  <c r="D14" i="10"/>
  <c r="D34" i="10"/>
  <c r="D11" i="10"/>
  <c r="D75" i="10"/>
  <c r="D38" i="10"/>
  <c r="D40" i="10"/>
  <c r="D36" i="10"/>
  <c r="D57" i="10"/>
  <c r="D65" i="10"/>
  <c r="D44" i="10"/>
  <c r="D8" i="10"/>
  <c r="D72" i="10"/>
  <c r="F72" i="10" s="1"/>
  <c r="D53" i="10"/>
  <c r="D25" i="10"/>
  <c r="D17" i="10"/>
  <c r="D55" i="10"/>
  <c r="D16" i="10"/>
  <c r="D18" i="10"/>
  <c r="D4" i="10"/>
  <c r="Q17" i="10" l="1"/>
  <c r="Q18" i="10" s="1"/>
  <c r="R18" i="10" s="1"/>
</calcChain>
</file>

<file path=xl/sharedStrings.xml><?xml version="1.0" encoding="utf-8"?>
<sst xmlns="http://schemas.openxmlformats.org/spreadsheetml/2006/main" count="1865" uniqueCount="321">
  <si>
    <t>Sample Name</t>
  </si>
  <si>
    <t>Inj. No.</t>
  </si>
  <si>
    <t>Mean Area</t>
  </si>
  <si>
    <t>Calibration curve</t>
  </si>
  <si>
    <t>ppm</t>
  </si>
  <si>
    <t>area</t>
  </si>
  <si>
    <t>m</t>
  </si>
  <si>
    <t>b</t>
  </si>
  <si>
    <t>se_m</t>
  </si>
  <si>
    <t>se_b</t>
  </si>
  <si>
    <t>r2</t>
  </si>
  <si>
    <t>se_y</t>
  </si>
  <si>
    <t>F</t>
  </si>
  <si>
    <t>dof</t>
  </si>
  <si>
    <t>ss_reg</t>
  </si>
  <si>
    <t>ss_resid</t>
  </si>
  <si>
    <t xml:space="preserve">N = </t>
  </si>
  <si>
    <t xml:space="preserve">mean_x = </t>
  </si>
  <si>
    <t xml:space="preserve">Sxx = </t>
  </si>
  <si>
    <t xml:space="preserve">t(0.05) = </t>
  </si>
  <si>
    <t>CL</t>
  </si>
  <si>
    <r>
      <t>X</t>
    </r>
    <r>
      <rPr>
        <b/>
        <vertAlign val="subscript"/>
        <sz val="8"/>
        <rFont val="Arial"/>
        <family val="2"/>
      </rPr>
      <t>CL</t>
    </r>
  </si>
  <si>
    <t>DL</t>
  </si>
  <si>
    <r>
      <t>X</t>
    </r>
    <r>
      <rPr>
        <b/>
        <vertAlign val="subscript"/>
        <sz val="8"/>
        <rFont val="Arial"/>
        <family val="2"/>
      </rPr>
      <t>DL</t>
    </r>
  </si>
  <si>
    <t>±</t>
  </si>
  <si>
    <t>[System]</t>
  </si>
  <si>
    <t>Instrument Options</t>
  </si>
  <si>
    <t>TOC/ASI/IC Unit/Sparge Kit/Small Syringe Kit</t>
  </si>
  <si>
    <t>[Data]</t>
  </si>
  <si>
    <t>Sample ID</t>
  </si>
  <si>
    <t>Cal. Curve</t>
  </si>
  <si>
    <t>Date / Time</t>
  </si>
  <si>
    <t>Area</t>
  </si>
  <si>
    <t>Conc.</t>
  </si>
  <si>
    <t>Mean Conc.</t>
  </si>
  <si>
    <t>Result</t>
  </si>
  <si>
    <t>Mean Result</t>
  </si>
  <si>
    <t xml:space="preserve">DOC </t>
  </si>
  <si>
    <t>DOC</t>
  </si>
  <si>
    <t>Untitled</t>
  </si>
  <si>
    <t>150ul</t>
  </si>
  <si>
    <t>Type</t>
  </si>
  <si>
    <t>Anal.</t>
  </si>
  <si>
    <t>Manual Dilution</t>
  </si>
  <si>
    <t>Analysis(Inj.)</t>
  </si>
  <si>
    <t>Unknown</t>
  </si>
  <si>
    <t>NPOC</t>
  </si>
  <si>
    <t>samples were measured on new TOC instrument and data processed by X. Yin</t>
  </si>
  <si>
    <t>w</t>
  </si>
  <si>
    <t>std</t>
  </si>
  <si>
    <t>X. Yin</t>
  </si>
  <si>
    <t>Standard</t>
  </si>
  <si>
    <t xml:space="preserve"> </t>
  </si>
  <si>
    <t>C:\TOC-L\CalCurves\Low Conc calibration curve 9_18_2020.2023_09_06_13_11_59.cal</t>
  </si>
  <si>
    <t> #</t>
  </si>
  <si>
    <t>Vial label</t>
  </si>
  <si>
    <t>BESC-13 Cl1 F1</t>
  </si>
  <si>
    <t>BESC-13 Cl1 F2</t>
  </si>
  <si>
    <t>BESC-13 Cl2 F1</t>
  </si>
  <si>
    <t>BESC-13 Cl2 F2</t>
  </si>
  <si>
    <t>BESC-13 Cl3 F1</t>
  </si>
  <si>
    <t>BESC-13 Cl3 F2</t>
  </si>
  <si>
    <t>BESC-35 Cl2 F1</t>
  </si>
  <si>
    <t>BESC-35 Cl2 F2</t>
  </si>
  <si>
    <t>BESC-192 Cl1 F1</t>
  </si>
  <si>
    <t>BESC-192 Cl1 F2</t>
  </si>
  <si>
    <t>BESC-192 Cl2 F1</t>
  </si>
  <si>
    <t>BESC-192 Cl2 F2</t>
  </si>
  <si>
    <t>BESC-192 Cl3 F1</t>
  </si>
  <si>
    <t>BESC-192 Cl3 F2</t>
  </si>
  <si>
    <t>BESC-265 Cl1 F1</t>
  </si>
  <si>
    <t>BESC-265 Cl1 F2</t>
  </si>
  <si>
    <t>BESC-265 Cl2 F1</t>
  </si>
  <si>
    <t>BESC-265 Cl2 F2</t>
  </si>
  <si>
    <t>BESC-265 Cl3 F1</t>
  </si>
  <si>
    <t>BESC-265 Cl3 F2</t>
  </si>
  <si>
    <t>BESC-351 Cl1 F1 V2</t>
  </si>
  <si>
    <t>BESC-351 Cl1 F2 V2</t>
  </si>
  <si>
    <t>BESC-351 Cl2 F1 V2</t>
  </si>
  <si>
    <t>BESC-351 Cl2 F2 V2</t>
  </si>
  <si>
    <t>BESC-351 Cl3 F1</t>
  </si>
  <si>
    <t>BESC-351 Cl3 F2</t>
  </si>
  <si>
    <t>BESC-388 Cl1 F1 V2</t>
  </si>
  <si>
    <t>BESC-388 Cl1 F2 V2</t>
  </si>
  <si>
    <t>BESC-388 Cl2 F1</t>
  </si>
  <si>
    <t>BESC-388 Cl2 F2</t>
  </si>
  <si>
    <t>GW-9768 Cl1 F1</t>
  </si>
  <si>
    <t>GW-9768 Cl1 F2</t>
  </si>
  <si>
    <t>GW-9768 Cl2 F1</t>
  </si>
  <si>
    <t>GW-9768 Cl2 F2</t>
  </si>
  <si>
    <t>GW-9768 Cl3 F1</t>
  </si>
  <si>
    <t>GW-9768 Cl3 F2</t>
  </si>
  <si>
    <t>GW-9854 Cl2 F1 V2</t>
  </si>
  <si>
    <t>GW-9854 Cl2 F2 V2</t>
  </si>
  <si>
    <t>GW-9854 Cl3 F1</t>
  </si>
  <si>
    <t>GW-9854 Cl3 F2</t>
  </si>
  <si>
    <t>SLMC-28-2 Cl1 F1 V2</t>
  </si>
  <si>
    <t>SLMC-28-2 Cl1 F2 V2</t>
  </si>
  <si>
    <t>SLMC-28-2 Cl2 F1</t>
  </si>
  <si>
    <t>SLMC-28-2 Cl2 F2</t>
  </si>
  <si>
    <t>SLMC-28-2 Cl3 F1 V2</t>
  </si>
  <si>
    <t>SLMC-28-2 Cl3 F2 V2</t>
  </si>
  <si>
    <t>Nutrient Solution Blank 10/14/22 F1</t>
  </si>
  <si>
    <t>Nutrient Solution Blank 10/15/22 F2</t>
  </si>
  <si>
    <t>Nutrient Solution Blank 10/16/22</t>
  </si>
  <si>
    <t>Nutrient Solution Blank 10/17/22 F2</t>
  </si>
  <si>
    <t>NPOC:0.5327mg/L</t>
  </si>
  <si>
    <t>NPOC:0.2312mg/L</t>
  </si>
  <si>
    <t>NPOC:0.1733mg/L</t>
  </si>
  <si>
    <t>w72</t>
  </si>
  <si>
    <t>NPOC:0.9110mg/L</t>
  </si>
  <si>
    <t>C:\TOC-L\CalCurves\Low Conc calibration curve 9_18_2020.2023_09_07_13_11_26.cal</t>
  </si>
  <si>
    <t>NPOC:0.2802mg/L</t>
  </si>
  <si>
    <t>NPOC:0.2136mg/L</t>
  </si>
  <si>
    <t>w73</t>
  </si>
  <si>
    <t>NPOC:5.722mg/L</t>
  </si>
  <si>
    <t>w73b</t>
  </si>
  <si>
    <t>NPOC:5.957mg/L</t>
  </si>
  <si>
    <t>w74</t>
  </si>
  <si>
    <t>NPOC:4.404mg/L</t>
  </si>
  <si>
    <t>w75</t>
  </si>
  <si>
    <t>NPOC:3.215mg/L</t>
  </si>
  <si>
    <t>w76</t>
  </si>
  <si>
    <t>NPOC:4.836mg/L</t>
  </si>
  <si>
    <t>w77</t>
  </si>
  <si>
    <t>w78</t>
  </si>
  <si>
    <t>NPOC:6.251mg/L</t>
  </si>
  <si>
    <t>w79</t>
  </si>
  <si>
    <t>NPOC:4.862mg/L</t>
  </si>
  <si>
    <t>NPOC:0.2273mg/L</t>
  </si>
  <si>
    <t>s1x4</t>
  </si>
  <si>
    <t>NPOC:3.246mg/L</t>
  </si>
  <si>
    <t>s2</t>
  </si>
  <si>
    <t>NPOC:4.004mg/L</t>
  </si>
  <si>
    <t>s3x4</t>
  </si>
  <si>
    <t>NPOC:5.243mg/L</t>
  </si>
  <si>
    <t>s4</t>
  </si>
  <si>
    <t>NPOC:3.943mg/L</t>
  </si>
  <si>
    <t>s5x4</t>
  </si>
  <si>
    <t>NPOC:9.540mg/L</t>
  </si>
  <si>
    <t>s6</t>
  </si>
  <si>
    <t>NPOC:5.391mg/L</t>
  </si>
  <si>
    <t>s7x4</t>
  </si>
  <si>
    <t>NPOC:4.235mg/L</t>
  </si>
  <si>
    <t>s8</t>
  </si>
  <si>
    <t>NPOC:2.862mg/L</t>
  </si>
  <si>
    <t>s9x4</t>
  </si>
  <si>
    <t>NPOC:3.274mg/L</t>
  </si>
  <si>
    <t>s10</t>
  </si>
  <si>
    <t>NPOC:14.52mg/L</t>
  </si>
  <si>
    <t>s11x4</t>
  </si>
  <si>
    <t>NPOC:1.922mg/L</t>
  </si>
  <si>
    <t>s12</t>
  </si>
  <si>
    <t>NPOC:3.635mg/L</t>
  </si>
  <si>
    <t>s13x4</t>
  </si>
  <si>
    <t>NPOC:3.203mg/L</t>
  </si>
  <si>
    <t>s14</t>
  </si>
  <si>
    <t>NPOC:5.018mg/L</t>
  </si>
  <si>
    <t>s15x4</t>
  </si>
  <si>
    <t>NPOC:3.947mg/L</t>
  </si>
  <si>
    <t>s16</t>
  </si>
  <si>
    <t>NPOC:3.491mg/L</t>
  </si>
  <si>
    <t>s17x4</t>
  </si>
  <si>
    <t>NPOC:2.236mg/L</t>
  </si>
  <si>
    <t>s18</t>
  </si>
  <si>
    <t>NPOC:2.371mg/L</t>
  </si>
  <si>
    <t>s19x4</t>
  </si>
  <si>
    <t>NPOC:9.027mg/L</t>
  </si>
  <si>
    <t>s20</t>
  </si>
  <si>
    <t>NPOC:9.150mg/L</t>
  </si>
  <si>
    <t>s21x4</t>
  </si>
  <si>
    <t>NPOC:10.67mg/L</t>
  </si>
  <si>
    <t>s22</t>
  </si>
  <si>
    <t>NPOC:14.44mg/L</t>
  </si>
  <si>
    <t>s23x4</t>
  </si>
  <si>
    <t>NPOC:11.27mg/L</t>
  </si>
  <si>
    <t>s24</t>
  </si>
  <si>
    <t>NPOC:6.285mg/L</t>
  </si>
  <si>
    <t>NPOC:1.351mg/L</t>
  </si>
  <si>
    <t>NPOC:2.800mg/L</t>
  </si>
  <si>
    <t>NPOC:0.3518mg/L</t>
  </si>
  <si>
    <t>s25x4</t>
  </si>
  <si>
    <t>NPOC:7.574mg/L</t>
  </si>
  <si>
    <t>s26</t>
  </si>
  <si>
    <t>NPOC:6.590mg/L</t>
  </si>
  <si>
    <t>s27x4</t>
  </si>
  <si>
    <t>NPOC:3.063mg/L</t>
  </si>
  <si>
    <t>s28</t>
  </si>
  <si>
    <t>NPOC:6.756mg/L</t>
  </si>
  <si>
    <t>s29x4</t>
  </si>
  <si>
    <t>NPOC:3.722mg/L</t>
  </si>
  <si>
    <t>s30</t>
  </si>
  <si>
    <t>NPOC:4.619mg/L</t>
  </si>
  <si>
    <t>s31x4</t>
  </si>
  <si>
    <t>NPOC:2.240mg/L</t>
  </si>
  <si>
    <t>s32</t>
  </si>
  <si>
    <t>NPOC:2.947mg/L</t>
  </si>
  <si>
    <t>s33x4</t>
  </si>
  <si>
    <t>NPOC:4.131mg/L</t>
  </si>
  <si>
    <t>s34</t>
  </si>
  <si>
    <t>NPOC:5.120mg/L</t>
  </si>
  <si>
    <t>s35x4</t>
  </si>
  <si>
    <t>NPOC:8.079mg/L</t>
  </si>
  <si>
    <t>s36</t>
  </si>
  <si>
    <t>NPOC:11.16mg/L</t>
  </si>
  <si>
    <t>s37x4</t>
  </si>
  <si>
    <t>NPOC:2.846mg/L</t>
  </si>
  <si>
    <t>s38</t>
  </si>
  <si>
    <t>NPOC:8.679mg/L</t>
  </si>
  <si>
    <t>x39x4</t>
  </si>
  <si>
    <t>NPOC:1.669mg/L</t>
  </si>
  <si>
    <t>s40</t>
  </si>
  <si>
    <t>NPOC:4.604mg/L</t>
  </si>
  <si>
    <t>s41x4</t>
  </si>
  <si>
    <t>NPOC:3.468mg/L</t>
  </si>
  <si>
    <t>s42</t>
  </si>
  <si>
    <t>NPOC:4.114mg/L</t>
  </si>
  <si>
    <t>s43x4</t>
  </si>
  <si>
    <t>NPOC:2.451mg/L</t>
  </si>
  <si>
    <t>s44</t>
  </si>
  <si>
    <t>NPOC:3.604mg/L</t>
  </si>
  <si>
    <t>s45x4</t>
  </si>
  <si>
    <t>NPOC:3.286mg/L</t>
  </si>
  <si>
    <t>s46</t>
  </si>
  <si>
    <t>NPOC:5.063mg/L</t>
  </si>
  <si>
    <t>s47x4</t>
  </si>
  <si>
    <t>NPOC:0.5691mg/L</t>
  </si>
  <si>
    <t>NPOC:0.9380mg/L</t>
  </si>
  <si>
    <t>s49x4</t>
  </si>
  <si>
    <t>NPOC:0.6632mg/L</t>
  </si>
  <si>
    <t>s50</t>
  </si>
  <si>
    <t>NPOC:1.973mg/L</t>
  </si>
  <si>
    <t>NPOC:0.2033mg/L</t>
  </si>
  <si>
    <t>NPOC:0.2564mg/L</t>
  </si>
  <si>
    <t>NPOC:0.3092mg/L</t>
  </si>
  <si>
    <t>NPOC:0.3985mg/L</t>
  </si>
  <si>
    <t>NPOC:0.6651mg/L</t>
  </si>
  <si>
    <t>NPOC:1.132mg/L</t>
  </si>
  <si>
    <t>NPOC:2.636mg/L</t>
  </si>
  <si>
    <t>NPOC:5.115mg/L</t>
  </si>
  <si>
    <t>NPOC:0.2392mg/L</t>
  </si>
  <si>
    <t>NPOC:0.2365mg/L</t>
  </si>
  <si>
    <t>NPOC:0.2150mg/L</t>
  </si>
  <si>
    <t>s48x4</t>
  </si>
  <si>
    <t>10Jx6</t>
  </si>
  <si>
    <t>NPOC:2.505mg/L</t>
  </si>
  <si>
    <t>rerun</t>
  </si>
  <si>
    <t>note: #48 has no enough sample vol to run without dilution, so it was diluted 4x</t>
  </si>
  <si>
    <t>control average</t>
  </si>
  <si>
    <t xml:space="preserve">F1 DOC </t>
  </si>
  <si>
    <t xml:space="preserve">F2 DOC </t>
  </si>
  <si>
    <t>BESC-13 Cl1</t>
  </si>
  <si>
    <t>BESC-13 Cl2</t>
  </si>
  <si>
    <t>BESC-13 Cl3</t>
  </si>
  <si>
    <t>BESC-35 Cl2</t>
  </si>
  <si>
    <t>BESC-192 Cl1</t>
  </si>
  <si>
    <t>BESC-192 Cl2</t>
  </si>
  <si>
    <t>BESC-192 Cl3</t>
  </si>
  <si>
    <t>BESC-265 Cl1</t>
  </si>
  <si>
    <t>BESC-265 Cl2</t>
  </si>
  <si>
    <t>BESC-265 Cl3</t>
  </si>
  <si>
    <t>BESC-351 Cl1 V2</t>
  </si>
  <si>
    <t>BESC-351 Cl3</t>
  </si>
  <si>
    <t>BESC-351 Cl2 V2</t>
  </si>
  <si>
    <t>BESC-388 Cl1 V2</t>
  </si>
  <si>
    <t>BESC-388 Cl2</t>
  </si>
  <si>
    <t>GW-9768 Cl1</t>
  </si>
  <si>
    <t>GW-9768 Cl2</t>
  </si>
  <si>
    <t>GW-9768 Cl3</t>
  </si>
  <si>
    <t>GW-9854 Cl2 V2</t>
  </si>
  <si>
    <t>GW-9854 Cl3</t>
  </si>
  <si>
    <t>SLMC-28-2 Cl1 V2</t>
  </si>
  <si>
    <t>SLMC-28-2 Cl2</t>
  </si>
  <si>
    <t>SLMC-28-2 Cl3 V2</t>
  </si>
  <si>
    <t>relative correction (%)</t>
  </si>
  <si>
    <t>F1 min</t>
  </si>
  <si>
    <t>F1 median</t>
  </si>
  <si>
    <t>F1 max</t>
  </si>
  <si>
    <t>F2 min</t>
  </si>
  <si>
    <t>F2 median</t>
  </si>
  <si>
    <t>F2 max</t>
  </si>
  <si>
    <t>volume (mL)</t>
  </si>
  <si>
    <t>mass (ug)</t>
  </si>
  <si>
    <t>COV</t>
  </si>
  <si>
    <t>T24 Volume  F1 (mL)</t>
  </si>
  <si>
    <t>T24 Volume  F2 (mL)</t>
  </si>
  <si>
    <t>F1 DOC raw ppm</t>
  </si>
  <si>
    <t>F1 DOC raw ± ppm</t>
  </si>
  <si>
    <t>F1 DOC raw mass (ug)</t>
  </si>
  <si>
    <t>F1 DOC raw ± mass (ug)</t>
  </si>
  <si>
    <t>F1 DOC corrected mass (ug)</t>
  </si>
  <si>
    <t>F1 DOC corrected ± mass (ug)</t>
  </si>
  <si>
    <t>Control ppm</t>
  </si>
  <si>
    <t>Control ± ppm</t>
  </si>
  <si>
    <t>STDEV</t>
  </si>
  <si>
    <t>F2 DOC raw ppm</t>
  </si>
  <si>
    <t>F2 DOC raw ± ppm</t>
  </si>
  <si>
    <t>F2 DOC raw mass (ug)</t>
  </si>
  <si>
    <t>F2 DOC raw ± mass (ug)</t>
  </si>
  <si>
    <t>F2 DOC corrected mass (ug)</t>
  </si>
  <si>
    <t>F2 DOC corrected ± mass (ug)</t>
  </si>
  <si>
    <t>Total DOC (um)</t>
  </si>
  <si>
    <t>Total DOC ± (um)</t>
  </si>
  <si>
    <t>Incubation duration (h)</t>
  </si>
  <si>
    <t>Raw exudation rate (ug C/h)</t>
  </si>
  <si>
    <t>Raw exudation rate ± (ug C/h)</t>
  </si>
  <si>
    <t>Cuvette root mass (g)</t>
  </si>
  <si>
    <t>Cuvette root volume (mm3)</t>
  </si>
  <si>
    <t>Cuvette root surface area (mm2)</t>
  </si>
  <si>
    <t>Cuvette root volume (cm3)</t>
  </si>
  <si>
    <t>Cuvette root surface area (cm2)</t>
  </si>
  <si>
    <t>Mass-normalized exudation rate ± (ug C/g*h)</t>
  </si>
  <si>
    <t>Mass-normalized exudation rate (ug C/g*h)</t>
  </si>
  <si>
    <t>POMN</t>
  </si>
  <si>
    <t>POMC</t>
  </si>
  <si>
    <t>MAOMN</t>
  </si>
  <si>
    <t>MAOMC</t>
  </si>
  <si>
    <t>TotpN</t>
  </si>
  <si>
    <t>TotpC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</si>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</sst>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8"/>
      <color indexed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bscript"/>
      <sz val="8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2EFDA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12"/>
      </left>
      <right style="thin">
        <color indexed="64"/>
      </right>
      <top style="double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12"/>
      </right>
      <top style="double">
        <color indexed="12"/>
      </top>
      <bottom/>
      <diagonal/>
    </border>
    <border>
      <left style="double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12"/>
      </right>
      <top/>
      <bottom/>
      <diagonal/>
    </border>
    <border>
      <left style="double">
        <color indexed="12"/>
      </left>
      <right/>
      <top/>
      <bottom/>
      <diagonal/>
    </border>
    <border>
      <left style="double">
        <color indexed="12"/>
      </left>
      <right/>
      <top/>
      <bottom style="double">
        <color indexed="12"/>
      </bottom>
      <diagonal/>
    </border>
    <border>
      <left/>
      <right/>
      <top/>
      <bottom style="double">
        <color indexed="12"/>
      </bottom>
      <diagonal/>
    </border>
    <border>
      <left/>
      <right style="double">
        <color indexed="12"/>
      </right>
      <top/>
      <bottom style="double">
        <color indexed="1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1" fillId="0" borderId="0"/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0" borderId="14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0" fillId="0" borderId="0" xfId="0" applyFont="1" applyAlignment="1">
      <alignment horizontal="right"/>
    </xf>
    <xf numFmtId="0" fontId="22" fillId="0" borderId="0" xfId="42" applyFont="1" applyAlignment="1">
      <alignment horizontal="center"/>
    </xf>
    <xf numFmtId="0" fontId="21" fillId="0" borderId="0" xfId="42"/>
    <xf numFmtId="0" fontId="21" fillId="0" borderId="15" xfId="43" applyBorder="1"/>
    <xf numFmtId="164" fontId="21" fillId="0" borderId="15" xfId="43" applyNumberFormat="1" applyBorder="1"/>
    <xf numFmtId="0" fontId="24" fillId="0" borderId="0" xfId="0" applyFont="1"/>
    <xf numFmtId="14" fontId="0" fillId="0" borderId="0" xfId="0" applyNumberFormat="1"/>
    <xf numFmtId="0" fontId="21" fillId="0" borderId="0" xfId="43"/>
    <xf numFmtId="164" fontId="21" fillId="0" borderId="0" xfId="43" applyNumberFormat="1"/>
    <xf numFmtId="0" fontId="19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22" fillId="0" borderId="18" xfId="42" applyFont="1" applyBorder="1" applyAlignment="1">
      <alignment horizontal="center"/>
    </xf>
    <xf numFmtId="0" fontId="21" fillId="0" borderId="18" xfId="42" applyBorder="1"/>
    <xf numFmtId="0" fontId="21" fillId="0" borderId="19" xfId="43" applyBorder="1"/>
    <xf numFmtId="0" fontId="25" fillId="0" borderId="0" xfId="0" applyFont="1"/>
    <xf numFmtId="0" fontId="26" fillId="0" borderId="0" xfId="0" applyFont="1"/>
    <xf numFmtId="0" fontId="27" fillId="0" borderId="0" xfId="42" applyFont="1"/>
    <xf numFmtId="0" fontId="27" fillId="0" borderId="0" xfId="43" applyFont="1"/>
    <xf numFmtId="164" fontId="27" fillId="0" borderId="0" xfId="43" applyNumberFormat="1" applyFont="1"/>
    <xf numFmtId="0" fontId="27" fillId="0" borderId="0" xfId="42" applyFont="1" applyAlignment="1">
      <alignment horizontal="center"/>
    </xf>
    <xf numFmtId="0" fontId="28" fillId="0" borderId="0" xfId="0" applyFont="1"/>
    <xf numFmtId="2" fontId="0" fillId="0" borderId="0" xfId="0" applyNumberFormat="1"/>
    <xf numFmtId="2" fontId="24" fillId="0" borderId="0" xfId="0" applyNumberFormat="1" applyFont="1"/>
    <xf numFmtId="2" fontId="29" fillId="0" borderId="0" xfId="0" applyNumberFormat="1" applyFont="1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0" fontId="0" fillId="0" borderId="20" xfId="0" applyBorder="1"/>
    <xf numFmtId="0" fontId="0" fillId="0" borderId="0" xfId="0" applyAlignment="1">
      <alignment horizontal="right"/>
    </xf>
    <xf numFmtId="165" fontId="0" fillId="0" borderId="0" xfId="52" applyNumberFormat="1" applyFont="1" applyBorder="1"/>
    <xf numFmtId="165" fontId="0" fillId="0" borderId="0" xfId="0" applyNumberFormat="1"/>
    <xf numFmtId="0" fontId="16" fillId="0" borderId="0" xfId="0" applyFont="1"/>
    <xf numFmtId="0" fontId="0" fillId="33" borderId="0" xfId="0" applyFill="1"/>
    <xf numFmtId="165" fontId="0" fillId="33" borderId="0" xfId="52" applyNumberFormat="1" applyFont="1" applyFill="1" applyBorder="1"/>
    <xf numFmtId="0" fontId="0" fillId="33" borderId="20" xfId="0" applyFill="1" applyBorder="1"/>
    <xf numFmtId="165" fontId="0" fillId="33" borderId="20" xfId="52" applyNumberFormat="1" applyFont="1" applyFill="1" applyBorder="1"/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left"/>
    </xf>
    <xf numFmtId="0" fontId="33" fillId="0" borderId="0" xfId="0" applyFont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34" fillId="0" borderId="21" xfId="0" applyFont="1" applyBorder="1" applyAlignment="1">
      <alignment wrapText="1"/>
    </xf>
    <xf numFmtId="0" fontId="0" fillId="33" borderId="22" xfId="0" applyFill="1" applyBorder="1"/>
    <xf numFmtId="0" fontId="0" fillId="33" borderId="0" xfId="0" applyFill="1" applyBorder="1"/>
    <xf numFmtId="0" fontId="0" fillId="0" borderId="22" xfId="0" applyBorder="1"/>
    <xf numFmtId="0" fontId="0" fillId="33" borderId="21" xfId="0" applyFill="1" applyBorder="1"/>
    <xf numFmtId="0" fontId="34" fillId="0" borderId="23" xfId="0" applyFont="1" applyBorder="1" applyAlignment="1">
      <alignment wrapText="1"/>
    </xf>
    <xf numFmtId="0" fontId="0" fillId="33" borderId="24" xfId="0" applyFill="1" applyBorder="1"/>
    <xf numFmtId="0" fontId="0" fillId="0" borderId="24" xfId="0" applyBorder="1"/>
    <xf numFmtId="0" fontId="0" fillId="33" borderId="23" xfId="0" applyFill="1" applyBorder="1"/>
    <xf numFmtId="0" fontId="16" fillId="0" borderId="20" xfId="0" applyFont="1" applyBorder="1"/>
    <xf numFmtId="0" fontId="16" fillId="0" borderId="22" xfId="0" applyFont="1" applyBorder="1"/>
    <xf numFmtId="0" fontId="16" fillId="0" borderId="21" xfId="0" applyFont="1" applyBorder="1" applyAlignment="1">
      <alignment wrapText="1"/>
    </xf>
    <xf numFmtId="0" fontId="16" fillId="0" borderId="20" xfId="0" applyFont="1" applyBorder="1" applyAlignment="1">
      <alignment wrapText="1"/>
    </xf>
    <xf numFmtId="2" fontId="0" fillId="33" borderId="22" xfId="52" applyNumberFormat="1" applyFont="1" applyFill="1" applyBorder="1"/>
    <xf numFmtId="2" fontId="0" fillId="33" borderId="0" xfId="52" applyNumberFormat="1" applyFont="1" applyFill="1" applyBorder="1"/>
    <xf numFmtId="2" fontId="0" fillId="0" borderId="22" xfId="52" applyNumberFormat="1" applyFont="1" applyBorder="1"/>
    <xf numFmtId="2" fontId="0" fillId="0" borderId="0" xfId="52" applyNumberFormat="1" applyFont="1" applyBorder="1"/>
    <xf numFmtId="2" fontId="0" fillId="33" borderId="21" xfId="52" applyNumberFormat="1" applyFont="1" applyFill="1" applyBorder="1"/>
    <xf numFmtId="2" fontId="0" fillId="33" borderId="20" xfId="52" applyNumberFormat="1" applyFont="1" applyFill="1" applyBorder="1"/>
    <xf numFmtId="0" fontId="16" fillId="0" borderId="23" xfId="0" applyFont="1" applyBorder="1" applyAlignment="1">
      <alignment wrapText="1"/>
    </xf>
    <xf numFmtId="0" fontId="0" fillId="33" borderId="25" xfId="0" applyFill="1" applyBorder="1"/>
    <xf numFmtId="2" fontId="1" fillId="33" borderId="0" xfId="52" applyNumberFormat="1" applyFont="1" applyFill="1" applyBorder="1"/>
    <xf numFmtId="2" fontId="1" fillId="33" borderId="24" xfId="52" applyNumberFormat="1" applyFont="1" applyFill="1" applyBorder="1"/>
    <xf numFmtId="2" fontId="1" fillId="0" borderId="0" xfId="52" applyNumberFormat="1" applyFont="1" applyBorder="1"/>
    <xf numFmtId="2" fontId="1" fillId="0" borderId="24" xfId="52" applyNumberFormat="1" applyFont="1" applyBorder="1"/>
    <xf numFmtId="2" fontId="1" fillId="33" borderId="20" xfId="52" applyNumberFormat="1" applyFont="1" applyFill="1" applyBorder="1"/>
    <xf numFmtId="2" fontId="1" fillId="33" borderId="23" xfId="52" applyNumberFormat="1" applyFont="1" applyFill="1" applyBorder="1"/>
    <xf numFmtId="0" fontId="16" fillId="0" borderId="24" xfId="0" applyFont="1" applyBorder="1" applyAlignment="1">
      <alignment wrapText="1"/>
    </xf>
    <xf numFmtId="2" fontId="16" fillId="33" borderId="26" xfId="52" applyNumberFormat="1" applyFont="1" applyFill="1" applyBorder="1"/>
    <xf numFmtId="2" fontId="16" fillId="33" borderId="22" xfId="52" applyNumberFormat="1" applyFont="1" applyFill="1" applyBorder="1"/>
    <xf numFmtId="2" fontId="16" fillId="0" borderId="22" xfId="52" applyNumberFormat="1" applyFont="1" applyBorder="1"/>
    <xf numFmtId="2" fontId="16" fillId="33" borderId="21" xfId="52" applyNumberFormat="1" applyFont="1" applyFill="1" applyBorder="1"/>
    <xf numFmtId="164" fontId="0" fillId="0" borderId="0" xfId="0" applyNumberFormat="1"/>
    <xf numFmtId="0" fontId="35" fillId="0" borderId="0" xfId="0" applyFont="1"/>
    <xf numFmtId="0" fontId="16" fillId="34" borderId="0" xfId="0" applyFont="1" applyFill="1"/>
    <xf numFmtId="2" fontId="1" fillId="33" borderId="25" xfId="52" applyNumberFormat="1" applyFont="1" applyFill="1" applyBorder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6" xr:uid="{00000000-0005-0000-0000-000031000000}"/>
    <cellStyle name="60% - Accent2" xfId="25" builtinId="36" customBuiltin="1"/>
    <cellStyle name="60% - Accent2 2" xfId="47" xr:uid="{00000000-0005-0000-0000-000032000000}"/>
    <cellStyle name="60% - Accent3" xfId="29" builtinId="40" customBuiltin="1"/>
    <cellStyle name="60% - Accent3 2" xfId="48" xr:uid="{00000000-0005-0000-0000-000033000000}"/>
    <cellStyle name="60% - Accent4" xfId="33" builtinId="44" customBuiltin="1"/>
    <cellStyle name="60% - Accent4 2" xfId="49" xr:uid="{00000000-0005-0000-0000-000034000000}"/>
    <cellStyle name="60% - Accent5" xfId="37" builtinId="48" customBuiltin="1"/>
    <cellStyle name="60% - Accent5 2" xfId="50" xr:uid="{00000000-0005-0000-0000-000035000000}"/>
    <cellStyle name="60% - Accent6" xfId="41" builtinId="52" customBuiltin="1"/>
    <cellStyle name="60% - Accent6 2" xfId="51" xr:uid="{00000000-0005-0000-0000-000036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5" xr:uid="{00000000-0005-0000-0000-000037000000}"/>
    <cellStyle name="Normal" xfId="0" builtinId="0"/>
    <cellStyle name="Normal_Book1" xfId="43" xr:uid="{00000000-0005-0000-0000-000025000000}"/>
    <cellStyle name="Normal_Bromide-IC" xfId="42" xr:uid="{00000000-0005-0000-0000-000026000000}"/>
    <cellStyle name="Note" xfId="15" builtinId="10" customBuiltin="1"/>
    <cellStyle name="Output" xfId="10" builtinId="21" customBuiltin="1"/>
    <cellStyle name="Percent" xfId="52" builtinId="5"/>
    <cellStyle name="Title" xfId="1" builtinId="15" customBuiltin="1"/>
    <cellStyle name="Title 2" xfId="44" xr:uid="{00000000-0005-0000-0000-000038000000}"/>
    <cellStyle name="Total" xfId="17" builtinId="25" customBuiltin="1"/>
    <cellStyle name="Warning Text" xfId="14" builtinId="11" customBuiltin="1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5096591186971649E-3"/>
                  <c:y val="3.3014986029972063E-2"/>
                </c:manualLayout>
              </c:layout>
              <c:numFmt formatCode="General" sourceLinked="0"/>
            </c:trendlineLbl>
          </c:trendline>
          <c:xVal>
            <c:numRef>
              <c:f>'DOC '!$I$5:$I$27</c:f>
              <c:numCache>
                <c:formatCode>General</c:formatCode>
                <c:ptCount val="2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2.5</c:v>
                </c:pt>
                <c:pt idx="6">
                  <c:v>5</c:v>
                </c:pt>
                <c:pt idx="7">
                  <c:v>10</c:v>
                </c:pt>
                <c:pt idx="8">
                  <c:v>0.1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  <c:pt idx="12">
                  <c:v>2.5</c:v>
                </c:pt>
                <c:pt idx="13">
                  <c:v>5</c:v>
                </c:pt>
              </c:numCache>
            </c:numRef>
          </c:xVal>
          <c:yVal>
            <c:numRef>
              <c:f>'DOC '!$J$5:$J$27</c:f>
              <c:numCache>
                <c:formatCode>General</c:formatCode>
                <c:ptCount val="23"/>
                <c:pt idx="0">
                  <c:v>1.5620000000000001</c:v>
                </c:pt>
                <c:pt idx="1">
                  <c:v>2.1110000000000002</c:v>
                </c:pt>
                <c:pt idx="2">
                  <c:v>2.9409999999999998</c:v>
                </c:pt>
                <c:pt idx="3">
                  <c:v>5.8680000000000003</c:v>
                </c:pt>
                <c:pt idx="4">
                  <c:v>9.9019999999999992</c:v>
                </c:pt>
                <c:pt idx="5">
                  <c:v>22.65</c:v>
                </c:pt>
                <c:pt idx="6">
                  <c:v>45.9</c:v>
                </c:pt>
                <c:pt idx="7">
                  <c:v>90</c:v>
                </c:pt>
                <c:pt idx="8">
                  <c:v>2.7440000000000002</c:v>
                </c:pt>
                <c:pt idx="9">
                  <c:v>3.5369999999999999</c:v>
                </c:pt>
                <c:pt idx="10">
                  <c:v>5.9039999999999999</c:v>
                </c:pt>
                <c:pt idx="11">
                  <c:v>10.050000000000001</c:v>
                </c:pt>
                <c:pt idx="12">
                  <c:v>23.4</c:v>
                </c:pt>
                <c:pt idx="13">
                  <c:v>45.41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E-4952-AFF7-063EE08AC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21568"/>
        <c:axId val="110624768"/>
      </c:scatterChart>
      <c:valAx>
        <c:axId val="1102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624768"/>
        <c:crosses val="autoZero"/>
        <c:crossBetween val="midCat"/>
      </c:valAx>
      <c:valAx>
        <c:axId val="11062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21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concentration data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transpose!$K$4</c:f>
              <c:strCache>
                <c:ptCount val="1"/>
                <c:pt idx="0">
                  <c:v>F2 DOC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transpose!$D$6:$D$28</c:f>
              <c:numCache>
                <c:formatCode>General</c:formatCode>
                <c:ptCount val="23"/>
                <c:pt idx="0">
                  <c:v>12.414041977613776</c:v>
                </c:pt>
                <c:pt idx="1">
                  <c:v>20.430892486389531</c:v>
                </c:pt>
                <c:pt idx="2">
                  <c:v>37.67639042235723</c:v>
                </c:pt>
                <c:pt idx="3">
                  <c:v>16.384033374514576</c:v>
                </c:pt>
                <c:pt idx="4">
                  <c:v>12.531604365221318</c:v>
                </c:pt>
                <c:pt idx="5">
                  <c:v>7.101126383811458</c:v>
                </c:pt>
                <c:pt idx="6">
                  <c:v>12.246741656787663</c:v>
                </c:pt>
                <c:pt idx="7">
                  <c:v>15.226496019609558</c:v>
                </c:pt>
                <c:pt idx="8">
                  <c:v>8.3581396051536245</c:v>
                </c:pt>
                <c:pt idx="9">
                  <c:v>35.619048639225262</c:v>
                </c:pt>
                <c:pt idx="10">
                  <c:v>42.220628866417933</c:v>
                </c:pt>
                <c:pt idx="11">
                  <c:v>44.648744333542908</c:v>
                </c:pt>
                <c:pt idx="12">
                  <c:v>29.790667192066806</c:v>
                </c:pt>
                <c:pt idx="13">
                  <c:v>11.681537870212948</c:v>
                </c:pt>
                <c:pt idx="14">
                  <c:v>14.326691591382611</c:v>
                </c:pt>
                <c:pt idx="15">
                  <c:v>8.3807477566166124</c:v>
                </c:pt>
                <c:pt idx="16">
                  <c:v>15.968043387595584</c:v>
                </c:pt>
                <c:pt idx="17">
                  <c:v>31.811835932857985</c:v>
                </c:pt>
                <c:pt idx="18">
                  <c:v>10.813384854034185</c:v>
                </c:pt>
                <c:pt idx="19">
                  <c:v>6.0882811982695699</c:v>
                </c:pt>
                <c:pt idx="20">
                  <c:v>13.304803145255528</c:v>
                </c:pt>
                <c:pt idx="21">
                  <c:v>9.2262926213323873</c:v>
                </c:pt>
                <c:pt idx="22">
                  <c:v>12.576820668147295</c:v>
                </c:pt>
              </c:numCache>
            </c:numRef>
          </c:xVal>
          <c:yVal>
            <c:numRef>
              <c:f>transpose!$K$6:$K$28</c:f>
              <c:numCache>
                <c:formatCode>General</c:formatCode>
                <c:ptCount val="23"/>
                <c:pt idx="0">
                  <c:v>3.8654051987061595</c:v>
                </c:pt>
                <c:pt idx="1">
                  <c:v>3.803232782182941</c:v>
                </c:pt>
                <c:pt idx="2">
                  <c:v>5.2569369212531072</c:v>
                </c:pt>
                <c:pt idx="3">
                  <c:v>2.7191719195326383</c:v>
                </c:pt>
                <c:pt idx="4">
                  <c:v>14.417759894056084</c:v>
                </c:pt>
                <c:pt idx="5">
                  <c:v>3.4946315147131473</c:v>
                </c:pt>
                <c:pt idx="6">
                  <c:v>4.8827720145406461</c:v>
                </c:pt>
                <c:pt idx="7">
                  <c:v>3.3488089377768704</c:v>
                </c:pt>
                <c:pt idx="8">
                  <c:v>2.2263142176394872</c:v>
                </c:pt>
                <c:pt idx="9">
                  <c:v>9.027976585279605</c:v>
                </c:pt>
                <c:pt idx="10">
                  <c:v>14.338631363935622</c:v>
                </c:pt>
                <c:pt idx="11">
                  <c:v>6.1533501267606052</c:v>
                </c:pt>
                <c:pt idx="12">
                  <c:v>6.4596905790841008</c:v>
                </c:pt>
                <c:pt idx="13">
                  <c:v>6.6258604923370665</c:v>
                </c:pt>
                <c:pt idx="14">
                  <c:v>4.4826077336457484</c:v>
                </c:pt>
                <c:pt idx="15">
                  <c:v>2.8039524875188455</c:v>
                </c:pt>
                <c:pt idx="16">
                  <c:v>4.9845086961240952</c:v>
                </c:pt>
                <c:pt idx="17">
                  <c:v>11.046884510924485</c:v>
                </c:pt>
                <c:pt idx="18">
                  <c:v>8.5554662197031437</c:v>
                </c:pt>
                <c:pt idx="19">
                  <c:v>4.4667820276216563</c:v>
                </c:pt>
                <c:pt idx="20">
                  <c:v>3.9750547333016546</c:v>
                </c:pt>
                <c:pt idx="21">
                  <c:v>3.4629801026649627</c:v>
                </c:pt>
                <c:pt idx="22">
                  <c:v>4.9279883174666237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7-4F40-9306-8F8CFD71E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5743"/>
        <c:axId val="2017192800"/>
      </c:scatterChart>
      <c:valAx>
        <c:axId val="5581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  <a:r>
                  <a:rPr lang="en-US" baseline="0"/>
                  <a:t> sample TOC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92800"/>
        <c:crosses val="autoZero"/>
        <c:crossBetween val="midCat"/>
      </c:valAx>
      <c:valAx>
        <c:axId val="20171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F2 sample TOC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Corrected </a:t>
            </a: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concentration </a:t>
            </a:r>
            <a:r>
              <a:rPr lang="en-US"/>
              <a:t>data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transpose!$K$4</c:f>
              <c:strCache>
                <c:ptCount val="1"/>
                <c:pt idx="0">
                  <c:v>F2 DOC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transpose!$I$6:$I$28</c:f>
              <c:numCache>
                <c:formatCode>General</c:formatCode>
                <c:ptCount val="23"/>
                <c:pt idx="0">
                  <c:v>17.353213533089857</c:v>
                </c:pt>
                <c:pt idx="1">
                  <c:v>17.437952558818949</c:v>
                </c:pt>
                <c:pt idx="2">
                  <c:v>17.856332407434767</c:v>
                </c:pt>
                <c:pt idx="3">
                  <c:v>17.38523053079771</c:v>
                </c:pt>
                <c:pt idx="4">
                  <c:v>17.353872655869377</c:v>
                </c:pt>
                <c:pt idx="5">
                  <c:v>17.342202676194031</c:v>
                </c:pt>
                <c:pt idx="6">
                  <c:v>17.352306314830166</c:v>
                </c:pt>
                <c:pt idx="7">
                  <c:v>17.373835812105778</c:v>
                </c:pt>
                <c:pt idx="8">
                  <c:v>17.341475288176991</c:v>
                </c:pt>
                <c:pt idx="9">
                  <c:v>17.792460942325938</c:v>
                </c:pt>
                <c:pt idx="10">
                  <c:v>18.008080708066576</c:v>
                </c:pt>
                <c:pt idx="11">
                  <c:v>18.09460768467877</c:v>
                </c:pt>
                <c:pt idx="12">
                  <c:v>17.630195452733094</c:v>
                </c:pt>
                <c:pt idx="13">
                  <c:v>17.349509143344648</c:v>
                </c:pt>
                <c:pt idx="14">
                  <c:v>17.3661416003727</c:v>
                </c:pt>
                <c:pt idx="15">
                  <c:v>17.341481152713754</c:v>
                </c:pt>
                <c:pt idx="16">
                  <c:v>17.380942922193448</c:v>
                </c:pt>
                <c:pt idx="17">
                  <c:v>17.683146313986342</c:v>
                </c:pt>
                <c:pt idx="18">
                  <c:v>17.346019994952059</c:v>
                </c:pt>
                <c:pt idx="19">
                  <c:v>17.344293168570644</c:v>
                </c:pt>
                <c:pt idx="20">
                  <c:v>17.358651120012983</c:v>
                </c:pt>
                <c:pt idx="21">
                  <c:v>17.34218119300326</c:v>
                </c:pt>
                <c:pt idx="22">
                  <c:v>17.354130912226605</c:v>
                </c:pt>
              </c:numCache>
            </c:numRef>
          </c:xVal>
          <c:yVal>
            <c:numRef>
              <c:f>transpose!$M$6:$M$28</c:f>
              <c:numCache>
                <c:formatCode>General</c:formatCode>
                <c:ptCount val="23"/>
                <c:pt idx="0">
                  <c:v>56.04837538123931</c:v>
                </c:pt>
                <c:pt idx="1">
                  <c:v>55.146875341652645</c:v>
                </c:pt>
                <c:pt idx="2">
                  <c:v>76.225585358170051</c:v>
                </c:pt>
                <c:pt idx="3">
                  <c:v>39.427992833223257</c:v>
                </c:pt>
                <c:pt idx="4">
                  <c:v>209.05751846381324</c:v>
                </c:pt>
                <c:pt idx="5">
                  <c:v>50.672156963340633</c:v>
                </c:pt>
                <c:pt idx="6">
                  <c:v>70.800194210839365</c:v>
                </c:pt>
                <c:pt idx="7">
                  <c:v>48.55772959776462</c:v>
                </c:pt>
                <c:pt idx="8">
                  <c:v>32.281556155772563</c:v>
                </c:pt>
                <c:pt idx="9">
                  <c:v>130.90566048655427</c:v>
                </c:pt>
                <c:pt idx="10">
                  <c:v>207.91015477706654</c:v>
                </c:pt>
                <c:pt idx="11">
                  <c:v>89.223576838028777</c:v>
                </c:pt>
                <c:pt idx="12">
                  <c:v>93.665513396719462</c:v>
                </c:pt>
                <c:pt idx="13">
                  <c:v>96.074977138887462</c:v>
                </c:pt>
                <c:pt idx="14">
                  <c:v>64.997812137863349</c:v>
                </c:pt>
                <c:pt idx="15">
                  <c:v>40.657311069023258</c:v>
                </c:pt>
                <c:pt idx="16">
                  <c:v>72.27537609379938</c:v>
                </c:pt>
                <c:pt idx="17">
                  <c:v>160.17982540840504</c:v>
                </c:pt>
                <c:pt idx="18">
                  <c:v>124.05426018569558</c:v>
                </c:pt>
                <c:pt idx="19">
                  <c:v>64.768339400514023</c:v>
                </c:pt>
                <c:pt idx="20">
                  <c:v>57.638293632873989</c:v>
                </c:pt>
                <c:pt idx="21">
                  <c:v>50.21321148864196</c:v>
                </c:pt>
                <c:pt idx="22">
                  <c:v>71.455830603266037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E-4945-BBE0-3729B8A9B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5743"/>
        <c:axId val="2017192800"/>
      </c:scatterChart>
      <c:valAx>
        <c:axId val="5581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  <a:r>
                  <a:rPr lang="en-US" baseline="0"/>
                  <a:t> sample TOC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92800"/>
        <c:crosses val="autoZero"/>
        <c:crossBetween val="midCat"/>
      </c:valAx>
      <c:valAx>
        <c:axId val="20171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F2 sample TOC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Exudation—MAOMC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transpose!$AG$5</c:f>
              <c:strCache>
                <c:ptCount val="1"/>
                <c:pt idx="0">
                  <c:v>MAOMC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transpose!$AB$6:$AB$28</c:f>
              <c:numCache>
                <c:formatCode>0.00</c:formatCode>
                <c:ptCount val="23"/>
                <c:pt idx="0">
                  <c:v>15.001415383638063</c:v>
                </c:pt>
                <c:pt idx="1">
                  <c:v>23.562266736744022</c:v>
                </c:pt>
                <c:pt idx="2">
                  <c:v>43.959999385237609</c:v>
                </c:pt>
                <c:pt idx="3">
                  <c:v>31.394310936622585</c:v>
                </c:pt>
                <c:pt idx="4">
                  <c:v>30.660548040582981</c:v>
                </c:pt>
                <c:pt idx="5">
                  <c:v>13.001046592455314</c:v>
                </c:pt>
                <c:pt idx="6">
                  <c:v>24.403241754839573</c:v>
                </c:pt>
                <c:pt idx="7">
                  <c:v>15.736757297476492</c:v>
                </c:pt>
                <c:pt idx="8">
                  <c:v>8.4605117040798845</c:v>
                </c:pt>
                <c:pt idx="9">
                  <c:v>29.904729483338336</c:v>
                </c:pt>
                <c:pt idx="10">
                  <c:v>49.055820129492787</c:v>
                </c:pt>
                <c:pt idx="11">
                  <c:v>44.91919295727142</c:v>
                </c:pt>
                <c:pt idx="12">
                  <c:v>36.817778790314009</c:v>
                </c:pt>
                <c:pt idx="13">
                  <c:v>10.497357462011864</c:v>
                </c:pt>
                <c:pt idx="14">
                  <c:v>25.577701533670197</c:v>
                </c:pt>
                <c:pt idx="15">
                  <c:v>14.370076361727632</c:v>
                </c:pt>
                <c:pt idx="16">
                  <c:v>53.829979699159026</c:v>
                </c:pt>
                <c:pt idx="17">
                  <c:v>40.507866659181275</c:v>
                </c:pt>
                <c:pt idx="18">
                  <c:v>45.494358645553788</c:v>
                </c:pt>
                <c:pt idx="19">
                  <c:v>30.327443968822344</c:v>
                </c:pt>
                <c:pt idx="20">
                  <c:v>21.646696448325741</c:v>
                </c:pt>
                <c:pt idx="21">
                  <c:v>20.466205193769593</c:v>
                </c:pt>
                <c:pt idx="22">
                  <c:v>51.620153502881401</c:v>
                </c:pt>
              </c:numCache>
            </c:numRef>
          </c:xVal>
          <c:yVal>
            <c:numRef>
              <c:f>transpose!$AG$6:$AG$28</c:f>
              <c:numCache>
                <c:formatCode>General</c:formatCode>
                <c:ptCount val="23"/>
                <c:pt idx="3">
                  <c:v>45.01</c:v>
                </c:pt>
                <c:pt idx="4">
                  <c:v>19.98</c:v>
                </c:pt>
                <c:pt idx="5">
                  <c:v>20.260000000000002</c:v>
                </c:pt>
                <c:pt idx="6">
                  <c:v>19.66</c:v>
                </c:pt>
                <c:pt idx="7">
                  <c:v>50.18</c:v>
                </c:pt>
                <c:pt idx="8">
                  <c:v>52.5</c:v>
                </c:pt>
                <c:pt idx="9">
                  <c:v>52.81</c:v>
                </c:pt>
                <c:pt idx="10">
                  <c:v>38.86</c:v>
                </c:pt>
                <c:pt idx="11">
                  <c:v>40.72</c:v>
                </c:pt>
                <c:pt idx="12">
                  <c:v>26.64</c:v>
                </c:pt>
                <c:pt idx="13">
                  <c:v>24.11</c:v>
                </c:pt>
                <c:pt idx="14">
                  <c:v>59.11</c:v>
                </c:pt>
                <c:pt idx="15">
                  <c:v>38.83</c:v>
                </c:pt>
                <c:pt idx="16">
                  <c:v>18.77</c:v>
                </c:pt>
                <c:pt idx="17">
                  <c:v>22.62</c:v>
                </c:pt>
                <c:pt idx="18">
                  <c:v>42.66</c:v>
                </c:pt>
                <c:pt idx="19">
                  <c:v>24.22</c:v>
                </c:pt>
                <c:pt idx="20">
                  <c:v>48.09</c:v>
                </c:pt>
                <c:pt idx="21">
                  <c:v>35.26</c:v>
                </c:pt>
                <c:pt idx="22">
                  <c:v>33.44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2-3840-BBB2-2905EAE19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155328"/>
        <c:axId val="916563344"/>
      </c:scatterChart>
      <c:valAx>
        <c:axId val="103915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Mass-normalized exudation rate (ug C/g*h)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63344"/>
        <c:crosses val="autoZero"/>
        <c:crossBetween val="midCat"/>
      </c:valAx>
      <c:valAx>
        <c:axId val="9165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0–15cm</a:t>
                </a:r>
                <a:r>
                  <a:rPr lang="en-US" baseline="0"/>
                  <a:t> MAOMC (mg C/g soil)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15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Exudation—POMC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transpose!$AE$5</c:f>
              <c:strCache>
                <c:ptCount val="1"/>
                <c:pt idx="0">
                  <c:v>POMC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transpose!$AB$6:$AB$28</c:f>
              <c:numCache>
                <c:formatCode>0.00</c:formatCode>
                <c:ptCount val="23"/>
                <c:pt idx="0">
                  <c:v>15.001415383638063</c:v>
                </c:pt>
                <c:pt idx="1">
                  <c:v>23.562266736744022</c:v>
                </c:pt>
                <c:pt idx="2">
                  <c:v>43.959999385237609</c:v>
                </c:pt>
                <c:pt idx="3">
                  <c:v>31.394310936622585</c:v>
                </c:pt>
                <c:pt idx="4">
                  <c:v>30.660548040582981</c:v>
                </c:pt>
                <c:pt idx="5">
                  <c:v>13.001046592455314</c:v>
                </c:pt>
                <c:pt idx="6">
                  <c:v>24.403241754839573</c:v>
                </c:pt>
                <c:pt idx="7">
                  <c:v>15.736757297476492</c:v>
                </c:pt>
                <c:pt idx="8">
                  <c:v>8.4605117040798845</c:v>
                </c:pt>
                <c:pt idx="9">
                  <c:v>29.904729483338336</c:v>
                </c:pt>
                <c:pt idx="10">
                  <c:v>49.055820129492787</c:v>
                </c:pt>
                <c:pt idx="11">
                  <c:v>44.91919295727142</c:v>
                </c:pt>
                <c:pt idx="12">
                  <c:v>36.817778790314009</c:v>
                </c:pt>
                <c:pt idx="13">
                  <c:v>10.497357462011864</c:v>
                </c:pt>
                <c:pt idx="14">
                  <c:v>25.577701533670197</c:v>
                </c:pt>
                <c:pt idx="15">
                  <c:v>14.370076361727632</c:v>
                </c:pt>
                <c:pt idx="16">
                  <c:v>53.829979699159026</c:v>
                </c:pt>
                <c:pt idx="17">
                  <c:v>40.507866659181275</c:v>
                </c:pt>
                <c:pt idx="18">
                  <c:v>45.494358645553788</c:v>
                </c:pt>
                <c:pt idx="19">
                  <c:v>30.327443968822344</c:v>
                </c:pt>
                <c:pt idx="20">
                  <c:v>21.646696448325741</c:v>
                </c:pt>
                <c:pt idx="21">
                  <c:v>20.466205193769593</c:v>
                </c:pt>
                <c:pt idx="22">
                  <c:v>51.620153502881401</c:v>
                </c:pt>
              </c:numCache>
            </c:numRef>
          </c:xVal>
          <c:yVal>
            <c:numRef>
              <c:f>transpose!$AE$6:$AE$28</c:f>
              <c:numCache>
                <c:formatCode>General</c:formatCode>
                <c:ptCount val="23"/>
                <c:pt idx="3">
                  <c:v>16.62</c:v>
                </c:pt>
                <c:pt idx="4">
                  <c:v>4.4400000000000004</c:v>
                </c:pt>
                <c:pt idx="5">
                  <c:v>8.8800000000000008</c:v>
                </c:pt>
                <c:pt idx="6">
                  <c:v>5.7</c:v>
                </c:pt>
                <c:pt idx="7">
                  <c:v>7.22</c:v>
                </c:pt>
                <c:pt idx="8">
                  <c:v>9.85</c:v>
                </c:pt>
                <c:pt idx="9">
                  <c:v>14.86</c:v>
                </c:pt>
                <c:pt idx="10">
                  <c:v>7.48</c:v>
                </c:pt>
                <c:pt idx="11">
                  <c:v>7.21</c:v>
                </c:pt>
                <c:pt idx="12">
                  <c:v>4.0199999999999996</c:v>
                </c:pt>
                <c:pt idx="13">
                  <c:v>5.4</c:v>
                </c:pt>
                <c:pt idx="14">
                  <c:v>7.26</c:v>
                </c:pt>
                <c:pt idx="15">
                  <c:v>3.23</c:v>
                </c:pt>
                <c:pt idx="16">
                  <c:v>2.66</c:v>
                </c:pt>
                <c:pt idx="17">
                  <c:v>8.51</c:v>
                </c:pt>
                <c:pt idx="18">
                  <c:v>8.3000000000000007</c:v>
                </c:pt>
                <c:pt idx="19">
                  <c:v>5.89</c:v>
                </c:pt>
                <c:pt idx="20">
                  <c:v>8.64</c:v>
                </c:pt>
                <c:pt idx="21">
                  <c:v>5.18</c:v>
                </c:pt>
                <c:pt idx="22">
                  <c:v>9.59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6-AE4D-8915-41A9EFB8C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155328"/>
        <c:axId val="916563344"/>
      </c:scatterChart>
      <c:valAx>
        <c:axId val="103915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Mass-normalized exudation rate (ug C/g*h)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63344"/>
        <c:crosses val="autoZero"/>
        <c:crossBetween val="midCat"/>
      </c:valAx>
      <c:valAx>
        <c:axId val="9165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0–15cm</a:t>
                </a:r>
                <a:r>
                  <a:rPr lang="en-US" baseline="0"/>
                  <a:t> MAOMC (mg C/g soil)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15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</xdr:colOff>
      <xdr:row>2</xdr:row>
      <xdr:rowOff>44450</xdr:rowOff>
    </xdr:from>
    <xdr:to>
      <xdr:col>27</xdr:col>
      <xdr:colOff>263525</xdr:colOff>
      <xdr:row>16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781050</xdr:colOff>
      <xdr:row>31</xdr:row>
      <xdr:rowOff>57150</xdr:rowOff>
    </xdr:from>
    <xdr:to>
      <xdr:col>34</xdr:col>
      <xdr:colOff>279400</xdr:colOff>
      <xdr:row>54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452B47-EECF-A678-B800-24F6F7022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762000</xdr:colOff>
      <xdr:row>31</xdr:row>
      <xdr:rowOff>50800</xdr:rowOff>
    </xdr:from>
    <xdr:to>
      <xdr:col>27</xdr:col>
      <xdr:colOff>577850</xdr:colOff>
      <xdr:row>52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92F4A-A712-BF44-B6C0-1991D320F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469900</xdr:colOff>
      <xdr:row>6</xdr:row>
      <xdr:rowOff>114306</xdr:rowOff>
    </xdr:from>
    <xdr:to>
      <xdr:col>42</xdr:col>
      <xdr:colOff>596900</xdr:colOff>
      <xdr:row>25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BC8700-3F02-A7F2-285C-4F452FB8E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495300</xdr:colOff>
      <xdr:row>26</xdr:row>
      <xdr:rowOff>25400</xdr:rowOff>
    </xdr:from>
    <xdr:to>
      <xdr:col>42</xdr:col>
      <xdr:colOff>622300</xdr:colOff>
      <xdr:row>45</xdr:row>
      <xdr:rowOff>126994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CA7FC7-6E13-2245-A304-66889013B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opLeftCell="A5" workbookViewId="0">
      <selection activeCell="C59" sqref="C59"/>
    </sheetView>
  </sheetViews>
  <sheetFormatPr defaultColWidth="8.85546875" defaultRowHeight="15" x14ac:dyDescent="0.25"/>
  <cols>
    <col min="1" max="1" width="14" customWidth="1"/>
    <col min="2" max="2" width="34.85546875" customWidth="1"/>
    <col min="3" max="3" width="11.140625" customWidth="1"/>
    <col min="4" max="4" width="16.42578125" customWidth="1"/>
    <col min="5" max="5" width="12" customWidth="1"/>
    <col min="6" max="6" width="15.42578125" customWidth="1"/>
    <col min="8" max="8" width="16.28515625" customWidth="1"/>
    <col min="12" max="12" width="11" customWidth="1"/>
    <col min="13" max="13" width="12.7109375" customWidth="1"/>
  </cols>
  <sheetData>
    <row r="1" spans="1:5" x14ac:dyDescent="0.25">
      <c r="A1" s="17">
        <v>45177</v>
      </c>
      <c r="B1" s="26" t="s">
        <v>50</v>
      </c>
    </row>
    <row r="2" spans="1:5" x14ac:dyDescent="0.25">
      <c r="A2" t="s">
        <v>47</v>
      </c>
    </row>
    <row r="5" spans="1:5" x14ac:dyDescent="0.25">
      <c r="C5" t="s">
        <v>37</v>
      </c>
      <c r="D5" t="s">
        <v>38</v>
      </c>
    </row>
    <row r="6" spans="1:5" x14ac:dyDescent="0.25">
      <c r="A6" s="36" t="s">
        <v>54</v>
      </c>
      <c r="B6" t="s">
        <v>55</v>
      </c>
      <c r="C6" t="s">
        <v>4</v>
      </c>
      <c r="D6" t="s">
        <v>24</v>
      </c>
      <c r="E6" s="38"/>
    </row>
    <row r="7" spans="1:5" x14ac:dyDescent="0.25">
      <c r="A7" s="36">
        <v>1</v>
      </c>
      <c r="B7" t="s">
        <v>56</v>
      </c>
      <c r="C7">
        <v>12.414041977613776</v>
      </c>
      <c r="D7">
        <v>0.16602628860703622</v>
      </c>
      <c r="E7" s="38"/>
    </row>
    <row r="8" spans="1:5" x14ac:dyDescent="0.25">
      <c r="A8" s="36">
        <v>2</v>
      </c>
      <c r="B8" t="s">
        <v>57</v>
      </c>
      <c r="C8">
        <v>3.8654051987061595</v>
      </c>
      <c r="D8">
        <v>4.1899694919314494E-2</v>
      </c>
      <c r="E8" s="38"/>
    </row>
    <row r="9" spans="1:5" x14ac:dyDescent="0.25">
      <c r="A9" s="36">
        <v>3</v>
      </c>
      <c r="B9" t="s">
        <v>58</v>
      </c>
      <c r="C9">
        <v>20.430892486389531</v>
      </c>
      <c r="D9">
        <v>0.17187035934697362</v>
      </c>
      <c r="E9" s="38"/>
    </row>
    <row r="10" spans="1:5" x14ac:dyDescent="0.25">
      <c r="A10" s="36">
        <v>4</v>
      </c>
      <c r="B10" t="s">
        <v>59</v>
      </c>
      <c r="C10">
        <v>3.803232782182941</v>
      </c>
      <c r="D10">
        <v>4.1859997966099009E-2</v>
      </c>
      <c r="E10" s="38"/>
    </row>
    <row r="11" spans="1:5" x14ac:dyDescent="0.25">
      <c r="A11" s="36">
        <v>5</v>
      </c>
      <c r="B11" t="s">
        <v>60</v>
      </c>
      <c r="C11">
        <v>37.67639042235723</v>
      </c>
      <c r="D11">
        <v>0.20072414201013325</v>
      </c>
      <c r="E11" s="38"/>
    </row>
    <row r="12" spans="1:5" x14ac:dyDescent="0.25">
      <c r="A12" s="36">
        <v>6</v>
      </c>
      <c r="B12" t="s">
        <v>61</v>
      </c>
      <c r="C12">
        <v>5.2569369212531072</v>
      </c>
      <c r="D12">
        <v>4.3130018092274645E-2</v>
      </c>
      <c r="E12" s="38"/>
    </row>
    <row r="13" spans="1:5" x14ac:dyDescent="0.25">
      <c r="A13" s="36">
        <v>7</v>
      </c>
      <c r="B13" t="s">
        <v>62</v>
      </c>
      <c r="C13">
        <v>16.384033374514576</v>
      </c>
      <c r="D13">
        <v>0.16823435741447421</v>
      </c>
      <c r="E13" s="38"/>
    </row>
    <row r="14" spans="1:5" x14ac:dyDescent="0.25">
      <c r="A14" s="36">
        <v>8</v>
      </c>
      <c r="B14" t="s">
        <v>63</v>
      </c>
      <c r="C14">
        <v>2.7191719195326383</v>
      </c>
      <c r="D14">
        <v>4.1386360860241014E-2</v>
      </c>
      <c r="E14" s="38"/>
    </row>
    <row r="15" spans="1:5" x14ac:dyDescent="0.25">
      <c r="A15" s="36">
        <v>9</v>
      </c>
      <c r="B15" t="s">
        <v>64</v>
      </c>
      <c r="C15">
        <v>12.531604365221318</v>
      </c>
      <c r="D15">
        <v>0.16607174535045124</v>
      </c>
      <c r="E15" s="38"/>
    </row>
    <row r="16" spans="1:5" x14ac:dyDescent="0.25">
      <c r="A16" s="36">
        <v>10</v>
      </c>
      <c r="B16" t="s">
        <v>65</v>
      </c>
      <c r="C16">
        <v>14.417759894056084</v>
      </c>
      <c r="D16">
        <v>6.318081679511045E-2</v>
      </c>
      <c r="E16" s="38"/>
    </row>
    <row r="17" spans="1:5" x14ac:dyDescent="0.25">
      <c r="A17" s="36">
        <v>11</v>
      </c>
      <c r="B17" t="s">
        <v>66</v>
      </c>
      <c r="C17">
        <v>7.101126383811458</v>
      </c>
      <c r="D17">
        <v>0.16526691916594469</v>
      </c>
      <c r="E17" s="38"/>
    </row>
    <row r="18" spans="1:5" x14ac:dyDescent="0.25">
      <c r="A18" s="36">
        <v>12</v>
      </c>
      <c r="B18" t="s">
        <v>67</v>
      </c>
      <c r="C18">
        <v>3.4946315147131473</v>
      </c>
      <c r="D18">
        <v>4.1682888819166326E-2</v>
      </c>
      <c r="E18" s="38"/>
    </row>
    <row r="19" spans="1:5" x14ac:dyDescent="0.25">
      <c r="A19" s="36">
        <v>13</v>
      </c>
      <c r="B19" t="s">
        <v>68</v>
      </c>
      <c r="C19">
        <v>12.246741656787663</v>
      </c>
      <c r="D19">
        <v>0.16596372183050562</v>
      </c>
      <c r="E19" s="38"/>
    </row>
    <row r="20" spans="1:5" x14ac:dyDescent="0.25">
      <c r="A20" s="36">
        <v>14</v>
      </c>
      <c r="B20" t="s">
        <v>69</v>
      </c>
      <c r="C20">
        <v>4.8827720145406461</v>
      </c>
      <c r="D20">
        <v>4.2736250983688474E-2</v>
      </c>
      <c r="E20" s="38"/>
    </row>
    <row r="21" spans="1:5" x14ac:dyDescent="0.25">
      <c r="A21" s="36">
        <v>15</v>
      </c>
      <c r="B21" t="s">
        <v>70</v>
      </c>
      <c r="C21">
        <v>15.226496019609558</v>
      </c>
      <c r="D21">
        <v>0.1674485147460652</v>
      </c>
      <c r="E21" s="38"/>
    </row>
    <row r="22" spans="1:5" x14ac:dyDescent="0.25">
      <c r="A22" s="36">
        <v>16</v>
      </c>
      <c r="B22" t="s">
        <v>71</v>
      </c>
      <c r="C22">
        <v>3.3488089377768704</v>
      </c>
      <c r="D22">
        <v>4.161082444327379E-2</v>
      </c>
      <c r="E22" s="38"/>
    </row>
    <row r="23" spans="1:5" x14ac:dyDescent="0.25">
      <c r="A23" s="36">
        <v>17</v>
      </c>
      <c r="B23" t="s">
        <v>72</v>
      </c>
      <c r="C23">
        <v>8.3581396051536245</v>
      </c>
      <c r="D23">
        <v>0.16521675447511436</v>
      </c>
      <c r="E23" s="38"/>
    </row>
    <row r="24" spans="1:5" x14ac:dyDescent="0.25">
      <c r="A24" s="36">
        <v>18</v>
      </c>
      <c r="B24" t="s">
        <v>73</v>
      </c>
      <c r="C24">
        <v>2.2263142176394872</v>
      </c>
      <c r="D24">
        <v>4.1309875913603217E-2</v>
      </c>
      <c r="E24" s="38"/>
    </row>
    <row r="25" spans="1:5" x14ac:dyDescent="0.25">
      <c r="A25" s="36">
        <v>19</v>
      </c>
      <c r="B25" t="s">
        <v>74</v>
      </c>
      <c r="C25">
        <v>35.619048639225262</v>
      </c>
      <c r="D25">
        <v>0.19631921338193831</v>
      </c>
      <c r="E25" s="38"/>
    </row>
    <row r="26" spans="1:5" x14ac:dyDescent="0.25">
      <c r="A26" s="36">
        <v>20</v>
      </c>
      <c r="B26" t="s">
        <v>75</v>
      </c>
      <c r="C26">
        <v>9.027976585279605</v>
      </c>
      <c r="D26">
        <v>4.9338564334621006E-2</v>
      </c>
      <c r="E26" s="38"/>
    </row>
    <row r="27" spans="1:5" x14ac:dyDescent="0.25">
      <c r="A27" s="36">
        <v>21</v>
      </c>
      <c r="B27" t="s">
        <v>76</v>
      </c>
      <c r="C27">
        <v>42.220628866417933</v>
      </c>
      <c r="D27">
        <v>0.21118954205370646</v>
      </c>
      <c r="E27" s="38"/>
    </row>
    <row r="28" spans="1:5" x14ac:dyDescent="0.25">
      <c r="A28" s="36">
        <v>22</v>
      </c>
      <c r="B28" t="s">
        <v>77</v>
      </c>
      <c r="C28">
        <v>14.338631363935622</v>
      </c>
      <c r="D28">
        <v>6.2949796250485732E-2</v>
      </c>
      <c r="E28" s="38"/>
    </row>
    <row r="29" spans="1:5" x14ac:dyDescent="0.25">
      <c r="A29" s="36">
        <v>23</v>
      </c>
      <c r="B29" t="s">
        <v>78</v>
      </c>
      <c r="C29">
        <v>44.648744333542908</v>
      </c>
      <c r="D29">
        <v>0.21715691975109913</v>
      </c>
      <c r="E29" s="38"/>
    </row>
    <row r="30" spans="1:5" x14ac:dyDescent="0.25">
      <c r="A30" s="36">
        <v>24</v>
      </c>
      <c r="B30" t="s">
        <v>79</v>
      </c>
      <c r="C30">
        <v>6.1533501267606052</v>
      </c>
      <c r="D30">
        <v>4.4251590847399214E-2</v>
      </c>
      <c r="E30" s="38"/>
    </row>
    <row r="31" spans="1:5" x14ac:dyDescent="0.25">
      <c r="A31" s="36">
        <v>25</v>
      </c>
      <c r="B31" t="s">
        <v>80</v>
      </c>
      <c r="C31">
        <v>29.790667192066806</v>
      </c>
      <c r="D31">
        <v>0.18512848996174203</v>
      </c>
      <c r="E31" s="38"/>
    </row>
    <row r="32" spans="1:5" x14ac:dyDescent="0.25">
      <c r="A32" s="36">
        <v>26</v>
      </c>
      <c r="B32" t="s">
        <v>81</v>
      </c>
      <c r="C32">
        <v>6.4596905790841008</v>
      </c>
      <c r="D32">
        <v>4.4689989629741057E-2</v>
      </c>
      <c r="E32" s="38"/>
    </row>
    <row r="33" spans="1:5" x14ac:dyDescent="0.25">
      <c r="A33" s="36">
        <v>27</v>
      </c>
      <c r="B33" t="s">
        <v>82</v>
      </c>
      <c r="C33">
        <v>11.681537870212948</v>
      </c>
      <c r="D33">
        <v>0.16577081345219402</v>
      </c>
      <c r="E33" s="38"/>
    </row>
    <row r="34" spans="1:5" x14ac:dyDescent="0.25">
      <c r="A34" s="36">
        <v>28</v>
      </c>
      <c r="B34" t="s">
        <v>83</v>
      </c>
      <c r="C34">
        <v>6.6258604923370665</v>
      </c>
      <c r="D34">
        <v>4.4939044623626023E-2</v>
      </c>
      <c r="E34" s="38"/>
    </row>
    <row r="35" spans="1:5" x14ac:dyDescent="0.25">
      <c r="A35" s="36">
        <v>29</v>
      </c>
      <c r="B35" t="s">
        <v>84</v>
      </c>
      <c r="C35">
        <v>14.326691591382611</v>
      </c>
      <c r="D35">
        <v>0.1669178794541287</v>
      </c>
      <c r="E35" s="38"/>
    </row>
    <row r="36" spans="1:5" x14ac:dyDescent="0.25">
      <c r="A36" s="36">
        <v>30</v>
      </c>
      <c r="B36" t="s">
        <v>85</v>
      </c>
      <c r="C36">
        <v>4.4826077336457484</v>
      </c>
      <c r="D36">
        <v>4.2365687845487519E-2</v>
      </c>
      <c r="E36" s="38"/>
    </row>
    <row r="37" spans="1:5" x14ac:dyDescent="0.25">
      <c r="A37" s="36">
        <v>31</v>
      </c>
      <c r="B37" t="s">
        <v>86</v>
      </c>
      <c r="C37">
        <v>8.3807477566166124</v>
      </c>
      <c r="D37">
        <v>0.16521715892592548</v>
      </c>
      <c r="E37" s="38"/>
    </row>
    <row r="38" spans="1:5" x14ac:dyDescent="0.25">
      <c r="A38" s="36">
        <v>32</v>
      </c>
      <c r="B38" t="s">
        <v>87</v>
      </c>
      <c r="C38">
        <v>2.8039524875188455</v>
      </c>
      <c r="D38">
        <v>4.1408330931787869E-2</v>
      </c>
      <c r="E38" s="38"/>
    </row>
    <row r="39" spans="1:5" x14ac:dyDescent="0.25">
      <c r="A39" s="36">
        <v>33</v>
      </c>
      <c r="B39" t="s">
        <v>88</v>
      </c>
      <c r="C39">
        <v>15.968043387595584</v>
      </c>
      <c r="D39">
        <v>0.16793866026935284</v>
      </c>
      <c r="E39" s="38"/>
    </row>
    <row r="40" spans="1:5" x14ac:dyDescent="0.25">
      <c r="A40" s="36">
        <v>34</v>
      </c>
      <c r="B40" t="s">
        <v>89</v>
      </c>
      <c r="C40">
        <v>4.9845086961240952</v>
      </c>
      <c r="D40">
        <v>4.283884750238294E-2</v>
      </c>
      <c r="E40" s="38"/>
    </row>
    <row r="41" spans="1:5" x14ac:dyDescent="0.25">
      <c r="A41" s="36">
        <v>35</v>
      </c>
      <c r="B41" t="s">
        <v>90</v>
      </c>
      <c r="C41">
        <v>31.811835932857985</v>
      </c>
      <c r="D41">
        <v>0.18878027349644874</v>
      </c>
      <c r="E41" s="38"/>
    </row>
    <row r="42" spans="1:5" x14ac:dyDescent="0.25">
      <c r="A42" s="36">
        <v>36</v>
      </c>
      <c r="B42" t="s">
        <v>91</v>
      </c>
      <c r="C42">
        <v>11.046884510924485</v>
      </c>
      <c r="D42">
        <v>5.400119794178778E-2</v>
      </c>
      <c r="E42" s="38"/>
    </row>
    <row r="43" spans="1:5" x14ac:dyDescent="0.25">
      <c r="A43" s="36">
        <v>37</v>
      </c>
      <c r="B43" t="s">
        <v>92</v>
      </c>
      <c r="C43">
        <v>10.813384854034185</v>
      </c>
      <c r="D43">
        <v>0.16553018252856733</v>
      </c>
      <c r="E43" s="38"/>
    </row>
    <row r="44" spans="1:5" x14ac:dyDescent="0.25">
      <c r="A44" s="36">
        <v>38</v>
      </c>
      <c r="B44" t="s">
        <v>93</v>
      </c>
      <c r="C44">
        <v>8.5554662197031437</v>
      </c>
      <c r="D44">
        <v>4.8364198315223358E-2</v>
      </c>
      <c r="E44" s="38"/>
    </row>
    <row r="45" spans="1:5" x14ac:dyDescent="0.25">
      <c r="A45" s="36">
        <v>39</v>
      </c>
      <c r="B45" t="s">
        <v>94</v>
      </c>
      <c r="C45">
        <v>6.0882811982695699</v>
      </c>
      <c r="D45">
        <v>0.16541109105398688</v>
      </c>
      <c r="E45" s="38"/>
    </row>
    <row r="46" spans="1:5" x14ac:dyDescent="0.25">
      <c r="A46" s="36">
        <v>40</v>
      </c>
      <c r="B46" t="s">
        <v>95</v>
      </c>
      <c r="C46">
        <v>4.4667820276216563</v>
      </c>
      <c r="D46">
        <v>4.2352126278096557E-2</v>
      </c>
      <c r="E46" s="38"/>
    </row>
    <row r="47" spans="1:5" x14ac:dyDescent="0.25">
      <c r="A47" s="36">
        <v>41</v>
      </c>
      <c r="B47" t="s">
        <v>96</v>
      </c>
      <c r="C47">
        <v>13.304803145255528</v>
      </c>
      <c r="D47">
        <v>0.16640129460173433</v>
      </c>
      <c r="E47" s="38"/>
    </row>
    <row r="48" spans="1:5" x14ac:dyDescent="0.25">
      <c r="A48" s="36">
        <v>42</v>
      </c>
      <c r="B48" t="s">
        <v>97</v>
      </c>
      <c r="C48">
        <v>3.9750547333016546</v>
      </c>
      <c r="D48">
        <v>4.1972964523572236E-2</v>
      </c>
      <c r="E48" s="38"/>
    </row>
    <row r="49" spans="1:5" x14ac:dyDescent="0.25">
      <c r="A49" s="36">
        <v>43</v>
      </c>
      <c r="B49" t="s">
        <v>98</v>
      </c>
      <c r="C49">
        <v>9.2262926213323873</v>
      </c>
      <c r="D49">
        <v>0.16526543756658107</v>
      </c>
      <c r="E49" s="38"/>
    </row>
    <row r="50" spans="1:5" x14ac:dyDescent="0.25">
      <c r="A50" s="36">
        <v>44</v>
      </c>
      <c r="B50" t="s">
        <v>99</v>
      </c>
      <c r="C50">
        <v>3.4629801026649627</v>
      </c>
      <c r="D50">
        <v>4.1666610260447351E-2</v>
      </c>
      <c r="E50" s="38"/>
    </row>
    <row r="51" spans="1:5" x14ac:dyDescent="0.25">
      <c r="A51" s="36">
        <v>45</v>
      </c>
      <c r="B51" t="s">
        <v>100</v>
      </c>
      <c r="C51">
        <v>12.576820668147295</v>
      </c>
      <c r="D51">
        <v>0.16608955613370843</v>
      </c>
      <c r="E51" s="38"/>
    </row>
    <row r="52" spans="1:5" x14ac:dyDescent="0.25">
      <c r="A52" s="36">
        <v>46</v>
      </c>
      <c r="B52" t="s">
        <v>101</v>
      </c>
      <c r="C52">
        <v>4.9279883174666237</v>
      </c>
      <c r="D52">
        <v>4.2781433981561E-2</v>
      </c>
      <c r="E52" s="38"/>
    </row>
    <row r="53" spans="1:5" x14ac:dyDescent="0.25">
      <c r="A53" s="36">
        <v>47</v>
      </c>
      <c r="B53" t="s">
        <v>102</v>
      </c>
      <c r="C53">
        <v>1.6715527284601186</v>
      </c>
      <c r="D53">
        <v>0.16711276022456467</v>
      </c>
      <c r="E53" s="38"/>
    </row>
    <row r="54" spans="1:5" x14ac:dyDescent="0.25">
      <c r="A54" s="36">
        <v>48</v>
      </c>
      <c r="B54" t="s">
        <v>103</v>
      </c>
      <c r="C54">
        <v>3.1519344862566117</v>
      </c>
      <c r="D54">
        <v>0.16634942940547351</v>
      </c>
      <c r="E54" s="38" t="s">
        <v>247</v>
      </c>
    </row>
    <row r="55" spans="1:5" x14ac:dyDescent="0.25">
      <c r="A55" s="36">
        <v>49</v>
      </c>
      <c r="B55" t="s">
        <v>104</v>
      </c>
      <c r="C55">
        <v>2.049108857892028</v>
      </c>
      <c r="D55">
        <v>0.16689979407265484</v>
      </c>
      <c r="E55" s="38"/>
    </row>
    <row r="56" spans="1:5" x14ac:dyDescent="0.25">
      <c r="A56" s="36">
        <v>50</v>
      </c>
      <c r="B56" t="s">
        <v>105</v>
      </c>
      <c r="C56">
        <v>1.826149936744589</v>
      </c>
      <c r="D56">
        <v>4.1312279679164073E-2</v>
      </c>
      <c r="E56" s="38"/>
    </row>
    <row r="57" spans="1:5" x14ac:dyDescent="0.25">
      <c r="A57" s="38"/>
      <c r="E57" s="38"/>
    </row>
    <row r="58" spans="1:5" x14ac:dyDescent="0.25">
      <c r="A58" s="38"/>
      <c r="B58" s="41"/>
      <c r="E58" s="38"/>
    </row>
    <row r="59" spans="1:5" x14ac:dyDescent="0.25">
      <c r="A59" s="38"/>
      <c r="E59" s="38"/>
    </row>
    <row r="60" spans="1:5" x14ac:dyDescent="0.25">
      <c r="A60" s="38"/>
      <c r="E60" s="38"/>
    </row>
    <row r="61" spans="1:5" x14ac:dyDescent="0.25">
      <c r="A61" s="38"/>
      <c r="E61" s="38"/>
    </row>
    <row r="62" spans="1:5" x14ac:dyDescent="0.25">
      <c r="A62" s="38"/>
      <c r="E62" s="38"/>
    </row>
    <row r="63" spans="1:5" x14ac:dyDescent="0.25">
      <c r="A63" s="38"/>
      <c r="E63" s="38"/>
    </row>
    <row r="64" spans="1:5" x14ac:dyDescent="0.25">
      <c r="A64" s="38"/>
      <c r="E64" s="38"/>
    </row>
    <row r="65" spans="1:5" x14ac:dyDescent="0.25">
      <c r="A65" s="38"/>
      <c r="E65" s="38"/>
    </row>
    <row r="66" spans="1:5" x14ac:dyDescent="0.25">
      <c r="A66" s="38"/>
      <c r="E66" s="38"/>
    </row>
    <row r="67" spans="1:5" x14ac:dyDescent="0.25">
      <c r="A67" s="38"/>
      <c r="E67" s="38"/>
    </row>
    <row r="68" spans="1:5" x14ac:dyDescent="0.25">
      <c r="A68" s="38"/>
      <c r="E68" s="38"/>
    </row>
    <row r="69" spans="1:5" x14ac:dyDescent="0.25">
      <c r="A69" s="36"/>
      <c r="E69" s="38"/>
    </row>
    <row r="70" spans="1:5" x14ac:dyDescent="0.25">
      <c r="A70" s="36"/>
      <c r="E70" s="38"/>
    </row>
    <row r="71" spans="1:5" x14ac:dyDescent="0.25">
      <c r="A71" s="36"/>
    </row>
    <row r="72" spans="1:5" x14ac:dyDescent="0.25">
      <c r="A72" s="36"/>
    </row>
    <row r="73" spans="1:5" x14ac:dyDescent="0.25">
      <c r="A73" s="36"/>
    </row>
    <row r="74" spans="1:5" x14ac:dyDescent="0.25">
      <c r="A74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048560"/>
  <sheetViews>
    <sheetView zoomScale="150" zoomScaleNormal="75" workbookViewId="0">
      <selection activeCell="B16" sqref="B16"/>
    </sheetView>
  </sheetViews>
  <sheetFormatPr defaultColWidth="8.85546875" defaultRowHeight="15" x14ac:dyDescent="0.25"/>
  <cols>
    <col min="1" max="1" width="17" customWidth="1"/>
    <col min="2" max="2" width="11.28515625" style="26" customWidth="1"/>
    <col min="3" max="3" width="9.140625" style="26"/>
    <col min="6" max="6" width="15.42578125" customWidth="1"/>
    <col min="7" max="7" width="17.7109375" customWidth="1"/>
    <col min="8" max="8" width="13.28515625" customWidth="1"/>
    <col min="17" max="17" width="10.7109375" bestFit="1" customWidth="1"/>
    <col min="18" max="18" width="12" bestFit="1" customWidth="1"/>
    <col min="19" max="19" width="10.42578125" customWidth="1"/>
  </cols>
  <sheetData>
    <row r="1" spans="1:21" x14ac:dyDescent="0.25">
      <c r="A1" s="17">
        <v>45177</v>
      </c>
      <c r="B1" s="26" t="s">
        <v>50</v>
      </c>
    </row>
    <row r="2" spans="1:21" ht="15.75" thickBot="1" x14ac:dyDescent="0.3">
      <c r="J2" t="s">
        <v>40</v>
      </c>
    </row>
    <row r="3" spans="1:21" ht="15.75" thickTop="1" x14ac:dyDescent="0.25">
      <c r="A3" t="s">
        <v>0</v>
      </c>
      <c r="B3" s="26" t="s">
        <v>2</v>
      </c>
      <c r="C3" s="26" t="s">
        <v>4</v>
      </c>
      <c r="D3" s="16" t="s">
        <v>24</v>
      </c>
      <c r="E3" s="26" t="s">
        <v>4</v>
      </c>
      <c r="F3" s="16"/>
      <c r="G3" s="26" t="s">
        <v>4</v>
      </c>
      <c r="H3" s="16" t="s">
        <v>24</v>
      </c>
      <c r="I3" s="1" t="s">
        <v>3</v>
      </c>
      <c r="N3" s="2" t="s">
        <v>6</v>
      </c>
      <c r="O3" s="3" t="s">
        <v>7</v>
      </c>
      <c r="P3" s="4">
        <f t="array" ref="P3:Q7">LINEST(J5:J18,I5:I18,1,1)</f>
        <v>8.8463667773730421</v>
      </c>
      <c r="Q3" s="4">
        <v>1.3552078690807861</v>
      </c>
      <c r="R3" s="6"/>
      <c r="U3" s="1"/>
    </row>
    <row r="4" spans="1:21" x14ac:dyDescent="0.25">
      <c r="A4" t="str">
        <f>raw!C6</f>
        <v>w</v>
      </c>
      <c r="B4">
        <f>raw!K6</f>
        <v>4.5170000000000003</v>
      </c>
      <c r="C4" s="26">
        <f>(B4-$Q$3)/$P$3</f>
        <v>0.35741137695153524</v>
      </c>
      <c r="D4">
        <f>($Q$5/$P$3)*SQRT(1+1/$Q$9+(C4-$Q$10)^2/$Q$11)</f>
        <v>4.1813938966093013E-2</v>
      </c>
      <c r="G4" s="36"/>
      <c r="I4" t="s">
        <v>4</v>
      </c>
      <c r="J4" t="s">
        <v>5</v>
      </c>
      <c r="L4" s="1"/>
      <c r="N4" s="7" t="s">
        <v>8</v>
      </c>
      <c r="O4" s="8" t="s">
        <v>9</v>
      </c>
      <c r="P4" s="5">
        <v>3.4177745688801504E-2</v>
      </c>
      <c r="Q4" s="5">
        <v>0.11736887254379466</v>
      </c>
      <c r="R4" s="9"/>
    </row>
    <row r="5" spans="1:21" x14ac:dyDescent="0.25">
      <c r="A5" t="str">
        <f>raw!C7</f>
        <v>w</v>
      </c>
      <c r="B5">
        <f>raw!K7</f>
        <v>1.9610000000000001</v>
      </c>
      <c r="C5" s="26">
        <f t="shared" ref="C5:C68" si="0">(B5-$Q$3)/$P$3</f>
        <v>6.8479201254541017E-2</v>
      </c>
      <c r="D5">
        <f t="shared" ref="D5:D68" si="1">($Q$5/$P$3)*SQRT(1+1/$Q$9+(C5-$Q$10)^2/$Q$11)</f>
        <v>4.20022540411416E-2</v>
      </c>
      <c r="G5" s="36"/>
      <c r="I5">
        <v>0</v>
      </c>
      <c r="J5">
        <v>1.5620000000000001</v>
      </c>
      <c r="N5" s="7" t="s">
        <v>10</v>
      </c>
      <c r="O5" s="8" t="s">
        <v>11</v>
      </c>
      <c r="P5" s="5">
        <v>0.99982091450654542</v>
      </c>
      <c r="Q5" s="5">
        <v>0.35299884606267973</v>
      </c>
      <c r="R5" s="9"/>
    </row>
    <row r="6" spans="1:21" x14ac:dyDescent="0.25">
      <c r="A6" t="str">
        <f>raw!C8</f>
        <v>w</v>
      </c>
      <c r="B6">
        <f>raw!K8</f>
        <v>1.47</v>
      </c>
      <c r="C6" s="26">
        <f t="shared" si="0"/>
        <v>1.2976189412904019E-2</v>
      </c>
      <c r="D6">
        <f t="shared" si="1"/>
        <v>4.2041726032136961E-2</v>
      </c>
      <c r="G6" s="36"/>
      <c r="I6">
        <v>0.1</v>
      </c>
      <c r="J6">
        <v>2.1110000000000002</v>
      </c>
      <c r="N6" s="7" t="s">
        <v>12</v>
      </c>
      <c r="O6" s="8" t="s">
        <v>13</v>
      </c>
      <c r="P6" s="5">
        <v>66995.102409686762</v>
      </c>
      <c r="Q6" s="5">
        <v>12</v>
      </c>
      <c r="R6" s="9"/>
    </row>
    <row r="7" spans="1:21" x14ac:dyDescent="0.25">
      <c r="A7" t="str">
        <f>raw!C9</f>
        <v>w72</v>
      </c>
      <c r="B7">
        <f>raw!K9</f>
        <v>7.7249999999999996</v>
      </c>
      <c r="C7" s="26">
        <f t="shared" si="0"/>
        <v>0.72004612641787213</v>
      </c>
      <c r="D7">
        <f t="shared" si="1"/>
        <v>4.1618772630190523E-2</v>
      </c>
      <c r="G7" s="36"/>
      <c r="I7">
        <v>0.2</v>
      </c>
      <c r="J7">
        <v>2.9409999999999998</v>
      </c>
      <c r="N7" s="7" t="s">
        <v>14</v>
      </c>
      <c r="O7" s="8" t="s">
        <v>15</v>
      </c>
      <c r="P7" s="5">
        <v>8348.1381367047125</v>
      </c>
      <c r="Q7" s="5">
        <v>1.4952982238590018</v>
      </c>
      <c r="R7" s="9"/>
    </row>
    <row r="8" spans="1:21" x14ac:dyDescent="0.25">
      <c r="A8" t="str">
        <f>raw!C10</f>
        <v>std</v>
      </c>
      <c r="B8">
        <f>raw!K10</f>
        <v>1.5620000000000001</v>
      </c>
      <c r="C8" s="26">
        <f t="shared" si="0"/>
        <v>2.3375939085878782E-2</v>
      </c>
      <c r="D8">
        <f t="shared" si="1"/>
        <v>4.2034249597605641E-2</v>
      </c>
      <c r="E8">
        <v>0</v>
      </c>
      <c r="G8" s="36"/>
      <c r="I8">
        <v>0.5</v>
      </c>
      <c r="J8">
        <v>5.8680000000000003</v>
      </c>
      <c r="N8" s="10"/>
      <c r="R8" s="9"/>
    </row>
    <row r="9" spans="1:21" x14ac:dyDescent="0.25">
      <c r="A9" t="str">
        <f>raw!C11</f>
        <v>std</v>
      </c>
      <c r="B9">
        <f>raw!K11</f>
        <v>2.1110000000000002</v>
      </c>
      <c r="C9" s="26">
        <f t="shared" si="0"/>
        <v>8.5435314851782476E-2</v>
      </c>
      <c r="D9">
        <f t="shared" si="1"/>
        <v>4.1990406361086696E-2</v>
      </c>
      <c r="E9">
        <v>0.1</v>
      </c>
      <c r="G9" s="36"/>
      <c r="I9">
        <v>1</v>
      </c>
      <c r="J9">
        <v>9.9019999999999992</v>
      </c>
      <c r="N9" s="10"/>
      <c r="P9" s="11" t="s">
        <v>16</v>
      </c>
      <c r="Q9">
        <f>Q6+2</f>
        <v>14</v>
      </c>
      <c r="R9" s="9"/>
    </row>
    <row r="10" spans="1:21" x14ac:dyDescent="0.25">
      <c r="A10" t="str">
        <f>raw!C12</f>
        <v>std</v>
      </c>
      <c r="B10">
        <f>raw!K12</f>
        <v>2.9409999999999998</v>
      </c>
      <c r="C10" s="26">
        <f t="shared" si="0"/>
        <v>0.17925914342318508</v>
      </c>
      <c r="D10">
        <f t="shared" si="1"/>
        <v>4.192663888867687E-2</v>
      </c>
      <c r="E10">
        <v>0.2</v>
      </c>
      <c r="G10" s="36"/>
      <c r="I10">
        <v>2.5</v>
      </c>
      <c r="J10">
        <v>22.65</v>
      </c>
      <c r="N10" s="10"/>
      <c r="P10" s="11" t="s">
        <v>17</v>
      </c>
      <c r="Q10">
        <f t="array" ref="Q10">AVERAGE(I5:I32)</f>
        <v>2.0428571428571431</v>
      </c>
      <c r="R10" s="9"/>
    </row>
    <row r="11" spans="1:21" x14ac:dyDescent="0.25">
      <c r="A11" t="str">
        <f>raw!C13</f>
        <v>std</v>
      </c>
      <c r="B11">
        <f>raw!K13</f>
        <v>5.8680000000000003</v>
      </c>
      <c r="C11" s="26">
        <f t="shared" si="0"/>
        <v>0.51012944008402317</v>
      </c>
      <c r="D11">
        <f t="shared" si="1"/>
        <v>4.1726125322574012E-2</v>
      </c>
      <c r="E11">
        <v>0.5</v>
      </c>
      <c r="G11" s="36"/>
      <c r="I11">
        <v>5</v>
      </c>
      <c r="J11">
        <v>45.9</v>
      </c>
      <c r="N11" s="10"/>
      <c r="P11" s="11" t="s">
        <v>18</v>
      </c>
      <c r="Q11">
        <f t="array" ref="Q11">DEVSQ(I5:I32)</f>
        <v>106.67428571428572</v>
      </c>
      <c r="R11" s="9"/>
    </row>
    <row r="12" spans="1:21" x14ac:dyDescent="0.25">
      <c r="A12" t="str">
        <f>raw!C14</f>
        <v>std</v>
      </c>
      <c r="B12">
        <f>raw!K14</f>
        <v>9.9019999999999992</v>
      </c>
      <c r="C12" s="26">
        <f t="shared" si="0"/>
        <v>0.96613585509250288</v>
      </c>
      <c r="D12">
        <f t="shared" si="1"/>
        <v>4.1512746889677252E-2</v>
      </c>
      <c r="E12">
        <v>1</v>
      </c>
      <c r="G12" s="36"/>
      <c r="I12">
        <v>10</v>
      </c>
      <c r="J12">
        <v>90</v>
      </c>
      <c r="N12" s="10"/>
      <c r="P12" s="11" t="s">
        <v>19</v>
      </c>
      <c r="Q12">
        <f>TINV(0.1, Q6)</f>
        <v>1.7822875556493194</v>
      </c>
      <c r="R12" s="9"/>
    </row>
    <row r="13" spans="1:21" x14ac:dyDescent="0.25">
      <c r="A13" t="str">
        <f>raw!C15</f>
        <v>std</v>
      </c>
      <c r="B13">
        <f>raw!K15</f>
        <v>22.65</v>
      </c>
      <c r="C13" s="26">
        <f t="shared" si="0"/>
        <v>2.4071794293433957</v>
      </c>
      <c r="D13">
        <f t="shared" si="1"/>
        <v>4.1327771243439643E-2</v>
      </c>
      <c r="E13">
        <v>2.5</v>
      </c>
      <c r="G13" s="36"/>
      <c r="I13">
        <v>0.1</v>
      </c>
      <c r="J13">
        <v>2.7440000000000002</v>
      </c>
      <c r="N13" s="10"/>
      <c r="R13" s="9"/>
    </row>
    <row r="14" spans="1:21" x14ac:dyDescent="0.25">
      <c r="A14" t="str">
        <f>raw!C16</f>
        <v>std</v>
      </c>
      <c r="B14">
        <f>raw!K16</f>
        <v>45.9</v>
      </c>
      <c r="C14" s="26">
        <f t="shared" si="0"/>
        <v>5.0353770369158193</v>
      </c>
      <c r="D14">
        <f t="shared" si="1"/>
        <v>4.289140449497638E-2</v>
      </c>
      <c r="E14">
        <v>5</v>
      </c>
      <c r="G14" s="36"/>
      <c r="I14">
        <v>0.2</v>
      </c>
      <c r="J14">
        <v>3.5369999999999999</v>
      </c>
      <c r="N14" s="10"/>
      <c r="P14" s="12" t="s">
        <v>20</v>
      </c>
      <c r="Q14" s="13">
        <f>Q3 + Q12*Q5*SQRT(1 + 1/Q9 + Q10^2/Q11)</f>
        <v>2.0182179715484905</v>
      </c>
      <c r="R14" s="14"/>
    </row>
    <row r="15" spans="1:21" x14ac:dyDescent="0.25">
      <c r="A15" t="str">
        <f>raw!C17</f>
        <v>std</v>
      </c>
      <c r="B15">
        <f>raw!K17</f>
        <v>90</v>
      </c>
      <c r="C15" s="26">
        <f t="shared" si="0"/>
        <v>10.020474434504804</v>
      </c>
      <c r="D15">
        <f t="shared" si="1"/>
        <v>5.1535998576682243E-2</v>
      </c>
      <c r="E15">
        <v>10</v>
      </c>
      <c r="G15" s="36"/>
      <c r="I15">
        <v>0.5</v>
      </c>
      <c r="J15">
        <v>5.9039999999999999</v>
      </c>
      <c r="N15" s="10"/>
      <c r="P15" s="12" t="s">
        <v>21</v>
      </c>
      <c r="Q15" s="13">
        <f>(Q14-Q3)/P3</f>
        <v>7.4947164090407234E-2</v>
      </c>
      <c r="R15" s="14">
        <f>(Q5/P3)*SQRT(1 + 1/Q9 + (Q15-Q10)^2/Q11)</f>
        <v>4.1997723045627516E-2</v>
      </c>
    </row>
    <row r="16" spans="1:21" x14ac:dyDescent="0.25">
      <c r="A16" t="str">
        <f>raw!C18</f>
        <v>w</v>
      </c>
      <c r="B16">
        <f>raw!K18</f>
        <v>2.4870000000000001</v>
      </c>
      <c r="C16" s="26">
        <f t="shared" si="0"/>
        <v>0.127938639602201</v>
      </c>
      <c r="D16">
        <f t="shared" si="1"/>
        <v>4.1961142969960737E-2</v>
      </c>
      <c r="G16" s="36"/>
      <c r="I16">
        <v>1</v>
      </c>
      <c r="J16">
        <v>10.050000000000001</v>
      </c>
      <c r="N16" s="10"/>
      <c r="P16" s="12"/>
      <c r="Q16" s="13"/>
      <c r="R16" s="15">
        <f>+R15/Q15</f>
        <v>0.56036440544923782</v>
      </c>
    </row>
    <row r="17" spans="1:18" x14ac:dyDescent="0.25">
      <c r="A17" t="str">
        <f>raw!C19</f>
        <v>w</v>
      </c>
      <c r="B17">
        <f>raw!K19</f>
        <v>1.8959999999999999</v>
      </c>
      <c r="C17" s="26">
        <f t="shared" si="0"/>
        <v>6.1131552029069711E-2</v>
      </c>
      <c r="D17">
        <f t="shared" si="1"/>
        <v>4.2007418724676615E-2</v>
      </c>
      <c r="G17" s="36"/>
      <c r="I17">
        <v>2.5</v>
      </c>
      <c r="J17">
        <v>23.4</v>
      </c>
      <c r="N17" s="10"/>
      <c r="P17" s="12" t="s">
        <v>22</v>
      </c>
      <c r="Q17" s="13">
        <f>Q14 + Q12*Q5*SQRT(1 + 1/Q9 + Q10^2/Q11)</f>
        <v>2.6812280740161949</v>
      </c>
      <c r="R17" s="14"/>
    </row>
    <row r="18" spans="1:18" ht="15.75" thickBot="1" x14ac:dyDescent="0.3">
      <c r="A18" t="str">
        <f>raw!C20</f>
        <v>w73</v>
      </c>
      <c r="B18">
        <f>raw!K20</f>
        <v>50.79</v>
      </c>
      <c r="C18" s="26">
        <f t="shared" si="0"/>
        <v>5.5881463401858902</v>
      </c>
      <c r="D18">
        <f t="shared" si="1"/>
        <v>4.3515690633160055E-2</v>
      </c>
      <c r="G18" s="36"/>
      <c r="I18">
        <v>5</v>
      </c>
      <c r="J18">
        <v>45.41</v>
      </c>
      <c r="N18" s="21"/>
      <c r="O18" s="22"/>
      <c r="P18" s="23" t="s">
        <v>23</v>
      </c>
      <c r="Q18" s="24">
        <f>(Q17-Q3)/P3</f>
        <v>0.14989432818081447</v>
      </c>
      <c r="R18" s="25">
        <f>(Q5/P3)*SQRT(1 + 1/Q9 + (Q18-Q10)^2/Q11)</f>
        <v>4.1946270363793781E-2</v>
      </c>
    </row>
    <row r="19" spans="1:18" ht="15.75" thickTop="1" x14ac:dyDescent="0.25">
      <c r="A19" t="str">
        <f>raw!C21</f>
        <v>w73b</v>
      </c>
      <c r="B19">
        <f>raw!K21</f>
        <v>52.88</v>
      </c>
      <c r="C19" s="26">
        <f t="shared" si="0"/>
        <v>5.8244015229741217</v>
      </c>
      <c r="D19">
        <f t="shared" si="1"/>
        <v>4.3811563277121594E-2</v>
      </c>
      <c r="G19" s="36"/>
    </row>
    <row r="20" spans="1:18" x14ac:dyDescent="0.25">
      <c r="A20" t="str">
        <f>raw!C22</f>
        <v>w74</v>
      </c>
      <c r="B20">
        <f>raw!K22</f>
        <v>39.090000000000003</v>
      </c>
      <c r="C20" s="26">
        <f t="shared" si="0"/>
        <v>4.2655694796010586</v>
      </c>
      <c r="D20">
        <f t="shared" si="1"/>
        <v>4.2187046918163509E-2</v>
      </c>
      <c r="G20" s="36"/>
    </row>
    <row r="21" spans="1:18" x14ac:dyDescent="0.25">
      <c r="A21" t="str">
        <f>raw!C23</f>
        <v>w75</v>
      </c>
      <c r="B21">
        <f>raw!K23</f>
        <v>28.54</v>
      </c>
      <c r="C21" s="26">
        <f t="shared" si="0"/>
        <v>3.0729894899284096</v>
      </c>
      <c r="D21">
        <f t="shared" si="1"/>
        <v>4.1495096470826297E-2</v>
      </c>
      <c r="G21" s="36"/>
    </row>
    <row r="22" spans="1:18" x14ac:dyDescent="0.25">
      <c r="A22" t="str">
        <f>raw!C24</f>
        <v>w76</v>
      </c>
      <c r="B22">
        <f>raw!K24</f>
        <v>42.93</v>
      </c>
      <c r="C22" s="26">
        <f t="shared" si="0"/>
        <v>4.6996459876904391</v>
      </c>
      <c r="D22">
        <f t="shared" si="1"/>
        <v>4.256010251145486E-2</v>
      </c>
      <c r="F22" s="39"/>
      <c r="G22" s="39"/>
      <c r="H22" s="20"/>
      <c r="M22" s="20"/>
      <c r="N22" s="20"/>
    </row>
    <row r="23" spans="1:18" x14ac:dyDescent="0.25">
      <c r="A23" t="str">
        <f>raw!C25</f>
        <v>w77</v>
      </c>
      <c r="B23">
        <f>raw!K25</f>
        <v>42.93</v>
      </c>
      <c r="C23" s="26">
        <f t="shared" si="0"/>
        <v>4.6996459876904391</v>
      </c>
      <c r="D23">
        <f t="shared" si="1"/>
        <v>4.256010251145486E-2</v>
      </c>
      <c r="F23" s="39"/>
      <c r="G23" s="39"/>
      <c r="H23" s="20"/>
      <c r="M23" s="20"/>
      <c r="N23" s="20"/>
    </row>
    <row r="24" spans="1:18" x14ac:dyDescent="0.25">
      <c r="A24" t="str">
        <f>raw!C26</f>
        <v>w78</v>
      </c>
      <c r="B24">
        <f>raw!K26</f>
        <v>55.48</v>
      </c>
      <c r="C24" s="26">
        <f t="shared" si="0"/>
        <v>6.1183074919929723</v>
      </c>
      <c r="D24">
        <f t="shared" si="1"/>
        <v>4.4203184630065485E-2</v>
      </c>
      <c r="F24" s="39"/>
      <c r="G24" s="39"/>
      <c r="H24" s="20"/>
      <c r="M24" s="20"/>
      <c r="N24" s="20"/>
    </row>
    <row r="25" spans="1:18" x14ac:dyDescent="0.25">
      <c r="A25" t="str">
        <f>raw!C27</f>
        <v>w79</v>
      </c>
      <c r="B25">
        <f>raw!K27</f>
        <v>43.16</v>
      </c>
      <c r="C25" s="26">
        <f t="shared" si="0"/>
        <v>4.7256453618728749</v>
      </c>
      <c r="D25">
        <f t="shared" si="1"/>
        <v>4.2584439670671853E-2</v>
      </c>
      <c r="F25" s="39"/>
      <c r="G25" s="39"/>
      <c r="H25" s="20"/>
      <c r="M25" s="20"/>
      <c r="N25" s="20"/>
    </row>
    <row r="26" spans="1:18" x14ac:dyDescent="0.25">
      <c r="A26" t="str">
        <f>raw!C28</f>
        <v>w</v>
      </c>
      <c r="B26">
        <f>raw!K28</f>
        <v>2.0179999999999998</v>
      </c>
      <c r="C26" s="26">
        <f t="shared" si="0"/>
        <v>7.4922524421492734E-2</v>
      </c>
      <c r="D26">
        <f t="shared" si="1"/>
        <v>4.1997740279144831E-2</v>
      </c>
      <c r="F26" s="39"/>
      <c r="G26" s="39"/>
      <c r="H26" s="20"/>
      <c r="M26" s="20"/>
      <c r="N26" s="20"/>
    </row>
    <row r="27" spans="1:18" x14ac:dyDescent="0.25">
      <c r="A27" t="str">
        <f>raw!C29</f>
        <v>s1x4</v>
      </c>
      <c r="B27">
        <f>raw!K29</f>
        <v>28.81</v>
      </c>
      <c r="C27" s="26">
        <f t="shared" si="0"/>
        <v>3.103510494403444</v>
      </c>
      <c r="D27">
        <f t="shared" si="1"/>
        <v>4.1506572151759055E-2</v>
      </c>
      <c r="E27">
        <f>C27*4</f>
        <v>12.414041977613776</v>
      </c>
      <c r="F27">
        <f>D27*4</f>
        <v>0.16602628860703622</v>
      </c>
      <c r="G27" s="36"/>
    </row>
    <row r="28" spans="1:18" x14ac:dyDescent="0.25">
      <c r="A28" t="str">
        <f>raw!C30</f>
        <v>s2</v>
      </c>
      <c r="B28">
        <f>raw!K30</f>
        <v>35.549999999999997</v>
      </c>
      <c r="C28" s="26">
        <f t="shared" si="0"/>
        <v>3.8654051987061595</v>
      </c>
      <c r="D28">
        <f t="shared" si="1"/>
        <v>4.1899694919314494E-2</v>
      </c>
      <c r="E28">
        <v>3.8654051987061595</v>
      </c>
      <c r="F28">
        <v>4.1899694919314494E-2</v>
      </c>
      <c r="G28" s="36"/>
      <c r="K28" s="27"/>
      <c r="O28" s="11"/>
    </row>
    <row r="29" spans="1:18" x14ac:dyDescent="0.25">
      <c r="A29" t="str">
        <f>raw!C31</f>
        <v>s3x4</v>
      </c>
      <c r="B29">
        <f>raw!K31</f>
        <v>46.54</v>
      </c>
      <c r="C29" s="26">
        <f t="shared" si="0"/>
        <v>5.1077231215973828</v>
      </c>
      <c r="D29">
        <f t="shared" si="1"/>
        <v>4.2967589836743404E-2</v>
      </c>
      <c r="E29">
        <f>C29*4</f>
        <v>20.430892486389531</v>
      </c>
      <c r="F29">
        <f>D29*4</f>
        <v>0.17187035934697362</v>
      </c>
      <c r="G29" s="36"/>
      <c r="K29" s="27"/>
      <c r="O29" s="11"/>
    </row>
    <row r="30" spans="1:18" x14ac:dyDescent="0.25">
      <c r="A30" t="str">
        <f>raw!C32</f>
        <v>s4</v>
      </c>
      <c r="B30">
        <f>raw!K32</f>
        <v>35</v>
      </c>
      <c r="C30" s="26">
        <f t="shared" si="0"/>
        <v>3.803232782182941</v>
      </c>
      <c r="D30">
        <f t="shared" si="1"/>
        <v>4.1859997966099009E-2</v>
      </c>
      <c r="E30">
        <v>3.803232782182941</v>
      </c>
      <c r="F30">
        <v>4.1859997966099009E-2</v>
      </c>
      <c r="G30" s="36"/>
      <c r="K30" s="27"/>
      <c r="O30" s="11"/>
    </row>
    <row r="31" spans="1:18" x14ac:dyDescent="0.25">
      <c r="A31" t="str">
        <f>raw!C33</f>
        <v>s5x4</v>
      </c>
      <c r="B31">
        <f>raw!K33</f>
        <v>84.68</v>
      </c>
      <c r="C31" s="26">
        <f t="shared" si="0"/>
        <v>9.4190976055893074</v>
      </c>
      <c r="D31">
        <f t="shared" si="1"/>
        <v>5.0181035502533312E-2</v>
      </c>
      <c r="E31">
        <f>C31*4</f>
        <v>37.67639042235723</v>
      </c>
      <c r="F31">
        <f>D31*4</f>
        <v>0.20072414201013325</v>
      </c>
      <c r="G31" s="36"/>
      <c r="K31" s="27"/>
      <c r="O31" s="11"/>
    </row>
    <row r="32" spans="1:18" x14ac:dyDescent="0.25">
      <c r="A32" t="str">
        <f>raw!C34</f>
        <v>s6</v>
      </c>
      <c r="B32">
        <f>raw!K34</f>
        <v>47.86</v>
      </c>
      <c r="C32" s="26">
        <f t="shared" si="0"/>
        <v>5.2569369212531072</v>
      </c>
      <c r="D32">
        <f t="shared" si="1"/>
        <v>4.3130018092274645E-2</v>
      </c>
      <c r="E32">
        <v>5.2569369212531072</v>
      </c>
      <c r="F32">
        <v>4.3130018092274645E-2</v>
      </c>
      <c r="G32" s="36"/>
      <c r="K32" s="27"/>
      <c r="Q32" s="18"/>
    </row>
    <row r="33" spans="1:21" x14ac:dyDescent="0.25">
      <c r="A33" t="str">
        <f>raw!C35</f>
        <v>s7x4</v>
      </c>
      <c r="B33">
        <f>raw!K35</f>
        <v>37.590000000000003</v>
      </c>
      <c r="C33" s="26">
        <f t="shared" si="0"/>
        <v>4.0960083436286441</v>
      </c>
      <c r="D33">
        <f t="shared" si="1"/>
        <v>4.2058589353618551E-2</v>
      </c>
      <c r="E33">
        <f>C33*4</f>
        <v>16.384033374514576</v>
      </c>
      <c r="F33">
        <f>D33*4</f>
        <v>0.16823435741447421</v>
      </c>
      <c r="G33" s="36"/>
      <c r="K33" s="29"/>
      <c r="O33" s="12"/>
      <c r="P33" s="13"/>
      <c r="Q33" s="18"/>
    </row>
    <row r="34" spans="1:21" x14ac:dyDescent="0.25">
      <c r="A34" t="str">
        <f>raw!C36</f>
        <v>s8</v>
      </c>
      <c r="B34">
        <f>raw!K36</f>
        <v>25.41</v>
      </c>
      <c r="C34" s="26">
        <f t="shared" si="0"/>
        <v>2.7191719195326383</v>
      </c>
      <c r="D34">
        <f t="shared" si="1"/>
        <v>4.1386360860241014E-2</v>
      </c>
      <c r="E34">
        <v>2.7191719195326383</v>
      </c>
      <c r="F34">
        <v>4.1386360860241014E-2</v>
      </c>
      <c r="G34" s="36"/>
      <c r="K34" s="29"/>
      <c r="O34" s="12"/>
      <c r="P34" s="13"/>
      <c r="Q34" s="19"/>
    </row>
    <row r="35" spans="1:21" x14ac:dyDescent="0.25">
      <c r="A35" t="str">
        <f>raw!C37</f>
        <v>s9x4</v>
      </c>
      <c r="B35">
        <f>raw!K37</f>
        <v>29.07</v>
      </c>
      <c r="C35" s="26">
        <f t="shared" si="0"/>
        <v>3.1329010913053295</v>
      </c>
      <c r="D35">
        <f t="shared" si="1"/>
        <v>4.1517936337612811E-2</v>
      </c>
      <c r="E35">
        <f>C35*4</f>
        <v>12.531604365221318</v>
      </c>
      <c r="F35">
        <f>D35*4</f>
        <v>0.16607174535045124</v>
      </c>
      <c r="G35" s="36"/>
      <c r="J35" s="26"/>
      <c r="K35" s="30"/>
      <c r="O35" s="12"/>
      <c r="P35" s="13"/>
      <c r="Q35" s="18"/>
    </row>
    <row r="36" spans="1:21" x14ac:dyDescent="0.25">
      <c r="A36" t="str">
        <f>raw!C38</f>
        <v>s10</v>
      </c>
      <c r="B36">
        <f>raw!K38</f>
        <v>128.9</v>
      </c>
      <c r="C36" s="26">
        <f t="shared" si="0"/>
        <v>14.417759894056084</v>
      </c>
      <c r="D36">
        <f t="shared" si="1"/>
        <v>6.318081679511045E-2</v>
      </c>
      <c r="E36">
        <v>14.417759894056084</v>
      </c>
      <c r="F36">
        <v>6.318081679511045E-2</v>
      </c>
      <c r="G36" s="36">
        <v>14.158213867626717</v>
      </c>
      <c r="H36">
        <v>0.24793158414890026</v>
      </c>
      <c r="I36" t="s">
        <v>246</v>
      </c>
      <c r="J36" s="26"/>
      <c r="K36" s="26"/>
      <c r="L36" s="16"/>
      <c r="M36" s="16"/>
      <c r="O36" s="12"/>
      <c r="P36" s="13"/>
      <c r="Q36" s="18"/>
    </row>
    <row r="37" spans="1:21" x14ac:dyDescent="0.25">
      <c r="A37" t="str">
        <f>raw!C39</f>
        <v>s11x4</v>
      </c>
      <c r="B37">
        <f>raw!K39</f>
        <v>17.059999999999999</v>
      </c>
      <c r="C37" s="26">
        <f t="shared" si="0"/>
        <v>1.7752815959528645</v>
      </c>
      <c r="D37">
        <f t="shared" si="1"/>
        <v>4.1316729791486172E-2</v>
      </c>
      <c r="E37">
        <f>C37*4</f>
        <v>7.101126383811458</v>
      </c>
      <c r="F37">
        <f>D37*4</f>
        <v>0.16526691916594469</v>
      </c>
      <c r="G37" s="36"/>
      <c r="I37" s="31"/>
      <c r="J37" s="28"/>
      <c r="K37" s="29"/>
      <c r="O37" s="12"/>
      <c r="P37" s="13"/>
    </row>
    <row r="38" spans="1:21" x14ac:dyDescent="0.25">
      <c r="A38" t="str">
        <f>raw!C40</f>
        <v>s12</v>
      </c>
      <c r="B38">
        <f>raw!K40</f>
        <v>32.270000000000003</v>
      </c>
      <c r="C38" s="26">
        <f t="shared" si="0"/>
        <v>3.4946315147131473</v>
      </c>
      <c r="D38">
        <f t="shared" si="1"/>
        <v>4.1682888819166326E-2</v>
      </c>
      <c r="E38">
        <v>3.4946315147131473</v>
      </c>
      <c r="F38">
        <v>4.1682888819166326E-2</v>
      </c>
      <c r="G38" s="36"/>
    </row>
    <row r="39" spans="1:21" x14ac:dyDescent="0.25">
      <c r="A39" t="str">
        <f>raw!C41</f>
        <v>s13x4</v>
      </c>
      <c r="B39">
        <f>raw!K41</f>
        <v>28.44</v>
      </c>
      <c r="C39" s="26">
        <f t="shared" si="0"/>
        <v>3.0616854141969156</v>
      </c>
      <c r="D39">
        <f t="shared" si="1"/>
        <v>4.1490930457626404E-2</v>
      </c>
      <c r="E39">
        <f>C39*4</f>
        <v>12.246741656787663</v>
      </c>
      <c r="F39">
        <f>D39*4</f>
        <v>0.16596372183050562</v>
      </c>
      <c r="G39" s="36"/>
      <c r="K39" s="33"/>
      <c r="L39" s="33"/>
    </row>
    <row r="40" spans="1:21" x14ac:dyDescent="0.25">
      <c r="A40" t="str">
        <f>raw!C42</f>
        <v>s14</v>
      </c>
      <c r="B40">
        <f>raw!K42</f>
        <v>44.55</v>
      </c>
      <c r="C40" s="26">
        <f t="shared" si="0"/>
        <v>4.8827720145406461</v>
      </c>
      <c r="D40">
        <f t="shared" si="1"/>
        <v>4.2736250983688474E-2</v>
      </c>
      <c r="E40">
        <v>4.8827720145406461</v>
      </c>
      <c r="F40">
        <v>4.2736250983688474E-2</v>
      </c>
      <c r="G40" s="36"/>
      <c r="K40" s="33"/>
      <c r="L40" s="33"/>
    </row>
    <row r="41" spans="1:21" x14ac:dyDescent="0.25">
      <c r="A41" t="str">
        <f>raw!C43</f>
        <v>s15x4</v>
      </c>
      <c r="B41">
        <f>raw!K43</f>
        <v>35.03</v>
      </c>
      <c r="C41" s="26">
        <f t="shared" si="0"/>
        <v>3.8066240049023894</v>
      </c>
      <c r="D41">
        <f t="shared" si="1"/>
        <v>4.1862128686516301E-2</v>
      </c>
      <c r="E41">
        <f>C41*4</f>
        <v>15.226496019609558</v>
      </c>
      <c r="F41">
        <f>D41*4</f>
        <v>0.1674485147460652</v>
      </c>
      <c r="G41" s="36"/>
      <c r="K41" s="33"/>
      <c r="L41" s="33"/>
    </row>
    <row r="42" spans="1:21" x14ac:dyDescent="0.25">
      <c r="A42" t="str">
        <f>raw!C44</f>
        <v>s16</v>
      </c>
      <c r="B42">
        <f>raw!K44</f>
        <v>30.98</v>
      </c>
      <c r="C42" s="26">
        <f t="shared" si="0"/>
        <v>3.3488089377768704</v>
      </c>
      <c r="D42">
        <f t="shared" si="1"/>
        <v>4.161082444327379E-2</v>
      </c>
      <c r="E42">
        <v>3.3488089377768704</v>
      </c>
      <c r="F42">
        <v>4.161082444327379E-2</v>
      </c>
      <c r="G42" s="36"/>
      <c r="K42" s="33"/>
      <c r="L42" s="33"/>
      <c r="U42" s="16"/>
    </row>
    <row r="43" spans="1:21" x14ac:dyDescent="0.25">
      <c r="A43" t="str">
        <f>raw!C45</f>
        <v>s17x4</v>
      </c>
      <c r="B43">
        <f>raw!K45</f>
        <v>19.84</v>
      </c>
      <c r="C43" s="26">
        <f t="shared" si="0"/>
        <v>2.0895349012884061</v>
      </c>
      <c r="D43">
        <f t="shared" si="1"/>
        <v>4.1304188618778589E-2</v>
      </c>
      <c r="E43">
        <f>C43*4</f>
        <v>8.3581396051536245</v>
      </c>
      <c r="F43">
        <f>D43*4</f>
        <v>0.16521675447511436</v>
      </c>
      <c r="G43" s="36"/>
      <c r="H43" s="36"/>
      <c r="K43" s="33"/>
      <c r="L43" s="33"/>
    </row>
    <row r="44" spans="1:21" x14ac:dyDescent="0.25">
      <c r="A44" t="str">
        <f>raw!C46</f>
        <v>s18</v>
      </c>
      <c r="B44">
        <f>raw!K46</f>
        <v>21.05</v>
      </c>
      <c r="C44" s="26">
        <f t="shared" si="0"/>
        <v>2.2263142176394872</v>
      </c>
      <c r="D44">
        <f t="shared" si="1"/>
        <v>4.1309875913603217E-2</v>
      </c>
      <c r="E44">
        <v>2.2263142176394872</v>
      </c>
      <c r="F44" s="36">
        <v>4.1309875913603217E-2</v>
      </c>
      <c r="G44" s="36"/>
      <c r="H44" s="36"/>
      <c r="K44" s="33"/>
      <c r="L44" s="33"/>
    </row>
    <row r="45" spans="1:21" x14ac:dyDescent="0.25">
      <c r="A45" t="str">
        <f>raw!C47</f>
        <v>s19x4</v>
      </c>
      <c r="B45">
        <f>raw!K47</f>
        <v>80.13</v>
      </c>
      <c r="C45" s="26">
        <f t="shared" si="0"/>
        <v>8.9047621598063156</v>
      </c>
      <c r="D45">
        <f t="shared" si="1"/>
        <v>4.9079803345484577E-2</v>
      </c>
      <c r="E45">
        <f>C45*4</f>
        <v>35.619048639225262</v>
      </c>
      <c r="F45">
        <f>D45*4</f>
        <v>0.19631921338193831</v>
      </c>
      <c r="G45" s="36"/>
      <c r="H45" s="36"/>
      <c r="K45" s="33"/>
      <c r="L45" s="33"/>
    </row>
    <row r="46" spans="1:21" x14ac:dyDescent="0.25">
      <c r="A46" t="str">
        <f>raw!C48</f>
        <v>s20</v>
      </c>
      <c r="B46">
        <f>raw!K48</f>
        <v>81.22</v>
      </c>
      <c r="C46" s="26">
        <f t="shared" si="0"/>
        <v>9.027976585279605</v>
      </c>
      <c r="D46">
        <f t="shared" si="1"/>
        <v>4.9338564334621006E-2</v>
      </c>
      <c r="E46">
        <v>9.027976585279605</v>
      </c>
      <c r="F46" s="36">
        <v>4.9338564334621006E-2</v>
      </c>
      <c r="G46" s="36"/>
      <c r="H46" s="36"/>
      <c r="K46" s="33"/>
      <c r="L46" s="33"/>
      <c r="O46" s="16"/>
      <c r="T46" s="16"/>
    </row>
    <row r="47" spans="1:21" x14ac:dyDescent="0.25">
      <c r="A47" t="str">
        <f>raw!C49</f>
        <v>s21x4</v>
      </c>
      <c r="B47">
        <f>raw!K49</f>
        <v>94.73</v>
      </c>
      <c r="C47" s="26">
        <f t="shared" si="0"/>
        <v>10.555157216604483</v>
      </c>
      <c r="D47">
        <f t="shared" si="1"/>
        <v>5.2797385513426616E-2</v>
      </c>
      <c r="E47">
        <f>C47*4</f>
        <v>42.220628866417933</v>
      </c>
      <c r="F47">
        <f>D47*4</f>
        <v>0.21118954205370646</v>
      </c>
      <c r="G47" s="36"/>
      <c r="H47" s="36"/>
      <c r="K47" s="33"/>
      <c r="L47" s="33"/>
      <c r="Q47" s="17"/>
    </row>
    <row r="48" spans="1:21" x14ac:dyDescent="0.25">
      <c r="A48" t="str">
        <f>raw!C50</f>
        <v>s22</v>
      </c>
      <c r="B48">
        <f>raw!K50</f>
        <v>128.19999999999999</v>
      </c>
      <c r="C48" s="26">
        <f t="shared" si="0"/>
        <v>14.338631363935622</v>
      </c>
      <c r="D48">
        <f t="shared" si="1"/>
        <v>6.2949796250485732E-2</v>
      </c>
      <c r="E48">
        <v>14.338631363935622</v>
      </c>
      <c r="F48">
        <v>6.2949796250485732E-2</v>
      </c>
      <c r="G48" s="36"/>
      <c r="K48" s="33"/>
      <c r="L48" s="33"/>
      <c r="Q48" s="17"/>
    </row>
    <row r="49" spans="1:17" x14ac:dyDescent="0.25">
      <c r="A49" t="str">
        <f>raw!C51</f>
        <v>s23x4</v>
      </c>
      <c r="B49">
        <f>raw!K51</f>
        <v>100.1</v>
      </c>
      <c r="C49" s="26">
        <f t="shared" si="0"/>
        <v>11.162186083385727</v>
      </c>
      <c r="D49">
        <f t="shared" si="1"/>
        <v>5.4289229937774783E-2</v>
      </c>
      <c r="E49">
        <f>C49*4</f>
        <v>44.648744333542908</v>
      </c>
      <c r="F49">
        <f>D49*4</f>
        <v>0.21715691975109913</v>
      </c>
      <c r="G49" s="36"/>
      <c r="K49" s="33"/>
      <c r="L49" s="33"/>
      <c r="Q49" s="16"/>
    </row>
    <row r="50" spans="1:17" x14ac:dyDescent="0.25">
      <c r="A50" t="str">
        <f>raw!C52</f>
        <v>s24</v>
      </c>
      <c r="B50">
        <f>raw!K52</f>
        <v>55.79</v>
      </c>
      <c r="C50" s="26">
        <f t="shared" si="0"/>
        <v>6.1533501267606052</v>
      </c>
      <c r="D50">
        <f t="shared" si="1"/>
        <v>4.4251590847399214E-2</v>
      </c>
      <c r="E50">
        <v>6.1533501267606052</v>
      </c>
      <c r="F50">
        <v>4.4251590847399214E-2</v>
      </c>
      <c r="G50" s="36"/>
      <c r="K50" s="34"/>
      <c r="L50" s="33"/>
      <c r="Q50" s="17"/>
    </row>
    <row r="51" spans="1:17" x14ac:dyDescent="0.25">
      <c r="A51">
        <f>raw!C53</f>
        <v>1</v>
      </c>
      <c r="B51">
        <f>raw!K53</f>
        <v>12</v>
      </c>
      <c r="C51" s="26">
        <f t="shared" si="0"/>
        <v>1.2032953639392532</v>
      </c>
      <c r="D51">
        <f t="shared" si="1"/>
        <v>4.1430961882102199E-2</v>
      </c>
      <c r="E51">
        <v>1.2032953639392532</v>
      </c>
      <c r="F51">
        <v>4.1430961882102199E-2</v>
      </c>
      <c r="G51" s="36"/>
      <c r="K51" s="33"/>
      <c r="L51" s="33"/>
    </row>
    <row r="52" spans="1:17" x14ac:dyDescent="0.25">
      <c r="A52">
        <f>raw!C54</f>
        <v>2.5</v>
      </c>
      <c r="B52">
        <f>raw!K54</f>
        <v>24.85</v>
      </c>
      <c r="C52" s="26">
        <f t="shared" si="0"/>
        <v>2.6558690954362705</v>
      </c>
      <c r="D52">
        <f t="shared" si="1"/>
        <v>4.1371640005573064E-2</v>
      </c>
      <c r="E52">
        <v>2.6558690954362705</v>
      </c>
      <c r="F52">
        <v>4.1371640005573064E-2</v>
      </c>
      <c r="G52" s="36"/>
      <c r="K52" s="33"/>
      <c r="L52" s="33"/>
    </row>
    <row r="53" spans="1:17" x14ac:dyDescent="0.25">
      <c r="A53" t="str">
        <f>raw!C55</f>
        <v>w</v>
      </c>
      <c r="B53">
        <f>raw!K55</f>
        <v>3.1230000000000002</v>
      </c>
      <c r="C53" s="26">
        <f t="shared" si="0"/>
        <v>0.19983256125450474</v>
      </c>
      <c r="D53">
        <f t="shared" si="1"/>
        <v>4.1913062256982235E-2</v>
      </c>
      <c r="E53">
        <v>0.19983256125450474</v>
      </c>
      <c r="F53">
        <v>4.1913062256982235E-2</v>
      </c>
      <c r="G53" s="36"/>
      <c r="K53" s="33"/>
      <c r="L53" s="33"/>
    </row>
    <row r="54" spans="1:17" x14ac:dyDescent="0.25">
      <c r="A54" t="str">
        <f>raw!C56</f>
        <v>s25x4</v>
      </c>
      <c r="B54">
        <f>raw!K56</f>
        <v>67.239999999999995</v>
      </c>
      <c r="C54" s="26">
        <f t="shared" si="0"/>
        <v>7.4476667980167015</v>
      </c>
      <c r="D54">
        <f t="shared" si="1"/>
        <v>4.6282122490435507E-2</v>
      </c>
      <c r="E54">
        <f>C54*4</f>
        <v>29.790667192066806</v>
      </c>
      <c r="F54">
        <f>D54*4</f>
        <v>0.18512848996174203</v>
      </c>
      <c r="G54" s="36"/>
      <c r="K54" s="33"/>
      <c r="L54" s="33"/>
    </row>
    <row r="55" spans="1:17" x14ac:dyDescent="0.25">
      <c r="A55" t="str">
        <f>raw!C57</f>
        <v>s26</v>
      </c>
      <c r="B55">
        <f>raw!K57</f>
        <v>58.5</v>
      </c>
      <c r="C55" s="26">
        <f t="shared" si="0"/>
        <v>6.4596905790841008</v>
      </c>
      <c r="D55">
        <f t="shared" si="1"/>
        <v>4.4689989629741057E-2</v>
      </c>
      <c r="E55">
        <v>6.4596905790841008</v>
      </c>
      <c r="F55">
        <v>4.4689989629741057E-2</v>
      </c>
      <c r="G55" s="36"/>
      <c r="K55" s="33"/>
      <c r="L55" s="33"/>
    </row>
    <row r="56" spans="1:17" x14ac:dyDescent="0.25">
      <c r="A56" t="str">
        <f>raw!C58</f>
        <v>s27x4</v>
      </c>
      <c r="B56">
        <f>raw!K58</f>
        <v>27.19</v>
      </c>
      <c r="C56" s="26">
        <f t="shared" si="0"/>
        <v>2.9203844675532369</v>
      </c>
      <c r="D56">
        <f t="shared" si="1"/>
        <v>4.1442703363048505E-2</v>
      </c>
      <c r="E56">
        <f>C56*4</f>
        <v>11.681537870212948</v>
      </c>
      <c r="F56">
        <f>D56*4</f>
        <v>0.16577081345219402</v>
      </c>
      <c r="G56" s="36"/>
      <c r="K56" s="33"/>
      <c r="L56" s="33"/>
    </row>
    <row r="57" spans="1:17" x14ac:dyDescent="0.25">
      <c r="A57" t="str">
        <f>raw!C59</f>
        <v>s28</v>
      </c>
      <c r="B57">
        <f>raw!K59</f>
        <v>59.97</v>
      </c>
      <c r="C57" s="26">
        <f t="shared" si="0"/>
        <v>6.6258604923370665</v>
      </c>
      <c r="D57">
        <f t="shared" si="1"/>
        <v>4.4939044623626023E-2</v>
      </c>
      <c r="E57">
        <v>6.6258604923370665</v>
      </c>
      <c r="F57">
        <v>4.4939044623626023E-2</v>
      </c>
      <c r="G57" s="36"/>
      <c r="H57" s="32"/>
      <c r="K57" s="33"/>
      <c r="L57" s="33"/>
    </row>
    <row r="58" spans="1:17" x14ac:dyDescent="0.25">
      <c r="A58" t="str">
        <f>raw!C60</f>
        <v>s29x4</v>
      </c>
      <c r="B58">
        <f>raw!K60</f>
        <v>33.04</v>
      </c>
      <c r="C58" s="26">
        <f t="shared" si="0"/>
        <v>3.5816728978456527</v>
      </c>
      <c r="D58">
        <f t="shared" si="1"/>
        <v>4.1729469863532175E-2</v>
      </c>
      <c r="E58">
        <f>C58*4</f>
        <v>14.326691591382611</v>
      </c>
      <c r="F58">
        <f>D58*4</f>
        <v>0.1669178794541287</v>
      </c>
      <c r="G58" s="36"/>
      <c r="K58" s="33"/>
      <c r="L58" s="33"/>
    </row>
    <row r="59" spans="1:17" x14ac:dyDescent="0.25">
      <c r="A59" t="str">
        <f>raw!C61</f>
        <v>s30</v>
      </c>
      <c r="B59">
        <f>raw!K61</f>
        <v>41.01</v>
      </c>
      <c r="C59" s="26">
        <f t="shared" si="0"/>
        <v>4.4826077336457484</v>
      </c>
      <c r="D59">
        <f t="shared" si="1"/>
        <v>4.2365687845487519E-2</v>
      </c>
      <c r="E59">
        <v>4.4826077336457484</v>
      </c>
      <c r="F59">
        <v>4.2365687845487519E-2</v>
      </c>
      <c r="G59" s="36"/>
      <c r="K59" s="33"/>
      <c r="L59" s="33"/>
    </row>
    <row r="60" spans="1:17" x14ac:dyDescent="0.25">
      <c r="A60" t="str">
        <f>raw!C62</f>
        <v>s31x4</v>
      </c>
      <c r="B60">
        <f>raw!K62</f>
        <v>19.89</v>
      </c>
      <c r="C60" s="26">
        <f t="shared" si="0"/>
        <v>2.0951869391541531</v>
      </c>
      <c r="D60">
        <f t="shared" si="1"/>
        <v>4.130428973148137E-2</v>
      </c>
      <c r="E60">
        <f>C60*4</f>
        <v>8.3807477566166124</v>
      </c>
      <c r="F60">
        <f>D60*4</f>
        <v>0.16521715892592548</v>
      </c>
      <c r="G60" s="36"/>
      <c r="K60" s="33"/>
      <c r="L60" s="33"/>
    </row>
    <row r="61" spans="1:17" x14ac:dyDescent="0.25">
      <c r="A61" t="str">
        <f>raw!C63</f>
        <v>s32</v>
      </c>
      <c r="B61">
        <f>raw!K63</f>
        <v>26.16</v>
      </c>
      <c r="C61" s="26">
        <f t="shared" si="0"/>
        <v>2.8039524875188455</v>
      </c>
      <c r="D61">
        <f t="shared" si="1"/>
        <v>4.1408330931787869E-2</v>
      </c>
      <c r="E61">
        <v>2.8039524875188455</v>
      </c>
      <c r="F61">
        <v>4.1408330931787869E-2</v>
      </c>
      <c r="G61" s="36"/>
      <c r="K61" s="33"/>
      <c r="L61" s="33"/>
    </row>
    <row r="62" spans="1:17" x14ac:dyDescent="0.25">
      <c r="A62" t="str">
        <f>raw!C64</f>
        <v>s33x4</v>
      </c>
      <c r="B62">
        <f>raw!K64</f>
        <v>36.67</v>
      </c>
      <c r="C62" s="26">
        <f t="shared" si="0"/>
        <v>3.992010846898896</v>
      </c>
      <c r="D62">
        <f t="shared" si="1"/>
        <v>4.1984665067338209E-2</v>
      </c>
      <c r="E62">
        <f>C62*4</f>
        <v>15.968043387595584</v>
      </c>
      <c r="F62">
        <f>D62*4</f>
        <v>0.16793866026935284</v>
      </c>
      <c r="G62" s="36"/>
      <c r="K62" s="35"/>
      <c r="L62" s="35"/>
    </row>
    <row r="63" spans="1:17" x14ac:dyDescent="0.25">
      <c r="A63" t="str">
        <f>raw!C65</f>
        <v>s34</v>
      </c>
      <c r="B63">
        <f>raw!K65</f>
        <v>45.45</v>
      </c>
      <c r="C63" s="26">
        <f t="shared" si="0"/>
        <v>4.9845086961240952</v>
      </c>
      <c r="D63">
        <f t="shared" si="1"/>
        <v>4.283884750238294E-2</v>
      </c>
      <c r="E63">
        <v>4.9845086961240952</v>
      </c>
      <c r="F63">
        <v>4.283884750238294E-2</v>
      </c>
      <c r="G63" s="36"/>
    </row>
    <row r="64" spans="1:17" x14ac:dyDescent="0.25">
      <c r="A64" t="str">
        <f>raw!C66</f>
        <v>s35x4</v>
      </c>
      <c r="B64">
        <f>raw!K66</f>
        <v>71.709999999999994</v>
      </c>
      <c r="C64" s="26">
        <f t="shared" si="0"/>
        <v>7.9529589832144962</v>
      </c>
      <c r="D64">
        <f t="shared" si="1"/>
        <v>4.7195068374112185E-2</v>
      </c>
      <c r="E64">
        <f>C64*4</f>
        <v>31.811835932857985</v>
      </c>
      <c r="F64">
        <f>D64*4</f>
        <v>0.18878027349644874</v>
      </c>
      <c r="G64" s="36"/>
    </row>
    <row r="65" spans="1:18" x14ac:dyDescent="0.25">
      <c r="A65" t="str">
        <f>raw!C67</f>
        <v>s36</v>
      </c>
      <c r="B65">
        <f>raw!K67</f>
        <v>99.08</v>
      </c>
      <c r="C65" s="26">
        <f t="shared" si="0"/>
        <v>11.046884510924485</v>
      </c>
      <c r="D65">
        <f t="shared" si="1"/>
        <v>5.400119794178778E-2</v>
      </c>
      <c r="E65">
        <v>11.046884510924485</v>
      </c>
      <c r="F65">
        <v>5.400119794178778E-2</v>
      </c>
      <c r="G65" s="36"/>
    </row>
    <row r="66" spans="1:18" x14ac:dyDescent="0.25">
      <c r="A66" t="str">
        <f>raw!C68</f>
        <v>s37x4</v>
      </c>
      <c r="B66">
        <f>raw!K68</f>
        <v>25.27</v>
      </c>
      <c r="C66" s="26">
        <f t="shared" si="0"/>
        <v>2.7033462135085462</v>
      </c>
      <c r="D66">
        <f t="shared" si="1"/>
        <v>4.1382545632141832E-2</v>
      </c>
      <c r="E66">
        <f>C66*4</f>
        <v>10.813384854034185</v>
      </c>
      <c r="F66">
        <f>D66*4</f>
        <v>0.16553018252856733</v>
      </c>
      <c r="G66" s="36"/>
    </row>
    <row r="67" spans="1:18" x14ac:dyDescent="0.25">
      <c r="A67" t="str">
        <f>raw!C69</f>
        <v>s38</v>
      </c>
      <c r="B67">
        <f>raw!K69</f>
        <v>77.040000000000006</v>
      </c>
      <c r="C67" s="26">
        <f t="shared" si="0"/>
        <v>8.5554662197031437</v>
      </c>
      <c r="D67">
        <f t="shared" si="1"/>
        <v>4.8364198315223358E-2</v>
      </c>
      <c r="E67">
        <v>8.5554662197031437</v>
      </c>
      <c r="F67">
        <v>4.8364198315223358E-2</v>
      </c>
      <c r="G67" s="36"/>
    </row>
    <row r="68" spans="1:18" x14ac:dyDescent="0.25">
      <c r="A68" t="str">
        <f>raw!C70</f>
        <v>x39x4</v>
      </c>
      <c r="B68">
        <f>raw!K70</f>
        <v>14.82</v>
      </c>
      <c r="C68" s="26">
        <f t="shared" si="0"/>
        <v>1.5220702995673925</v>
      </c>
      <c r="D68">
        <f t="shared" si="1"/>
        <v>4.135277276349672E-2</v>
      </c>
      <c r="E68">
        <f>C68*4</f>
        <v>6.0882811982695699</v>
      </c>
      <c r="F68">
        <f>D68*4</f>
        <v>0.16541109105398688</v>
      </c>
      <c r="G68" s="36"/>
      <c r="H68" s="26"/>
      <c r="R68" s="17"/>
    </row>
    <row r="69" spans="1:18" x14ac:dyDescent="0.25">
      <c r="A69" t="str">
        <f>raw!C71</f>
        <v>s40</v>
      </c>
      <c r="B69">
        <f>raw!K71</f>
        <v>40.869999999999997</v>
      </c>
      <c r="C69" s="26">
        <f t="shared" ref="C69:C90" si="2">(B69-$Q$3)/$P$3</f>
        <v>4.4667820276216563</v>
      </c>
      <c r="D69">
        <f t="shared" ref="D69:D90" si="3">($Q$5/$P$3)*SQRT(1+1/$Q$9+(C69-$Q$10)^2/$Q$11)</f>
        <v>4.2352126278096557E-2</v>
      </c>
      <c r="E69">
        <v>4.4667820276216563</v>
      </c>
      <c r="F69">
        <v>4.2352126278096557E-2</v>
      </c>
      <c r="G69" s="36"/>
    </row>
    <row r="70" spans="1:18" x14ac:dyDescent="0.25">
      <c r="A70" t="str">
        <f>raw!C72</f>
        <v>s41x4</v>
      </c>
      <c r="B70">
        <f>raw!K72</f>
        <v>30.78</v>
      </c>
      <c r="C70" s="26">
        <f t="shared" si="2"/>
        <v>3.3262007863138821</v>
      </c>
      <c r="D70">
        <f t="shared" si="3"/>
        <v>4.1600323650433584E-2</v>
      </c>
      <c r="E70">
        <f>C70*4</f>
        <v>13.304803145255528</v>
      </c>
      <c r="F70">
        <f>D70*4</f>
        <v>0.16640129460173433</v>
      </c>
      <c r="G70" s="36"/>
      <c r="H70" s="26"/>
      <c r="R70" s="17"/>
    </row>
    <row r="71" spans="1:18" x14ac:dyDescent="0.25">
      <c r="A71" t="str">
        <f>raw!C73</f>
        <v>s42</v>
      </c>
      <c r="B71">
        <f>raw!K73</f>
        <v>36.520000000000003</v>
      </c>
      <c r="C71" s="26">
        <f t="shared" si="2"/>
        <v>3.9750547333016546</v>
      </c>
      <c r="D71">
        <f t="shared" si="3"/>
        <v>4.1972964523572236E-2</v>
      </c>
      <c r="E71">
        <v>3.9750547333016546</v>
      </c>
      <c r="F71">
        <v>4.1972964523572236E-2</v>
      </c>
      <c r="G71" s="36"/>
      <c r="H71" s="26"/>
      <c r="R71" s="17"/>
    </row>
    <row r="72" spans="1:18" x14ac:dyDescent="0.25">
      <c r="A72" t="str">
        <f>raw!C74</f>
        <v>s43x4</v>
      </c>
      <c r="B72">
        <f>raw!K74</f>
        <v>21.76</v>
      </c>
      <c r="C72" s="26">
        <f t="shared" si="2"/>
        <v>2.3065731553330968</v>
      </c>
      <c r="D72">
        <f t="shared" si="3"/>
        <v>4.1316359391645269E-2</v>
      </c>
      <c r="E72">
        <f>C72*4</f>
        <v>9.2262926213323873</v>
      </c>
      <c r="F72">
        <f>D72*4</f>
        <v>0.16526543756658107</v>
      </c>
      <c r="G72" s="36"/>
      <c r="H72" s="26"/>
      <c r="R72" s="17"/>
    </row>
    <row r="73" spans="1:18" x14ac:dyDescent="0.25">
      <c r="A73" t="str">
        <f>raw!C75</f>
        <v>s44</v>
      </c>
      <c r="B73">
        <f>raw!K75</f>
        <v>31.99</v>
      </c>
      <c r="C73" s="26">
        <f t="shared" si="2"/>
        <v>3.4629801026649627</v>
      </c>
      <c r="D73">
        <f t="shared" si="3"/>
        <v>4.1666610260447351E-2</v>
      </c>
      <c r="E73">
        <v>3.4629801026649627</v>
      </c>
      <c r="F73">
        <v>4.1666610260447351E-2</v>
      </c>
      <c r="G73" s="36"/>
      <c r="H73" s="26"/>
    </row>
    <row r="74" spans="1:18" x14ac:dyDescent="0.25">
      <c r="A74" t="str">
        <f>raw!C76</f>
        <v>s45x4</v>
      </c>
      <c r="B74">
        <f>raw!K76</f>
        <v>29.17</v>
      </c>
      <c r="C74" s="26">
        <f t="shared" si="2"/>
        <v>3.1442051670368238</v>
      </c>
      <c r="D74">
        <f t="shared" si="3"/>
        <v>4.1522389033427108E-2</v>
      </c>
      <c r="E74">
        <f>C74*4</f>
        <v>12.576820668147295</v>
      </c>
      <c r="F74">
        <f>D74*4</f>
        <v>0.16608955613370843</v>
      </c>
      <c r="G74" s="36"/>
      <c r="H74" s="26"/>
      <c r="R74" s="17"/>
    </row>
    <row r="75" spans="1:18" x14ac:dyDescent="0.25">
      <c r="A75" t="str">
        <f>raw!C77</f>
        <v>s46</v>
      </c>
      <c r="B75">
        <f>raw!K77</f>
        <v>44.95</v>
      </c>
      <c r="C75" s="26">
        <f t="shared" si="2"/>
        <v>4.9279883174666237</v>
      </c>
      <c r="D75">
        <f t="shared" si="3"/>
        <v>4.2781433981561E-2</v>
      </c>
      <c r="E75">
        <v>4.9279883174666237</v>
      </c>
      <c r="F75">
        <v>4.2781433981561E-2</v>
      </c>
      <c r="G75" s="36"/>
      <c r="H75" s="26"/>
      <c r="R75" s="17"/>
    </row>
    <row r="76" spans="1:18" x14ac:dyDescent="0.25">
      <c r="A76" t="str">
        <f>raw!C78</f>
        <v>s47x4</v>
      </c>
      <c r="B76">
        <f>raw!K78</f>
        <v>5.0519999999999996</v>
      </c>
      <c r="C76" s="26">
        <f t="shared" si="2"/>
        <v>0.41788818211502965</v>
      </c>
      <c r="D76">
        <f t="shared" si="3"/>
        <v>4.1778190056141168E-2</v>
      </c>
      <c r="E76">
        <f t="shared" ref="E76:F78" si="4">C76*4</f>
        <v>1.6715527284601186</v>
      </c>
      <c r="F76">
        <f t="shared" si="4"/>
        <v>0.16711276022456467</v>
      </c>
      <c r="G76" s="36"/>
      <c r="H76" s="26"/>
      <c r="R76" s="17"/>
    </row>
    <row r="77" spans="1:18" x14ac:dyDescent="0.25">
      <c r="A77" s="26" t="s">
        <v>243</v>
      </c>
      <c r="B77">
        <f>raw!K79</f>
        <v>8.3260000000000005</v>
      </c>
      <c r="C77" s="26">
        <f t="shared" si="2"/>
        <v>0.78798362156415291</v>
      </c>
      <c r="D77">
        <f t="shared" si="3"/>
        <v>4.1587357351368377E-2</v>
      </c>
      <c r="E77">
        <f t="shared" si="4"/>
        <v>3.1519344862566117</v>
      </c>
      <c r="F77">
        <f t="shared" si="4"/>
        <v>0.16634942940547351</v>
      </c>
      <c r="G77" s="36"/>
      <c r="H77" s="26"/>
    </row>
    <row r="78" spans="1:18" x14ac:dyDescent="0.25">
      <c r="A78" t="str">
        <f>raw!C80</f>
        <v>s49x4</v>
      </c>
      <c r="B78">
        <f>raw!K80</f>
        <v>5.8869999999999996</v>
      </c>
      <c r="C78" s="26">
        <f t="shared" si="2"/>
        <v>0.512277214473007</v>
      </c>
      <c r="D78">
        <f t="shared" si="3"/>
        <v>4.1724948518163711E-2</v>
      </c>
      <c r="E78">
        <f t="shared" si="4"/>
        <v>2.049108857892028</v>
      </c>
      <c r="F78">
        <f t="shared" si="4"/>
        <v>0.16689979407265484</v>
      </c>
      <c r="G78" s="36"/>
      <c r="H78" s="26"/>
      <c r="R78" s="17"/>
    </row>
    <row r="79" spans="1:18" x14ac:dyDescent="0.25">
      <c r="A79" t="str">
        <f>raw!C81</f>
        <v>s50</v>
      </c>
      <c r="B79">
        <f>raw!K81</f>
        <v>17.510000000000002</v>
      </c>
      <c r="C79" s="26">
        <f t="shared" si="2"/>
        <v>1.826149936744589</v>
      </c>
      <c r="D79">
        <f t="shared" si="3"/>
        <v>4.1312279679164073E-2</v>
      </c>
      <c r="E79">
        <v>1.826149936744589</v>
      </c>
      <c r="F79" s="26">
        <v>4.1312279679164073E-2</v>
      </c>
      <c r="G79" s="40"/>
      <c r="H79" s="26"/>
      <c r="R79" s="17"/>
    </row>
    <row r="80" spans="1:18" x14ac:dyDescent="0.25">
      <c r="A80" t="str">
        <f>raw!C82</f>
        <v>w</v>
      </c>
      <c r="B80">
        <f>raw!K82</f>
        <v>1.8049999999999999</v>
      </c>
      <c r="C80" s="26">
        <f t="shared" si="2"/>
        <v>5.0844843113409907E-2</v>
      </c>
      <c r="D80">
        <f t="shared" si="3"/>
        <v>4.2014680437756496E-2</v>
      </c>
      <c r="F80" s="26"/>
      <c r="G80" s="40"/>
      <c r="H80" s="26"/>
      <c r="J80" s="26"/>
      <c r="R80" s="17"/>
    </row>
    <row r="81" spans="1:18" x14ac:dyDescent="0.25">
      <c r="A81" t="str">
        <f>raw!C83</f>
        <v>w</v>
      </c>
      <c r="B81">
        <f>raw!K83</f>
        <v>2.2759999999999998</v>
      </c>
      <c r="C81" s="26">
        <f t="shared" si="2"/>
        <v>0.10408703980874802</v>
      </c>
      <c r="D81">
        <f t="shared" si="3"/>
        <v>4.197748813067078E-2</v>
      </c>
      <c r="G81" s="36"/>
      <c r="H81" s="26"/>
      <c r="J81" s="26"/>
    </row>
    <row r="82" spans="1:18" x14ac:dyDescent="0.25">
      <c r="A82">
        <f>raw!C84</f>
        <v>0.1</v>
      </c>
      <c r="B82">
        <f>raw!K84</f>
        <v>2.7440000000000002</v>
      </c>
      <c r="C82" s="26">
        <f t="shared" si="2"/>
        <v>0.15699011423214138</v>
      </c>
      <c r="D82">
        <f t="shared" si="3"/>
        <v>4.1941499289868761E-2</v>
      </c>
      <c r="G82" s="36"/>
      <c r="H82" s="26"/>
      <c r="J82" s="26"/>
      <c r="R82" s="17"/>
    </row>
    <row r="83" spans="1:18" x14ac:dyDescent="0.25">
      <c r="A83">
        <f>raw!C85</f>
        <v>0.2</v>
      </c>
      <c r="B83">
        <f>raw!K85</f>
        <v>3.5369999999999999</v>
      </c>
      <c r="C83" s="26">
        <f t="shared" si="2"/>
        <v>0.2466314347828911</v>
      </c>
      <c r="D83">
        <f t="shared" si="3"/>
        <v>4.1882724596546551E-2</v>
      </c>
      <c r="G83" s="36"/>
      <c r="H83" s="26"/>
      <c r="J83" s="26"/>
      <c r="R83" s="17"/>
    </row>
    <row r="84" spans="1:18" x14ac:dyDescent="0.25">
      <c r="A84">
        <f>raw!C86</f>
        <v>0.5</v>
      </c>
      <c r="B84">
        <f>raw!K86</f>
        <v>5.9039999999999999</v>
      </c>
      <c r="C84" s="26">
        <f t="shared" si="2"/>
        <v>0.51419890734736107</v>
      </c>
      <c r="D84">
        <f t="shared" si="3"/>
        <v>4.1723896958593243E-2</v>
      </c>
      <c r="G84" s="36"/>
      <c r="H84" s="26"/>
      <c r="R84" s="17"/>
    </row>
    <row r="85" spans="1:18" x14ac:dyDescent="0.25">
      <c r="A85">
        <f>raw!C87</f>
        <v>1</v>
      </c>
      <c r="B85">
        <f>raw!K87</f>
        <v>10.050000000000001</v>
      </c>
      <c r="C85" s="26">
        <f t="shared" si="2"/>
        <v>0.98286588717511458</v>
      </c>
      <c r="D85">
        <f t="shared" si="3"/>
        <v>4.1506319687346208E-2</v>
      </c>
      <c r="G85" s="36"/>
      <c r="H85" s="26"/>
      <c r="K85" s="26"/>
    </row>
    <row r="86" spans="1:18" x14ac:dyDescent="0.25">
      <c r="A86">
        <f>raw!C88</f>
        <v>2.5</v>
      </c>
      <c r="B86">
        <f>raw!K88</f>
        <v>23.4</v>
      </c>
      <c r="C86" s="26">
        <f t="shared" si="2"/>
        <v>2.4919599973296029</v>
      </c>
      <c r="D86">
        <f t="shared" si="3"/>
        <v>4.1340223081293564E-2</v>
      </c>
      <c r="G86" s="36"/>
      <c r="H86" s="26"/>
      <c r="K86" s="26"/>
      <c r="R86" s="17"/>
    </row>
    <row r="87" spans="1:18" x14ac:dyDescent="0.25">
      <c r="A87">
        <f>raw!C89</f>
        <v>5</v>
      </c>
      <c r="B87">
        <f>raw!K89</f>
        <v>45.41</v>
      </c>
      <c r="C87" s="26">
        <f t="shared" si="2"/>
        <v>4.9799870658314971</v>
      </c>
      <c r="D87">
        <f t="shared" si="3"/>
        <v>4.2834216286635238E-2</v>
      </c>
      <c r="G87" s="36"/>
      <c r="H87" s="26"/>
      <c r="K87" s="26"/>
      <c r="R87" s="17"/>
    </row>
    <row r="88" spans="1:18" x14ac:dyDescent="0.25">
      <c r="A88" t="str">
        <f>raw!C90</f>
        <v>w</v>
      </c>
      <c r="B88">
        <f>raw!K90</f>
        <v>2.1230000000000002</v>
      </c>
      <c r="C88" s="26">
        <f t="shared" si="2"/>
        <v>8.679180393956179E-2</v>
      </c>
      <c r="D88">
        <f t="shared" si="3"/>
        <v>4.1989462817494973E-2</v>
      </c>
      <c r="G88" s="36"/>
      <c r="H88" s="26"/>
      <c r="K88" s="26"/>
      <c r="R88" s="17"/>
    </row>
    <row r="89" spans="1:18" x14ac:dyDescent="0.25">
      <c r="A89" t="str">
        <f>raw!C91</f>
        <v>w</v>
      </c>
      <c r="B89">
        <f>raw!K91</f>
        <v>2.0990000000000002</v>
      </c>
      <c r="C89" s="26">
        <f t="shared" si="2"/>
        <v>8.4078825764003162E-2</v>
      </c>
      <c r="D89">
        <f t="shared" si="3"/>
        <v>4.1991350537555303E-2</v>
      </c>
      <c r="G89" s="36"/>
      <c r="K89" s="26"/>
      <c r="R89" s="17"/>
    </row>
    <row r="90" spans="1:18" x14ac:dyDescent="0.25">
      <c r="A90" t="str">
        <f>raw!C92</f>
        <v>w</v>
      </c>
      <c r="B90">
        <f>raw!K92</f>
        <v>1.909</v>
      </c>
      <c r="C90" s="26">
        <f t="shared" si="2"/>
        <v>6.260108187416398E-2</v>
      </c>
      <c r="D90">
        <f t="shared" si="3"/>
        <v>4.2006384304051896E-2</v>
      </c>
      <c r="G90" s="36"/>
      <c r="K90" s="26"/>
    </row>
    <row r="91" spans="1:18" x14ac:dyDescent="0.25">
      <c r="A91" t="s">
        <v>244</v>
      </c>
      <c r="B91">
        <v>22.23</v>
      </c>
      <c r="C91" s="26">
        <f t="shared" ref="C91" si="5">(B91-$Q$3)/$P$3</f>
        <v>2.3597023112711195</v>
      </c>
      <c r="D91">
        <f t="shared" ref="D91" si="6">($Q$5/$P$3)*SQRT(1+1/$Q$9+(C91-$Q$10)^2/$Q$11)</f>
        <v>4.1321930691483377E-2</v>
      </c>
      <c r="E91">
        <f>C91*6</f>
        <v>14.158213867626717</v>
      </c>
      <c r="F91">
        <f>D91*6</f>
        <v>0.24793158414890026</v>
      </c>
      <c r="G91" t="s">
        <v>246</v>
      </c>
      <c r="K91" s="26"/>
      <c r="R91" s="17"/>
    </row>
    <row r="92" spans="1:18" x14ac:dyDescent="0.25">
      <c r="B92"/>
      <c r="K92" s="26"/>
      <c r="R92" s="17"/>
    </row>
    <row r="93" spans="1:18" x14ac:dyDescent="0.25">
      <c r="B93"/>
    </row>
    <row r="94" spans="1:18" x14ac:dyDescent="0.25">
      <c r="B94"/>
    </row>
    <row r="95" spans="1:18" x14ac:dyDescent="0.25">
      <c r="B95"/>
      <c r="H95" s="32"/>
    </row>
    <row r="96" spans="1:18" x14ac:dyDescent="0.25">
      <c r="B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1048560" spans="2:3" x14ac:dyDescent="0.25">
      <c r="B1048560"/>
      <c r="C1048560"/>
    </row>
  </sheetData>
  <conditionalFormatting sqref="B3:C90 V5 L16 K36">
    <cfRule type="cellIs" dxfId="6" priority="69" operator="lessThan">
      <formula>$J$37</formula>
    </cfRule>
  </conditionalFormatting>
  <conditionalFormatting sqref="C4:C118">
    <cfRule type="cellIs" dxfId="5" priority="58" operator="lessThan">
      <formula>$Q$18</formula>
    </cfRule>
  </conditionalFormatting>
  <conditionalFormatting sqref="C28:C156">
    <cfRule type="cellIs" dxfId="4" priority="57" operator="lessThan">
      <formula>$J$37</formula>
    </cfRule>
  </conditionalFormatting>
  <conditionalFormatting sqref="E3">
    <cfRule type="cellIs" dxfId="3" priority="42" operator="lessThan">
      <formula>$J$37</formula>
    </cfRule>
  </conditionalFormatting>
  <conditionalFormatting sqref="G3">
    <cfRule type="cellIs" dxfId="2" priority="1" operator="lessThan">
      <formula>$J$37</formula>
    </cfRule>
  </conditionalFormatting>
  <conditionalFormatting sqref="J5:J19">
    <cfRule type="cellIs" dxfId="1" priority="2" operator="lessThan">
      <formula>$J$37</formula>
    </cfRule>
  </conditionalFormatting>
  <conditionalFormatting sqref="L5:M12">
    <cfRule type="cellIs" dxfId="0" priority="4" operator="lessThan">
      <formula>$J$37</formula>
    </cfRule>
  </conditionalFormatting>
  <pageMargins left="0.7" right="0.7" top="0.75" bottom="0.75" header="0.3" footer="0.3"/>
  <pageSetup scale="3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5C3D-B49E-4E9F-A34B-9324ADC736C4}">
  <dimension ref="A1:O210"/>
  <sheetViews>
    <sheetView workbookViewId="0">
      <selection activeCell="V11" sqref="V11"/>
    </sheetView>
  </sheetViews>
  <sheetFormatPr defaultColWidth="8.85546875" defaultRowHeight="15" x14ac:dyDescent="0.25"/>
  <cols>
    <col min="7" max="7" width="18.140625" customWidth="1"/>
  </cols>
  <sheetData>
    <row r="1" spans="1:15" x14ac:dyDescent="0.25">
      <c r="A1" t="s">
        <v>25</v>
      </c>
    </row>
    <row r="2" spans="1:15" x14ac:dyDescent="0.25">
      <c r="A2" t="s">
        <v>26</v>
      </c>
      <c r="B2" t="s">
        <v>27</v>
      </c>
    </row>
    <row r="4" spans="1:15" x14ac:dyDescent="0.25">
      <c r="A4" t="s">
        <v>28</v>
      </c>
    </row>
    <row r="5" spans="1:15" x14ac:dyDescent="0.25">
      <c r="A5" t="s">
        <v>41</v>
      </c>
      <c r="B5" t="s">
        <v>42</v>
      </c>
      <c r="C5" t="s">
        <v>0</v>
      </c>
      <c r="D5" t="s">
        <v>29</v>
      </c>
      <c r="E5" t="s">
        <v>30</v>
      </c>
      <c r="F5" t="s">
        <v>43</v>
      </c>
      <c r="G5" t="s">
        <v>31</v>
      </c>
      <c r="H5" t="s">
        <v>1</v>
      </c>
      <c r="I5" t="s">
        <v>44</v>
      </c>
      <c r="J5" t="s">
        <v>32</v>
      </c>
      <c r="K5" t="s">
        <v>2</v>
      </c>
      <c r="L5" t="s">
        <v>33</v>
      </c>
      <c r="M5" t="s">
        <v>34</v>
      </c>
      <c r="N5" t="s">
        <v>35</v>
      </c>
      <c r="O5" t="s">
        <v>36</v>
      </c>
    </row>
    <row r="6" spans="1:15" x14ac:dyDescent="0.25">
      <c r="A6" t="s">
        <v>45</v>
      </c>
      <c r="B6" t="s">
        <v>46</v>
      </c>
      <c r="C6" t="s">
        <v>48</v>
      </c>
      <c r="D6" t="s">
        <v>39</v>
      </c>
      <c r="E6" t="s">
        <v>53</v>
      </c>
      <c r="F6">
        <v>1</v>
      </c>
      <c r="G6" s="37">
        <v>45176.519942129627</v>
      </c>
      <c r="H6">
        <v>1</v>
      </c>
      <c r="I6" t="s">
        <v>46</v>
      </c>
      <c r="J6">
        <v>18.54</v>
      </c>
      <c r="K6">
        <v>4.5170000000000003</v>
      </c>
      <c r="L6">
        <v>2.1869999999999998</v>
      </c>
      <c r="M6">
        <v>0.53269999999999995</v>
      </c>
      <c r="N6" t="s">
        <v>106</v>
      </c>
      <c r="O6" t="s">
        <v>106</v>
      </c>
    </row>
    <row r="7" spans="1:15" x14ac:dyDescent="0.25">
      <c r="A7" t="s">
        <v>45</v>
      </c>
      <c r="B7" t="s">
        <v>46</v>
      </c>
      <c r="C7" t="s">
        <v>48</v>
      </c>
      <c r="D7" t="s">
        <v>39</v>
      </c>
      <c r="E7" t="s">
        <v>53</v>
      </c>
      <c r="F7">
        <v>1</v>
      </c>
      <c r="G7" s="37">
        <v>45176.528217592589</v>
      </c>
      <c r="H7">
        <v>1</v>
      </c>
      <c r="I7" t="s">
        <v>46</v>
      </c>
      <c r="J7">
        <v>3.1040000000000001</v>
      </c>
      <c r="K7">
        <v>1.9610000000000001</v>
      </c>
      <c r="L7">
        <v>0.36609999999999998</v>
      </c>
      <c r="M7">
        <v>0.23119999999999999</v>
      </c>
      <c r="N7" t="s">
        <v>107</v>
      </c>
      <c r="O7" t="s">
        <v>107</v>
      </c>
    </row>
    <row r="8" spans="1:15" x14ac:dyDescent="0.25">
      <c r="A8" t="s">
        <v>45</v>
      </c>
      <c r="B8" t="s">
        <v>46</v>
      </c>
      <c r="C8" t="s">
        <v>48</v>
      </c>
      <c r="D8" t="s">
        <v>39</v>
      </c>
      <c r="E8" t="s">
        <v>53</v>
      </c>
      <c r="F8">
        <v>1</v>
      </c>
      <c r="G8" s="37">
        <v>45176.535393518519</v>
      </c>
      <c r="H8">
        <v>1</v>
      </c>
      <c r="I8" t="s">
        <v>46</v>
      </c>
      <c r="J8">
        <v>1.6659999999999999</v>
      </c>
      <c r="K8">
        <v>1.47</v>
      </c>
      <c r="L8">
        <v>0.19650000000000001</v>
      </c>
      <c r="M8">
        <v>0.17330000000000001</v>
      </c>
      <c r="N8" t="s">
        <v>108</v>
      </c>
      <c r="O8" t="s">
        <v>108</v>
      </c>
    </row>
    <row r="9" spans="1:15" x14ac:dyDescent="0.25">
      <c r="A9" t="s">
        <v>45</v>
      </c>
      <c r="B9" t="s">
        <v>46</v>
      </c>
      <c r="C9" t="s">
        <v>109</v>
      </c>
      <c r="D9" t="s">
        <v>39</v>
      </c>
      <c r="E9" t="s">
        <v>53</v>
      </c>
      <c r="F9">
        <v>1</v>
      </c>
      <c r="G9" s="37">
        <v>45176.542384259257</v>
      </c>
      <c r="H9">
        <v>1</v>
      </c>
      <c r="I9" t="s">
        <v>46</v>
      </c>
      <c r="J9">
        <v>5.3639999999999999</v>
      </c>
      <c r="K9">
        <v>7.7249999999999996</v>
      </c>
      <c r="L9">
        <v>0.63260000000000005</v>
      </c>
      <c r="M9">
        <v>0.91100000000000003</v>
      </c>
      <c r="N9" t="s">
        <v>110</v>
      </c>
      <c r="O9" t="s">
        <v>110</v>
      </c>
    </row>
    <row r="10" spans="1:15" x14ac:dyDescent="0.25">
      <c r="A10" t="s">
        <v>51</v>
      </c>
      <c r="B10" t="s">
        <v>46</v>
      </c>
      <c r="C10" t="s">
        <v>49</v>
      </c>
      <c r="D10" t="s">
        <v>49</v>
      </c>
      <c r="F10">
        <v>1</v>
      </c>
      <c r="G10" s="37">
        <v>45176.55364583333</v>
      </c>
      <c r="H10">
        <v>1</v>
      </c>
      <c r="I10" t="s">
        <v>46</v>
      </c>
      <c r="J10">
        <v>1.6120000000000001</v>
      </c>
      <c r="K10">
        <v>1.5620000000000001</v>
      </c>
      <c r="L10">
        <v>0</v>
      </c>
      <c r="M10" t="s">
        <v>52</v>
      </c>
      <c r="N10" t="s">
        <v>52</v>
      </c>
      <c r="O10" t="s">
        <v>52</v>
      </c>
    </row>
    <row r="11" spans="1:15" x14ac:dyDescent="0.25">
      <c r="A11" t="s">
        <v>51</v>
      </c>
      <c r="B11" t="s">
        <v>46</v>
      </c>
      <c r="C11" t="s">
        <v>49</v>
      </c>
      <c r="D11" t="s">
        <v>49</v>
      </c>
      <c r="F11">
        <v>1</v>
      </c>
      <c r="G11" s="37">
        <v>45176.560659722221</v>
      </c>
      <c r="H11">
        <v>1</v>
      </c>
      <c r="I11" t="s">
        <v>46</v>
      </c>
      <c r="J11">
        <v>2.0830000000000002</v>
      </c>
      <c r="K11">
        <v>2.1110000000000002</v>
      </c>
      <c r="L11">
        <v>0.1</v>
      </c>
      <c r="M11" t="s">
        <v>52</v>
      </c>
      <c r="N11" t="s">
        <v>52</v>
      </c>
      <c r="O11" t="s">
        <v>52</v>
      </c>
    </row>
    <row r="12" spans="1:15" x14ac:dyDescent="0.25">
      <c r="A12" t="s">
        <v>51</v>
      </c>
      <c r="B12" t="s">
        <v>46</v>
      </c>
      <c r="C12" t="s">
        <v>49</v>
      </c>
      <c r="D12" t="s">
        <v>49</v>
      </c>
      <c r="F12">
        <v>1</v>
      </c>
      <c r="G12" s="37">
        <v>45176.566041666665</v>
      </c>
      <c r="H12">
        <v>1</v>
      </c>
      <c r="I12" t="s">
        <v>46</v>
      </c>
      <c r="J12">
        <v>2.8929999999999998</v>
      </c>
      <c r="K12">
        <v>2.9409999999999998</v>
      </c>
      <c r="L12">
        <v>0.2</v>
      </c>
      <c r="M12" t="s">
        <v>52</v>
      </c>
      <c r="N12" t="s">
        <v>52</v>
      </c>
      <c r="O12" t="s">
        <v>52</v>
      </c>
    </row>
    <row r="13" spans="1:15" x14ac:dyDescent="0.25">
      <c r="A13" t="s">
        <v>51</v>
      </c>
      <c r="B13" t="s">
        <v>46</v>
      </c>
      <c r="C13" t="s">
        <v>49</v>
      </c>
      <c r="D13" t="s">
        <v>49</v>
      </c>
      <c r="F13">
        <v>1</v>
      </c>
      <c r="G13" s="37">
        <v>45176.571736111109</v>
      </c>
      <c r="H13">
        <v>1</v>
      </c>
      <c r="I13" t="s">
        <v>46</v>
      </c>
      <c r="J13">
        <v>5.7919999999999998</v>
      </c>
      <c r="K13">
        <v>5.8680000000000003</v>
      </c>
      <c r="L13">
        <v>0.5</v>
      </c>
      <c r="M13" t="s">
        <v>52</v>
      </c>
      <c r="N13" t="s">
        <v>52</v>
      </c>
      <c r="O13" t="s">
        <v>52</v>
      </c>
    </row>
    <row r="14" spans="1:15" x14ac:dyDescent="0.25">
      <c r="A14" t="s">
        <v>51</v>
      </c>
      <c r="B14" t="s">
        <v>46</v>
      </c>
      <c r="C14" t="s">
        <v>49</v>
      </c>
      <c r="D14" t="s">
        <v>49</v>
      </c>
      <c r="F14">
        <v>1</v>
      </c>
      <c r="G14" s="37">
        <v>45176.579247685186</v>
      </c>
      <c r="H14">
        <v>1</v>
      </c>
      <c r="I14" t="s">
        <v>46</v>
      </c>
      <c r="J14">
        <v>9.8190000000000008</v>
      </c>
      <c r="K14">
        <v>9.9019999999999992</v>
      </c>
      <c r="L14">
        <v>1</v>
      </c>
      <c r="M14" t="s">
        <v>52</v>
      </c>
      <c r="N14" t="s">
        <v>52</v>
      </c>
      <c r="O14" t="s">
        <v>52</v>
      </c>
    </row>
    <row r="15" spans="1:15" x14ac:dyDescent="0.25">
      <c r="A15" t="s">
        <v>51</v>
      </c>
      <c r="B15" t="s">
        <v>46</v>
      </c>
      <c r="C15" t="s">
        <v>49</v>
      </c>
      <c r="D15" t="s">
        <v>49</v>
      </c>
      <c r="F15">
        <v>1</v>
      </c>
      <c r="G15" s="37">
        <v>45176.585590277777</v>
      </c>
      <c r="H15">
        <v>1</v>
      </c>
      <c r="I15" t="s">
        <v>46</v>
      </c>
      <c r="J15">
        <v>22.69</v>
      </c>
      <c r="K15">
        <v>22.65</v>
      </c>
      <c r="L15">
        <v>2.5</v>
      </c>
      <c r="M15" t="s">
        <v>52</v>
      </c>
      <c r="N15" t="s">
        <v>52</v>
      </c>
      <c r="O15" t="s">
        <v>52</v>
      </c>
    </row>
    <row r="16" spans="1:15" x14ac:dyDescent="0.25">
      <c r="A16" t="s">
        <v>51</v>
      </c>
      <c r="B16" t="s">
        <v>46</v>
      </c>
      <c r="C16" t="s">
        <v>49</v>
      </c>
      <c r="D16" t="s">
        <v>49</v>
      </c>
      <c r="F16">
        <v>1</v>
      </c>
      <c r="G16" s="37">
        <v>45176.591736111113</v>
      </c>
      <c r="H16">
        <v>1</v>
      </c>
      <c r="I16" t="s">
        <v>46</v>
      </c>
      <c r="J16">
        <v>45.58</v>
      </c>
      <c r="K16">
        <v>45.9</v>
      </c>
      <c r="L16">
        <v>5</v>
      </c>
      <c r="M16" t="s">
        <v>52</v>
      </c>
      <c r="N16" t="s">
        <v>52</v>
      </c>
      <c r="O16" t="s">
        <v>52</v>
      </c>
    </row>
    <row r="17" spans="1:15" x14ac:dyDescent="0.25">
      <c r="A17" t="s">
        <v>51</v>
      </c>
      <c r="B17" t="s">
        <v>46</v>
      </c>
      <c r="C17" t="s">
        <v>49</v>
      </c>
      <c r="D17" t="s">
        <v>49</v>
      </c>
      <c r="F17">
        <v>1</v>
      </c>
      <c r="G17" s="37">
        <v>45176.598958333336</v>
      </c>
      <c r="H17">
        <v>1</v>
      </c>
      <c r="I17" t="s">
        <v>46</v>
      </c>
      <c r="J17">
        <v>89.06</v>
      </c>
      <c r="K17">
        <v>90</v>
      </c>
      <c r="L17">
        <v>10</v>
      </c>
      <c r="M17" t="s">
        <v>52</v>
      </c>
      <c r="N17" t="s">
        <v>52</v>
      </c>
      <c r="O17" t="s">
        <v>52</v>
      </c>
    </row>
    <row r="18" spans="1:15" x14ac:dyDescent="0.25">
      <c r="A18" t="s">
        <v>45</v>
      </c>
      <c r="B18" t="s">
        <v>46</v>
      </c>
      <c r="C18" t="s">
        <v>48</v>
      </c>
      <c r="D18" t="s">
        <v>39</v>
      </c>
      <c r="E18" t="s">
        <v>111</v>
      </c>
      <c r="F18">
        <v>1</v>
      </c>
      <c r="G18" s="37">
        <v>45176.605358796296</v>
      </c>
      <c r="H18">
        <v>1</v>
      </c>
      <c r="I18" t="s">
        <v>46</v>
      </c>
      <c r="J18">
        <v>3.3180000000000001</v>
      </c>
      <c r="K18">
        <v>2.4870000000000001</v>
      </c>
      <c r="L18">
        <v>0.37380000000000002</v>
      </c>
      <c r="M18">
        <v>0.2802</v>
      </c>
      <c r="N18" t="s">
        <v>112</v>
      </c>
      <c r="O18" t="s">
        <v>112</v>
      </c>
    </row>
    <row r="19" spans="1:15" x14ac:dyDescent="0.25">
      <c r="A19" t="s">
        <v>45</v>
      </c>
      <c r="B19" t="s">
        <v>46</v>
      </c>
      <c r="C19" t="s">
        <v>48</v>
      </c>
      <c r="D19" t="s">
        <v>39</v>
      </c>
      <c r="E19" t="s">
        <v>111</v>
      </c>
      <c r="F19">
        <v>1</v>
      </c>
      <c r="G19" s="37">
        <v>45176.612407407411</v>
      </c>
      <c r="H19">
        <v>1</v>
      </c>
      <c r="I19" t="s">
        <v>46</v>
      </c>
      <c r="J19">
        <v>2.0219999999999998</v>
      </c>
      <c r="K19">
        <v>1.8959999999999999</v>
      </c>
      <c r="L19">
        <v>0.2278</v>
      </c>
      <c r="M19">
        <v>0.21360000000000001</v>
      </c>
      <c r="N19" t="s">
        <v>113</v>
      </c>
      <c r="O19" t="s">
        <v>113</v>
      </c>
    </row>
    <row r="20" spans="1:15" x14ac:dyDescent="0.25">
      <c r="A20" t="s">
        <v>45</v>
      </c>
      <c r="B20" t="s">
        <v>46</v>
      </c>
      <c r="C20" t="s">
        <v>114</v>
      </c>
      <c r="D20" t="s">
        <v>39</v>
      </c>
      <c r="E20" t="s">
        <v>111</v>
      </c>
      <c r="F20">
        <v>1</v>
      </c>
      <c r="G20" s="37">
        <v>45176.620706018519</v>
      </c>
      <c r="H20">
        <v>1</v>
      </c>
      <c r="I20" t="s">
        <v>46</v>
      </c>
      <c r="J20">
        <v>50.53</v>
      </c>
      <c r="K20">
        <v>50.79</v>
      </c>
      <c r="L20">
        <v>5.6929999999999996</v>
      </c>
      <c r="M20">
        <v>5.7220000000000004</v>
      </c>
      <c r="N20" t="s">
        <v>115</v>
      </c>
      <c r="O20" t="s">
        <v>115</v>
      </c>
    </row>
    <row r="21" spans="1:15" x14ac:dyDescent="0.25">
      <c r="A21" t="s">
        <v>45</v>
      </c>
      <c r="B21" t="s">
        <v>46</v>
      </c>
      <c r="C21" t="s">
        <v>116</v>
      </c>
      <c r="D21" t="s">
        <v>39</v>
      </c>
      <c r="E21" t="s">
        <v>111</v>
      </c>
      <c r="F21">
        <v>1</v>
      </c>
      <c r="G21" s="37">
        <v>45176.632928240739</v>
      </c>
      <c r="H21">
        <v>1</v>
      </c>
      <c r="I21" t="s">
        <v>46</v>
      </c>
      <c r="J21">
        <v>53.47</v>
      </c>
      <c r="K21">
        <v>52.88</v>
      </c>
      <c r="L21">
        <v>6.024</v>
      </c>
      <c r="M21">
        <v>5.9569999999999999</v>
      </c>
      <c r="N21" t="s">
        <v>117</v>
      </c>
      <c r="O21" t="s">
        <v>117</v>
      </c>
    </row>
    <row r="22" spans="1:15" x14ac:dyDescent="0.25">
      <c r="A22" t="s">
        <v>45</v>
      </c>
      <c r="B22" t="s">
        <v>46</v>
      </c>
      <c r="C22" t="s">
        <v>118</v>
      </c>
      <c r="D22" t="s">
        <v>39</v>
      </c>
      <c r="E22" t="s">
        <v>111</v>
      </c>
      <c r="F22">
        <v>1</v>
      </c>
      <c r="G22" s="37">
        <v>45176.642442129632</v>
      </c>
      <c r="H22">
        <v>1</v>
      </c>
      <c r="I22" t="s">
        <v>46</v>
      </c>
      <c r="J22">
        <v>39.71</v>
      </c>
      <c r="K22">
        <v>39.090000000000003</v>
      </c>
      <c r="L22">
        <v>4.4740000000000002</v>
      </c>
      <c r="M22">
        <v>4.4039999999999999</v>
      </c>
      <c r="N22" t="s">
        <v>119</v>
      </c>
      <c r="O22" t="s">
        <v>119</v>
      </c>
    </row>
    <row r="23" spans="1:15" x14ac:dyDescent="0.25">
      <c r="A23" t="s">
        <v>45</v>
      </c>
      <c r="B23" t="s">
        <v>46</v>
      </c>
      <c r="C23" t="s">
        <v>120</v>
      </c>
      <c r="D23" t="s">
        <v>39</v>
      </c>
      <c r="E23" t="s">
        <v>111</v>
      </c>
      <c r="F23">
        <v>1</v>
      </c>
      <c r="G23" s="37">
        <v>45176.655439814815</v>
      </c>
      <c r="H23">
        <v>1</v>
      </c>
      <c r="I23" t="s">
        <v>46</v>
      </c>
      <c r="J23">
        <v>38.049999999999997</v>
      </c>
      <c r="K23">
        <v>28.54</v>
      </c>
      <c r="L23">
        <v>4.2869999999999999</v>
      </c>
      <c r="M23">
        <v>3.2149999999999999</v>
      </c>
      <c r="N23" t="s">
        <v>121</v>
      </c>
      <c r="O23" t="s">
        <v>121</v>
      </c>
    </row>
    <row r="24" spans="1:15" x14ac:dyDescent="0.25">
      <c r="A24" t="s">
        <v>45</v>
      </c>
      <c r="B24" t="s">
        <v>46</v>
      </c>
      <c r="C24" t="s">
        <v>122</v>
      </c>
      <c r="D24" t="s">
        <v>39</v>
      </c>
      <c r="E24" t="s">
        <v>111</v>
      </c>
      <c r="F24">
        <v>1</v>
      </c>
      <c r="G24" s="37">
        <v>45176.667430555557</v>
      </c>
      <c r="H24">
        <v>1</v>
      </c>
      <c r="I24" t="s">
        <v>46</v>
      </c>
      <c r="J24">
        <v>42.68</v>
      </c>
      <c r="K24">
        <v>42.93</v>
      </c>
      <c r="L24">
        <v>4.8079999999999998</v>
      </c>
      <c r="M24">
        <v>4.8360000000000003</v>
      </c>
      <c r="N24" t="s">
        <v>123</v>
      </c>
      <c r="O24" t="s">
        <v>123</v>
      </c>
    </row>
    <row r="25" spans="1:15" x14ac:dyDescent="0.25">
      <c r="A25" t="s">
        <v>45</v>
      </c>
      <c r="B25" t="s">
        <v>46</v>
      </c>
      <c r="C25" t="s">
        <v>124</v>
      </c>
      <c r="D25" t="s">
        <v>39</v>
      </c>
      <c r="E25" t="s">
        <v>111</v>
      </c>
      <c r="F25">
        <v>1</v>
      </c>
      <c r="G25" s="37">
        <v>45176.675474537034</v>
      </c>
      <c r="H25">
        <v>1</v>
      </c>
      <c r="I25" t="s">
        <v>46</v>
      </c>
      <c r="J25">
        <v>43.3</v>
      </c>
      <c r="K25">
        <v>42.93</v>
      </c>
      <c r="L25">
        <v>4.8780000000000001</v>
      </c>
      <c r="M25">
        <v>4.8360000000000003</v>
      </c>
      <c r="N25" t="s">
        <v>123</v>
      </c>
      <c r="O25" t="s">
        <v>123</v>
      </c>
    </row>
    <row r="26" spans="1:15" x14ac:dyDescent="0.25">
      <c r="A26" t="s">
        <v>45</v>
      </c>
      <c r="B26" t="s">
        <v>46</v>
      </c>
      <c r="C26" t="s">
        <v>125</v>
      </c>
      <c r="D26" t="s">
        <v>39</v>
      </c>
      <c r="E26" t="s">
        <v>111</v>
      </c>
      <c r="F26">
        <v>1</v>
      </c>
      <c r="G26" s="37">
        <v>45176.686481481483</v>
      </c>
      <c r="H26">
        <v>1</v>
      </c>
      <c r="I26" t="s">
        <v>46</v>
      </c>
      <c r="J26">
        <v>51.5</v>
      </c>
      <c r="K26">
        <v>55.48</v>
      </c>
      <c r="L26">
        <v>5.8019999999999996</v>
      </c>
      <c r="M26">
        <v>6.2510000000000003</v>
      </c>
      <c r="N26" t="s">
        <v>126</v>
      </c>
      <c r="O26" t="s">
        <v>126</v>
      </c>
    </row>
    <row r="27" spans="1:15" x14ac:dyDescent="0.25">
      <c r="A27" t="s">
        <v>45</v>
      </c>
      <c r="B27" t="s">
        <v>46</v>
      </c>
      <c r="C27" t="s">
        <v>127</v>
      </c>
      <c r="D27" t="s">
        <v>39</v>
      </c>
      <c r="E27" t="s">
        <v>111</v>
      </c>
      <c r="F27">
        <v>1</v>
      </c>
      <c r="G27" s="37">
        <v>45176.697071759256</v>
      </c>
      <c r="H27">
        <v>1</v>
      </c>
      <c r="I27" t="s">
        <v>46</v>
      </c>
      <c r="J27">
        <v>43.09</v>
      </c>
      <c r="K27">
        <v>43.16</v>
      </c>
      <c r="L27">
        <v>4.8540000000000001</v>
      </c>
      <c r="M27">
        <v>4.8620000000000001</v>
      </c>
      <c r="N27" t="s">
        <v>128</v>
      </c>
      <c r="O27" t="s">
        <v>128</v>
      </c>
    </row>
    <row r="28" spans="1:15" x14ac:dyDescent="0.25">
      <c r="A28" t="s">
        <v>45</v>
      </c>
      <c r="B28" t="s">
        <v>46</v>
      </c>
      <c r="C28" t="s">
        <v>48</v>
      </c>
      <c r="D28" t="s">
        <v>39</v>
      </c>
      <c r="E28" t="s">
        <v>111</v>
      </c>
      <c r="F28">
        <v>1</v>
      </c>
      <c r="G28" s="37">
        <v>45176.703449074077</v>
      </c>
      <c r="H28">
        <v>1</v>
      </c>
      <c r="I28" t="s">
        <v>46</v>
      </c>
      <c r="J28">
        <v>3.3460000000000001</v>
      </c>
      <c r="K28">
        <v>2.0179999999999998</v>
      </c>
      <c r="L28">
        <v>0.37690000000000001</v>
      </c>
      <c r="M28">
        <v>0.2273</v>
      </c>
      <c r="N28" t="s">
        <v>129</v>
      </c>
      <c r="O28" t="s">
        <v>129</v>
      </c>
    </row>
    <row r="29" spans="1:15" x14ac:dyDescent="0.25">
      <c r="A29" t="s">
        <v>45</v>
      </c>
      <c r="B29" t="s">
        <v>46</v>
      </c>
      <c r="C29" t="s">
        <v>130</v>
      </c>
      <c r="D29" t="s">
        <v>39</v>
      </c>
      <c r="E29" t="s">
        <v>111</v>
      </c>
      <c r="F29">
        <v>1</v>
      </c>
      <c r="G29" s="37">
        <v>45176.710740740738</v>
      </c>
      <c r="H29">
        <v>1</v>
      </c>
      <c r="I29" t="s">
        <v>46</v>
      </c>
      <c r="J29">
        <v>27.76</v>
      </c>
      <c r="K29">
        <v>28.81</v>
      </c>
      <c r="L29">
        <v>3.1269999999999998</v>
      </c>
      <c r="M29">
        <v>3.246</v>
      </c>
      <c r="N29" t="s">
        <v>131</v>
      </c>
      <c r="O29" t="s">
        <v>131</v>
      </c>
    </row>
    <row r="30" spans="1:15" x14ac:dyDescent="0.25">
      <c r="A30" t="s">
        <v>45</v>
      </c>
      <c r="B30" t="s">
        <v>46</v>
      </c>
      <c r="C30" t="s">
        <v>132</v>
      </c>
      <c r="D30" t="s">
        <v>39</v>
      </c>
      <c r="E30" t="s">
        <v>111</v>
      </c>
      <c r="F30">
        <v>1</v>
      </c>
      <c r="G30" s="37">
        <v>45176.719027777777</v>
      </c>
      <c r="H30">
        <v>1</v>
      </c>
      <c r="I30" t="s">
        <v>46</v>
      </c>
      <c r="J30">
        <v>35.1</v>
      </c>
      <c r="K30">
        <v>35.549999999999997</v>
      </c>
      <c r="L30">
        <v>3.9540000000000002</v>
      </c>
      <c r="M30">
        <v>4.0039999999999996</v>
      </c>
      <c r="N30" t="s">
        <v>133</v>
      </c>
      <c r="O30" t="s">
        <v>133</v>
      </c>
    </row>
    <row r="31" spans="1:15" x14ac:dyDescent="0.25">
      <c r="A31" t="s">
        <v>45</v>
      </c>
      <c r="B31" t="s">
        <v>46</v>
      </c>
      <c r="C31" t="s">
        <v>134</v>
      </c>
      <c r="D31" t="s">
        <v>39</v>
      </c>
      <c r="E31" t="s">
        <v>111</v>
      </c>
      <c r="F31">
        <v>1</v>
      </c>
      <c r="G31" s="37">
        <v>45176.726006944446</v>
      </c>
      <c r="H31">
        <v>1</v>
      </c>
      <c r="I31" t="s">
        <v>46</v>
      </c>
      <c r="J31">
        <v>46.36</v>
      </c>
      <c r="K31">
        <v>46.54</v>
      </c>
      <c r="L31">
        <v>5.2229999999999999</v>
      </c>
      <c r="M31">
        <v>5.2430000000000003</v>
      </c>
      <c r="N31" t="s">
        <v>135</v>
      </c>
      <c r="O31" t="s">
        <v>135</v>
      </c>
    </row>
    <row r="32" spans="1:15" x14ac:dyDescent="0.25">
      <c r="A32" t="s">
        <v>45</v>
      </c>
      <c r="B32" t="s">
        <v>46</v>
      </c>
      <c r="C32" t="s">
        <v>136</v>
      </c>
      <c r="D32" t="s">
        <v>39</v>
      </c>
      <c r="E32" t="s">
        <v>111</v>
      </c>
      <c r="F32">
        <v>1</v>
      </c>
      <c r="G32" s="37">
        <v>45176.732638888891</v>
      </c>
      <c r="H32">
        <v>1</v>
      </c>
      <c r="I32" t="s">
        <v>46</v>
      </c>
      <c r="J32">
        <v>35.270000000000003</v>
      </c>
      <c r="K32">
        <v>35</v>
      </c>
      <c r="L32">
        <v>3.9729999999999999</v>
      </c>
      <c r="M32">
        <v>3.9430000000000001</v>
      </c>
      <c r="N32" t="s">
        <v>137</v>
      </c>
      <c r="O32" t="s">
        <v>137</v>
      </c>
    </row>
    <row r="33" spans="1:15" x14ac:dyDescent="0.25">
      <c r="A33" t="s">
        <v>45</v>
      </c>
      <c r="B33" t="s">
        <v>46</v>
      </c>
      <c r="C33" t="s">
        <v>138</v>
      </c>
      <c r="D33" t="s">
        <v>39</v>
      </c>
      <c r="E33" t="s">
        <v>111</v>
      </c>
      <c r="F33">
        <v>1</v>
      </c>
      <c r="G33" s="37">
        <v>45176.739444444444</v>
      </c>
      <c r="H33">
        <v>1</v>
      </c>
      <c r="I33" t="s">
        <v>46</v>
      </c>
      <c r="J33">
        <v>84.03</v>
      </c>
      <c r="K33">
        <v>84.68</v>
      </c>
      <c r="L33">
        <v>9.4659999999999993</v>
      </c>
      <c r="M33">
        <v>9.5399999999999991</v>
      </c>
      <c r="N33" t="s">
        <v>139</v>
      </c>
      <c r="O33" t="s">
        <v>139</v>
      </c>
    </row>
    <row r="34" spans="1:15" x14ac:dyDescent="0.25">
      <c r="A34" t="s">
        <v>45</v>
      </c>
      <c r="B34" t="s">
        <v>46</v>
      </c>
      <c r="C34" t="s">
        <v>140</v>
      </c>
      <c r="D34" t="s">
        <v>39</v>
      </c>
      <c r="E34" t="s">
        <v>111</v>
      </c>
      <c r="F34">
        <v>1</v>
      </c>
      <c r="G34" s="37">
        <v>45176.746712962966</v>
      </c>
      <c r="H34">
        <v>1</v>
      </c>
      <c r="I34" t="s">
        <v>46</v>
      </c>
      <c r="J34">
        <v>47.72</v>
      </c>
      <c r="K34">
        <v>47.86</v>
      </c>
      <c r="L34">
        <v>5.3760000000000003</v>
      </c>
      <c r="M34">
        <v>5.391</v>
      </c>
      <c r="N34" t="s">
        <v>141</v>
      </c>
      <c r="O34" t="s">
        <v>141</v>
      </c>
    </row>
    <row r="35" spans="1:15" x14ac:dyDescent="0.25">
      <c r="A35" t="s">
        <v>45</v>
      </c>
      <c r="B35" t="s">
        <v>46</v>
      </c>
      <c r="C35" t="s">
        <v>142</v>
      </c>
      <c r="D35" t="s">
        <v>39</v>
      </c>
      <c r="E35" t="s">
        <v>111</v>
      </c>
      <c r="F35">
        <v>1</v>
      </c>
      <c r="G35" s="37">
        <v>45176.753310185188</v>
      </c>
      <c r="H35">
        <v>1</v>
      </c>
      <c r="I35" t="s">
        <v>46</v>
      </c>
      <c r="J35">
        <v>37.82</v>
      </c>
      <c r="K35">
        <v>37.590000000000003</v>
      </c>
      <c r="L35">
        <v>4.2610000000000001</v>
      </c>
      <c r="M35">
        <v>4.2350000000000003</v>
      </c>
      <c r="N35" t="s">
        <v>143</v>
      </c>
      <c r="O35" t="s">
        <v>143</v>
      </c>
    </row>
    <row r="36" spans="1:15" x14ac:dyDescent="0.25">
      <c r="A36" t="s">
        <v>45</v>
      </c>
      <c r="B36" t="s">
        <v>46</v>
      </c>
      <c r="C36" t="s">
        <v>144</v>
      </c>
      <c r="D36" t="s">
        <v>39</v>
      </c>
      <c r="E36" t="s">
        <v>111</v>
      </c>
      <c r="F36">
        <v>1</v>
      </c>
      <c r="G36" s="37">
        <v>45176.763078703705</v>
      </c>
      <c r="H36">
        <v>1</v>
      </c>
      <c r="I36" t="s">
        <v>46</v>
      </c>
      <c r="J36">
        <v>25.57</v>
      </c>
      <c r="K36">
        <v>25.41</v>
      </c>
      <c r="L36">
        <v>2.8809999999999998</v>
      </c>
      <c r="M36">
        <v>2.8620000000000001</v>
      </c>
      <c r="N36" t="s">
        <v>145</v>
      </c>
      <c r="O36" t="s">
        <v>145</v>
      </c>
    </row>
    <row r="37" spans="1:15" x14ac:dyDescent="0.25">
      <c r="A37" t="s">
        <v>45</v>
      </c>
      <c r="B37" t="s">
        <v>46</v>
      </c>
      <c r="C37" t="s">
        <v>146</v>
      </c>
      <c r="D37" t="s">
        <v>39</v>
      </c>
      <c r="E37" t="s">
        <v>111</v>
      </c>
      <c r="F37">
        <v>1</v>
      </c>
      <c r="G37" s="37">
        <v>45176.769317129627</v>
      </c>
      <c r="H37">
        <v>1</v>
      </c>
      <c r="I37" t="s">
        <v>46</v>
      </c>
      <c r="J37">
        <v>27.97</v>
      </c>
      <c r="K37">
        <v>29.07</v>
      </c>
      <c r="L37">
        <v>3.1509999999999998</v>
      </c>
      <c r="M37">
        <v>3.274</v>
      </c>
      <c r="N37" t="s">
        <v>147</v>
      </c>
      <c r="O37" t="s">
        <v>147</v>
      </c>
    </row>
    <row r="38" spans="1:15" x14ac:dyDescent="0.25">
      <c r="A38" t="s">
        <v>45</v>
      </c>
      <c r="B38" t="s">
        <v>46</v>
      </c>
      <c r="C38" t="s">
        <v>148</v>
      </c>
      <c r="D38" t="s">
        <v>39</v>
      </c>
      <c r="E38" t="s">
        <v>111</v>
      </c>
      <c r="F38">
        <v>1</v>
      </c>
      <c r="G38" s="37">
        <v>45176.77888888889</v>
      </c>
      <c r="H38">
        <v>1</v>
      </c>
      <c r="I38" t="s">
        <v>46</v>
      </c>
      <c r="J38">
        <v>128.5</v>
      </c>
      <c r="K38">
        <v>128.9</v>
      </c>
      <c r="L38">
        <v>14.48</v>
      </c>
      <c r="M38">
        <v>14.52</v>
      </c>
      <c r="N38" t="s">
        <v>149</v>
      </c>
      <c r="O38" t="s">
        <v>149</v>
      </c>
    </row>
    <row r="39" spans="1:15" x14ac:dyDescent="0.25">
      <c r="A39" t="s">
        <v>45</v>
      </c>
      <c r="B39" t="s">
        <v>46</v>
      </c>
      <c r="C39" t="s">
        <v>150</v>
      </c>
      <c r="D39" t="s">
        <v>39</v>
      </c>
      <c r="E39" t="s">
        <v>111</v>
      </c>
      <c r="F39">
        <v>1</v>
      </c>
      <c r="G39" s="37">
        <v>45176.785694444443</v>
      </c>
      <c r="H39">
        <v>1</v>
      </c>
      <c r="I39" t="s">
        <v>46</v>
      </c>
      <c r="J39">
        <v>18.77</v>
      </c>
      <c r="K39">
        <v>17.059999999999999</v>
      </c>
      <c r="L39">
        <v>2.1150000000000002</v>
      </c>
      <c r="M39">
        <v>1.9219999999999999</v>
      </c>
      <c r="N39" t="s">
        <v>151</v>
      </c>
      <c r="O39" t="s">
        <v>151</v>
      </c>
    </row>
    <row r="40" spans="1:15" x14ac:dyDescent="0.25">
      <c r="A40" t="s">
        <v>45</v>
      </c>
      <c r="B40" t="s">
        <v>46</v>
      </c>
      <c r="C40" t="s">
        <v>152</v>
      </c>
      <c r="D40" t="s">
        <v>39</v>
      </c>
      <c r="E40" t="s">
        <v>111</v>
      </c>
      <c r="F40">
        <v>1</v>
      </c>
      <c r="G40" s="37">
        <v>45176.794027777774</v>
      </c>
      <c r="H40">
        <v>1</v>
      </c>
      <c r="I40" t="s">
        <v>46</v>
      </c>
      <c r="J40">
        <v>32.1</v>
      </c>
      <c r="K40">
        <v>32.270000000000003</v>
      </c>
      <c r="L40">
        <v>3.6160000000000001</v>
      </c>
      <c r="M40">
        <v>3.6349999999999998</v>
      </c>
      <c r="N40" t="s">
        <v>153</v>
      </c>
      <c r="O40" t="s">
        <v>153</v>
      </c>
    </row>
    <row r="41" spans="1:15" x14ac:dyDescent="0.25">
      <c r="A41" t="s">
        <v>45</v>
      </c>
      <c r="B41" t="s">
        <v>46</v>
      </c>
      <c r="C41" t="s">
        <v>154</v>
      </c>
      <c r="D41" t="s">
        <v>39</v>
      </c>
      <c r="E41" t="s">
        <v>111</v>
      </c>
      <c r="F41">
        <v>1</v>
      </c>
      <c r="G41" s="37">
        <v>45176.800682870373</v>
      </c>
      <c r="H41">
        <v>1</v>
      </c>
      <c r="I41" t="s">
        <v>46</v>
      </c>
      <c r="J41">
        <v>28.53</v>
      </c>
      <c r="K41">
        <v>28.44</v>
      </c>
      <c r="L41">
        <v>3.214</v>
      </c>
      <c r="M41">
        <v>3.2029999999999998</v>
      </c>
      <c r="N41" t="s">
        <v>155</v>
      </c>
      <c r="O41" t="s">
        <v>155</v>
      </c>
    </row>
    <row r="42" spans="1:15" x14ac:dyDescent="0.25">
      <c r="A42" t="s">
        <v>45</v>
      </c>
      <c r="B42" t="s">
        <v>46</v>
      </c>
      <c r="C42" t="s">
        <v>156</v>
      </c>
      <c r="D42" t="s">
        <v>39</v>
      </c>
      <c r="E42" t="s">
        <v>111</v>
      </c>
      <c r="F42">
        <v>1</v>
      </c>
      <c r="G42" s="37">
        <v>45176.807256944441</v>
      </c>
      <c r="H42">
        <v>1</v>
      </c>
      <c r="I42" t="s">
        <v>46</v>
      </c>
      <c r="J42">
        <v>44.48</v>
      </c>
      <c r="K42">
        <v>44.55</v>
      </c>
      <c r="L42">
        <v>5.0110000000000001</v>
      </c>
      <c r="M42">
        <v>5.0179999999999998</v>
      </c>
      <c r="N42" t="s">
        <v>157</v>
      </c>
      <c r="O42" t="s">
        <v>157</v>
      </c>
    </row>
    <row r="43" spans="1:15" x14ac:dyDescent="0.25">
      <c r="A43" t="s">
        <v>45</v>
      </c>
      <c r="B43" t="s">
        <v>46</v>
      </c>
      <c r="C43" t="s">
        <v>158</v>
      </c>
      <c r="D43" t="s">
        <v>39</v>
      </c>
      <c r="E43" t="s">
        <v>111</v>
      </c>
      <c r="F43">
        <v>1</v>
      </c>
      <c r="G43" s="37">
        <v>45176.813935185186</v>
      </c>
      <c r="H43">
        <v>1</v>
      </c>
      <c r="I43" t="s">
        <v>46</v>
      </c>
      <c r="J43">
        <v>35.07</v>
      </c>
      <c r="K43">
        <v>35.03</v>
      </c>
      <c r="L43">
        <v>3.9510000000000001</v>
      </c>
      <c r="M43">
        <v>3.9470000000000001</v>
      </c>
      <c r="N43" t="s">
        <v>159</v>
      </c>
      <c r="O43" t="s">
        <v>159</v>
      </c>
    </row>
    <row r="44" spans="1:15" x14ac:dyDescent="0.25">
      <c r="A44" t="s">
        <v>45</v>
      </c>
      <c r="B44" t="s">
        <v>46</v>
      </c>
      <c r="C44" t="s">
        <v>160</v>
      </c>
      <c r="D44" t="s">
        <v>39</v>
      </c>
      <c r="E44" t="s">
        <v>111</v>
      </c>
      <c r="F44">
        <v>1</v>
      </c>
      <c r="G44" s="37">
        <v>45176.820902777778</v>
      </c>
      <c r="H44">
        <v>1</v>
      </c>
      <c r="I44" t="s">
        <v>46</v>
      </c>
      <c r="J44">
        <v>30.73</v>
      </c>
      <c r="K44">
        <v>30.98</v>
      </c>
      <c r="L44">
        <v>3.4620000000000002</v>
      </c>
      <c r="M44">
        <v>3.4910000000000001</v>
      </c>
      <c r="N44" t="s">
        <v>161</v>
      </c>
      <c r="O44" t="s">
        <v>161</v>
      </c>
    </row>
    <row r="45" spans="1:15" x14ac:dyDescent="0.25">
      <c r="A45" t="s">
        <v>45</v>
      </c>
      <c r="B45" t="s">
        <v>46</v>
      </c>
      <c r="C45" t="s">
        <v>162</v>
      </c>
      <c r="D45" t="s">
        <v>39</v>
      </c>
      <c r="E45" t="s">
        <v>111</v>
      </c>
      <c r="F45">
        <v>1</v>
      </c>
      <c r="G45" s="37">
        <v>45176.827499999999</v>
      </c>
      <c r="H45">
        <v>1</v>
      </c>
      <c r="I45" t="s">
        <v>46</v>
      </c>
      <c r="J45">
        <v>19.86</v>
      </c>
      <c r="K45">
        <v>19.84</v>
      </c>
      <c r="L45">
        <v>2.2370000000000001</v>
      </c>
      <c r="M45">
        <v>2.2360000000000002</v>
      </c>
      <c r="N45" t="s">
        <v>163</v>
      </c>
      <c r="O45" t="s">
        <v>163</v>
      </c>
    </row>
    <row r="46" spans="1:15" x14ac:dyDescent="0.25">
      <c r="A46" t="s">
        <v>45</v>
      </c>
      <c r="B46" t="s">
        <v>46</v>
      </c>
      <c r="C46" t="s">
        <v>164</v>
      </c>
      <c r="D46" t="s">
        <v>39</v>
      </c>
      <c r="E46" t="s">
        <v>111</v>
      </c>
      <c r="F46">
        <v>1</v>
      </c>
      <c r="G46" s="37">
        <v>45176.834050925929</v>
      </c>
      <c r="H46">
        <v>1</v>
      </c>
      <c r="I46" t="s">
        <v>46</v>
      </c>
      <c r="J46">
        <v>21.12</v>
      </c>
      <c r="K46">
        <v>21.05</v>
      </c>
      <c r="L46">
        <v>2.379</v>
      </c>
      <c r="M46">
        <v>2.371</v>
      </c>
      <c r="N46" t="s">
        <v>165</v>
      </c>
      <c r="O46" t="s">
        <v>165</v>
      </c>
    </row>
    <row r="47" spans="1:15" x14ac:dyDescent="0.25">
      <c r="A47" t="s">
        <v>45</v>
      </c>
      <c r="B47" t="s">
        <v>46</v>
      </c>
      <c r="C47" t="s">
        <v>166</v>
      </c>
      <c r="D47" t="s">
        <v>39</v>
      </c>
      <c r="E47" t="s">
        <v>111</v>
      </c>
      <c r="F47">
        <v>1</v>
      </c>
      <c r="G47" s="37">
        <v>45176.840925925928</v>
      </c>
      <c r="H47">
        <v>1</v>
      </c>
      <c r="I47" t="s">
        <v>46</v>
      </c>
      <c r="J47">
        <v>79.790000000000006</v>
      </c>
      <c r="K47">
        <v>80.13</v>
      </c>
      <c r="L47">
        <v>8.9890000000000008</v>
      </c>
      <c r="M47">
        <v>9.0269999999999992</v>
      </c>
      <c r="N47" t="s">
        <v>167</v>
      </c>
      <c r="O47" t="s">
        <v>167</v>
      </c>
    </row>
    <row r="48" spans="1:15" x14ac:dyDescent="0.25">
      <c r="A48" t="s">
        <v>45</v>
      </c>
      <c r="B48" t="s">
        <v>46</v>
      </c>
      <c r="C48" t="s">
        <v>168</v>
      </c>
      <c r="D48" t="s">
        <v>39</v>
      </c>
      <c r="E48" t="s">
        <v>111</v>
      </c>
      <c r="F48">
        <v>1</v>
      </c>
      <c r="G48" s="37">
        <v>45176.848113425927</v>
      </c>
      <c r="H48">
        <v>1</v>
      </c>
      <c r="I48" t="s">
        <v>46</v>
      </c>
      <c r="J48">
        <v>81.08</v>
      </c>
      <c r="K48">
        <v>81.22</v>
      </c>
      <c r="L48">
        <v>9.1340000000000003</v>
      </c>
      <c r="M48">
        <v>9.15</v>
      </c>
      <c r="N48" t="s">
        <v>169</v>
      </c>
      <c r="O48" t="s">
        <v>169</v>
      </c>
    </row>
    <row r="49" spans="1:15" x14ac:dyDescent="0.25">
      <c r="A49" t="s">
        <v>45</v>
      </c>
      <c r="B49" t="s">
        <v>46</v>
      </c>
      <c r="C49" t="s">
        <v>170</v>
      </c>
      <c r="D49" t="s">
        <v>39</v>
      </c>
      <c r="E49" t="s">
        <v>111</v>
      </c>
      <c r="F49">
        <v>1</v>
      </c>
      <c r="G49" s="37">
        <v>45176.855104166665</v>
      </c>
      <c r="H49">
        <v>1</v>
      </c>
      <c r="I49" t="s">
        <v>46</v>
      </c>
      <c r="J49">
        <v>94.9</v>
      </c>
      <c r="K49">
        <v>94.73</v>
      </c>
      <c r="L49">
        <v>10.69</v>
      </c>
      <c r="M49">
        <v>10.67</v>
      </c>
      <c r="N49" t="s">
        <v>171</v>
      </c>
      <c r="O49" t="s">
        <v>171</v>
      </c>
    </row>
    <row r="50" spans="1:15" x14ac:dyDescent="0.25">
      <c r="A50" t="s">
        <v>45</v>
      </c>
      <c r="B50" t="s">
        <v>46</v>
      </c>
      <c r="C50" t="s">
        <v>172</v>
      </c>
      <c r="D50" t="s">
        <v>39</v>
      </c>
      <c r="E50" t="s">
        <v>111</v>
      </c>
      <c r="F50">
        <v>1</v>
      </c>
      <c r="G50" s="37">
        <v>45176.86273148148</v>
      </c>
      <c r="H50">
        <v>1</v>
      </c>
      <c r="I50" t="s">
        <v>46</v>
      </c>
      <c r="J50">
        <v>129.19999999999999</v>
      </c>
      <c r="K50">
        <v>128.19999999999999</v>
      </c>
      <c r="L50">
        <v>14.56</v>
      </c>
      <c r="M50">
        <v>14.44</v>
      </c>
      <c r="N50" t="s">
        <v>173</v>
      </c>
      <c r="O50" t="s">
        <v>173</v>
      </c>
    </row>
    <row r="51" spans="1:15" x14ac:dyDescent="0.25">
      <c r="A51" t="s">
        <v>45</v>
      </c>
      <c r="B51" t="s">
        <v>46</v>
      </c>
      <c r="C51" t="s">
        <v>174</v>
      </c>
      <c r="D51" t="s">
        <v>39</v>
      </c>
      <c r="E51" t="s">
        <v>111</v>
      </c>
      <c r="F51">
        <v>1</v>
      </c>
      <c r="G51" s="37">
        <v>45176.870509259257</v>
      </c>
      <c r="H51">
        <v>1</v>
      </c>
      <c r="I51" t="s">
        <v>46</v>
      </c>
      <c r="J51">
        <v>100.4</v>
      </c>
      <c r="K51">
        <v>100.1</v>
      </c>
      <c r="L51">
        <v>11.31</v>
      </c>
      <c r="M51">
        <v>11.27</v>
      </c>
      <c r="N51" t="s">
        <v>175</v>
      </c>
      <c r="O51" t="s">
        <v>175</v>
      </c>
    </row>
    <row r="52" spans="1:15" x14ac:dyDescent="0.25">
      <c r="A52" t="s">
        <v>45</v>
      </c>
      <c r="B52" t="s">
        <v>46</v>
      </c>
      <c r="C52" t="s">
        <v>176</v>
      </c>
      <c r="D52" t="s">
        <v>39</v>
      </c>
      <c r="E52" t="s">
        <v>111</v>
      </c>
      <c r="F52">
        <v>1</v>
      </c>
      <c r="G52" s="37">
        <v>45176.87804398148</v>
      </c>
      <c r="H52">
        <v>1</v>
      </c>
      <c r="I52" t="s">
        <v>46</v>
      </c>
      <c r="J52">
        <v>57.13</v>
      </c>
      <c r="K52">
        <v>55.79</v>
      </c>
      <c r="L52">
        <v>6.4359999999999999</v>
      </c>
      <c r="M52">
        <v>6.2850000000000001</v>
      </c>
      <c r="N52" t="s">
        <v>177</v>
      </c>
      <c r="O52" t="s">
        <v>177</v>
      </c>
    </row>
    <row r="53" spans="1:15" x14ac:dyDescent="0.25">
      <c r="A53" t="s">
        <v>45</v>
      </c>
      <c r="B53" t="s">
        <v>46</v>
      </c>
      <c r="C53">
        <v>1</v>
      </c>
      <c r="D53" t="s">
        <v>39</v>
      </c>
      <c r="E53" t="s">
        <v>111</v>
      </c>
      <c r="F53">
        <v>1</v>
      </c>
      <c r="G53" s="37">
        <v>45176.887060185189</v>
      </c>
      <c r="H53">
        <v>1</v>
      </c>
      <c r="I53" t="s">
        <v>46</v>
      </c>
      <c r="J53">
        <v>12.15</v>
      </c>
      <c r="K53">
        <v>12</v>
      </c>
      <c r="L53">
        <v>1.369</v>
      </c>
      <c r="M53">
        <v>1.351</v>
      </c>
      <c r="N53" t="s">
        <v>178</v>
      </c>
      <c r="O53" t="s">
        <v>178</v>
      </c>
    </row>
    <row r="54" spans="1:15" x14ac:dyDescent="0.25">
      <c r="A54" t="s">
        <v>45</v>
      </c>
      <c r="B54" t="s">
        <v>46</v>
      </c>
      <c r="C54">
        <v>2.5</v>
      </c>
      <c r="D54" t="s">
        <v>39</v>
      </c>
      <c r="E54" t="s">
        <v>111</v>
      </c>
      <c r="F54">
        <v>1</v>
      </c>
      <c r="G54" s="37">
        <v>45176.893229166664</v>
      </c>
      <c r="H54">
        <v>1</v>
      </c>
      <c r="I54" t="s">
        <v>46</v>
      </c>
      <c r="J54">
        <v>25.03</v>
      </c>
      <c r="K54">
        <v>24.85</v>
      </c>
      <c r="L54">
        <v>2.82</v>
      </c>
      <c r="M54">
        <v>2.8</v>
      </c>
      <c r="N54" t="s">
        <v>179</v>
      </c>
      <c r="O54" t="s">
        <v>179</v>
      </c>
    </row>
    <row r="55" spans="1:15" x14ac:dyDescent="0.25">
      <c r="A55" t="s">
        <v>45</v>
      </c>
      <c r="B55" t="s">
        <v>46</v>
      </c>
      <c r="C55" t="s">
        <v>48</v>
      </c>
      <c r="D55" t="s">
        <v>39</v>
      </c>
      <c r="E55" t="s">
        <v>111</v>
      </c>
      <c r="F55">
        <v>1</v>
      </c>
      <c r="G55" s="37">
        <v>45176.899178240739</v>
      </c>
      <c r="H55">
        <v>1</v>
      </c>
      <c r="I55" t="s">
        <v>46</v>
      </c>
      <c r="J55">
        <v>3.234</v>
      </c>
      <c r="K55">
        <v>3.1230000000000002</v>
      </c>
      <c r="L55">
        <v>0.36430000000000001</v>
      </c>
      <c r="M55">
        <v>0.3518</v>
      </c>
      <c r="N55" t="s">
        <v>180</v>
      </c>
      <c r="O55" t="s">
        <v>180</v>
      </c>
    </row>
    <row r="56" spans="1:15" x14ac:dyDescent="0.25">
      <c r="A56" t="s">
        <v>45</v>
      </c>
      <c r="B56" t="s">
        <v>46</v>
      </c>
      <c r="C56" t="s">
        <v>181</v>
      </c>
      <c r="D56" t="s">
        <v>39</v>
      </c>
      <c r="E56" t="s">
        <v>111</v>
      </c>
      <c r="F56">
        <v>1</v>
      </c>
      <c r="G56" s="37">
        <v>45176.907280092593</v>
      </c>
      <c r="H56">
        <v>1</v>
      </c>
      <c r="I56" t="s">
        <v>46</v>
      </c>
      <c r="J56">
        <v>66.290000000000006</v>
      </c>
      <c r="K56">
        <v>67.239999999999995</v>
      </c>
      <c r="L56">
        <v>7.468</v>
      </c>
      <c r="M56">
        <v>7.5739999999999998</v>
      </c>
      <c r="N56" t="s">
        <v>182</v>
      </c>
      <c r="O56" t="s">
        <v>182</v>
      </c>
    </row>
    <row r="57" spans="1:15" x14ac:dyDescent="0.25">
      <c r="A57" t="s">
        <v>45</v>
      </c>
      <c r="B57" t="s">
        <v>46</v>
      </c>
      <c r="C57" t="s">
        <v>183</v>
      </c>
      <c r="D57" t="s">
        <v>39</v>
      </c>
      <c r="E57" t="s">
        <v>111</v>
      </c>
      <c r="F57">
        <v>1</v>
      </c>
      <c r="G57" s="37">
        <v>45176.9141087963</v>
      </c>
      <c r="H57">
        <v>1</v>
      </c>
      <c r="I57" t="s">
        <v>46</v>
      </c>
      <c r="J57">
        <v>58.35</v>
      </c>
      <c r="K57">
        <v>58.5</v>
      </c>
      <c r="L57">
        <v>6.5730000000000004</v>
      </c>
      <c r="M57">
        <v>6.59</v>
      </c>
      <c r="N57" t="s">
        <v>184</v>
      </c>
      <c r="O57" t="s">
        <v>184</v>
      </c>
    </row>
    <row r="58" spans="1:15" x14ac:dyDescent="0.25">
      <c r="A58" t="s">
        <v>45</v>
      </c>
      <c r="B58" t="s">
        <v>46</v>
      </c>
      <c r="C58" t="s">
        <v>185</v>
      </c>
      <c r="D58" t="s">
        <v>39</v>
      </c>
      <c r="E58" t="s">
        <v>111</v>
      </c>
      <c r="F58">
        <v>1</v>
      </c>
      <c r="G58" s="37">
        <v>45176.921041666668</v>
      </c>
      <c r="H58">
        <v>1</v>
      </c>
      <c r="I58" t="s">
        <v>46</v>
      </c>
      <c r="J58">
        <v>28.04</v>
      </c>
      <c r="K58">
        <v>27.19</v>
      </c>
      <c r="L58">
        <v>3.1589999999999998</v>
      </c>
      <c r="M58">
        <v>3.0630000000000002</v>
      </c>
      <c r="N58" t="s">
        <v>186</v>
      </c>
      <c r="O58" t="s">
        <v>186</v>
      </c>
    </row>
    <row r="59" spans="1:15" x14ac:dyDescent="0.25">
      <c r="A59" t="s">
        <v>45</v>
      </c>
      <c r="B59" t="s">
        <v>46</v>
      </c>
      <c r="C59" t="s">
        <v>187</v>
      </c>
      <c r="D59" t="s">
        <v>39</v>
      </c>
      <c r="E59" t="s">
        <v>111</v>
      </c>
      <c r="F59">
        <v>1</v>
      </c>
      <c r="G59" s="37">
        <v>45176.930173611108</v>
      </c>
      <c r="H59">
        <v>1</v>
      </c>
      <c r="I59" t="s">
        <v>46</v>
      </c>
      <c r="J59">
        <v>59.26</v>
      </c>
      <c r="K59">
        <v>59.97</v>
      </c>
      <c r="L59">
        <v>6.6760000000000002</v>
      </c>
      <c r="M59">
        <v>6.7560000000000002</v>
      </c>
      <c r="N59" t="s">
        <v>188</v>
      </c>
      <c r="O59" t="s">
        <v>188</v>
      </c>
    </row>
    <row r="60" spans="1:15" x14ac:dyDescent="0.25">
      <c r="A60" t="s">
        <v>45</v>
      </c>
      <c r="B60" t="s">
        <v>46</v>
      </c>
      <c r="C60" t="s">
        <v>189</v>
      </c>
      <c r="D60" t="s">
        <v>39</v>
      </c>
      <c r="E60" t="s">
        <v>111</v>
      </c>
      <c r="F60">
        <v>1</v>
      </c>
      <c r="G60" s="37">
        <v>45176.940532407411</v>
      </c>
      <c r="H60">
        <v>1</v>
      </c>
      <c r="I60" t="s">
        <v>46</v>
      </c>
      <c r="J60">
        <v>33.369999999999997</v>
      </c>
      <c r="K60">
        <v>33.04</v>
      </c>
      <c r="L60">
        <v>3.7589999999999999</v>
      </c>
      <c r="M60">
        <v>3.722</v>
      </c>
      <c r="N60" t="s">
        <v>190</v>
      </c>
      <c r="O60" t="s">
        <v>190</v>
      </c>
    </row>
    <row r="61" spans="1:15" x14ac:dyDescent="0.25">
      <c r="A61" t="s">
        <v>45</v>
      </c>
      <c r="B61" t="s">
        <v>46</v>
      </c>
      <c r="C61" t="s">
        <v>191</v>
      </c>
      <c r="D61" t="s">
        <v>39</v>
      </c>
      <c r="E61" t="s">
        <v>111</v>
      </c>
      <c r="F61">
        <v>1</v>
      </c>
      <c r="G61" s="37">
        <v>45176.946944444448</v>
      </c>
      <c r="H61">
        <v>1</v>
      </c>
      <c r="I61" t="s">
        <v>46</v>
      </c>
      <c r="J61">
        <v>40.67</v>
      </c>
      <c r="K61">
        <v>41.01</v>
      </c>
      <c r="L61">
        <v>4.5819999999999999</v>
      </c>
      <c r="M61">
        <v>4.6189999999999998</v>
      </c>
      <c r="N61" t="s">
        <v>192</v>
      </c>
      <c r="O61" t="s">
        <v>192</v>
      </c>
    </row>
    <row r="62" spans="1:15" x14ac:dyDescent="0.25">
      <c r="A62" t="s">
        <v>45</v>
      </c>
      <c r="B62" t="s">
        <v>46</v>
      </c>
      <c r="C62" t="s">
        <v>193</v>
      </c>
      <c r="D62" t="s">
        <v>39</v>
      </c>
      <c r="E62" t="s">
        <v>111</v>
      </c>
      <c r="F62">
        <v>1</v>
      </c>
      <c r="G62" s="37">
        <v>45176.953275462962</v>
      </c>
      <c r="H62">
        <v>1</v>
      </c>
      <c r="I62" t="s">
        <v>46</v>
      </c>
      <c r="J62">
        <v>18.809999999999999</v>
      </c>
      <c r="K62">
        <v>19.89</v>
      </c>
      <c r="L62">
        <v>2.1190000000000002</v>
      </c>
      <c r="M62">
        <v>2.2400000000000002</v>
      </c>
      <c r="N62" t="s">
        <v>194</v>
      </c>
      <c r="O62" t="s">
        <v>194</v>
      </c>
    </row>
    <row r="63" spans="1:15" x14ac:dyDescent="0.25">
      <c r="A63" t="s">
        <v>45</v>
      </c>
      <c r="B63" t="s">
        <v>46</v>
      </c>
      <c r="C63" t="s">
        <v>195</v>
      </c>
      <c r="D63" t="s">
        <v>39</v>
      </c>
      <c r="E63" t="s">
        <v>111</v>
      </c>
      <c r="F63">
        <v>1</v>
      </c>
      <c r="G63" s="37">
        <v>45176.961793981478</v>
      </c>
      <c r="H63">
        <v>1</v>
      </c>
      <c r="I63" t="s">
        <v>46</v>
      </c>
      <c r="J63">
        <v>26.3</v>
      </c>
      <c r="K63">
        <v>26.16</v>
      </c>
      <c r="L63">
        <v>2.9630000000000001</v>
      </c>
      <c r="M63">
        <v>2.9470000000000001</v>
      </c>
      <c r="N63" t="s">
        <v>196</v>
      </c>
      <c r="O63" t="s">
        <v>196</v>
      </c>
    </row>
    <row r="64" spans="1:15" x14ac:dyDescent="0.25">
      <c r="A64" t="s">
        <v>45</v>
      </c>
      <c r="B64" t="s">
        <v>46</v>
      </c>
      <c r="C64" t="s">
        <v>197</v>
      </c>
      <c r="D64" t="s">
        <v>39</v>
      </c>
      <c r="E64" t="s">
        <v>111</v>
      </c>
      <c r="F64">
        <v>1</v>
      </c>
      <c r="G64" s="37">
        <v>45176.968356481484</v>
      </c>
      <c r="H64">
        <v>1</v>
      </c>
      <c r="I64" t="s">
        <v>46</v>
      </c>
      <c r="J64">
        <v>37.01</v>
      </c>
      <c r="K64">
        <v>36.67</v>
      </c>
      <c r="L64">
        <v>4.1689999999999996</v>
      </c>
      <c r="M64">
        <v>4.1310000000000002</v>
      </c>
      <c r="N64" t="s">
        <v>198</v>
      </c>
      <c r="O64" t="s">
        <v>198</v>
      </c>
    </row>
    <row r="65" spans="1:15" x14ac:dyDescent="0.25">
      <c r="A65" t="s">
        <v>45</v>
      </c>
      <c r="B65" t="s">
        <v>46</v>
      </c>
      <c r="C65" t="s">
        <v>199</v>
      </c>
      <c r="D65" t="s">
        <v>39</v>
      </c>
      <c r="E65" t="s">
        <v>111</v>
      </c>
      <c r="F65">
        <v>1</v>
      </c>
      <c r="G65" s="37">
        <v>45176.974999999999</v>
      </c>
      <c r="H65">
        <v>1</v>
      </c>
      <c r="I65" t="s">
        <v>46</v>
      </c>
      <c r="J65">
        <v>45.39</v>
      </c>
      <c r="K65">
        <v>45.45</v>
      </c>
      <c r="L65">
        <v>5.1130000000000004</v>
      </c>
      <c r="M65">
        <v>5.12</v>
      </c>
      <c r="N65" t="s">
        <v>200</v>
      </c>
      <c r="O65" t="s">
        <v>200</v>
      </c>
    </row>
    <row r="66" spans="1:15" x14ac:dyDescent="0.25">
      <c r="A66" t="s">
        <v>45</v>
      </c>
      <c r="B66" t="s">
        <v>46</v>
      </c>
      <c r="C66" t="s">
        <v>201</v>
      </c>
      <c r="D66" t="s">
        <v>39</v>
      </c>
      <c r="E66" t="s">
        <v>111</v>
      </c>
      <c r="F66">
        <v>1</v>
      </c>
      <c r="G66" s="37">
        <v>45176.981782407405</v>
      </c>
      <c r="H66">
        <v>1</v>
      </c>
      <c r="I66" t="s">
        <v>46</v>
      </c>
      <c r="J66">
        <v>72.540000000000006</v>
      </c>
      <c r="K66">
        <v>71.709999999999994</v>
      </c>
      <c r="L66">
        <v>8.1720000000000006</v>
      </c>
      <c r="M66">
        <v>8.0790000000000006</v>
      </c>
      <c r="N66" t="s">
        <v>202</v>
      </c>
      <c r="O66" t="s">
        <v>202</v>
      </c>
    </row>
    <row r="67" spans="1:15" x14ac:dyDescent="0.25">
      <c r="A67" t="s">
        <v>45</v>
      </c>
      <c r="B67" t="s">
        <v>46</v>
      </c>
      <c r="C67" t="s">
        <v>203</v>
      </c>
      <c r="D67" t="s">
        <v>39</v>
      </c>
      <c r="E67" t="s">
        <v>111</v>
      </c>
      <c r="F67">
        <v>1</v>
      </c>
      <c r="G67" s="37">
        <v>45176.988981481481</v>
      </c>
      <c r="H67">
        <v>1</v>
      </c>
      <c r="I67" t="s">
        <v>46</v>
      </c>
      <c r="J67">
        <v>100.1</v>
      </c>
      <c r="K67">
        <v>99.08</v>
      </c>
      <c r="L67">
        <v>11.28</v>
      </c>
      <c r="M67">
        <v>11.16</v>
      </c>
      <c r="N67" t="s">
        <v>204</v>
      </c>
      <c r="O67" t="s">
        <v>204</v>
      </c>
    </row>
    <row r="68" spans="1:15" x14ac:dyDescent="0.25">
      <c r="A68" t="s">
        <v>45</v>
      </c>
      <c r="B68" t="s">
        <v>46</v>
      </c>
      <c r="C68" t="s">
        <v>205</v>
      </c>
      <c r="D68" t="s">
        <v>39</v>
      </c>
      <c r="E68" t="s">
        <v>111</v>
      </c>
      <c r="F68">
        <v>1</v>
      </c>
      <c r="G68" s="37">
        <v>45176.995752314811</v>
      </c>
      <c r="H68">
        <v>1</v>
      </c>
      <c r="I68" t="s">
        <v>46</v>
      </c>
      <c r="J68">
        <v>25.48</v>
      </c>
      <c r="K68">
        <v>25.27</v>
      </c>
      <c r="L68">
        <v>2.87</v>
      </c>
      <c r="M68">
        <v>2.8460000000000001</v>
      </c>
      <c r="N68" t="s">
        <v>206</v>
      </c>
      <c r="O68" t="s">
        <v>206</v>
      </c>
    </row>
    <row r="69" spans="1:15" x14ac:dyDescent="0.25">
      <c r="A69" t="s">
        <v>45</v>
      </c>
      <c r="B69" t="s">
        <v>46</v>
      </c>
      <c r="C69" t="s">
        <v>207</v>
      </c>
      <c r="D69" t="s">
        <v>39</v>
      </c>
      <c r="E69" t="s">
        <v>111</v>
      </c>
      <c r="F69">
        <v>1</v>
      </c>
      <c r="G69" s="37">
        <v>45177.002708333333</v>
      </c>
      <c r="H69">
        <v>1</v>
      </c>
      <c r="I69" t="s">
        <v>46</v>
      </c>
      <c r="J69">
        <v>76.510000000000005</v>
      </c>
      <c r="K69">
        <v>77.040000000000006</v>
      </c>
      <c r="L69">
        <v>8.6189999999999998</v>
      </c>
      <c r="M69">
        <v>8.6790000000000003</v>
      </c>
      <c r="N69" t="s">
        <v>208</v>
      </c>
      <c r="O69" t="s">
        <v>208</v>
      </c>
    </row>
    <row r="70" spans="1:15" x14ac:dyDescent="0.25">
      <c r="A70" t="s">
        <v>45</v>
      </c>
      <c r="B70" t="s">
        <v>46</v>
      </c>
      <c r="C70" t="s">
        <v>209</v>
      </c>
      <c r="D70" t="s">
        <v>39</v>
      </c>
      <c r="E70" t="s">
        <v>111</v>
      </c>
      <c r="F70">
        <v>1</v>
      </c>
      <c r="G70" s="37">
        <v>45177.009293981479</v>
      </c>
      <c r="H70">
        <v>1</v>
      </c>
      <c r="I70" t="s">
        <v>46</v>
      </c>
      <c r="J70">
        <v>15.77</v>
      </c>
      <c r="K70">
        <v>14.82</v>
      </c>
      <c r="L70">
        <v>1.7769999999999999</v>
      </c>
      <c r="M70">
        <v>1.669</v>
      </c>
      <c r="N70" t="s">
        <v>210</v>
      </c>
      <c r="O70" t="s">
        <v>210</v>
      </c>
    </row>
    <row r="71" spans="1:15" x14ac:dyDescent="0.25">
      <c r="A71" t="s">
        <v>45</v>
      </c>
      <c r="B71" t="s">
        <v>46</v>
      </c>
      <c r="C71" t="s">
        <v>211</v>
      </c>
      <c r="D71" t="s">
        <v>39</v>
      </c>
      <c r="E71" t="s">
        <v>111</v>
      </c>
      <c r="F71">
        <v>1</v>
      </c>
      <c r="G71" s="37">
        <v>45177.01766203704</v>
      </c>
      <c r="H71">
        <v>1</v>
      </c>
      <c r="I71" t="s">
        <v>46</v>
      </c>
      <c r="J71">
        <v>39.270000000000003</v>
      </c>
      <c r="K71">
        <v>40.869999999999997</v>
      </c>
      <c r="L71">
        <v>4.4240000000000004</v>
      </c>
      <c r="M71">
        <v>4.6040000000000001</v>
      </c>
      <c r="N71" t="s">
        <v>212</v>
      </c>
      <c r="O71" t="s">
        <v>212</v>
      </c>
    </row>
    <row r="72" spans="1:15" x14ac:dyDescent="0.25">
      <c r="A72" t="s">
        <v>45</v>
      </c>
      <c r="B72" t="s">
        <v>46</v>
      </c>
      <c r="C72" t="s">
        <v>213</v>
      </c>
      <c r="D72" t="s">
        <v>39</v>
      </c>
      <c r="E72" t="s">
        <v>111</v>
      </c>
      <c r="F72">
        <v>1</v>
      </c>
      <c r="G72" s="37">
        <v>45177.027094907404</v>
      </c>
      <c r="H72">
        <v>1</v>
      </c>
      <c r="I72" t="s">
        <v>46</v>
      </c>
      <c r="J72">
        <v>30.91</v>
      </c>
      <c r="K72">
        <v>30.78</v>
      </c>
      <c r="L72">
        <v>3.4820000000000002</v>
      </c>
      <c r="M72">
        <v>3.468</v>
      </c>
      <c r="N72" t="s">
        <v>214</v>
      </c>
      <c r="O72" t="s">
        <v>214</v>
      </c>
    </row>
    <row r="73" spans="1:15" x14ac:dyDescent="0.25">
      <c r="A73" t="s">
        <v>45</v>
      </c>
      <c r="B73" t="s">
        <v>46</v>
      </c>
      <c r="C73" t="s">
        <v>215</v>
      </c>
      <c r="D73" t="s">
        <v>39</v>
      </c>
      <c r="E73" t="s">
        <v>111</v>
      </c>
      <c r="F73">
        <v>1</v>
      </c>
      <c r="G73" s="37">
        <v>45177.033946759257</v>
      </c>
      <c r="H73">
        <v>1</v>
      </c>
      <c r="I73" t="s">
        <v>46</v>
      </c>
      <c r="J73">
        <v>36.44</v>
      </c>
      <c r="K73">
        <v>36.520000000000003</v>
      </c>
      <c r="L73">
        <v>4.1050000000000004</v>
      </c>
      <c r="M73">
        <v>4.1139999999999999</v>
      </c>
      <c r="N73" t="s">
        <v>216</v>
      </c>
      <c r="O73" t="s">
        <v>216</v>
      </c>
    </row>
    <row r="74" spans="1:15" x14ac:dyDescent="0.25">
      <c r="A74" t="s">
        <v>45</v>
      </c>
      <c r="B74" t="s">
        <v>46</v>
      </c>
      <c r="C74" t="s">
        <v>217</v>
      </c>
      <c r="D74" t="s">
        <v>39</v>
      </c>
      <c r="E74" t="s">
        <v>111</v>
      </c>
      <c r="F74">
        <v>1</v>
      </c>
      <c r="G74" s="37">
        <v>45177.040532407409</v>
      </c>
      <c r="H74">
        <v>1</v>
      </c>
      <c r="I74" t="s">
        <v>46</v>
      </c>
      <c r="J74">
        <v>21.94</v>
      </c>
      <c r="K74">
        <v>21.76</v>
      </c>
      <c r="L74">
        <v>2.472</v>
      </c>
      <c r="M74">
        <v>2.4510000000000001</v>
      </c>
      <c r="N74" t="s">
        <v>218</v>
      </c>
      <c r="O74" t="s">
        <v>218</v>
      </c>
    </row>
    <row r="75" spans="1:15" x14ac:dyDescent="0.25">
      <c r="A75" t="s">
        <v>45</v>
      </c>
      <c r="B75" t="s">
        <v>46</v>
      </c>
      <c r="C75" t="s">
        <v>219</v>
      </c>
      <c r="D75" t="s">
        <v>39</v>
      </c>
      <c r="E75" t="s">
        <v>111</v>
      </c>
      <c r="F75">
        <v>1</v>
      </c>
      <c r="G75" s="37">
        <v>45177.047037037039</v>
      </c>
      <c r="H75">
        <v>1</v>
      </c>
      <c r="I75" t="s">
        <v>46</v>
      </c>
      <c r="J75">
        <v>32.090000000000003</v>
      </c>
      <c r="K75">
        <v>31.99</v>
      </c>
      <c r="L75">
        <v>3.6150000000000002</v>
      </c>
      <c r="M75">
        <v>3.6040000000000001</v>
      </c>
      <c r="N75" t="s">
        <v>220</v>
      </c>
      <c r="O75" t="s">
        <v>220</v>
      </c>
    </row>
    <row r="76" spans="1:15" x14ac:dyDescent="0.25">
      <c r="A76" t="s">
        <v>45</v>
      </c>
      <c r="B76" t="s">
        <v>46</v>
      </c>
      <c r="C76" t="s">
        <v>221</v>
      </c>
      <c r="D76" t="s">
        <v>39</v>
      </c>
      <c r="E76" t="s">
        <v>111</v>
      </c>
      <c r="F76">
        <v>1</v>
      </c>
      <c r="G76" s="37">
        <v>45177.053831018522</v>
      </c>
      <c r="H76">
        <v>1</v>
      </c>
      <c r="I76" t="s">
        <v>46</v>
      </c>
      <c r="J76">
        <v>29.29</v>
      </c>
      <c r="K76">
        <v>29.17</v>
      </c>
      <c r="L76">
        <v>3.3</v>
      </c>
      <c r="M76">
        <v>3.286</v>
      </c>
      <c r="N76" t="s">
        <v>222</v>
      </c>
      <c r="O76" t="s">
        <v>222</v>
      </c>
    </row>
    <row r="77" spans="1:15" x14ac:dyDescent="0.25">
      <c r="A77" t="s">
        <v>45</v>
      </c>
      <c r="B77" t="s">
        <v>46</v>
      </c>
      <c r="C77" t="s">
        <v>223</v>
      </c>
      <c r="D77" t="s">
        <v>39</v>
      </c>
      <c r="E77" t="s">
        <v>111</v>
      </c>
      <c r="F77">
        <v>1</v>
      </c>
      <c r="G77" s="37">
        <v>45177.060474537036</v>
      </c>
      <c r="H77">
        <v>1</v>
      </c>
      <c r="I77" t="s">
        <v>46</v>
      </c>
      <c r="J77">
        <v>44.76</v>
      </c>
      <c r="K77">
        <v>44.95</v>
      </c>
      <c r="L77">
        <v>5.0419999999999998</v>
      </c>
      <c r="M77">
        <v>5.0629999999999997</v>
      </c>
      <c r="N77" t="s">
        <v>224</v>
      </c>
      <c r="O77" t="s">
        <v>224</v>
      </c>
    </row>
    <row r="78" spans="1:15" x14ac:dyDescent="0.25">
      <c r="A78" t="s">
        <v>45</v>
      </c>
      <c r="B78" t="s">
        <v>46</v>
      </c>
      <c r="C78" t="s">
        <v>225</v>
      </c>
      <c r="D78" t="s">
        <v>39</v>
      </c>
      <c r="E78" t="s">
        <v>111</v>
      </c>
      <c r="F78">
        <v>1</v>
      </c>
      <c r="G78" s="37">
        <v>45177.070150462961</v>
      </c>
      <c r="H78">
        <v>1</v>
      </c>
      <c r="I78" t="s">
        <v>46</v>
      </c>
      <c r="J78">
        <v>5.3630000000000004</v>
      </c>
      <c r="K78">
        <v>5.0519999999999996</v>
      </c>
      <c r="L78">
        <v>0.60419999999999996</v>
      </c>
      <c r="M78">
        <v>0.56910000000000005</v>
      </c>
      <c r="N78" t="s">
        <v>226</v>
      </c>
      <c r="O78" t="s">
        <v>226</v>
      </c>
    </row>
    <row r="79" spans="1:15" x14ac:dyDescent="0.25">
      <c r="A79" t="s">
        <v>45</v>
      </c>
      <c r="B79" t="s">
        <v>46</v>
      </c>
      <c r="C79" t="s">
        <v>243</v>
      </c>
      <c r="D79" t="s">
        <v>39</v>
      </c>
      <c r="E79" t="s">
        <v>111</v>
      </c>
      <c r="F79">
        <v>1</v>
      </c>
      <c r="G79" s="37">
        <v>45177.077685185184</v>
      </c>
      <c r="H79">
        <v>1</v>
      </c>
      <c r="I79" t="s">
        <v>46</v>
      </c>
      <c r="J79">
        <v>8.2970000000000006</v>
      </c>
      <c r="K79">
        <v>8.3260000000000005</v>
      </c>
      <c r="L79">
        <v>0.93469999999999998</v>
      </c>
      <c r="M79">
        <v>0.93799999999999994</v>
      </c>
      <c r="N79" t="s">
        <v>227</v>
      </c>
      <c r="O79" t="s">
        <v>227</v>
      </c>
    </row>
    <row r="80" spans="1:15" x14ac:dyDescent="0.25">
      <c r="A80" t="s">
        <v>45</v>
      </c>
      <c r="B80" t="s">
        <v>46</v>
      </c>
      <c r="C80" t="s">
        <v>228</v>
      </c>
      <c r="D80" t="s">
        <v>39</v>
      </c>
      <c r="E80" t="s">
        <v>111</v>
      </c>
      <c r="F80">
        <v>1</v>
      </c>
      <c r="G80" s="37">
        <v>45177.083425925928</v>
      </c>
      <c r="H80">
        <v>1</v>
      </c>
      <c r="I80" t="s">
        <v>46</v>
      </c>
      <c r="J80">
        <v>5.9580000000000002</v>
      </c>
      <c r="K80">
        <v>5.8869999999999996</v>
      </c>
      <c r="L80">
        <v>0.67120000000000002</v>
      </c>
      <c r="M80">
        <v>0.66320000000000001</v>
      </c>
      <c r="N80" t="s">
        <v>229</v>
      </c>
      <c r="O80" t="s">
        <v>229</v>
      </c>
    </row>
    <row r="81" spans="1:15" x14ac:dyDescent="0.25">
      <c r="A81" t="s">
        <v>45</v>
      </c>
      <c r="B81" t="s">
        <v>46</v>
      </c>
      <c r="C81" t="s">
        <v>230</v>
      </c>
      <c r="D81" t="s">
        <v>39</v>
      </c>
      <c r="E81" t="s">
        <v>111</v>
      </c>
      <c r="F81">
        <v>1</v>
      </c>
      <c r="G81" s="37">
        <v>45177.089594907404</v>
      </c>
      <c r="H81">
        <v>1</v>
      </c>
      <c r="I81" t="s">
        <v>46</v>
      </c>
      <c r="J81">
        <v>17.52</v>
      </c>
      <c r="K81">
        <v>17.510000000000002</v>
      </c>
      <c r="L81">
        <v>1.974</v>
      </c>
      <c r="M81">
        <v>1.9730000000000001</v>
      </c>
      <c r="N81" t="s">
        <v>231</v>
      </c>
      <c r="O81" t="s">
        <v>231</v>
      </c>
    </row>
    <row r="82" spans="1:15" x14ac:dyDescent="0.25">
      <c r="A82" t="s">
        <v>45</v>
      </c>
      <c r="B82" t="s">
        <v>46</v>
      </c>
      <c r="C82" t="s">
        <v>48</v>
      </c>
      <c r="D82" t="s">
        <v>39</v>
      </c>
      <c r="E82" t="s">
        <v>111</v>
      </c>
      <c r="F82">
        <v>1</v>
      </c>
      <c r="G82" s="37">
        <v>45177.095520833333</v>
      </c>
      <c r="H82">
        <v>1</v>
      </c>
      <c r="I82" t="s">
        <v>46</v>
      </c>
      <c r="J82">
        <v>2.411</v>
      </c>
      <c r="K82">
        <v>1.8049999999999999</v>
      </c>
      <c r="L82">
        <v>0.27160000000000001</v>
      </c>
      <c r="M82">
        <v>0.20330000000000001</v>
      </c>
      <c r="N82" t="s">
        <v>232</v>
      </c>
      <c r="O82" t="s">
        <v>232</v>
      </c>
    </row>
    <row r="83" spans="1:15" x14ac:dyDescent="0.25">
      <c r="A83" t="s">
        <v>45</v>
      </c>
      <c r="B83" t="s">
        <v>46</v>
      </c>
      <c r="C83" t="s">
        <v>48</v>
      </c>
      <c r="D83" t="s">
        <v>39</v>
      </c>
      <c r="E83" t="s">
        <v>111</v>
      </c>
      <c r="F83">
        <v>1</v>
      </c>
      <c r="G83" s="37">
        <v>45177.102418981478</v>
      </c>
      <c r="H83">
        <v>1</v>
      </c>
      <c r="I83" t="s">
        <v>46</v>
      </c>
      <c r="J83">
        <v>2.214</v>
      </c>
      <c r="K83">
        <v>2.2759999999999998</v>
      </c>
      <c r="L83">
        <v>0.24940000000000001</v>
      </c>
      <c r="M83">
        <v>0.25640000000000002</v>
      </c>
      <c r="N83" t="s">
        <v>233</v>
      </c>
      <c r="O83" t="s">
        <v>233</v>
      </c>
    </row>
    <row r="84" spans="1:15" x14ac:dyDescent="0.25">
      <c r="A84" t="s">
        <v>45</v>
      </c>
      <c r="B84" t="s">
        <v>46</v>
      </c>
      <c r="C84">
        <v>0.1</v>
      </c>
      <c r="D84" t="s">
        <v>39</v>
      </c>
      <c r="E84" t="s">
        <v>111</v>
      </c>
      <c r="F84">
        <v>1</v>
      </c>
      <c r="G84" s="37">
        <v>45177.107997685183</v>
      </c>
      <c r="H84">
        <v>1</v>
      </c>
      <c r="I84" t="s">
        <v>46</v>
      </c>
      <c r="J84">
        <v>2.9390000000000001</v>
      </c>
      <c r="K84">
        <v>2.7440000000000002</v>
      </c>
      <c r="L84">
        <v>0.33110000000000001</v>
      </c>
      <c r="M84">
        <v>0.30919999999999997</v>
      </c>
      <c r="N84" t="s">
        <v>234</v>
      </c>
      <c r="O84" t="s">
        <v>234</v>
      </c>
    </row>
    <row r="85" spans="1:15" x14ac:dyDescent="0.25">
      <c r="A85" t="s">
        <v>45</v>
      </c>
      <c r="B85" t="s">
        <v>46</v>
      </c>
      <c r="C85">
        <v>0.2</v>
      </c>
      <c r="D85" t="s">
        <v>39</v>
      </c>
      <c r="E85" t="s">
        <v>111</v>
      </c>
      <c r="F85">
        <v>1</v>
      </c>
      <c r="G85" s="37">
        <v>45177.11509259259</v>
      </c>
      <c r="H85">
        <v>1</v>
      </c>
      <c r="I85" t="s">
        <v>46</v>
      </c>
      <c r="J85">
        <v>3.5190000000000001</v>
      </c>
      <c r="K85">
        <v>3.5369999999999999</v>
      </c>
      <c r="L85">
        <v>0.39639999999999997</v>
      </c>
      <c r="M85">
        <v>0.39850000000000002</v>
      </c>
      <c r="N85" t="s">
        <v>235</v>
      </c>
      <c r="O85" t="s">
        <v>235</v>
      </c>
    </row>
    <row r="86" spans="1:15" x14ac:dyDescent="0.25">
      <c r="A86" t="s">
        <v>45</v>
      </c>
      <c r="B86" t="s">
        <v>46</v>
      </c>
      <c r="C86">
        <v>0.5</v>
      </c>
      <c r="D86" t="s">
        <v>39</v>
      </c>
      <c r="E86" t="s">
        <v>111</v>
      </c>
      <c r="F86">
        <v>1</v>
      </c>
      <c r="G86" s="37">
        <v>45177.120844907404</v>
      </c>
      <c r="H86">
        <v>1</v>
      </c>
      <c r="I86" t="s">
        <v>46</v>
      </c>
      <c r="J86">
        <v>5.907</v>
      </c>
      <c r="K86">
        <v>5.9039999999999999</v>
      </c>
      <c r="L86">
        <v>0.66549999999999998</v>
      </c>
      <c r="M86">
        <v>0.66510000000000002</v>
      </c>
      <c r="N86" t="s">
        <v>236</v>
      </c>
      <c r="O86" t="s">
        <v>236</v>
      </c>
    </row>
    <row r="87" spans="1:15" x14ac:dyDescent="0.25">
      <c r="A87" t="s">
        <v>45</v>
      </c>
      <c r="B87" t="s">
        <v>46</v>
      </c>
      <c r="C87">
        <v>1</v>
      </c>
      <c r="D87" t="s">
        <v>39</v>
      </c>
      <c r="E87" t="s">
        <v>111</v>
      </c>
      <c r="F87">
        <v>1</v>
      </c>
      <c r="G87" s="37">
        <v>45177.126562500001</v>
      </c>
      <c r="H87">
        <v>1</v>
      </c>
      <c r="I87" t="s">
        <v>46</v>
      </c>
      <c r="J87">
        <v>9.9109999999999996</v>
      </c>
      <c r="K87">
        <v>10.050000000000001</v>
      </c>
      <c r="L87">
        <v>1.117</v>
      </c>
      <c r="M87">
        <v>1.1319999999999999</v>
      </c>
      <c r="N87" t="s">
        <v>237</v>
      </c>
      <c r="O87" t="s">
        <v>237</v>
      </c>
    </row>
    <row r="88" spans="1:15" x14ac:dyDescent="0.25">
      <c r="A88" t="s">
        <v>45</v>
      </c>
      <c r="B88" t="s">
        <v>46</v>
      </c>
      <c r="C88">
        <v>2.5</v>
      </c>
      <c r="D88" t="s">
        <v>39</v>
      </c>
      <c r="E88" t="s">
        <v>111</v>
      </c>
      <c r="F88">
        <v>1</v>
      </c>
      <c r="G88" s="37">
        <v>45177.132604166669</v>
      </c>
      <c r="H88">
        <v>1</v>
      </c>
      <c r="I88" t="s">
        <v>46</v>
      </c>
      <c r="J88">
        <v>23.13</v>
      </c>
      <c r="K88">
        <v>23.4</v>
      </c>
      <c r="L88">
        <v>2.6059999999999999</v>
      </c>
      <c r="M88">
        <v>2.6360000000000001</v>
      </c>
      <c r="N88" t="s">
        <v>238</v>
      </c>
      <c r="O88" t="s">
        <v>238</v>
      </c>
    </row>
    <row r="89" spans="1:15" x14ac:dyDescent="0.25">
      <c r="A89" t="s">
        <v>45</v>
      </c>
      <c r="B89" t="s">
        <v>46</v>
      </c>
      <c r="C89">
        <v>5</v>
      </c>
      <c r="D89" t="s">
        <v>39</v>
      </c>
      <c r="E89" t="s">
        <v>111</v>
      </c>
      <c r="F89">
        <v>1</v>
      </c>
      <c r="G89" s="37">
        <v>45177.139050925929</v>
      </c>
      <c r="H89">
        <v>1</v>
      </c>
      <c r="I89" t="s">
        <v>46</v>
      </c>
      <c r="J89">
        <v>47.33</v>
      </c>
      <c r="K89">
        <v>45.41</v>
      </c>
      <c r="L89">
        <v>5.3319999999999999</v>
      </c>
      <c r="M89">
        <v>5.1150000000000002</v>
      </c>
      <c r="N89" t="s">
        <v>239</v>
      </c>
      <c r="O89" t="s">
        <v>239</v>
      </c>
    </row>
    <row r="90" spans="1:15" x14ac:dyDescent="0.25">
      <c r="A90" t="s">
        <v>45</v>
      </c>
      <c r="B90" t="s">
        <v>46</v>
      </c>
      <c r="C90" t="s">
        <v>48</v>
      </c>
      <c r="D90" t="s">
        <v>39</v>
      </c>
      <c r="E90" t="s">
        <v>111</v>
      </c>
      <c r="F90">
        <v>1</v>
      </c>
      <c r="G90" s="37">
        <v>45177.147037037037</v>
      </c>
      <c r="H90">
        <v>1</v>
      </c>
      <c r="I90" t="s">
        <v>46</v>
      </c>
      <c r="J90">
        <v>3.1989999999999998</v>
      </c>
      <c r="K90">
        <v>2.1230000000000002</v>
      </c>
      <c r="L90">
        <v>0.3604</v>
      </c>
      <c r="M90">
        <v>0.2392</v>
      </c>
      <c r="N90" t="s">
        <v>240</v>
      </c>
      <c r="O90" t="s">
        <v>240</v>
      </c>
    </row>
    <row r="91" spans="1:15" x14ac:dyDescent="0.25">
      <c r="A91" t="s">
        <v>45</v>
      </c>
      <c r="B91" t="s">
        <v>46</v>
      </c>
      <c r="C91" t="s">
        <v>48</v>
      </c>
      <c r="D91" t="s">
        <v>39</v>
      </c>
      <c r="E91" t="s">
        <v>111</v>
      </c>
      <c r="F91">
        <v>1</v>
      </c>
      <c r="G91" s="37">
        <v>45177.157442129632</v>
      </c>
      <c r="H91">
        <v>1</v>
      </c>
      <c r="I91" t="s">
        <v>46</v>
      </c>
      <c r="J91">
        <v>2.6</v>
      </c>
      <c r="K91">
        <v>2.0990000000000002</v>
      </c>
      <c r="L91">
        <v>0.29289999999999999</v>
      </c>
      <c r="M91">
        <v>0.23649999999999999</v>
      </c>
      <c r="N91" t="s">
        <v>241</v>
      </c>
      <c r="O91" t="s">
        <v>241</v>
      </c>
    </row>
    <row r="92" spans="1:15" x14ac:dyDescent="0.25">
      <c r="A92" t="s">
        <v>45</v>
      </c>
      <c r="B92" t="s">
        <v>46</v>
      </c>
      <c r="C92" t="s">
        <v>48</v>
      </c>
      <c r="D92" t="s">
        <v>39</v>
      </c>
      <c r="E92" t="s">
        <v>111</v>
      </c>
      <c r="F92">
        <v>1</v>
      </c>
      <c r="G92" s="37">
        <v>45177.164224537039</v>
      </c>
      <c r="H92">
        <v>1</v>
      </c>
      <c r="I92" t="s">
        <v>46</v>
      </c>
      <c r="J92">
        <v>1.9710000000000001</v>
      </c>
      <c r="K92">
        <v>1.909</v>
      </c>
      <c r="L92">
        <v>0.222</v>
      </c>
      <c r="M92">
        <v>0.215</v>
      </c>
      <c r="N92" t="s">
        <v>242</v>
      </c>
      <c r="O92" t="s">
        <v>242</v>
      </c>
    </row>
    <row r="93" spans="1:15" x14ac:dyDescent="0.25">
      <c r="A93" t="s">
        <v>45</v>
      </c>
      <c r="B93" t="s">
        <v>46</v>
      </c>
      <c r="C93" t="s">
        <v>244</v>
      </c>
      <c r="D93" t="s">
        <v>39</v>
      </c>
      <c r="E93" t="s">
        <v>111</v>
      </c>
      <c r="F93">
        <v>1</v>
      </c>
      <c r="G93" s="37">
        <v>45177.491574074076</v>
      </c>
      <c r="H93">
        <v>1</v>
      </c>
      <c r="I93" t="s">
        <v>46</v>
      </c>
      <c r="J93">
        <v>22.25</v>
      </c>
      <c r="K93">
        <v>22.23</v>
      </c>
      <c r="L93">
        <v>2.5070000000000001</v>
      </c>
      <c r="M93">
        <v>2.5049999999999999</v>
      </c>
      <c r="N93" t="s">
        <v>245</v>
      </c>
      <c r="O93" t="s">
        <v>245</v>
      </c>
    </row>
    <row r="94" spans="1:15" x14ac:dyDescent="0.25">
      <c r="A94" t="s">
        <v>45</v>
      </c>
      <c r="B94" t="s">
        <v>46</v>
      </c>
      <c r="C94" t="s">
        <v>48</v>
      </c>
      <c r="D94" t="s">
        <v>39</v>
      </c>
      <c r="E94" t="s">
        <v>53</v>
      </c>
      <c r="F94">
        <v>1</v>
      </c>
      <c r="G94" s="37">
        <v>45176.522118055553</v>
      </c>
      <c r="H94">
        <v>2</v>
      </c>
      <c r="I94" t="s">
        <v>46</v>
      </c>
      <c r="J94">
        <v>5.3490000000000002</v>
      </c>
      <c r="K94">
        <v>4.5170000000000003</v>
      </c>
      <c r="L94">
        <v>0.63090000000000002</v>
      </c>
      <c r="M94">
        <v>0.53269999999999995</v>
      </c>
      <c r="N94" t="s">
        <v>106</v>
      </c>
      <c r="O94" t="s">
        <v>106</v>
      </c>
    </row>
    <row r="95" spans="1:15" x14ac:dyDescent="0.25">
      <c r="A95" t="s">
        <v>45</v>
      </c>
      <c r="B95" t="s">
        <v>46</v>
      </c>
      <c r="C95" t="s">
        <v>48</v>
      </c>
      <c r="D95" t="s">
        <v>39</v>
      </c>
      <c r="E95" t="s">
        <v>53</v>
      </c>
      <c r="F95">
        <v>1</v>
      </c>
      <c r="G95" s="37">
        <v>45176.530127314814</v>
      </c>
      <c r="H95">
        <v>2</v>
      </c>
      <c r="I95" t="s">
        <v>46</v>
      </c>
      <c r="J95">
        <v>2.2549999999999999</v>
      </c>
      <c r="K95">
        <v>1.9610000000000001</v>
      </c>
      <c r="L95">
        <v>0.26600000000000001</v>
      </c>
      <c r="M95">
        <v>0.23119999999999999</v>
      </c>
      <c r="N95" t="s">
        <v>107</v>
      </c>
      <c r="O95" t="s">
        <v>107</v>
      </c>
    </row>
    <row r="96" spans="1:15" x14ac:dyDescent="0.25">
      <c r="A96" t="s">
        <v>45</v>
      </c>
      <c r="B96" t="s">
        <v>46</v>
      </c>
      <c r="C96" t="s">
        <v>48</v>
      </c>
      <c r="D96" t="s">
        <v>39</v>
      </c>
      <c r="E96" t="s">
        <v>53</v>
      </c>
      <c r="F96">
        <v>1</v>
      </c>
      <c r="G96" s="37">
        <v>45176.536886574075</v>
      </c>
      <c r="H96">
        <v>2</v>
      </c>
      <c r="I96" t="s">
        <v>46</v>
      </c>
      <c r="J96">
        <v>1.429</v>
      </c>
      <c r="K96">
        <v>1.47</v>
      </c>
      <c r="L96">
        <v>0.16850000000000001</v>
      </c>
      <c r="M96">
        <v>0.17330000000000001</v>
      </c>
      <c r="N96" t="s">
        <v>108</v>
      </c>
      <c r="O96" t="s">
        <v>108</v>
      </c>
    </row>
    <row r="97" spans="1:15" x14ac:dyDescent="0.25">
      <c r="A97" t="s">
        <v>45</v>
      </c>
      <c r="B97" t="s">
        <v>46</v>
      </c>
      <c r="C97" t="s">
        <v>109</v>
      </c>
      <c r="D97" t="s">
        <v>39</v>
      </c>
      <c r="E97" t="s">
        <v>53</v>
      </c>
      <c r="F97">
        <v>1</v>
      </c>
      <c r="G97" s="37">
        <v>45176.545960648145</v>
      </c>
      <c r="H97">
        <v>2</v>
      </c>
      <c r="I97" t="s">
        <v>46</v>
      </c>
      <c r="J97">
        <v>7.44</v>
      </c>
      <c r="K97">
        <v>7.7249999999999996</v>
      </c>
      <c r="L97">
        <v>0.87749999999999995</v>
      </c>
      <c r="M97">
        <v>0.91100000000000003</v>
      </c>
      <c r="N97" t="s">
        <v>110</v>
      </c>
      <c r="O97" t="s">
        <v>110</v>
      </c>
    </row>
    <row r="98" spans="1:15" x14ac:dyDescent="0.25">
      <c r="A98" t="s">
        <v>51</v>
      </c>
      <c r="B98" t="s">
        <v>46</v>
      </c>
      <c r="C98" t="s">
        <v>49</v>
      </c>
      <c r="D98" t="s">
        <v>49</v>
      </c>
      <c r="F98">
        <v>1</v>
      </c>
      <c r="G98" s="37">
        <v>45176.555138888885</v>
      </c>
      <c r="H98">
        <v>2</v>
      </c>
      <c r="I98" t="s">
        <v>46</v>
      </c>
      <c r="J98">
        <v>1.1519999999999999</v>
      </c>
      <c r="K98">
        <v>1.5620000000000001</v>
      </c>
      <c r="L98">
        <v>0</v>
      </c>
      <c r="M98" t="s">
        <v>52</v>
      </c>
      <c r="N98" t="s">
        <v>52</v>
      </c>
      <c r="O98" t="s">
        <v>52</v>
      </c>
    </row>
    <row r="99" spans="1:15" x14ac:dyDescent="0.25">
      <c r="A99" t="s">
        <v>51</v>
      </c>
      <c r="B99" t="s">
        <v>46</v>
      </c>
      <c r="C99" t="s">
        <v>49</v>
      </c>
      <c r="D99" t="s">
        <v>49</v>
      </c>
      <c r="F99">
        <v>1</v>
      </c>
      <c r="G99" s="37">
        <v>45176.562199074076</v>
      </c>
      <c r="H99">
        <v>2</v>
      </c>
      <c r="I99" t="s">
        <v>46</v>
      </c>
      <c r="J99">
        <v>2.1389999999999998</v>
      </c>
      <c r="K99">
        <v>2.1110000000000002</v>
      </c>
      <c r="L99">
        <v>0.1</v>
      </c>
      <c r="M99" t="s">
        <v>52</v>
      </c>
      <c r="N99" t="s">
        <v>52</v>
      </c>
      <c r="O99" t="s">
        <v>52</v>
      </c>
    </row>
    <row r="100" spans="1:15" x14ac:dyDescent="0.25">
      <c r="A100" t="s">
        <v>51</v>
      </c>
      <c r="B100" t="s">
        <v>46</v>
      </c>
      <c r="C100" t="s">
        <v>49</v>
      </c>
      <c r="D100" t="s">
        <v>49</v>
      </c>
      <c r="F100">
        <v>1</v>
      </c>
      <c r="G100" s="37">
        <v>45176.567673611113</v>
      </c>
      <c r="H100">
        <v>2</v>
      </c>
      <c r="I100" t="s">
        <v>46</v>
      </c>
      <c r="J100">
        <v>2.9889999999999999</v>
      </c>
      <c r="K100">
        <v>2.9409999999999998</v>
      </c>
      <c r="L100">
        <v>0.2</v>
      </c>
      <c r="M100" t="s">
        <v>52</v>
      </c>
      <c r="N100" t="s">
        <v>52</v>
      </c>
      <c r="O100" t="s">
        <v>52</v>
      </c>
    </row>
    <row r="101" spans="1:15" x14ac:dyDescent="0.25">
      <c r="A101" t="s">
        <v>51</v>
      </c>
      <c r="B101" t="s">
        <v>46</v>
      </c>
      <c r="C101" t="s">
        <v>49</v>
      </c>
      <c r="D101" t="s">
        <v>49</v>
      </c>
      <c r="F101">
        <v>1</v>
      </c>
      <c r="G101" s="37">
        <v>45176.573368055557</v>
      </c>
      <c r="H101">
        <v>2</v>
      </c>
      <c r="I101" t="s">
        <v>46</v>
      </c>
      <c r="J101">
        <v>5.3689999999999998</v>
      </c>
      <c r="K101">
        <v>5.8680000000000003</v>
      </c>
      <c r="L101">
        <v>0.5</v>
      </c>
      <c r="M101" t="s">
        <v>52</v>
      </c>
      <c r="N101" t="s">
        <v>52</v>
      </c>
      <c r="O101" t="s">
        <v>52</v>
      </c>
    </row>
    <row r="102" spans="1:15" x14ac:dyDescent="0.25">
      <c r="A102" t="s">
        <v>51</v>
      </c>
      <c r="B102" t="s">
        <v>46</v>
      </c>
      <c r="C102" t="s">
        <v>49</v>
      </c>
      <c r="D102" t="s">
        <v>49</v>
      </c>
      <c r="F102">
        <v>1</v>
      </c>
      <c r="G102" s="37">
        <v>45176.581111111111</v>
      </c>
      <c r="H102">
        <v>2</v>
      </c>
      <c r="I102" t="s">
        <v>46</v>
      </c>
      <c r="J102">
        <v>9.984</v>
      </c>
      <c r="K102">
        <v>9.9019999999999992</v>
      </c>
      <c r="L102">
        <v>1</v>
      </c>
      <c r="M102" t="s">
        <v>52</v>
      </c>
      <c r="N102" t="s">
        <v>52</v>
      </c>
      <c r="O102" t="s">
        <v>52</v>
      </c>
    </row>
    <row r="103" spans="1:15" x14ac:dyDescent="0.25">
      <c r="A103" t="s">
        <v>51</v>
      </c>
      <c r="B103" t="s">
        <v>46</v>
      </c>
      <c r="C103" t="s">
        <v>49</v>
      </c>
      <c r="D103" t="s">
        <v>49</v>
      </c>
      <c r="F103">
        <v>1</v>
      </c>
      <c r="G103" s="37">
        <v>45176.587361111109</v>
      </c>
      <c r="H103">
        <v>2</v>
      </c>
      <c r="I103" t="s">
        <v>46</v>
      </c>
      <c r="J103">
        <v>22.61</v>
      </c>
      <c r="K103">
        <v>22.65</v>
      </c>
      <c r="L103">
        <v>2.5</v>
      </c>
      <c r="M103" t="s">
        <v>52</v>
      </c>
      <c r="N103" t="s">
        <v>52</v>
      </c>
      <c r="O103" t="s">
        <v>52</v>
      </c>
    </row>
    <row r="104" spans="1:15" x14ac:dyDescent="0.25">
      <c r="A104" t="s">
        <v>51</v>
      </c>
      <c r="B104" t="s">
        <v>46</v>
      </c>
      <c r="C104" t="s">
        <v>49</v>
      </c>
      <c r="D104" t="s">
        <v>49</v>
      </c>
      <c r="F104">
        <v>1</v>
      </c>
      <c r="G104" s="37">
        <v>45176.593854166669</v>
      </c>
      <c r="H104">
        <v>2</v>
      </c>
      <c r="I104" t="s">
        <v>46</v>
      </c>
      <c r="J104">
        <v>46.21</v>
      </c>
      <c r="K104">
        <v>45.9</v>
      </c>
      <c r="L104">
        <v>5</v>
      </c>
      <c r="M104" t="s">
        <v>52</v>
      </c>
      <c r="N104" t="s">
        <v>52</v>
      </c>
      <c r="O104" t="s">
        <v>52</v>
      </c>
    </row>
    <row r="105" spans="1:15" x14ac:dyDescent="0.25">
      <c r="A105" t="s">
        <v>51</v>
      </c>
      <c r="B105" t="s">
        <v>46</v>
      </c>
      <c r="C105" t="s">
        <v>49</v>
      </c>
      <c r="D105" t="s">
        <v>49</v>
      </c>
      <c r="F105">
        <v>1</v>
      </c>
      <c r="G105" s="37">
        <v>45176.601412037038</v>
      </c>
      <c r="H105">
        <v>2</v>
      </c>
      <c r="I105" t="s">
        <v>46</v>
      </c>
      <c r="J105">
        <v>90.95</v>
      </c>
      <c r="K105">
        <v>90</v>
      </c>
      <c r="L105">
        <v>10</v>
      </c>
      <c r="M105" t="s">
        <v>52</v>
      </c>
      <c r="N105" t="s">
        <v>52</v>
      </c>
      <c r="O105" t="s">
        <v>52</v>
      </c>
    </row>
    <row r="106" spans="1:15" x14ac:dyDescent="0.25">
      <c r="A106" t="s">
        <v>45</v>
      </c>
      <c r="B106" t="s">
        <v>46</v>
      </c>
      <c r="C106" t="s">
        <v>48</v>
      </c>
      <c r="D106" t="s">
        <v>39</v>
      </c>
      <c r="E106" t="s">
        <v>111</v>
      </c>
      <c r="F106">
        <v>1</v>
      </c>
      <c r="G106" s="37">
        <v>45176.607141203705</v>
      </c>
      <c r="H106">
        <v>2</v>
      </c>
      <c r="I106" t="s">
        <v>46</v>
      </c>
      <c r="J106">
        <v>2.706</v>
      </c>
      <c r="K106">
        <v>2.4870000000000001</v>
      </c>
      <c r="L106">
        <v>0.30480000000000002</v>
      </c>
      <c r="M106">
        <v>0.2802</v>
      </c>
      <c r="N106" t="s">
        <v>112</v>
      </c>
      <c r="O106" t="s">
        <v>112</v>
      </c>
    </row>
    <row r="107" spans="1:15" x14ac:dyDescent="0.25">
      <c r="A107" t="s">
        <v>45</v>
      </c>
      <c r="B107" t="s">
        <v>46</v>
      </c>
      <c r="C107" t="s">
        <v>48</v>
      </c>
      <c r="D107" t="s">
        <v>39</v>
      </c>
      <c r="E107" t="s">
        <v>111</v>
      </c>
      <c r="F107">
        <v>1</v>
      </c>
      <c r="G107" s="37">
        <v>45176.613923611112</v>
      </c>
      <c r="H107">
        <v>2</v>
      </c>
      <c r="I107" t="s">
        <v>46</v>
      </c>
      <c r="J107">
        <v>1.77</v>
      </c>
      <c r="K107">
        <v>1.8959999999999999</v>
      </c>
      <c r="L107">
        <v>0.19939999999999999</v>
      </c>
      <c r="M107">
        <v>0.21360000000000001</v>
      </c>
      <c r="N107" t="s">
        <v>113</v>
      </c>
      <c r="O107" t="s">
        <v>113</v>
      </c>
    </row>
    <row r="108" spans="1:15" x14ac:dyDescent="0.25">
      <c r="A108" t="s">
        <v>45</v>
      </c>
      <c r="B108" t="s">
        <v>46</v>
      </c>
      <c r="C108" t="s">
        <v>114</v>
      </c>
      <c r="D108" t="s">
        <v>39</v>
      </c>
      <c r="E108" t="s">
        <v>111</v>
      </c>
      <c r="F108">
        <v>1</v>
      </c>
      <c r="G108" s="37">
        <v>45176.623449074075</v>
      </c>
      <c r="H108">
        <v>2</v>
      </c>
      <c r="I108" t="s">
        <v>46</v>
      </c>
      <c r="J108">
        <v>46.57</v>
      </c>
      <c r="K108">
        <v>50.79</v>
      </c>
      <c r="L108">
        <v>5.2460000000000004</v>
      </c>
      <c r="M108">
        <v>5.7220000000000004</v>
      </c>
      <c r="N108" t="s">
        <v>115</v>
      </c>
      <c r="O108" t="s">
        <v>115</v>
      </c>
    </row>
    <row r="109" spans="1:15" x14ac:dyDescent="0.25">
      <c r="A109" t="s">
        <v>45</v>
      </c>
      <c r="B109" t="s">
        <v>46</v>
      </c>
      <c r="C109" t="s">
        <v>116</v>
      </c>
      <c r="D109" t="s">
        <v>39</v>
      </c>
      <c r="E109" t="s">
        <v>111</v>
      </c>
      <c r="F109">
        <v>1</v>
      </c>
      <c r="G109" s="37">
        <v>45176.636562500003</v>
      </c>
      <c r="H109">
        <v>2</v>
      </c>
      <c r="I109" t="s">
        <v>46</v>
      </c>
      <c r="J109">
        <v>52.29</v>
      </c>
      <c r="K109">
        <v>52.88</v>
      </c>
      <c r="L109">
        <v>5.891</v>
      </c>
      <c r="M109">
        <v>5.9569999999999999</v>
      </c>
      <c r="N109" t="s">
        <v>117</v>
      </c>
      <c r="O109" t="s">
        <v>117</v>
      </c>
    </row>
    <row r="110" spans="1:15" x14ac:dyDescent="0.25">
      <c r="A110" t="s">
        <v>45</v>
      </c>
      <c r="B110" t="s">
        <v>46</v>
      </c>
      <c r="C110" t="s">
        <v>118</v>
      </c>
      <c r="D110" t="s">
        <v>39</v>
      </c>
      <c r="E110" t="s">
        <v>111</v>
      </c>
      <c r="F110">
        <v>1</v>
      </c>
      <c r="G110" s="37">
        <v>45176.64607638889</v>
      </c>
      <c r="H110">
        <v>2</v>
      </c>
      <c r="I110" t="s">
        <v>46</v>
      </c>
      <c r="J110">
        <v>40.98</v>
      </c>
      <c r="K110">
        <v>39.090000000000003</v>
      </c>
      <c r="L110">
        <v>4.617</v>
      </c>
      <c r="M110">
        <v>4.4039999999999999</v>
      </c>
      <c r="N110" t="s">
        <v>119</v>
      </c>
      <c r="O110" t="s">
        <v>119</v>
      </c>
    </row>
    <row r="111" spans="1:15" x14ac:dyDescent="0.25">
      <c r="A111" t="s">
        <v>45</v>
      </c>
      <c r="B111" t="s">
        <v>46</v>
      </c>
      <c r="C111" t="s">
        <v>120</v>
      </c>
      <c r="D111" t="s">
        <v>39</v>
      </c>
      <c r="E111" t="s">
        <v>111</v>
      </c>
      <c r="F111">
        <v>1</v>
      </c>
      <c r="G111" s="37">
        <v>45176.658680555556</v>
      </c>
      <c r="H111">
        <v>2</v>
      </c>
      <c r="I111" t="s">
        <v>46</v>
      </c>
      <c r="J111">
        <v>28.52</v>
      </c>
      <c r="K111">
        <v>28.54</v>
      </c>
      <c r="L111">
        <v>3.2130000000000001</v>
      </c>
      <c r="M111">
        <v>3.2149999999999999</v>
      </c>
      <c r="N111" t="s">
        <v>121</v>
      </c>
      <c r="O111" t="s">
        <v>121</v>
      </c>
    </row>
    <row r="112" spans="1:15" x14ac:dyDescent="0.25">
      <c r="A112" t="s">
        <v>45</v>
      </c>
      <c r="B112" t="s">
        <v>46</v>
      </c>
      <c r="C112" t="s">
        <v>122</v>
      </c>
      <c r="D112" t="s">
        <v>39</v>
      </c>
      <c r="E112" t="s">
        <v>111</v>
      </c>
      <c r="F112">
        <v>1</v>
      </c>
      <c r="G112" s="37">
        <v>45176.670254629629</v>
      </c>
      <c r="H112">
        <v>2</v>
      </c>
      <c r="I112" t="s">
        <v>46</v>
      </c>
      <c r="J112">
        <v>43.18</v>
      </c>
      <c r="K112">
        <v>42.93</v>
      </c>
      <c r="L112">
        <v>4.8639999999999999</v>
      </c>
      <c r="M112">
        <v>4.8360000000000003</v>
      </c>
      <c r="N112" t="s">
        <v>123</v>
      </c>
      <c r="O112" t="s">
        <v>123</v>
      </c>
    </row>
    <row r="113" spans="1:15" x14ac:dyDescent="0.25">
      <c r="A113" t="s">
        <v>45</v>
      </c>
      <c r="B113" t="s">
        <v>46</v>
      </c>
      <c r="C113" t="s">
        <v>124</v>
      </c>
      <c r="D113" t="s">
        <v>39</v>
      </c>
      <c r="E113" t="s">
        <v>111</v>
      </c>
      <c r="F113">
        <v>1</v>
      </c>
      <c r="G113" s="37">
        <v>45176.678611111114</v>
      </c>
      <c r="H113">
        <v>2</v>
      </c>
      <c r="I113" t="s">
        <v>46</v>
      </c>
      <c r="J113">
        <v>45.36</v>
      </c>
      <c r="K113">
        <v>42.93</v>
      </c>
      <c r="L113">
        <v>5.1100000000000003</v>
      </c>
      <c r="M113">
        <v>4.8360000000000003</v>
      </c>
      <c r="N113" t="s">
        <v>123</v>
      </c>
      <c r="O113" t="s">
        <v>123</v>
      </c>
    </row>
    <row r="114" spans="1:15" x14ac:dyDescent="0.25">
      <c r="A114" t="s">
        <v>45</v>
      </c>
      <c r="B114" t="s">
        <v>46</v>
      </c>
      <c r="C114" t="s">
        <v>125</v>
      </c>
      <c r="D114" t="s">
        <v>39</v>
      </c>
      <c r="E114" t="s">
        <v>111</v>
      </c>
      <c r="F114">
        <v>1</v>
      </c>
      <c r="G114" s="37">
        <v>45176.689293981479</v>
      </c>
      <c r="H114">
        <v>2</v>
      </c>
      <c r="I114" t="s">
        <v>46</v>
      </c>
      <c r="J114">
        <v>55.53</v>
      </c>
      <c r="K114">
        <v>55.48</v>
      </c>
      <c r="L114">
        <v>6.2560000000000002</v>
      </c>
      <c r="M114">
        <v>6.2510000000000003</v>
      </c>
      <c r="N114" t="s">
        <v>126</v>
      </c>
      <c r="O114" t="s">
        <v>126</v>
      </c>
    </row>
    <row r="115" spans="1:15" x14ac:dyDescent="0.25">
      <c r="A115" t="s">
        <v>45</v>
      </c>
      <c r="B115" t="s">
        <v>46</v>
      </c>
      <c r="C115" t="s">
        <v>127</v>
      </c>
      <c r="D115" t="s">
        <v>39</v>
      </c>
      <c r="E115" t="s">
        <v>111</v>
      </c>
      <c r="F115">
        <v>1</v>
      </c>
      <c r="G115" s="37">
        <v>45176.699548611112</v>
      </c>
      <c r="H115">
        <v>2</v>
      </c>
      <c r="I115" t="s">
        <v>46</v>
      </c>
      <c r="J115">
        <v>43.22</v>
      </c>
      <c r="K115">
        <v>43.16</v>
      </c>
      <c r="L115">
        <v>4.8689999999999998</v>
      </c>
      <c r="M115">
        <v>4.8620000000000001</v>
      </c>
      <c r="N115" t="s">
        <v>128</v>
      </c>
      <c r="O115" t="s">
        <v>128</v>
      </c>
    </row>
    <row r="116" spans="1:15" x14ac:dyDescent="0.25">
      <c r="A116" t="s">
        <v>45</v>
      </c>
      <c r="B116" t="s">
        <v>46</v>
      </c>
      <c r="C116" t="s">
        <v>48</v>
      </c>
      <c r="D116" t="s">
        <v>39</v>
      </c>
      <c r="E116" t="s">
        <v>111</v>
      </c>
      <c r="F116">
        <v>1</v>
      </c>
      <c r="G116" s="37">
        <v>45176.704976851855</v>
      </c>
      <c r="H116">
        <v>2</v>
      </c>
      <c r="I116" t="s">
        <v>46</v>
      </c>
      <c r="J116">
        <v>2.1469999999999998</v>
      </c>
      <c r="K116">
        <v>2.0179999999999998</v>
      </c>
      <c r="L116">
        <v>0.2419</v>
      </c>
      <c r="M116">
        <v>0.2273</v>
      </c>
      <c r="N116" t="s">
        <v>129</v>
      </c>
      <c r="O116" t="s">
        <v>129</v>
      </c>
    </row>
    <row r="117" spans="1:15" x14ac:dyDescent="0.25">
      <c r="A117" t="s">
        <v>45</v>
      </c>
      <c r="B117" t="s">
        <v>46</v>
      </c>
      <c r="C117" t="s">
        <v>130</v>
      </c>
      <c r="D117" t="s">
        <v>39</v>
      </c>
      <c r="E117" t="s">
        <v>111</v>
      </c>
      <c r="F117">
        <v>1</v>
      </c>
      <c r="G117" s="37">
        <v>45176.712777777779</v>
      </c>
      <c r="H117">
        <v>2</v>
      </c>
      <c r="I117" t="s">
        <v>46</v>
      </c>
      <c r="J117">
        <v>28.91</v>
      </c>
      <c r="K117">
        <v>28.81</v>
      </c>
      <c r="L117">
        <v>3.2570000000000001</v>
      </c>
      <c r="M117">
        <v>3.246</v>
      </c>
      <c r="N117" t="s">
        <v>131</v>
      </c>
      <c r="O117" t="s">
        <v>131</v>
      </c>
    </row>
    <row r="118" spans="1:15" x14ac:dyDescent="0.25">
      <c r="A118" t="s">
        <v>45</v>
      </c>
      <c r="B118" t="s">
        <v>46</v>
      </c>
      <c r="C118" t="s">
        <v>132</v>
      </c>
      <c r="D118" t="s">
        <v>39</v>
      </c>
      <c r="E118" t="s">
        <v>111</v>
      </c>
      <c r="F118">
        <v>1</v>
      </c>
      <c r="G118" s="37">
        <v>45176.721250000002</v>
      </c>
      <c r="H118">
        <v>2</v>
      </c>
      <c r="I118" t="s">
        <v>46</v>
      </c>
      <c r="J118">
        <v>35.99</v>
      </c>
      <c r="K118">
        <v>35.549999999999997</v>
      </c>
      <c r="L118">
        <v>4.0540000000000003</v>
      </c>
      <c r="M118">
        <v>4.0039999999999996</v>
      </c>
      <c r="N118" t="s">
        <v>133</v>
      </c>
      <c r="O118" t="s">
        <v>133</v>
      </c>
    </row>
    <row r="119" spans="1:15" x14ac:dyDescent="0.25">
      <c r="A119" t="s">
        <v>45</v>
      </c>
      <c r="B119" t="s">
        <v>46</v>
      </c>
      <c r="C119" t="s">
        <v>134</v>
      </c>
      <c r="D119" t="s">
        <v>39</v>
      </c>
      <c r="E119" t="s">
        <v>111</v>
      </c>
      <c r="F119">
        <v>1</v>
      </c>
      <c r="G119" s="37">
        <v>45176.728078703702</v>
      </c>
      <c r="H119">
        <v>2</v>
      </c>
      <c r="I119" t="s">
        <v>46</v>
      </c>
      <c r="J119">
        <v>46.72</v>
      </c>
      <c r="K119">
        <v>46.54</v>
      </c>
      <c r="L119">
        <v>5.2629999999999999</v>
      </c>
      <c r="M119">
        <v>5.2430000000000003</v>
      </c>
      <c r="N119" t="s">
        <v>135</v>
      </c>
      <c r="O119" t="s">
        <v>135</v>
      </c>
    </row>
    <row r="120" spans="1:15" x14ac:dyDescent="0.25">
      <c r="A120" t="s">
        <v>45</v>
      </c>
      <c r="B120" t="s">
        <v>46</v>
      </c>
      <c r="C120" t="s">
        <v>136</v>
      </c>
      <c r="D120" t="s">
        <v>39</v>
      </c>
      <c r="E120" t="s">
        <v>111</v>
      </c>
      <c r="F120">
        <v>1</v>
      </c>
      <c r="G120" s="37">
        <v>45176.734884259262</v>
      </c>
      <c r="H120">
        <v>2</v>
      </c>
      <c r="I120" t="s">
        <v>46</v>
      </c>
      <c r="J120">
        <v>34.729999999999997</v>
      </c>
      <c r="K120">
        <v>35</v>
      </c>
      <c r="L120">
        <v>3.9129999999999998</v>
      </c>
      <c r="M120">
        <v>3.9430000000000001</v>
      </c>
      <c r="N120" t="s">
        <v>137</v>
      </c>
      <c r="O120" t="s">
        <v>137</v>
      </c>
    </row>
    <row r="121" spans="1:15" x14ac:dyDescent="0.25">
      <c r="A121" t="s">
        <v>45</v>
      </c>
      <c r="B121" t="s">
        <v>46</v>
      </c>
      <c r="C121" t="s">
        <v>138</v>
      </c>
      <c r="D121" t="s">
        <v>39</v>
      </c>
      <c r="E121" t="s">
        <v>111</v>
      </c>
      <c r="F121">
        <v>1</v>
      </c>
      <c r="G121" s="37">
        <v>45176.742013888892</v>
      </c>
      <c r="H121">
        <v>2</v>
      </c>
      <c r="I121" t="s">
        <v>46</v>
      </c>
      <c r="J121">
        <v>85.33</v>
      </c>
      <c r="K121">
        <v>84.68</v>
      </c>
      <c r="L121">
        <v>9.6129999999999995</v>
      </c>
      <c r="M121">
        <v>9.5399999999999991</v>
      </c>
      <c r="N121" t="s">
        <v>139</v>
      </c>
      <c r="O121" t="s">
        <v>139</v>
      </c>
    </row>
    <row r="122" spans="1:15" x14ac:dyDescent="0.25">
      <c r="A122" t="s">
        <v>45</v>
      </c>
      <c r="B122" t="s">
        <v>46</v>
      </c>
      <c r="C122" t="s">
        <v>140</v>
      </c>
      <c r="D122" t="s">
        <v>39</v>
      </c>
      <c r="E122" t="s">
        <v>111</v>
      </c>
      <c r="F122">
        <v>1</v>
      </c>
      <c r="G122" s="37">
        <v>45176.749039351853</v>
      </c>
      <c r="H122">
        <v>2</v>
      </c>
      <c r="I122" t="s">
        <v>46</v>
      </c>
      <c r="J122">
        <v>47.99</v>
      </c>
      <c r="K122">
        <v>47.86</v>
      </c>
      <c r="L122">
        <v>5.4059999999999997</v>
      </c>
      <c r="M122">
        <v>5.391</v>
      </c>
      <c r="N122" t="s">
        <v>141</v>
      </c>
      <c r="O122" t="s">
        <v>141</v>
      </c>
    </row>
    <row r="123" spans="1:15" x14ac:dyDescent="0.25">
      <c r="A123" t="s">
        <v>45</v>
      </c>
      <c r="B123" t="s">
        <v>46</v>
      </c>
      <c r="C123" t="s">
        <v>142</v>
      </c>
      <c r="D123" t="s">
        <v>39</v>
      </c>
      <c r="E123" t="s">
        <v>111</v>
      </c>
      <c r="F123">
        <v>1</v>
      </c>
      <c r="G123" s="37">
        <v>45176.755196759259</v>
      </c>
      <c r="H123">
        <v>2</v>
      </c>
      <c r="I123" t="s">
        <v>46</v>
      </c>
      <c r="J123">
        <v>37.36</v>
      </c>
      <c r="K123">
        <v>37.590000000000003</v>
      </c>
      <c r="L123">
        <v>4.2089999999999996</v>
      </c>
      <c r="M123">
        <v>4.2350000000000003</v>
      </c>
      <c r="N123" t="s">
        <v>143</v>
      </c>
      <c r="O123" t="s">
        <v>143</v>
      </c>
    </row>
    <row r="124" spans="1:15" x14ac:dyDescent="0.25">
      <c r="A124" t="s">
        <v>45</v>
      </c>
      <c r="B124" t="s">
        <v>46</v>
      </c>
      <c r="C124" t="s">
        <v>144</v>
      </c>
      <c r="D124" t="s">
        <v>39</v>
      </c>
      <c r="E124" t="s">
        <v>111</v>
      </c>
      <c r="F124">
        <v>1</v>
      </c>
      <c r="G124" s="37">
        <v>45176.765069444446</v>
      </c>
      <c r="H124">
        <v>2</v>
      </c>
      <c r="I124" t="s">
        <v>46</v>
      </c>
      <c r="J124">
        <v>25.24</v>
      </c>
      <c r="K124">
        <v>25.41</v>
      </c>
      <c r="L124">
        <v>2.843</v>
      </c>
      <c r="M124">
        <v>2.8620000000000001</v>
      </c>
      <c r="N124" t="s">
        <v>145</v>
      </c>
      <c r="O124" t="s">
        <v>145</v>
      </c>
    </row>
    <row r="125" spans="1:15" x14ac:dyDescent="0.25">
      <c r="A125" t="s">
        <v>45</v>
      </c>
      <c r="B125" t="s">
        <v>46</v>
      </c>
      <c r="C125" t="s">
        <v>146</v>
      </c>
      <c r="D125" t="s">
        <v>39</v>
      </c>
      <c r="E125" t="s">
        <v>111</v>
      </c>
      <c r="F125">
        <v>1</v>
      </c>
      <c r="G125" s="37">
        <v>45176.771527777775</v>
      </c>
      <c r="H125">
        <v>2</v>
      </c>
      <c r="I125" t="s">
        <v>46</v>
      </c>
      <c r="J125">
        <v>28.92</v>
      </c>
      <c r="K125">
        <v>29.07</v>
      </c>
      <c r="L125">
        <v>3.258</v>
      </c>
      <c r="M125">
        <v>3.274</v>
      </c>
      <c r="N125" t="s">
        <v>147</v>
      </c>
      <c r="O125" t="s">
        <v>147</v>
      </c>
    </row>
    <row r="126" spans="1:15" x14ac:dyDescent="0.25">
      <c r="A126" t="s">
        <v>45</v>
      </c>
      <c r="B126" t="s">
        <v>46</v>
      </c>
      <c r="C126" t="s">
        <v>148</v>
      </c>
      <c r="D126" t="s">
        <v>39</v>
      </c>
      <c r="E126" t="s">
        <v>111</v>
      </c>
      <c r="F126">
        <v>1</v>
      </c>
      <c r="G126" s="37">
        <v>45176.781435185185</v>
      </c>
      <c r="H126">
        <v>2</v>
      </c>
      <c r="I126" t="s">
        <v>46</v>
      </c>
      <c r="J126">
        <v>129.19999999999999</v>
      </c>
      <c r="K126">
        <v>128.9</v>
      </c>
      <c r="L126">
        <v>14.56</v>
      </c>
      <c r="M126">
        <v>14.52</v>
      </c>
      <c r="N126" t="s">
        <v>149</v>
      </c>
      <c r="O126" t="s">
        <v>149</v>
      </c>
    </row>
    <row r="127" spans="1:15" x14ac:dyDescent="0.25">
      <c r="A127" t="s">
        <v>45</v>
      </c>
      <c r="B127" t="s">
        <v>46</v>
      </c>
      <c r="C127" t="s">
        <v>150</v>
      </c>
      <c r="D127" t="s">
        <v>39</v>
      </c>
      <c r="E127" t="s">
        <v>111</v>
      </c>
      <c r="F127">
        <v>1</v>
      </c>
      <c r="G127" s="37">
        <v>45176.787557870368</v>
      </c>
      <c r="H127">
        <v>2</v>
      </c>
      <c r="I127" t="s">
        <v>46</v>
      </c>
      <c r="J127">
        <v>16.93</v>
      </c>
      <c r="K127">
        <v>17.059999999999999</v>
      </c>
      <c r="L127">
        <v>1.907</v>
      </c>
      <c r="M127">
        <v>1.9219999999999999</v>
      </c>
      <c r="N127" t="s">
        <v>151</v>
      </c>
      <c r="O127" t="s">
        <v>151</v>
      </c>
    </row>
    <row r="128" spans="1:15" x14ac:dyDescent="0.25">
      <c r="A128" t="s">
        <v>45</v>
      </c>
      <c r="B128" t="s">
        <v>46</v>
      </c>
      <c r="C128" t="s">
        <v>152</v>
      </c>
      <c r="D128" t="s">
        <v>39</v>
      </c>
      <c r="E128" t="s">
        <v>111</v>
      </c>
      <c r="F128">
        <v>1</v>
      </c>
      <c r="G128" s="37">
        <v>45176.796134259261</v>
      </c>
      <c r="H128">
        <v>2</v>
      </c>
      <c r="I128" t="s">
        <v>46</v>
      </c>
      <c r="J128">
        <v>32.43</v>
      </c>
      <c r="K128">
        <v>32.270000000000003</v>
      </c>
      <c r="L128">
        <v>3.653</v>
      </c>
      <c r="M128">
        <v>3.6349999999999998</v>
      </c>
      <c r="N128" t="s">
        <v>153</v>
      </c>
      <c r="O128" t="s">
        <v>153</v>
      </c>
    </row>
    <row r="129" spans="1:15" x14ac:dyDescent="0.25">
      <c r="A129" t="s">
        <v>45</v>
      </c>
      <c r="B129" t="s">
        <v>46</v>
      </c>
      <c r="C129" t="s">
        <v>154</v>
      </c>
      <c r="D129" t="s">
        <v>39</v>
      </c>
      <c r="E129" t="s">
        <v>111</v>
      </c>
      <c r="F129">
        <v>1</v>
      </c>
      <c r="G129" s="37">
        <v>45176.80265046296</v>
      </c>
      <c r="H129">
        <v>2</v>
      </c>
      <c r="I129" t="s">
        <v>46</v>
      </c>
      <c r="J129">
        <v>28.34</v>
      </c>
      <c r="K129">
        <v>28.44</v>
      </c>
      <c r="L129">
        <v>3.1930000000000001</v>
      </c>
      <c r="M129">
        <v>3.2029999999999998</v>
      </c>
      <c r="N129" t="s">
        <v>155</v>
      </c>
      <c r="O129" t="s">
        <v>155</v>
      </c>
    </row>
    <row r="130" spans="1:15" x14ac:dyDescent="0.25">
      <c r="A130" t="s">
        <v>45</v>
      </c>
      <c r="B130" t="s">
        <v>46</v>
      </c>
      <c r="C130" t="s">
        <v>156</v>
      </c>
      <c r="D130" t="s">
        <v>39</v>
      </c>
      <c r="E130" t="s">
        <v>111</v>
      </c>
      <c r="F130">
        <v>1</v>
      </c>
      <c r="G130" s="37">
        <v>45176.809548611112</v>
      </c>
      <c r="H130">
        <v>2</v>
      </c>
      <c r="I130" t="s">
        <v>46</v>
      </c>
      <c r="J130">
        <v>44.61</v>
      </c>
      <c r="K130">
        <v>44.55</v>
      </c>
      <c r="L130">
        <v>5.0259999999999998</v>
      </c>
      <c r="M130">
        <v>5.0179999999999998</v>
      </c>
      <c r="N130" t="s">
        <v>157</v>
      </c>
      <c r="O130" t="s">
        <v>157</v>
      </c>
    </row>
    <row r="131" spans="1:15" x14ac:dyDescent="0.25">
      <c r="A131" t="s">
        <v>45</v>
      </c>
      <c r="B131" t="s">
        <v>46</v>
      </c>
      <c r="C131" t="s">
        <v>158</v>
      </c>
      <c r="D131" t="s">
        <v>39</v>
      </c>
      <c r="E131" t="s">
        <v>111</v>
      </c>
      <c r="F131">
        <v>1</v>
      </c>
      <c r="G131" s="37">
        <v>45176.816145833334</v>
      </c>
      <c r="H131">
        <v>2</v>
      </c>
      <c r="I131" t="s">
        <v>46</v>
      </c>
      <c r="J131">
        <v>35</v>
      </c>
      <c r="K131">
        <v>35.03</v>
      </c>
      <c r="L131">
        <v>3.9430000000000001</v>
      </c>
      <c r="M131">
        <v>3.9470000000000001</v>
      </c>
      <c r="N131" t="s">
        <v>159</v>
      </c>
      <c r="O131" t="s">
        <v>159</v>
      </c>
    </row>
    <row r="132" spans="1:15" x14ac:dyDescent="0.25">
      <c r="A132" t="s">
        <v>45</v>
      </c>
      <c r="B132" t="s">
        <v>46</v>
      </c>
      <c r="C132" t="s">
        <v>160</v>
      </c>
      <c r="D132" t="s">
        <v>39</v>
      </c>
      <c r="E132" t="s">
        <v>111</v>
      </c>
      <c r="F132">
        <v>1</v>
      </c>
      <c r="G132" s="37">
        <v>45176.823101851849</v>
      </c>
      <c r="H132">
        <v>2</v>
      </c>
      <c r="I132" t="s">
        <v>46</v>
      </c>
      <c r="J132">
        <v>31.24</v>
      </c>
      <c r="K132">
        <v>30.98</v>
      </c>
      <c r="L132">
        <v>3.5190000000000001</v>
      </c>
      <c r="M132">
        <v>3.4910000000000001</v>
      </c>
      <c r="N132" t="s">
        <v>161</v>
      </c>
      <c r="O132" t="s">
        <v>161</v>
      </c>
    </row>
    <row r="133" spans="1:15" x14ac:dyDescent="0.25">
      <c r="A133" t="s">
        <v>45</v>
      </c>
      <c r="B133" t="s">
        <v>46</v>
      </c>
      <c r="C133" t="s">
        <v>162</v>
      </c>
      <c r="D133" t="s">
        <v>39</v>
      </c>
      <c r="E133" t="s">
        <v>111</v>
      </c>
      <c r="F133">
        <v>1</v>
      </c>
      <c r="G133" s="37">
        <v>45176.829444444447</v>
      </c>
      <c r="H133">
        <v>2</v>
      </c>
      <c r="I133" t="s">
        <v>46</v>
      </c>
      <c r="J133">
        <v>19.829999999999998</v>
      </c>
      <c r="K133">
        <v>19.84</v>
      </c>
      <c r="L133">
        <v>2.234</v>
      </c>
      <c r="M133">
        <v>2.2360000000000002</v>
      </c>
      <c r="N133" t="s">
        <v>163</v>
      </c>
      <c r="O133" t="s">
        <v>163</v>
      </c>
    </row>
    <row r="134" spans="1:15" x14ac:dyDescent="0.25">
      <c r="A134" t="s">
        <v>45</v>
      </c>
      <c r="B134" t="s">
        <v>46</v>
      </c>
      <c r="C134" t="s">
        <v>164</v>
      </c>
      <c r="D134" t="s">
        <v>39</v>
      </c>
      <c r="E134" t="s">
        <v>111</v>
      </c>
      <c r="F134">
        <v>1</v>
      </c>
      <c r="G134" s="37">
        <v>45176.836030092592</v>
      </c>
      <c r="H134">
        <v>2</v>
      </c>
      <c r="I134" t="s">
        <v>46</v>
      </c>
      <c r="J134">
        <v>20.97</v>
      </c>
      <c r="K134">
        <v>21.05</v>
      </c>
      <c r="L134">
        <v>2.3620000000000001</v>
      </c>
      <c r="M134">
        <v>2.371</v>
      </c>
      <c r="N134" t="s">
        <v>165</v>
      </c>
      <c r="O134" t="s">
        <v>165</v>
      </c>
    </row>
    <row r="135" spans="1:15" x14ac:dyDescent="0.25">
      <c r="A135" t="s">
        <v>45</v>
      </c>
      <c r="B135" t="s">
        <v>46</v>
      </c>
      <c r="C135" t="s">
        <v>166</v>
      </c>
      <c r="D135" t="s">
        <v>39</v>
      </c>
      <c r="E135" t="s">
        <v>111</v>
      </c>
      <c r="F135">
        <v>1</v>
      </c>
      <c r="G135" s="37">
        <v>45176.843229166669</v>
      </c>
      <c r="H135">
        <v>2</v>
      </c>
      <c r="I135" t="s">
        <v>46</v>
      </c>
      <c r="J135">
        <v>80.47</v>
      </c>
      <c r="K135">
        <v>80.13</v>
      </c>
      <c r="L135">
        <v>9.0649999999999995</v>
      </c>
      <c r="M135">
        <v>9.0269999999999992</v>
      </c>
      <c r="N135" t="s">
        <v>167</v>
      </c>
      <c r="O135" t="s">
        <v>167</v>
      </c>
    </row>
    <row r="136" spans="1:15" x14ac:dyDescent="0.25">
      <c r="A136" t="s">
        <v>45</v>
      </c>
      <c r="B136" t="s">
        <v>46</v>
      </c>
      <c r="C136" t="s">
        <v>168</v>
      </c>
      <c r="D136" t="s">
        <v>39</v>
      </c>
      <c r="E136" t="s">
        <v>111</v>
      </c>
      <c r="F136">
        <v>1</v>
      </c>
      <c r="G136" s="37">
        <v>45176.850393518522</v>
      </c>
      <c r="H136">
        <v>2</v>
      </c>
      <c r="I136" t="s">
        <v>46</v>
      </c>
      <c r="J136">
        <v>81.37</v>
      </c>
      <c r="K136">
        <v>81.22</v>
      </c>
      <c r="L136">
        <v>9.1669999999999998</v>
      </c>
      <c r="M136">
        <v>9.15</v>
      </c>
      <c r="N136" t="s">
        <v>169</v>
      </c>
      <c r="O136" t="s">
        <v>169</v>
      </c>
    </row>
    <row r="137" spans="1:15" x14ac:dyDescent="0.25">
      <c r="A137" t="s">
        <v>45</v>
      </c>
      <c r="B137" t="s">
        <v>46</v>
      </c>
      <c r="C137" t="s">
        <v>170</v>
      </c>
      <c r="D137" t="s">
        <v>39</v>
      </c>
      <c r="E137" t="s">
        <v>111</v>
      </c>
      <c r="F137">
        <v>1</v>
      </c>
      <c r="G137" s="37">
        <v>45176.857523148145</v>
      </c>
      <c r="H137">
        <v>2</v>
      </c>
      <c r="I137" t="s">
        <v>46</v>
      </c>
      <c r="J137">
        <v>94.56</v>
      </c>
      <c r="K137">
        <v>94.73</v>
      </c>
      <c r="L137">
        <v>10.65</v>
      </c>
      <c r="M137">
        <v>10.67</v>
      </c>
      <c r="N137" t="s">
        <v>171</v>
      </c>
      <c r="O137" t="s">
        <v>171</v>
      </c>
    </row>
    <row r="138" spans="1:15" x14ac:dyDescent="0.25">
      <c r="A138" t="s">
        <v>45</v>
      </c>
      <c r="B138" t="s">
        <v>46</v>
      </c>
      <c r="C138" t="s">
        <v>172</v>
      </c>
      <c r="D138" t="s">
        <v>39</v>
      </c>
      <c r="E138" t="s">
        <v>111</v>
      </c>
      <c r="F138">
        <v>1</v>
      </c>
      <c r="G138" s="37">
        <v>45176.865370370368</v>
      </c>
      <c r="H138">
        <v>2</v>
      </c>
      <c r="I138" t="s">
        <v>46</v>
      </c>
      <c r="J138">
        <v>127.2</v>
      </c>
      <c r="K138">
        <v>128.19999999999999</v>
      </c>
      <c r="L138">
        <v>14.33</v>
      </c>
      <c r="M138">
        <v>14.44</v>
      </c>
      <c r="N138" t="s">
        <v>173</v>
      </c>
      <c r="O138" t="s">
        <v>173</v>
      </c>
    </row>
    <row r="139" spans="1:15" x14ac:dyDescent="0.25">
      <c r="A139" t="s">
        <v>45</v>
      </c>
      <c r="B139" t="s">
        <v>46</v>
      </c>
      <c r="C139" t="s">
        <v>174</v>
      </c>
      <c r="D139" t="s">
        <v>39</v>
      </c>
      <c r="E139" t="s">
        <v>111</v>
      </c>
      <c r="F139">
        <v>1</v>
      </c>
      <c r="G139" s="37">
        <v>45176.872986111113</v>
      </c>
      <c r="H139">
        <v>2</v>
      </c>
      <c r="I139" t="s">
        <v>46</v>
      </c>
      <c r="J139">
        <v>99.74</v>
      </c>
      <c r="K139">
        <v>100.1</v>
      </c>
      <c r="L139">
        <v>11.24</v>
      </c>
      <c r="M139">
        <v>11.27</v>
      </c>
      <c r="N139" t="s">
        <v>175</v>
      </c>
      <c r="O139" t="s">
        <v>175</v>
      </c>
    </row>
    <row r="140" spans="1:15" x14ac:dyDescent="0.25">
      <c r="A140" t="s">
        <v>45</v>
      </c>
      <c r="B140" t="s">
        <v>46</v>
      </c>
      <c r="C140" t="s">
        <v>176</v>
      </c>
      <c r="D140" t="s">
        <v>39</v>
      </c>
      <c r="E140" t="s">
        <v>111</v>
      </c>
      <c r="F140">
        <v>1</v>
      </c>
      <c r="G140" s="37">
        <v>45176.880590277775</v>
      </c>
      <c r="H140">
        <v>2</v>
      </c>
      <c r="I140" t="s">
        <v>46</v>
      </c>
      <c r="J140">
        <v>55.41</v>
      </c>
      <c r="K140">
        <v>55.79</v>
      </c>
      <c r="L140">
        <v>6.242</v>
      </c>
      <c r="M140">
        <v>6.2850000000000001</v>
      </c>
      <c r="N140" t="s">
        <v>177</v>
      </c>
      <c r="O140" t="s">
        <v>177</v>
      </c>
    </row>
    <row r="141" spans="1:15" x14ac:dyDescent="0.25">
      <c r="A141" t="s">
        <v>45</v>
      </c>
      <c r="B141" t="s">
        <v>46</v>
      </c>
      <c r="C141">
        <v>1</v>
      </c>
      <c r="D141" t="s">
        <v>39</v>
      </c>
      <c r="E141" t="s">
        <v>111</v>
      </c>
      <c r="F141">
        <v>1</v>
      </c>
      <c r="G141" s="37">
        <v>45176.888865740744</v>
      </c>
      <c r="H141">
        <v>2</v>
      </c>
      <c r="I141" t="s">
        <v>46</v>
      </c>
      <c r="J141">
        <v>11.84</v>
      </c>
      <c r="K141">
        <v>12</v>
      </c>
      <c r="L141">
        <v>1.3340000000000001</v>
      </c>
      <c r="M141">
        <v>1.351</v>
      </c>
      <c r="N141" t="s">
        <v>178</v>
      </c>
      <c r="O141" t="s">
        <v>178</v>
      </c>
    </row>
    <row r="142" spans="1:15" x14ac:dyDescent="0.25">
      <c r="A142" t="s">
        <v>45</v>
      </c>
      <c r="B142" t="s">
        <v>46</v>
      </c>
      <c r="C142">
        <v>2.5</v>
      </c>
      <c r="D142" t="s">
        <v>39</v>
      </c>
      <c r="E142" t="s">
        <v>111</v>
      </c>
      <c r="F142">
        <v>1</v>
      </c>
      <c r="G142" s="37">
        <v>45176.895219907405</v>
      </c>
      <c r="H142">
        <v>2</v>
      </c>
      <c r="I142" t="s">
        <v>46</v>
      </c>
      <c r="J142">
        <v>24.67</v>
      </c>
      <c r="K142">
        <v>24.85</v>
      </c>
      <c r="L142">
        <v>2.7789999999999999</v>
      </c>
      <c r="M142">
        <v>2.8</v>
      </c>
      <c r="N142" t="s">
        <v>179</v>
      </c>
      <c r="O142" t="s">
        <v>179</v>
      </c>
    </row>
    <row r="143" spans="1:15" x14ac:dyDescent="0.25">
      <c r="A143" t="s">
        <v>45</v>
      </c>
      <c r="B143" t="s">
        <v>46</v>
      </c>
      <c r="C143" t="s">
        <v>48</v>
      </c>
      <c r="D143" t="s">
        <v>39</v>
      </c>
      <c r="E143" t="s">
        <v>111</v>
      </c>
      <c r="F143">
        <v>1</v>
      </c>
      <c r="G143" s="37">
        <v>45176.900833333333</v>
      </c>
      <c r="H143">
        <v>2</v>
      </c>
      <c r="I143" t="s">
        <v>46</v>
      </c>
      <c r="J143">
        <v>3.012</v>
      </c>
      <c r="K143">
        <v>3.1230000000000002</v>
      </c>
      <c r="L143">
        <v>0.33929999999999999</v>
      </c>
      <c r="M143">
        <v>0.3518</v>
      </c>
      <c r="N143" t="s">
        <v>180</v>
      </c>
      <c r="O143" t="s">
        <v>180</v>
      </c>
    </row>
    <row r="144" spans="1:15" x14ac:dyDescent="0.25">
      <c r="A144" t="s">
        <v>45</v>
      </c>
      <c r="B144" t="s">
        <v>46</v>
      </c>
      <c r="C144" t="s">
        <v>181</v>
      </c>
      <c r="D144" t="s">
        <v>39</v>
      </c>
      <c r="E144" t="s">
        <v>111</v>
      </c>
      <c r="F144">
        <v>1</v>
      </c>
      <c r="G144" s="37">
        <v>45176.909502314818</v>
      </c>
      <c r="H144">
        <v>2</v>
      </c>
      <c r="I144" t="s">
        <v>46</v>
      </c>
      <c r="J144">
        <v>68.180000000000007</v>
      </c>
      <c r="K144">
        <v>67.239999999999995</v>
      </c>
      <c r="L144">
        <v>7.681</v>
      </c>
      <c r="M144">
        <v>7.5739999999999998</v>
      </c>
      <c r="N144" t="s">
        <v>182</v>
      </c>
      <c r="O144" t="s">
        <v>182</v>
      </c>
    </row>
    <row r="145" spans="1:15" x14ac:dyDescent="0.25">
      <c r="A145" t="s">
        <v>45</v>
      </c>
      <c r="B145" t="s">
        <v>46</v>
      </c>
      <c r="C145" t="s">
        <v>183</v>
      </c>
      <c r="D145" t="s">
        <v>39</v>
      </c>
      <c r="E145" t="s">
        <v>111</v>
      </c>
      <c r="F145">
        <v>1</v>
      </c>
      <c r="G145" s="37">
        <v>45176.91642361111</v>
      </c>
      <c r="H145">
        <v>2</v>
      </c>
      <c r="I145" t="s">
        <v>46</v>
      </c>
      <c r="J145">
        <v>58.64</v>
      </c>
      <c r="K145">
        <v>58.5</v>
      </c>
      <c r="L145">
        <v>6.6059999999999999</v>
      </c>
      <c r="M145">
        <v>6.59</v>
      </c>
      <c r="N145" t="s">
        <v>184</v>
      </c>
      <c r="O145" t="s">
        <v>184</v>
      </c>
    </row>
    <row r="146" spans="1:15" x14ac:dyDescent="0.25">
      <c r="A146" t="s">
        <v>45</v>
      </c>
      <c r="B146" t="s">
        <v>46</v>
      </c>
      <c r="C146" t="s">
        <v>185</v>
      </c>
      <c r="D146" t="s">
        <v>39</v>
      </c>
      <c r="E146" t="s">
        <v>111</v>
      </c>
      <c r="F146">
        <v>1</v>
      </c>
      <c r="G146" s="37">
        <v>45176.923229166663</v>
      </c>
      <c r="H146">
        <v>2</v>
      </c>
      <c r="I146" t="s">
        <v>46</v>
      </c>
      <c r="J146">
        <v>27.05</v>
      </c>
      <c r="K146">
        <v>27.19</v>
      </c>
      <c r="L146">
        <v>3.0470000000000002</v>
      </c>
      <c r="M146">
        <v>3.0630000000000002</v>
      </c>
      <c r="N146" t="s">
        <v>186</v>
      </c>
      <c r="O146" t="s">
        <v>186</v>
      </c>
    </row>
    <row r="147" spans="1:15" x14ac:dyDescent="0.25">
      <c r="A147" t="s">
        <v>45</v>
      </c>
      <c r="B147" t="s">
        <v>46</v>
      </c>
      <c r="C147" t="s">
        <v>187</v>
      </c>
      <c r="D147" t="s">
        <v>39</v>
      </c>
      <c r="E147" t="s">
        <v>111</v>
      </c>
      <c r="F147">
        <v>1</v>
      </c>
      <c r="G147" s="37">
        <v>45176.932662037034</v>
      </c>
      <c r="H147">
        <v>2</v>
      </c>
      <c r="I147" t="s">
        <v>46</v>
      </c>
      <c r="J147">
        <v>60.68</v>
      </c>
      <c r="K147">
        <v>59.97</v>
      </c>
      <c r="L147">
        <v>6.8360000000000003</v>
      </c>
      <c r="M147">
        <v>6.7560000000000002</v>
      </c>
      <c r="N147" t="s">
        <v>188</v>
      </c>
      <c r="O147" t="s">
        <v>188</v>
      </c>
    </row>
    <row r="148" spans="1:15" x14ac:dyDescent="0.25">
      <c r="A148" t="s">
        <v>45</v>
      </c>
      <c r="B148" t="s">
        <v>46</v>
      </c>
      <c r="C148" t="s">
        <v>189</v>
      </c>
      <c r="D148" t="s">
        <v>39</v>
      </c>
      <c r="E148" t="s">
        <v>111</v>
      </c>
      <c r="F148">
        <v>1</v>
      </c>
      <c r="G148" s="37">
        <v>45176.942557870374</v>
      </c>
      <c r="H148">
        <v>2</v>
      </c>
      <c r="I148" t="s">
        <v>46</v>
      </c>
      <c r="J148">
        <v>32.71</v>
      </c>
      <c r="K148">
        <v>33.04</v>
      </c>
      <c r="L148">
        <v>3.6850000000000001</v>
      </c>
      <c r="M148">
        <v>3.722</v>
      </c>
      <c r="N148" t="s">
        <v>190</v>
      </c>
      <c r="O148" t="s">
        <v>190</v>
      </c>
    </row>
    <row r="149" spans="1:15" x14ac:dyDescent="0.25">
      <c r="A149" t="s">
        <v>45</v>
      </c>
      <c r="B149" t="s">
        <v>46</v>
      </c>
      <c r="C149" t="s">
        <v>191</v>
      </c>
      <c r="D149" t="s">
        <v>39</v>
      </c>
      <c r="E149" t="s">
        <v>111</v>
      </c>
      <c r="F149">
        <v>1</v>
      </c>
      <c r="G149" s="37">
        <v>45176.949097222219</v>
      </c>
      <c r="H149">
        <v>2</v>
      </c>
      <c r="I149" t="s">
        <v>46</v>
      </c>
      <c r="J149">
        <v>41.34</v>
      </c>
      <c r="K149">
        <v>41.01</v>
      </c>
      <c r="L149">
        <v>4.657</v>
      </c>
      <c r="M149">
        <v>4.6189999999999998</v>
      </c>
      <c r="N149" t="s">
        <v>192</v>
      </c>
      <c r="O149" t="s">
        <v>192</v>
      </c>
    </row>
    <row r="150" spans="1:15" x14ac:dyDescent="0.25">
      <c r="A150" t="s">
        <v>45</v>
      </c>
      <c r="B150" t="s">
        <v>46</v>
      </c>
      <c r="C150" t="s">
        <v>193</v>
      </c>
      <c r="D150" t="s">
        <v>39</v>
      </c>
      <c r="E150" t="s">
        <v>111</v>
      </c>
      <c r="F150">
        <v>1</v>
      </c>
      <c r="G150" s="37">
        <v>45176.955381944441</v>
      </c>
      <c r="H150">
        <v>2</v>
      </c>
      <c r="I150" t="s">
        <v>46</v>
      </c>
      <c r="J150">
        <v>19.63</v>
      </c>
      <c r="K150">
        <v>19.89</v>
      </c>
      <c r="L150">
        <v>2.2109999999999999</v>
      </c>
      <c r="M150">
        <v>2.2400000000000002</v>
      </c>
      <c r="N150" t="s">
        <v>194</v>
      </c>
      <c r="O150" t="s">
        <v>194</v>
      </c>
    </row>
    <row r="151" spans="1:15" x14ac:dyDescent="0.25">
      <c r="A151" t="s">
        <v>45</v>
      </c>
      <c r="B151" t="s">
        <v>46</v>
      </c>
      <c r="C151" t="s">
        <v>195</v>
      </c>
      <c r="D151" t="s">
        <v>39</v>
      </c>
      <c r="E151" t="s">
        <v>111</v>
      </c>
      <c r="F151">
        <v>1</v>
      </c>
      <c r="G151" s="37">
        <v>45176.963796296295</v>
      </c>
      <c r="H151">
        <v>2</v>
      </c>
      <c r="I151" t="s">
        <v>46</v>
      </c>
      <c r="J151">
        <v>26.02</v>
      </c>
      <c r="K151">
        <v>26.16</v>
      </c>
      <c r="L151">
        <v>2.931</v>
      </c>
      <c r="M151">
        <v>2.9470000000000001</v>
      </c>
      <c r="N151" t="s">
        <v>196</v>
      </c>
      <c r="O151" t="s">
        <v>196</v>
      </c>
    </row>
    <row r="152" spans="1:15" x14ac:dyDescent="0.25">
      <c r="A152" t="s">
        <v>45</v>
      </c>
      <c r="B152" t="s">
        <v>46</v>
      </c>
      <c r="C152" t="s">
        <v>197</v>
      </c>
      <c r="D152" t="s">
        <v>39</v>
      </c>
      <c r="E152" t="s">
        <v>111</v>
      </c>
      <c r="F152">
        <v>1</v>
      </c>
      <c r="G152" s="37">
        <v>45176.970405092594</v>
      </c>
      <c r="H152">
        <v>2</v>
      </c>
      <c r="I152" t="s">
        <v>46</v>
      </c>
      <c r="J152">
        <v>36.32</v>
      </c>
      <c r="K152">
        <v>36.67</v>
      </c>
      <c r="L152">
        <v>4.0919999999999996</v>
      </c>
      <c r="M152">
        <v>4.1310000000000002</v>
      </c>
      <c r="N152" t="s">
        <v>198</v>
      </c>
      <c r="O152" t="s">
        <v>198</v>
      </c>
    </row>
    <row r="153" spans="1:15" x14ac:dyDescent="0.25">
      <c r="A153" t="s">
        <v>45</v>
      </c>
      <c r="B153" t="s">
        <v>46</v>
      </c>
      <c r="C153" t="s">
        <v>199</v>
      </c>
      <c r="D153" t="s">
        <v>39</v>
      </c>
      <c r="E153" t="s">
        <v>111</v>
      </c>
      <c r="F153">
        <v>1</v>
      </c>
      <c r="G153" s="37">
        <v>45176.977129629631</v>
      </c>
      <c r="H153">
        <v>2</v>
      </c>
      <c r="I153" t="s">
        <v>46</v>
      </c>
      <c r="J153">
        <v>45.51</v>
      </c>
      <c r="K153">
        <v>45.45</v>
      </c>
      <c r="L153">
        <v>5.1269999999999998</v>
      </c>
      <c r="M153">
        <v>5.12</v>
      </c>
      <c r="N153" t="s">
        <v>200</v>
      </c>
      <c r="O153" t="s">
        <v>200</v>
      </c>
    </row>
    <row r="154" spans="1:15" x14ac:dyDescent="0.25">
      <c r="A154" t="s">
        <v>45</v>
      </c>
      <c r="B154" t="s">
        <v>46</v>
      </c>
      <c r="C154" t="s">
        <v>201</v>
      </c>
      <c r="D154" t="s">
        <v>39</v>
      </c>
      <c r="E154" t="s">
        <v>111</v>
      </c>
      <c r="F154">
        <v>1</v>
      </c>
      <c r="G154" s="37">
        <v>45176.983877314815</v>
      </c>
      <c r="H154">
        <v>2</v>
      </c>
      <c r="I154" t="s">
        <v>46</v>
      </c>
      <c r="J154">
        <v>70.88</v>
      </c>
      <c r="K154">
        <v>71.709999999999994</v>
      </c>
      <c r="L154">
        <v>7.9850000000000003</v>
      </c>
      <c r="M154">
        <v>8.0790000000000006</v>
      </c>
      <c r="N154" t="s">
        <v>202</v>
      </c>
      <c r="O154" t="s">
        <v>202</v>
      </c>
    </row>
    <row r="155" spans="1:15" x14ac:dyDescent="0.25">
      <c r="A155" t="s">
        <v>45</v>
      </c>
      <c r="B155" t="s">
        <v>46</v>
      </c>
      <c r="C155" t="s">
        <v>203</v>
      </c>
      <c r="D155" t="s">
        <v>39</v>
      </c>
      <c r="E155" t="s">
        <v>111</v>
      </c>
      <c r="F155">
        <v>1</v>
      </c>
      <c r="G155" s="37">
        <v>45176.991342592592</v>
      </c>
      <c r="H155">
        <v>2</v>
      </c>
      <c r="I155" t="s">
        <v>46</v>
      </c>
      <c r="J155">
        <v>98.06</v>
      </c>
      <c r="K155">
        <v>99.08</v>
      </c>
      <c r="L155">
        <v>11.05</v>
      </c>
      <c r="M155">
        <v>11.16</v>
      </c>
      <c r="N155" t="s">
        <v>204</v>
      </c>
      <c r="O155" t="s">
        <v>204</v>
      </c>
    </row>
    <row r="156" spans="1:15" x14ac:dyDescent="0.25">
      <c r="A156" t="s">
        <v>45</v>
      </c>
      <c r="B156" t="s">
        <v>46</v>
      </c>
      <c r="C156" t="s">
        <v>205</v>
      </c>
      <c r="D156" t="s">
        <v>39</v>
      </c>
      <c r="E156" t="s">
        <v>111</v>
      </c>
      <c r="F156">
        <v>1</v>
      </c>
      <c r="G156" s="37">
        <v>45176.997777777775</v>
      </c>
      <c r="H156">
        <v>2</v>
      </c>
      <c r="I156" t="s">
        <v>46</v>
      </c>
      <c r="J156">
        <v>25.05</v>
      </c>
      <c r="K156">
        <v>25.27</v>
      </c>
      <c r="L156">
        <v>2.8220000000000001</v>
      </c>
      <c r="M156">
        <v>2.8460000000000001</v>
      </c>
      <c r="N156" t="s">
        <v>206</v>
      </c>
      <c r="O156" t="s">
        <v>206</v>
      </c>
    </row>
    <row r="157" spans="1:15" x14ac:dyDescent="0.25">
      <c r="A157" t="s">
        <v>45</v>
      </c>
      <c r="B157" t="s">
        <v>46</v>
      </c>
      <c r="C157" t="s">
        <v>207</v>
      </c>
      <c r="D157" t="s">
        <v>39</v>
      </c>
      <c r="E157" t="s">
        <v>111</v>
      </c>
      <c r="F157">
        <v>1</v>
      </c>
      <c r="G157" s="37">
        <v>45177.005150462966</v>
      </c>
      <c r="H157">
        <v>2</v>
      </c>
      <c r="I157" t="s">
        <v>46</v>
      </c>
      <c r="J157">
        <v>77.569999999999993</v>
      </c>
      <c r="K157">
        <v>77.040000000000006</v>
      </c>
      <c r="L157">
        <v>8.7390000000000008</v>
      </c>
      <c r="M157">
        <v>8.6790000000000003</v>
      </c>
      <c r="N157" t="s">
        <v>208</v>
      </c>
      <c r="O157" t="s">
        <v>208</v>
      </c>
    </row>
    <row r="158" spans="1:15" x14ac:dyDescent="0.25">
      <c r="A158" t="s">
        <v>45</v>
      </c>
      <c r="B158" t="s">
        <v>46</v>
      </c>
      <c r="C158" t="s">
        <v>209</v>
      </c>
      <c r="D158" t="s">
        <v>39</v>
      </c>
      <c r="E158" t="s">
        <v>111</v>
      </c>
      <c r="F158">
        <v>1</v>
      </c>
      <c r="G158" s="37">
        <v>45177.011099537034</v>
      </c>
      <c r="H158">
        <v>2</v>
      </c>
      <c r="I158" t="s">
        <v>46</v>
      </c>
      <c r="J158">
        <v>15.03</v>
      </c>
      <c r="K158">
        <v>14.82</v>
      </c>
      <c r="L158">
        <v>1.6930000000000001</v>
      </c>
      <c r="M158">
        <v>1.669</v>
      </c>
      <c r="N158" t="s">
        <v>210</v>
      </c>
      <c r="O158" t="s">
        <v>210</v>
      </c>
    </row>
    <row r="159" spans="1:15" x14ac:dyDescent="0.25">
      <c r="A159" t="s">
        <v>45</v>
      </c>
      <c r="B159" t="s">
        <v>46</v>
      </c>
      <c r="C159" t="s">
        <v>211</v>
      </c>
      <c r="D159" t="s">
        <v>39</v>
      </c>
      <c r="E159" t="s">
        <v>111</v>
      </c>
      <c r="F159">
        <v>1</v>
      </c>
      <c r="G159" s="37">
        <v>45177.02008101852</v>
      </c>
      <c r="H159">
        <v>2</v>
      </c>
      <c r="I159" t="s">
        <v>46</v>
      </c>
      <c r="J159">
        <v>40.76</v>
      </c>
      <c r="K159">
        <v>40.869999999999997</v>
      </c>
      <c r="L159">
        <v>4.5919999999999996</v>
      </c>
      <c r="M159">
        <v>4.6040000000000001</v>
      </c>
      <c r="N159" t="s">
        <v>212</v>
      </c>
      <c r="O159" t="s">
        <v>212</v>
      </c>
    </row>
    <row r="160" spans="1:15" x14ac:dyDescent="0.25">
      <c r="A160" t="s">
        <v>45</v>
      </c>
      <c r="B160" t="s">
        <v>46</v>
      </c>
      <c r="C160" t="s">
        <v>213</v>
      </c>
      <c r="D160" t="s">
        <v>39</v>
      </c>
      <c r="E160" t="s">
        <v>111</v>
      </c>
      <c r="F160">
        <v>1</v>
      </c>
      <c r="G160" s="37">
        <v>45177.02920138889</v>
      </c>
      <c r="H160">
        <v>2</v>
      </c>
      <c r="I160" t="s">
        <v>46</v>
      </c>
      <c r="J160">
        <v>30.65</v>
      </c>
      <c r="K160">
        <v>30.78</v>
      </c>
      <c r="L160">
        <v>3.4529999999999998</v>
      </c>
      <c r="M160">
        <v>3.468</v>
      </c>
      <c r="N160" t="s">
        <v>214</v>
      </c>
      <c r="O160" t="s">
        <v>214</v>
      </c>
    </row>
    <row r="161" spans="1:15" x14ac:dyDescent="0.25">
      <c r="A161" t="s">
        <v>45</v>
      </c>
      <c r="B161" t="s">
        <v>46</v>
      </c>
      <c r="C161" t="s">
        <v>215</v>
      </c>
      <c r="D161" t="s">
        <v>39</v>
      </c>
      <c r="E161" t="s">
        <v>111</v>
      </c>
      <c r="F161">
        <v>1</v>
      </c>
      <c r="G161" s="37">
        <v>45177.036180555559</v>
      </c>
      <c r="H161">
        <v>2</v>
      </c>
      <c r="I161" t="s">
        <v>46</v>
      </c>
      <c r="J161">
        <v>36.6</v>
      </c>
      <c r="K161">
        <v>36.520000000000003</v>
      </c>
      <c r="L161">
        <v>4.1230000000000002</v>
      </c>
      <c r="M161">
        <v>4.1139999999999999</v>
      </c>
      <c r="N161" t="s">
        <v>216</v>
      </c>
      <c r="O161" t="s">
        <v>216</v>
      </c>
    </row>
    <row r="162" spans="1:15" x14ac:dyDescent="0.25">
      <c r="A162" t="s">
        <v>45</v>
      </c>
      <c r="B162" t="s">
        <v>46</v>
      </c>
      <c r="C162" t="s">
        <v>217</v>
      </c>
      <c r="D162" t="s">
        <v>39</v>
      </c>
      <c r="E162" t="s">
        <v>111</v>
      </c>
      <c r="F162">
        <v>1</v>
      </c>
      <c r="G162" s="37">
        <v>45177.042500000003</v>
      </c>
      <c r="H162">
        <v>2</v>
      </c>
      <c r="I162" t="s">
        <v>46</v>
      </c>
      <c r="J162">
        <v>21.58</v>
      </c>
      <c r="K162">
        <v>21.76</v>
      </c>
      <c r="L162">
        <v>2.431</v>
      </c>
      <c r="M162">
        <v>2.4510000000000001</v>
      </c>
      <c r="N162" t="s">
        <v>218</v>
      </c>
      <c r="O162" t="s">
        <v>218</v>
      </c>
    </row>
    <row r="163" spans="1:15" x14ac:dyDescent="0.25">
      <c r="A163" t="s">
        <v>45</v>
      </c>
      <c r="B163" t="s">
        <v>46</v>
      </c>
      <c r="C163" t="s">
        <v>219</v>
      </c>
      <c r="D163" t="s">
        <v>39</v>
      </c>
      <c r="E163" t="s">
        <v>111</v>
      </c>
      <c r="F163">
        <v>1</v>
      </c>
      <c r="G163" s="37">
        <v>45177.049375000002</v>
      </c>
      <c r="H163">
        <v>2</v>
      </c>
      <c r="I163" t="s">
        <v>46</v>
      </c>
      <c r="J163">
        <v>31.89</v>
      </c>
      <c r="K163">
        <v>31.99</v>
      </c>
      <c r="L163">
        <v>3.593</v>
      </c>
      <c r="M163">
        <v>3.6040000000000001</v>
      </c>
      <c r="N163" t="s">
        <v>220</v>
      </c>
      <c r="O163" t="s">
        <v>220</v>
      </c>
    </row>
    <row r="164" spans="1:15" x14ac:dyDescent="0.25">
      <c r="A164" t="s">
        <v>45</v>
      </c>
      <c r="B164" t="s">
        <v>46</v>
      </c>
      <c r="C164" t="s">
        <v>221</v>
      </c>
      <c r="D164" t="s">
        <v>39</v>
      </c>
      <c r="E164" t="s">
        <v>111</v>
      </c>
      <c r="F164">
        <v>1</v>
      </c>
      <c r="G164" s="37">
        <v>45177.055833333332</v>
      </c>
      <c r="H164">
        <v>2</v>
      </c>
      <c r="I164" t="s">
        <v>46</v>
      </c>
      <c r="J164">
        <v>29.04</v>
      </c>
      <c r="K164">
        <v>29.17</v>
      </c>
      <c r="L164">
        <v>3.2719999999999998</v>
      </c>
      <c r="M164">
        <v>3.286</v>
      </c>
      <c r="N164" t="s">
        <v>222</v>
      </c>
      <c r="O164" t="s">
        <v>222</v>
      </c>
    </row>
    <row r="165" spans="1:15" x14ac:dyDescent="0.25">
      <c r="A165" t="s">
        <v>45</v>
      </c>
      <c r="B165" t="s">
        <v>46</v>
      </c>
      <c r="C165" t="s">
        <v>223</v>
      </c>
      <c r="D165" t="s">
        <v>39</v>
      </c>
      <c r="E165" t="s">
        <v>111</v>
      </c>
      <c r="F165">
        <v>1</v>
      </c>
      <c r="G165" s="37">
        <v>45177.062662037039</v>
      </c>
      <c r="H165">
        <v>2</v>
      </c>
      <c r="I165" t="s">
        <v>46</v>
      </c>
      <c r="J165">
        <v>45.13</v>
      </c>
      <c r="K165">
        <v>44.95</v>
      </c>
      <c r="L165">
        <v>5.0839999999999996</v>
      </c>
      <c r="M165">
        <v>5.0629999999999997</v>
      </c>
      <c r="N165" t="s">
        <v>224</v>
      </c>
      <c r="O165" t="s">
        <v>224</v>
      </c>
    </row>
    <row r="166" spans="1:15" x14ac:dyDescent="0.25">
      <c r="A166" t="s">
        <v>45</v>
      </c>
      <c r="B166" t="s">
        <v>46</v>
      </c>
      <c r="C166" t="s">
        <v>225</v>
      </c>
      <c r="D166" t="s">
        <v>39</v>
      </c>
      <c r="E166" t="s">
        <v>111</v>
      </c>
      <c r="F166">
        <v>1</v>
      </c>
      <c r="G166" s="37">
        <v>45177.071932870371</v>
      </c>
      <c r="H166">
        <v>2</v>
      </c>
      <c r="I166" t="s">
        <v>46</v>
      </c>
      <c r="J166">
        <v>4.7409999999999997</v>
      </c>
      <c r="K166">
        <v>5.0519999999999996</v>
      </c>
      <c r="L166">
        <v>0.53410000000000002</v>
      </c>
      <c r="M166">
        <v>0.56910000000000005</v>
      </c>
      <c r="N166" t="s">
        <v>226</v>
      </c>
      <c r="O166" t="s">
        <v>226</v>
      </c>
    </row>
    <row r="167" spans="1:15" x14ac:dyDescent="0.25">
      <c r="A167" t="s">
        <v>45</v>
      </c>
      <c r="B167" t="s">
        <v>46</v>
      </c>
      <c r="C167" t="s">
        <v>243</v>
      </c>
      <c r="D167" t="s">
        <v>39</v>
      </c>
      <c r="E167" t="s">
        <v>111</v>
      </c>
      <c r="F167">
        <v>1</v>
      </c>
      <c r="G167" s="37">
        <v>45177.07949074074</v>
      </c>
      <c r="H167">
        <v>2</v>
      </c>
      <c r="I167" t="s">
        <v>46</v>
      </c>
      <c r="J167">
        <v>8.3559999999999999</v>
      </c>
      <c r="K167">
        <v>8.3260000000000005</v>
      </c>
      <c r="L167">
        <v>0.94140000000000001</v>
      </c>
      <c r="M167">
        <v>0.93799999999999994</v>
      </c>
      <c r="N167" t="s">
        <v>227</v>
      </c>
      <c r="O167" t="s">
        <v>227</v>
      </c>
    </row>
    <row r="168" spans="1:15" x14ac:dyDescent="0.25">
      <c r="A168" t="s">
        <v>45</v>
      </c>
      <c r="B168" t="s">
        <v>46</v>
      </c>
      <c r="C168" t="s">
        <v>228</v>
      </c>
      <c r="D168" t="s">
        <v>39</v>
      </c>
      <c r="E168" t="s">
        <v>111</v>
      </c>
      <c r="F168">
        <v>1</v>
      </c>
      <c r="G168" s="37">
        <v>45177.085138888891</v>
      </c>
      <c r="H168">
        <v>2</v>
      </c>
      <c r="I168" t="s">
        <v>46</v>
      </c>
      <c r="J168">
        <v>5.8159999999999998</v>
      </c>
      <c r="K168">
        <v>5.8869999999999996</v>
      </c>
      <c r="L168">
        <v>0.6552</v>
      </c>
      <c r="M168">
        <v>0.66320000000000001</v>
      </c>
      <c r="N168" t="s">
        <v>229</v>
      </c>
      <c r="O168" t="s">
        <v>229</v>
      </c>
    </row>
    <row r="169" spans="1:15" x14ac:dyDescent="0.25">
      <c r="A169" t="s">
        <v>45</v>
      </c>
      <c r="B169" t="s">
        <v>46</v>
      </c>
      <c r="C169" t="s">
        <v>230</v>
      </c>
      <c r="D169" t="s">
        <v>39</v>
      </c>
      <c r="E169" t="s">
        <v>111</v>
      </c>
      <c r="F169">
        <v>1</v>
      </c>
      <c r="G169" s="37">
        <v>45177.091608796298</v>
      </c>
      <c r="H169">
        <v>2</v>
      </c>
      <c r="I169" t="s">
        <v>46</v>
      </c>
      <c r="J169">
        <v>17.5</v>
      </c>
      <c r="K169">
        <v>17.510000000000002</v>
      </c>
      <c r="L169">
        <v>1.9710000000000001</v>
      </c>
      <c r="M169">
        <v>1.9730000000000001</v>
      </c>
      <c r="N169" t="s">
        <v>231</v>
      </c>
      <c r="O169" t="s">
        <v>231</v>
      </c>
    </row>
    <row r="170" spans="1:15" x14ac:dyDescent="0.25">
      <c r="A170" t="s">
        <v>45</v>
      </c>
      <c r="B170" t="s">
        <v>46</v>
      </c>
      <c r="C170" t="s">
        <v>48</v>
      </c>
      <c r="D170" t="s">
        <v>39</v>
      </c>
      <c r="E170" t="s">
        <v>111</v>
      </c>
      <c r="F170">
        <v>1</v>
      </c>
      <c r="G170" s="37">
        <v>45177.097071759257</v>
      </c>
      <c r="H170">
        <v>2</v>
      </c>
      <c r="I170" t="s">
        <v>46</v>
      </c>
      <c r="J170">
        <v>1.899</v>
      </c>
      <c r="K170">
        <v>1.8049999999999999</v>
      </c>
      <c r="L170">
        <v>0.21390000000000001</v>
      </c>
      <c r="M170">
        <v>0.20330000000000001</v>
      </c>
      <c r="N170" t="s">
        <v>232</v>
      </c>
      <c r="O170" t="s">
        <v>232</v>
      </c>
    </row>
    <row r="171" spans="1:15" x14ac:dyDescent="0.25">
      <c r="A171" t="s">
        <v>45</v>
      </c>
      <c r="B171" t="s">
        <v>46</v>
      </c>
      <c r="C171" t="s">
        <v>48</v>
      </c>
      <c r="D171" t="s">
        <v>39</v>
      </c>
      <c r="E171" t="s">
        <v>111</v>
      </c>
      <c r="F171">
        <v>1</v>
      </c>
      <c r="G171" s="37">
        <v>45177.104062500002</v>
      </c>
      <c r="H171">
        <v>2</v>
      </c>
      <c r="I171" t="s">
        <v>46</v>
      </c>
      <c r="J171">
        <v>2.3380000000000001</v>
      </c>
      <c r="K171">
        <v>2.2759999999999998</v>
      </c>
      <c r="L171">
        <v>0.26340000000000002</v>
      </c>
      <c r="M171">
        <v>0.25640000000000002</v>
      </c>
      <c r="N171" t="s">
        <v>233</v>
      </c>
      <c r="O171" t="s">
        <v>233</v>
      </c>
    </row>
    <row r="172" spans="1:15" x14ac:dyDescent="0.25">
      <c r="A172" t="s">
        <v>45</v>
      </c>
      <c r="B172" t="s">
        <v>46</v>
      </c>
      <c r="C172">
        <v>0.1</v>
      </c>
      <c r="D172" t="s">
        <v>39</v>
      </c>
      <c r="E172" t="s">
        <v>111</v>
      </c>
      <c r="F172">
        <v>1</v>
      </c>
      <c r="G172" s="37">
        <v>45177.109629629631</v>
      </c>
      <c r="H172">
        <v>2</v>
      </c>
      <c r="I172" t="s">
        <v>46</v>
      </c>
      <c r="J172">
        <v>2.702</v>
      </c>
      <c r="K172">
        <v>2.7440000000000002</v>
      </c>
      <c r="L172">
        <v>0.3044</v>
      </c>
      <c r="M172">
        <v>0.30919999999999997</v>
      </c>
      <c r="N172" t="s">
        <v>234</v>
      </c>
      <c r="O172" t="s">
        <v>234</v>
      </c>
    </row>
    <row r="173" spans="1:15" x14ac:dyDescent="0.25">
      <c r="A173" t="s">
        <v>45</v>
      </c>
      <c r="B173" t="s">
        <v>46</v>
      </c>
      <c r="C173">
        <v>0.2</v>
      </c>
      <c r="D173" t="s">
        <v>39</v>
      </c>
      <c r="E173" t="s">
        <v>111</v>
      </c>
      <c r="F173">
        <v>1</v>
      </c>
      <c r="G173" s="37">
        <v>45177.116886574076</v>
      </c>
      <c r="H173">
        <v>2</v>
      </c>
      <c r="I173" t="s">
        <v>46</v>
      </c>
      <c r="J173">
        <v>3.5550000000000002</v>
      </c>
      <c r="K173">
        <v>3.5369999999999999</v>
      </c>
      <c r="L173">
        <v>0.40050000000000002</v>
      </c>
      <c r="M173">
        <v>0.39850000000000002</v>
      </c>
      <c r="N173" t="s">
        <v>235</v>
      </c>
      <c r="O173" t="s">
        <v>235</v>
      </c>
    </row>
    <row r="174" spans="1:15" x14ac:dyDescent="0.25">
      <c r="A174" t="s">
        <v>45</v>
      </c>
      <c r="B174" t="s">
        <v>46</v>
      </c>
      <c r="C174">
        <v>0.5</v>
      </c>
      <c r="D174" t="s">
        <v>39</v>
      </c>
      <c r="E174" t="s">
        <v>111</v>
      </c>
      <c r="F174">
        <v>1</v>
      </c>
      <c r="G174" s="37">
        <v>45177.122488425928</v>
      </c>
      <c r="H174">
        <v>2</v>
      </c>
      <c r="I174" t="s">
        <v>46</v>
      </c>
      <c r="J174">
        <v>5.9009999999999998</v>
      </c>
      <c r="K174">
        <v>5.9039999999999999</v>
      </c>
      <c r="L174">
        <v>0.66479999999999995</v>
      </c>
      <c r="M174">
        <v>0.66510000000000002</v>
      </c>
      <c r="N174" t="s">
        <v>236</v>
      </c>
      <c r="O174" t="s">
        <v>236</v>
      </c>
    </row>
    <row r="175" spans="1:15" x14ac:dyDescent="0.25">
      <c r="A175" t="s">
        <v>45</v>
      </c>
      <c r="B175" t="s">
        <v>46</v>
      </c>
      <c r="C175">
        <v>1</v>
      </c>
      <c r="D175" t="s">
        <v>39</v>
      </c>
      <c r="E175" t="s">
        <v>111</v>
      </c>
      <c r="F175">
        <v>1</v>
      </c>
      <c r="G175" s="37">
        <v>45177.128379629627</v>
      </c>
      <c r="H175">
        <v>2</v>
      </c>
      <c r="I175" t="s">
        <v>46</v>
      </c>
      <c r="J175">
        <v>10.18</v>
      </c>
      <c r="K175">
        <v>10.050000000000001</v>
      </c>
      <c r="L175">
        <v>1.147</v>
      </c>
      <c r="M175">
        <v>1.1319999999999999</v>
      </c>
      <c r="N175" t="s">
        <v>237</v>
      </c>
      <c r="O175" t="s">
        <v>237</v>
      </c>
    </row>
    <row r="176" spans="1:15" x14ac:dyDescent="0.25">
      <c r="A176" t="s">
        <v>45</v>
      </c>
      <c r="B176" t="s">
        <v>46</v>
      </c>
      <c r="C176">
        <v>2.5</v>
      </c>
      <c r="D176" t="s">
        <v>39</v>
      </c>
      <c r="E176" t="s">
        <v>111</v>
      </c>
      <c r="F176">
        <v>1</v>
      </c>
      <c r="G176" s="37">
        <v>45177.134618055556</v>
      </c>
      <c r="H176">
        <v>2</v>
      </c>
      <c r="I176" t="s">
        <v>46</v>
      </c>
      <c r="J176">
        <v>23.66</v>
      </c>
      <c r="K176">
        <v>23.4</v>
      </c>
      <c r="L176">
        <v>2.665</v>
      </c>
      <c r="M176">
        <v>2.6360000000000001</v>
      </c>
      <c r="N176" t="s">
        <v>238</v>
      </c>
      <c r="O176" t="s">
        <v>238</v>
      </c>
    </row>
    <row r="177" spans="1:15" x14ac:dyDescent="0.25">
      <c r="A177" t="s">
        <v>45</v>
      </c>
      <c r="B177" t="s">
        <v>46</v>
      </c>
      <c r="C177">
        <v>5</v>
      </c>
      <c r="D177" t="s">
        <v>39</v>
      </c>
      <c r="E177" t="s">
        <v>111</v>
      </c>
      <c r="F177">
        <v>1</v>
      </c>
      <c r="G177" s="37">
        <v>45177.141111111108</v>
      </c>
      <c r="H177">
        <v>2</v>
      </c>
      <c r="I177" t="s">
        <v>46</v>
      </c>
      <c r="J177">
        <v>45.58</v>
      </c>
      <c r="K177">
        <v>45.41</v>
      </c>
      <c r="L177">
        <v>5.1349999999999998</v>
      </c>
      <c r="M177">
        <v>5.1150000000000002</v>
      </c>
      <c r="N177" t="s">
        <v>239</v>
      </c>
      <c r="O177" t="s">
        <v>239</v>
      </c>
    </row>
    <row r="178" spans="1:15" x14ac:dyDescent="0.25">
      <c r="A178" t="s">
        <v>45</v>
      </c>
      <c r="B178" t="s">
        <v>46</v>
      </c>
      <c r="C178" t="s">
        <v>48</v>
      </c>
      <c r="D178" t="s">
        <v>39</v>
      </c>
      <c r="E178" t="s">
        <v>111</v>
      </c>
      <c r="F178">
        <v>1</v>
      </c>
      <c r="G178" s="37">
        <v>45177.148622685185</v>
      </c>
      <c r="H178">
        <v>2</v>
      </c>
      <c r="I178" t="s">
        <v>46</v>
      </c>
      <c r="J178">
        <v>2.2959999999999998</v>
      </c>
      <c r="K178">
        <v>2.1230000000000002</v>
      </c>
      <c r="L178">
        <v>0.25869999999999999</v>
      </c>
      <c r="M178">
        <v>0.2392</v>
      </c>
      <c r="N178" t="s">
        <v>240</v>
      </c>
      <c r="O178" t="s">
        <v>240</v>
      </c>
    </row>
    <row r="179" spans="1:15" x14ac:dyDescent="0.25">
      <c r="A179" t="s">
        <v>45</v>
      </c>
      <c r="B179" t="s">
        <v>46</v>
      </c>
      <c r="C179" t="s">
        <v>48</v>
      </c>
      <c r="D179" t="s">
        <v>39</v>
      </c>
      <c r="E179" t="s">
        <v>111</v>
      </c>
      <c r="F179">
        <v>1</v>
      </c>
      <c r="G179" s="37">
        <v>45177.158946759257</v>
      </c>
      <c r="H179">
        <v>2</v>
      </c>
      <c r="I179" t="s">
        <v>46</v>
      </c>
      <c r="J179">
        <v>2.1150000000000002</v>
      </c>
      <c r="K179">
        <v>2.0990000000000002</v>
      </c>
      <c r="L179">
        <v>0.23830000000000001</v>
      </c>
      <c r="M179">
        <v>0.23649999999999999</v>
      </c>
      <c r="N179" t="s">
        <v>241</v>
      </c>
      <c r="O179" t="s">
        <v>241</v>
      </c>
    </row>
    <row r="180" spans="1:15" x14ac:dyDescent="0.25">
      <c r="A180" t="s">
        <v>45</v>
      </c>
      <c r="B180" t="s">
        <v>46</v>
      </c>
      <c r="C180" t="s">
        <v>48</v>
      </c>
      <c r="D180" t="s">
        <v>39</v>
      </c>
      <c r="E180" t="s">
        <v>111</v>
      </c>
      <c r="F180">
        <v>1</v>
      </c>
      <c r="G180" s="37">
        <v>45177.165717592594</v>
      </c>
      <c r="H180">
        <v>2</v>
      </c>
      <c r="I180" t="s">
        <v>46</v>
      </c>
      <c r="J180">
        <v>1.8460000000000001</v>
      </c>
      <c r="K180">
        <v>1.909</v>
      </c>
      <c r="L180">
        <v>0.20799999999999999</v>
      </c>
      <c r="M180">
        <v>0.215</v>
      </c>
      <c r="N180" t="s">
        <v>242</v>
      </c>
      <c r="O180" t="s">
        <v>242</v>
      </c>
    </row>
    <row r="181" spans="1:15" x14ac:dyDescent="0.25">
      <c r="A181" t="s">
        <v>45</v>
      </c>
      <c r="B181" t="s">
        <v>46</v>
      </c>
      <c r="C181" t="s">
        <v>244</v>
      </c>
      <c r="D181" t="s">
        <v>39</v>
      </c>
      <c r="E181" t="s">
        <v>111</v>
      </c>
      <c r="F181">
        <v>1</v>
      </c>
      <c r="G181" s="37">
        <v>45177.493576388886</v>
      </c>
      <c r="H181">
        <v>2</v>
      </c>
      <c r="I181" t="s">
        <v>46</v>
      </c>
      <c r="J181">
        <v>22.22</v>
      </c>
      <c r="K181">
        <v>22.23</v>
      </c>
      <c r="L181">
        <v>2.5030000000000001</v>
      </c>
      <c r="M181">
        <v>2.5049999999999999</v>
      </c>
      <c r="N181" t="s">
        <v>245</v>
      </c>
      <c r="O181" t="s">
        <v>245</v>
      </c>
    </row>
    <row r="182" spans="1:15" x14ac:dyDescent="0.25">
      <c r="A182" t="s">
        <v>45</v>
      </c>
      <c r="B182" t="s">
        <v>46</v>
      </c>
      <c r="C182" t="s">
        <v>48</v>
      </c>
      <c r="D182" t="s">
        <v>39</v>
      </c>
      <c r="E182" t="s">
        <v>53</v>
      </c>
      <c r="F182">
        <v>1</v>
      </c>
      <c r="G182" s="37">
        <v>45176.524155092593</v>
      </c>
      <c r="H182">
        <v>3</v>
      </c>
      <c r="I182" t="s">
        <v>46</v>
      </c>
      <c r="J182">
        <v>3.6850000000000001</v>
      </c>
      <c r="K182">
        <v>4.5170000000000003</v>
      </c>
      <c r="L182">
        <v>0.43459999999999999</v>
      </c>
      <c r="M182">
        <v>0.53269999999999995</v>
      </c>
      <c r="N182" t="s">
        <v>106</v>
      </c>
      <c r="O182" t="s">
        <v>106</v>
      </c>
    </row>
    <row r="183" spans="1:15" x14ac:dyDescent="0.25">
      <c r="A183" t="s">
        <v>45</v>
      </c>
      <c r="B183" t="s">
        <v>46</v>
      </c>
      <c r="C183" t="s">
        <v>48</v>
      </c>
      <c r="D183" t="s">
        <v>39</v>
      </c>
      <c r="E183" t="s">
        <v>53</v>
      </c>
      <c r="F183">
        <v>1</v>
      </c>
      <c r="G183" s="37">
        <v>45176.53162037037</v>
      </c>
      <c r="H183">
        <v>3</v>
      </c>
      <c r="I183" t="s">
        <v>46</v>
      </c>
      <c r="J183">
        <v>1.6659999999999999</v>
      </c>
      <c r="K183">
        <v>1.9610000000000001</v>
      </c>
      <c r="L183">
        <v>0.19650000000000001</v>
      </c>
      <c r="M183">
        <v>0.23119999999999999</v>
      </c>
      <c r="N183" t="s">
        <v>107</v>
      </c>
      <c r="O183" t="s">
        <v>107</v>
      </c>
    </row>
    <row r="184" spans="1:15" x14ac:dyDescent="0.25">
      <c r="A184" t="s">
        <v>45</v>
      </c>
      <c r="B184" t="s">
        <v>46</v>
      </c>
      <c r="C184" t="s">
        <v>48</v>
      </c>
      <c r="D184" t="s">
        <v>39</v>
      </c>
      <c r="E184" t="s">
        <v>53</v>
      </c>
      <c r="F184">
        <v>1</v>
      </c>
      <c r="G184" s="37">
        <v>45176.538449074076</v>
      </c>
      <c r="H184">
        <v>3</v>
      </c>
      <c r="I184" t="s">
        <v>46</v>
      </c>
      <c r="J184">
        <v>1.51</v>
      </c>
      <c r="K184">
        <v>1.47</v>
      </c>
      <c r="L184">
        <v>0.17810000000000001</v>
      </c>
      <c r="M184">
        <v>0.17330000000000001</v>
      </c>
      <c r="N184" t="s">
        <v>108</v>
      </c>
      <c r="O184" t="s">
        <v>108</v>
      </c>
    </row>
    <row r="185" spans="1:15" x14ac:dyDescent="0.25">
      <c r="A185" t="s">
        <v>45</v>
      </c>
      <c r="B185" t="s">
        <v>46</v>
      </c>
      <c r="C185" t="s">
        <v>109</v>
      </c>
      <c r="D185" t="s">
        <v>39</v>
      </c>
      <c r="E185" t="s">
        <v>53</v>
      </c>
      <c r="F185">
        <v>1</v>
      </c>
      <c r="G185" s="37">
        <v>45176.54960648148</v>
      </c>
      <c r="H185">
        <v>3</v>
      </c>
      <c r="I185" t="s">
        <v>46</v>
      </c>
      <c r="J185">
        <v>8.0090000000000003</v>
      </c>
      <c r="K185">
        <v>7.7249999999999996</v>
      </c>
      <c r="L185">
        <v>0.9446</v>
      </c>
      <c r="M185">
        <v>0.91100000000000003</v>
      </c>
      <c r="N185" t="s">
        <v>110</v>
      </c>
      <c r="O185" t="s">
        <v>110</v>
      </c>
    </row>
    <row r="186" spans="1:15" x14ac:dyDescent="0.25">
      <c r="A186" t="s">
        <v>51</v>
      </c>
      <c r="B186" t="s">
        <v>46</v>
      </c>
      <c r="C186" t="s">
        <v>49</v>
      </c>
      <c r="D186" t="s">
        <v>49</v>
      </c>
      <c r="F186">
        <v>1</v>
      </c>
      <c r="G186" s="37">
        <v>45176.556921296295</v>
      </c>
      <c r="H186">
        <v>3</v>
      </c>
      <c r="I186" t="s">
        <v>46</v>
      </c>
      <c r="J186">
        <v>1.5109999999999999</v>
      </c>
      <c r="K186">
        <v>1.5620000000000001</v>
      </c>
      <c r="L186">
        <v>0</v>
      </c>
      <c r="M186" t="s">
        <v>52</v>
      </c>
      <c r="N186" t="s">
        <v>52</v>
      </c>
      <c r="O186" t="s">
        <v>52</v>
      </c>
    </row>
    <row r="187" spans="1:15" x14ac:dyDescent="0.25">
      <c r="A187" t="s">
        <v>51</v>
      </c>
      <c r="B187" t="s">
        <v>46</v>
      </c>
      <c r="C187" t="s">
        <v>49</v>
      </c>
      <c r="D187" t="s">
        <v>49</v>
      </c>
      <c r="F187">
        <v>1</v>
      </c>
      <c r="G187" s="37">
        <v>45176.575254629628</v>
      </c>
      <c r="H187">
        <v>3</v>
      </c>
      <c r="I187" t="s">
        <v>46</v>
      </c>
      <c r="J187">
        <v>5.9429999999999996</v>
      </c>
      <c r="K187">
        <v>5.8680000000000003</v>
      </c>
      <c r="L187">
        <v>0.5</v>
      </c>
      <c r="M187" t="s">
        <v>52</v>
      </c>
      <c r="N187" t="s">
        <v>52</v>
      </c>
      <c r="O187" t="s">
        <v>52</v>
      </c>
    </row>
    <row r="188" spans="1:15" x14ac:dyDescent="0.25">
      <c r="A188" t="s">
        <v>45</v>
      </c>
      <c r="B188" t="s">
        <v>46</v>
      </c>
      <c r="C188" t="s">
        <v>48</v>
      </c>
      <c r="D188" t="s">
        <v>39</v>
      </c>
      <c r="E188" t="s">
        <v>111</v>
      </c>
      <c r="F188">
        <v>1</v>
      </c>
      <c r="G188" s="37">
        <v>45176.608634259261</v>
      </c>
      <c r="H188">
        <v>3</v>
      </c>
      <c r="I188" t="s">
        <v>46</v>
      </c>
      <c r="J188">
        <v>2.2690000000000001</v>
      </c>
      <c r="K188">
        <v>2.4870000000000001</v>
      </c>
      <c r="L188">
        <v>0.25559999999999999</v>
      </c>
      <c r="M188">
        <v>0.2802</v>
      </c>
      <c r="N188" t="s">
        <v>112</v>
      </c>
      <c r="O188" t="s">
        <v>112</v>
      </c>
    </row>
    <row r="189" spans="1:15" x14ac:dyDescent="0.25">
      <c r="A189" t="s">
        <v>45</v>
      </c>
      <c r="B189" t="s">
        <v>46</v>
      </c>
      <c r="C189" t="s">
        <v>48</v>
      </c>
      <c r="D189" t="s">
        <v>39</v>
      </c>
      <c r="E189" t="s">
        <v>111</v>
      </c>
      <c r="F189">
        <v>1</v>
      </c>
      <c r="G189" s="37">
        <v>45176.615532407406</v>
      </c>
      <c r="H189">
        <v>3</v>
      </c>
      <c r="I189" t="s">
        <v>46</v>
      </c>
      <c r="J189">
        <v>3.008</v>
      </c>
      <c r="K189">
        <v>1.8959999999999999</v>
      </c>
      <c r="L189">
        <v>0.33889999999999998</v>
      </c>
      <c r="M189">
        <v>0.21360000000000001</v>
      </c>
      <c r="N189" t="s">
        <v>113</v>
      </c>
      <c r="O189" t="s">
        <v>113</v>
      </c>
    </row>
    <row r="190" spans="1:15" x14ac:dyDescent="0.25">
      <c r="A190" t="s">
        <v>45</v>
      </c>
      <c r="B190" t="s">
        <v>46</v>
      </c>
      <c r="C190" t="s">
        <v>114</v>
      </c>
      <c r="D190" t="s">
        <v>39</v>
      </c>
      <c r="E190" t="s">
        <v>111</v>
      </c>
      <c r="F190">
        <v>1</v>
      </c>
      <c r="G190" s="37">
        <v>45176.627106481479</v>
      </c>
      <c r="H190">
        <v>3</v>
      </c>
      <c r="I190" t="s">
        <v>46</v>
      </c>
      <c r="J190">
        <v>51.05</v>
      </c>
      <c r="K190">
        <v>50.79</v>
      </c>
      <c r="L190">
        <v>5.7510000000000003</v>
      </c>
      <c r="M190">
        <v>5.7220000000000004</v>
      </c>
      <c r="N190" t="s">
        <v>115</v>
      </c>
      <c r="O190" t="s">
        <v>115</v>
      </c>
    </row>
    <row r="191" spans="1:15" x14ac:dyDescent="0.25">
      <c r="A191" t="s">
        <v>45</v>
      </c>
      <c r="B191" t="s">
        <v>46</v>
      </c>
      <c r="C191" t="s">
        <v>118</v>
      </c>
      <c r="D191" t="s">
        <v>39</v>
      </c>
      <c r="E191" t="s">
        <v>111</v>
      </c>
      <c r="F191">
        <v>1</v>
      </c>
      <c r="G191" s="37">
        <v>45176.649710648147</v>
      </c>
      <c r="H191">
        <v>3</v>
      </c>
      <c r="I191" t="s">
        <v>46</v>
      </c>
      <c r="J191">
        <v>38.479999999999997</v>
      </c>
      <c r="K191">
        <v>39.090000000000003</v>
      </c>
      <c r="L191">
        <v>4.335</v>
      </c>
      <c r="M191">
        <v>4.4039999999999999</v>
      </c>
      <c r="N191" t="s">
        <v>119</v>
      </c>
      <c r="O191" t="s">
        <v>119</v>
      </c>
    </row>
    <row r="192" spans="1:15" x14ac:dyDescent="0.25">
      <c r="A192" t="s">
        <v>45</v>
      </c>
      <c r="B192" t="s">
        <v>46</v>
      </c>
      <c r="C192" t="s">
        <v>120</v>
      </c>
      <c r="D192" t="s">
        <v>39</v>
      </c>
      <c r="E192" t="s">
        <v>111</v>
      </c>
      <c r="F192">
        <v>1</v>
      </c>
      <c r="G192" s="37">
        <v>45176.661805555559</v>
      </c>
      <c r="H192">
        <v>3</v>
      </c>
      <c r="I192" t="s">
        <v>46</v>
      </c>
      <c r="J192">
        <v>28.56</v>
      </c>
      <c r="K192">
        <v>28.54</v>
      </c>
      <c r="L192">
        <v>3.2170000000000001</v>
      </c>
      <c r="M192">
        <v>3.2149999999999999</v>
      </c>
      <c r="N192" t="s">
        <v>121</v>
      </c>
      <c r="O192" t="s">
        <v>121</v>
      </c>
    </row>
    <row r="193" spans="1:15" x14ac:dyDescent="0.25">
      <c r="A193" t="s">
        <v>45</v>
      </c>
      <c r="B193" t="s">
        <v>46</v>
      </c>
      <c r="C193" t="s">
        <v>124</v>
      </c>
      <c r="D193" t="s">
        <v>39</v>
      </c>
      <c r="E193" t="s">
        <v>111</v>
      </c>
      <c r="F193">
        <v>1</v>
      </c>
      <c r="G193" s="37">
        <v>45176.681145833332</v>
      </c>
      <c r="H193">
        <v>3</v>
      </c>
      <c r="I193" t="s">
        <v>46</v>
      </c>
      <c r="J193">
        <v>42.55</v>
      </c>
      <c r="K193">
        <v>42.93</v>
      </c>
      <c r="L193">
        <v>4.7939999999999996</v>
      </c>
      <c r="M193">
        <v>4.8360000000000003</v>
      </c>
      <c r="N193" t="s">
        <v>123</v>
      </c>
      <c r="O193" t="s">
        <v>123</v>
      </c>
    </row>
    <row r="194" spans="1:15" x14ac:dyDescent="0.25">
      <c r="A194" t="s">
        <v>45</v>
      </c>
      <c r="B194" t="s">
        <v>46</v>
      </c>
      <c r="C194" t="s">
        <v>125</v>
      </c>
      <c r="D194" t="s">
        <v>39</v>
      </c>
      <c r="E194" t="s">
        <v>111</v>
      </c>
      <c r="F194">
        <v>1</v>
      </c>
      <c r="G194" s="37">
        <v>45176.691990740743</v>
      </c>
      <c r="H194">
        <v>3</v>
      </c>
      <c r="I194" t="s">
        <v>46</v>
      </c>
      <c r="J194">
        <v>55.44</v>
      </c>
      <c r="K194">
        <v>55.48</v>
      </c>
      <c r="L194">
        <v>6.2460000000000004</v>
      </c>
      <c r="M194">
        <v>6.2510000000000003</v>
      </c>
      <c r="N194" t="s">
        <v>126</v>
      </c>
      <c r="O194" t="s">
        <v>126</v>
      </c>
    </row>
    <row r="195" spans="1:15" x14ac:dyDescent="0.25">
      <c r="A195" t="s">
        <v>45</v>
      </c>
      <c r="B195" t="s">
        <v>46</v>
      </c>
      <c r="C195" t="s">
        <v>48</v>
      </c>
      <c r="D195" t="s">
        <v>39</v>
      </c>
      <c r="E195" t="s">
        <v>111</v>
      </c>
      <c r="F195">
        <v>1</v>
      </c>
      <c r="G195" s="37">
        <v>45176.706493055557</v>
      </c>
      <c r="H195">
        <v>3</v>
      </c>
      <c r="I195" t="s">
        <v>46</v>
      </c>
      <c r="J195">
        <v>1.8879999999999999</v>
      </c>
      <c r="K195">
        <v>2.0179999999999998</v>
      </c>
      <c r="L195">
        <v>0.2127</v>
      </c>
      <c r="M195">
        <v>0.2273</v>
      </c>
      <c r="N195" t="s">
        <v>129</v>
      </c>
      <c r="O195" t="s">
        <v>129</v>
      </c>
    </row>
    <row r="196" spans="1:15" x14ac:dyDescent="0.25">
      <c r="A196" t="s">
        <v>45</v>
      </c>
      <c r="B196" t="s">
        <v>46</v>
      </c>
      <c r="C196" t="s">
        <v>130</v>
      </c>
      <c r="D196" t="s">
        <v>39</v>
      </c>
      <c r="E196" t="s">
        <v>111</v>
      </c>
      <c r="F196">
        <v>1</v>
      </c>
      <c r="G196" s="37">
        <v>45176.714687500003</v>
      </c>
      <c r="H196">
        <v>3</v>
      </c>
      <c r="I196" t="s">
        <v>46</v>
      </c>
      <c r="J196">
        <v>28.71</v>
      </c>
      <c r="K196">
        <v>28.81</v>
      </c>
      <c r="L196">
        <v>3.234</v>
      </c>
      <c r="M196">
        <v>3.246</v>
      </c>
      <c r="N196" t="s">
        <v>131</v>
      </c>
      <c r="O196" t="s">
        <v>131</v>
      </c>
    </row>
    <row r="197" spans="1:15" x14ac:dyDescent="0.25">
      <c r="A197" t="s">
        <v>45</v>
      </c>
      <c r="B197" t="s">
        <v>46</v>
      </c>
      <c r="C197" t="s">
        <v>146</v>
      </c>
      <c r="D197" t="s">
        <v>39</v>
      </c>
      <c r="E197" t="s">
        <v>111</v>
      </c>
      <c r="F197">
        <v>1</v>
      </c>
      <c r="G197" s="37">
        <v>45176.773541666669</v>
      </c>
      <c r="H197">
        <v>3</v>
      </c>
      <c r="I197" t="s">
        <v>46</v>
      </c>
      <c r="J197">
        <v>29.21</v>
      </c>
      <c r="K197">
        <v>29.07</v>
      </c>
      <c r="L197">
        <v>3.2909999999999999</v>
      </c>
      <c r="M197">
        <v>3.274</v>
      </c>
      <c r="N197" t="s">
        <v>147</v>
      </c>
      <c r="O197" t="s">
        <v>147</v>
      </c>
    </row>
    <row r="198" spans="1:15" x14ac:dyDescent="0.25">
      <c r="A198" t="s">
        <v>45</v>
      </c>
      <c r="B198" t="s">
        <v>46</v>
      </c>
      <c r="C198" t="s">
        <v>150</v>
      </c>
      <c r="D198" t="s">
        <v>39</v>
      </c>
      <c r="E198" t="s">
        <v>111</v>
      </c>
      <c r="F198">
        <v>1</v>
      </c>
      <c r="G198" s="37">
        <v>45176.789444444446</v>
      </c>
      <c r="H198">
        <v>3</v>
      </c>
      <c r="I198" t="s">
        <v>46</v>
      </c>
      <c r="J198">
        <v>17.2</v>
      </c>
      <c r="K198">
        <v>17.059999999999999</v>
      </c>
      <c r="L198">
        <v>1.9379999999999999</v>
      </c>
      <c r="M198">
        <v>1.9219999999999999</v>
      </c>
      <c r="N198" t="s">
        <v>151</v>
      </c>
      <c r="O198" t="s">
        <v>151</v>
      </c>
    </row>
    <row r="199" spans="1:15" x14ac:dyDescent="0.25">
      <c r="A199" t="s">
        <v>45</v>
      </c>
      <c r="B199" t="s">
        <v>46</v>
      </c>
      <c r="C199" t="s">
        <v>176</v>
      </c>
      <c r="D199" t="s">
        <v>39</v>
      </c>
      <c r="E199" t="s">
        <v>111</v>
      </c>
      <c r="F199">
        <v>1</v>
      </c>
      <c r="G199" s="37">
        <v>45176.882928240739</v>
      </c>
      <c r="H199">
        <v>3</v>
      </c>
      <c r="I199" t="s">
        <v>46</v>
      </c>
      <c r="J199">
        <v>56.17</v>
      </c>
      <c r="K199">
        <v>55.79</v>
      </c>
      <c r="L199">
        <v>6.3280000000000003</v>
      </c>
      <c r="M199">
        <v>6.2850000000000001</v>
      </c>
      <c r="N199" t="s">
        <v>177</v>
      </c>
      <c r="O199" t="s">
        <v>177</v>
      </c>
    </row>
    <row r="200" spans="1:15" x14ac:dyDescent="0.25">
      <c r="A200" t="s">
        <v>45</v>
      </c>
      <c r="B200" t="s">
        <v>46</v>
      </c>
      <c r="C200" t="s">
        <v>48</v>
      </c>
      <c r="D200" t="s">
        <v>39</v>
      </c>
      <c r="E200" t="s">
        <v>111</v>
      </c>
      <c r="F200">
        <v>1</v>
      </c>
      <c r="G200" s="37">
        <v>45176.902581018519</v>
      </c>
      <c r="H200">
        <v>3</v>
      </c>
      <c r="I200" t="s">
        <v>46</v>
      </c>
      <c r="J200">
        <v>2.7879999999999998</v>
      </c>
      <c r="K200">
        <v>3.1230000000000002</v>
      </c>
      <c r="L200">
        <v>0.31409999999999999</v>
      </c>
      <c r="M200">
        <v>0.3518</v>
      </c>
      <c r="N200" t="s">
        <v>180</v>
      </c>
      <c r="O200" t="s">
        <v>180</v>
      </c>
    </row>
    <row r="201" spans="1:15" x14ac:dyDescent="0.25">
      <c r="A201" t="s">
        <v>45</v>
      </c>
      <c r="B201" t="s">
        <v>46</v>
      </c>
      <c r="C201" t="s">
        <v>185</v>
      </c>
      <c r="D201" t="s">
        <v>39</v>
      </c>
      <c r="E201" t="s">
        <v>111</v>
      </c>
      <c r="F201">
        <v>1</v>
      </c>
      <c r="G201" s="37">
        <v>45176.925324074073</v>
      </c>
      <c r="H201">
        <v>3</v>
      </c>
      <c r="I201" t="s">
        <v>46</v>
      </c>
      <c r="J201">
        <v>27.32</v>
      </c>
      <c r="K201">
        <v>27.19</v>
      </c>
      <c r="L201">
        <v>3.0779999999999998</v>
      </c>
      <c r="M201">
        <v>3.0630000000000002</v>
      </c>
      <c r="N201" t="s">
        <v>186</v>
      </c>
      <c r="O201" t="s">
        <v>186</v>
      </c>
    </row>
    <row r="202" spans="1:15" x14ac:dyDescent="0.25">
      <c r="A202" t="s">
        <v>45</v>
      </c>
      <c r="B202" t="s">
        <v>46</v>
      </c>
      <c r="C202" t="s">
        <v>193</v>
      </c>
      <c r="D202" t="s">
        <v>39</v>
      </c>
      <c r="E202" t="s">
        <v>111</v>
      </c>
      <c r="F202">
        <v>1</v>
      </c>
      <c r="G202" s="37">
        <v>45176.957256944443</v>
      </c>
      <c r="H202">
        <v>3</v>
      </c>
      <c r="I202" t="s">
        <v>46</v>
      </c>
      <c r="J202">
        <v>20.14</v>
      </c>
      <c r="K202">
        <v>19.89</v>
      </c>
      <c r="L202">
        <v>2.2690000000000001</v>
      </c>
      <c r="M202">
        <v>2.2400000000000002</v>
      </c>
      <c r="N202" t="s">
        <v>194</v>
      </c>
      <c r="O202" t="s">
        <v>194</v>
      </c>
    </row>
    <row r="203" spans="1:15" x14ac:dyDescent="0.25">
      <c r="A203" t="s">
        <v>45</v>
      </c>
      <c r="B203" t="s">
        <v>46</v>
      </c>
      <c r="C203" t="s">
        <v>209</v>
      </c>
      <c r="D203" t="s">
        <v>39</v>
      </c>
      <c r="E203" t="s">
        <v>111</v>
      </c>
      <c r="F203">
        <v>1</v>
      </c>
      <c r="G203" s="37">
        <v>45177.013043981482</v>
      </c>
      <c r="H203">
        <v>3</v>
      </c>
      <c r="I203" t="s">
        <v>46</v>
      </c>
      <c r="J203">
        <v>14.6</v>
      </c>
      <c r="K203">
        <v>14.82</v>
      </c>
      <c r="L203">
        <v>1.645</v>
      </c>
      <c r="M203">
        <v>1.669</v>
      </c>
      <c r="N203" t="s">
        <v>210</v>
      </c>
      <c r="O203" t="s">
        <v>210</v>
      </c>
    </row>
    <row r="204" spans="1:15" x14ac:dyDescent="0.25">
      <c r="A204" t="s">
        <v>45</v>
      </c>
      <c r="B204" t="s">
        <v>46</v>
      </c>
      <c r="C204" t="s">
        <v>211</v>
      </c>
      <c r="D204" t="s">
        <v>39</v>
      </c>
      <c r="E204" t="s">
        <v>111</v>
      </c>
      <c r="F204">
        <v>1</v>
      </c>
      <c r="G204" s="37">
        <v>45177.022546296299</v>
      </c>
      <c r="H204">
        <v>3</v>
      </c>
      <c r="I204" t="s">
        <v>46</v>
      </c>
      <c r="J204">
        <v>40.97</v>
      </c>
      <c r="K204">
        <v>40.869999999999997</v>
      </c>
      <c r="L204">
        <v>4.6159999999999997</v>
      </c>
      <c r="M204">
        <v>4.6040000000000001</v>
      </c>
      <c r="N204" t="s">
        <v>212</v>
      </c>
      <c r="O204" t="s">
        <v>212</v>
      </c>
    </row>
    <row r="205" spans="1:15" x14ac:dyDescent="0.25">
      <c r="A205" t="s">
        <v>45</v>
      </c>
      <c r="B205" t="s">
        <v>46</v>
      </c>
      <c r="C205" t="s">
        <v>225</v>
      </c>
      <c r="D205" t="s">
        <v>39</v>
      </c>
      <c r="E205" t="s">
        <v>111</v>
      </c>
      <c r="F205">
        <v>1</v>
      </c>
      <c r="G205" s="37">
        <v>45177.073506944442</v>
      </c>
      <c r="H205">
        <v>3</v>
      </c>
      <c r="I205" t="s">
        <v>46</v>
      </c>
      <c r="J205">
        <v>4.1059999999999999</v>
      </c>
      <c r="K205">
        <v>5.0519999999999996</v>
      </c>
      <c r="L205">
        <v>0.46260000000000001</v>
      </c>
      <c r="M205">
        <v>0.56910000000000005</v>
      </c>
      <c r="N205" t="s">
        <v>226</v>
      </c>
      <c r="O205" t="s">
        <v>226</v>
      </c>
    </row>
    <row r="206" spans="1:15" x14ac:dyDescent="0.25">
      <c r="A206" t="s">
        <v>45</v>
      </c>
      <c r="B206" t="s">
        <v>46</v>
      </c>
      <c r="C206" t="s">
        <v>48</v>
      </c>
      <c r="D206" t="s">
        <v>39</v>
      </c>
      <c r="E206" t="s">
        <v>111</v>
      </c>
      <c r="F206">
        <v>1</v>
      </c>
      <c r="G206" s="37">
        <v>45177.098576388889</v>
      </c>
      <c r="H206">
        <v>3</v>
      </c>
      <c r="I206" t="s">
        <v>46</v>
      </c>
      <c r="J206">
        <v>1.71</v>
      </c>
      <c r="K206">
        <v>1.8049999999999999</v>
      </c>
      <c r="L206">
        <v>0.19259999999999999</v>
      </c>
      <c r="M206">
        <v>0.20330000000000001</v>
      </c>
      <c r="N206" t="s">
        <v>232</v>
      </c>
      <c r="O206" t="s">
        <v>232</v>
      </c>
    </row>
    <row r="207" spans="1:15" x14ac:dyDescent="0.25">
      <c r="A207" t="s">
        <v>45</v>
      </c>
      <c r="B207" t="s">
        <v>46</v>
      </c>
      <c r="C207">
        <v>0.1</v>
      </c>
      <c r="D207" t="s">
        <v>39</v>
      </c>
      <c r="E207" t="s">
        <v>111</v>
      </c>
      <c r="F207">
        <v>1</v>
      </c>
      <c r="G207" s="37">
        <v>45177.111250000002</v>
      </c>
      <c r="H207">
        <v>3</v>
      </c>
      <c r="I207" t="s">
        <v>46</v>
      </c>
      <c r="J207">
        <v>2.7869999999999999</v>
      </c>
      <c r="K207">
        <v>2.7440000000000002</v>
      </c>
      <c r="L207">
        <v>0.314</v>
      </c>
      <c r="M207">
        <v>0.30919999999999997</v>
      </c>
      <c r="N207" t="s">
        <v>234</v>
      </c>
      <c r="O207" t="s">
        <v>234</v>
      </c>
    </row>
    <row r="208" spans="1:15" x14ac:dyDescent="0.25">
      <c r="A208" t="s">
        <v>45</v>
      </c>
      <c r="B208" t="s">
        <v>46</v>
      </c>
      <c r="C208">
        <v>5</v>
      </c>
      <c r="D208" t="s">
        <v>39</v>
      </c>
      <c r="E208" t="s">
        <v>111</v>
      </c>
      <c r="F208">
        <v>1</v>
      </c>
      <c r="G208" s="37">
        <v>45177.143182870372</v>
      </c>
      <c r="H208">
        <v>3</v>
      </c>
      <c r="I208" t="s">
        <v>46</v>
      </c>
      <c r="J208">
        <v>45.23</v>
      </c>
      <c r="K208">
        <v>45.41</v>
      </c>
      <c r="L208">
        <v>5.0949999999999998</v>
      </c>
      <c r="M208">
        <v>5.1150000000000002</v>
      </c>
      <c r="N208" t="s">
        <v>239</v>
      </c>
      <c r="O208" t="s">
        <v>239</v>
      </c>
    </row>
    <row r="209" spans="1:15" x14ac:dyDescent="0.25">
      <c r="A209" t="s">
        <v>45</v>
      </c>
      <c r="B209" t="s">
        <v>46</v>
      </c>
      <c r="C209" t="s">
        <v>48</v>
      </c>
      <c r="D209" t="s">
        <v>39</v>
      </c>
      <c r="E209" t="s">
        <v>111</v>
      </c>
      <c r="F209">
        <v>1</v>
      </c>
      <c r="G209" s="37">
        <v>45177.150173611109</v>
      </c>
      <c r="H209">
        <v>3</v>
      </c>
      <c r="I209" t="s">
        <v>46</v>
      </c>
      <c r="J209">
        <v>1.9510000000000001</v>
      </c>
      <c r="K209">
        <v>2.1230000000000002</v>
      </c>
      <c r="L209">
        <v>0.2198</v>
      </c>
      <c r="M209">
        <v>0.2392</v>
      </c>
      <c r="N209" t="s">
        <v>240</v>
      </c>
      <c r="O209" t="s">
        <v>240</v>
      </c>
    </row>
    <row r="210" spans="1:15" x14ac:dyDescent="0.25">
      <c r="A210" t="s">
        <v>45</v>
      </c>
      <c r="B210" t="s">
        <v>46</v>
      </c>
      <c r="C210" t="s">
        <v>48</v>
      </c>
      <c r="D210" t="s">
        <v>39</v>
      </c>
      <c r="E210" t="s">
        <v>111</v>
      </c>
      <c r="F210">
        <v>1</v>
      </c>
      <c r="G210" s="37">
        <v>45177.160451388889</v>
      </c>
      <c r="H210">
        <v>3</v>
      </c>
      <c r="I210" t="s">
        <v>46</v>
      </c>
      <c r="J210">
        <v>2.0840000000000001</v>
      </c>
      <c r="K210">
        <v>2.0990000000000002</v>
      </c>
      <c r="L210">
        <v>0.23480000000000001</v>
      </c>
      <c r="M210">
        <v>0.23649999999999999</v>
      </c>
      <c r="N210" t="s">
        <v>241</v>
      </c>
      <c r="O210" t="s">
        <v>241</v>
      </c>
    </row>
  </sheetData>
  <sortState xmlns:xlrd2="http://schemas.microsoft.com/office/spreadsheetml/2017/richdata2" ref="A6:P210">
    <sortCondition ref="H6:H2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BBE4-CD46-2E48-A714-A20B7A61BC6D}">
  <dimension ref="A4:AI44"/>
  <sheetViews>
    <sheetView workbookViewId="0">
      <pane xSplit="1" ySplit="5" topLeftCell="T6" activePane="bottomRight" state="frozen"/>
      <selection pane="topRight" activeCell="B1" sqref="B1"/>
      <selection pane="bottomLeft" activeCell="A6" sqref="A6"/>
      <selection pane="bottomRight" activeCell="A5" sqref="A5:AC28"/>
    </sheetView>
  </sheetViews>
  <sheetFormatPr defaultColWidth="8.85546875" defaultRowHeight="15" x14ac:dyDescent="0.25"/>
  <cols>
    <col min="1" max="1" width="17.42578125" customWidth="1"/>
    <col min="2" max="2" width="11.140625" customWidth="1"/>
    <col min="3" max="3" width="11.85546875" customWidth="1"/>
    <col min="4" max="4" width="11.140625" customWidth="1"/>
    <col min="5" max="5" width="12.140625" bestFit="1" customWidth="1"/>
    <col min="6" max="8" width="12.140625" customWidth="1"/>
    <col min="9" max="9" width="12.85546875" customWidth="1"/>
    <col min="10" max="10" width="10.7109375" customWidth="1"/>
    <col min="11" max="17" width="11.42578125" customWidth="1"/>
    <col min="19" max="19" width="11" customWidth="1"/>
    <col min="20" max="20" width="12.7109375" customWidth="1"/>
    <col min="23" max="27" width="12.42578125" customWidth="1"/>
    <col min="28" max="29" width="11.28515625" customWidth="1"/>
  </cols>
  <sheetData>
    <row r="4" spans="1:35" x14ac:dyDescent="0.25">
      <c r="A4" s="46"/>
      <c r="B4" s="46"/>
      <c r="C4" s="46"/>
      <c r="D4" s="68" t="s">
        <v>249</v>
      </c>
      <c r="E4" s="46"/>
      <c r="F4" s="46"/>
      <c r="G4" s="46"/>
      <c r="H4" s="46"/>
      <c r="I4" s="46"/>
      <c r="J4" s="46"/>
      <c r="K4" s="68" t="s">
        <v>250</v>
      </c>
      <c r="L4" s="46"/>
      <c r="M4" s="46"/>
      <c r="N4" s="46"/>
    </row>
    <row r="5" spans="1:35" s="57" customFormat="1" ht="75" x14ac:dyDescent="0.25">
      <c r="A5" s="56" t="s">
        <v>55</v>
      </c>
      <c r="B5" s="58" t="s">
        <v>284</v>
      </c>
      <c r="C5" s="63" t="s">
        <v>285</v>
      </c>
      <c r="D5" s="69" t="s">
        <v>286</v>
      </c>
      <c r="E5" s="70" t="s">
        <v>287</v>
      </c>
      <c r="F5" s="70" t="s">
        <v>288</v>
      </c>
      <c r="G5" s="70" t="s">
        <v>289</v>
      </c>
      <c r="H5" s="70" t="s">
        <v>290</v>
      </c>
      <c r="I5" s="70" t="s">
        <v>291</v>
      </c>
      <c r="J5" s="70" t="s">
        <v>274</v>
      </c>
      <c r="K5" s="69" t="s">
        <v>295</v>
      </c>
      <c r="L5" s="70" t="s">
        <v>296</v>
      </c>
      <c r="M5" s="70" t="s">
        <v>297</v>
      </c>
      <c r="N5" s="70" t="s">
        <v>298</v>
      </c>
      <c r="O5" s="70" t="s">
        <v>299</v>
      </c>
      <c r="P5" s="70" t="s">
        <v>300</v>
      </c>
      <c r="Q5" s="70" t="s">
        <v>274</v>
      </c>
      <c r="R5" s="69" t="s">
        <v>301</v>
      </c>
      <c r="S5" s="70" t="s">
        <v>302</v>
      </c>
      <c r="T5" s="70" t="s">
        <v>303</v>
      </c>
      <c r="U5" s="70" t="s">
        <v>304</v>
      </c>
      <c r="V5" s="77" t="s">
        <v>305</v>
      </c>
      <c r="W5" s="56" t="s">
        <v>306</v>
      </c>
      <c r="X5" s="56" t="s">
        <v>307</v>
      </c>
      <c r="Y5" s="56" t="s">
        <v>309</v>
      </c>
      <c r="Z5" s="56" t="s">
        <v>308</v>
      </c>
      <c r="AA5" s="85" t="s">
        <v>310</v>
      </c>
      <c r="AB5" s="70" t="s">
        <v>312</v>
      </c>
      <c r="AC5" s="77" t="s">
        <v>311</v>
      </c>
      <c r="AD5" s="92" t="s">
        <v>313</v>
      </c>
      <c r="AE5" s="92" t="s">
        <v>314</v>
      </c>
      <c r="AF5" s="92" t="s">
        <v>315</v>
      </c>
      <c r="AG5" s="92" t="s">
        <v>316</v>
      </c>
      <c r="AH5" s="92" t="s">
        <v>317</v>
      </c>
      <c r="AI5" s="92" t="s">
        <v>318</v>
      </c>
    </row>
    <row r="6" spans="1:35" x14ac:dyDescent="0.25">
      <c r="A6" s="78" t="s">
        <v>251</v>
      </c>
      <c r="B6" s="59">
        <v>11</v>
      </c>
      <c r="C6" s="64">
        <v>14.5</v>
      </c>
      <c r="D6" s="47">
        <v>12.414041977613776</v>
      </c>
      <c r="E6" s="47">
        <v>0.16602628860703622</v>
      </c>
      <c r="F6" s="47">
        <f>D6*B$6</f>
        <v>136.55446175375153</v>
      </c>
      <c r="G6" s="47">
        <f>E6*C$6</f>
        <v>2.4073811848020252</v>
      </c>
      <c r="H6" s="47">
        <f>F6-$F$38</f>
        <v>112.79076212059812</v>
      </c>
      <c r="I6" s="47">
        <f>G6+($F$39*2)</f>
        <v>17.353213533089857</v>
      </c>
      <c r="J6" s="48">
        <f>$F$38/H6</f>
        <v>0.21068835059155638</v>
      </c>
      <c r="K6" s="59">
        <v>3.8654051987061595</v>
      </c>
      <c r="L6" s="47">
        <v>4.1899694919314494E-2</v>
      </c>
      <c r="M6" s="47">
        <f>K6*C$6</f>
        <v>56.04837538123931</v>
      </c>
      <c r="N6" s="47">
        <f>L6*C$6</f>
        <v>0.60754557633006012</v>
      </c>
      <c r="O6" s="47">
        <f>M6-$F$38</f>
        <v>32.284675748085895</v>
      </c>
      <c r="P6" s="47">
        <f>N6+($F$39*2)</f>
        <v>15.553377924617894</v>
      </c>
      <c r="Q6" s="48">
        <f>$F$38/O6</f>
        <v>0.73606747109926685</v>
      </c>
      <c r="R6" s="71">
        <f>H6+O6</f>
        <v>145.07543786868402</v>
      </c>
      <c r="S6" s="72">
        <f>I6+P6</f>
        <v>32.906591457707748</v>
      </c>
      <c r="T6" s="72">
        <v>24.116666666697711</v>
      </c>
      <c r="U6" s="79">
        <f>R6/T6</f>
        <v>6.0155675688388639</v>
      </c>
      <c r="V6" s="80">
        <f>S6/T6</f>
        <v>1.3644751122736167</v>
      </c>
      <c r="W6" s="79">
        <v>0.40100000000000002</v>
      </c>
      <c r="X6" s="79">
        <v>1951.8322559999999</v>
      </c>
      <c r="Y6" s="79">
        <f>X6/(10^3)</f>
        <v>1.9518322559999999</v>
      </c>
      <c r="Z6" s="79">
        <v>5168.791964</v>
      </c>
      <c r="AA6" s="80">
        <f>Z6/(10^2)</f>
        <v>51.687919639999997</v>
      </c>
      <c r="AB6" s="86">
        <f>U6/W6</f>
        <v>15.001415383638063</v>
      </c>
      <c r="AC6" s="93">
        <f>V6/W6</f>
        <v>3.4026810779890688</v>
      </c>
    </row>
    <row r="7" spans="1:35" x14ac:dyDescent="0.25">
      <c r="A7" s="64" t="s">
        <v>252</v>
      </c>
      <c r="B7" s="59">
        <v>16</v>
      </c>
      <c r="C7" s="64">
        <v>15.5</v>
      </c>
      <c r="D7" s="47">
        <v>20.430892486389531</v>
      </c>
      <c r="E7" s="47">
        <v>0.17187035934697362</v>
      </c>
      <c r="F7" s="47">
        <f t="shared" ref="F7:F28" si="0">D7*B$6</f>
        <v>224.73981735028485</v>
      </c>
      <c r="G7" s="47">
        <f t="shared" ref="G7:G28" si="1">E7*C$6</f>
        <v>2.4921202105311173</v>
      </c>
      <c r="H7" s="47">
        <f t="shared" ref="H7:H28" si="2">F7-$F$38</f>
        <v>200.97611771713144</v>
      </c>
      <c r="I7" s="47">
        <f t="shared" ref="I7:I28" si="3">G7+($F$39*2)</f>
        <v>17.437952558818949</v>
      </c>
      <c r="J7" s="48">
        <f t="shared" ref="J7:J28" si="4">$F$38/H7</f>
        <v>0.11824141048739031</v>
      </c>
      <c r="K7" s="59">
        <v>3.803232782182941</v>
      </c>
      <c r="L7" s="47">
        <v>4.1859997966099009E-2</v>
      </c>
      <c r="M7" s="47">
        <f t="shared" ref="M7:M28" si="5">K7*C$6</f>
        <v>55.146875341652645</v>
      </c>
      <c r="N7" s="47">
        <f t="shared" ref="N7:N28" si="6">L7*C$6</f>
        <v>0.6069699705084356</v>
      </c>
      <c r="O7" s="47">
        <f t="shared" ref="O7:O28" si="7">M7-$F$38</f>
        <v>31.38317570849923</v>
      </c>
      <c r="P7" s="47">
        <f t="shared" ref="P7:P28" si="8">N7+($F$39*2)</f>
        <v>15.552802318796269</v>
      </c>
      <c r="Q7" s="48">
        <f t="shared" ref="Q7:Q28" si="9">$F$38/O7</f>
        <v>0.7572114388257305</v>
      </c>
      <c r="R7" s="71">
        <f t="shared" ref="R7:R28" si="10">H7+O7</f>
        <v>232.35929342563068</v>
      </c>
      <c r="S7" s="72">
        <f t="shared" ref="S7:S28" si="11">I7+P7</f>
        <v>32.990754877615217</v>
      </c>
      <c r="T7" s="72">
        <v>24.200000000128057</v>
      </c>
      <c r="U7" s="79">
        <f t="shared" ref="U7:U28" si="12">R7/T7</f>
        <v>9.6016236952231875</v>
      </c>
      <c r="V7" s="80">
        <f t="shared" ref="V7:V28" si="13">S7/T7</f>
        <v>1.363254333778539</v>
      </c>
      <c r="W7" s="79">
        <v>0.40749999999999997</v>
      </c>
      <c r="X7" s="79">
        <v>1717.2408250000001</v>
      </c>
      <c r="Y7" s="79">
        <f t="shared" ref="Y7:Y28" si="14">X7/(10^3)</f>
        <v>1.7172408250000002</v>
      </c>
      <c r="Z7" s="79">
        <v>7342.0488830000004</v>
      </c>
      <c r="AA7" s="80">
        <f t="shared" ref="AA7:AA28" si="15">Z7/(10^2)</f>
        <v>73.420488830000011</v>
      </c>
      <c r="AB7" s="87">
        <f t="shared" ref="AB7:AB28" si="16">U7/W7</f>
        <v>23.562266736744022</v>
      </c>
      <c r="AC7" s="80">
        <f t="shared" ref="AC7:AC28" si="17">V7/W7</f>
        <v>3.3454094080454948</v>
      </c>
    </row>
    <row r="8" spans="1:35" x14ac:dyDescent="0.25">
      <c r="A8" s="64" t="s">
        <v>253</v>
      </c>
      <c r="B8" s="59">
        <v>15</v>
      </c>
      <c r="C8" s="64">
        <v>13.5</v>
      </c>
      <c r="D8" s="47">
        <v>37.67639042235723</v>
      </c>
      <c r="E8" s="47">
        <v>0.20072414201013325</v>
      </c>
      <c r="F8" s="47">
        <f t="shared" si="0"/>
        <v>414.4402946459295</v>
      </c>
      <c r="G8" s="47">
        <f t="shared" si="1"/>
        <v>2.9105000591469321</v>
      </c>
      <c r="H8" s="47">
        <f t="shared" si="2"/>
        <v>390.67659501277609</v>
      </c>
      <c r="I8" s="47">
        <f t="shared" si="3"/>
        <v>17.856332407434767</v>
      </c>
      <c r="J8" s="48">
        <f t="shared" si="4"/>
        <v>6.0827036829212366E-2</v>
      </c>
      <c r="K8" s="59">
        <v>5.2569369212531072</v>
      </c>
      <c r="L8" s="47">
        <v>4.3130018092274645E-2</v>
      </c>
      <c r="M8" s="47">
        <f t="shared" si="5"/>
        <v>76.225585358170051</v>
      </c>
      <c r="N8" s="47">
        <f t="shared" si="6"/>
        <v>0.62538526233798231</v>
      </c>
      <c r="O8" s="47">
        <f t="shared" si="7"/>
        <v>52.461885725016636</v>
      </c>
      <c r="P8" s="47">
        <f t="shared" si="8"/>
        <v>15.571217610625816</v>
      </c>
      <c r="Q8" s="48">
        <f t="shared" si="9"/>
        <v>0.45297074828214973</v>
      </c>
      <c r="R8" s="71">
        <f t="shared" si="10"/>
        <v>443.13848073779275</v>
      </c>
      <c r="S8" s="72">
        <f t="shared" si="11"/>
        <v>33.427550018060586</v>
      </c>
      <c r="T8" s="72">
        <v>24.133333333418705</v>
      </c>
      <c r="U8" s="79">
        <f t="shared" si="12"/>
        <v>18.36209174321375</v>
      </c>
      <c r="V8" s="80">
        <f t="shared" si="13"/>
        <v>1.3851194758815886</v>
      </c>
      <c r="W8" s="79">
        <v>0.41770000000000002</v>
      </c>
      <c r="X8" s="79">
        <v>2009.574212</v>
      </c>
      <c r="Y8" s="79">
        <f t="shared" si="14"/>
        <v>2.009574212</v>
      </c>
      <c r="Z8" s="79">
        <v>7123.0343339999999</v>
      </c>
      <c r="AA8" s="80">
        <f t="shared" si="15"/>
        <v>71.230343340000005</v>
      </c>
      <c r="AB8" s="87">
        <f t="shared" si="16"/>
        <v>43.959999385237609</v>
      </c>
      <c r="AC8" s="80">
        <f t="shared" si="17"/>
        <v>3.3160629061086628</v>
      </c>
    </row>
    <row r="9" spans="1:35" ht="15.75" x14ac:dyDescent="0.25">
      <c r="A9" s="65" t="s">
        <v>254</v>
      </c>
      <c r="B9" s="61">
        <v>14</v>
      </c>
      <c r="C9" s="65">
        <v>16</v>
      </c>
      <c r="D9">
        <v>16.384033374514576</v>
      </c>
      <c r="E9">
        <v>0.16823435741447421</v>
      </c>
      <c r="F9">
        <f t="shared" si="0"/>
        <v>180.22436711966034</v>
      </c>
      <c r="G9">
        <f t="shared" si="1"/>
        <v>2.4393981825098758</v>
      </c>
      <c r="H9">
        <f t="shared" si="2"/>
        <v>156.46066748650694</v>
      </c>
      <c r="I9">
        <f t="shared" si="3"/>
        <v>17.38523053079771</v>
      </c>
      <c r="J9" s="44">
        <f t="shared" si="4"/>
        <v>0.1518828982063673</v>
      </c>
      <c r="K9" s="61">
        <v>2.7191719195326383</v>
      </c>
      <c r="L9">
        <v>4.1386360860241014E-2</v>
      </c>
      <c r="M9">
        <f t="shared" si="5"/>
        <v>39.427992833223257</v>
      </c>
      <c r="N9">
        <f t="shared" si="6"/>
        <v>0.6001022324734947</v>
      </c>
      <c r="O9">
        <f t="shared" si="7"/>
        <v>15.664293200069842</v>
      </c>
      <c r="P9">
        <f t="shared" si="8"/>
        <v>15.545934580761328</v>
      </c>
      <c r="Q9" s="44">
        <f t="shared" si="9"/>
        <v>1.5170617230943724</v>
      </c>
      <c r="R9" s="73">
        <f t="shared" si="10"/>
        <v>172.12496068657677</v>
      </c>
      <c r="S9" s="74">
        <f t="shared" si="11"/>
        <v>32.931165111559039</v>
      </c>
      <c r="T9" s="74">
        <v>24.400000000081491</v>
      </c>
      <c r="U9" s="81">
        <f t="shared" si="12"/>
        <v>7.0543016674590948</v>
      </c>
      <c r="V9" s="82">
        <f t="shared" si="13"/>
        <v>1.3496379144036499</v>
      </c>
      <c r="W9" s="81">
        <v>0.22470000000000001</v>
      </c>
      <c r="X9" s="81">
        <v>1188.30359</v>
      </c>
      <c r="Y9" s="81">
        <f t="shared" si="14"/>
        <v>1.1883035900000001</v>
      </c>
      <c r="Z9" s="81">
        <v>3603.2879830000002</v>
      </c>
      <c r="AA9" s="82">
        <f t="shared" si="15"/>
        <v>36.032879829999999</v>
      </c>
      <c r="AB9" s="88">
        <f t="shared" si="16"/>
        <v>31.394310936622585</v>
      </c>
      <c r="AC9" s="82">
        <f t="shared" si="17"/>
        <v>6.0063992630335994</v>
      </c>
      <c r="AD9" s="91">
        <v>0.7</v>
      </c>
      <c r="AE9" s="91">
        <v>16.62</v>
      </c>
      <c r="AF9" s="91">
        <v>3.35</v>
      </c>
      <c r="AG9" s="91">
        <v>45.01</v>
      </c>
      <c r="AH9" s="90">
        <v>0.47900000000000009</v>
      </c>
      <c r="AI9" s="90">
        <v>7.4976407850533953</v>
      </c>
    </row>
    <row r="10" spans="1:35" ht="15.75" x14ac:dyDescent="0.25">
      <c r="A10" s="64" t="s">
        <v>255</v>
      </c>
      <c r="B10" s="59">
        <v>14</v>
      </c>
      <c r="C10" s="64">
        <v>14</v>
      </c>
      <c r="D10" s="47">
        <v>12.531604365221318</v>
      </c>
      <c r="E10" s="47">
        <v>0.16607174535045124</v>
      </c>
      <c r="F10" s="47">
        <f t="shared" si="0"/>
        <v>137.84764801743449</v>
      </c>
      <c r="G10" s="47">
        <f t="shared" si="1"/>
        <v>2.4080403075815431</v>
      </c>
      <c r="H10" s="47">
        <f t="shared" si="2"/>
        <v>114.08394838428109</v>
      </c>
      <c r="I10" s="47">
        <f t="shared" si="3"/>
        <v>17.353872655869377</v>
      </c>
      <c r="J10" s="48">
        <f t="shared" si="4"/>
        <v>0.20830011557022571</v>
      </c>
      <c r="K10" s="59">
        <v>14.417759894056084</v>
      </c>
      <c r="L10" s="47">
        <v>6.318081679511045E-2</v>
      </c>
      <c r="M10" s="47">
        <f t="shared" si="5"/>
        <v>209.05751846381324</v>
      </c>
      <c r="N10" s="47">
        <f t="shared" si="6"/>
        <v>0.91612184352910153</v>
      </c>
      <c r="O10" s="47">
        <f t="shared" si="7"/>
        <v>185.29381883065983</v>
      </c>
      <c r="P10" s="47">
        <f t="shared" si="8"/>
        <v>15.861954191816935</v>
      </c>
      <c r="Q10" s="48">
        <f t="shared" si="9"/>
        <v>0.12824874452434423</v>
      </c>
      <c r="R10" s="71">
        <f t="shared" si="10"/>
        <v>299.37776721494095</v>
      </c>
      <c r="S10" s="72">
        <f t="shared" si="11"/>
        <v>33.215826847686316</v>
      </c>
      <c r="T10" s="72">
        <v>21.333333333372138</v>
      </c>
      <c r="U10" s="79">
        <f t="shared" si="12"/>
        <v>14.033332838174831</v>
      </c>
      <c r="V10" s="80">
        <f t="shared" si="13"/>
        <v>1.5569918834824639</v>
      </c>
      <c r="W10" s="79">
        <v>0.4577</v>
      </c>
      <c r="X10" s="79">
        <v>2821.5747919999999</v>
      </c>
      <c r="Y10" s="79">
        <f t="shared" si="14"/>
        <v>2.8215747919999998</v>
      </c>
      <c r="Z10" s="79">
        <v>11943.338426</v>
      </c>
      <c r="AA10" s="80">
        <f t="shared" si="15"/>
        <v>119.43338426</v>
      </c>
      <c r="AB10" s="87">
        <f t="shared" si="16"/>
        <v>30.660548040582981</v>
      </c>
      <c r="AC10" s="80">
        <f t="shared" si="17"/>
        <v>3.4017738332586056</v>
      </c>
      <c r="AD10" s="91">
        <v>0.19</v>
      </c>
      <c r="AE10" s="91">
        <v>4.4400000000000004</v>
      </c>
      <c r="AF10" s="91">
        <v>1.94</v>
      </c>
      <c r="AG10" s="91">
        <v>19.98</v>
      </c>
      <c r="AH10" s="90">
        <v>0.29399999999999998</v>
      </c>
      <c r="AI10" s="90">
        <v>4.1399999999999997</v>
      </c>
    </row>
    <row r="11" spans="1:35" ht="15.75" x14ac:dyDescent="0.25">
      <c r="A11" s="64" t="s">
        <v>256</v>
      </c>
      <c r="B11" s="59">
        <v>7</v>
      </c>
      <c r="C11" s="64">
        <v>14.5</v>
      </c>
      <c r="D11" s="47">
        <v>7.101126383811458</v>
      </c>
      <c r="E11" s="47">
        <v>0.16526691916594469</v>
      </c>
      <c r="F11" s="47">
        <f t="shared" si="0"/>
        <v>78.112390221926034</v>
      </c>
      <c r="G11" s="47">
        <f t="shared" si="1"/>
        <v>2.3963703279061979</v>
      </c>
      <c r="H11" s="47">
        <f t="shared" si="2"/>
        <v>54.348690588772619</v>
      </c>
      <c r="I11" s="47">
        <f t="shared" si="3"/>
        <v>17.342202676194031</v>
      </c>
      <c r="J11" s="48">
        <f t="shared" si="4"/>
        <v>0.43724511806476773</v>
      </c>
      <c r="K11" s="59">
        <v>3.4946315147131473</v>
      </c>
      <c r="L11" s="47">
        <v>4.1682888819166326E-2</v>
      </c>
      <c r="M11" s="47">
        <f t="shared" si="5"/>
        <v>50.672156963340633</v>
      </c>
      <c r="N11" s="47">
        <f t="shared" si="6"/>
        <v>0.60440188787791171</v>
      </c>
      <c r="O11" s="47">
        <f t="shared" si="7"/>
        <v>26.908457330187218</v>
      </c>
      <c r="P11" s="47">
        <f t="shared" si="8"/>
        <v>15.550234236165744</v>
      </c>
      <c r="Q11" s="48">
        <f t="shared" si="9"/>
        <v>0.88313125280854132</v>
      </c>
      <c r="R11" s="71">
        <f t="shared" si="10"/>
        <v>81.257147918959845</v>
      </c>
      <c r="S11" s="72">
        <f t="shared" si="11"/>
        <v>32.892436912359777</v>
      </c>
      <c r="T11" s="72">
        <v>21.316666666825768</v>
      </c>
      <c r="U11" s="79">
        <f t="shared" si="12"/>
        <v>3.8119068609078983</v>
      </c>
      <c r="V11" s="80">
        <f t="shared" si="13"/>
        <v>1.5430384790671279</v>
      </c>
      <c r="W11" s="79">
        <v>0.29320000000000002</v>
      </c>
      <c r="X11" s="79">
        <v>2004.4441340000001</v>
      </c>
      <c r="Y11" s="79">
        <f t="shared" si="14"/>
        <v>2.0044441339999999</v>
      </c>
      <c r="Z11" s="79">
        <v>8970.540497</v>
      </c>
      <c r="AA11" s="80">
        <f t="shared" si="15"/>
        <v>89.705404970000004</v>
      </c>
      <c r="AB11" s="87">
        <f t="shared" si="16"/>
        <v>13.001046592455314</v>
      </c>
      <c r="AC11" s="80">
        <f t="shared" si="17"/>
        <v>5.2627506107337236</v>
      </c>
      <c r="AD11" s="91">
        <v>0.41</v>
      </c>
      <c r="AE11" s="91">
        <v>8.8800000000000008</v>
      </c>
      <c r="AF11" s="91">
        <v>1.93</v>
      </c>
      <c r="AG11" s="91">
        <v>20.260000000000002</v>
      </c>
      <c r="AH11" s="90">
        <v>0.53</v>
      </c>
      <c r="AI11" s="90">
        <v>8.2799999999999994</v>
      </c>
    </row>
    <row r="12" spans="1:35" ht="15.75" x14ac:dyDescent="0.25">
      <c r="A12" s="64" t="s">
        <v>257</v>
      </c>
      <c r="B12" s="59">
        <v>14</v>
      </c>
      <c r="C12" s="64">
        <v>15</v>
      </c>
      <c r="D12" s="47">
        <v>12.246741656787663</v>
      </c>
      <c r="E12" s="47">
        <v>0.16596372183050562</v>
      </c>
      <c r="F12" s="47">
        <f t="shared" si="0"/>
        <v>134.71415822466429</v>
      </c>
      <c r="G12" s="47">
        <f t="shared" si="1"/>
        <v>2.4064739665423316</v>
      </c>
      <c r="H12" s="47">
        <f t="shared" si="2"/>
        <v>110.95045859151088</v>
      </c>
      <c r="I12" s="47">
        <f t="shared" si="3"/>
        <v>17.352306314830166</v>
      </c>
      <c r="J12" s="48">
        <f t="shared" si="4"/>
        <v>0.21418297801404165</v>
      </c>
      <c r="K12" s="59">
        <v>4.8827720145406461</v>
      </c>
      <c r="L12" s="47">
        <v>4.2736250983688474E-2</v>
      </c>
      <c r="M12" s="47">
        <f t="shared" si="5"/>
        <v>70.800194210839365</v>
      </c>
      <c r="N12" s="47">
        <f t="shared" si="6"/>
        <v>0.6196756392634829</v>
      </c>
      <c r="O12" s="47">
        <f t="shared" si="7"/>
        <v>47.03649457768595</v>
      </c>
      <c r="P12" s="47">
        <f t="shared" si="8"/>
        <v>15.565507987551316</v>
      </c>
      <c r="Q12" s="48">
        <f t="shared" si="9"/>
        <v>0.50521833836713848</v>
      </c>
      <c r="R12" s="71">
        <f t="shared" si="10"/>
        <v>157.98695316919682</v>
      </c>
      <c r="S12" s="72">
        <f t="shared" si="11"/>
        <v>32.91781430238148</v>
      </c>
      <c r="T12" s="72">
        <v>21.149999999965075</v>
      </c>
      <c r="U12" s="79">
        <f t="shared" si="12"/>
        <v>7.4698323011563925</v>
      </c>
      <c r="V12" s="80">
        <f t="shared" si="13"/>
        <v>1.5563978393586684</v>
      </c>
      <c r="W12" s="79">
        <v>0.30609999999999998</v>
      </c>
      <c r="X12" s="79">
        <v>2036.494512</v>
      </c>
      <c r="Y12" s="79">
        <f t="shared" si="14"/>
        <v>2.036494512</v>
      </c>
      <c r="Z12" s="79">
        <v>8938.9456439999994</v>
      </c>
      <c r="AA12" s="80">
        <f t="shared" si="15"/>
        <v>89.389456439999989</v>
      </c>
      <c r="AB12" s="87">
        <f t="shared" si="16"/>
        <v>24.403241754839573</v>
      </c>
      <c r="AC12" s="80">
        <f t="shared" si="17"/>
        <v>5.0846058129979372</v>
      </c>
      <c r="AD12" s="91">
        <v>0.25</v>
      </c>
      <c r="AE12" s="91">
        <v>5.7</v>
      </c>
      <c r="AF12" s="91">
        <v>1.92</v>
      </c>
      <c r="AG12" s="91">
        <v>19.66</v>
      </c>
      <c r="AH12" s="90">
        <v>0.28000000000000003</v>
      </c>
      <c r="AI12" s="90">
        <v>3.77</v>
      </c>
    </row>
    <row r="13" spans="1:35" ht="15.75" x14ac:dyDescent="0.25">
      <c r="A13" s="65" t="s">
        <v>258</v>
      </c>
      <c r="B13" s="61">
        <v>13</v>
      </c>
      <c r="C13" s="65">
        <v>15.5</v>
      </c>
      <c r="D13">
        <v>15.226496019609558</v>
      </c>
      <c r="E13">
        <v>0.1674485147460652</v>
      </c>
      <c r="F13">
        <f t="shared" si="0"/>
        <v>167.49145621570514</v>
      </c>
      <c r="G13">
        <f t="shared" si="1"/>
        <v>2.4280034638179453</v>
      </c>
      <c r="H13">
        <f t="shared" si="2"/>
        <v>143.72775658255173</v>
      </c>
      <c r="I13">
        <f t="shared" si="3"/>
        <v>17.373835812105778</v>
      </c>
      <c r="J13" s="44">
        <f t="shared" si="4"/>
        <v>0.16533827701891704</v>
      </c>
      <c r="K13" s="61">
        <v>3.3488089377768704</v>
      </c>
      <c r="L13">
        <v>4.161082444327379E-2</v>
      </c>
      <c r="M13">
        <f t="shared" si="5"/>
        <v>48.55772959776462</v>
      </c>
      <c r="N13">
        <f t="shared" si="6"/>
        <v>0.60335695442746995</v>
      </c>
      <c r="O13">
        <f t="shared" si="7"/>
        <v>24.794029964611205</v>
      </c>
      <c r="P13">
        <f t="shared" si="8"/>
        <v>15.549189302715304</v>
      </c>
      <c r="Q13" s="44">
        <f t="shared" si="9"/>
        <v>0.95844441855848395</v>
      </c>
      <c r="R13" s="73">
        <f t="shared" si="10"/>
        <v>168.52178654716295</v>
      </c>
      <c r="S13" s="74">
        <f t="shared" si="11"/>
        <v>32.92302511482108</v>
      </c>
      <c r="T13" s="74">
        <v>24.533333333325572</v>
      </c>
      <c r="U13" s="81">
        <f t="shared" si="12"/>
        <v>6.869094560348489</v>
      </c>
      <c r="V13" s="82">
        <f t="shared" si="13"/>
        <v>1.3419711323980228</v>
      </c>
      <c r="W13" s="81">
        <v>0.4365</v>
      </c>
      <c r="X13" s="81">
        <v>2114.7806169999999</v>
      </c>
      <c r="Y13" s="81">
        <f t="shared" si="14"/>
        <v>2.1147806170000001</v>
      </c>
      <c r="Z13" s="81">
        <v>7048.5238239999999</v>
      </c>
      <c r="AA13" s="82">
        <f t="shared" si="15"/>
        <v>70.485238240000001</v>
      </c>
      <c r="AB13" s="88">
        <f t="shared" si="16"/>
        <v>15.736757297476492</v>
      </c>
      <c r="AC13" s="82">
        <f t="shared" si="17"/>
        <v>3.0743897649439238</v>
      </c>
      <c r="AD13" s="91">
        <v>0.4</v>
      </c>
      <c r="AE13" s="91">
        <v>7.22</v>
      </c>
      <c r="AF13" s="91">
        <v>3.57</v>
      </c>
      <c r="AG13" s="91">
        <v>50.18</v>
      </c>
      <c r="AH13" s="90">
        <v>0.50800000000000012</v>
      </c>
      <c r="AI13" s="90">
        <v>7.5247186658312213</v>
      </c>
    </row>
    <row r="14" spans="1:35" ht="15.75" x14ac:dyDescent="0.25">
      <c r="A14" s="65" t="s">
        <v>259</v>
      </c>
      <c r="B14" s="61">
        <v>15</v>
      </c>
      <c r="C14" s="65">
        <v>15</v>
      </c>
      <c r="D14">
        <v>8.3581396051536245</v>
      </c>
      <c r="E14">
        <v>0.16521675447511436</v>
      </c>
      <c r="F14">
        <f t="shared" si="0"/>
        <v>91.93953565668987</v>
      </c>
      <c r="G14">
        <f t="shared" si="1"/>
        <v>2.3956429398891581</v>
      </c>
      <c r="H14">
        <f t="shared" si="2"/>
        <v>68.175836023536448</v>
      </c>
      <c r="I14">
        <f t="shared" si="3"/>
        <v>17.341475288176991</v>
      </c>
      <c r="J14" s="44">
        <f t="shared" si="4"/>
        <v>0.34856484378056524</v>
      </c>
      <c r="K14" s="61">
        <v>2.2263142176394872</v>
      </c>
      <c r="L14">
        <v>4.1309875913603217E-2</v>
      </c>
      <c r="M14">
        <f t="shared" si="5"/>
        <v>32.281556155772563</v>
      </c>
      <c r="N14">
        <f t="shared" si="6"/>
        <v>0.5989932007472466</v>
      </c>
      <c r="O14">
        <f t="shared" si="7"/>
        <v>8.5178565226191481</v>
      </c>
      <c r="P14">
        <f t="shared" si="8"/>
        <v>15.54482554903508</v>
      </c>
      <c r="Q14" s="44">
        <f t="shared" si="9"/>
        <v>2.7898685038951956</v>
      </c>
      <c r="R14" s="73">
        <f t="shared" si="10"/>
        <v>76.693692546155603</v>
      </c>
      <c r="S14" s="74">
        <f t="shared" si="11"/>
        <v>32.886300837212069</v>
      </c>
      <c r="T14" s="74">
        <v>24.46666666661622</v>
      </c>
      <c r="U14" s="81">
        <f t="shared" si="12"/>
        <v>3.1346195863615969</v>
      </c>
      <c r="V14" s="82">
        <f t="shared" si="13"/>
        <v>1.3441267372185235</v>
      </c>
      <c r="W14" s="81">
        <v>0.3705</v>
      </c>
      <c r="X14" s="81">
        <v>1825.940034</v>
      </c>
      <c r="Y14" s="81">
        <f t="shared" si="14"/>
        <v>1.825940034</v>
      </c>
      <c r="Z14" s="81">
        <v>5806.0911900000001</v>
      </c>
      <c r="AA14" s="82">
        <f t="shared" si="15"/>
        <v>58.060911900000001</v>
      </c>
      <c r="AB14" s="88">
        <f t="shared" si="16"/>
        <v>8.4605117040798845</v>
      </c>
      <c r="AC14" s="82">
        <f t="shared" si="17"/>
        <v>3.6278724351377152</v>
      </c>
      <c r="AD14" s="91">
        <v>0.46</v>
      </c>
      <c r="AE14" s="91">
        <v>9.85</v>
      </c>
      <c r="AF14" s="91">
        <v>3.67</v>
      </c>
      <c r="AG14" s="91">
        <v>52.5</v>
      </c>
      <c r="AH14" s="90">
        <v>0.49600000000000011</v>
      </c>
      <c r="AI14" s="90">
        <v>7.651523660706312</v>
      </c>
    </row>
    <row r="15" spans="1:35" ht="15.75" x14ac:dyDescent="0.25">
      <c r="A15" s="65" t="s">
        <v>260</v>
      </c>
      <c r="B15" s="61">
        <v>14</v>
      </c>
      <c r="C15" s="65">
        <v>15</v>
      </c>
      <c r="D15">
        <v>35.619048639225262</v>
      </c>
      <c r="E15">
        <v>0.19631921338193831</v>
      </c>
      <c r="F15">
        <f t="shared" si="0"/>
        <v>391.80953503147788</v>
      </c>
      <c r="G15">
        <f t="shared" si="1"/>
        <v>2.8466285940381053</v>
      </c>
      <c r="H15">
        <f t="shared" si="2"/>
        <v>368.04583539832447</v>
      </c>
      <c r="I15">
        <f t="shared" si="3"/>
        <v>17.792460942325938</v>
      </c>
      <c r="J15" s="44">
        <f t="shared" si="4"/>
        <v>6.4567228718767342E-2</v>
      </c>
      <c r="K15" s="61">
        <v>9.027976585279605</v>
      </c>
      <c r="L15">
        <v>4.9338564334621006E-2</v>
      </c>
      <c r="M15">
        <f t="shared" si="5"/>
        <v>130.90566048655427</v>
      </c>
      <c r="N15">
        <f t="shared" si="6"/>
        <v>0.71540918285200461</v>
      </c>
      <c r="O15">
        <f t="shared" si="7"/>
        <v>107.14196085340086</v>
      </c>
      <c r="P15">
        <f t="shared" si="8"/>
        <v>15.661241531139838</v>
      </c>
      <c r="Q15" s="44">
        <f t="shared" si="9"/>
        <v>0.22179638531787349</v>
      </c>
      <c r="R15" s="73">
        <f t="shared" si="10"/>
        <v>475.18779625172533</v>
      </c>
      <c r="S15" s="74">
        <f t="shared" si="11"/>
        <v>33.453702473465775</v>
      </c>
      <c r="T15" s="74">
        <v>24.450000000069849</v>
      </c>
      <c r="U15" s="81">
        <f t="shared" si="12"/>
        <v>19.435083691221585</v>
      </c>
      <c r="V15" s="82">
        <f t="shared" si="13"/>
        <v>1.3682495899128917</v>
      </c>
      <c r="W15" s="81">
        <v>0.64990000000000003</v>
      </c>
      <c r="X15" s="81">
        <v>3117.2417190000001</v>
      </c>
      <c r="Y15" s="81">
        <f t="shared" si="14"/>
        <v>3.1172417189999999</v>
      </c>
      <c r="Z15" s="81">
        <v>8903.9361210000006</v>
      </c>
      <c r="AA15" s="82">
        <f t="shared" si="15"/>
        <v>89.03936121000001</v>
      </c>
      <c r="AB15" s="88">
        <f t="shared" si="16"/>
        <v>29.904729483338336</v>
      </c>
      <c r="AC15" s="82">
        <f t="shared" si="17"/>
        <v>2.1053232649836771</v>
      </c>
      <c r="AD15" s="91">
        <v>0.63</v>
      </c>
      <c r="AE15" s="91">
        <v>14.86</v>
      </c>
      <c r="AF15" s="91">
        <v>3.67</v>
      </c>
      <c r="AG15" s="91">
        <v>52.81</v>
      </c>
      <c r="AH15" s="90">
        <v>0.47700000000000009</v>
      </c>
      <c r="AI15" s="90">
        <v>7.3285039912284997</v>
      </c>
    </row>
    <row r="16" spans="1:35" ht="15.75" x14ac:dyDescent="0.25">
      <c r="A16" s="64" t="s">
        <v>261</v>
      </c>
      <c r="B16" s="59">
        <v>13</v>
      </c>
      <c r="C16" s="64">
        <v>15.5</v>
      </c>
      <c r="D16" s="47">
        <v>42.220628866417933</v>
      </c>
      <c r="E16" s="47">
        <v>0.21118954205370646</v>
      </c>
      <c r="F16" s="47">
        <f t="shared" si="0"/>
        <v>464.42691753059728</v>
      </c>
      <c r="G16" s="47">
        <f t="shared" si="1"/>
        <v>3.0622483597787435</v>
      </c>
      <c r="H16" s="47">
        <f t="shared" si="2"/>
        <v>440.66321789744387</v>
      </c>
      <c r="I16" s="47">
        <f t="shared" si="3"/>
        <v>18.008080708066576</v>
      </c>
      <c r="J16" s="48">
        <f t="shared" si="4"/>
        <v>5.3927123181594823E-2</v>
      </c>
      <c r="K16" s="59">
        <v>14.338631363935622</v>
      </c>
      <c r="L16" s="47">
        <v>6.2949796250485732E-2</v>
      </c>
      <c r="M16" s="47">
        <f t="shared" si="5"/>
        <v>207.91015477706654</v>
      </c>
      <c r="N16" s="47">
        <f t="shared" si="6"/>
        <v>0.91277204563204306</v>
      </c>
      <c r="O16" s="47">
        <f t="shared" si="7"/>
        <v>184.14645514391313</v>
      </c>
      <c r="P16" s="47">
        <f t="shared" si="8"/>
        <v>15.858604393919876</v>
      </c>
      <c r="Q16" s="48">
        <f t="shared" si="9"/>
        <v>0.12904782562651959</v>
      </c>
      <c r="R16" s="71">
        <f t="shared" si="10"/>
        <v>624.80967304135697</v>
      </c>
      <c r="S16" s="72">
        <f t="shared" si="11"/>
        <v>33.866685101986448</v>
      </c>
      <c r="T16" s="72">
        <v>21.316666666651145</v>
      </c>
      <c r="U16" s="79">
        <f t="shared" si="12"/>
        <v>29.310852527371942</v>
      </c>
      <c r="V16" s="80">
        <f t="shared" si="13"/>
        <v>1.5887420688980973</v>
      </c>
      <c r="W16" s="79">
        <v>0.59750000000000003</v>
      </c>
      <c r="X16" s="79">
        <v>3790.4039309999998</v>
      </c>
      <c r="Y16" s="79">
        <f t="shared" si="14"/>
        <v>3.7904039309999997</v>
      </c>
      <c r="Z16" s="79">
        <v>12710.230600000001</v>
      </c>
      <c r="AA16" s="80">
        <f t="shared" si="15"/>
        <v>127.10230600000001</v>
      </c>
      <c r="AB16" s="87">
        <f t="shared" si="16"/>
        <v>49.055820129492787</v>
      </c>
      <c r="AC16" s="80">
        <f t="shared" si="17"/>
        <v>2.6589825420888658</v>
      </c>
      <c r="AD16" s="91">
        <v>0.4</v>
      </c>
      <c r="AE16" s="91">
        <v>7.48</v>
      </c>
      <c r="AF16" s="91">
        <v>3.02</v>
      </c>
      <c r="AG16" s="91">
        <v>38.86</v>
      </c>
      <c r="AH16" s="90">
        <v>0.40800000000000008</v>
      </c>
      <c r="AI16" s="90">
        <v>5.6694799083616774</v>
      </c>
    </row>
    <row r="17" spans="1:35" ht="15.75" x14ac:dyDescent="0.25">
      <c r="A17" s="64" t="s">
        <v>263</v>
      </c>
      <c r="B17" s="59">
        <v>6</v>
      </c>
      <c r="C17" s="64">
        <v>14</v>
      </c>
      <c r="D17" s="47">
        <v>44.648744333542908</v>
      </c>
      <c r="E17" s="47">
        <v>0.21715691975109913</v>
      </c>
      <c r="F17" s="47">
        <f t="shared" si="0"/>
        <v>491.13618766897196</v>
      </c>
      <c r="G17" s="47">
        <f t="shared" si="1"/>
        <v>3.1487753363909374</v>
      </c>
      <c r="H17" s="47">
        <f t="shared" si="2"/>
        <v>467.37248803581855</v>
      </c>
      <c r="I17" s="47">
        <f t="shared" si="3"/>
        <v>18.09460768467877</v>
      </c>
      <c r="J17" s="48">
        <f t="shared" si="4"/>
        <v>5.0845311269867063E-2</v>
      </c>
      <c r="K17" s="59">
        <v>6.1533501267606052</v>
      </c>
      <c r="L17" s="47">
        <v>4.4251590847399214E-2</v>
      </c>
      <c r="M17" s="47">
        <f t="shared" si="5"/>
        <v>89.223576838028777</v>
      </c>
      <c r="N17" s="47">
        <f t="shared" si="6"/>
        <v>0.64164806728728863</v>
      </c>
      <c r="O17" s="47">
        <f t="shared" si="7"/>
        <v>65.459877204875369</v>
      </c>
      <c r="P17" s="47">
        <f t="shared" si="8"/>
        <v>15.587480415575122</v>
      </c>
      <c r="Q17" s="48">
        <f t="shared" si="9"/>
        <v>0.36302695097911863</v>
      </c>
      <c r="R17" s="71">
        <f t="shared" si="10"/>
        <v>532.83236524069389</v>
      </c>
      <c r="S17" s="72">
        <f t="shared" si="11"/>
        <v>33.682088100253893</v>
      </c>
      <c r="T17" s="72">
        <v>21.399999999906868</v>
      </c>
      <c r="U17" s="79">
        <f t="shared" si="12"/>
        <v>24.89870865621555</v>
      </c>
      <c r="V17" s="80">
        <f t="shared" si="13"/>
        <v>1.5739293504860035</v>
      </c>
      <c r="W17" s="79">
        <v>0.55430000000000001</v>
      </c>
      <c r="X17" s="79">
        <v>3297.4321030000001</v>
      </c>
      <c r="Y17" s="79">
        <f t="shared" si="14"/>
        <v>3.2974321030000002</v>
      </c>
      <c r="Z17" s="79">
        <v>9424.2811010000005</v>
      </c>
      <c r="AA17" s="80">
        <f t="shared" si="15"/>
        <v>94.242811010000011</v>
      </c>
      <c r="AB17" s="87">
        <f t="shared" si="16"/>
        <v>44.91919295727142</v>
      </c>
      <c r="AC17" s="80">
        <f t="shared" si="17"/>
        <v>2.839490078452108</v>
      </c>
      <c r="AD17" s="91">
        <v>0.34</v>
      </c>
      <c r="AE17" s="91">
        <v>7.21</v>
      </c>
      <c r="AF17" s="91">
        <v>3.25</v>
      </c>
      <c r="AG17" s="91">
        <v>40.72</v>
      </c>
      <c r="AH17" s="90">
        <v>0.40700000000000008</v>
      </c>
      <c r="AI17" s="90">
        <v>5.6363472448001799</v>
      </c>
    </row>
    <row r="18" spans="1:35" ht="15.75" x14ac:dyDescent="0.25">
      <c r="A18" s="64" t="s">
        <v>262</v>
      </c>
      <c r="B18" s="59">
        <v>16</v>
      </c>
      <c r="C18" s="64">
        <v>14.5</v>
      </c>
      <c r="D18" s="47">
        <v>29.790667192066806</v>
      </c>
      <c r="E18" s="47">
        <v>0.18512848996174203</v>
      </c>
      <c r="F18" s="47">
        <f t="shared" si="0"/>
        <v>327.69733911273488</v>
      </c>
      <c r="G18" s="47">
        <f t="shared" si="1"/>
        <v>2.6843631044452594</v>
      </c>
      <c r="H18" s="47">
        <f t="shared" si="2"/>
        <v>303.93363947958147</v>
      </c>
      <c r="I18" s="47">
        <f t="shared" si="3"/>
        <v>17.630195452733094</v>
      </c>
      <c r="J18" s="48">
        <f t="shared" si="4"/>
        <v>7.818713214451499E-2</v>
      </c>
      <c r="K18" s="59">
        <v>6.4596905790841008</v>
      </c>
      <c r="L18" s="47">
        <v>4.4689989629741057E-2</v>
      </c>
      <c r="M18" s="47">
        <f t="shared" si="5"/>
        <v>93.665513396719462</v>
      </c>
      <c r="N18" s="47">
        <f t="shared" si="6"/>
        <v>0.64800484963124538</v>
      </c>
      <c r="O18" s="47">
        <f t="shared" si="7"/>
        <v>69.901813763566054</v>
      </c>
      <c r="P18" s="47">
        <f t="shared" si="8"/>
        <v>15.593837197919079</v>
      </c>
      <c r="Q18" s="48">
        <f t="shared" si="9"/>
        <v>0.33995826937382612</v>
      </c>
      <c r="R18" s="71">
        <f t="shared" si="10"/>
        <v>373.83545324314753</v>
      </c>
      <c r="S18" s="72">
        <f t="shared" si="11"/>
        <v>33.224032650652177</v>
      </c>
      <c r="T18" s="72">
        <v>24.46666666661622</v>
      </c>
      <c r="U18" s="79">
        <f t="shared" si="12"/>
        <v>15.279378197980312</v>
      </c>
      <c r="V18" s="80">
        <f t="shared" si="13"/>
        <v>1.3579304898114719</v>
      </c>
      <c r="W18" s="79">
        <v>0.41499999999999998</v>
      </c>
      <c r="X18" s="79">
        <v>2229.3271030000001</v>
      </c>
      <c r="Y18" s="79">
        <f t="shared" si="14"/>
        <v>2.2293271030000001</v>
      </c>
      <c r="Z18" s="79">
        <v>8861.0570659999994</v>
      </c>
      <c r="AA18" s="80">
        <f t="shared" si="15"/>
        <v>88.610570659999993</v>
      </c>
      <c r="AB18" s="87">
        <f t="shared" si="16"/>
        <v>36.817778790314009</v>
      </c>
      <c r="AC18" s="80">
        <f t="shared" si="17"/>
        <v>3.2721216621963181</v>
      </c>
      <c r="AD18" s="91">
        <v>0.22</v>
      </c>
      <c r="AE18" s="91">
        <v>4.0199999999999996</v>
      </c>
      <c r="AF18" s="91">
        <v>2.48</v>
      </c>
      <c r="AG18" s="91">
        <v>26.64</v>
      </c>
      <c r="AH18" s="90">
        <v>0.33500000000000008</v>
      </c>
      <c r="AI18" s="90">
        <v>4.1037990333956769</v>
      </c>
    </row>
    <row r="19" spans="1:35" ht="15.75" x14ac:dyDescent="0.25">
      <c r="A19" s="65" t="s">
        <v>264</v>
      </c>
      <c r="B19" s="61">
        <v>12</v>
      </c>
      <c r="C19" s="65">
        <v>15.5</v>
      </c>
      <c r="D19">
        <v>11.681537870212948</v>
      </c>
      <c r="E19">
        <v>0.16577081345219402</v>
      </c>
      <c r="F19">
        <f t="shared" si="0"/>
        <v>128.49691657234243</v>
      </c>
      <c r="G19">
        <f t="shared" si="1"/>
        <v>2.4036767950568132</v>
      </c>
      <c r="H19">
        <f t="shared" si="2"/>
        <v>104.73321693918902</v>
      </c>
      <c r="I19">
        <f t="shared" si="3"/>
        <v>17.349509143344648</v>
      </c>
      <c r="J19" s="44">
        <f t="shared" si="4"/>
        <v>0.22689744789326266</v>
      </c>
      <c r="K19" s="61">
        <v>6.6258604923370665</v>
      </c>
      <c r="L19">
        <v>4.4939044623626023E-2</v>
      </c>
      <c r="M19">
        <f t="shared" si="5"/>
        <v>96.074977138887462</v>
      </c>
      <c r="N19">
        <f t="shared" si="6"/>
        <v>0.65161614704257731</v>
      </c>
      <c r="O19">
        <f t="shared" si="7"/>
        <v>72.31127750573404</v>
      </c>
      <c r="P19">
        <f t="shared" si="8"/>
        <v>15.597448495330411</v>
      </c>
      <c r="Q19" s="44">
        <f t="shared" si="9"/>
        <v>0.3286306154841343</v>
      </c>
      <c r="R19" s="73">
        <f t="shared" si="10"/>
        <v>177.04449444492306</v>
      </c>
      <c r="S19" s="74">
        <f t="shared" si="11"/>
        <v>32.946957638675059</v>
      </c>
      <c r="T19" s="74">
        <v>21.416666666627862</v>
      </c>
      <c r="U19" s="81">
        <f t="shared" si="12"/>
        <v>8.2666690013343427</v>
      </c>
      <c r="V19" s="82">
        <f t="shared" si="13"/>
        <v>1.5383793449992882</v>
      </c>
      <c r="W19" s="81">
        <v>0.78749999999999998</v>
      </c>
      <c r="X19" s="81">
        <v>4415.426074</v>
      </c>
      <c r="Y19" s="81">
        <f t="shared" si="14"/>
        <v>4.415426074</v>
      </c>
      <c r="Z19" s="81">
        <v>14501.74085</v>
      </c>
      <c r="AA19" s="82">
        <f t="shared" si="15"/>
        <v>145.01740849999999</v>
      </c>
      <c r="AB19" s="88">
        <f t="shared" si="16"/>
        <v>10.497357462011864</v>
      </c>
      <c r="AC19" s="82">
        <f t="shared" si="17"/>
        <v>1.9534975809514772</v>
      </c>
      <c r="AD19" s="91">
        <v>0.24</v>
      </c>
      <c r="AE19" s="91">
        <v>5.4</v>
      </c>
      <c r="AF19" s="91">
        <v>2.2799999999999998</v>
      </c>
      <c r="AG19" s="91">
        <v>24.11</v>
      </c>
      <c r="AH19" s="90">
        <v>0.22900000000000001</v>
      </c>
      <c r="AI19" s="90">
        <v>2.35</v>
      </c>
    </row>
    <row r="20" spans="1:35" ht="15.75" x14ac:dyDescent="0.25">
      <c r="A20" s="65" t="s">
        <v>265</v>
      </c>
      <c r="B20" s="61">
        <v>12</v>
      </c>
      <c r="C20" s="65">
        <v>14</v>
      </c>
      <c r="D20">
        <v>14.326691591382611</v>
      </c>
      <c r="E20">
        <v>0.1669178794541287</v>
      </c>
      <c r="F20">
        <f t="shared" si="0"/>
        <v>157.59360750520872</v>
      </c>
      <c r="G20">
        <f t="shared" si="1"/>
        <v>2.4203092520848659</v>
      </c>
      <c r="H20">
        <f t="shared" si="2"/>
        <v>133.82990787205532</v>
      </c>
      <c r="I20">
        <f t="shared" si="3"/>
        <v>17.3661416003727</v>
      </c>
      <c r="J20" s="44">
        <f t="shared" si="4"/>
        <v>0.17756643496961902</v>
      </c>
      <c r="K20" s="61">
        <v>4.4826077336457484</v>
      </c>
      <c r="L20">
        <v>4.2365687845487519E-2</v>
      </c>
      <c r="M20">
        <f t="shared" si="5"/>
        <v>64.997812137863349</v>
      </c>
      <c r="N20">
        <f t="shared" si="6"/>
        <v>0.61430247375956903</v>
      </c>
      <c r="O20">
        <f t="shared" si="7"/>
        <v>41.234112504709934</v>
      </c>
      <c r="P20">
        <f t="shared" si="8"/>
        <v>15.560134822047402</v>
      </c>
      <c r="Q20" s="44">
        <f t="shared" si="9"/>
        <v>0.57631165531788819</v>
      </c>
      <c r="R20" s="73">
        <f t="shared" si="10"/>
        <v>175.06402037676526</v>
      </c>
      <c r="S20" s="74">
        <f t="shared" si="11"/>
        <v>32.926276422420102</v>
      </c>
      <c r="T20" s="74">
        <v>23.666666666627862</v>
      </c>
      <c r="U20" s="81">
        <f t="shared" si="12"/>
        <v>7.3970712835374215</v>
      </c>
      <c r="V20" s="82">
        <f t="shared" si="13"/>
        <v>1.3912511164425672</v>
      </c>
      <c r="W20" s="81">
        <v>0.28920000000000001</v>
      </c>
      <c r="X20" s="81">
        <v>1519.4689490000001</v>
      </c>
      <c r="Y20" s="81">
        <f t="shared" si="14"/>
        <v>1.519468949</v>
      </c>
      <c r="Z20" s="81">
        <v>4775.5025480000004</v>
      </c>
      <c r="AA20" s="82">
        <f t="shared" si="15"/>
        <v>47.75502548</v>
      </c>
      <c r="AB20" s="88">
        <f t="shared" si="16"/>
        <v>25.577701533670197</v>
      </c>
      <c r="AC20" s="82">
        <f t="shared" si="17"/>
        <v>4.8106885077543815</v>
      </c>
      <c r="AD20" s="91">
        <v>0.4</v>
      </c>
      <c r="AE20" s="91">
        <v>7.26</v>
      </c>
      <c r="AF20" s="91">
        <v>3.92</v>
      </c>
      <c r="AG20" s="91">
        <v>59.11</v>
      </c>
      <c r="AH20" s="90">
        <v>0.54300000000000004</v>
      </c>
      <c r="AI20" s="90">
        <v>8.6199999999999992</v>
      </c>
    </row>
    <row r="21" spans="1:35" ht="15.75" x14ac:dyDescent="0.25">
      <c r="A21" s="64" t="s">
        <v>266</v>
      </c>
      <c r="B21" s="59">
        <v>14</v>
      </c>
      <c r="C21" s="64">
        <v>16</v>
      </c>
      <c r="D21" s="47">
        <v>8.3807477566166124</v>
      </c>
      <c r="E21" s="47">
        <v>0.16521715892592548</v>
      </c>
      <c r="F21" s="47">
        <f t="shared" si="0"/>
        <v>92.188225322782742</v>
      </c>
      <c r="G21" s="47">
        <f t="shared" si="1"/>
        <v>2.3956488044259192</v>
      </c>
      <c r="H21" s="47">
        <f t="shared" si="2"/>
        <v>68.42452568962932</v>
      </c>
      <c r="I21" s="47">
        <f t="shared" si="3"/>
        <v>17.341481152713754</v>
      </c>
      <c r="J21" s="48">
        <f t="shared" si="4"/>
        <v>0.34729798114998306</v>
      </c>
      <c r="K21" s="59">
        <v>2.8039524875188455</v>
      </c>
      <c r="L21" s="47">
        <v>4.1408330931787869E-2</v>
      </c>
      <c r="M21" s="47">
        <f t="shared" si="5"/>
        <v>40.657311069023258</v>
      </c>
      <c r="N21" s="47">
        <f t="shared" si="6"/>
        <v>0.60042079851092411</v>
      </c>
      <c r="O21" s="47">
        <f t="shared" si="7"/>
        <v>16.893611435869843</v>
      </c>
      <c r="P21" s="47">
        <f t="shared" si="8"/>
        <v>15.546253146798758</v>
      </c>
      <c r="Q21" s="48">
        <f t="shared" si="9"/>
        <v>1.4066678237133157</v>
      </c>
      <c r="R21" s="71">
        <f t="shared" si="10"/>
        <v>85.318137125499163</v>
      </c>
      <c r="S21" s="72">
        <f t="shared" si="11"/>
        <v>32.887734299512516</v>
      </c>
      <c r="T21" s="72">
        <v>24.483333333337214</v>
      </c>
      <c r="U21" s="79">
        <f t="shared" si="12"/>
        <v>3.4847435177189507</v>
      </c>
      <c r="V21" s="80">
        <f t="shared" si="13"/>
        <v>1.3432702913345393</v>
      </c>
      <c r="W21" s="79">
        <v>0.24249999999999999</v>
      </c>
      <c r="X21" s="79">
        <v>1161.2067259999999</v>
      </c>
      <c r="Y21" s="79">
        <f t="shared" si="14"/>
        <v>1.1612067259999999</v>
      </c>
      <c r="Z21" s="79">
        <v>4853.7631680000004</v>
      </c>
      <c r="AA21" s="80">
        <f t="shared" si="15"/>
        <v>48.537631680000004</v>
      </c>
      <c r="AB21" s="87">
        <f t="shared" si="16"/>
        <v>14.370076361727632</v>
      </c>
      <c r="AC21" s="80">
        <f t="shared" si="17"/>
        <v>5.5392589333383064</v>
      </c>
      <c r="AD21" s="91">
        <v>0.23</v>
      </c>
      <c r="AE21" s="91">
        <v>3.23</v>
      </c>
      <c r="AF21" s="91">
        <v>2.97</v>
      </c>
      <c r="AG21" s="91">
        <v>38.83</v>
      </c>
      <c r="AH21" s="90">
        <v>0.38600000000000001</v>
      </c>
      <c r="AI21" s="90">
        <v>5.31</v>
      </c>
    </row>
    <row r="22" spans="1:35" ht="15.75" x14ac:dyDescent="0.25">
      <c r="A22" s="64" t="s">
        <v>267</v>
      </c>
      <c r="B22" s="59">
        <v>14</v>
      </c>
      <c r="C22" s="64">
        <v>13</v>
      </c>
      <c r="D22" s="47">
        <v>15.968043387595584</v>
      </c>
      <c r="E22" s="47">
        <v>0.16793866026935284</v>
      </c>
      <c r="F22" s="47">
        <f t="shared" si="0"/>
        <v>175.64847726355143</v>
      </c>
      <c r="G22" s="47">
        <f t="shared" si="1"/>
        <v>2.4351105739056162</v>
      </c>
      <c r="H22" s="47">
        <f t="shared" si="2"/>
        <v>151.88477763039802</v>
      </c>
      <c r="I22" s="47">
        <f t="shared" si="3"/>
        <v>17.380942922193448</v>
      </c>
      <c r="J22" s="48">
        <f t="shared" si="4"/>
        <v>0.15645873144036113</v>
      </c>
      <c r="K22" s="59">
        <v>4.9845086961240952</v>
      </c>
      <c r="L22" s="47">
        <v>4.283884750238294E-2</v>
      </c>
      <c r="M22" s="47">
        <f t="shared" si="5"/>
        <v>72.27537609379938</v>
      </c>
      <c r="N22" s="47">
        <f t="shared" si="6"/>
        <v>0.62116328878455263</v>
      </c>
      <c r="O22" s="47">
        <f t="shared" si="7"/>
        <v>48.511676460645965</v>
      </c>
      <c r="P22" s="47">
        <f t="shared" si="8"/>
        <v>15.566995637072386</v>
      </c>
      <c r="Q22" s="48">
        <f t="shared" si="9"/>
        <v>0.48985525479481618</v>
      </c>
      <c r="R22" s="71">
        <f t="shared" si="10"/>
        <v>200.39645409104398</v>
      </c>
      <c r="S22" s="72">
        <f t="shared" si="11"/>
        <v>32.947938559265836</v>
      </c>
      <c r="T22" s="72">
        <v>23.666666666627862</v>
      </c>
      <c r="U22" s="79">
        <f t="shared" si="12"/>
        <v>8.4674558066777141</v>
      </c>
      <c r="V22" s="80">
        <f t="shared" si="13"/>
        <v>1.3921664179994306</v>
      </c>
      <c r="W22" s="79">
        <v>0.1573</v>
      </c>
      <c r="X22" s="79">
        <v>741.99071900000001</v>
      </c>
      <c r="Y22" s="79">
        <f t="shared" si="14"/>
        <v>0.74199071900000002</v>
      </c>
      <c r="Z22" s="79">
        <v>4664.3235400000003</v>
      </c>
      <c r="AA22" s="80">
        <f t="shared" si="15"/>
        <v>46.643235400000002</v>
      </c>
      <c r="AB22" s="87">
        <f t="shared" si="16"/>
        <v>53.829979699159026</v>
      </c>
      <c r="AC22" s="80">
        <f t="shared" si="17"/>
        <v>8.8503904513631948</v>
      </c>
      <c r="AD22" s="91">
        <v>0.14000000000000001</v>
      </c>
      <c r="AE22" s="91">
        <v>2.66</v>
      </c>
      <c r="AF22" s="91">
        <v>1.9</v>
      </c>
      <c r="AG22" s="91">
        <v>18.77</v>
      </c>
      <c r="AH22" s="90">
        <v>0.224</v>
      </c>
      <c r="AI22" s="90">
        <v>2.42</v>
      </c>
    </row>
    <row r="23" spans="1:35" ht="15.75" x14ac:dyDescent="0.25">
      <c r="A23" s="64" t="s">
        <v>268</v>
      </c>
      <c r="B23" s="59">
        <v>13.5</v>
      </c>
      <c r="C23" s="64">
        <v>14.5</v>
      </c>
      <c r="D23" s="47">
        <v>31.811835932857985</v>
      </c>
      <c r="E23" s="47">
        <v>0.18878027349644874</v>
      </c>
      <c r="F23" s="47">
        <f t="shared" si="0"/>
        <v>349.93019526143786</v>
      </c>
      <c r="G23" s="47">
        <f t="shared" si="1"/>
        <v>2.7373139656985068</v>
      </c>
      <c r="H23" s="47">
        <f t="shared" si="2"/>
        <v>326.16649562828445</v>
      </c>
      <c r="I23" s="47">
        <f t="shared" si="3"/>
        <v>17.683146313986342</v>
      </c>
      <c r="J23" s="48">
        <f t="shared" si="4"/>
        <v>7.28575741275269E-2</v>
      </c>
      <c r="K23" s="59">
        <v>11.046884510924485</v>
      </c>
      <c r="L23" s="47">
        <v>5.400119794178778E-2</v>
      </c>
      <c r="M23" s="47">
        <f t="shared" si="5"/>
        <v>160.17982540840504</v>
      </c>
      <c r="N23" s="47">
        <f t="shared" si="6"/>
        <v>0.78301737015592277</v>
      </c>
      <c r="O23" s="47">
        <f t="shared" si="7"/>
        <v>136.41612577525163</v>
      </c>
      <c r="P23" s="47">
        <f t="shared" si="8"/>
        <v>15.728849718443756</v>
      </c>
      <c r="Q23" s="48">
        <f t="shared" si="9"/>
        <v>0.17420007713974078</v>
      </c>
      <c r="R23" s="71">
        <f t="shared" si="10"/>
        <v>462.58262140353611</v>
      </c>
      <c r="S23" s="72">
        <f t="shared" si="11"/>
        <v>33.411996032430096</v>
      </c>
      <c r="T23" s="72">
        <v>23.71666666661622</v>
      </c>
      <c r="U23" s="79">
        <f t="shared" si="12"/>
        <v>19.504537796395784</v>
      </c>
      <c r="V23" s="80">
        <f t="shared" si="13"/>
        <v>1.4087981461349754</v>
      </c>
      <c r="W23" s="79">
        <v>0.48149999999999998</v>
      </c>
      <c r="X23" s="79">
        <v>2939.5060739999999</v>
      </c>
      <c r="Y23" s="79">
        <f t="shared" si="14"/>
        <v>2.9395060740000001</v>
      </c>
      <c r="Z23" s="79">
        <v>11255.278173999999</v>
      </c>
      <c r="AA23" s="80">
        <f t="shared" si="15"/>
        <v>112.55278173999999</v>
      </c>
      <c r="AB23" s="87">
        <f t="shared" si="16"/>
        <v>40.507866659181275</v>
      </c>
      <c r="AC23" s="80">
        <f t="shared" si="17"/>
        <v>2.9258528476323478</v>
      </c>
      <c r="AD23" s="91">
        <v>0.32</v>
      </c>
      <c r="AE23" s="91">
        <v>8.51</v>
      </c>
      <c r="AF23" s="91">
        <v>2.14</v>
      </c>
      <c r="AG23" s="91">
        <v>22.62</v>
      </c>
      <c r="AH23" s="90">
        <v>0.29799999999999999</v>
      </c>
      <c r="AI23" s="90">
        <v>4.05</v>
      </c>
    </row>
    <row r="24" spans="1:35" ht="15.75" x14ac:dyDescent="0.25">
      <c r="A24" s="65" t="s">
        <v>269</v>
      </c>
      <c r="B24" s="61">
        <v>10</v>
      </c>
      <c r="C24" s="65">
        <v>12</v>
      </c>
      <c r="D24">
        <v>10.813384854034185</v>
      </c>
      <c r="E24">
        <v>0.16553018252856733</v>
      </c>
      <c r="F24">
        <f t="shared" si="0"/>
        <v>118.94723339437603</v>
      </c>
      <c r="G24">
        <f t="shared" si="1"/>
        <v>2.400187646664226</v>
      </c>
      <c r="H24">
        <f t="shared" si="2"/>
        <v>95.183533761222606</v>
      </c>
      <c r="I24">
        <f t="shared" si="3"/>
        <v>17.346019994952059</v>
      </c>
      <c r="J24" s="44">
        <f t="shared" si="4"/>
        <v>0.24966187631536171</v>
      </c>
      <c r="K24" s="61">
        <v>8.5554662197031437</v>
      </c>
      <c r="L24">
        <v>4.8364198315223358E-2</v>
      </c>
      <c r="M24">
        <f t="shared" si="5"/>
        <v>124.05426018569558</v>
      </c>
      <c r="N24">
        <f t="shared" si="6"/>
        <v>0.7012808755707387</v>
      </c>
      <c r="O24">
        <f t="shared" si="7"/>
        <v>100.29056055254216</v>
      </c>
      <c r="P24">
        <f t="shared" si="8"/>
        <v>15.647113223858572</v>
      </c>
      <c r="Q24" s="44">
        <f t="shared" si="9"/>
        <v>0.23694851741010689</v>
      </c>
      <c r="R24" s="73">
        <f t="shared" si="10"/>
        <v>195.47409431376477</v>
      </c>
      <c r="S24" s="74">
        <f t="shared" si="11"/>
        <v>32.993133218810627</v>
      </c>
      <c r="T24" s="74">
        <v>21.483333333337214</v>
      </c>
      <c r="U24" s="81">
        <f t="shared" si="12"/>
        <v>9.0988717291107584</v>
      </c>
      <c r="V24" s="82">
        <f t="shared" si="13"/>
        <v>1.5357548433888906</v>
      </c>
      <c r="W24" s="81">
        <v>0.2</v>
      </c>
      <c r="X24" s="81">
        <v>1327.595229</v>
      </c>
      <c r="Y24" s="81">
        <f t="shared" si="14"/>
        <v>1.3275952289999999</v>
      </c>
      <c r="Z24" s="81">
        <v>4610.0410359999996</v>
      </c>
      <c r="AA24" s="82">
        <f t="shared" si="15"/>
        <v>46.100410359999998</v>
      </c>
      <c r="AB24" s="88">
        <f t="shared" si="16"/>
        <v>45.494358645553788</v>
      </c>
      <c r="AC24" s="82">
        <f t="shared" si="17"/>
        <v>7.6787742169444524</v>
      </c>
      <c r="AD24" s="91">
        <v>0.38</v>
      </c>
      <c r="AE24" s="91">
        <v>8.3000000000000007</v>
      </c>
      <c r="AF24" s="91">
        <v>3.27</v>
      </c>
      <c r="AG24" s="91">
        <v>42.66</v>
      </c>
      <c r="AH24" s="90">
        <v>0.44100000000000011</v>
      </c>
      <c r="AI24" s="90">
        <v>6.3714593473752412</v>
      </c>
    </row>
    <row r="25" spans="1:35" ht="15.75" x14ac:dyDescent="0.25">
      <c r="A25" s="65" t="s">
        <v>270</v>
      </c>
      <c r="B25" s="61">
        <v>15</v>
      </c>
      <c r="C25" s="65">
        <v>15</v>
      </c>
      <c r="D25">
        <v>6.0882811982695699</v>
      </c>
      <c r="E25">
        <v>0.16541109105398688</v>
      </c>
      <c r="F25">
        <f t="shared" si="0"/>
        <v>66.971093180965269</v>
      </c>
      <c r="G25">
        <f t="shared" si="1"/>
        <v>2.3984608202828097</v>
      </c>
      <c r="H25">
        <f t="shared" si="2"/>
        <v>43.207393547811854</v>
      </c>
      <c r="I25">
        <f t="shared" si="3"/>
        <v>17.344293168570644</v>
      </c>
      <c r="J25" s="44">
        <f t="shared" si="4"/>
        <v>0.54999151029226745</v>
      </c>
      <c r="K25" s="61">
        <v>4.4667820276216563</v>
      </c>
      <c r="L25">
        <v>4.2352126278096557E-2</v>
      </c>
      <c r="M25">
        <f t="shared" si="5"/>
        <v>64.768339400514023</v>
      </c>
      <c r="N25">
        <f t="shared" si="6"/>
        <v>0.61410583103240002</v>
      </c>
      <c r="O25">
        <f t="shared" si="7"/>
        <v>41.004639767360608</v>
      </c>
      <c r="P25">
        <f t="shared" si="8"/>
        <v>15.559938179320234</v>
      </c>
      <c r="Q25" s="44">
        <f t="shared" si="9"/>
        <v>0.57953684675628203</v>
      </c>
      <c r="R25" s="73">
        <f t="shared" si="10"/>
        <v>84.212033315172462</v>
      </c>
      <c r="S25" s="74">
        <f t="shared" si="11"/>
        <v>32.904231347890878</v>
      </c>
      <c r="T25" s="74">
        <v>24.616666666755918</v>
      </c>
      <c r="U25" s="81">
        <f t="shared" si="12"/>
        <v>3.4209356796831605</v>
      </c>
      <c r="V25" s="82">
        <f t="shared" si="13"/>
        <v>1.3366647805459002</v>
      </c>
      <c r="W25" s="81">
        <v>0.1128</v>
      </c>
      <c r="X25" s="81">
        <v>563.04776700000002</v>
      </c>
      <c r="Y25" s="81">
        <f t="shared" si="14"/>
        <v>0.56304776700000003</v>
      </c>
      <c r="Z25" s="81">
        <v>2439.8997210000002</v>
      </c>
      <c r="AA25" s="82">
        <f t="shared" si="15"/>
        <v>24.398997210000001</v>
      </c>
      <c r="AB25" s="88">
        <f t="shared" si="16"/>
        <v>30.327443968822344</v>
      </c>
      <c r="AC25" s="82">
        <f t="shared" si="17"/>
        <v>11.849865075761526</v>
      </c>
      <c r="AD25" s="91">
        <v>0.28000000000000003</v>
      </c>
      <c r="AE25" s="91">
        <v>5.89</v>
      </c>
      <c r="AF25" s="91">
        <v>2.27</v>
      </c>
      <c r="AG25" s="91">
        <v>24.22</v>
      </c>
      <c r="AH25" s="90">
        <v>0.30500000000000005</v>
      </c>
      <c r="AI25" s="90">
        <v>3.5794020757826148</v>
      </c>
    </row>
    <row r="26" spans="1:35" ht="15.75" x14ac:dyDescent="0.25">
      <c r="A26" s="64" t="s">
        <v>271</v>
      </c>
      <c r="B26" s="59">
        <v>9</v>
      </c>
      <c r="C26" s="64">
        <v>15</v>
      </c>
      <c r="D26" s="47">
        <v>13.304803145255528</v>
      </c>
      <c r="E26" s="47">
        <v>0.16640129460173433</v>
      </c>
      <c r="F26" s="47">
        <f t="shared" si="0"/>
        <v>146.35283459781081</v>
      </c>
      <c r="G26" s="47">
        <f t="shared" si="1"/>
        <v>2.4128187717251479</v>
      </c>
      <c r="H26" s="47">
        <f t="shared" si="2"/>
        <v>122.5891349646574</v>
      </c>
      <c r="I26" s="47">
        <f t="shared" si="3"/>
        <v>17.358651120012983</v>
      </c>
      <c r="J26" s="48">
        <f t="shared" si="4"/>
        <v>0.19384833443848445</v>
      </c>
      <c r="K26" s="59">
        <v>3.9750547333016546</v>
      </c>
      <c r="L26" s="47">
        <v>4.1972964523572236E-2</v>
      </c>
      <c r="M26" s="47">
        <f t="shared" si="5"/>
        <v>57.638293632873989</v>
      </c>
      <c r="N26" s="47">
        <f t="shared" si="6"/>
        <v>0.60860798559179741</v>
      </c>
      <c r="O26" s="47">
        <f t="shared" si="7"/>
        <v>33.874593999720574</v>
      </c>
      <c r="P26" s="47">
        <f t="shared" si="8"/>
        <v>15.554440333879631</v>
      </c>
      <c r="Q26" s="48">
        <f t="shared" si="9"/>
        <v>0.70151983617425606</v>
      </c>
      <c r="R26" s="71">
        <f t="shared" si="10"/>
        <v>156.46372896437799</v>
      </c>
      <c r="S26" s="72">
        <f t="shared" si="11"/>
        <v>32.913091453892612</v>
      </c>
      <c r="T26" s="72">
        <v>21.883333333418705</v>
      </c>
      <c r="U26" s="79">
        <f t="shared" si="12"/>
        <v>7.1499038368819923</v>
      </c>
      <c r="V26" s="80">
        <f t="shared" si="13"/>
        <v>1.5040255043608932</v>
      </c>
      <c r="W26" s="79">
        <v>0.33029999999999998</v>
      </c>
      <c r="X26" s="79">
        <v>2213.2361099999998</v>
      </c>
      <c r="Y26" s="79">
        <f t="shared" si="14"/>
        <v>2.21323611</v>
      </c>
      <c r="Z26" s="79">
        <v>9757.7056140000004</v>
      </c>
      <c r="AA26" s="80">
        <f t="shared" si="15"/>
        <v>97.57705614000001</v>
      </c>
      <c r="AB26" s="87">
        <f t="shared" si="16"/>
        <v>21.646696448325741</v>
      </c>
      <c r="AC26" s="80">
        <f t="shared" si="17"/>
        <v>4.5535134858034914</v>
      </c>
      <c r="AD26" s="91">
        <v>0.47</v>
      </c>
      <c r="AE26" s="91">
        <v>8.64</v>
      </c>
      <c r="AF26" s="91">
        <v>3.59</v>
      </c>
      <c r="AG26" s="91">
        <v>48.09</v>
      </c>
      <c r="AH26" s="90">
        <v>0.499</v>
      </c>
      <c r="AI26" s="90">
        <v>7.33</v>
      </c>
    </row>
    <row r="27" spans="1:35" ht="15.75" x14ac:dyDescent="0.25">
      <c r="A27" s="64" t="s">
        <v>272</v>
      </c>
      <c r="B27" s="59">
        <v>14</v>
      </c>
      <c r="C27" s="64">
        <v>14</v>
      </c>
      <c r="D27" s="60">
        <v>9.2262926213323873</v>
      </c>
      <c r="E27" s="60">
        <v>0.16526543756658107</v>
      </c>
      <c r="F27" s="60">
        <f t="shared" si="0"/>
        <v>101.48921883465626</v>
      </c>
      <c r="G27" s="60">
        <f t="shared" si="1"/>
        <v>2.3963488447154258</v>
      </c>
      <c r="H27" s="60">
        <f t="shared" si="2"/>
        <v>77.725519201502834</v>
      </c>
      <c r="I27" s="60">
        <f t="shared" si="3"/>
        <v>17.34218119300326</v>
      </c>
      <c r="J27" s="48">
        <f t="shared" si="4"/>
        <v>0.30573870560512051</v>
      </c>
      <c r="K27" s="59">
        <v>3.4629801026649627</v>
      </c>
      <c r="L27" s="60">
        <v>4.1666610260447351E-2</v>
      </c>
      <c r="M27" s="60">
        <f t="shared" si="5"/>
        <v>50.21321148864196</v>
      </c>
      <c r="N27" s="60">
        <f t="shared" si="6"/>
        <v>0.6041658487764866</v>
      </c>
      <c r="O27" s="60">
        <f t="shared" si="7"/>
        <v>26.449511855488545</v>
      </c>
      <c r="P27" s="60">
        <f t="shared" si="8"/>
        <v>15.549998197064321</v>
      </c>
      <c r="Q27" s="48">
        <f t="shared" si="9"/>
        <v>0.89845513077861217</v>
      </c>
      <c r="R27" s="71">
        <f t="shared" si="10"/>
        <v>104.17503105699137</v>
      </c>
      <c r="S27" s="72">
        <f t="shared" si="11"/>
        <v>32.892179390067582</v>
      </c>
      <c r="T27" s="72">
        <v>24.066666666709352</v>
      </c>
      <c r="U27" s="79">
        <f t="shared" si="12"/>
        <v>4.3286023984822686</v>
      </c>
      <c r="V27" s="80">
        <f t="shared" si="13"/>
        <v>1.3667110549865336</v>
      </c>
      <c r="W27" s="79">
        <v>0.21149999999999999</v>
      </c>
      <c r="X27" s="79">
        <v>1313.2131429999999</v>
      </c>
      <c r="Y27" s="79">
        <f t="shared" si="14"/>
        <v>1.313213143</v>
      </c>
      <c r="Z27" s="79">
        <v>6911.2806929999997</v>
      </c>
      <c r="AA27" s="80">
        <f t="shared" si="15"/>
        <v>69.112806929999991</v>
      </c>
      <c r="AB27" s="87">
        <f t="shared" si="16"/>
        <v>20.466205193769593</v>
      </c>
      <c r="AC27" s="80">
        <f t="shared" si="17"/>
        <v>6.4619908037188347</v>
      </c>
      <c r="AD27" s="91">
        <v>0.26</v>
      </c>
      <c r="AE27" s="91">
        <v>5.18</v>
      </c>
      <c r="AF27" s="91">
        <v>2.89</v>
      </c>
      <c r="AG27" s="91">
        <v>35.26</v>
      </c>
      <c r="AH27" s="90">
        <v>0.38900000000000001</v>
      </c>
      <c r="AI27" s="90">
        <v>5.29</v>
      </c>
    </row>
    <row r="28" spans="1:35" ht="15.75" x14ac:dyDescent="0.25">
      <c r="A28" s="66" t="s">
        <v>273</v>
      </c>
      <c r="B28" s="62">
        <v>5</v>
      </c>
      <c r="C28" s="66">
        <v>12</v>
      </c>
      <c r="D28" s="49">
        <v>12.576820668147295</v>
      </c>
      <c r="E28" s="49">
        <v>0.16608955613370843</v>
      </c>
      <c r="F28" s="49">
        <f t="shared" si="0"/>
        <v>138.34502734962024</v>
      </c>
      <c r="G28" s="49">
        <f t="shared" si="1"/>
        <v>2.4082985639387724</v>
      </c>
      <c r="H28" s="49">
        <f t="shared" si="2"/>
        <v>114.58132771646683</v>
      </c>
      <c r="I28" s="49">
        <f t="shared" si="3"/>
        <v>17.354130912226605</v>
      </c>
      <c r="J28" s="50">
        <f t="shared" si="4"/>
        <v>0.20739591787552888</v>
      </c>
      <c r="K28" s="62">
        <v>4.9279883174666237</v>
      </c>
      <c r="L28" s="49">
        <v>4.2781433981561E-2</v>
      </c>
      <c r="M28" s="49">
        <f t="shared" si="5"/>
        <v>71.455830603266037</v>
      </c>
      <c r="N28" s="49">
        <f t="shared" si="6"/>
        <v>0.62033079273263447</v>
      </c>
      <c r="O28" s="49">
        <f t="shared" si="7"/>
        <v>47.692130970112622</v>
      </c>
      <c r="P28" s="49">
        <f t="shared" si="8"/>
        <v>15.566163141020468</v>
      </c>
      <c r="Q28" s="50">
        <f t="shared" si="9"/>
        <v>0.49827296767354529</v>
      </c>
      <c r="R28" s="75">
        <f t="shared" si="10"/>
        <v>162.27345868657946</v>
      </c>
      <c r="S28" s="76">
        <f t="shared" si="11"/>
        <v>32.920294053247076</v>
      </c>
      <c r="T28" s="76">
        <v>21.183333333407063</v>
      </c>
      <c r="U28" s="83">
        <f t="shared" si="12"/>
        <v>7.6604307798275997</v>
      </c>
      <c r="V28" s="84">
        <f t="shared" si="13"/>
        <v>1.5540658089598345</v>
      </c>
      <c r="W28" s="83">
        <v>0.1484</v>
      </c>
      <c r="X28" s="83">
        <v>884.832671</v>
      </c>
      <c r="Y28" s="83">
        <f t="shared" si="14"/>
        <v>0.88483267099999996</v>
      </c>
      <c r="Z28" s="83">
        <v>2736.0347069999998</v>
      </c>
      <c r="AA28" s="84">
        <f t="shared" si="15"/>
        <v>27.36034707</v>
      </c>
      <c r="AB28" s="89">
        <f t="shared" si="16"/>
        <v>51.620153502881401</v>
      </c>
      <c r="AC28" s="84">
        <f t="shared" si="17"/>
        <v>10.472141569810205</v>
      </c>
      <c r="AD28" s="91">
        <v>0.4</v>
      </c>
      <c r="AE28" s="91">
        <v>9.59</v>
      </c>
      <c r="AF28" s="91">
        <v>2.66</v>
      </c>
      <c r="AG28" s="91">
        <v>33.44</v>
      </c>
      <c r="AH28" s="90">
        <v>0.35899999999999999</v>
      </c>
      <c r="AI28" s="90">
        <v>5.09</v>
      </c>
    </row>
    <row r="29" spans="1:35" x14ac:dyDescent="0.25">
      <c r="B29" s="43"/>
      <c r="C29" s="43" t="s">
        <v>275</v>
      </c>
      <c r="D29">
        <f>MIN(D6:D28)</f>
        <v>6.0882811982695699</v>
      </c>
      <c r="J29" s="45">
        <f>MEDIAN(J6:J28)</f>
        <v>0.19384833443848445</v>
      </c>
      <c r="K29">
        <f>MIN(K6:K28)</f>
        <v>2.2263142176394872</v>
      </c>
      <c r="L29" s="38" t="s">
        <v>278</v>
      </c>
      <c r="Q29" s="45">
        <f>MEDIAN(Q6:Q28)</f>
        <v>0.50521833836713848</v>
      </c>
    </row>
    <row r="30" spans="1:35" x14ac:dyDescent="0.25">
      <c r="B30" s="43"/>
      <c r="C30" s="43" t="s">
        <v>276</v>
      </c>
      <c r="D30">
        <f>MEDIAN(D6:D28)</f>
        <v>13.304803145255528</v>
      </c>
      <c r="K30">
        <f>MEDIAN(K6:K28)</f>
        <v>4.8827720145406461</v>
      </c>
      <c r="L30" s="38" t="s">
        <v>279</v>
      </c>
      <c r="T30" t="s">
        <v>319</v>
      </c>
      <c r="U30" s="33">
        <f>MIN(U6:U28)</f>
        <v>3.1346195863615969</v>
      </c>
      <c r="V30" s="79">
        <f>U30*24</f>
        <v>75.230870072678329</v>
      </c>
      <c r="AB30" s="33">
        <f>MIN(AB6:AB28)</f>
        <v>8.4605117040798845</v>
      </c>
    </row>
    <row r="31" spans="1:35" x14ac:dyDescent="0.25">
      <c r="B31" s="43"/>
      <c r="C31" s="43" t="s">
        <v>277</v>
      </c>
      <c r="D31">
        <f>MAX(D6:D28)</f>
        <v>44.648744333542908</v>
      </c>
      <c r="K31">
        <f>MAX(K6:K28)</f>
        <v>14.417759894056084</v>
      </c>
      <c r="L31" s="38" t="s">
        <v>280</v>
      </c>
      <c r="T31" t="s">
        <v>320</v>
      </c>
      <c r="U31" s="33">
        <f>MAX(U6:U28)</f>
        <v>29.310852527371942</v>
      </c>
      <c r="V31" s="79">
        <f>U31*24</f>
        <v>703.46046065692667</v>
      </c>
      <c r="AB31" s="33">
        <f>MAX(AB6:AB28)</f>
        <v>53.829979699159026</v>
      </c>
    </row>
    <row r="32" spans="1:35" x14ac:dyDescent="0.25">
      <c r="B32" s="43"/>
      <c r="C32" s="43"/>
      <c r="K32" s="43"/>
    </row>
    <row r="33" spans="1:13" x14ac:dyDescent="0.25">
      <c r="C33" s="67" t="s">
        <v>281</v>
      </c>
      <c r="D33" s="67" t="s">
        <v>292</v>
      </c>
      <c r="E33" s="67" t="s">
        <v>293</v>
      </c>
      <c r="F33" s="67" t="s">
        <v>282</v>
      </c>
      <c r="K33" s="43"/>
    </row>
    <row r="34" spans="1:13" x14ac:dyDescent="0.25">
      <c r="A34" t="s">
        <v>102</v>
      </c>
      <c r="C34">
        <v>17</v>
      </c>
      <c r="D34">
        <v>1.6715527284601186</v>
      </c>
      <c r="E34">
        <v>0.16711276022456467</v>
      </c>
      <c r="F34" s="51">
        <f>D34*C34</f>
        <v>28.416396383822015</v>
      </c>
    </row>
    <row r="35" spans="1:13" x14ac:dyDescent="0.25">
      <c r="A35" t="s">
        <v>103</v>
      </c>
      <c r="C35">
        <v>4</v>
      </c>
      <c r="D35">
        <v>3.1519344862566117</v>
      </c>
      <c r="E35">
        <v>0.16634942940547351</v>
      </c>
      <c r="F35" s="51">
        <f t="shared" ref="F35:F37" si="18">D35*C35</f>
        <v>12.607737945026447</v>
      </c>
      <c r="I35" s="38"/>
    </row>
    <row r="36" spans="1:13" x14ac:dyDescent="0.25">
      <c r="A36" t="s">
        <v>104</v>
      </c>
      <c r="C36">
        <v>13</v>
      </c>
      <c r="D36">
        <v>2.049108857892028</v>
      </c>
      <c r="E36">
        <v>0.16689979407265484</v>
      </c>
      <c r="F36" s="51">
        <f t="shared" si="18"/>
        <v>26.638415152596366</v>
      </c>
    </row>
    <row r="37" spans="1:13" x14ac:dyDescent="0.25">
      <c r="A37" t="s">
        <v>105</v>
      </c>
      <c r="C37" s="42">
        <v>15</v>
      </c>
      <c r="D37" s="42">
        <v>1.826149936744589</v>
      </c>
      <c r="E37" s="42">
        <v>4.1312279679164073E-2</v>
      </c>
      <c r="F37" s="52">
        <f t="shared" si="18"/>
        <v>27.392249051168836</v>
      </c>
    </row>
    <row r="38" spans="1:13" x14ac:dyDescent="0.25">
      <c r="B38" s="53"/>
      <c r="C38" s="53" t="s">
        <v>248</v>
      </c>
      <c r="D38" s="54">
        <f>AVERAGE(D34:D37)</f>
        <v>2.1746865023383366</v>
      </c>
      <c r="E38" s="54"/>
      <c r="F38" s="54">
        <f>AVERAGE(F34:F37)</f>
        <v>23.763699633153415</v>
      </c>
      <c r="G38" s="54"/>
      <c r="H38" s="54"/>
      <c r="K38" s="53"/>
      <c r="M38" s="54"/>
    </row>
    <row r="39" spans="1:13" x14ac:dyDescent="0.25">
      <c r="B39" s="55"/>
      <c r="C39" s="55" t="s">
        <v>294</v>
      </c>
      <c r="D39" s="54">
        <f>STDEV(D34:D37)</f>
        <v>0.66967770826217643</v>
      </c>
      <c r="E39" s="54"/>
      <c r="F39" s="54">
        <f>STDEV(F34:F37)</f>
        <v>7.4729161741439167</v>
      </c>
      <c r="G39" s="54"/>
      <c r="H39" s="54"/>
      <c r="K39" s="55"/>
      <c r="M39" s="54"/>
    </row>
    <row r="40" spans="1:13" x14ac:dyDescent="0.25">
      <c r="B40" s="55"/>
      <c r="C40" s="55" t="s">
        <v>283</v>
      </c>
      <c r="D40" s="54">
        <f>D39/D38</f>
        <v>0.30794218272017782</v>
      </c>
      <c r="E40" s="54"/>
      <c r="F40" s="54">
        <f>F39/F38</f>
        <v>0.3144677087114095</v>
      </c>
      <c r="G40" s="54"/>
      <c r="H40" s="54"/>
      <c r="K40" s="55"/>
      <c r="M40" s="54"/>
    </row>
    <row r="41" spans="1:13" x14ac:dyDescent="0.25">
      <c r="B41" s="55"/>
      <c r="C41" s="55"/>
      <c r="D41" s="54"/>
      <c r="E41" s="54"/>
      <c r="F41" s="54"/>
      <c r="G41" s="54"/>
      <c r="H41" s="54"/>
      <c r="K41" s="55"/>
      <c r="M41" s="54"/>
    </row>
    <row r="42" spans="1:13" x14ac:dyDescent="0.25">
      <c r="B42" s="55"/>
      <c r="C42" s="55"/>
      <c r="D42" s="54"/>
      <c r="E42" s="54"/>
      <c r="F42" s="54"/>
      <c r="G42" s="54"/>
      <c r="H42" s="54"/>
      <c r="K42" s="55"/>
      <c r="M42" s="54"/>
    </row>
    <row r="43" spans="1:13" x14ac:dyDescent="0.25">
      <c r="B43" s="55"/>
      <c r="C43" s="55"/>
      <c r="D43" s="54"/>
      <c r="E43" s="54"/>
      <c r="F43" s="54"/>
      <c r="G43" s="54"/>
      <c r="H43" s="54"/>
      <c r="K43" s="55"/>
      <c r="M43" s="54"/>
    </row>
    <row r="44" spans="1:13" x14ac:dyDescent="0.25">
      <c r="L44" s="38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1C45-D6D9-4CA3-8082-F9591D11D405}">
  <dimension ref="A1:AC24"/>
  <sheetViews>
    <sheetView tabSelected="1" workbookViewId="0">
      <selection activeCell="N33" sqref="N33"/>
    </sheetView>
  </sheetViews>
  <sheetFormatPr defaultRowHeight="15" x14ac:dyDescent="0.25"/>
  <sheetData>
    <row r="1" spans="1:29" ht="105" x14ac:dyDescent="0.25">
      <c r="A1" s="56" t="s">
        <v>55</v>
      </c>
      <c r="B1" s="58" t="s">
        <v>284</v>
      </c>
      <c r="C1" s="63" t="s">
        <v>285</v>
      </c>
      <c r="D1" s="69" t="s">
        <v>286</v>
      </c>
      <c r="E1" s="70" t="s">
        <v>287</v>
      </c>
      <c r="F1" s="70" t="s">
        <v>288</v>
      </c>
      <c r="G1" s="70" t="s">
        <v>289</v>
      </c>
      <c r="H1" s="70" t="s">
        <v>290</v>
      </c>
      <c r="I1" s="70" t="s">
        <v>291</v>
      </c>
      <c r="J1" s="70" t="s">
        <v>274</v>
      </c>
      <c r="K1" s="69" t="s">
        <v>295</v>
      </c>
      <c r="L1" s="70" t="s">
        <v>296</v>
      </c>
      <c r="M1" s="70" t="s">
        <v>297</v>
      </c>
      <c r="N1" s="70" t="s">
        <v>298</v>
      </c>
      <c r="O1" s="70" t="s">
        <v>299</v>
      </c>
      <c r="P1" s="70" t="s">
        <v>300</v>
      </c>
      <c r="Q1" s="70" t="s">
        <v>274</v>
      </c>
      <c r="R1" s="69" t="s">
        <v>301</v>
      </c>
      <c r="S1" s="70" t="s">
        <v>302</v>
      </c>
      <c r="T1" s="70" t="s">
        <v>303</v>
      </c>
      <c r="U1" s="70" t="s">
        <v>304</v>
      </c>
      <c r="V1" s="77" t="s">
        <v>305</v>
      </c>
      <c r="W1" s="56" t="s">
        <v>306</v>
      </c>
      <c r="X1" s="56" t="s">
        <v>307</v>
      </c>
      <c r="Y1" s="56" t="s">
        <v>309</v>
      </c>
      <c r="Z1" s="56" t="s">
        <v>308</v>
      </c>
      <c r="AA1" s="85" t="s">
        <v>310</v>
      </c>
      <c r="AB1" s="70" t="s">
        <v>312</v>
      </c>
      <c r="AC1" s="77" t="s">
        <v>311</v>
      </c>
    </row>
    <row r="2" spans="1:29" x14ac:dyDescent="0.25">
      <c r="A2" s="78" t="s">
        <v>251</v>
      </c>
      <c r="B2" s="59">
        <v>11</v>
      </c>
      <c r="C2" s="64">
        <v>14.5</v>
      </c>
      <c r="D2" s="47">
        <v>12.414041977613776</v>
      </c>
      <c r="E2" s="47">
        <v>0.16602628860703622</v>
      </c>
      <c r="F2" s="47">
        <v>136.55446175375153</v>
      </c>
      <c r="G2" s="47">
        <v>2.4073811848020252</v>
      </c>
      <c r="H2" s="47">
        <v>112.79076212059812</v>
      </c>
      <c r="I2" s="47">
        <v>17.353213533089857</v>
      </c>
      <c r="J2" s="48">
        <v>0.21068835059155638</v>
      </c>
      <c r="K2" s="59">
        <v>3.8654051987061595</v>
      </c>
      <c r="L2" s="47">
        <v>4.1899694919314494E-2</v>
      </c>
      <c r="M2" s="47">
        <v>56.04837538123931</v>
      </c>
      <c r="N2" s="47">
        <v>0.60754557633006012</v>
      </c>
      <c r="O2" s="47">
        <v>32.284675748085895</v>
      </c>
      <c r="P2" s="47">
        <v>15.553377924617894</v>
      </c>
      <c r="Q2" s="48">
        <v>0.73606747109926685</v>
      </c>
      <c r="R2" s="71">
        <v>145.07543786868402</v>
      </c>
      <c r="S2" s="72">
        <v>32.906591457707748</v>
      </c>
      <c r="T2" s="72">
        <v>24.116666666697711</v>
      </c>
      <c r="U2" s="79">
        <v>6.0155675688388639</v>
      </c>
      <c r="V2" s="80">
        <v>1.3644751122736167</v>
      </c>
      <c r="W2" s="79">
        <v>0.40100000000000002</v>
      </c>
      <c r="X2" s="79">
        <v>1951.8322559999999</v>
      </c>
      <c r="Y2" s="79">
        <v>1.9518322559999999</v>
      </c>
      <c r="Z2" s="79">
        <v>5168.791964</v>
      </c>
      <c r="AA2" s="80">
        <v>51.687919639999997</v>
      </c>
      <c r="AB2" s="86">
        <v>15.001415383638063</v>
      </c>
      <c r="AC2" s="93">
        <v>3.4026810779890688</v>
      </c>
    </row>
    <row r="3" spans="1:29" x14ac:dyDescent="0.25">
      <c r="A3" s="64" t="s">
        <v>252</v>
      </c>
      <c r="B3" s="59">
        <v>16</v>
      </c>
      <c r="C3" s="64">
        <v>15.5</v>
      </c>
      <c r="D3" s="47">
        <v>20.430892486389531</v>
      </c>
      <c r="E3" s="47">
        <v>0.17187035934697362</v>
      </c>
      <c r="F3" s="47">
        <v>224.73981735028485</v>
      </c>
      <c r="G3" s="47">
        <v>2.4921202105311173</v>
      </c>
      <c r="H3" s="47">
        <v>200.97611771713144</v>
      </c>
      <c r="I3" s="47">
        <v>17.437952558818949</v>
      </c>
      <c r="J3" s="48">
        <v>0.11824141048739031</v>
      </c>
      <c r="K3" s="59">
        <v>3.803232782182941</v>
      </c>
      <c r="L3" s="47">
        <v>4.1859997966099009E-2</v>
      </c>
      <c r="M3" s="47">
        <v>55.146875341652645</v>
      </c>
      <c r="N3" s="47">
        <v>0.6069699705084356</v>
      </c>
      <c r="O3" s="47">
        <v>31.38317570849923</v>
      </c>
      <c r="P3" s="47">
        <v>15.552802318796269</v>
      </c>
      <c r="Q3" s="48">
        <v>0.7572114388257305</v>
      </c>
      <c r="R3" s="71">
        <v>232.35929342563068</v>
      </c>
      <c r="S3" s="72">
        <v>32.990754877615217</v>
      </c>
      <c r="T3" s="72">
        <v>24.200000000128057</v>
      </c>
      <c r="U3" s="79">
        <v>9.6016236952231875</v>
      </c>
      <c r="V3" s="80">
        <v>1.363254333778539</v>
      </c>
      <c r="W3" s="79">
        <v>0.40749999999999997</v>
      </c>
      <c r="X3" s="79">
        <v>1717.2408250000001</v>
      </c>
      <c r="Y3" s="79">
        <v>1.7172408250000002</v>
      </c>
      <c r="Z3" s="79">
        <v>7342.0488830000004</v>
      </c>
      <c r="AA3" s="80">
        <v>73.420488830000011</v>
      </c>
      <c r="AB3" s="87">
        <v>23.562266736744022</v>
      </c>
      <c r="AC3" s="80">
        <v>3.3454094080454948</v>
      </c>
    </row>
    <row r="4" spans="1:29" x14ac:dyDescent="0.25">
      <c r="A4" s="64" t="s">
        <v>253</v>
      </c>
      <c r="B4" s="59">
        <v>15</v>
      </c>
      <c r="C4" s="64">
        <v>13.5</v>
      </c>
      <c r="D4" s="47">
        <v>37.67639042235723</v>
      </c>
      <c r="E4" s="47">
        <v>0.20072414201013325</v>
      </c>
      <c r="F4" s="47">
        <v>414.4402946459295</v>
      </c>
      <c r="G4" s="47">
        <v>2.9105000591469321</v>
      </c>
      <c r="H4" s="47">
        <v>390.67659501277609</v>
      </c>
      <c r="I4" s="47">
        <v>17.856332407434767</v>
      </c>
      <c r="J4" s="48">
        <v>6.0827036829212366E-2</v>
      </c>
      <c r="K4" s="59">
        <v>5.2569369212531072</v>
      </c>
      <c r="L4" s="47">
        <v>4.3130018092274645E-2</v>
      </c>
      <c r="M4" s="47">
        <v>76.225585358170051</v>
      </c>
      <c r="N4" s="47">
        <v>0.62538526233798231</v>
      </c>
      <c r="O4" s="47">
        <v>52.461885725016636</v>
      </c>
      <c r="P4" s="47">
        <v>15.571217610625816</v>
      </c>
      <c r="Q4" s="48">
        <v>0.45297074828214973</v>
      </c>
      <c r="R4" s="71">
        <v>443.13848073779275</v>
      </c>
      <c r="S4" s="72">
        <v>33.427550018060586</v>
      </c>
      <c r="T4" s="72">
        <v>24.133333333418705</v>
      </c>
      <c r="U4" s="79">
        <v>18.36209174321375</v>
      </c>
      <c r="V4" s="80">
        <v>1.3851194758815886</v>
      </c>
      <c r="W4" s="79">
        <v>0.41770000000000002</v>
      </c>
      <c r="X4" s="79">
        <v>2009.574212</v>
      </c>
      <c r="Y4" s="79">
        <v>2.009574212</v>
      </c>
      <c r="Z4" s="79">
        <v>7123.0343339999999</v>
      </c>
      <c r="AA4" s="80">
        <v>71.230343340000005</v>
      </c>
      <c r="AB4" s="87">
        <v>43.959999385237609</v>
      </c>
      <c r="AC4" s="80">
        <v>3.3160629061086628</v>
      </c>
    </row>
    <row r="5" spans="1:29" x14ac:dyDescent="0.25">
      <c r="A5" s="65" t="s">
        <v>254</v>
      </c>
      <c r="B5" s="61">
        <v>14</v>
      </c>
      <c r="C5" s="65">
        <v>16</v>
      </c>
      <c r="D5">
        <v>16.384033374514576</v>
      </c>
      <c r="E5">
        <v>0.16823435741447421</v>
      </c>
      <c r="F5">
        <v>180.22436711966034</v>
      </c>
      <c r="G5">
        <v>2.4393981825098758</v>
      </c>
      <c r="H5">
        <v>156.46066748650694</v>
      </c>
      <c r="I5">
        <v>17.38523053079771</v>
      </c>
      <c r="J5" s="44">
        <v>0.1518828982063673</v>
      </c>
      <c r="K5" s="61">
        <v>2.7191719195326383</v>
      </c>
      <c r="L5">
        <v>4.1386360860241014E-2</v>
      </c>
      <c r="M5">
        <v>39.427992833223257</v>
      </c>
      <c r="N5">
        <v>0.6001022324734947</v>
      </c>
      <c r="O5">
        <v>15.664293200069842</v>
      </c>
      <c r="P5">
        <v>15.545934580761328</v>
      </c>
      <c r="Q5" s="44">
        <v>1.5170617230943724</v>
      </c>
      <c r="R5" s="73">
        <v>172.12496068657677</v>
      </c>
      <c r="S5" s="74">
        <v>32.931165111559039</v>
      </c>
      <c r="T5" s="74">
        <v>24.400000000081491</v>
      </c>
      <c r="U5" s="81">
        <v>7.0543016674590948</v>
      </c>
      <c r="V5" s="82">
        <v>1.3496379144036499</v>
      </c>
      <c r="W5" s="81">
        <v>0.22470000000000001</v>
      </c>
      <c r="X5" s="81">
        <v>1188.30359</v>
      </c>
      <c r="Y5" s="81">
        <v>1.1883035900000001</v>
      </c>
      <c r="Z5" s="81">
        <v>3603.2879830000002</v>
      </c>
      <c r="AA5" s="82">
        <v>36.032879829999999</v>
      </c>
      <c r="AB5" s="88">
        <v>31.394310936622585</v>
      </c>
      <c r="AC5" s="82">
        <v>6.0063992630335994</v>
      </c>
    </row>
    <row r="6" spans="1:29" x14ac:dyDescent="0.25">
      <c r="A6" s="64" t="s">
        <v>255</v>
      </c>
      <c r="B6" s="59">
        <v>14</v>
      </c>
      <c r="C6" s="64">
        <v>14</v>
      </c>
      <c r="D6" s="47">
        <v>12.531604365221318</v>
      </c>
      <c r="E6" s="47">
        <v>0.16607174535045124</v>
      </c>
      <c r="F6" s="47">
        <v>137.84764801743449</v>
      </c>
      <c r="G6" s="47">
        <v>2.4080403075815431</v>
      </c>
      <c r="H6" s="47">
        <v>114.08394838428109</v>
      </c>
      <c r="I6" s="47">
        <v>17.353872655869377</v>
      </c>
      <c r="J6" s="48">
        <v>0.20830011557022571</v>
      </c>
      <c r="K6" s="59">
        <v>14.417759894056084</v>
      </c>
      <c r="L6" s="47">
        <v>6.318081679511045E-2</v>
      </c>
      <c r="M6" s="47">
        <v>209.05751846381324</v>
      </c>
      <c r="N6" s="47">
        <v>0.91612184352910153</v>
      </c>
      <c r="O6" s="47">
        <v>185.29381883065983</v>
      </c>
      <c r="P6" s="47">
        <v>15.861954191816935</v>
      </c>
      <c r="Q6" s="48">
        <v>0.12824874452434423</v>
      </c>
      <c r="R6" s="71">
        <v>299.37776721494095</v>
      </c>
      <c r="S6" s="72">
        <v>33.215826847686316</v>
      </c>
      <c r="T6" s="72">
        <v>21.333333333372138</v>
      </c>
      <c r="U6" s="79">
        <v>14.033332838174831</v>
      </c>
      <c r="V6" s="80">
        <v>1.5569918834824639</v>
      </c>
      <c r="W6" s="79">
        <v>0.4577</v>
      </c>
      <c r="X6" s="79">
        <v>2821.5747919999999</v>
      </c>
      <c r="Y6" s="79">
        <v>2.8215747919999998</v>
      </c>
      <c r="Z6" s="79">
        <v>11943.338426</v>
      </c>
      <c r="AA6" s="80">
        <v>119.43338426</v>
      </c>
      <c r="AB6" s="87">
        <v>30.660548040582981</v>
      </c>
      <c r="AC6" s="80">
        <v>3.4017738332586056</v>
      </c>
    </row>
    <row r="7" spans="1:29" x14ac:dyDescent="0.25">
      <c r="A7" s="64" t="s">
        <v>256</v>
      </c>
      <c r="B7" s="59">
        <v>7</v>
      </c>
      <c r="C7" s="64">
        <v>14.5</v>
      </c>
      <c r="D7" s="47">
        <v>7.101126383811458</v>
      </c>
      <c r="E7" s="47">
        <v>0.16526691916594469</v>
      </c>
      <c r="F7" s="47">
        <v>78.112390221926034</v>
      </c>
      <c r="G7" s="47">
        <v>2.3963703279061979</v>
      </c>
      <c r="H7" s="47">
        <v>54.348690588772619</v>
      </c>
      <c r="I7" s="47">
        <v>17.342202676194031</v>
      </c>
      <c r="J7" s="48">
        <v>0.43724511806476773</v>
      </c>
      <c r="K7" s="59">
        <v>3.4946315147131473</v>
      </c>
      <c r="L7" s="47">
        <v>4.1682888819166326E-2</v>
      </c>
      <c r="M7" s="47">
        <v>50.672156963340633</v>
      </c>
      <c r="N7" s="47">
        <v>0.60440188787791171</v>
      </c>
      <c r="O7" s="47">
        <v>26.908457330187218</v>
      </c>
      <c r="P7" s="47">
        <v>15.550234236165744</v>
      </c>
      <c r="Q7" s="48">
        <v>0.88313125280854132</v>
      </c>
      <c r="R7" s="71">
        <v>81.257147918959845</v>
      </c>
      <c r="S7" s="72">
        <v>32.892436912359777</v>
      </c>
      <c r="T7" s="72">
        <v>21.316666666825768</v>
      </c>
      <c r="U7" s="79">
        <v>3.8119068609078983</v>
      </c>
      <c r="V7" s="80">
        <v>1.5430384790671279</v>
      </c>
      <c r="W7" s="79">
        <v>0.29320000000000002</v>
      </c>
      <c r="X7" s="79">
        <v>2004.4441340000001</v>
      </c>
      <c r="Y7" s="79">
        <v>2.0044441339999999</v>
      </c>
      <c r="Z7" s="79">
        <v>8970.540497</v>
      </c>
      <c r="AA7" s="80">
        <v>89.705404970000004</v>
      </c>
      <c r="AB7" s="87">
        <v>13.001046592455314</v>
      </c>
      <c r="AC7" s="80">
        <v>5.2627506107337236</v>
      </c>
    </row>
    <row r="8" spans="1:29" x14ac:dyDescent="0.25">
      <c r="A8" s="64" t="s">
        <v>257</v>
      </c>
      <c r="B8" s="59">
        <v>14</v>
      </c>
      <c r="C8" s="64">
        <v>15</v>
      </c>
      <c r="D8" s="47">
        <v>12.246741656787663</v>
      </c>
      <c r="E8" s="47">
        <v>0.16596372183050562</v>
      </c>
      <c r="F8" s="47">
        <v>134.71415822466429</v>
      </c>
      <c r="G8" s="47">
        <v>2.4064739665423316</v>
      </c>
      <c r="H8" s="47">
        <v>110.95045859151088</v>
      </c>
      <c r="I8" s="47">
        <v>17.352306314830166</v>
      </c>
      <c r="J8" s="48">
        <v>0.21418297801404165</v>
      </c>
      <c r="K8" s="59">
        <v>4.8827720145406461</v>
      </c>
      <c r="L8" s="47">
        <v>4.2736250983688474E-2</v>
      </c>
      <c r="M8" s="47">
        <v>70.800194210839365</v>
      </c>
      <c r="N8" s="47">
        <v>0.6196756392634829</v>
      </c>
      <c r="O8" s="47">
        <v>47.03649457768595</v>
      </c>
      <c r="P8" s="47">
        <v>15.565507987551316</v>
      </c>
      <c r="Q8" s="48">
        <v>0.50521833836713848</v>
      </c>
      <c r="R8" s="71">
        <v>157.98695316919682</v>
      </c>
      <c r="S8" s="72">
        <v>32.91781430238148</v>
      </c>
      <c r="T8" s="72">
        <v>21.149999999965075</v>
      </c>
      <c r="U8" s="79">
        <v>7.4698323011563925</v>
      </c>
      <c r="V8" s="80">
        <v>1.5563978393586684</v>
      </c>
      <c r="W8" s="79">
        <v>0.30609999999999998</v>
      </c>
      <c r="X8" s="79">
        <v>2036.494512</v>
      </c>
      <c r="Y8" s="79">
        <v>2.036494512</v>
      </c>
      <c r="Z8" s="79">
        <v>8938.9456439999994</v>
      </c>
      <c r="AA8" s="80">
        <v>89.389456439999989</v>
      </c>
      <c r="AB8" s="87">
        <v>24.403241754839573</v>
      </c>
      <c r="AC8" s="80">
        <v>5.0846058129979372</v>
      </c>
    </row>
    <row r="9" spans="1:29" x14ac:dyDescent="0.25">
      <c r="A9" s="65" t="s">
        <v>258</v>
      </c>
      <c r="B9" s="61">
        <v>13</v>
      </c>
      <c r="C9" s="65">
        <v>15.5</v>
      </c>
      <c r="D9">
        <v>15.226496019609558</v>
      </c>
      <c r="E9">
        <v>0.1674485147460652</v>
      </c>
      <c r="F9">
        <v>167.49145621570514</v>
      </c>
      <c r="G9">
        <v>2.4280034638179453</v>
      </c>
      <c r="H9">
        <v>143.72775658255173</v>
      </c>
      <c r="I9">
        <v>17.373835812105778</v>
      </c>
      <c r="J9" s="44">
        <v>0.16533827701891704</v>
      </c>
      <c r="K9" s="61">
        <v>3.3488089377768704</v>
      </c>
      <c r="L9">
        <v>4.161082444327379E-2</v>
      </c>
      <c r="M9">
        <v>48.55772959776462</v>
      </c>
      <c r="N9">
        <v>0.60335695442746995</v>
      </c>
      <c r="O9">
        <v>24.794029964611205</v>
      </c>
      <c r="P9">
        <v>15.549189302715304</v>
      </c>
      <c r="Q9" s="44">
        <v>0.95844441855848395</v>
      </c>
      <c r="R9" s="73">
        <v>168.52178654716295</v>
      </c>
      <c r="S9" s="74">
        <v>32.92302511482108</v>
      </c>
      <c r="T9" s="74">
        <v>24.533333333325572</v>
      </c>
      <c r="U9" s="81">
        <v>6.869094560348489</v>
      </c>
      <c r="V9" s="82">
        <v>1.3419711323980228</v>
      </c>
      <c r="W9" s="81">
        <v>0.4365</v>
      </c>
      <c r="X9" s="81">
        <v>2114.7806169999999</v>
      </c>
      <c r="Y9" s="81">
        <v>2.1147806170000001</v>
      </c>
      <c r="Z9" s="81">
        <v>7048.5238239999999</v>
      </c>
      <c r="AA9" s="82">
        <v>70.485238240000001</v>
      </c>
      <c r="AB9" s="88">
        <v>15.736757297476492</v>
      </c>
      <c r="AC9" s="82">
        <v>3.0743897649439238</v>
      </c>
    </row>
    <row r="10" spans="1:29" x14ac:dyDescent="0.25">
      <c r="A10" s="65" t="s">
        <v>259</v>
      </c>
      <c r="B10" s="61">
        <v>15</v>
      </c>
      <c r="C10" s="65">
        <v>15</v>
      </c>
      <c r="D10">
        <v>8.3581396051536245</v>
      </c>
      <c r="E10">
        <v>0.16521675447511436</v>
      </c>
      <c r="F10">
        <v>91.93953565668987</v>
      </c>
      <c r="G10">
        <v>2.3956429398891581</v>
      </c>
      <c r="H10">
        <v>68.175836023536448</v>
      </c>
      <c r="I10">
        <v>17.341475288176991</v>
      </c>
      <c r="J10" s="44">
        <v>0.34856484378056524</v>
      </c>
      <c r="K10" s="61">
        <v>2.2263142176394872</v>
      </c>
      <c r="L10">
        <v>4.1309875913603217E-2</v>
      </c>
      <c r="M10">
        <v>32.281556155772563</v>
      </c>
      <c r="N10">
        <v>0.5989932007472466</v>
      </c>
      <c r="O10">
        <v>8.5178565226191481</v>
      </c>
      <c r="P10">
        <v>15.54482554903508</v>
      </c>
      <c r="Q10" s="44">
        <v>2.7898685038951956</v>
      </c>
      <c r="R10" s="73">
        <v>76.693692546155603</v>
      </c>
      <c r="S10" s="74">
        <v>32.886300837212069</v>
      </c>
      <c r="T10" s="74">
        <v>24.46666666661622</v>
      </c>
      <c r="U10" s="81">
        <v>3.1346195863615969</v>
      </c>
      <c r="V10" s="82">
        <v>1.3441267372185235</v>
      </c>
      <c r="W10" s="81">
        <v>0.3705</v>
      </c>
      <c r="X10" s="81">
        <v>1825.940034</v>
      </c>
      <c r="Y10" s="81">
        <v>1.825940034</v>
      </c>
      <c r="Z10" s="81">
        <v>5806.0911900000001</v>
      </c>
      <c r="AA10" s="82">
        <v>58.060911900000001</v>
      </c>
      <c r="AB10" s="88">
        <v>8.4605117040798845</v>
      </c>
      <c r="AC10" s="82">
        <v>3.6278724351377152</v>
      </c>
    </row>
    <row r="11" spans="1:29" x14ac:dyDescent="0.25">
      <c r="A11" s="65" t="s">
        <v>260</v>
      </c>
      <c r="B11" s="61">
        <v>14</v>
      </c>
      <c r="C11" s="65">
        <v>15</v>
      </c>
      <c r="D11">
        <v>35.619048639225262</v>
      </c>
      <c r="E11">
        <v>0.19631921338193831</v>
      </c>
      <c r="F11">
        <v>391.80953503147788</v>
      </c>
      <c r="G11">
        <v>2.8466285940381053</v>
      </c>
      <c r="H11">
        <v>368.04583539832447</v>
      </c>
      <c r="I11">
        <v>17.792460942325938</v>
      </c>
      <c r="J11" s="44">
        <v>6.4567228718767342E-2</v>
      </c>
      <c r="K11" s="61">
        <v>9.027976585279605</v>
      </c>
      <c r="L11">
        <v>4.9338564334621006E-2</v>
      </c>
      <c r="M11">
        <v>130.90566048655427</v>
      </c>
      <c r="N11">
        <v>0.71540918285200461</v>
      </c>
      <c r="O11">
        <v>107.14196085340086</v>
      </c>
      <c r="P11">
        <v>15.661241531139838</v>
      </c>
      <c r="Q11" s="44">
        <v>0.22179638531787349</v>
      </c>
      <c r="R11" s="73">
        <v>475.18779625172533</v>
      </c>
      <c r="S11" s="74">
        <v>33.453702473465775</v>
      </c>
      <c r="T11" s="74">
        <v>24.450000000069849</v>
      </c>
      <c r="U11" s="81">
        <v>19.435083691221585</v>
      </c>
      <c r="V11" s="82">
        <v>1.3682495899128917</v>
      </c>
      <c r="W11" s="81">
        <v>0.64990000000000003</v>
      </c>
      <c r="X11" s="81">
        <v>3117.2417190000001</v>
      </c>
      <c r="Y11" s="81">
        <v>3.1172417189999999</v>
      </c>
      <c r="Z11" s="81">
        <v>8903.9361210000006</v>
      </c>
      <c r="AA11" s="82">
        <v>89.03936121000001</v>
      </c>
      <c r="AB11" s="88">
        <v>29.904729483338336</v>
      </c>
      <c r="AC11" s="82">
        <v>2.1053232649836771</v>
      </c>
    </row>
    <row r="12" spans="1:29" x14ac:dyDescent="0.25">
      <c r="A12" s="64" t="s">
        <v>261</v>
      </c>
      <c r="B12" s="59">
        <v>13</v>
      </c>
      <c r="C12" s="64">
        <v>15.5</v>
      </c>
      <c r="D12" s="47">
        <v>42.220628866417933</v>
      </c>
      <c r="E12" s="47">
        <v>0.21118954205370646</v>
      </c>
      <c r="F12" s="47">
        <v>464.42691753059728</v>
      </c>
      <c r="G12" s="47">
        <v>3.0622483597787435</v>
      </c>
      <c r="H12" s="47">
        <v>440.66321789744387</v>
      </c>
      <c r="I12" s="47">
        <v>18.008080708066576</v>
      </c>
      <c r="J12" s="48">
        <v>5.3927123181594823E-2</v>
      </c>
      <c r="K12" s="59">
        <v>14.338631363935622</v>
      </c>
      <c r="L12" s="47">
        <v>6.2949796250485732E-2</v>
      </c>
      <c r="M12" s="47">
        <v>207.91015477706654</v>
      </c>
      <c r="N12" s="47">
        <v>0.91277204563204306</v>
      </c>
      <c r="O12" s="47">
        <v>184.14645514391313</v>
      </c>
      <c r="P12" s="47">
        <v>15.858604393919876</v>
      </c>
      <c r="Q12" s="48">
        <v>0.12904782562651959</v>
      </c>
      <c r="R12" s="71">
        <v>624.80967304135697</v>
      </c>
      <c r="S12" s="72">
        <v>33.866685101986448</v>
      </c>
      <c r="T12" s="72">
        <v>21.316666666651145</v>
      </c>
      <c r="U12" s="79">
        <v>29.310852527371942</v>
      </c>
      <c r="V12" s="80">
        <v>1.5887420688980973</v>
      </c>
      <c r="W12" s="79">
        <v>0.59750000000000003</v>
      </c>
      <c r="X12" s="79">
        <v>3790.4039309999998</v>
      </c>
      <c r="Y12" s="79">
        <v>3.7904039309999997</v>
      </c>
      <c r="Z12" s="79">
        <v>12710.230600000001</v>
      </c>
      <c r="AA12" s="80">
        <v>127.10230600000001</v>
      </c>
      <c r="AB12" s="87">
        <v>49.055820129492787</v>
      </c>
      <c r="AC12" s="80">
        <v>2.6589825420888658</v>
      </c>
    </row>
    <row r="13" spans="1:29" x14ac:dyDescent="0.25">
      <c r="A13" s="64" t="s">
        <v>263</v>
      </c>
      <c r="B13" s="59">
        <v>6</v>
      </c>
      <c r="C13" s="64">
        <v>14</v>
      </c>
      <c r="D13" s="47">
        <v>44.648744333542908</v>
      </c>
      <c r="E13" s="47">
        <v>0.21715691975109913</v>
      </c>
      <c r="F13" s="47">
        <v>491.13618766897196</v>
      </c>
      <c r="G13" s="47">
        <v>3.1487753363909374</v>
      </c>
      <c r="H13" s="47">
        <v>467.37248803581855</v>
      </c>
      <c r="I13" s="47">
        <v>18.09460768467877</v>
      </c>
      <c r="J13" s="48">
        <v>5.0845311269867063E-2</v>
      </c>
      <c r="K13" s="59">
        <v>6.1533501267606052</v>
      </c>
      <c r="L13" s="47">
        <v>4.4251590847399214E-2</v>
      </c>
      <c r="M13" s="47">
        <v>89.223576838028777</v>
      </c>
      <c r="N13" s="47">
        <v>0.64164806728728863</v>
      </c>
      <c r="O13" s="47">
        <v>65.459877204875369</v>
      </c>
      <c r="P13" s="47">
        <v>15.587480415575122</v>
      </c>
      <c r="Q13" s="48">
        <v>0.36302695097911863</v>
      </c>
      <c r="R13" s="71">
        <v>532.83236524069389</v>
      </c>
      <c r="S13" s="72">
        <v>33.682088100253893</v>
      </c>
      <c r="T13" s="72">
        <v>21.399999999906868</v>
      </c>
      <c r="U13" s="79">
        <v>24.89870865621555</v>
      </c>
      <c r="V13" s="80">
        <v>1.5739293504860035</v>
      </c>
      <c r="W13" s="79">
        <v>0.55430000000000001</v>
      </c>
      <c r="X13" s="79">
        <v>3297.4321030000001</v>
      </c>
      <c r="Y13" s="79">
        <v>3.2974321030000002</v>
      </c>
      <c r="Z13" s="79">
        <v>9424.2811010000005</v>
      </c>
      <c r="AA13" s="80">
        <v>94.242811010000011</v>
      </c>
      <c r="AB13" s="87">
        <v>44.91919295727142</v>
      </c>
      <c r="AC13" s="80">
        <v>2.839490078452108</v>
      </c>
    </row>
    <row r="14" spans="1:29" x14ac:dyDescent="0.25">
      <c r="A14" s="64" t="s">
        <v>262</v>
      </c>
      <c r="B14" s="59">
        <v>16</v>
      </c>
      <c r="C14" s="64">
        <v>14.5</v>
      </c>
      <c r="D14" s="47">
        <v>29.790667192066806</v>
      </c>
      <c r="E14" s="47">
        <v>0.18512848996174203</v>
      </c>
      <c r="F14" s="47">
        <v>327.69733911273488</v>
      </c>
      <c r="G14" s="47">
        <v>2.6843631044452594</v>
      </c>
      <c r="H14" s="47">
        <v>303.93363947958147</v>
      </c>
      <c r="I14" s="47">
        <v>17.630195452733094</v>
      </c>
      <c r="J14" s="48">
        <v>7.818713214451499E-2</v>
      </c>
      <c r="K14" s="59">
        <v>6.4596905790841008</v>
      </c>
      <c r="L14" s="47">
        <v>4.4689989629741057E-2</v>
      </c>
      <c r="M14" s="47">
        <v>93.665513396719462</v>
      </c>
      <c r="N14" s="47">
        <v>0.64800484963124538</v>
      </c>
      <c r="O14" s="47">
        <v>69.901813763566054</v>
      </c>
      <c r="P14" s="47">
        <v>15.593837197919079</v>
      </c>
      <c r="Q14" s="48">
        <v>0.33995826937382612</v>
      </c>
      <c r="R14" s="71">
        <v>373.83545324314753</v>
      </c>
      <c r="S14" s="72">
        <v>33.224032650652177</v>
      </c>
      <c r="T14" s="72">
        <v>24.46666666661622</v>
      </c>
      <c r="U14" s="79">
        <v>15.279378197980312</v>
      </c>
      <c r="V14" s="80">
        <v>1.3579304898114719</v>
      </c>
      <c r="W14" s="79">
        <v>0.41499999999999998</v>
      </c>
      <c r="X14" s="79">
        <v>2229.3271030000001</v>
      </c>
      <c r="Y14" s="79">
        <v>2.2293271030000001</v>
      </c>
      <c r="Z14" s="79">
        <v>8861.0570659999994</v>
      </c>
      <c r="AA14" s="80">
        <v>88.610570659999993</v>
      </c>
      <c r="AB14" s="87">
        <v>36.817778790314009</v>
      </c>
      <c r="AC14" s="80">
        <v>3.2721216621963181</v>
      </c>
    </row>
    <row r="15" spans="1:29" x14ac:dyDescent="0.25">
      <c r="A15" s="65" t="s">
        <v>264</v>
      </c>
      <c r="B15" s="61">
        <v>12</v>
      </c>
      <c r="C15" s="65">
        <v>15.5</v>
      </c>
      <c r="D15">
        <v>11.681537870212948</v>
      </c>
      <c r="E15">
        <v>0.16577081345219402</v>
      </c>
      <c r="F15">
        <v>128.49691657234243</v>
      </c>
      <c r="G15">
        <v>2.4036767950568132</v>
      </c>
      <c r="H15">
        <v>104.73321693918902</v>
      </c>
      <c r="I15">
        <v>17.349509143344648</v>
      </c>
      <c r="J15" s="44">
        <v>0.22689744789326266</v>
      </c>
      <c r="K15" s="61">
        <v>6.6258604923370665</v>
      </c>
      <c r="L15">
        <v>4.4939044623626023E-2</v>
      </c>
      <c r="M15">
        <v>96.074977138887462</v>
      </c>
      <c r="N15">
        <v>0.65161614704257731</v>
      </c>
      <c r="O15">
        <v>72.31127750573404</v>
      </c>
      <c r="P15">
        <v>15.597448495330411</v>
      </c>
      <c r="Q15" s="44">
        <v>0.3286306154841343</v>
      </c>
      <c r="R15" s="73">
        <v>177.04449444492306</v>
      </c>
      <c r="S15" s="74">
        <v>32.946957638675059</v>
      </c>
      <c r="T15" s="74">
        <v>21.416666666627862</v>
      </c>
      <c r="U15" s="81">
        <v>8.2666690013343427</v>
      </c>
      <c r="V15" s="82">
        <v>1.5383793449992882</v>
      </c>
      <c r="W15" s="81">
        <v>0.78749999999999998</v>
      </c>
      <c r="X15" s="81">
        <v>4415.426074</v>
      </c>
      <c r="Y15" s="81">
        <v>4.415426074</v>
      </c>
      <c r="Z15" s="81">
        <v>14501.74085</v>
      </c>
      <c r="AA15" s="82">
        <v>145.01740849999999</v>
      </c>
      <c r="AB15" s="88">
        <v>10.497357462011864</v>
      </c>
      <c r="AC15" s="82">
        <v>1.9534975809514772</v>
      </c>
    </row>
    <row r="16" spans="1:29" x14ac:dyDescent="0.25">
      <c r="A16" s="65" t="s">
        <v>265</v>
      </c>
      <c r="B16" s="61">
        <v>12</v>
      </c>
      <c r="C16" s="65">
        <v>14</v>
      </c>
      <c r="D16">
        <v>14.326691591382611</v>
      </c>
      <c r="E16">
        <v>0.1669178794541287</v>
      </c>
      <c r="F16">
        <v>157.59360750520872</v>
      </c>
      <c r="G16">
        <v>2.4203092520848659</v>
      </c>
      <c r="H16">
        <v>133.82990787205532</v>
      </c>
      <c r="I16">
        <v>17.3661416003727</v>
      </c>
      <c r="J16" s="44">
        <v>0.17756643496961902</v>
      </c>
      <c r="K16" s="61">
        <v>4.4826077336457484</v>
      </c>
      <c r="L16">
        <v>4.2365687845487519E-2</v>
      </c>
      <c r="M16">
        <v>64.997812137863349</v>
      </c>
      <c r="N16">
        <v>0.61430247375956903</v>
      </c>
      <c r="O16">
        <v>41.234112504709934</v>
      </c>
      <c r="P16">
        <v>15.560134822047402</v>
      </c>
      <c r="Q16" s="44">
        <v>0.57631165531788819</v>
      </c>
      <c r="R16" s="73">
        <v>175.06402037676526</v>
      </c>
      <c r="S16" s="74">
        <v>32.926276422420102</v>
      </c>
      <c r="T16" s="74">
        <v>23.666666666627862</v>
      </c>
      <c r="U16" s="81">
        <v>7.3970712835374215</v>
      </c>
      <c r="V16" s="82">
        <v>1.3912511164425672</v>
      </c>
      <c r="W16" s="81">
        <v>0.28920000000000001</v>
      </c>
      <c r="X16" s="81">
        <v>1519.4689490000001</v>
      </c>
      <c r="Y16" s="81">
        <v>1.519468949</v>
      </c>
      <c r="Z16" s="81">
        <v>4775.5025480000004</v>
      </c>
      <c r="AA16" s="82">
        <v>47.75502548</v>
      </c>
      <c r="AB16" s="88">
        <v>25.577701533670197</v>
      </c>
      <c r="AC16" s="82">
        <v>4.8106885077543815</v>
      </c>
    </row>
    <row r="17" spans="1:29" x14ac:dyDescent="0.25">
      <c r="A17" s="64" t="s">
        <v>266</v>
      </c>
      <c r="B17" s="59">
        <v>14</v>
      </c>
      <c r="C17" s="64">
        <v>16</v>
      </c>
      <c r="D17" s="47">
        <v>8.3807477566166124</v>
      </c>
      <c r="E17" s="47">
        <v>0.16521715892592548</v>
      </c>
      <c r="F17" s="47">
        <v>92.188225322782742</v>
      </c>
      <c r="G17" s="47">
        <v>2.3956488044259192</v>
      </c>
      <c r="H17" s="47">
        <v>68.42452568962932</v>
      </c>
      <c r="I17" s="47">
        <v>17.341481152713754</v>
      </c>
      <c r="J17" s="48">
        <v>0.34729798114998306</v>
      </c>
      <c r="K17" s="59">
        <v>2.8039524875188455</v>
      </c>
      <c r="L17" s="47">
        <v>4.1408330931787869E-2</v>
      </c>
      <c r="M17" s="47">
        <v>40.657311069023258</v>
      </c>
      <c r="N17" s="47">
        <v>0.60042079851092411</v>
      </c>
      <c r="O17" s="47">
        <v>16.893611435869843</v>
      </c>
      <c r="P17" s="47">
        <v>15.546253146798758</v>
      </c>
      <c r="Q17" s="48">
        <v>1.4066678237133157</v>
      </c>
      <c r="R17" s="71">
        <v>85.318137125499163</v>
      </c>
      <c r="S17" s="72">
        <v>32.887734299512516</v>
      </c>
      <c r="T17" s="72">
        <v>24.483333333337214</v>
      </c>
      <c r="U17" s="79">
        <v>3.4847435177189507</v>
      </c>
      <c r="V17" s="80">
        <v>1.3432702913345393</v>
      </c>
      <c r="W17" s="79">
        <v>0.24249999999999999</v>
      </c>
      <c r="X17" s="79">
        <v>1161.2067259999999</v>
      </c>
      <c r="Y17" s="79">
        <v>1.1612067259999999</v>
      </c>
      <c r="Z17" s="79">
        <v>4853.7631680000004</v>
      </c>
      <c r="AA17" s="80">
        <v>48.537631680000004</v>
      </c>
      <c r="AB17" s="87">
        <v>14.370076361727632</v>
      </c>
      <c r="AC17" s="80">
        <v>5.5392589333383064</v>
      </c>
    </row>
    <row r="18" spans="1:29" x14ac:dyDescent="0.25">
      <c r="A18" s="64" t="s">
        <v>267</v>
      </c>
      <c r="B18" s="59">
        <v>14</v>
      </c>
      <c r="C18" s="64">
        <v>13</v>
      </c>
      <c r="D18" s="47">
        <v>15.968043387595584</v>
      </c>
      <c r="E18" s="47">
        <v>0.16793866026935284</v>
      </c>
      <c r="F18" s="47">
        <v>175.64847726355143</v>
      </c>
      <c r="G18" s="47">
        <v>2.4351105739056162</v>
      </c>
      <c r="H18" s="47">
        <v>151.88477763039802</v>
      </c>
      <c r="I18" s="47">
        <v>17.380942922193448</v>
      </c>
      <c r="J18" s="48">
        <v>0.15645873144036113</v>
      </c>
      <c r="K18" s="59">
        <v>4.9845086961240952</v>
      </c>
      <c r="L18" s="47">
        <v>4.283884750238294E-2</v>
      </c>
      <c r="M18" s="47">
        <v>72.27537609379938</v>
      </c>
      <c r="N18" s="47">
        <v>0.62116328878455263</v>
      </c>
      <c r="O18" s="47">
        <v>48.511676460645965</v>
      </c>
      <c r="P18" s="47">
        <v>15.566995637072386</v>
      </c>
      <c r="Q18" s="48">
        <v>0.48985525479481618</v>
      </c>
      <c r="R18" s="71">
        <v>200.39645409104398</v>
      </c>
      <c r="S18" s="72">
        <v>32.947938559265836</v>
      </c>
      <c r="T18" s="72">
        <v>23.666666666627862</v>
      </c>
      <c r="U18" s="79">
        <v>8.4674558066777141</v>
      </c>
      <c r="V18" s="80">
        <v>1.3921664179994306</v>
      </c>
      <c r="W18" s="79">
        <v>0.1573</v>
      </c>
      <c r="X18" s="79">
        <v>741.99071900000001</v>
      </c>
      <c r="Y18" s="79">
        <v>0.74199071900000002</v>
      </c>
      <c r="Z18" s="79">
        <v>4664.3235400000003</v>
      </c>
      <c r="AA18" s="80">
        <v>46.643235400000002</v>
      </c>
      <c r="AB18" s="87">
        <v>53.829979699159026</v>
      </c>
      <c r="AC18" s="80">
        <v>8.8503904513631948</v>
      </c>
    </row>
    <row r="19" spans="1:29" x14ac:dyDescent="0.25">
      <c r="A19" s="64" t="s">
        <v>268</v>
      </c>
      <c r="B19" s="59">
        <v>13.5</v>
      </c>
      <c r="C19" s="64">
        <v>14.5</v>
      </c>
      <c r="D19" s="47">
        <v>31.811835932857985</v>
      </c>
      <c r="E19" s="47">
        <v>0.18878027349644874</v>
      </c>
      <c r="F19" s="47">
        <v>349.93019526143786</v>
      </c>
      <c r="G19" s="47">
        <v>2.7373139656985068</v>
      </c>
      <c r="H19" s="47">
        <v>326.16649562828445</v>
      </c>
      <c r="I19" s="47">
        <v>17.683146313986342</v>
      </c>
      <c r="J19" s="48">
        <v>7.28575741275269E-2</v>
      </c>
      <c r="K19" s="59">
        <v>11.046884510924485</v>
      </c>
      <c r="L19" s="47">
        <v>5.400119794178778E-2</v>
      </c>
      <c r="M19" s="47">
        <v>160.17982540840504</v>
      </c>
      <c r="N19" s="47">
        <v>0.78301737015592277</v>
      </c>
      <c r="O19" s="47">
        <v>136.41612577525163</v>
      </c>
      <c r="P19" s="47">
        <v>15.728849718443756</v>
      </c>
      <c r="Q19" s="48">
        <v>0.17420007713974078</v>
      </c>
      <c r="R19" s="71">
        <v>462.58262140353611</v>
      </c>
      <c r="S19" s="72">
        <v>33.411996032430096</v>
      </c>
      <c r="T19" s="72">
        <v>23.71666666661622</v>
      </c>
      <c r="U19" s="79">
        <v>19.504537796395784</v>
      </c>
      <c r="V19" s="80">
        <v>1.4087981461349754</v>
      </c>
      <c r="W19" s="79">
        <v>0.48149999999999998</v>
      </c>
      <c r="X19" s="79">
        <v>2939.5060739999999</v>
      </c>
      <c r="Y19" s="79">
        <v>2.9395060740000001</v>
      </c>
      <c r="Z19" s="79">
        <v>11255.278173999999</v>
      </c>
      <c r="AA19" s="80">
        <v>112.55278173999999</v>
      </c>
      <c r="AB19" s="87">
        <v>40.507866659181275</v>
      </c>
      <c r="AC19" s="80">
        <v>2.9258528476323478</v>
      </c>
    </row>
    <row r="20" spans="1:29" x14ac:dyDescent="0.25">
      <c r="A20" s="65" t="s">
        <v>269</v>
      </c>
      <c r="B20" s="61">
        <v>10</v>
      </c>
      <c r="C20" s="65">
        <v>12</v>
      </c>
      <c r="D20">
        <v>10.813384854034185</v>
      </c>
      <c r="E20">
        <v>0.16553018252856733</v>
      </c>
      <c r="F20">
        <v>118.94723339437603</v>
      </c>
      <c r="G20">
        <v>2.400187646664226</v>
      </c>
      <c r="H20">
        <v>95.183533761222606</v>
      </c>
      <c r="I20">
        <v>17.346019994952059</v>
      </c>
      <c r="J20" s="44">
        <v>0.24966187631536171</v>
      </c>
      <c r="K20" s="61">
        <v>8.5554662197031437</v>
      </c>
      <c r="L20">
        <v>4.8364198315223358E-2</v>
      </c>
      <c r="M20">
        <v>124.05426018569558</v>
      </c>
      <c r="N20">
        <v>0.7012808755707387</v>
      </c>
      <c r="O20">
        <v>100.29056055254216</v>
      </c>
      <c r="P20">
        <v>15.647113223858572</v>
      </c>
      <c r="Q20" s="44">
        <v>0.23694851741010689</v>
      </c>
      <c r="R20" s="73">
        <v>195.47409431376477</v>
      </c>
      <c r="S20" s="74">
        <v>32.993133218810627</v>
      </c>
      <c r="T20" s="74">
        <v>21.483333333337214</v>
      </c>
      <c r="U20" s="81">
        <v>9.0988717291107584</v>
      </c>
      <c r="V20" s="82">
        <v>1.5357548433888906</v>
      </c>
      <c r="W20" s="81">
        <v>0.2</v>
      </c>
      <c r="X20" s="81">
        <v>1327.595229</v>
      </c>
      <c r="Y20" s="81">
        <v>1.3275952289999999</v>
      </c>
      <c r="Z20" s="81">
        <v>4610.0410359999996</v>
      </c>
      <c r="AA20" s="82">
        <v>46.100410359999998</v>
      </c>
      <c r="AB20" s="88">
        <v>45.494358645553788</v>
      </c>
      <c r="AC20" s="82">
        <v>7.6787742169444524</v>
      </c>
    </row>
    <row r="21" spans="1:29" x14ac:dyDescent="0.25">
      <c r="A21" s="65" t="s">
        <v>270</v>
      </c>
      <c r="B21" s="61">
        <v>15</v>
      </c>
      <c r="C21" s="65">
        <v>15</v>
      </c>
      <c r="D21">
        <v>6.0882811982695699</v>
      </c>
      <c r="E21">
        <v>0.16541109105398688</v>
      </c>
      <c r="F21">
        <v>66.971093180965269</v>
      </c>
      <c r="G21">
        <v>2.3984608202828097</v>
      </c>
      <c r="H21">
        <v>43.207393547811854</v>
      </c>
      <c r="I21">
        <v>17.344293168570644</v>
      </c>
      <c r="J21" s="44">
        <v>0.54999151029226745</v>
      </c>
      <c r="K21" s="61">
        <v>4.4667820276216563</v>
      </c>
      <c r="L21">
        <v>4.2352126278096557E-2</v>
      </c>
      <c r="M21">
        <v>64.768339400514023</v>
      </c>
      <c r="N21">
        <v>0.61410583103240002</v>
      </c>
      <c r="O21">
        <v>41.004639767360608</v>
      </c>
      <c r="P21">
        <v>15.559938179320234</v>
      </c>
      <c r="Q21" s="44">
        <v>0.57953684675628203</v>
      </c>
      <c r="R21" s="73">
        <v>84.212033315172462</v>
      </c>
      <c r="S21" s="74">
        <v>32.904231347890878</v>
      </c>
      <c r="T21" s="74">
        <v>24.616666666755918</v>
      </c>
      <c r="U21" s="81">
        <v>3.4209356796831605</v>
      </c>
      <c r="V21" s="82">
        <v>1.3366647805459002</v>
      </c>
      <c r="W21" s="81">
        <v>0.1128</v>
      </c>
      <c r="X21" s="81">
        <v>563.04776700000002</v>
      </c>
      <c r="Y21" s="81">
        <v>0.56304776700000003</v>
      </c>
      <c r="Z21" s="81">
        <v>2439.8997210000002</v>
      </c>
      <c r="AA21" s="82">
        <v>24.398997210000001</v>
      </c>
      <c r="AB21" s="88">
        <v>30.327443968822344</v>
      </c>
      <c r="AC21" s="82">
        <v>11.849865075761526</v>
      </c>
    </row>
    <row r="22" spans="1:29" x14ac:dyDescent="0.25">
      <c r="A22" s="64" t="s">
        <v>271</v>
      </c>
      <c r="B22" s="59">
        <v>9</v>
      </c>
      <c r="C22" s="64">
        <v>15</v>
      </c>
      <c r="D22" s="47">
        <v>13.304803145255528</v>
      </c>
      <c r="E22" s="47">
        <v>0.16640129460173433</v>
      </c>
      <c r="F22" s="47">
        <v>146.35283459781081</v>
      </c>
      <c r="G22" s="47">
        <v>2.4128187717251479</v>
      </c>
      <c r="H22" s="47">
        <v>122.5891349646574</v>
      </c>
      <c r="I22" s="47">
        <v>17.358651120012983</v>
      </c>
      <c r="J22" s="48">
        <v>0.19384833443848445</v>
      </c>
      <c r="K22" s="59">
        <v>3.9750547333016546</v>
      </c>
      <c r="L22" s="47">
        <v>4.1972964523572236E-2</v>
      </c>
      <c r="M22" s="47">
        <v>57.638293632873989</v>
      </c>
      <c r="N22" s="47">
        <v>0.60860798559179741</v>
      </c>
      <c r="O22" s="47">
        <v>33.874593999720574</v>
      </c>
      <c r="P22" s="47">
        <v>15.554440333879631</v>
      </c>
      <c r="Q22" s="48">
        <v>0.70151983617425606</v>
      </c>
      <c r="R22" s="71">
        <v>156.46372896437799</v>
      </c>
      <c r="S22" s="72">
        <v>32.913091453892612</v>
      </c>
      <c r="T22" s="72">
        <v>21.883333333418705</v>
      </c>
      <c r="U22" s="79">
        <v>7.1499038368819923</v>
      </c>
      <c r="V22" s="80">
        <v>1.5040255043608932</v>
      </c>
      <c r="W22" s="79">
        <v>0.33029999999999998</v>
      </c>
      <c r="X22" s="79">
        <v>2213.2361099999998</v>
      </c>
      <c r="Y22" s="79">
        <v>2.21323611</v>
      </c>
      <c r="Z22" s="79">
        <v>9757.7056140000004</v>
      </c>
      <c r="AA22" s="80">
        <v>97.57705614000001</v>
      </c>
      <c r="AB22" s="87">
        <v>21.646696448325741</v>
      </c>
      <c r="AC22" s="80">
        <v>4.5535134858034914</v>
      </c>
    </row>
    <row r="23" spans="1:29" x14ac:dyDescent="0.25">
      <c r="A23" s="64" t="s">
        <v>272</v>
      </c>
      <c r="B23" s="59">
        <v>14</v>
      </c>
      <c r="C23" s="64">
        <v>14</v>
      </c>
      <c r="D23" s="60">
        <v>9.2262926213323873</v>
      </c>
      <c r="E23" s="60">
        <v>0.16526543756658107</v>
      </c>
      <c r="F23" s="60">
        <v>101.48921883465626</v>
      </c>
      <c r="G23" s="60">
        <v>2.3963488447154258</v>
      </c>
      <c r="H23" s="60">
        <v>77.725519201502834</v>
      </c>
      <c r="I23" s="60">
        <v>17.34218119300326</v>
      </c>
      <c r="J23" s="48">
        <v>0.30573870560512051</v>
      </c>
      <c r="K23" s="59">
        <v>3.4629801026649627</v>
      </c>
      <c r="L23" s="60">
        <v>4.1666610260447351E-2</v>
      </c>
      <c r="M23" s="60">
        <v>50.21321148864196</v>
      </c>
      <c r="N23" s="60">
        <v>0.6041658487764866</v>
      </c>
      <c r="O23" s="60">
        <v>26.449511855488545</v>
      </c>
      <c r="P23" s="60">
        <v>15.549998197064321</v>
      </c>
      <c r="Q23" s="48">
        <v>0.89845513077861217</v>
      </c>
      <c r="R23" s="71">
        <v>104.17503105699137</v>
      </c>
      <c r="S23" s="72">
        <v>32.892179390067582</v>
      </c>
      <c r="T23" s="72">
        <v>24.066666666709352</v>
      </c>
      <c r="U23" s="79">
        <v>4.3286023984822686</v>
      </c>
      <c r="V23" s="80">
        <v>1.3667110549865336</v>
      </c>
      <c r="W23" s="79">
        <v>0.21149999999999999</v>
      </c>
      <c r="X23" s="79">
        <v>1313.2131429999999</v>
      </c>
      <c r="Y23" s="79">
        <v>1.313213143</v>
      </c>
      <c r="Z23" s="79">
        <v>6911.2806929999997</v>
      </c>
      <c r="AA23" s="80">
        <v>69.112806929999991</v>
      </c>
      <c r="AB23" s="87">
        <v>20.466205193769593</v>
      </c>
      <c r="AC23" s="80">
        <v>6.4619908037188347</v>
      </c>
    </row>
    <row r="24" spans="1:29" x14ac:dyDescent="0.25">
      <c r="A24" s="66" t="s">
        <v>273</v>
      </c>
      <c r="B24" s="62">
        <v>5</v>
      </c>
      <c r="C24" s="66">
        <v>12</v>
      </c>
      <c r="D24" s="49">
        <v>12.576820668147295</v>
      </c>
      <c r="E24" s="49">
        <v>0.16608955613370843</v>
      </c>
      <c r="F24" s="49">
        <v>138.34502734962024</v>
      </c>
      <c r="G24" s="49">
        <v>2.4082985639387724</v>
      </c>
      <c r="H24" s="49">
        <v>114.58132771646683</v>
      </c>
      <c r="I24" s="49">
        <v>17.354130912226605</v>
      </c>
      <c r="J24" s="50">
        <v>0.20739591787552888</v>
      </c>
      <c r="K24" s="62">
        <v>4.9279883174666237</v>
      </c>
      <c r="L24" s="49">
        <v>4.2781433981561E-2</v>
      </c>
      <c r="M24" s="49">
        <v>71.455830603266037</v>
      </c>
      <c r="N24" s="49">
        <v>0.62033079273263447</v>
      </c>
      <c r="O24" s="49">
        <v>47.692130970112622</v>
      </c>
      <c r="P24" s="49">
        <v>15.566163141020468</v>
      </c>
      <c r="Q24" s="50">
        <v>0.49827296767354529</v>
      </c>
      <c r="R24" s="75">
        <v>162.27345868657946</v>
      </c>
      <c r="S24" s="76">
        <v>32.920294053247076</v>
      </c>
      <c r="T24" s="76">
        <v>21.183333333407063</v>
      </c>
      <c r="U24" s="83">
        <v>7.6604307798275997</v>
      </c>
      <c r="V24" s="84">
        <v>1.5540658089598345</v>
      </c>
      <c r="W24" s="83">
        <v>0.1484</v>
      </c>
      <c r="X24" s="83">
        <v>884.832671</v>
      </c>
      <c r="Y24" s="83">
        <v>0.88483267099999996</v>
      </c>
      <c r="Z24" s="83">
        <v>2736.0347069999998</v>
      </c>
      <c r="AA24" s="84">
        <v>27.36034707</v>
      </c>
      <c r="AB24" s="89">
        <v>51.620153502881401</v>
      </c>
      <c r="AC24" s="84">
        <v>10.472141569810205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DOC </vt:lpstr>
      <vt:lpstr>raw</vt:lpstr>
      <vt:lpstr>transpose</vt:lpstr>
      <vt:lpstr>r_import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Carrie L.</dc:creator>
  <cp:lastModifiedBy>Sloan, Brandon</cp:lastModifiedBy>
  <cp:lastPrinted>2017-04-19T14:03:02Z</cp:lastPrinted>
  <dcterms:created xsi:type="dcterms:W3CDTF">2011-10-28T17:49:22Z</dcterms:created>
  <dcterms:modified xsi:type="dcterms:W3CDTF">2023-10-10T22:03:30Z</dcterms:modified>
</cp:coreProperties>
</file>