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wps\Documents\01-research\01-active\LDRD\02-data\01-raw\04-ldrd\"/>
    </mc:Choice>
  </mc:AlternateContent>
  <xr:revisionPtr revIDLastSave="0" documentId="13_ncr:1_{6C579516-C8FC-4F08-9E45-50FEFC22DD6F}" xr6:coauthVersionLast="47" xr6:coauthVersionMax="47" xr10:uidLastSave="{00000000-0000-0000-0000-000000000000}"/>
  <bookViews>
    <workbookView xWindow="17310" yWindow="240" windowWidth="34050" windowHeight="20520" xr2:uid="{00000000-000D-0000-FFFF-FFFF00000000}"/>
  </bookViews>
  <sheets>
    <sheet name="SO2324.65620" sheetId="2" r:id="rId1"/>
  </sheets>
  <definedNames>
    <definedName name="_xlnm.Print_Titles" localSheetId="0">'SO2324.65620'!$1:$10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0" i="2" l="1"/>
  <c r="O80" i="2"/>
  <c r="H80" i="2"/>
  <c r="S79" i="2"/>
  <c r="O79" i="2"/>
  <c r="S78" i="2"/>
  <c r="O78" i="2"/>
  <c r="S77" i="2"/>
  <c r="O77" i="2"/>
  <c r="I77" i="2"/>
  <c r="S76" i="2"/>
  <c r="O76" i="2"/>
  <c r="H76" i="2"/>
  <c r="S75" i="2"/>
  <c r="O75" i="2"/>
  <c r="H75" i="2"/>
  <c r="S74" i="2"/>
  <c r="O74" i="2"/>
  <c r="H74" i="2"/>
  <c r="S73" i="2"/>
  <c r="O73" i="2"/>
  <c r="S72" i="2"/>
  <c r="O72" i="2"/>
  <c r="S71" i="2"/>
  <c r="O71" i="2"/>
  <c r="H71" i="2"/>
  <c r="O70" i="2"/>
  <c r="S69" i="2"/>
  <c r="O69" i="2"/>
  <c r="O68" i="2"/>
  <c r="S67" i="2"/>
  <c r="O67" i="2"/>
  <c r="S66" i="2"/>
  <c r="O66" i="2"/>
  <c r="O65" i="2"/>
  <c r="S64" i="2"/>
  <c r="O64" i="2"/>
  <c r="S63" i="2"/>
  <c r="O63" i="2"/>
  <c r="S62" i="2"/>
  <c r="O62" i="2"/>
  <c r="I62" i="2"/>
  <c r="S61" i="2"/>
  <c r="O61" i="2"/>
  <c r="I61" i="2"/>
  <c r="O60" i="2"/>
  <c r="S59" i="2"/>
  <c r="O59" i="2"/>
  <c r="S58" i="2"/>
  <c r="O58" i="2"/>
  <c r="S57" i="2"/>
  <c r="O57" i="2"/>
  <c r="S56" i="2"/>
  <c r="O56" i="2"/>
  <c r="H56" i="2"/>
  <c r="S55" i="2"/>
  <c r="O55" i="2"/>
  <c r="I55" i="2"/>
  <c r="S54" i="2"/>
  <c r="O54" i="2"/>
  <c r="S53" i="2"/>
  <c r="O53" i="2"/>
  <c r="H53" i="2"/>
  <c r="O52" i="2"/>
  <c r="H52" i="2"/>
  <c r="S51" i="2"/>
  <c r="O51" i="2"/>
  <c r="S50" i="2"/>
  <c r="O50" i="2"/>
  <c r="H50" i="2"/>
  <c r="S49" i="2"/>
  <c r="O49" i="2"/>
  <c r="S48" i="2"/>
  <c r="O48" i="2"/>
  <c r="S47" i="2"/>
  <c r="O47" i="2"/>
  <c r="O46" i="2"/>
  <c r="S45" i="2"/>
  <c r="O45" i="2"/>
  <c r="O44" i="2"/>
  <c r="S43" i="2"/>
  <c r="O43" i="2"/>
  <c r="H43" i="2"/>
  <c r="S42" i="2"/>
  <c r="O42" i="2"/>
  <c r="S41" i="2"/>
  <c r="O41" i="2"/>
  <c r="H41" i="2"/>
  <c r="S40" i="2"/>
  <c r="O40" i="2"/>
  <c r="H40" i="2"/>
  <c r="S39" i="2"/>
  <c r="O39" i="2"/>
  <c r="S38" i="2"/>
  <c r="O38" i="2"/>
  <c r="S37" i="2"/>
  <c r="O37" i="2"/>
  <c r="H37" i="2"/>
  <c r="S36" i="2"/>
  <c r="O36" i="2"/>
  <c r="O35" i="2"/>
  <c r="S34" i="2"/>
  <c r="O34" i="2"/>
  <c r="S33" i="2"/>
  <c r="O33" i="2"/>
  <c r="S32" i="2"/>
  <c r="O32" i="2"/>
  <c r="S31" i="2"/>
  <c r="O31" i="2"/>
  <c r="H31" i="2"/>
  <c r="S30" i="2"/>
  <c r="O30" i="2"/>
  <c r="O29" i="2"/>
  <c r="S28" i="2"/>
  <c r="O28" i="2"/>
  <c r="S27" i="2"/>
  <c r="O27" i="2"/>
  <c r="S26" i="2"/>
  <c r="O26" i="2"/>
  <c r="S25" i="2"/>
  <c r="O25" i="2"/>
  <c r="H25" i="2"/>
  <c r="S24" i="2"/>
  <c r="O24" i="2"/>
  <c r="O23" i="2"/>
  <c r="S22" i="2"/>
  <c r="O22" i="2"/>
  <c r="O21" i="2"/>
  <c r="S20" i="2"/>
  <c r="O20" i="2"/>
  <c r="S19" i="2"/>
  <c r="O19" i="2"/>
  <c r="S18" i="2"/>
  <c r="O18" i="2"/>
  <c r="O17" i="2"/>
  <c r="H17" i="2"/>
  <c r="S16" i="2"/>
  <c r="O16" i="2"/>
  <c r="I16" i="2"/>
  <c r="H16" i="2"/>
  <c r="S15" i="2"/>
  <c r="O15" i="2"/>
  <c r="S14" i="2"/>
  <c r="O14" i="2"/>
  <c r="S13" i="2"/>
  <c r="O13" i="2"/>
  <c r="I13" i="2"/>
  <c r="O12" i="2"/>
  <c r="O11" i="2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tc={15C0C05F-2559-4120-852C-3341566C1A74}</author>
  </authors>
  <commentList>
    <comment ref="B74" authorId="0" shapeId="0" xr:uid="{15C0C05F-2559-4120-852C-3341566C1A74}">
      <text>
        <t>[Threaded comment]
Your version of Excel allows you to read this threaded comment; however, any edits to it will get removed if the file is opened in a newer version of Excel. Learn more: https://go.microsoft.com/fwlink/?linkid=870924
Comment:
    I updated this from …897-CL-3-15 because it seemed to be a typo. I will follow-up with Tommy Mead and John Field to verify.</t>
      </text>
    </comment>
  </commentList>
</comments>
</file>

<file path=xl/sharedStrings.xml><?xml version="1.0" encoding="utf-8"?>
<sst xmlns="http://schemas.openxmlformats.org/spreadsheetml/2006/main" count="110" uniqueCount="110">
  <si>
    <t>ORNL: Mead, Tommy / Field, John</t>
  </si>
  <si>
    <t>2400 College Station Road</t>
  </si>
  <si>
    <t>Oak Ridge National Laboratory</t>
  </si>
  <si>
    <t>Athens, GA 30602</t>
  </si>
  <si>
    <t>Oak Ridge TN 37831</t>
  </si>
  <si>
    <t>phone: 706-542-5350</t>
  </si>
  <si>
    <t>email: soiltest@uga.edu</t>
  </si>
  <si>
    <t>http://aesl.ces.uga.edu</t>
  </si>
  <si>
    <t>Soil Samples</t>
  </si>
  <si>
    <t>Completed: May 23, 2024</t>
  </si>
  <si>
    <t>KCl Extractable</t>
  </si>
  <si>
    <r>
      <t>ppm CaCO</t>
    </r>
    <r>
      <rPr>
        <b/>
        <vertAlign val="subscript"/>
        <sz val="9"/>
        <color rgb="FF000000"/>
        <rFont val="Arial"/>
        <family val="2"/>
      </rPr>
      <t>3</t>
    </r>
    <r>
      <rPr>
        <b/>
        <sz val="9"/>
        <color rgb="FF000000"/>
        <rFont val="Arial"/>
        <family val="2"/>
      </rPr>
      <t>/pH</t>
    </r>
  </si>
  <si>
    <t>%</t>
  </si>
  <si>
    <t>Mehlich 1   mg/kg (ppm)</t>
  </si>
  <si>
    <t>meq/
100g</t>
  </si>
  <si>
    <t>mg/kg</t>
  </si>
  <si>
    <t>Lab</t>
  </si>
  <si>
    <t>Sample</t>
  </si>
  <si>
    <r>
      <t xml:space="preserve">LBC </t>
    </r>
    <r>
      <rPr>
        <vertAlign val="superscript"/>
        <sz val="10"/>
        <color rgb="FF000000"/>
        <rFont val="Arial"/>
        <family val="2"/>
      </rPr>
      <t>1</t>
    </r>
  </si>
  <si>
    <t>LBCeq</t>
  </si>
  <si>
    <r>
      <t xml:space="preserve">pH </t>
    </r>
    <r>
      <rPr>
        <vertAlign val="superscript"/>
        <sz val="10"/>
        <color rgb="FF000000"/>
        <rFont val="Arial"/>
        <family val="2"/>
      </rPr>
      <t>2</t>
    </r>
  </si>
  <si>
    <t>Base
Satur-
ation</t>
  </si>
  <si>
    <t>Ca</t>
  </si>
  <si>
    <t>Cd</t>
  </si>
  <si>
    <t>Cr</t>
  </si>
  <si>
    <t>Cu</t>
  </si>
  <si>
    <t>Fe</t>
  </si>
  <si>
    <t>K</t>
  </si>
  <si>
    <t>Mg</t>
  </si>
  <si>
    <t>Mn</t>
  </si>
  <si>
    <t>Mo</t>
  </si>
  <si>
    <t>Na</t>
  </si>
  <si>
    <t>Ni</t>
  </si>
  <si>
    <t>P</t>
  </si>
  <si>
    <t>Pb</t>
  </si>
  <si>
    <t>Zn</t>
  </si>
  <si>
    <t>CEC</t>
  </si>
  <si>
    <t>Al</t>
  </si>
  <si>
    <t>1/BESC-102-CL 1-15</t>
  </si>
  <si>
    <t>1/BESC-102-CL 2-15</t>
  </si>
  <si>
    <t>1/BESC-102-CL 3-15</t>
  </si>
  <si>
    <t>2/BESC-876-CL 1-15</t>
  </si>
  <si>
    <t>2/BESC-876-CL 2-15</t>
  </si>
  <si>
    <t>3/GW-9776-CL 1-15</t>
  </si>
  <si>
    <t>3/GW-9776-CL 2-15</t>
  </si>
  <si>
    <t>3/GW-9776-CL 3-15</t>
  </si>
  <si>
    <t>4/BESC-144-CL 1-15</t>
  </si>
  <si>
    <t>4/BESC-144-CL 2-15</t>
  </si>
  <si>
    <t>4/BESC-144-CL 3-15</t>
  </si>
  <si>
    <t>5/GW-11026-CL 1-15</t>
  </si>
  <si>
    <t>5/GW-11026-CL 2-15</t>
  </si>
  <si>
    <t>5/GW-11026-CL 3-15</t>
  </si>
  <si>
    <t>6/GW-9768-CL 1-15</t>
  </si>
  <si>
    <t>6/GW-9768-CL 2-15</t>
  </si>
  <si>
    <t>6/GW-9768-CL 3-15</t>
  </si>
  <si>
    <t>7/BESC-192-CL 1-15</t>
  </si>
  <si>
    <t>7/BESC-192-CL 2-15</t>
  </si>
  <si>
    <t>7/BESC-192-CL 3-15</t>
  </si>
  <si>
    <t>8/SLMC-28-2-CL 1-15</t>
  </si>
  <si>
    <t>8/SLMC-28-2-CL 2-15</t>
  </si>
  <si>
    <t>8/SLMC-28-2-CL 3-15</t>
  </si>
  <si>
    <t>9/BESC-145-CL 1-15</t>
  </si>
  <si>
    <t>9/BESC-145-CL 2-15</t>
  </si>
  <si>
    <t>9/BESC-145-CL 3-15</t>
  </si>
  <si>
    <t>10/BESC-36-CL 1-15</t>
  </si>
  <si>
    <t>10/BESC-36-CL 2-15</t>
  </si>
  <si>
    <t>10/BESC-36-CL 3-15</t>
  </si>
  <si>
    <t>11/BESC-388-CL 1-15</t>
  </si>
  <si>
    <t>11/BESC-388-CL 2-15</t>
  </si>
  <si>
    <t>11/BESC-388-CL 3-15</t>
  </si>
  <si>
    <t>12/BESC-133-CL 1-15</t>
  </si>
  <si>
    <t>12/BESC-133-CL 2-15</t>
  </si>
  <si>
    <t>12/BESC-133-CL 3-15</t>
  </si>
  <si>
    <t>13/BESC-35-CL 1-15</t>
  </si>
  <si>
    <t>13/BESC-35-CL 2-15</t>
  </si>
  <si>
    <t>13/BESC-35-CL 3-15</t>
  </si>
  <si>
    <t>14/BESC-319-CL 1-15</t>
  </si>
  <si>
    <t>14/BESC-319-CL 2-15</t>
  </si>
  <si>
    <t>14/BESC-319-CL 3-15</t>
  </si>
  <si>
    <t>15/BESC-119-CL 1-15</t>
  </si>
  <si>
    <t>16/BESC-351-CL 1-15</t>
  </si>
  <si>
    <t>16/BESC-351-CL 2-15</t>
  </si>
  <si>
    <t>16/BESC-351-CL 3-15</t>
  </si>
  <si>
    <t>17/BESC-841-CL 1-15</t>
  </si>
  <si>
    <t>17/BESC-841-CL 2-15</t>
  </si>
  <si>
    <t>17/BESC-841-CL 3-15</t>
  </si>
  <si>
    <t>18/BESC-2-CL 1-15</t>
  </si>
  <si>
    <t>18/BESC-2-CL 2-15</t>
  </si>
  <si>
    <t>18/BESC-2-CL 3-15</t>
  </si>
  <si>
    <t>19/GW-9854-CL 1-15</t>
  </si>
  <si>
    <t>19/GW-9854-CL 2-15</t>
  </si>
  <si>
    <t>19/GW-9854-CL 3-15</t>
  </si>
  <si>
    <t>20/BESC-265-CL 1-15</t>
  </si>
  <si>
    <t>20/BESC-265-CL 2-15</t>
  </si>
  <si>
    <t>20/BESC-265-CL 3-15</t>
  </si>
  <si>
    <t>21/BESC-131-CL 1-15</t>
  </si>
  <si>
    <t>21/BESC-131-CL 2-15</t>
  </si>
  <si>
    <t>21/BESC-131-CL 3-15</t>
  </si>
  <si>
    <t>22/BESC-897-CL 1-15</t>
  </si>
  <si>
    <t>22/BESC-897-CL 2-15</t>
  </si>
  <si>
    <t>22/BESC-897-CL 3-15</t>
  </si>
  <si>
    <t>23/BESC-833-CL 2-15</t>
  </si>
  <si>
    <t>23/BESC-833-CL 3-15</t>
  </si>
  <si>
    <t>BESC-13-CL 1-15</t>
  </si>
  <si>
    <t>BESC-13-CL 2-15</t>
  </si>
  <si>
    <t>BESC-13-CL 3-15</t>
  </si>
  <si>
    <t>"Road" 15</t>
  </si>
  <si>
    <t>1. Soil Testing: Measurement of Lime Buffer Capacity (http://aesl.ces.uga.edu/publications/soilcirc/C874.html)</t>
  </si>
  <si>
    <t>2. Soil Testing: Soil pH and Salt Concentration (http://aesl.ces.uga.edu/publications/soilcirc/C875.html)</t>
  </si>
  <si>
    <t>22/BESC-833-CL 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</si>
</sst>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Aptos Narrow"/>
      <family val="2"/>
      <scheme val="minor"/>
    </font>
    <font>
      <b/>
      <sz val="9"/>
      <color rgb="FF000000"/>
      <name val="Arial"/>
      <family val="2"/>
    </font>
    <font>
      <b/>
      <vertAlign val="subscript"/>
      <sz val="9"/>
      <color rgb="FF000000"/>
      <name val="Arial"/>
      <family val="2"/>
    </font>
    <font>
      <vertAlign val="superscript"/>
      <sz val="10"/>
      <color rgb="FF000000"/>
      <name val="Arial"/>
      <family val="2"/>
    </font>
    <font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DDEEFF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BBBBB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DDDDDD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DDDDDD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DDDDD"/>
      </right>
      <top/>
      <bottom style="thin">
        <color rgb="FFBBBBBB"/>
      </bottom>
      <diagonal/>
    </border>
    <border>
      <left/>
      <right style="thin">
        <color rgb="FFDDDDDD"/>
      </right>
      <top/>
      <bottom style="thin">
        <color rgb="FFBBBBBB"/>
      </bottom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  <border>
      <left style="thin">
        <color rgb="FF000000"/>
      </left>
      <right style="thin">
        <color rgb="FFDDDDDD"/>
      </right>
      <top/>
      <bottom style="thin">
        <color rgb="FF000000"/>
      </bottom>
      <diagonal/>
    </border>
    <border>
      <left/>
      <right style="thin">
        <color rgb="FFDDDDDD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40">
    <xf numFmtId="0" fontId="0" fillId="0" borderId="0" xfId="0"/>
    <xf numFmtId="0" fontId="18" fillId="0" borderId="0" xfId="0" applyFont="1" applyBorder="1" applyAlignment="1">
      <alignment wrapText="1"/>
    </xf>
    <xf numFmtId="0" fontId="18" fillId="0" borderId="0" xfId="0" applyFont="1" applyBorder="1" applyAlignment="1"/>
    <xf numFmtId="0" fontId="19" fillId="0" borderId="0" xfId="0" applyFont="1" applyBorder="1" applyAlignment="1"/>
    <xf numFmtId="0" fontId="18" fillId="0" borderId="0" xfId="0" applyFont="1" applyBorder="1" applyAlignment="1">
      <alignment horizontal="right"/>
    </xf>
    <xf numFmtId="0" fontId="20" fillId="0" borderId="0" xfId="42" applyBorder="1" applyAlignment="1">
      <alignment horizontal="right"/>
    </xf>
    <xf numFmtId="0" fontId="19" fillId="0" borderId="0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18" xfId="0" applyFont="1" applyBorder="1" applyAlignment="1">
      <alignment horizontal="left"/>
    </xf>
    <xf numFmtId="1" fontId="18" fillId="0" borderId="17" xfId="0" applyNumberFormat="1" applyFont="1" applyBorder="1" applyAlignment="1">
      <alignment horizontal="right"/>
    </xf>
    <xf numFmtId="1" fontId="18" fillId="0" borderId="18" xfId="0" applyNumberFormat="1" applyFont="1" applyBorder="1" applyAlignment="1">
      <alignment horizontal="right"/>
    </xf>
    <xf numFmtId="2" fontId="18" fillId="0" borderId="17" xfId="0" applyNumberFormat="1" applyFont="1" applyBorder="1" applyAlignment="1">
      <alignment horizontal="right"/>
    </xf>
    <xf numFmtId="164" fontId="18" fillId="0" borderId="17" xfId="0" applyNumberFormat="1" applyFont="1" applyBorder="1" applyAlignment="1">
      <alignment horizontal="right"/>
    </xf>
    <xf numFmtId="2" fontId="18" fillId="0" borderId="18" xfId="0" applyNumberFormat="1" applyFont="1" applyBorder="1" applyAlignment="1">
      <alignment horizontal="right"/>
    </xf>
    <xf numFmtId="164" fontId="18" fillId="0" borderId="18" xfId="0" applyNumberFormat="1" applyFont="1" applyBorder="1" applyAlignment="1">
      <alignment horizontal="right"/>
    </xf>
    <xf numFmtId="2" fontId="18" fillId="0" borderId="19" xfId="0" applyNumberFormat="1" applyFont="1" applyBorder="1" applyAlignment="1">
      <alignment horizontal="right"/>
    </xf>
    <xf numFmtId="0" fontId="18" fillId="0" borderId="20" xfId="0" applyFont="1" applyBorder="1" applyAlignment="1">
      <alignment horizontal="right"/>
    </xf>
    <xf numFmtId="0" fontId="18" fillId="0" borderId="21" xfId="0" applyFont="1" applyBorder="1" applyAlignment="1">
      <alignment horizontal="left"/>
    </xf>
    <xf numFmtId="1" fontId="18" fillId="0" borderId="20" xfId="0" applyNumberFormat="1" applyFont="1" applyBorder="1" applyAlignment="1">
      <alignment horizontal="right"/>
    </xf>
    <xf numFmtId="1" fontId="18" fillId="0" borderId="21" xfId="0" applyNumberFormat="1" applyFont="1" applyBorder="1" applyAlignment="1">
      <alignment horizontal="right"/>
    </xf>
    <xf numFmtId="2" fontId="18" fillId="0" borderId="20" xfId="0" applyNumberFormat="1" applyFont="1" applyBorder="1" applyAlignment="1">
      <alignment horizontal="right"/>
    </xf>
    <xf numFmtId="164" fontId="18" fillId="0" borderId="20" xfId="0" applyNumberFormat="1" applyFont="1" applyBorder="1" applyAlignment="1">
      <alignment horizontal="right"/>
    </xf>
    <xf numFmtId="2" fontId="18" fillId="0" borderId="21" xfId="0" applyNumberFormat="1" applyFont="1" applyBorder="1" applyAlignment="1">
      <alignment horizontal="right"/>
    </xf>
    <xf numFmtId="164" fontId="18" fillId="0" borderId="21" xfId="0" applyNumberFormat="1" applyFont="1" applyBorder="1" applyAlignment="1">
      <alignment horizontal="right"/>
    </xf>
    <xf numFmtId="2" fontId="18" fillId="0" borderId="22" xfId="0" applyNumberFormat="1" applyFont="1" applyBorder="1" applyAlignment="1">
      <alignment horizontal="right"/>
    </xf>
    <xf numFmtId="0" fontId="21" fillId="33" borderId="10" xfId="0" applyFont="1" applyFill="1" applyBorder="1" applyAlignment="1">
      <alignment horizontal="center" wrapText="1"/>
    </xf>
    <xf numFmtId="0" fontId="21" fillId="34" borderId="12" xfId="0" applyFont="1" applyFill="1" applyBorder="1" applyAlignment="1">
      <alignment horizontal="center" wrapText="1"/>
    </xf>
    <xf numFmtId="0" fontId="21" fillId="34" borderId="16" xfId="0" applyFont="1" applyFill="1" applyBorder="1" applyAlignment="1">
      <alignment horizontal="center" wrapText="1"/>
    </xf>
    <xf numFmtId="0" fontId="19" fillId="34" borderId="12" xfId="0" applyFont="1" applyFill="1" applyBorder="1" applyAlignment="1">
      <alignment horizontal="center" wrapText="1"/>
    </xf>
    <xf numFmtId="0" fontId="19" fillId="34" borderId="14" xfId="0" applyFont="1" applyFill="1" applyBorder="1" applyAlignment="1">
      <alignment horizontal="center" wrapText="1"/>
    </xf>
    <xf numFmtId="0" fontId="19" fillId="34" borderId="16" xfId="0" applyFont="1" applyFill="1" applyBorder="1" applyAlignment="1">
      <alignment horizontal="center" wrapText="1"/>
    </xf>
    <xf numFmtId="0" fontId="18" fillId="0" borderId="0" xfId="0" applyFont="1" applyBorder="1" applyAlignment="1"/>
    <xf numFmtId="0" fontId="18" fillId="0" borderId="0" xfId="0" applyFont="1" applyBorder="1" applyAlignment="1">
      <alignment wrapText="1"/>
    </xf>
    <xf numFmtId="0" fontId="18" fillId="0" borderId="23" xfId="0" applyFont="1" applyBorder="1" applyAlignment="1"/>
    <xf numFmtId="0" fontId="18" fillId="0" borderId="11" xfId="0" applyFont="1" applyBorder="1" applyAlignment="1"/>
    <xf numFmtId="0" fontId="18" fillId="0" borderId="24" xfId="0" applyFont="1" applyBorder="1" applyAlignment="1"/>
    <xf numFmtId="0" fontId="21" fillId="34" borderId="13" xfId="0" applyFont="1" applyFill="1" applyBorder="1" applyAlignment="1">
      <alignment horizontal="center" wrapText="1"/>
    </xf>
    <xf numFmtId="0" fontId="21" fillId="34" borderId="25" xfId="0" applyFont="1" applyFill="1" applyBorder="1" applyAlignment="1">
      <alignment horizontal="center" wrapText="1"/>
    </xf>
    <xf numFmtId="0" fontId="21" fillId="34" borderId="15" xfId="0" applyFont="1" applyFill="1" applyBorder="1" applyAlignment="1">
      <alignment horizontal="center" wrapText="1"/>
    </xf>
    <xf numFmtId="0" fontId="20" fillId="0" borderId="0" xfId="42" applyBorder="1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0</xdr:row>
      <xdr:rowOff>63500</xdr:rowOff>
    </xdr:from>
    <xdr:to>
      <xdr:col>11</xdr:col>
      <xdr:colOff>276225</xdr:colOff>
      <xdr:row>3</xdr:row>
      <xdr:rowOff>111125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AF7CB2-D531-9CA5-2EB1-0FC0FADC55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0" y="63500"/>
          <a:ext cx="2286000" cy="533400"/>
        </a:xfrm>
        <a:prstGeom prst="rect">
          <a:avLst/>
        </a:prstGeom>
      </xdr:spPr>
    </xdr:pic>
    <xdr:clientData/>
  </xdr:twoCellAnchor>
  <xdr:oneCellAnchor>
    <xdr:from>
      <xdr:col>4</xdr:col>
      <xdr:colOff>273050</xdr:colOff>
      <xdr:row>3</xdr:row>
      <xdr:rowOff>149225</xdr:rowOff>
    </xdr:from>
    <xdr:ext cx="2540000" cy="49936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4C123D2-B830-C126-3ECC-894D22F038DB}"/>
            </a:ext>
          </a:extLst>
        </xdr:cNvPr>
        <xdr:cNvSpPr txBox="1"/>
      </xdr:nvSpPr>
      <xdr:spPr>
        <a:xfrm>
          <a:off x="2844800" y="635000"/>
          <a:ext cx="2540000" cy="499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pPr algn="ctr"/>
          <a:r>
            <a:rPr lang="en-US" sz="1300" b="1">
              <a:latin typeface="Calibri" panose="020F0502020204030204" pitchFamily="34" charset="0"/>
            </a:rPr>
            <a:t>Ag &amp; Environmental Services Labs</a:t>
          </a:r>
        </a:p>
        <a:p>
          <a:pPr algn="ctr"/>
          <a:r>
            <a:rPr lang="en-US" sz="1300" b="1">
              <a:latin typeface="Calibri" panose="020F0502020204030204" pitchFamily="34" charset="0"/>
            </a:rPr>
            <a:t>Soil, Plant, and Water Laboratory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loan, Brandon" id="{9495EF8A-0CDF-47F1-BABB-CEA3DF9C2651}" userId="S::wps@ornl.gov::a264ac9d-67de-4e07-8054-5b82f443f19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4" dT="2024-06-17T17:54:20.93" personId="{9495EF8A-0CDF-47F1-BABB-CEA3DF9C2651}" id="{15C0C05F-2559-4120-852C-3341566C1A74}">
    <text>I updated this from …897-CL-3-15 because it seemed to be a typo. I will follow-up with Tommy Mead and John Field to verify.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aesl.ces.uga.edu/publications/soilcirc/C874.html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aesl.ces.uga.edu/" TargetMode="External"/><Relationship Id="rId1" Type="http://schemas.openxmlformats.org/officeDocument/2006/relationships/hyperlink" Target="mailto:soiltest@uga.edu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aesl.ces.uga.edu/publications/soilcirc/C875.html" TargetMode="Externa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6"/>
  <sheetViews>
    <sheetView showGridLines="0" tabSelected="1" topLeftCell="A21" workbookViewId="0">
      <selection activeCell="B74" sqref="B74"/>
    </sheetView>
  </sheetViews>
  <sheetFormatPr defaultRowHeight="14.25"/>
  <cols>
    <col min="1" max="1" width="6" bestFit="1" customWidth="1"/>
    <col min="2" max="2" width="19.625" bestFit="1" customWidth="1"/>
    <col min="3" max="3" width="14.125" customWidth="1"/>
    <col min="4" max="4" width="7" bestFit="1" customWidth="1"/>
    <col min="5" max="5" width="4.75" bestFit="1" customWidth="1"/>
    <col min="6" max="6" width="6.375" bestFit="1" customWidth="1"/>
    <col min="7" max="7" width="5" bestFit="1" customWidth="1"/>
    <col min="8" max="9" width="5.75" bestFit="1" customWidth="1"/>
    <col min="10" max="10" width="4.625" bestFit="1" customWidth="1"/>
    <col min="11" max="11" width="4" bestFit="1" customWidth="1"/>
    <col min="12" max="12" width="5.625" bestFit="1" customWidth="1"/>
    <col min="13" max="13" width="4" bestFit="1" customWidth="1"/>
    <col min="14" max="14" width="5.625" bestFit="1" customWidth="1"/>
    <col min="15" max="15" width="5.75" bestFit="1" customWidth="1"/>
    <col min="16" max="16" width="5.625" bestFit="1" customWidth="1"/>
    <col min="17" max="17" width="4.625" bestFit="1" customWidth="1"/>
    <col min="18" max="18" width="5.625" bestFit="1" customWidth="1"/>
    <col min="19" max="19" width="5.75" bestFit="1" customWidth="1"/>
    <col min="20" max="20" width="5.625" bestFit="1" customWidth="1"/>
    <col min="21" max="21" width="5" bestFit="1" customWidth="1"/>
    <col min="22" max="22" width="6" bestFit="1" customWidth="1"/>
  </cols>
  <sheetData>
    <row r="1" spans="1:22" s="1" customFormat="1" ht="12.75">
      <c r="A1" s="3" t="s">
        <v>0</v>
      </c>
      <c r="B1" s="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 t="s">
        <v>1</v>
      </c>
    </row>
    <row r="2" spans="1:22" s="1" customFormat="1" ht="12.75">
      <c r="A2" s="2" t="s">
        <v>2</v>
      </c>
      <c r="B2" s="2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 t="s">
        <v>3</v>
      </c>
    </row>
    <row r="3" spans="1:22" s="1" customFormat="1" ht="12.75">
      <c r="A3" s="2" t="s">
        <v>4</v>
      </c>
      <c r="B3" s="2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 t="s">
        <v>5</v>
      </c>
    </row>
    <row r="4" spans="1:22" s="1" customFormat="1">
      <c r="A4" s="2"/>
      <c r="B4" s="2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 t="s">
        <v>6</v>
      </c>
    </row>
    <row r="5" spans="1:22" s="1" customFormat="1">
      <c r="A5" s="2"/>
      <c r="B5" s="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 t="s">
        <v>7</v>
      </c>
    </row>
    <row r="6" spans="1:22" s="1" customFormat="1" ht="12.75">
      <c r="A6" s="3" t="s">
        <v>8</v>
      </c>
      <c r="B6" s="2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6" t="s">
        <v>9</v>
      </c>
    </row>
    <row r="7" spans="1:22" s="1" customFormat="1" ht="12.75">
      <c r="A7" s="2"/>
    </row>
    <row r="8" spans="1:22" s="1" customFormat="1" ht="12.75">
      <c r="A8" s="31"/>
      <c r="B8" s="33"/>
      <c r="C8" s="25" t="s">
        <v>10</v>
      </c>
    </row>
    <row r="9" spans="1:22" s="1" customFormat="1" ht="25.5" customHeight="1">
      <c r="A9" s="34"/>
      <c r="B9" s="35"/>
      <c r="C9" s="36" t="s">
        <v>11</v>
      </c>
      <c r="D9" s="37"/>
      <c r="E9" s="26"/>
      <c r="F9" s="26" t="s">
        <v>12</v>
      </c>
      <c r="G9" s="36" t="s">
        <v>13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7"/>
      <c r="U9" s="26" t="s">
        <v>14</v>
      </c>
      <c r="V9" s="27" t="s">
        <v>15</v>
      </c>
    </row>
    <row r="10" spans="1:22" s="1" customFormat="1" ht="38.25">
      <c r="A10" s="28" t="s">
        <v>16</v>
      </c>
      <c r="B10" s="29" t="s">
        <v>17</v>
      </c>
      <c r="C10" s="28" t="s">
        <v>18</v>
      </c>
      <c r="D10" s="29" t="s">
        <v>19</v>
      </c>
      <c r="E10" s="28" t="s">
        <v>20</v>
      </c>
      <c r="F10" s="28" t="s">
        <v>21</v>
      </c>
      <c r="G10" s="28" t="s">
        <v>22</v>
      </c>
      <c r="H10" s="29" t="s">
        <v>23</v>
      </c>
      <c r="I10" s="29" t="s">
        <v>24</v>
      </c>
      <c r="J10" s="29" t="s">
        <v>25</v>
      </c>
      <c r="K10" s="29" t="s">
        <v>26</v>
      </c>
      <c r="L10" s="29" t="s">
        <v>27</v>
      </c>
      <c r="M10" s="29" t="s">
        <v>28</v>
      </c>
      <c r="N10" s="29" t="s">
        <v>29</v>
      </c>
      <c r="O10" s="29" t="s">
        <v>30</v>
      </c>
      <c r="P10" s="29" t="s">
        <v>31</v>
      </c>
      <c r="Q10" s="29" t="s">
        <v>32</v>
      </c>
      <c r="R10" s="29" t="s">
        <v>33</v>
      </c>
      <c r="S10" s="29" t="s">
        <v>34</v>
      </c>
      <c r="T10" s="29" t="s">
        <v>35</v>
      </c>
      <c r="U10" s="28" t="s">
        <v>36</v>
      </c>
      <c r="V10" s="30" t="s">
        <v>37</v>
      </c>
    </row>
    <row r="11" spans="1:22" s="1" customFormat="1" ht="12.75">
      <c r="A11" s="7">
        <v>65620</v>
      </c>
      <c r="B11" s="8" t="s">
        <v>38</v>
      </c>
      <c r="C11" s="9">
        <v>1847</v>
      </c>
      <c r="D11" s="10">
        <v>5356.3</v>
      </c>
      <c r="E11" s="11">
        <v>5.26</v>
      </c>
      <c r="F11" s="12">
        <v>42.159814596119197</v>
      </c>
      <c r="G11" s="9">
        <v>2117.4637499999999</v>
      </c>
      <c r="H11" s="13" t="str">
        <f>"&lt;0.10"</f>
        <v>&lt;0.10</v>
      </c>
      <c r="I11" s="13">
        <v>0.16545000000000001</v>
      </c>
      <c r="J11" s="13">
        <v>4.0978500000000002</v>
      </c>
      <c r="K11" s="10">
        <v>267.50725</v>
      </c>
      <c r="L11" s="14">
        <v>195.92994999999999</v>
      </c>
      <c r="M11" s="10">
        <v>279.91185000000002</v>
      </c>
      <c r="N11" s="14">
        <v>67.240350000000007</v>
      </c>
      <c r="O11" s="13" t="str">
        <f>"&lt;0.10"</f>
        <v>&lt;0.10</v>
      </c>
      <c r="P11" s="14">
        <v>37.805549999999997</v>
      </c>
      <c r="Q11" s="13">
        <v>2.1111</v>
      </c>
      <c r="R11" s="14">
        <v>117.84180000000001</v>
      </c>
      <c r="S11" s="13">
        <v>1.4939499999999999</v>
      </c>
      <c r="T11" s="13">
        <v>3.3043499999999999</v>
      </c>
      <c r="U11" s="12">
        <v>32.226597943701201</v>
      </c>
      <c r="V11" s="15">
        <v>4.4674500000000004</v>
      </c>
    </row>
    <row r="12" spans="1:22" s="1" customFormat="1" ht="12.75">
      <c r="A12" s="7">
        <v>65621</v>
      </c>
      <c r="B12" s="8" t="s">
        <v>39</v>
      </c>
      <c r="C12" s="9">
        <v>1702</v>
      </c>
      <c r="D12" s="10">
        <v>4935.8</v>
      </c>
      <c r="E12" s="11">
        <v>5.27</v>
      </c>
      <c r="F12" s="12">
        <v>47.7767622665977</v>
      </c>
      <c r="G12" s="9">
        <v>2398.7381</v>
      </c>
      <c r="H12" s="13">
        <v>0.1893</v>
      </c>
      <c r="I12" s="13">
        <v>0.1857</v>
      </c>
      <c r="J12" s="13">
        <v>6.0809499999999996</v>
      </c>
      <c r="K12" s="10">
        <v>363.77145000000002</v>
      </c>
      <c r="L12" s="14">
        <v>114.65595</v>
      </c>
      <c r="M12" s="10">
        <v>372.63335000000001</v>
      </c>
      <c r="N12" s="14">
        <v>59</v>
      </c>
      <c r="O12" s="13" t="str">
        <f>"&lt;0.10"</f>
        <v>&lt;0.10</v>
      </c>
      <c r="P12" s="14">
        <v>53.092849999999999</v>
      </c>
      <c r="Q12" s="13">
        <v>3.0321500000000001</v>
      </c>
      <c r="R12" s="14">
        <v>127.0655</v>
      </c>
      <c r="S12" s="13">
        <v>1.66665</v>
      </c>
      <c r="T12" s="13">
        <v>7.0416499999999997</v>
      </c>
      <c r="U12" s="12">
        <v>32.701664510312199</v>
      </c>
      <c r="V12" s="15">
        <v>2.9190999999999998</v>
      </c>
    </row>
    <row r="13" spans="1:22" s="1" customFormat="1" ht="12.75">
      <c r="A13" s="7">
        <v>65622</v>
      </c>
      <c r="B13" s="8" t="s">
        <v>40</v>
      </c>
      <c r="C13" s="9">
        <v>869</v>
      </c>
      <c r="D13" s="10">
        <v>2520.1</v>
      </c>
      <c r="E13" s="11">
        <v>5.48</v>
      </c>
      <c r="F13" s="12">
        <v>73.505630665851797</v>
      </c>
      <c r="G13" s="9">
        <v>3261.8467500000002</v>
      </c>
      <c r="H13" s="13">
        <v>0.22484999999999999</v>
      </c>
      <c r="I13" s="13" t="str">
        <f>"&lt;0.10"</f>
        <v>&lt;0.10</v>
      </c>
      <c r="J13" s="13">
        <v>5.0527499999999996</v>
      </c>
      <c r="K13" s="10">
        <v>215.49494999999999</v>
      </c>
      <c r="L13" s="14">
        <v>249.94220000000001</v>
      </c>
      <c r="M13" s="10">
        <v>493.86054999999999</v>
      </c>
      <c r="N13" s="14">
        <v>93.893199999999993</v>
      </c>
      <c r="O13" s="13" t="str">
        <f>"&lt;0.10"</f>
        <v>&lt;0.10</v>
      </c>
      <c r="P13" s="14">
        <v>43.527650000000001</v>
      </c>
      <c r="Q13" s="13">
        <v>2.8166000000000002</v>
      </c>
      <c r="R13" s="14">
        <v>155.35804999999999</v>
      </c>
      <c r="S13" s="13" t="str">
        <f>"&lt;0.31"</f>
        <v>&lt;0.31</v>
      </c>
      <c r="T13" s="13">
        <v>9.7223500000000005</v>
      </c>
      <c r="U13" s="12">
        <v>28.915970421404701</v>
      </c>
      <c r="V13" s="15">
        <v>0.13855000000000001</v>
      </c>
    </row>
    <row r="14" spans="1:22" s="1" customFormat="1" ht="12.75">
      <c r="A14" s="7">
        <v>65623</v>
      </c>
      <c r="B14" s="8" t="s">
        <v>41</v>
      </c>
      <c r="C14" s="9">
        <v>1056</v>
      </c>
      <c r="D14" s="10">
        <v>3062.4</v>
      </c>
      <c r="E14" s="11">
        <v>5.39</v>
      </c>
      <c r="F14" s="12">
        <v>63.673389559900201</v>
      </c>
      <c r="G14" s="9">
        <v>2640.393</v>
      </c>
      <c r="H14" s="13">
        <v>0.22270000000000001</v>
      </c>
      <c r="I14" s="13">
        <v>0.11135</v>
      </c>
      <c r="J14" s="13">
        <v>4.3482500000000002</v>
      </c>
      <c r="K14" s="10">
        <v>305.85154999999997</v>
      </c>
      <c r="L14" s="14">
        <v>370.73910000000001</v>
      </c>
      <c r="M14" s="10">
        <v>358.84059999999999</v>
      </c>
      <c r="N14" s="14">
        <v>186.71504999999999</v>
      </c>
      <c r="O14" s="13" t="str">
        <f>"&lt;0.09"</f>
        <v>&lt;0.09</v>
      </c>
      <c r="P14" s="14">
        <v>32.50985</v>
      </c>
      <c r="Q14" s="13">
        <v>2.4432499999999999</v>
      </c>
      <c r="R14" s="14">
        <v>151.70085</v>
      </c>
      <c r="S14" s="13" t="str">
        <f>"&lt;0.27"</f>
        <v>&lt;0.27</v>
      </c>
      <c r="T14" s="13">
        <v>8.4508500000000009</v>
      </c>
      <c r="U14" s="12">
        <v>27.145191584169499</v>
      </c>
      <c r="V14" s="15">
        <v>0.25590000000000002</v>
      </c>
    </row>
    <row r="15" spans="1:22" s="1" customFormat="1" ht="12.75">
      <c r="A15" s="7">
        <v>65624</v>
      </c>
      <c r="B15" s="8" t="s">
        <v>42</v>
      </c>
      <c r="C15" s="9">
        <v>1168</v>
      </c>
      <c r="D15" s="10">
        <v>3387.2</v>
      </c>
      <c r="E15" s="11">
        <v>5.0199999999999996</v>
      </c>
      <c r="F15" s="12">
        <v>55.998545675192098</v>
      </c>
      <c r="G15" s="9">
        <v>2710.0373</v>
      </c>
      <c r="H15" s="13">
        <v>0.21765000000000001</v>
      </c>
      <c r="I15" s="13">
        <v>0.13184999999999999</v>
      </c>
      <c r="J15" s="13">
        <v>5.8743999999999996</v>
      </c>
      <c r="K15" s="10">
        <v>249.44649999999999</v>
      </c>
      <c r="L15" s="14">
        <v>130.65299999999999</v>
      </c>
      <c r="M15" s="10">
        <v>356.83460000000002</v>
      </c>
      <c r="N15" s="14">
        <v>89.522400000000005</v>
      </c>
      <c r="O15" s="13" t="str">
        <f>"&lt;0.10"</f>
        <v>&lt;0.10</v>
      </c>
      <c r="P15" s="14">
        <v>48.682850000000002</v>
      </c>
      <c r="Q15" s="13">
        <v>3.0360499999999999</v>
      </c>
      <c r="R15" s="14">
        <v>146.7525</v>
      </c>
      <c r="S15" s="13" t="str">
        <f>"&lt;0.30"</f>
        <v>&lt;0.30</v>
      </c>
      <c r="T15" s="13">
        <v>7.5286</v>
      </c>
      <c r="U15" s="12">
        <v>30.483792424191801</v>
      </c>
      <c r="V15" s="15">
        <v>1.5426500000000001</v>
      </c>
    </row>
    <row r="16" spans="1:22" s="1" customFormat="1" ht="12.75">
      <c r="A16" s="7">
        <v>65625</v>
      </c>
      <c r="B16" s="8" t="s">
        <v>43</v>
      </c>
      <c r="C16" s="9">
        <v>2434</v>
      </c>
      <c r="D16" s="10">
        <v>7058.6</v>
      </c>
      <c r="E16" s="11">
        <v>4.96</v>
      </c>
      <c r="F16" s="12">
        <v>37.659329609503402</v>
      </c>
      <c r="G16" s="9">
        <v>2742.7624500000002</v>
      </c>
      <c r="H16" s="13" t="str">
        <f>"&lt;0.11"</f>
        <v>&lt;0.11</v>
      </c>
      <c r="I16" s="13" t="str">
        <f>"&lt;0.11"</f>
        <v>&lt;0.11</v>
      </c>
      <c r="J16" s="13">
        <v>5.5787500000000003</v>
      </c>
      <c r="K16" s="10">
        <v>374.58699999999999</v>
      </c>
      <c r="L16" s="14">
        <v>111.2265</v>
      </c>
      <c r="M16" s="10">
        <v>380.86464999999998</v>
      </c>
      <c r="N16" s="14">
        <v>117.7569</v>
      </c>
      <c r="O16" s="13" t="str">
        <f>"&lt;0.11"</f>
        <v>&lt;0.11</v>
      </c>
      <c r="P16" s="14">
        <v>51.598050000000001</v>
      </c>
      <c r="Q16" s="13">
        <v>2.5083000000000002</v>
      </c>
      <c r="R16" s="14">
        <v>137.09115</v>
      </c>
      <c r="S16" s="13" t="str">
        <f>"&lt;0.34"</f>
        <v>&lt;0.34</v>
      </c>
      <c r="T16" s="13">
        <v>5.4474999999999998</v>
      </c>
      <c r="U16" s="12">
        <v>46.196307835005598</v>
      </c>
      <c r="V16" s="15">
        <v>0.192</v>
      </c>
    </row>
    <row r="17" spans="1:22" s="1" customFormat="1" ht="12.75">
      <c r="A17" s="7">
        <v>65626</v>
      </c>
      <c r="B17" s="8" t="s">
        <v>44</v>
      </c>
      <c r="C17" s="9">
        <v>818</v>
      </c>
      <c r="D17" s="10">
        <v>2372.1999999999998</v>
      </c>
      <c r="E17" s="11">
        <v>5.46</v>
      </c>
      <c r="F17" s="12">
        <v>65.916210303796007</v>
      </c>
      <c r="G17" s="9">
        <v>2246.28125</v>
      </c>
      <c r="H17" s="13" t="str">
        <f>"&lt;0.13"</f>
        <v>&lt;0.13</v>
      </c>
      <c r="I17" s="13">
        <v>0.19844999999999999</v>
      </c>
      <c r="J17" s="13">
        <v>5.0218999999999996</v>
      </c>
      <c r="K17" s="10">
        <v>358.22345000000001</v>
      </c>
      <c r="L17" s="14">
        <v>102.5797</v>
      </c>
      <c r="M17" s="10">
        <v>294.48905000000002</v>
      </c>
      <c r="N17" s="14">
        <v>37.453099999999999</v>
      </c>
      <c r="O17" s="13" t="str">
        <f>"&lt;0.13"</f>
        <v>&lt;0.13</v>
      </c>
      <c r="P17" s="14">
        <v>41.774999999999999</v>
      </c>
      <c r="Q17" s="13">
        <v>2.7921999999999998</v>
      </c>
      <c r="R17" s="14">
        <v>126.3172</v>
      </c>
      <c r="S17" s="13">
        <v>2.1968999999999999</v>
      </c>
      <c r="T17" s="13">
        <v>5.2968999999999999</v>
      </c>
      <c r="U17" s="12">
        <v>21.436512973244099</v>
      </c>
      <c r="V17" s="15">
        <v>4.6052999999999997</v>
      </c>
    </row>
    <row r="18" spans="1:22" s="1" customFormat="1" ht="12.75">
      <c r="A18" s="7">
        <v>65627</v>
      </c>
      <c r="B18" s="8" t="s">
        <v>45</v>
      </c>
      <c r="C18" s="9">
        <v>682</v>
      </c>
      <c r="D18" s="10">
        <v>1977.8</v>
      </c>
      <c r="E18" s="11">
        <v>5.75</v>
      </c>
      <c r="F18" s="12">
        <v>80.977065230887305</v>
      </c>
      <c r="G18" s="9">
        <v>3268.7577500000002</v>
      </c>
      <c r="H18" s="13">
        <v>0.2407</v>
      </c>
      <c r="I18" s="13">
        <v>0.1258</v>
      </c>
      <c r="J18" s="13">
        <v>5.81365</v>
      </c>
      <c r="K18" s="10">
        <v>231</v>
      </c>
      <c r="L18" s="14">
        <v>108.2795</v>
      </c>
      <c r="M18" s="10">
        <v>496.27640000000002</v>
      </c>
      <c r="N18" s="14">
        <v>93.878900000000002</v>
      </c>
      <c r="O18" s="13" t="str">
        <f>"&lt;0.12"</f>
        <v>&lt;0.12</v>
      </c>
      <c r="P18" s="14">
        <v>66.871099999999998</v>
      </c>
      <c r="Q18" s="13">
        <v>3.3494000000000002</v>
      </c>
      <c r="R18" s="14">
        <v>136.44874999999999</v>
      </c>
      <c r="S18" s="13" t="str">
        <f>"&lt;0.38"</f>
        <v>&lt;0.38</v>
      </c>
      <c r="T18" s="13">
        <v>8.3602500000000006</v>
      </c>
      <c r="U18" s="12">
        <v>25.9923090732999</v>
      </c>
      <c r="V18" s="15">
        <v>0.29504999999999998</v>
      </c>
    </row>
    <row r="19" spans="1:22" s="1" customFormat="1" ht="12.75">
      <c r="A19" s="7">
        <v>65628</v>
      </c>
      <c r="B19" s="8" t="s">
        <v>46</v>
      </c>
      <c r="C19" s="9">
        <v>1287</v>
      </c>
      <c r="D19" s="10">
        <v>3732.3</v>
      </c>
      <c r="E19" s="11">
        <v>5.35</v>
      </c>
      <c r="F19" s="12">
        <v>58.599541773195803</v>
      </c>
      <c r="G19" s="9">
        <v>2729.7096999999999</v>
      </c>
      <c r="H19" s="13">
        <v>0.14674999999999999</v>
      </c>
      <c r="I19" s="13">
        <v>0.16614999999999999</v>
      </c>
      <c r="J19" s="13">
        <v>6.4741999999999997</v>
      </c>
      <c r="K19" s="10">
        <v>570.27094999999997</v>
      </c>
      <c r="L19" s="14">
        <v>234.42740000000001</v>
      </c>
      <c r="M19" s="10">
        <v>366.36775</v>
      </c>
      <c r="N19" s="14">
        <v>58.6</v>
      </c>
      <c r="O19" s="13" t="str">
        <f>"&lt;0.13"</f>
        <v>&lt;0.13</v>
      </c>
      <c r="P19" s="14">
        <v>30.035499999999999</v>
      </c>
      <c r="Q19" s="13">
        <v>2.43065</v>
      </c>
      <c r="R19" s="14">
        <v>123.9145</v>
      </c>
      <c r="S19" s="13" t="str">
        <f>"&lt;0.39"</f>
        <v>&lt;0.39</v>
      </c>
      <c r="T19" s="13">
        <v>8.1177499999999991</v>
      </c>
      <c r="U19" s="12">
        <v>29.749888111204001</v>
      </c>
      <c r="V19" s="15">
        <v>0.19914999999999999</v>
      </c>
    </row>
    <row r="20" spans="1:22" s="1" customFormat="1" ht="12.75">
      <c r="A20" s="7">
        <v>65629</v>
      </c>
      <c r="B20" s="8" t="s">
        <v>47</v>
      </c>
      <c r="C20" s="9">
        <v>1293</v>
      </c>
      <c r="D20" s="10">
        <v>3749.7</v>
      </c>
      <c r="E20" s="11">
        <v>5.21</v>
      </c>
      <c r="F20" s="12">
        <v>55.059527361881699</v>
      </c>
      <c r="G20" s="9">
        <v>2565.5497500000001</v>
      </c>
      <c r="H20" s="13">
        <v>0.1152</v>
      </c>
      <c r="I20" s="13">
        <v>0.15840000000000001</v>
      </c>
      <c r="J20" s="13">
        <v>5.7002499999999996</v>
      </c>
      <c r="K20" s="10">
        <v>304.072</v>
      </c>
      <c r="L20" s="14">
        <v>145.17015000000001</v>
      </c>
      <c r="M20" s="10">
        <v>363.5419</v>
      </c>
      <c r="N20" s="14">
        <v>93.034049999999993</v>
      </c>
      <c r="O20" s="13" t="str">
        <f>"&lt;0.10"</f>
        <v>&lt;0.10</v>
      </c>
      <c r="P20" s="14">
        <v>49.918849999999999</v>
      </c>
      <c r="Q20" s="13">
        <v>2.5733000000000001</v>
      </c>
      <c r="R20" s="14">
        <v>146.54845</v>
      </c>
      <c r="S20" s="13" t="str">
        <f>"&lt;0.32"</f>
        <v>&lt;0.32</v>
      </c>
      <c r="T20" s="13">
        <v>7.7002499999999996</v>
      </c>
      <c r="U20" s="12">
        <v>29.870460215440399</v>
      </c>
      <c r="V20" s="15">
        <v>1.1735500000000001</v>
      </c>
    </row>
    <row r="21" spans="1:22" s="1" customFormat="1" ht="12.75">
      <c r="A21" s="7">
        <v>65630</v>
      </c>
      <c r="B21" s="8" t="s">
        <v>48</v>
      </c>
      <c r="C21" s="9">
        <v>884</v>
      </c>
      <c r="D21" s="10">
        <v>2563.6</v>
      </c>
      <c r="E21" s="11">
        <v>5.54</v>
      </c>
      <c r="F21" s="12">
        <v>66.836961814052302</v>
      </c>
      <c r="G21" s="9">
        <v>2281.9294500000001</v>
      </c>
      <c r="H21" s="13">
        <v>0.18465000000000001</v>
      </c>
      <c r="I21" s="13">
        <v>0.12964999999999999</v>
      </c>
      <c r="J21" s="13">
        <v>4.2655500000000002</v>
      </c>
      <c r="K21" s="10">
        <v>219.31845000000001</v>
      </c>
      <c r="L21" s="14">
        <v>244.34854999999999</v>
      </c>
      <c r="M21" s="10">
        <v>349.02695</v>
      </c>
      <c r="N21" s="14">
        <v>65.671149999999997</v>
      </c>
      <c r="O21" s="13" t="str">
        <f>"&lt;0.08"</f>
        <v>&lt;0.08</v>
      </c>
      <c r="P21" s="14">
        <v>32.660800000000002</v>
      </c>
      <c r="Q21" s="13">
        <v>2.1089000000000002</v>
      </c>
      <c r="R21" s="14">
        <v>104.75830000000001</v>
      </c>
      <c r="S21" s="13">
        <v>0.35685</v>
      </c>
      <c r="T21" s="13">
        <v>7.8817500000000003</v>
      </c>
      <c r="U21" s="12">
        <v>22.572455388517302</v>
      </c>
      <c r="V21" s="15">
        <v>1.5298499999999999</v>
      </c>
    </row>
    <row r="22" spans="1:22" s="1" customFormat="1" ht="12.75">
      <c r="A22" s="7">
        <v>65631</v>
      </c>
      <c r="B22" s="8" t="s">
        <v>49</v>
      </c>
      <c r="C22" s="9">
        <v>691</v>
      </c>
      <c r="D22" s="10">
        <v>2003.9</v>
      </c>
      <c r="E22" s="11">
        <v>5.17</v>
      </c>
      <c r="F22" s="12">
        <v>69.248000716805294</v>
      </c>
      <c r="G22" s="9">
        <v>2609.8272499999998</v>
      </c>
      <c r="H22" s="13">
        <v>0.16969999999999999</v>
      </c>
      <c r="I22" s="13">
        <v>0.1057</v>
      </c>
      <c r="J22" s="13">
        <v>5.2154499999999997</v>
      </c>
      <c r="K22" s="10">
        <v>322.59654999999998</v>
      </c>
      <c r="L22" s="14">
        <v>155.85364999999999</v>
      </c>
      <c r="M22" s="10">
        <v>345.64330000000001</v>
      </c>
      <c r="N22" s="14">
        <v>131.34145000000001</v>
      </c>
      <c r="O22" s="13" t="str">
        <f>"&lt;0.08"</f>
        <v>&lt;0.08</v>
      </c>
      <c r="P22" s="14">
        <v>42.860750000000003</v>
      </c>
      <c r="Q22" s="13">
        <v>2.5528499999999998</v>
      </c>
      <c r="R22" s="14">
        <v>117.97665000000001</v>
      </c>
      <c r="S22" s="13" t="str">
        <f>"&lt;0.25"</f>
        <v>&lt;0.25</v>
      </c>
      <c r="T22" s="13">
        <v>6.41465</v>
      </c>
      <c r="U22" s="12">
        <v>23.849746913879599</v>
      </c>
      <c r="V22" s="15">
        <v>0.28870000000000001</v>
      </c>
    </row>
    <row r="23" spans="1:22" s="1" customFormat="1" ht="12.75">
      <c r="A23" s="7">
        <v>65632</v>
      </c>
      <c r="B23" s="8" t="s">
        <v>50</v>
      </c>
      <c r="C23" s="9">
        <v>308</v>
      </c>
      <c r="D23" s="10">
        <v>893.2</v>
      </c>
      <c r="E23" s="11">
        <v>5.34</v>
      </c>
      <c r="F23" s="12">
        <v>83.729654403394306</v>
      </c>
      <c r="G23" s="9">
        <v>2429.6734000000001</v>
      </c>
      <c r="H23" s="13">
        <v>0.16214999999999999</v>
      </c>
      <c r="I23" s="13">
        <v>0.18695000000000001</v>
      </c>
      <c r="J23" s="13">
        <v>5.2038500000000001</v>
      </c>
      <c r="K23" s="10">
        <v>318.5034</v>
      </c>
      <c r="L23" s="14">
        <v>160.64975000000001</v>
      </c>
      <c r="M23" s="10">
        <v>308.44594999999998</v>
      </c>
      <c r="N23" s="14">
        <v>40.756749999999997</v>
      </c>
      <c r="O23" s="13" t="str">
        <f>"&lt;0.09"</f>
        <v>&lt;0.09</v>
      </c>
      <c r="P23" s="14">
        <v>29.864850000000001</v>
      </c>
      <c r="Q23" s="13">
        <v>2.7342499999999998</v>
      </c>
      <c r="R23" s="14">
        <v>113.18805</v>
      </c>
      <c r="S23" s="13">
        <v>1.6576500000000001</v>
      </c>
      <c r="T23" s="13">
        <v>5.5146499999999996</v>
      </c>
      <c r="U23" s="12">
        <v>18.225943526477099</v>
      </c>
      <c r="V23" s="15">
        <v>2.4049</v>
      </c>
    </row>
    <row r="24" spans="1:22" s="1" customFormat="1" ht="12.75">
      <c r="A24" s="7">
        <v>65633</v>
      </c>
      <c r="B24" s="8" t="s">
        <v>51</v>
      </c>
      <c r="C24" s="9">
        <v>1482</v>
      </c>
      <c r="D24" s="10">
        <v>4297.8</v>
      </c>
      <c r="E24" s="11">
        <v>4.8899999999999997</v>
      </c>
      <c r="F24" s="12">
        <v>46.811831891968403</v>
      </c>
      <c r="G24" s="9">
        <v>2472.0671000000002</v>
      </c>
      <c r="H24" s="13">
        <v>0.13635</v>
      </c>
      <c r="I24" s="13">
        <v>0.15260000000000001</v>
      </c>
      <c r="J24" s="13">
        <v>6.0443499999999997</v>
      </c>
      <c r="K24" s="10">
        <v>308.95884999999998</v>
      </c>
      <c r="L24" s="14">
        <v>71.812749999999994</v>
      </c>
      <c r="M24" s="10">
        <v>385.29005000000001</v>
      </c>
      <c r="N24" s="14">
        <v>54.230499999999999</v>
      </c>
      <c r="O24" s="13" t="str">
        <f>"&lt;0.09"</f>
        <v>&lt;0.09</v>
      </c>
      <c r="P24" s="14">
        <v>47.660150000000002</v>
      </c>
      <c r="Q24" s="13">
        <v>3.0011000000000001</v>
      </c>
      <c r="R24" s="14">
        <v>110.28245</v>
      </c>
      <c r="S24" s="13" t="str">
        <f>"&lt;0.26"</f>
        <v>&lt;0.26</v>
      </c>
      <c r="T24" s="13">
        <v>5.6753</v>
      </c>
      <c r="U24" s="12">
        <v>34.099155216555197</v>
      </c>
      <c r="V24" s="15">
        <v>4.3052000000000001</v>
      </c>
    </row>
    <row r="25" spans="1:22" s="1" customFormat="1" ht="12.75">
      <c r="A25" s="7">
        <v>65634</v>
      </c>
      <c r="B25" s="8" t="s">
        <v>52</v>
      </c>
      <c r="C25" s="9">
        <v>894</v>
      </c>
      <c r="D25" s="10">
        <v>2592.6</v>
      </c>
      <c r="E25" s="11">
        <v>5.13</v>
      </c>
      <c r="F25" s="12">
        <v>57.583563019219</v>
      </c>
      <c r="G25" s="9">
        <v>2043.9739999999999</v>
      </c>
      <c r="H25" s="13" t="str">
        <f>"&lt;0.12"</f>
        <v>&lt;0.12</v>
      </c>
      <c r="I25" s="13">
        <v>0.18495</v>
      </c>
      <c r="J25" s="13">
        <v>5.2442000000000002</v>
      </c>
      <c r="K25" s="10">
        <v>337.20519999999999</v>
      </c>
      <c r="L25" s="14">
        <v>232.64595</v>
      </c>
      <c r="M25" s="10">
        <v>265.69655</v>
      </c>
      <c r="N25" s="14">
        <v>45.208100000000002</v>
      </c>
      <c r="O25" s="13" t="str">
        <f>"&lt;0.12"</f>
        <v>&lt;0.12</v>
      </c>
      <c r="P25" s="14">
        <v>30.582350000000002</v>
      </c>
      <c r="Q25" s="13">
        <v>3.2557999999999998</v>
      </c>
      <c r="R25" s="14">
        <v>115.11995</v>
      </c>
      <c r="S25" s="13" t="str">
        <f>"&lt;0.35"</f>
        <v>&lt;0.35</v>
      </c>
      <c r="T25" s="13">
        <v>7.8121499999999999</v>
      </c>
      <c r="U25" s="12">
        <v>22.859826732720201</v>
      </c>
      <c r="V25" s="15">
        <v>4.8189500000000001</v>
      </c>
    </row>
    <row r="26" spans="1:22" s="1" customFormat="1" ht="12.75">
      <c r="A26" s="7">
        <v>65635</v>
      </c>
      <c r="B26" s="8" t="s">
        <v>53</v>
      </c>
      <c r="C26" s="9">
        <v>818</v>
      </c>
      <c r="D26" s="10">
        <v>2372.1999999999998</v>
      </c>
      <c r="E26" s="11">
        <v>5.0999999999999996</v>
      </c>
      <c r="F26" s="12">
        <v>64.108672182585394</v>
      </c>
      <c r="G26" s="9">
        <v>2555.3552</v>
      </c>
      <c r="H26" s="13">
        <v>0.16664999999999999</v>
      </c>
      <c r="I26" s="13">
        <v>0.15575</v>
      </c>
      <c r="J26" s="13">
        <v>5.3374499999999996</v>
      </c>
      <c r="K26" s="10">
        <v>353.73495000000003</v>
      </c>
      <c r="L26" s="14">
        <v>76.247249999999994</v>
      </c>
      <c r="M26" s="10">
        <v>344.06420000000003</v>
      </c>
      <c r="N26" s="14">
        <v>36.4604</v>
      </c>
      <c r="O26" s="13" t="str">
        <f>"&lt;0.11"</f>
        <v>&lt;0.11</v>
      </c>
      <c r="P26" s="14">
        <v>60.228149999999999</v>
      </c>
      <c r="Q26" s="13">
        <v>3.1652999999999998</v>
      </c>
      <c r="R26" s="14">
        <v>101.52460000000001</v>
      </c>
      <c r="S26" s="13" t="str">
        <f>"&lt;0.33"</f>
        <v>&lt;0.33</v>
      </c>
      <c r="T26" s="13">
        <v>4.1994499999999997</v>
      </c>
      <c r="U26" s="12">
        <v>25.115704957636598</v>
      </c>
      <c r="V26" s="15">
        <v>1.58785</v>
      </c>
    </row>
    <row r="27" spans="1:22" s="1" customFormat="1" ht="12.75">
      <c r="A27" s="7">
        <v>65636</v>
      </c>
      <c r="B27" s="8" t="s">
        <v>54</v>
      </c>
      <c r="C27" s="9">
        <v>903</v>
      </c>
      <c r="D27" s="10">
        <v>2618.6999999999998</v>
      </c>
      <c r="E27" s="11">
        <v>5.35</v>
      </c>
      <c r="F27" s="12">
        <v>62.463178554785202</v>
      </c>
      <c r="G27" s="9">
        <v>2289.0675500000002</v>
      </c>
      <c r="H27" s="13">
        <v>0.1162</v>
      </c>
      <c r="I27" s="13">
        <v>0.1338</v>
      </c>
      <c r="J27" s="13">
        <v>4.8891999999999998</v>
      </c>
      <c r="K27" s="10">
        <v>336.51889999999997</v>
      </c>
      <c r="L27" s="14">
        <v>74.636499999999998</v>
      </c>
      <c r="M27" s="10">
        <v>300.77839999999998</v>
      </c>
      <c r="N27" s="14">
        <v>36.52975</v>
      </c>
      <c r="O27" s="13" t="str">
        <f>"&lt;0.11"</f>
        <v>&lt;0.11</v>
      </c>
      <c r="P27" s="14">
        <v>54.520249999999997</v>
      </c>
      <c r="Q27" s="13">
        <v>3.0243000000000002</v>
      </c>
      <c r="R27" s="14">
        <v>78.337850000000003</v>
      </c>
      <c r="S27" s="13" t="str">
        <f>"&lt;0.33"</f>
        <v>&lt;0.33</v>
      </c>
      <c r="T27" s="13">
        <v>3.2418999999999998</v>
      </c>
      <c r="U27" s="12">
        <v>23.0219546229097</v>
      </c>
      <c r="V27" s="15">
        <v>2.0587499999999999</v>
      </c>
    </row>
    <row r="28" spans="1:22" s="1" customFormat="1" ht="12.75">
      <c r="A28" s="7">
        <v>65637</v>
      </c>
      <c r="B28" s="8" t="s">
        <v>55</v>
      </c>
      <c r="C28" s="9">
        <v>1359</v>
      </c>
      <c r="D28" s="10">
        <v>3941.1</v>
      </c>
      <c r="E28" s="11">
        <v>4.82</v>
      </c>
      <c r="F28" s="12">
        <v>50.352715092113201</v>
      </c>
      <c r="G28" s="9">
        <v>2777.0102000000002</v>
      </c>
      <c r="H28" s="13">
        <v>8.6749999999999994E-2</v>
      </c>
      <c r="I28" s="13">
        <v>0.13469999999999999</v>
      </c>
      <c r="J28" s="13">
        <v>4.7520499999999997</v>
      </c>
      <c r="K28" s="10">
        <v>239.36635000000001</v>
      </c>
      <c r="L28" s="14">
        <v>132.22655</v>
      </c>
      <c r="M28" s="10">
        <v>361.91120000000001</v>
      </c>
      <c r="N28" s="14">
        <v>83.942850000000007</v>
      </c>
      <c r="O28" s="13" t="str">
        <f>"&lt;0.08"</f>
        <v>&lt;0.08</v>
      </c>
      <c r="P28" s="14">
        <v>43.085700000000003</v>
      </c>
      <c r="Q28" s="13">
        <v>1.9510000000000001</v>
      </c>
      <c r="R28" s="14">
        <v>148.9204</v>
      </c>
      <c r="S28" s="13" t="str">
        <f>"&lt;0.25"</f>
        <v>&lt;0.25</v>
      </c>
      <c r="T28" s="13">
        <v>6.9989999999999997</v>
      </c>
      <c r="U28" s="12">
        <v>34.610545232998902</v>
      </c>
      <c r="V28" s="15">
        <v>0.35554999999999998</v>
      </c>
    </row>
    <row r="29" spans="1:22" s="1" customFormat="1" ht="12.75">
      <c r="A29" s="7">
        <v>65638</v>
      </c>
      <c r="B29" s="8" t="s">
        <v>56</v>
      </c>
      <c r="C29" s="9">
        <v>1406</v>
      </c>
      <c r="D29" s="10">
        <v>4077.4</v>
      </c>
      <c r="E29" s="11">
        <v>4.83</v>
      </c>
      <c r="F29" s="12">
        <v>43.930920278519999</v>
      </c>
      <c r="G29" s="9">
        <v>2188.91815</v>
      </c>
      <c r="H29" s="13">
        <v>0.12135</v>
      </c>
      <c r="I29" s="13">
        <v>0.20615</v>
      </c>
      <c r="J29" s="13">
        <v>5.2397499999999999</v>
      </c>
      <c r="K29" s="10">
        <v>294.71055000000001</v>
      </c>
      <c r="L29" s="14">
        <v>94.695899999999995</v>
      </c>
      <c r="M29" s="10">
        <v>291.17250000000001</v>
      </c>
      <c r="N29" s="14">
        <v>42.826000000000001</v>
      </c>
      <c r="O29" s="13" t="str">
        <f>"&lt;0.12"</f>
        <v>&lt;0.12</v>
      </c>
      <c r="P29" s="14">
        <v>57.76755</v>
      </c>
      <c r="Q29" s="13">
        <v>2.5160999999999998</v>
      </c>
      <c r="R29" s="14">
        <v>120.60675000000001</v>
      </c>
      <c r="S29" s="13">
        <v>1.5789500000000001</v>
      </c>
      <c r="T29" s="13">
        <v>7.4137500000000003</v>
      </c>
      <c r="U29" s="12">
        <v>31.560917510869601</v>
      </c>
      <c r="V29" s="15">
        <v>5.08955</v>
      </c>
    </row>
    <row r="30" spans="1:22" s="1" customFormat="1" ht="12.75">
      <c r="A30" s="7">
        <v>65639</v>
      </c>
      <c r="B30" s="8" t="s">
        <v>57</v>
      </c>
      <c r="C30" s="9">
        <v>863</v>
      </c>
      <c r="D30" s="10">
        <v>2502.6999999999998</v>
      </c>
      <c r="E30" s="11">
        <v>5.35</v>
      </c>
      <c r="F30" s="12">
        <v>66.9900392753528</v>
      </c>
      <c r="G30" s="9">
        <v>2541.6842999999999</v>
      </c>
      <c r="H30" s="13">
        <v>0.19489999999999999</v>
      </c>
      <c r="I30" s="13">
        <v>0.10595</v>
      </c>
      <c r="J30" s="13">
        <v>4.8400499999999997</v>
      </c>
      <c r="K30" s="10">
        <v>237.53815</v>
      </c>
      <c r="L30" s="14">
        <v>166.90360000000001</v>
      </c>
      <c r="M30" s="10">
        <v>414.41525000000001</v>
      </c>
      <c r="N30" s="14">
        <v>118.7479</v>
      </c>
      <c r="O30" s="13" t="str">
        <f>"&lt;0.08"</f>
        <v>&lt;0.08</v>
      </c>
      <c r="P30" s="14">
        <v>39.260599999999997</v>
      </c>
      <c r="Q30" s="13">
        <v>2.2415500000000002</v>
      </c>
      <c r="R30" s="14">
        <v>155.46289999999999</v>
      </c>
      <c r="S30" s="13" t="str">
        <f>"&lt;0.26"</f>
        <v>&lt;0.26</v>
      </c>
      <c r="T30" s="13">
        <v>7.0762499999999999</v>
      </c>
      <c r="U30" s="12">
        <v>25.019448126254201</v>
      </c>
      <c r="V30" s="15">
        <v>0.23025000000000001</v>
      </c>
    </row>
    <row r="31" spans="1:22" s="1" customFormat="1" ht="12.75">
      <c r="A31" s="7">
        <v>65640</v>
      </c>
      <c r="B31" s="8" t="s">
        <v>58</v>
      </c>
      <c r="C31" s="9">
        <v>976</v>
      </c>
      <c r="D31" s="10">
        <v>2830.4</v>
      </c>
      <c r="E31" s="11">
        <v>5.13</v>
      </c>
      <c r="F31" s="12">
        <v>58.559607368009701</v>
      </c>
      <c r="G31" s="9">
        <v>2333.7700500000001</v>
      </c>
      <c r="H31" s="13" t="str">
        <f>"&lt;0.11"</f>
        <v>&lt;0.11</v>
      </c>
      <c r="I31" s="13">
        <v>0.1845</v>
      </c>
      <c r="J31" s="13">
        <v>5.1162999999999998</v>
      </c>
      <c r="K31" s="10">
        <v>390.39704999999998</v>
      </c>
      <c r="L31" s="14">
        <v>102.87165</v>
      </c>
      <c r="M31" s="10">
        <v>330.10694999999998</v>
      </c>
      <c r="N31" s="14">
        <v>43.0976</v>
      </c>
      <c r="O31" s="13" t="str">
        <f>"&lt;0.11"</f>
        <v>&lt;0.11</v>
      </c>
      <c r="P31" s="14">
        <v>63.291449999999998</v>
      </c>
      <c r="Q31" s="13">
        <v>3.2727499999999998</v>
      </c>
      <c r="R31" s="14">
        <v>88.626999999999995</v>
      </c>
      <c r="S31" s="13" t="str">
        <f>"&lt;0.33"</f>
        <v>&lt;0.33</v>
      </c>
      <c r="T31" s="13">
        <v>5.0587999999999997</v>
      </c>
      <c r="U31" s="12">
        <v>25.5443911789298</v>
      </c>
      <c r="V31" s="15">
        <v>2.9914000000000001</v>
      </c>
    </row>
    <row r="32" spans="1:22" s="1" customFormat="1" ht="12.75">
      <c r="A32" s="7">
        <v>65641</v>
      </c>
      <c r="B32" s="8" t="s">
        <v>59</v>
      </c>
      <c r="C32" s="9">
        <v>1105</v>
      </c>
      <c r="D32" s="10">
        <v>3204.5</v>
      </c>
      <c r="E32" s="11">
        <v>5</v>
      </c>
      <c r="F32" s="12">
        <v>53.983250295983702</v>
      </c>
      <c r="G32" s="9">
        <v>2320.2791999999999</v>
      </c>
      <c r="H32" s="13">
        <v>0.1028</v>
      </c>
      <c r="I32" s="13">
        <v>0.14974999999999999</v>
      </c>
      <c r="J32" s="13">
        <v>5.1383000000000001</v>
      </c>
      <c r="K32" s="10">
        <v>344.27665000000002</v>
      </c>
      <c r="L32" s="14">
        <v>129.71445</v>
      </c>
      <c r="M32" s="10">
        <v>347.88200000000001</v>
      </c>
      <c r="N32" s="14">
        <v>56.044400000000003</v>
      </c>
      <c r="O32" s="13" t="str">
        <f>"&lt;0.10"</f>
        <v>&lt;0.10</v>
      </c>
      <c r="P32" s="14">
        <v>46.933999999999997</v>
      </c>
      <c r="Q32" s="13">
        <v>2.5977000000000001</v>
      </c>
      <c r="R32" s="14">
        <v>114.62054999999999</v>
      </c>
      <c r="S32" s="13" t="str">
        <f>"&lt;0.31"</f>
        <v>&lt;0.31</v>
      </c>
      <c r="T32" s="13">
        <v>6.8400999999999996</v>
      </c>
      <c r="U32" s="12">
        <v>27.855074690077998</v>
      </c>
      <c r="V32" s="15">
        <v>2.1371500000000001</v>
      </c>
    </row>
    <row r="33" spans="1:22" s="1" customFormat="1" ht="12.75">
      <c r="A33" s="7">
        <v>65642</v>
      </c>
      <c r="B33" s="8" t="s">
        <v>60</v>
      </c>
      <c r="C33" s="9">
        <v>1168</v>
      </c>
      <c r="D33" s="10">
        <v>3387.2</v>
      </c>
      <c r="E33" s="11">
        <v>4.91</v>
      </c>
      <c r="F33" s="12">
        <v>52.062354663456198</v>
      </c>
      <c r="G33" s="9">
        <v>2360.6702</v>
      </c>
      <c r="H33" s="13">
        <v>0.17555000000000001</v>
      </c>
      <c r="I33" s="13">
        <v>0.14360000000000001</v>
      </c>
      <c r="J33" s="13">
        <v>4.9000000000000004</v>
      </c>
      <c r="K33" s="10">
        <v>250.83935</v>
      </c>
      <c r="L33" s="14">
        <v>258.50639999999999</v>
      </c>
      <c r="M33" s="10">
        <v>330.49680000000001</v>
      </c>
      <c r="N33" s="14">
        <v>77.506399999999999</v>
      </c>
      <c r="O33" s="13" t="str">
        <f>"&lt;0.09"</f>
        <v>&lt;0.09</v>
      </c>
      <c r="P33" s="14">
        <v>35.974449999999997</v>
      </c>
      <c r="Q33" s="13">
        <v>2.3627500000000001</v>
      </c>
      <c r="R33" s="14">
        <v>119.25215</v>
      </c>
      <c r="S33" s="13" t="str">
        <f>"&lt;0.26"</f>
        <v>&lt;0.26</v>
      </c>
      <c r="T33" s="13">
        <v>6.367</v>
      </c>
      <c r="U33" s="12">
        <v>29.535234575250801</v>
      </c>
      <c r="V33" s="15">
        <v>2.4798</v>
      </c>
    </row>
    <row r="34" spans="1:22" s="1" customFormat="1" ht="12.75">
      <c r="A34" s="7">
        <v>65643</v>
      </c>
      <c r="B34" s="8" t="s">
        <v>61</v>
      </c>
      <c r="C34" s="9">
        <v>1126</v>
      </c>
      <c r="D34" s="10">
        <v>3265.4</v>
      </c>
      <c r="E34" s="11">
        <v>5.33</v>
      </c>
      <c r="F34" s="12">
        <v>61.041188751229299</v>
      </c>
      <c r="G34" s="9">
        <v>2541.5358500000002</v>
      </c>
      <c r="H34" s="13">
        <v>0.13455</v>
      </c>
      <c r="I34" s="13">
        <v>0.14799999999999999</v>
      </c>
      <c r="J34" s="13">
        <v>5.0639000000000003</v>
      </c>
      <c r="K34" s="10">
        <v>354.03140000000002</v>
      </c>
      <c r="L34" s="14">
        <v>283.48545000000001</v>
      </c>
      <c r="M34" s="10">
        <v>420.6379</v>
      </c>
      <c r="N34" s="14">
        <v>115.14125</v>
      </c>
      <c r="O34" s="13" t="str">
        <f>"&lt;0.09"</f>
        <v>&lt;0.09</v>
      </c>
      <c r="P34" s="14">
        <v>34.148000000000003</v>
      </c>
      <c r="Q34" s="13">
        <v>2.5145499999999998</v>
      </c>
      <c r="R34" s="14">
        <v>107.1446</v>
      </c>
      <c r="S34" s="13" t="str">
        <f>"&lt;0.27"</f>
        <v>&lt;0.27</v>
      </c>
      <c r="T34" s="13">
        <v>5.2611999999999997</v>
      </c>
      <c r="U34" s="12">
        <v>27.994786417781501</v>
      </c>
      <c r="V34" s="15">
        <v>0.3962</v>
      </c>
    </row>
    <row r="35" spans="1:22" s="1" customFormat="1" ht="12.75">
      <c r="A35" s="7">
        <v>65644</v>
      </c>
      <c r="B35" s="8" t="s">
        <v>62</v>
      </c>
      <c r="C35" s="9">
        <v>1139</v>
      </c>
      <c r="D35" s="10">
        <v>3303.1</v>
      </c>
      <c r="E35" s="11">
        <v>5.09</v>
      </c>
      <c r="F35" s="12">
        <v>55.954321221157997</v>
      </c>
      <c r="G35" s="9">
        <v>2403.4908</v>
      </c>
      <c r="H35" s="13">
        <v>0.17510000000000001</v>
      </c>
      <c r="I35" s="13">
        <v>0.19814999999999999</v>
      </c>
      <c r="J35" s="13">
        <v>5.3986000000000001</v>
      </c>
      <c r="K35" s="10">
        <v>326.5668</v>
      </c>
      <c r="L35" s="14">
        <v>88.809899999999999</v>
      </c>
      <c r="M35" s="10">
        <v>419.47924999999998</v>
      </c>
      <c r="N35" s="14">
        <v>56.930900000000001</v>
      </c>
      <c r="O35" s="13" t="str">
        <f>"&lt;0.09"</f>
        <v>&lt;0.09</v>
      </c>
      <c r="P35" s="14">
        <v>66.354849999999999</v>
      </c>
      <c r="Q35" s="13">
        <v>3.1440000000000001</v>
      </c>
      <c r="R35" s="14">
        <v>99.195849999999993</v>
      </c>
      <c r="S35" s="13">
        <v>1.7061999999999999</v>
      </c>
      <c r="T35" s="13">
        <v>5.19815</v>
      </c>
      <c r="U35" s="12">
        <v>28.647173456800399</v>
      </c>
      <c r="V35" s="15">
        <v>1.8489</v>
      </c>
    </row>
    <row r="36" spans="1:22" s="1" customFormat="1" ht="12.75">
      <c r="A36" s="7">
        <v>65645</v>
      </c>
      <c r="B36" s="8" t="s">
        <v>63</v>
      </c>
      <c r="C36" s="9">
        <v>937</v>
      </c>
      <c r="D36" s="10">
        <v>2717.3</v>
      </c>
      <c r="E36" s="11">
        <v>5.56</v>
      </c>
      <c r="F36" s="12">
        <v>72.166376795232296</v>
      </c>
      <c r="G36" s="9">
        <v>3123.92695</v>
      </c>
      <c r="H36" s="13">
        <v>0.2089</v>
      </c>
      <c r="I36" s="13">
        <v>0.11985</v>
      </c>
      <c r="J36" s="13">
        <v>5.4680499999999999</v>
      </c>
      <c r="K36" s="10">
        <v>311.6678</v>
      </c>
      <c r="L36" s="14">
        <v>127.63355</v>
      </c>
      <c r="M36" s="10">
        <v>494.49545000000001</v>
      </c>
      <c r="N36" s="14">
        <v>132.50115</v>
      </c>
      <c r="O36" s="13" t="str">
        <f>"&lt;0.09"</f>
        <v>&lt;0.09</v>
      </c>
      <c r="P36" s="14">
        <v>51.271700000000003</v>
      </c>
      <c r="Q36" s="13">
        <v>2.5628000000000002</v>
      </c>
      <c r="R36" s="14">
        <v>138.17349999999999</v>
      </c>
      <c r="S36" s="13" t="str">
        <f>"&lt;0.28"</f>
        <v>&lt;0.28</v>
      </c>
      <c r="T36" s="13">
        <v>10.9703</v>
      </c>
      <c r="U36" s="12">
        <v>28.1164401142698</v>
      </c>
      <c r="V36" s="15">
        <v>0.65785000000000005</v>
      </c>
    </row>
    <row r="37" spans="1:22" s="1" customFormat="1" ht="12.75">
      <c r="A37" s="7">
        <v>65646</v>
      </c>
      <c r="B37" s="8" t="s">
        <v>64</v>
      </c>
      <c r="C37" s="9">
        <v>1053</v>
      </c>
      <c r="D37" s="10">
        <v>3053.7</v>
      </c>
      <c r="E37" s="11">
        <v>5.0199999999999996</v>
      </c>
      <c r="F37" s="12">
        <v>56.938440294606004</v>
      </c>
      <c r="G37" s="9">
        <v>2498.9971</v>
      </c>
      <c r="H37" s="13" t="str">
        <f>"&lt;0.12"</f>
        <v>&lt;0.12</v>
      </c>
      <c r="I37" s="13">
        <v>0.15989999999999999</v>
      </c>
      <c r="J37" s="13">
        <v>5.8459500000000002</v>
      </c>
      <c r="K37" s="10">
        <v>382.61484999999999</v>
      </c>
      <c r="L37" s="14">
        <v>190.29505</v>
      </c>
      <c r="M37" s="10">
        <v>337.92880000000002</v>
      </c>
      <c r="N37" s="14">
        <v>124.52615</v>
      </c>
      <c r="O37" s="13" t="str">
        <f>"&lt;0.12"</f>
        <v>&lt;0.12</v>
      </c>
      <c r="P37" s="14">
        <v>43.837200000000003</v>
      </c>
      <c r="Q37" s="13">
        <v>2.2616499999999999</v>
      </c>
      <c r="R37" s="14">
        <v>138.79650000000001</v>
      </c>
      <c r="S37" s="13" t="str">
        <f>"&lt;0.35"</f>
        <v>&lt;0.35</v>
      </c>
      <c r="T37" s="13">
        <v>5.1962000000000002</v>
      </c>
      <c r="U37" s="12">
        <v>28.0822433807135</v>
      </c>
      <c r="V37" s="15">
        <v>1.72905</v>
      </c>
    </row>
    <row r="38" spans="1:22" s="1" customFormat="1" ht="12.75">
      <c r="A38" s="7">
        <v>65647</v>
      </c>
      <c r="B38" s="8" t="s">
        <v>65</v>
      </c>
      <c r="C38" s="9">
        <v>1060</v>
      </c>
      <c r="D38" s="10">
        <v>3074</v>
      </c>
      <c r="E38" s="11">
        <v>4.9800000000000004</v>
      </c>
      <c r="F38" s="12">
        <v>56.132443551835102</v>
      </c>
      <c r="G38" s="9">
        <v>2507.2428500000001</v>
      </c>
      <c r="H38" s="13">
        <v>0.12855</v>
      </c>
      <c r="I38" s="13">
        <v>0.21715000000000001</v>
      </c>
      <c r="J38" s="13">
        <v>5.99</v>
      </c>
      <c r="K38" s="10">
        <v>403.33</v>
      </c>
      <c r="L38" s="14">
        <v>128.28285</v>
      </c>
      <c r="M38" s="10">
        <v>340.47</v>
      </c>
      <c r="N38" s="14">
        <v>44.514299999999999</v>
      </c>
      <c r="O38" s="13" t="str">
        <f>"&lt;0.11"</f>
        <v>&lt;0.11</v>
      </c>
      <c r="P38" s="14">
        <v>43.417149999999999</v>
      </c>
      <c r="Q38" s="13">
        <v>3.3314499999999998</v>
      </c>
      <c r="R38" s="14">
        <v>118.78715</v>
      </c>
      <c r="S38" s="13" t="str">
        <f>"&lt;0.35"</f>
        <v>&lt;0.35</v>
      </c>
      <c r="T38" s="13">
        <v>5.7414500000000004</v>
      </c>
      <c r="U38" s="12">
        <v>28.310124852006702</v>
      </c>
      <c r="V38" s="15">
        <v>2.3814000000000002</v>
      </c>
    </row>
    <row r="39" spans="1:22" s="1" customFormat="1" ht="12.75">
      <c r="A39" s="7">
        <v>65648</v>
      </c>
      <c r="B39" s="8" t="s">
        <v>66</v>
      </c>
      <c r="C39" s="9">
        <v>960</v>
      </c>
      <c r="D39" s="10">
        <v>2784</v>
      </c>
      <c r="E39" s="11">
        <v>5.3</v>
      </c>
      <c r="F39" s="12">
        <v>63.6433669318345</v>
      </c>
      <c r="G39" s="9">
        <v>2546.6988999999999</v>
      </c>
      <c r="H39" s="13">
        <v>0.12015000000000001</v>
      </c>
      <c r="I39" s="13">
        <v>0.12015000000000001</v>
      </c>
      <c r="J39" s="13">
        <v>5.3867500000000001</v>
      </c>
      <c r="K39" s="10">
        <v>279.66160000000002</v>
      </c>
      <c r="L39" s="14">
        <v>245.57595000000001</v>
      </c>
      <c r="M39" s="10">
        <v>361.46960000000001</v>
      </c>
      <c r="N39" s="14">
        <v>87.25</v>
      </c>
      <c r="O39" s="13" t="str">
        <f>"&lt;0.11"</f>
        <v>&lt;0.11</v>
      </c>
      <c r="P39" s="14">
        <v>44.709949999999999</v>
      </c>
      <c r="Q39" s="13">
        <v>2.3315000000000001</v>
      </c>
      <c r="R39" s="14">
        <v>148.54835</v>
      </c>
      <c r="S39" s="13" t="str">
        <f>"&lt;0.34"</f>
        <v>&lt;0.34</v>
      </c>
      <c r="T39" s="13">
        <v>7.25</v>
      </c>
      <c r="U39" s="12">
        <v>26.035414176700101</v>
      </c>
      <c r="V39" s="15">
        <v>1.17245</v>
      </c>
    </row>
    <row r="40" spans="1:22" s="1" customFormat="1" ht="12.75">
      <c r="A40" s="7">
        <v>65649</v>
      </c>
      <c r="B40" s="8" t="s">
        <v>67</v>
      </c>
      <c r="C40" s="9">
        <v>1277</v>
      </c>
      <c r="D40" s="10">
        <v>3703.3</v>
      </c>
      <c r="E40" s="11">
        <v>4.91</v>
      </c>
      <c r="F40" s="12">
        <v>51.286958348663802</v>
      </c>
      <c r="G40" s="9">
        <v>2524.1053999999999</v>
      </c>
      <c r="H40" s="13" t="str">
        <f>"&lt;0.10"</f>
        <v>&lt;0.10</v>
      </c>
      <c r="I40" s="13">
        <v>0.16545000000000001</v>
      </c>
      <c r="J40" s="13">
        <v>5.60785</v>
      </c>
      <c r="K40" s="10">
        <v>280.45344999999998</v>
      </c>
      <c r="L40" s="14">
        <v>171.27205000000001</v>
      </c>
      <c r="M40" s="10">
        <v>364.08335</v>
      </c>
      <c r="N40" s="14">
        <v>64.067400000000006</v>
      </c>
      <c r="O40" s="13" t="str">
        <f>"&lt;0.10"</f>
        <v>&lt;0.10</v>
      </c>
      <c r="P40" s="14">
        <v>46.921550000000003</v>
      </c>
      <c r="Q40" s="13">
        <v>2.1482999999999999</v>
      </c>
      <c r="R40" s="14">
        <v>152.34805</v>
      </c>
      <c r="S40" s="13" t="str">
        <f>"&lt;0.30"</f>
        <v>&lt;0.30</v>
      </c>
      <c r="T40" s="13">
        <v>6.9117499999999996</v>
      </c>
      <c r="U40" s="12">
        <v>31.7775147583612</v>
      </c>
      <c r="V40" s="15">
        <v>2.0590000000000002</v>
      </c>
    </row>
    <row r="41" spans="1:22" s="1" customFormat="1" ht="12.75">
      <c r="A41" s="7">
        <v>65650</v>
      </c>
      <c r="B41" s="8" t="s">
        <v>68</v>
      </c>
      <c r="C41" s="9">
        <v>1046</v>
      </c>
      <c r="D41" s="10">
        <v>3033.4</v>
      </c>
      <c r="E41" s="11">
        <v>4.8899999999999997</v>
      </c>
      <c r="F41" s="12">
        <v>51.260556961252099</v>
      </c>
      <c r="G41" s="9">
        <v>2182.2773999999999</v>
      </c>
      <c r="H41" s="13" t="str">
        <f>"&lt;0.14"</f>
        <v>&lt;0.14</v>
      </c>
      <c r="I41" s="13">
        <v>0.18834999999999999</v>
      </c>
      <c r="J41" s="13">
        <v>5.3733000000000004</v>
      </c>
      <c r="K41" s="10">
        <v>408.38869999999997</v>
      </c>
      <c r="L41" s="14">
        <v>66.4041</v>
      </c>
      <c r="M41" s="10">
        <v>259.375</v>
      </c>
      <c r="N41" s="14">
        <v>35.150700000000001</v>
      </c>
      <c r="O41" s="13" t="str">
        <f>"&lt;0.14"</f>
        <v>&lt;0.14</v>
      </c>
      <c r="P41" s="14">
        <v>50.5959</v>
      </c>
      <c r="Q41" s="13">
        <v>2.7791000000000001</v>
      </c>
      <c r="R41" s="14">
        <v>116.21575</v>
      </c>
      <c r="S41" s="13" t="str">
        <f>"&lt;0.42"</f>
        <v>&lt;0.42</v>
      </c>
      <c r="T41" s="13">
        <v>3.8989500000000001</v>
      </c>
      <c r="U41" s="12">
        <v>26.2640424303233</v>
      </c>
      <c r="V41" s="15">
        <v>4.3349500000000001</v>
      </c>
    </row>
    <row r="42" spans="1:22" s="1" customFormat="1" ht="12.75">
      <c r="A42" s="7">
        <v>65651</v>
      </c>
      <c r="B42" s="8" t="s">
        <v>69</v>
      </c>
      <c r="C42" s="9">
        <v>866</v>
      </c>
      <c r="D42" s="10">
        <v>2511.4</v>
      </c>
      <c r="E42" s="11">
        <v>5.49</v>
      </c>
      <c r="F42" s="12">
        <v>72.155244673416405</v>
      </c>
      <c r="G42" s="9">
        <v>3121.7316500000002</v>
      </c>
      <c r="H42" s="13">
        <v>0.20300000000000001</v>
      </c>
      <c r="I42" s="13">
        <v>0.10205</v>
      </c>
      <c r="J42" s="13">
        <v>4.9231499999999997</v>
      </c>
      <c r="K42" s="10">
        <v>249.11125000000001</v>
      </c>
      <c r="L42" s="14">
        <v>186.49770000000001</v>
      </c>
      <c r="M42" s="10">
        <v>405.42315000000002</v>
      </c>
      <c r="N42" s="14">
        <v>113.1743</v>
      </c>
      <c r="O42" s="13" t="str">
        <f>"&lt;0.09"</f>
        <v>&lt;0.09</v>
      </c>
      <c r="P42" s="14">
        <v>43.344050000000003</v>
      </c>
      <c r="Q42" s="13">
        <v>2.5642</v>
      </c>
      <c r="R42" s="14">
        <v>173.36924999999999</v>
      </c>
      <c r="S42" s="13" t="str">
        <f>"&lt;0.28"</f>
        <v>&lt;0.28</v>
      </c>
      <c r="T42" s="13">
        <v>8.0733999999999995</v>
      </c>
      <c r="U42" s="12">
        <v>27.238264122073598</v>
      </c>
      <c r="V42" s="15">
        <v>5.91E-2</v>
      </c>
    </row>
    <row r="43" spans="1:22" s="1" customFormat="1" ht="12.75">
      <c r="A43" s="7">
        <v>65652</v>
      </c>
      <c r="B43" s="8" t="s">
        <v>70</v>
      </c>
      <c r="C43" s="9">
        <v>1013</v>
      </c>
      <c r="D43" s="10">
        <v>2937.7</v>
      </c>
      <c r="E43" s="11">
        <v>5.1100000000000003</v>
      </c>
      <c r="F43" s="12">
        <v>61.575732710185697</v>
      </c>
      <c r="G43" s="9">
        <v>2780.8939500000001</v>
      </c>
      <c r="H43" s="13" t="str">
        <f>"&lt;0.12"</f>
        <v>&lt;0.12</v>
      </c>
      <c r="I43" s="13">
        <v>0.17424999999999999</v>
      </c>
      <c r="J43" s="13">
        <v>5.1348500000000001</v>
      </c>
      <c r="K43" s="10">
        <v>335.87275</v>
      </c>
      <c r="L43" s="14">
        <v>266.74090000000001</v>
      </c>
      <c r="M43" s="10">
        <v>364.68484999999998</v>
      </c>
      <c r="N43" s="14">
        <v>70.896950000000004</v>
      </c>
      <c r="O43" s="13" t="str">
        <f>"&lt;0.12"</f>
        <v>&lt;0.12</v>
      </c>
      <c r="P43" s="14">
        <v>38.583350000000003</v>
      </c>
      <c r="Q43" s="13">
        <v>3.21665</v>
      </c>
      <c r="R43" s="14">
        <v>112.1909</v>
      </c>
      <c r="S43" s="13" t="str">
        <f>"&lt;0.37"</f>
        <v>&lt;0.37</v>
      </c>
      <c r="T43" s="13">
        <v>7.1576000000000004</v>
      </c>
      <c r="U43" s="12">
        <v>28.899720887959901</v>
      </c>
      <c r="V43" s="15">
        <v>0.94345000000000001</v>
      </c>
    </row>
    <row r="44" spans="1:22" s="1" customFormat="1" ht="12.75">
      <c r="A44" s="7">
        <v>65653</v>
      </c>
      <c r="B44" s="8" t="s">
        <v>71</v>
      </c>
      <c r="C44" s="9">
        <v>1728</v>
      </c>
      <c r="D44" s="10">
        <v>5011.2</v>
      </c>
      <c r="E44" s="11">
        <v>4.91</v>
      </c>
      <c r="F44" s="12">
        <v>41.542964656715696</v>
      </c>
      <c r="G44" s="9">
        <v>2272.4865</v>
      </c>
      <c r="H44" s="13">
        <v>0.1135</v>
      </c>
      <c r="I44" s="13">
        <v>0.24865000000000001</v>
      </c>
      <c r="J44" s="13">
        <v>5.3662000000000001</v>
      </c>
      <c r="K44" s="10">
        <v>390.09325000000001</v>
      </c>
      <c r="L44" s="14">
        <v>128.68514999999999</v>
      </c>
      <c r="M44" s="10">
        <v>357.44189999999998</v>
      </c>
      <c r="N44" s="14">
        <v>36.755400000000002</v>
      </c>
      <c r="O44" s="13" t="str">
        <f>"&lt;0.11"</f>
        <v>&lt;0.11</v>
      </c>
      <c r="P44" s="14">
        <v>49.437849999999997</v>
      </c>
      <c r="Q44" s="13">
        <v>2.5499999999999998</v>
      </c>
      <c r="R44" s="14">
        <v>117.29325</v>
      </c>
      <c r="S44" s="13">
        <v>1.97705</v>
      </c>
      <c r="T44" s="13">
        <v>6.4161999999999999</v>
      </c>
      <c r="U44" s="12">
        <v>35.832840096989997</v>
      </c>
      <c r="V44" s="15">
        <v>2.9449999999999998</v>
      </c>
    </row>
    <row r="45" spans="1:22" s="1" customFormat="1" ht="12.75">
      <c r="A45" s="7">
        <v>65654</v>
      </c>
      <c r="B45" s="8" t="s">
        <v>72</v>
      </c>
      <c r="C45" s="9">
        <v>878</v>
      </c>
      <c r="D45" s="10">
        <v>2546.1999999999998</v>
      </c>
      <c r="E45" s="11">
        <v>5.28</v>
      </c>
      <c r="F45" s="12">
        <v>66.605607596667994</v>
      </c>
      <c r="G45" s="9">
        <v>2663.0648500000002</v>
      </c>
      <c r="H45" s="13">
        <v>0.18934999999999999</v>
      </c>
      <c r="I45" s="13">
        <v>0.1318</v>
      </c>
      <c r="J45" s="13">
        <v>5.0094000000000003</v>
      </c>
      <c r="K45" s="10">
        <v>258.31799999999998</v>
      </c>
      <c r="L45" s="14">
        <v>149.68305000000001</v>
      </c>
      <c r="M45" s="10">
        <v>426.05020000000002</v>
      </c>
      <c r="N45" s="14">
        <v>96.880750000000006</v>
      </c>
      <c r="O45" s="13" t="str">
        <f>"&lt;0.08"</f>
        <v>&lt;0.08</v>
      </c>
      <c r="P45" s="14">
        <v>50.661099999999998</v>
      </c>
      <c r="Q45" s="13">
        <v>2.16425</v>
      </c>
      <c r="R45" s="14">
        <v>156.75524999999999</v>
      </c>
      <c r="S45" s="13" t="str">
        <f>"&lt;0.26"</f>
        <v>&lt;0.26</v>
      </c>
      <c r="T45" s="13">
        <v>6.2154999999999996</v>
      </c>
      <c r="U45" s="12">
        <v>26.228738927814899</v>
      </c>
      <c r="V45" s="15">
        <v>0.33365</v>
      </c>
    </row>
    <row r="46" spans="1:22" s="1" customFormat="1" ht="12.75">
      <c r="A46" s="7">
        <v>65655</v>
      </c>
      <c r="B46" s="8" t="s">
        <v>73</v>
      </c>
      <c r="C46" s="9">
        <v>1163</v>
      </c>
      <c r="D46" s="10">
        <v>3372.7</v>
      </c>
      <c r="E46" s="11">
        <v>4.9400000000000004</v>
      </c>
      <c r="F46" s="12">
        <v>51.219966816861003</v>
      </c>
      <c r="G46" s="9">
        <v>2307.4766500000001</v>
      </c>
      <c r="H46" s="13">
        <v>0.10395</v>
      </c>
      <c r="I46" s="13">
        <v>0.20795</v>
      </c>
      <c r="J46" s="13">
        <v>4.66005</v>
      </c>
      <c r="K46" s="10">
        <v>271.87034999999997</v>
      </c>
      <c r="L46" s="14">
        <v>329.9194</v>
      </c>
      <c r="M46" s="10">
        <v>247.1285</v>
      </c>
      <c r="N46" s="14">
        <v>65.88785</v>
      </c>
      <c r="O46" s="13" t="str">
        <f>"&lt;0.09"</f>
        <v>&lt;0.09</v>
      </c>
      <c r="P46" s="14">
        <v>34.001150000000003</v>
      </c>
      <c r="Q46" s="13">
        <v>1.9964999999999999</v>
      </c>
      <c r="R46" s="14">
        <v>147.65535</v>
      </c>
      <c r="S46" s="13">
        <v>0.71494999999999997</v>
      </c>
      <c r="T46" s="13">
        <v>4.1717500000000003</v>
      </c>
      <c r="U46" s="12">
        <v>28.4860896831104</v>
      </c>
      <c r="V46" s="15">
        <v>2.2392500000000002</v>
      </c>
    </row>
    <row r="47" spans="1:22" s="1" customFormat="1" ht="12.75">
      <c r="A47" s="7">
        <v>65656</v>
      </c>
      <c r="B47" s="8" t="s">
        <v>74</v>
      </c>
      <c r="C47" s="9">
        <v>943</v>
      </c>
      <c r="D47" s="10">
        <v>2734.7</v>
      </c>
      <c r="E47" s="11">
        <v>4.97</v>
      </c>
      <c r="F47" s="12">
        <v>57.604077051144699</v>
      </c>
      <c r="G47" s="9">
        <v>2357.6685499999999</v>
      </c>
      <c r="H47" s="13">
        <v>0.11235000000000001</v>
      </c>
      <c r="I47" s="13">
        <v>0.19805</v>
      </c>
      <c r="J47" s="13">
        <v>6.2514000000000003</v>
      </c>
      <c r="K47" s="10">
        <v>339.73595</v>
      </c>
      <c r="L47" s="14">
        <v>183.20925</v>
      </c>
      <c r="M47" s="10">
        <v>319.70785000000001</v>
      </c>
      <c r="N47" s="14">
        <v>58.432600000000001</v>
      </c>
      <c r="O47" s="13" t="str">
        <f>"&lt;0.11"</f>
        <v>&lt;0.11</v>
      </c>
      <c r="P47" s="14">
        <v>37.567399999999999</v>
      </c>
      <c r="Q47" s="13">
        <v>3.2780999999999998</v>
      </c>
      <c r="R47" s="14">
        <v>123.36375</v>
      </c>
      <c r="S47" s="13" t="str">
        <f>"&lt;0.34"</f>
        <v>&lt;0.34</v>
      </c>
      <c r="T47" s="13">
        <v>6.2527999999999997</v>
      </c>
      <c r="U47" s="12">
        <v>26.1885606627648</v>
      </c>
      <c r="V47" s="15">
        <v>2.7937500000000002</v>
      </c>
    </row>
    <row r="48" spans="1:22" s="1" customFormat="1" ht="12.75">
      <c r="A48" s="7">
        <v>65657</v>
      </c>
      <c r="B48" s="8" t="s">
        <v>75</v>
      </c>
      <c r="C48" s="9">
        <v>775</v>
      </c>
      <c r="D48" s="10">
        <v>2247.5</v>
      </c>
      <c r="E48" s="11">
        <v>5.0599999999999996</v>
      </c>
      <c r="F48" s="12">
        <v>67.104413730906899</v>
      </c>
      <c r="G48" s="9">
        <v>2793.05555</v>
      </c>
      <c r="H48" s="13">
        <v>0.21110000000000001</v>
      </c>
      <c r="I48" s="13">
        <v>0.17780000000000001</v>
      </c>
      <c r="J48" s="13">
        <v>5.5694499999999998</v>
      </c>
      <c r="K48" s="10">
        <v>315.08195000000001</v>
      </c>
      <c r="L48" s="14">
        <v>273.44164999999998</v>
      </c>
      <c r="M48" s="10">
        <v>352.38749999999999</v>
      </c>
      <c r="N48" s="14">
        <v>51.3125</v>
      </c>
      <c r="O48" s="13" t="str">
        <f>"&lt;0.11"</f>
        <v>&lt;0.11</v>
      </c>
      <c r="P48" s="14">
        <v>42.723599999999998</v>
      </c>
      <c r="Q48" s="13">
        <v>2.5638999999999998</v>
      </c>
      <c r="R48" s="14">
        <v>142.2903</v>
      </c>
      <c r="S48" s="13" t="str">
        <f>"&lt;0.34"</f>
        <v>&lt;0.34</v>
      </c>
      <c r="T48" s="13">
        <v>6.4055499999999999</v>
      </c>
      <c r="U48" s="12">
        <v>26.509027468506101</v>
      </c>
      <c r="V48" s="15">
        <v>1.3599000000000001</v>
      </c>
    </row>
    <row r="49" spans="1:22" s="1" customFormat="1" ht="12.75">
      <c r="A49" s="7">
        <v>65658</v>
      </c>
      <c r="B49" s="8" t="s">
        <v>76</v>
      </c>
      <c r="C49" s="9">
        <v>1002</v>
      </c>
      <c r="D49" s="10">
        <v>2905.8</v>
      </c>
      <c r="E49" s="11">
        <v>5.04</v>
      </c>
      <c r="F49" s="12">
        <v>55.454625885770803</v>
      </c>
      <c r="G49" s="9">
        <v>2173.5391</v>
      </c>
      <c r="H49" s="13">
        <v>9.3600000000000003E-2</v>
      </c>
      <c r="I49" s="13">
        <v>0.13785</v>
      </c>
      <c r="J49" s="13">
        <v>4.3992000000000004</v>
      </c>
      <c r="K49" s="10">
        <v>259.42899999999997</v>
      </c>
      <c r="L49" s="14">
        <v>325.27159999999998</v>
      </c>
      <c r="M49" s="10">
        <v>280.27879999999999</v>
      </c>
      <c r="N49" s="14">
        <v>77.991749999999996</v>
      </c>
      <c r="O49" s="13" t="str">
        <f>"&lt;0.08"</f>
        <v>&lt;0.08</v>
      </c>
      <c r="P49" s="14">
        <v>32.8827</v>
      </c>
      <c r="Q49" s="13">
        <v>1.91255</v>
      </c>
      <c r="R49" s="14">
        <v>134.48665</v>
      </c>
      <c r="S49" s="13" t="str">
        <f>"&lt;0.25"</f>
        <v>&lt;0.25</v>
      </c>
      <c r="T49" s="13">
        <v>4.9465000000000003</v>
      </c>
      <c r="U49" s="12">
        <v>25.571086171126002</v>
      </c>
      <c r="V49" s="15">
        <v>1.4200999999999999</v>
      </c>
    </row>
    <row r="50" spans="1:22" s="1" customFormat="1" ht="12.75">
      <c r="A50" s="7">
        <v>65659</v>
      </c>
      <c r="B50" s="8" t="s">
        <v>77</v>
      </c>
      <c r="C50" s="9">
        <v>875</v>
      </c>
      <c r="D50" s="10">
        <v>2537.5</v>
      </c>
      <c r="E50" s="11">
        <v>4.91</v>
      </c>
      <c r="F50" s="12">
        <v>58.842270065985403</v>
      </c>
      <c r="G50" s="9">
        <v>2374.5731500000002</v>
      </c>
      <c r="H50" s="13" t="str">
        <f>"&lt;0.12"</f>
        <v>&lt;0.12</v>
      </c>
      <c r="I50" s="13">
        <v>0.14174999999999999</v>
      </c>
      <c r="J50" s="13">
        <v>6.15245</v>
      </c>
      <c r="K50" s="10">
        <v>299.43445000000003</v>
      </c>
      <c r="L50" s="14">
        <v>92.795749999999998</v>
      </c>
      <c r="M50" s="10">
        <v>332.67380000000003</v>
      </c>
      <c r="N50" s="14">
        <v>60.105200000000004</v>
      </c>
      <c r="O50" s="13" t="str">
        <f>"&lt;0.12"</f>
        <v>&lt;0.12</v>
      </c>
      <c r="P50" s="14">
        <v>64.6631</v>
      </c>
      <c r="Q50" s="13">
        <v>2.86435</v>
      </c>
      <c r="R50" s="14">
        <v>115.61279999999999</v>
      </c>
      <c r="S50" s="13" t="str">
        <f>"&lt;0.37"</f>
        <v>&lt;0.37</v>
      </c>
      <c r="T50" s="13">
        <v>5.52135</v>
      </c>
      <c r="U50" s="12">
        <v>25.770979150222999</v>
      </c>
      <c r="V50" s="15">
        <v>2.5507499999999999</v>
      </c>
    </row>
    <row r="51" spans="1:22" s="1" customFormat="1" ht="12.75">
      <c r="A51" s="7">
        <v>65660</v>
      </c>
      <c r="B51" s="8" t="s">
        <v>78</v>
      </c>
      <c r="C51" s="9">
        <v>898</v>
      </c>
      <c r="D51" s="10">
        <v>2604.1999999999998</v>
      </c>
      <c r="E51" s="11">
        <v>5.42</v>
      </c>
      <c r="F51" s="12">
        <v>71.013225440513594</v>
      </c>
      <c r="G51" s="9">
        <v>3123.4270999999999</v>
      </c>
      <c r="H51" s="13">
        <v>0.21875</v>
      </c>
      <c r="I51" s="13">
        <v>0.1104</v>
      </c>
      <c r="J51" s="13">
        <v>4.8552</v>
      </c>
      <c r="K51" s="10">
        <v>245.60104999999999</v>
      </c>
      <c r="L51" s="14">
        <v>114.10415</v>
      </c>
      <c r="M51" s="10">
        <v>481.50209999999998</v>
      </c>
      <c r="N51" s="14">
        <v>140.30834999999999</v>
      </c>
      <c r="O51" s="13" t="str">
        <f>"&lt;0.08"</f>
        <v>&lt;0.08</v>
      </c>
      <c r="P51" s="14">
        <v>54.796900000000001</v>
      </c>
      <c r="Q51" s="13">
        <v>2.7875000000000001</v>
      </c>
      <c r="R51" s="14">
        <v>150.00729999999999</v>
      </c>
      <c r="S51" s="13" t="str">
        <f>"&lt;0.25"</f>
        <v>&lt;0.25</v>
      </c>
      <c r="T51" s="13">
        <v>10.85</v>
      </c>
      <c r="U51" s="12">
        <v>28.389747134894101</v>
      </c>
      <c r="V51" s="15">
        <v>0.20480000000000001</v>
      </c>
    </row>
    <row r="52" spans="1:22" s="1" customFormat="1" ht="12.75">
      <c r="A52" s="7">
        <v>65661</v>
      </c>
      <c r="B52" s="8" t="s">
        <v>79</v>
      </c>
      <c r="C52" s="9">
        <v>1334</v>
      </c>
      <c r="D52" s="10">
        <v>3868.6</v>
      </c>
      <c r="E52" s="11">
        <v>4.78</v>
      </c>
      <c r="F52" s="12">
        <v>43.101384920073201</v>
      </c>
      <c r="G52" s="9">
        <v>1957.3298500000001</v>
      </c>
      <c r="H52" s="13" t="str">
        <f>"&lt;0.10"</f>
        <v>&lt;0.10</v>
      </c>
      <c r="I52" s="13">
        <v>0.1754</v>
      </c>
      <c r="J52" s="13">
        <v>4.7473999999999998</v>
      </c>
      <c r="K52" s="10">
        <v>411.19895000000002</v>
      </c>
      <c r="L52" s="14">
        <v>316.94504999999998</v>
      </c>
      <c r="M52" s="10">
        <v>271.45679999999999</v>
      </c>
      <c r="N52" s="14">
        <v>57.42015</v>
      </c>
      <c r="O52" s="13" t="str">
        <f>"&lt;0.10"</f>
        <v>&lt;0.10</v>
      </c>
      <c r="P52" s="14">
        <v>34.5</v>
      </c>
      <c r="Q52" s="13">
        <v>1.87825</v>
      </c>
      <c r="R52" s="14">
        <v>130.45419999999999</v>
      </c>
      <c r="S52" s="13">
        <v>0.84684999999999999</v>
      </c>
      <c r="T52" s="13">
        <v>4.7172999999999998</v>
      </c>
      <c r="U52" s="12">
        <v>30.188052865384599</v>
      </c>
      <c r="V52" s="15">
        <v>4.6441499999999998</v>
      </c>
    </row>
    <row r="53" spans="1:22" s="1" customFormat="1" ht="12.75">
      <c r="A53" s="7">
        <v>65662</v>
      </c>
      <c r="B53" s="8" t="s">
        <v>80</v>
      </c>
      <c r="C53" s="9">
        <v>1117</v>
      </c>
      <c r="D53" s="10">
        <v>3239.3</v>
      </c>
      <c r="E53" s="11">
        <v>4.96</v>
      </c>
      <c r="F53" s="12">
        <v>53.541543878326898</v>
      </c>
      <c r="G53" s="9">
        <v>2378.8697000000002</v>
      </c>
      <c r="H53" s="13" t="str">
        <f>"&lt;0.11"</f>
        <v>&lt;0.11</v>
      </c>
      <c r="I53" s="13">
        <v>0.20344999999999999</v>
      </c>
      <c r="J53" s="13">
        <v>5.0758000000000001</v>
      </c>
      <c r="K53" s="10">
        <v>331.65025000000003</v>
      </c>
      <c r="L53" s="14">
        <v>207.76464999999999</v>
      </c>
      <c r="M53" s="10">
        <v>316.59440000000001</v>
      </c>
      <c r="N53" s="14">
        <v>48.44415</v>
      </c>
      <c r="O53" s="13" t="str">
        <f>"&lt;0.11"</f>
        <v>&lt;0.11</v>
      </c>
      <c r="P53" s="14">
        <v>38.168900000000001</v>
      </c>
      <c r="Q53" s="13">
        <v>2.6449500000000001</v>
      </c>
      <c r="R53" s="14">
        <v>109.64494999999999</v>
      </c>
      <c r="S53" s="13" t="str">
        <f>"&lt;0.32"</f>
        <v>&lt;0.32</v>
      </c>
      <c r="T53" s="13">
        <v>5.508</v>
      </c>
      <c r="U53" s="12">
        <v>28.447660777591999</v>
      </c>
      <c r="V53" s="15">
        <v>2.9156</v>
      </c>
    </row>
    <row r="54" spans="1:22" s="1" customFormat="1" ht="12.75">
      <c r="A54" s="7">
        <v>65663</v>
      </c>
      <c r="B54" s="8" t="s">
        <v>81</v>
      </c>
      <c r="C54" s="9">
        <v>943</v>
      </c>
      <c r="D54" s="10">
        <v>2734.7</v>
      </c>
      <c r="E54" s="11">
        <v>5.04</v>
      </c>
      <c r="F54" s="12">
        <v>60.4538087294166</v>
      </c>
      <c r="G54" s="9">
        <v>2572.8368</v>
      </c>
      <c r="H54" s="13">
        <v>0.21504999999999999</v>
      </c>
      <c r="I54" s="13">
        <v>0.14380000000000001</v>
      </c>
      <c r="J54" s="13">
        <v>5.9494999999999996</v>
      </c>
      <c r="K54" s="10">
        <v>244.35749999999999</v>
      </c>
      <c r="L54" s="14">
        <v>96.076400000000007</v>
      </c>
      <c r="M54" s="10">
        <v>363.35879999999997</v>
      </c>
      <c r="N54" s="14">
        <v>78.897649999999999</v>
      </c>
      <c r="O54" s="13" t="str">
        <f>"&lt;0.10"</f>
        <v>&lt;0.10</v>
      </c>
      <c r="P54" s="14">
        <v>57.282400000000003</v>
      </c>
      <c r="Q54" s="13">
        <v>2.7719999999999998</v>
      </c>
      <c r="R54" s="14">
        <v>149.49350000000001</v>
      </c>
      <c r="S54" s="13" t="str">
        <f>"&lt;0.32"</f>
        <v>&lt;0.32</v>
      </c>
      <c r="T54" s="13">
        <v>6.8394000000000004</v>
      </c>
      <c r="U54" s="12">
        <v>27.1076016566332</v>
      </c>
      <c r="V54" s="15">
        <v>2.1023999999999998</v>
      </c>
    </row>
    <row r="55" spans="1:22" s="1" customFormat="1" ht="12.75">
      <c r="A55" s="7">
        <v>65664</v>
      </c>
      <c r="B55" s="8" t="s">
        <v>82</v>
      </c>
      <c r="C55" s="9">
        <v>760</v>
      </c>
      <c r="D55" s="10">
        <v>2204</v>
      </c>
      <c r="E55" s="11">
        <v>5.19</v>
      </c>
      <c r="F55" s="12">
        <v>69.177817425085706</v>
      </c>
      <c r="G55" s="9">
        <v>2813.7055999999998</v>
      </c>
      <c r="H55" s="13">
        <v>0.19794999999999999</v>
      </c>
      <c r="I55" s="13" t="str">
        <f>"&lt;0.10"</f>
        <v>&lt;0.10</v>
      </c>
      <c r="J55" s="13">
        <v>5.5799500000000002</v>
      </c>
      <c r="K55" s="10">
        <v>246.53555</v>
      </c>
      <c r="L55" s="14">
        <v>160.17765</v>
      </c>
      <c r="M55" s="10">
        <v>387.28680000000003</v>
      </c>
      <c r="N55" s="14">
        <v>118.9721</v>
      </c>
      <c r="O55" s="13" t="str">
        <f>"&lt;0.10"</f>
        <v>&lt;0.10</v>
      </c>
      <c r="P55" s="14">
        <v>46.092649999999999</v>
      </c>
      <c r="Q55" s="13">
        <v>2.5406</v>
      </c>
      <c r="R55" s="14">
        <v>128.94925000000001</v>
      </c>
      <c r="S55" s="13" t="str">
        <f>"&lt;0.31"</f>
        <v>&lt;0.31</v>
      </c>
      <c r="T55" s="13">
        <v>7.2754000000000003</v>
      </c>
      <c r="U55" s="12">
        <v>25.885512749163901</v>
      </c>
      <c r="V55" s="15">
        <v>0.77985000000000004</v>
      </c>
    </row>
    <row r="56" spans="1:22" s="1" customFormat="1" ht="12.75">
      <c r="A56" s="7">
        <v>65665</v>
      </c>
      <c r="B56" s="8" t="s">
        <v>83</v>
      </c>
      <c r="C56" s="9">
        <v>736</v>
      </c>
      <c r="D56" s="10">
        <v>2134.4</v>
      </c>
      <c r="E56" s="11">
        <v>4.97</v>
      </c>
      <c r="F56" s="12">
        <v>64.346433072190194</v>
      </c>
      <c r="G56" s="9">
        <v>2449.25</v>
      </c>
      <c r="H56" s="13" t="str">
        <f>"&lt;0.10"</f>
        <v>&lt;0.10</v>
      </c>
      <c r="I56" s="13">
        <v>0.1225</v>
      </c>
      <c r="J56" s="13">
        <v>5.1875</v>
      </c>
      <c r="K56" s="10">
        <v>292.20125000000002</v>
      </c>
      <c r="L56" s="14">
        <v>183.39250000000001</v>
      </c>
      <c r="M56" s="10">
        <v>327.74250000000001</v>
      </c>
      <c r="N56" s="14">
        <v>104.6</v>
      </c>
      <c r="O56" s="13" t="str">
        <f>"&lt;0.10"</f>
        <v>&lt;0.10</v>
      </c>
      <c r="P56" s="14">
        <v>44.123750000000001</v>
      </c>
      <c r="Q56" s="13">
        <v>2.2275</v>
      </c>
      <c r="R56" s="14">
        <v>157.16999999999999</v>
      </c>
      <c r="S56" s="13" t="str">
        <f>"&lt;0.30"</f>
        <v>&lt;0.30</v>
      </c>
      <c r="T56" s="13">
        <v>4.99125</v>
      </c>
      <c r="U56" s="12">
        <v>24.305181070791502</v>
      </c>
      <c r="V56" s="15">
        <v>1.84195</v>
      </c>
    </row>
    <row r="57" spans="1:22" s="1" customFormat="1" ht="12.75">
      <c r="A57" s="7">
        <v>65666</v>
      </c>
      <c r="B57" s="8" t="s">
        <v>84</v>
      </c>
      <c r="C57" s="9">
        <v>778</v>
      </c>
      <c r="D57" s="10">
        <v>2256.1999999999998</v>
      </c>
      <c r="E57" s="11">
        <v>5.07</v>
      </c>
      <c r="F57" s="12">
        <v>65.549540224116299</v>
      </c>
      <c r="G57" s="9">
        <v>2631.2638999999999</v>
      </c>
      <c r="H57" s="13">
        <v>0.11805</v>
      </c>
      <c r="I57" s="13">
        <v>0.1653</v>
      </c>
      <c r="J57" s="13">
        <v>6.4680499999999999</v>
      </c>
      <c r="K57" s="10">
        <v>326.68335000000002</v>
      </c>
      <c r="L57" s="14">
        <v>104.2028</v>
      </c>
      <c r="M57" s="10">
        <v>346.11804999999998</v>
      </c>
      <c r="N57" s="14">
        <v>74.736099999999993</v>
      </c>
      <c r="O57" s="13" t="str">
        <f>"&lt;0.11"</f>
        <v>&lt;0.11</v>
      </c>
      <c r="P57" s="14">
        <v>60.45</v>
      </c>
      <c r="Q57" s="13">
        <v>2.83195</v>
      </c>
      <c r="R57" s="14">
        <v>138.06665000000001</v>
      </c>
      <c r="S57" s="13" t="str">
        <f>"&lt;0.34"</f>
        <v>&lt;0.34</v>
      </c>
      <c r="T57" s="13">
        <v>5.6555499999999999</v>
      </c>
      <c r="U57" s="12">
        <v>25.2795813369565</v>
      </c>
      <c r="V57" s="15">
        <v>2.2336999999999998</v>
      </c>
    </row>
    <row r="58" spans="1:22" s="1" customFormat="1" ht="12.75">
      <c r="A58" s="7">
        <v>65667</v>
      </c>
      <c r="B58" s="8" t="s">
        <v>85</v>
      </c>
      <c r="C58" s="9">
        <v>811</v>
      </c>
      <c r="D58" s="10">
        <v>2351.9</v>
      </c>
      <c r="E58" s="11">
        <v>5.1100000000000003</v>
      </c>
      <c r="F58" s="12">
        <v>68.710553942053707</v>
      </c>
      <c r="G58" s="9">
        <v>3026.8352500000001</v>
      </c>
      <c r="H58" s="13">
        <v>0.2399</v>
      </c>
      <c r="I58" s="13">
        <v>0.12859999999999999</v>
      </c>
      <c r="J58" s="13">
        <v>6.5086500000000003</v>
      </c>
      <c r="K58" s="10">
        <v>294.65460000000002</v>
      </c>
      <c r="L58" s="14">
        <v>168.81505000000001</v>
      </c>
      <c r="M58" s="10">
        <v>447.85984999999999</v>
      </c>
      <c r="N58" s="14">
        <v>109.5318</v>
      </c>
      <c r="O58" s="13" t="str">
        <f>"&lt;0.12"</f>
        <v>&lt;0.12</v>
      </c>
      <c r="P58" s="14">
        <v>51.367049999999999</v>
      </c>
      <c r="Q58" s="13">
        <v>3.1821000000000002</v>
      </c>
      <c r="R58" s="14">
        <v>181.73990000000001</v>
      </c>
      <c r="S58" s="13" t="str">
        <f>"&lt;0.35"</f>
        <v>&lt;0.35</v>
      </c>
      <c r="T58" s="13">
        <v>9.4624500000000005</v>
      </c>
      <c r="U58" s="12">
        <v>28.412717769230799</v>
      </c>
      <c r="V58" s="15">
        <v>1.13015</v>
      </c>
    </row>
    <row r="59" spans="1:22" s="1" customFormat="1" ht="12.75">
      <c r="A59" s="7">
        <v>65668</v>
      </c>
      <c r="B59" s="8" t="s">
        <v>86</v>
      </c>
      <c r="C59" s="9">
        <v>842</v>
      </c>
      <c r="D59" s="10">
        <v>2441.8000000000002</v>
      </c>
      <c r="E59" s="11">
        <v>5.16</v>
      </c>
      <c r="F59" s="12">
        <v>65.963350868059194</v>
      </c>
      <c r="G59" s="9">
        <v>2696.0446000000002</v>
      </c>
      <c r="H59" s="13">
        <v>0.16314999999999999</v>
      </c>
      <c r="I59" s="13">
        <v>0.1608</v>
      </c>
      <c r="J59" s="13">
        <v>3.9695</v>
      </c>
      <c r="K59" s="10">
        <v>380.28874999999999</v>
      </c>
      <c r="L59" s="14">
        <v>330.4366</v>
      </c>
      <c r="M59" s="10">
        <v>350.62909999999999</v>
      </c>
      <c r="N59" s="14">
        <v>105.15260000000001</v>
      </c>
      <c r="O59" s="13" t="str">
        <f>"&lt;0.09"</f>
        <v>&lt;0.09</v>
      </c>
      <c r="P59" s="14">
        <v>37.99765</v>
      </c>
      <c r="Q59" s="13">
        <v>2.4870999999999999</v>
      </c>
      <c r="R59" s="14">
        <v>136.79225</v>
      </c>
      <c r="S59" s="13" t="str">
        <f>"&lt;0.29"</f>
        <v>&lt;0.29</v>
      </c>
      <c r="T59" s="13">
        <v>7.0891999999999999</v>
      </c>
      <c r="U59" s="12">
        <v>26.400436673912999</v>
      </c>
      <c r="V59" s="15">
        <v>1.0886499999999999</v>
      </c>
    </row>
    <row r="60" spans="1:22" s="1" customFormat="1" ht="12.75">
      <c r="A60" s="7">
        <v>65669</v>
      </c>
      <c r="B60" s="8" t="s">
        <v>87</v>
      </c>
      <c r="C60" s="9">
        <v>1200</v>
      </c>
      <c r="D60" s="10">
        <v>3480</v>
      </c>
      <c r="E60" s="11">
        <v>4.92</v>
      </c>
      <c r="F60" s="12">
        <v>53.692724871799697</v>
      </c>
      <c r="G60" s="9">
        <v>2600.0675500000002</v>
      </c>
      <c r="H60" s="13">
        <v>0.18784999999999999</v>
      </c>
      <c r="I60" s="13">
        <v>0.21485000000000001</v>
      </c>
      <c r="J60" s="13">
        <v>5.7270500000000002</v>
      </c>
      <c r="K60" s="10">
        <v>452.69189999999998</v>
      </c>
      <c r="L60" s="14">
        <v>102.0716</v>
      </c>
      <c r="M60" s="10">
        <v>393.38650000000001</v>
      </c>
      <c r="N60" s="14">
        <v>46.805399999999999</v>
      </c>
      <c r="O60" s="13" t="str">
        <f>"&lt;0.11"</f>
        <v>&lt;0.11</v>
      </c>
      <c r="P60" s="14">
        <v>56.440550000000002</v>
      </c>
      <c r="Q60" s="13">
        <v>2.8851499999999999</v>
      </c>
      <c r="R60" s="14">
        <v>134.37295</v>
      </c>
      <c r="S60" s="13">
        <v>1.8432500000000001</v>
      </c>
      <c r="T60" s="13">
        <v>5.4391999999999996</v>
      </c>
      <c r="U60" s="12">
        <v>31.262474330267601</v>
      </c>
      <c r="V60" s="15">
        <v>3.8144499999999999</v>
      </c>
    </row>
    <row r="61" spans="1:22" s="1" customFormat="1" ht="12.75">
      <c r="A61" s="7">
        <v>65670</v>
      </c>
      <c r="B61" s="8" t="s">
        <v>88</v>
      </c>
      <c r="C61" s="9">
        <v>727</v>
      </c>
      <c r="D61" s="10">
        <v>2108.3000000000002</v>
      </c>
      <c r="E61" s="11">
        <v>5.46</v>
      </c>
      <c r="F61" s="12">
        <v>76.335158636747494</v>
      </c>
      <c r="G61" s="9">
        <v>3222.7879499999999</v>
      </c>
      <c r="H61" s="13">
        <v>0.24475</v>
      </c>
      <c r="I61" s="13" t="str">
        <f>"&lt;0.10"</f>
        <v>&lt;0.10</v>
      </c>
      <c r="J61" s="13">
        <v>5.0654500000000002</v>
      </c>
      <c r="K61" s="10">
        <v>268.83510000000001</v>
      </c>
      <c r="L61" s="14">
        <v>156.1754</v>
      </c>
      <c r="M61" s="10">
        <v>503.35079999999999</v>
      </c>
      <c r="N61" s="14">
        <v>125.9529</v>
      </c>
      <c r="O61" s="13" t="str">
        <f>"&lt;0.10"</f>
        <v>&lt;0.10</v>
      </c>
      <c r="P61" s="14">
        <v>54.548450000000003</v>
      </c>
      <c r="Q61" s="13">
        <v>2.5274999999999999</v>
      </c>
      <c r="R61" s="14">
        <v>184.3115</v>
      </c>
      <c r="S61" s="13" t="str">
        <f>"&lt;0.32"</f>
        <v>&lt;0.32</v>
      </c>
      <c r="T61" s="13">
        <v>10.87565</v>
      </c>
      <c r="U61" s="12">
        <v>27.439710667502801</v>
      </c>
      <c r="V61" s="15">
        <v>0.25205</v>
      </c>
    </row>
    <row r="62" spans="1:22" s="1" customFormat="1" ht="12.75">
      <c r="A62" s="7">
        <v>65671</v>
      </c>
      <c r="B62" s="8" t="s">
        <v>89</v>
      </c>
      <c r="C62" s="9">
        <v>773</v>
      </c>
      <c r="D62" s="10">
        <v>2241.6999999999998</v>
      </c>
      <c r="E62" s="11">
        <v>5.4</v>
      </c>
      <c r="F62" s="12">
        <v>72.5537797642275</v>
      </c>
      <c r="G62" s="9">
        <v>2912.3404500000001</v>
      </c>
      <c r="H62" s="13">
        <v>0.23669999999999999</v>
      </c>
      <c r="I62" s="13" t="str">
        <f>"&lt;0.11"</f>
        <v>&lt;0.11</v>
      </c>
      <c r="J62" s="13">
        <v>5.2819000000000003</v>
      </c>
      <c r="K62" s="10">
        <v>296.27924999999999</v>
      </c>
      <c r="L62" s="14">
        <v>231.91354999999999</v>
      </c>
      <c r="M62" s="10">
        <v>432.03059999999999</v>
      </c>
      <c r="N62" s="14">
        <v>130.97075000000001</v>
      </c>
      <c r="O62" s="13" t="str">
        <f>"&lt;0.11"</f>
        <v>&lt;0.11</v>
      </c>
      <c r="P62" s="14">
        <v>47.449449999999999</v>
      </c>
      <c r="Q62" s="13">
        <v>2.94415</v>
      </c>
      <c r="R62" s="14">
        <v>195.94280000000001</v>
      </c>
      <c r="S62" s="13" t="str">
        <f>"&lt;0.32"</f>
        <v>&lt;0.32</v>
      </c>
      <c r="T62" s="13">
        <v>9.2752499999999998</v>
      </c>
      <c r="U62" s="12">
        <v>26.136349334726901</v>
      </c>
      <c r="V62" s="15">
        <v>0.32335000000000003</v>
      </c>
    </row>
    <row r="63" spans="1:22" s="1" customFormat="1" ht="12.75">
      <c r="A63" s="7">
        <v>65672</v>
      </c>
      <c r="B63" s="8" t="s">
        <v>90</v>
      </c>
      <c r="C63" s="9">
        <v>838</v>
      </c>
      <c r="D63" s="10">
        <v>2430.1999999999998</v>
      </c>
      <c r="E63" s="11">
        <v>5.16</v>
      </c>
      <c r="F63" s="12">
        <v>67.291001712958604</v>
      </c>
      <c r="G63" s="9">
        <v>2726.8463499999998</v>
      </c>
      <c r="H63" s="13">
        <v>0.20985000000000001</v>
      </c>
      <c r="I63" s="13">
        <v>0.11584999999999999</v>
      </c>
      <c r="J63" s="13">
        <v>6.1926500000000004</v>
      </c>
      <c r="K63" s="10">
        <v>211.95869999999999</v>
      </c>
      <c r="L63" s="14">
        <v>97.668599999999998</v>
      </c>
      <c r="M63" s="10">
        <v>393.89679999999998</v>
      </c>
      <c r="N63" s="14">
        <v>105.22705000000001</v>
      </c>
      <c r="O63" s="13" t="str">
        <f>"&lt;0.09"</f>
        <v>&lt;0.09</v>
      </c>
      <c r="P63" s="14">
        <v>283.18579999999997</v>
      </c>
      <c r="Q63" s="13">
        <v>3.3291499999999998</v>
      </c>
      <c r="R63" s="14">
        <v>224.80965</v>
      </c>
      <c r="S63" s="13" t="str">
        <f>"&lt;0.28"</f>
        <v>&lt;0.28</v>
      </c>
      <c r="T63" s="13">
        <v>7.6823499999999996</v>
      </c>
      <c r="U63" s="12">
        <v>27.341515999721299</v>
      </c>
      <c r="V63" s="15">
        <v>1.1771499999999999</v>
      </c>
    </row>
    <row r="64" spans="1:22" s="1" customFormat="1" ht="12.75">
      <c r="A64" s="7">
        <v>65673</v>
      </c>
      <c r="B64" s="8" t="s">
        <v>91</v>
      </c>
      <c r="C64" s="9">
        <v>695</v>
      </c>
      <c r="D64" s="10">
        <v>2015.5</v>
      </c>
      <c r="E64" s="11">
        <v>5.34</v>
      </c>
      <c r="F64" s="12">
        <v>75.469434583605207</v>
      </c>
      <c r="G64" s="9">
        <v>3173.5945999999999</v>
      </c>
      <c r="H64" s="13">
        <v>0.23649999999999999</v>
      </c>
      <c r="I64" s="13">
        <v>0.11755</v>
      </c>
      <c r="J64" s="13">
        <v>5.6324500000000004</v>
      </c>
      <c r="K64" s="10">
        <v>264.6311</v>
      </c>
      <c r="L64" s="14">
        <v>170.79595</v>
      </c>
      <c r="M64" s="10">
        <v>453.59055000000001</v>
      </c>
      <c r="N64" s="14">
        <v>135.08785</v>
      </c>
      <c r="O64" s="13" t="str">
        <f>"&lt;0.11"</f>
        <v>&lt;0.11</v>
      </c>
      <c r="P64" s="14">
        <v>115.1743</v>
      </c>
      <c r="Q64" s="13">
        <v>2.6432500000000001</v>
      </c>
      <c r="R64" s="14">
        <v>226.37295</v>
      </c>
      <c r="S64" s="13" t="str">
        <f>"&lt;0.33"</f>
        <v>&lt;0.33</v>
      </c>
      <c r="T64" s="13">
        <v>9.2824500000000008</v>
      </c>
      <c r="U64" s="12">
        <v>27.278050409420299</v>
      </c>
      <c r="V64" s="15">
        <v>0.44745000000000001</v>
      </c>
    </row>
    <row r="65" spans="1:22" s="1" customFormat="1" ht="12.75">
      <c r="A65" s="7">
        <v>65674</v>
      </c>
      <c r="B65" s="8" t="s">
        <v>92</v>
      </c>
      <c r="C65" s="9">
        <v>1252</v>
      </c>
      <c r="D65" s="10">
        <v>3630.8</v>
      </c>
      <c r="E65" s="11">
        <v>4.8899999999999997</v>
      </c>
      <c r="F65" s="12">
        <v>47.8011406611867</v>
      </c>
      <c r="G65" s="9">
        <v>1999.125</v>
      </c>
      <c r="H65" s="13">
        <v>0.20569999999999999</v>
      </c>
      <c r="I65" s="13">
        <v>0.14660000000000001</v>
      </c>
      <c r="J65" s="13">
        <v>4.4534000000000002</v>
      </c>
      <c r="K65" s="10">
        <v>276.26364999999998</v>
      </c>
      <c r="L65" s="14">
        <v>144.73634999999999</v>
      </c>
      <c r="M65" s="10">
        <v>266.41820000000001</v>
      </c>
      <c r="N65" s="14">
        <v>49.0807</v>
      </c>
      <c r="O65" s="13" t="str">
        <f>"&lt;0.09"</f>
        <v>&lt;0.09</v>
      </c>
      <c r="P65" s="14">
        <v>332.16930000000002</v>
      </c>
      <c r="Q65" s="13">
        <v>3.4511500000000002</v>
      </c>
      <c r="R65" s="14">
        <v>199.17160000000001</v>
      </c>
      <c r="S65" s="13">
        <v>1.5863499999999999</v>
      </c>
      <c r="T65" s="13">
        <v>7.5317999999999996</v>
      </c>
      <c r="U65" s="12">
        <v>29.353085860646601</v>
      </c>
      <c r="V65" s="15">
        <v>5.3621999999999996</v>
      </c>
    </row>
    <row r="66" spans="1:22" s="1" customFormat="1" ht="12.75">
      <c r="A66" s="7">
        <v>65675</v>
      </c>
      <c r="B66" s="8" t="s">
        <v>93</v>
      </c>
      <c r="C66" s="9">
        <v>926</v>
      </c>
      <c r="D66" s="10">
        <v>2685.4</v>
      </c>
      <c r="E66" s="11">
        <v>5.01</v>
      </c>
      <c r="F66" s="12">
        <v>62.367503755885998</v>
      </c>
      <c r="G66" s="9">
        <v>2669.2815999999998</v>
      </c>
      <c r="H66" s="13">
        <v>0.1767</v>
      </c>
      <c r="I66" s="13">
        <v>0.2026</v>
      </c>
      <c r="J66" s="13">
        <v>5.8132000000000001</v>
      </c>
      <c r="K66" s="10">
        <v>416.40375</v>
      </c>
      <c r="L66" s="14">
        <v>106.43819999999999</v>
      </c>
      <c r="M66" s="10">
        <v>418.07900000000001</v>
      </c>
      <c r="N66" s="14">
        <v>65.949700000000007</v>
      </c>
      <c r="O66" s="13" t="str">
        <f>"&lt;0.11"</f>
        <v>&lt;0.11</v>
      </c>
      <c r="P66" s="14">
        <v>140.18244999999999</v>
      </c>
      <c r="Q66" s="13">
        <v>2.8835999999999999</v>
      </c>
      <c r="R66" s="14">
        <v>171.85919999999999</v>
      </c>
      <c r="S66" s="13" t="str">
        <f>"&lt;0.35"</f>
        <v>&lt;0.35</v>
      </c>
      <c r="T66" s="13">
        <v>7.8089000000000004</v>
      </c>
      <c r="U66" s="12">
        <v>28.4006990412486</v>
      </c>
      <c r="V66" s="15">
        <v>2.57375</v>
      </c>
    </row>
    <row r="67" spans="1:22" s="1" customFormat="1" ht="12.75">
      <c r="A67" s="7">
        <v>65676</v>
      </c>
      <c r="B67" s="8" t="s">
        <v>94</v>
      </c>
      <c r="C67" s="9">
        <v>991</v>
      </c>
      <c r="D67" s="10">
        <v>2873.9</v>
      </c>
      <c r="E67" s="11">
        <v>5.28</v>
      </c>
      <c r="F67" s="12">
        <v>65.606968276785906</v>
      </c>
      <c r="G67" s="9">
        <v>2658.9268499999998</v>
      </c>
      <c r="H67" s="13">
        <v>0.22314999999999999</v>
      </c>
      <c r="I67" s="13">
        <v>0.13780000000000001</v>
      </c>
      <c r="J67" s="13">
        <v>5.4927000000000001</v>
      </c>
      <c r="K67" s="10">
        <v>279.76339999999999</v>
      </c>
      <c r="L67" s="14">
        <v>106.29635</v>
      </c>
      <c r="M67" s="10">
        <v>417.12684999999999</v>
      </c>
      <c r="N67" s="14">
        <v>73.620750000000001</v>
      </c>
      <c r="O67" s="13" t="str">
        <f>"&lt;0.10"</f>
        <v>&lt;0.10</v>
      </c>
      <c r="P67" s="14">
        <v>417.53295000000003</v>
      </c>
      <c r="Q67" s="13">
        <v>2.8219500000000002</v>
      </c>
      <c r="R67" s="14">
        <v>260.89879999999999</v>
      </c>
      <c r="S67" s="13" t="str">
        <f>"&lt;0.30"</f>
        <v>&lt;0.30</v>
      </c>
      <c r="T67" s="13">
        <v>8.7170500000000004</v>
      </c>
      <c r="U67" s="12">
        <v>28.744822729096999</v>
      </c>
      <c r="V67" s="15">
        <v>1.0097</v>
      </c>
    </row>
    <row r="68" spans="1:22" s="1" customFormat="1" ht="12.75">
      <c r="A68" s="7">
        <v>65677</v>
      </c>
      <c r="B68" s="8" t="s">
        <v>95</v>
      </c>
      <c r="C68" s="9">
        <v>1249</v>
      </c>
      <c r="D68" s="10">
        <v>3622.1</v>
      </c>
      <c r="E68" s="11">
        <v>4.78</v>
      </c>
      <c r="F68" s="12">
        <v>44.641819870397597</v>
      </c>
      <c r="G68" s="9">
        <v>2023.6328000000001</v>
      </c>
      <c r="H68" s="13">
        <v>0.14715</v>
      </c>
      <c r="I68" s="13">
        <v>0.20180000000000001</v>
      </c>
      <c r="J68" s="13">
        <v>4.6054500000000003</v>
      </c>
      <c r="K68" s="10">
        <v>398.14454999999998</v>
      </c>
      <c r="L68" s="14">
        <v>271.78514999999999</v>
      </c>
      <c r="M68" s="10">
        <v>240.12370000000001</v>
      </c>
      <c r="N68" s="14">
        <v>62.095050000000001</v>
      </c>
      <c r="O68" s="13" t="str">
        <f>"&lt;0.10"</f>
        <v>&lt;0.10</v>
      </c>
      <c r="P68" s="14">
        <v>35.151049999999998</v>
      </c>
      <c r="Q68" s="13">
        <v>2.1848999999999998</v>
      </c>
      <c r="R68" s="14">
        <v>146.21615</v>
      </c>
      <c r="S68" s="13">
        <v>1.85155</v>
      </c>
      <c r="T68" s="13">
        <v>6.2291499999999997</v>
      </c>
      <c r="U68" s="12">
        <v>29.051034485507301</v>
      </c>
      <c r="V68" s="15">
        <v>5.9829499999999998</v>
      </c>
    </row>
    <row r="69" spans="1:22" s="1" customFormat="1" ht="12.75">
      <c r="A69" s="7">
        <v>65678</v>
      </c>
      <c r="B69" s="8" t="s">
        <v>96</v>
      </c>
      <c r="C69" s="9">
        <v>850</v>
      </c>
      <c r="D69" s="10">
        <v>2465</v>
      </c>
      <c r="E69" s="11">
        <v>5.05</v>
      </c>
      <c r="F69" s="12">
        <v>63.558085026047699</v>
      </c>
      <c r="G69" s="9">
        <v>2496.2766000000001</v>
      </c>
      <c r="H69" s="13">
        <v>0.20080000000000001</v>
      </c>
      <c r="I69" s="13">
        <v>0.16619999999999999</v>
      </c>
      <c r="J69" s="13">
        <v>6.3178000000000001</v>
      </c>
      <c r="K69" s="10">
        <v>291.87234999999998</v>
      </c>
      <c r="L69" s="14">
        <v>76.199449999999999</v>
      </c>
      <c r="M69" s="10">
        <v>383.20744999999999</v>
      </c>
      <c r="N69" s="14">
        <v>47.0306</v>
      </c>
      <c r="O69" s="13" t="str">
        <f>"&lt;0.11"</f>
        <v>&lt;0.11</v>
      </c>
      <c r="P69" s="14">
        <v>206.23535000000001</v>
      </c>
      <c r="Q69" s="13">
        <v>3.2313999999999998</v>
      </c>
      <c r="R69" s="14">
        <v>176.98269999999999</v>
      </c>
      <c r="S69" s="13" t="str">
        <f>"&lt;0.32"</f>
        <v>&lt;0.32</v>
      </c>
      <c r="T69" s="13">
        <v>5.5997500000000002</v>
      </c>
      <c r="U69" s="12">
        <v>26.380337056577499</v>
      </c>
      <c r="V69" s="15">
        <v>2.5211999999999999</v>
      </c>
    </row>
    <row r="70" spans="1:22" s="1" customFormat="1" ht="12.75">
      <c r="A70" s="7">
        <v>65679</v>
      </c>
      <c r="B70" s="8" t="s">
        <v>97</v>
      </c>
      <c r="C70" s="9">
        <v>842</v>
      </c>
      <c r="D70" s="10">
        <v>2441.8000000000002</v>
      </c>
      <c r="E70" s="11">
        <v>4.99</v>
      </c>
      <c r="F70" s="12">
        <v>59.687439540751903</v>
      </c>
      <c r="G70" s="9">
        <v>2252.7224999999999</v>
      </c>
      <c r="H70" s="13">
        <v>0.16885</v>
      </c>
      <c r="I70" s="13">
        <v>0.19505</v>
      </c>
      <c r="J70" s="13">
        <v>5.8547000000000002</v>
      </c>
      <c r="K70" s="10">
        <v>397.71075000000002</v>
      </c>
      <c r="L70" s="14">
        <v>245.78139999999999</v>
      </c>
      <c r="M70" s="10">
        <v>295.48689999999999</v>
      </c>
      <c r="N70" s="14">
        <v>58.634799999999998</v>
      </c>
      <c r="O70" s="13" t="str">
        <f>"&lt;0.10"</f>
        <v>&lt;0.10</v>
      </c>
      <c r="P70" s="14">
        <v>40.8416</v>
      </c>
      <c r="Q70" s="13">
        <v>2.6937000000000002</v>
      </c>
      <c r="R70" s="14">
        <v>137.81934999999999</v>
      </c>
      <c r="S70" s="13">
        <v>0.42409999999999998</v>
      </c>
      <c r="T70" s="13">
        <v>5.4895500000000004</v>
      </c>
      <c r="U70" s="12">
        <v>24.349820225195099</v>
      </c>
      <c r="V70" s="15">
        <v>5.9693500000000004</v>
      </c>
    </row>
    <row r="71" spans="1:22" s="1" customFormat="1" ht="12.75">
      <c r="A71" s="7">
        <v>65680</v>
      </c>
      <c r="B71" s="8" t="s">
        <v>98</v>
      </c>
      <c r="C71" s="9">
        <v>687</v>
      </c>
      <c r="D71" s="10">
        <v>1992.3</v>
      </c>
      <c r="E71" s="11">
        <v>5.26</v>
      </c>
      <c r="F71" s="12">
        <v>73.073491199766096</v>
      </c>
      <c r="G71" s="9">
        <v>2895.1624999999999</v>
      </c>
      <c r="H71" s="13" t="str">
        <f>"&lt;0.10"</f>
        <v>&lt;0.10</v>
      </c>
      <c r="I71" s="13">
        <v>0.20749999999999999</v>
      </c>
      <c r="J71" s="13">
        <v>5.78125</v>
      </c>
      <c r="K71" s="10">
        <v>322.3775</v>
      </c>
      <c r="L71" s="14">
        <v>196.04</v>
      </c>
      <c r="M71" s="10">
        <v>435.88375000000002</v>
      </c>
      <c r="N71" s="14">
        <v>60.447499999999998</v>
      </c>
      <c r="O71" s="13" t="str">
        <f>"&lt;0.10"</f>
        <v>&lt;0.10</v>
      </c>
      <c r="P71" s="14">
        <v>47.051250000000003</v>
      </c>
      <c r="Q71" s="13">
        <v>2.9137499999999998</v>
      </c>
      <c r="R71" s="14">
        <v>134.76625000000001</v>
      </c>
      <c r="S71" s="13" t="str">
        <f>"&lt;0.30"</f>
        <v>&lt;0.30</v>
      </c>
      <c r="T71" s="13">
        <v>3.3912499999999999</v>
      </c>
      <c r="U71" s="12">
        <v>25.7486184021739</v>
      </c>
      <c r="V71" s="15">
        <v>1.0346500000000001</v>
      </c>
    </row>
    <row r="72" spans="1:22" s="1" customFormat="1" ht="12.75">
      <c r="A72" s="7">
        <v>65681</v>
      </c>
      <c r="B72" s="8" t="s">
        <v>99</v>
      </c>
      <c r="C72" s="9">
        <v>851</v>
      </c>
      <c r="D72" s="10">
        <v>2467.9</v>
      </c>
      <c r="E72" s="11">
        <v>4.99</v>
      </c>
      <c r="F72" s="12">
        <v>61.249885224409503</v>
      </c>
      <c r="G72" s="9">
        <v>2372.7073500000001</v>
      </c>
      <c r="H72" s="13">
        <v>0.10485</v>
      </c>
      <c r="I72" s="13">
        <v>0.15325</v>
      </c>
      <c r="J72" s="13">
        <v>6.7845500000000003</v>
      </c>
      <c r="K72" s="10">
        <v>234.87440000000001</v>
      </c>
      <c r="L72" s="14">
        <v>154.44354999999999</v>
      </c>
      <c r="M72" s="10">
        <v>329.83870000000002</v>
      </c>
      <c r="N72" s="14">
        <v>56.778799999999997</v>
      </c>
      <c r="O72" s="13" t="str">
        <f>"&lt;0.09"</f>
        <v>&lt;0.09</v>
      </c>
      <c r="P72" s="14">
        <v>154.84444999999999</v>
      </c>
      <c r="Q72" s="13">
        <v>3.1970000000000001</v>
      </c>
      <c r="R72" s="14">
        <v>165</v>
      </c>
      <c r="S72" s="13" t="str">
        <f>"&lt;0.28"</f>
        <v>&lt;0.28</v>
      </c>
      <c r="T72" s="13">
        <v>4.0967500000000001</v>
      </c>
      <c r="U72" s="12">
        <v>25.602396425027901</v>
      </c>
      <c r="V72" s="15">
        <v>1.85805</v>
      </c>
    </row>
    <row r="73" spans="1:22" s="1" customFormat="1" ht="12.75">
      <c r="A73" s="7">
        <v>65682</v>
      </c>
      <c r="B73" s="8" t="s">
        <v>100</v>
      </c>
      <c r="C73" s="9">
        <v>797</v>
      </c>
      <c r="D73" s="10">
        <v>2311.3000000000002</v>
      </c>
      <c r="E73" s="11">
        <v>5.3</v>
      </c>
      <c r="F73" s="12">
        <v>72.030720333889406</v>
      </c>
      <c r="G73" s="9">
        <v>2966.1772000000001</v>
      </c>
      <c r="H73" s="13">
        <v>0.19414999999999999</v>
      </c>
      <c r="I73" s="13">
        <v>0.1517</v>
      </c>
      <c r="J73" s="13">
        <v>5.9793500000000002</v>
      </c>
      <c r="K73" s="10">
        <v>292.56554999999997</v>
      </c>
      <c r="L73" s="14">
        <v>116.55459999999999</v>
      </c>
      <c r="M73" s="10">
        <v>491.18324999999999</v>
      </c>
      <c r="N73" s="14">
        <v>87.5364</v>
      </c>
      <c r="O73" s="13" t="str">
        <f>"&lt;0.10"</f>
        <v>&lt;0.10</v>
      </c>
      <c r="P73" s="14">
        <v>233.5085</v>
      </c>
      <c r="Q73" s="13">
        <v>3.4721000000000002</v>
      </c>
      <c r="R73" s="14">
        <v>220.45265000000001</v>
      </c>
      <c r="S73" s="13" t="str">
        <f>"&lt;0.30"</f>
        <v>&lt;0.30</v>
      </c>
      <c r="T73" s="13">
        <v>6.93445</v>
      </c>
      <c r="U73" s="12">
        <v>28.096612046543999</v>
      </c>
      <c r="V73" s="15">
        <v>0.48035</v>
      </c>
    </row>
    <row r="74" spans="1:22" s="1" customFormat="1" ht="12.75">
      <c r="A74" s="7">
        <v>65683</v>
      </c>
      <c r="B74" s="8" t="s">
        <v>109</v>
      </c>
      <c r="C74" s="9">
        <v>769</v>
      </c>
      <c r="D74" s="10">
        <v>2230.1</v>
      </c>
      <c r="E74" s="11">
        <v>5.0199999999999996</v>
      </c>
      <c r="F74" s="12">
        <v>64.478937403803698</v>
      </c>
      <c r="G74" s="9">
        <v>2513.36735</v>
      </c>
      <c r="H74" s="13" t="str">
        <f>"&lt;0.10"</f>
        <v>&lt;0.10</v>
      </c>
      <c r="I74" s="13">
        <v>0.36735000000000001</v>
      </c>
      <c r="J74" s="13">
        <v>6.3558500000000002</v>
      </c>
      <c r="K74" s="10">
        <v>375.95024999999998</v>
      </c>
      <c r="L74" s="14">
        <v>108.0408</v>
      </c>
      <c r="M74" s="10">
        <v>346.38905</v>
      </c>
      <c r="N74" s="14">
        <v>40.15945</v>
      </c>
      <c r="O74" s="13" t="str">
        <f>"&lt;0.10"</f>
        <v>&lt;0.10</v>
      </c>
      <c r="P74" s="14">
        <v>69.051000000000002</v>
      </c>
      <c r="Q74" s="13">
        <v>3.1020500000000002</v>
      </c>
      <c r="R74" s="14">
        <v>144.97194999999999</v>
      </c>
      <c r="S74" s="13" t="str">
        <f>"&lt;0.31"</f>
        <v>&lt;0.31</v>
      </c>
      <c r="T74" s="13">
        <v>4.1160500000000004</v>
      </c>
      <c r="U74" s="12">
        <v>24.861857598104798</v>
      </c>
      <c r="V74" s="15">
        <v>2.1395</v>
      </c>
    </row>
    <row r="75" spans="1:22" s="1" customFormat="1" ht="12.75">
      <c r="A75" s="7">
        <v>65684</v>
      </c>
      <c r="B75" s="8" t="s">
        <v>101</v>
      </c>
      <c r="C75" s="9">
        <v>676</v>
      </c>
      <c r="D75" s="10">
        <v>1960.4</v>
      </c>
      <c r="E75" s="11">
        <v>5.22</v>
      </c>
      <c r="F75" s="12">
        <v>69.608972470200001</v>
      </c>
      <c r="G75" s="9">
        <v>2343.2591499999999</v>
      </c>
      <c r="H75" s="13" t="str">
        <f>"&lt;0.10"</f>
        <v>&lt;0.10</v>
      </c>
      <c r="I75" s="13">
        <v>0.28534999999999999</v>
      </c>
      <c r="J75" s="13">
        <v>5.4385000000000003</v>
      </c>
      <c r="K75" s="10">
        <v>344.85079999999999</v>
      </c>
      <c r="L75" s="14">
        <v>380.25914999999998</v>
      </c>
      <c r="M75" s="10">
        <v>376.589</v>
      </c>
      <c r="N75" s="14">
        <v>59.835099999999997</v>
      </c>
      <c r="O75" s="13" t="str">
        <f>"&lt;0.10"</f>
        <v>&lt;0.10</v>
      </c>
      <c r="P75" s="14">
        <v>35.767000000000003</v>
      </c>
      <c r="Q75" s="13">
        <v>1.9882</v>
      </c>
      <c r="R75" s="14">
        <v>187.75129999999999</v>
      </c>
      <c r="S75" s="13" t="str">
        <f>"&lt;0.32"</f>
        <v>&lt;0.32</v>
      </c>
      <c r="T75" s="13">
        <v>3.6204000000000001</v>
      </c>
      <c r="U75" s="12">
        <v>22.964093573857301</v>
      </c>
      <c r="V75" s="15">
        <v>1.7206999999999999</v>
      </c>
    </row>
    <row r="76" spans="1:22" s="1" customFormat="1" ht="12.75">
      <c r="A76" s="7">
        <v>65685</v>
      </c>
      <c r="B76" s="8" t="s">
        <v>102</v>
      </c>
      <c r="C76" s="9">
        <v>684</v>
      </c>
      <c r="D76" s="10">
        <v>1983.6</v>
      </c>
      <c r="E76" s="11">
        <v>5.0599999999999996</v>
      </c>
      <c r="F76" s="12">
        <v>70.330466129405707</v>
      </c>
      <c r="G76" s="9">
        <v>2774.3312000000001</v>
      </c>
      <c r="H76" s="13" t="str">
        <f>"&lt;0.13"</f>
        <v>&lt;0.13</v>
      </c>
      <c r="I76" s="13">
        <v>0.1656</v>
      </c>
      <c r="J76" s="13">
        <v>5.1830999999999996</v>
      </c>
      <c r="K76" s="10">
        <v>268.82645000000002</v>
      </c>
      <c r="L76" s="14">
        <v>103.7086</v>
      </c>
      <c r="M76" s="10">
        <v>450.72449999999998</v>
      </c>
      <c r="N76" s="14">
        <v>51.519100000000002</v>
      </c>
      <c r="O76" s="13" t="str">
        <f>"&lt;0.13"</f>
        <v>&lt;0.13</v>
      </c>
      <c r="P76" s="14">
        <v>80.574849999999998</v>
      </c>
      <c r="Q76" s="13">
        <v>2.6225999999999998</v>
      </c>
      <c r="R76" s="14">
        <v>126.63695</v>
      </c>
      <c r="S76" s="13" t="str">
        <f>"&lt;0.39"</f>
        <v>&lt;0.39</v>
      </c>
      <c r="T76" s="13">
        <v>5.9442500000000003</v>
      </c>
      <c r="U76" s="12">
        <v>25.940306421962099</v>
      </c>
      <c r="V76" s="15">
        <v>1.2999499999999999</v>
      </c>
    </row>
    <row r="77" spans="1:22" s="1" customFormat="1" ht="12.75">
      <c r="A77" s="7">
        <v>65686</v>
      </c>
      <c r="B77" s="8" t="s">
        <v>103</v>
      </c>
      <c r="C77" s="9">
        <v>811</v>
      </c>
      <c r="D77" s="10">
        <v>2351.9</v>
      </c>
      <c r="E77" s="11">
        <v>5.25</v>
      </c>
      <c r="F77" s="12">
        <v>67.596183746839799</v>
      </c>
      <c r="G77" s="9">
        <v>2618.3130999999998</v>
      </c>
      <c r="H77" s="13">
        <v>0.2039</v>
      </c>
      <c r="I77" s="13" t="str">
        <f>"&lt;0.10"</f>
        <v>&lt;0.10</v>
      </c>
      <c r="J77" s="13">
        <v>5.7645499999999998</v>
      </c>
      <c r="K77" s="10">
        <v>350.06795</v>
      </c>
      <c r="L77" s="14">
        <v>312.20875000000001</v>
      </c>
      <c r="M77" s="10">
        <v>376.09465</v>
      </c>
      <c r="N77" s="14">
        <v>74.206299999999999</v>
      </c>
      <c r="O77" s="13" t="str">
        <f>"&lt;0.10"</f>
        <v>&lt;0.10</v>
      </c>
      <c r="P77" s="14">
        <v>33.456299999999999</v>
      </c>
      <c r="Q77" s="13">
        <v>2.8483000000000001</v>
      </c>
      <c r="R77" s="14">
        <v>151.267</v>
      </c>
      <c r="S77" s="13" t="str">
        <f>"&lt;0.30"</f>
        <v>&lt;0.30</v>
      </c>
      <c r="T77" s="13">
        <v>7.4539</v>
      </c>
      <c r="U77" s="12">
        <v>25.403335013656601</v>
      </c>
      <c r="V77" s="15">
        <v>0.41</v>
      </c>
    </row>
    <row r="78" spans="1:22" s="1" customFormat="1" ht="12.75">
      <c r="A78" s="7">
        <v>65687</v>
      </c>
      <c r="B78" s="8" t="s">
        <v>104</v>
      </c>
      <c r="C78" s="9">
        <v>755</v>
      </c>
      <c r="D78" s="10">
        <v>2189.5</v>
      </c>
      <c r="E78" s="11">
        <v>5.27</v>
      </c>
      <c r="F78" s="12">
        <v>71.227758946744402</v>
      </c>
      <c r="G78" s="9">
        <v>2952.0106000000001</v>
      </c>
      <c r="H78" s="13">
        <v>0.24074999999999999</v>
      </c>
      <c r="I78" s="13">
        <v>0.16005</v>
      </c>
      <c r="J78" s="13">
        <v>6.3677000000000001</v>
      </c>
      <c r="K78" s="10">
        <v>447.64814999999999</v>
      </c>
      <c r="L78" s="14">
        <v>252.97749999999999</v>
      </c>
      <c r="M78" s="10">
        <v>381.49340000000001</v>
      </c>
      <c r="N78" s="14">
        <v>84.154750000000007</v>
      </c>
      <c r="O78" s="13" t="str">
        <f>"&lt;0.11"</f>
        <v>&lt;0.11</v>
      </c>
      <c r="P78" s="14">
        <v>38.247349999999997</v>
      </c>
      <c r="Q78" s="13">
        <v>3.1256499999999998</v>
      </c>
      <c r="R78" s="14">
        <v>124.19575</v>
      </c>
      <c r="S78" s="13" t="str">
        <f>"&lt;0.32"</f>
        <v>&lt;0.32</v>
      </c>
      <c r="T78" s="13">
        <v>9.29495</v>
      </c>
      <c r="U78" s="12">
        <v>26.329787749163899</v>
      </c>
      <c r="V78" s="15">
        <v>0.52825</v>
      </c>
    </row>
    <row r="79" spans="1:22" s="1" customFormat="1" ht="12.75">
      <c r="A79" s="7">
        <v>65688</v>
      </c>
      <c r="B79" s="8" t="s">
        <v>105</v>
      </c>
      <c r="C79" s="9">
        <v>692</v>
      </c>
      <c r="D79" s="10">
        <v>2006.8</v>
      </c>
      <c r="E79" s="11">
        <v>5.33</v>
      </c>
      <c r="F79" s="12">
        <v>74.544917600371704</v>
      </c>
      <c r="G79" s="9">
        <v>3105.3699000000001</v>
      </c>
      <c r="H79" s="13">
        <v>0.24490000000000001</v>
      </c>
      <c r="I79" s="13">
        <v>0.1033</v>
      </c>
      <c r="J79" s="13">
        <v>5.97065</v>
      </c>
      <c r="K79" s="10">
        <v>255.07525000000001</v>
      </c>
      <c r="L79" s="14">
        <v>147.3546</v>
      </c>
      <c r="M79" s="10">
        <v>422.28444999999999</v>
      </c>
      <c r="N79" s="14">
        <v>88.400499999999994</v>
      </c>
      <c r="O79" s="13" t="str">
        <f>"&lt;0.10"</f>
        <v>&lt;0.10</v>
      </c>
      <c r="P79" s="14">
        <v>47.172199999999997</v>
      </c>
      <c r="Q79" s="13">
        <v>2.9553500000000001</v>
      </c>
      <c r="R79" s="14">
        <v>133.15944999999999</v>
      </c>
      <c r="S79" s="13" t="str">
        <f>"&lt;0.31"</f>
        <v>&lt;0.31</v>
      </c>
      <c r="T79" s="13">
        <v>8.5344499999999996</v>
      </c>
      <c r="U79" s="12">
        <v>26.3315274127648</v>
      </c>
      <c r="V79" s="15">
        <v>0.51395000000000002</v>
      </c>
    </row>
    <row r="80" spans="1:22" s="1" customFormat="1" ht="12.75">
      <c r="A80" s="16">
        <v>65689</v>
      </c>
      <c r="B80" s="17" t="s">
        <v>106</v>
      </c>
      <c r="C80" s="18">
        <v>659</v>
      </c>
      <c r="D80" s="19">
        <v>1911.1</v>
      </c>
      <c r="E80" s="20">
        <v>5.19</v>
      </c>
      <c r="F80" s="21">
        <v>70.057349031274001</v>
      </c>
      <c r="G80" s="18">
        <v>2489.3683000000001</v>
      </c>
      <c r="H80" s="22" t="str">
        <f>"&lt;0.11"</f>
        <v>&lt;0.11</v>
      </c>
      <c r="I80" s="22">
        <v>0.1371</v>
      </c>
      <c r="J80" s="22">
        <v>5.0362999999999998</v>
      </c>
      <c r="K80" s="19">
        <v>304.77420000000001</v>
      </c>
      <c r="L80" s="23">
        <v>477.2715</v>
      </c>
      <c r="M80" s="19">
        <v>282.83600000000001</v>
      </c>
      <c r="N80" s="23">
        <v>69.118300000000005</v>
      </c>
      <c r="O80" s="22" t="str">
        <f>"&lt;0.11"</f>
        <v>&lt;0.11</v>
      </c>
      <c r="P80" s="23">
        <v>36.572600000000001</v>
      </c>
      <c r="Q80" s="22">
        <v>2.02285</v>
      </c>
      <c r="R80" s="23">
        <v>128.58199999999999</v>
      </c>
      <c r="S80" s="22" t="str">
        <f>"&lt;0.33"</f>
        <v>&lt;0.33</v>
      </c>
      <c r="T80" s="22">
        <v>4.0860000000000003</v>
      </c>
      <c r="U80" s="21">
        <v>23.104774547937598</v>
      </c>
      <c r="V80" s="24">
        <v>0.7722</v>
      </c>
    </row>
    <row r="81" spans="1:22" s="1" customFormat="1" ht="12.75"/>
    <row r="82" spans="1:22" s="1" customFormat="1">
      <c r="A82" s="39" t="s">
        <v>107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</row>
    <row r="83" spans="1:22" s="1" customFormat="1">
      <c r="A83" s="39" t="s">
        <v>108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</row>
    <row r="84" spans="1:22" s="1" customFormat="1" ht="12.7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</row>
    <row r="85" spans="1:22" s="1" customFormat="1" ht="12.75"/>
    <row r="86" spans="1:22" s="1" customFormat="1" ht="12.7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</row>
  </sheetData>
  <mergeCells count="8">
    <mergeCell ref="A84:V84"/>
    <mergeCell ref="A86:V86"/>
    <mergeCell ref="A8:B8"/>
    <mergeCell ref="A9:B9"/>
    <mergeCell ref="C9:D9"/>
    <mergeCell ref="G9:T9"/>
    <mergeCell ref="A82:V82"/>
    <mergeCell ref="A83:V83"/>
  </mergeCells>
  <hyperlinks>
    <hyperlink ref="V4" r:id="rId1" display="mailto:soiltest@uga.edu" xr:uid="{00000000-0004-0000-0000-000000000000}"/>
    <hyperlink ref="V5" r:id="rId2" display="http://aesl.ces.uga.edu/" xr:uid="{00000000-0004-0000-0000-000001000000}"/>
    <hyperlink ref="A82" r:id="rId3" display="http://aesl.ces.uga.edu/publications/soilcirc/C874.html" xr:uid="{00000000-0004-0000-0000-000002000000}"/>
    <hyperlink ref="A83" r:id="rId4" display="http://aesl.ces.uga.edu/publications/soilcirc/C875.html" xr:uid="{00000000-0004-0000-0000-000003000000}"/>
  </hyperlinks>
  <pageMargins left="0.3" right="0.3" top="0.4" bottom="0.4" header="0.5" footer="0.25"/>
  <pageSetup orientation="landscape" horizontalDpi="1200" verticalDpi="1200" r:id="rId5"/>
  <headerFooter>
    <oddFooter>&amp;R&amp;P of &amp;N</oddFooter>
  </headerFooter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SO2324.65620</vt:lpstr>
      <vt:lpstr>SO2324.65620!Print_Titles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Sloan, Brandon</cp:lastModifiedBy>
  <cp:lastPrinted>2024-05-23T20:07:54Z</cp:lastPrinted>
  <dcterms:created xsi:type="dcterms:W3CDTF">2024-05-23T20:08:10Z</dcterms:created>
  <dcterms:modified xsi:type="dcterms:W3CDTF">2024-06-17T17:54:23Z</dcterms:modified>
</cp:coreProperties>
</file>