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1. Data365\1. Data Analyst Portfolio\Excel\"/>
    </mc:Choice>
  </mc:AlternateContent>
  <xr:revisionPtr revIDLastSave="0" documentId="13_ncr:1_{3C07D50F-58CD-4111-AD97-F97CA5CE5D7B}" xr6:coauthVersionLast="46" xr6:coauthVersionMax="47" xr10:uidLastSave="{00000000-0000-0000-0000-000000000000}"/>
  <bookViews>
    <workbookView xWindow="-120" yWindow="-120" windowWidth="29040" windowHeight="16440" activeTab="10" xr2:uid="{26D4546B-D2A1-4444-8EAF-A6228F96F0C1}"/>
  </bookViews>
  <sheets>
    <sheet name="Data"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s>
  <definedNames>
    <definedName name="_xlnm._FilterDatabase" localSheetId="1" hidden="1">'1.'!$J$18:$J$317</definedName>
    <definedName name="_xlnm._FilterDatabase" localSheetId="3" hidden="1">'3.'!$B$5:$E$11</definedName>
    <definedName name="_xlnm._FilterDatabase" localSheetId="0" hidden="1">Data!$C$11:$G$11</definedName>
    <definedName name="_xlchart.v1.0" hidden="1">'6.'!$T$6:$T$305</definedName>
    <definedName name="_xlchart.v1.1" hidden="1">'6.'!$V$6:$V$305</definedName>
    <definedName name="_xlcn.WorksheetConnection_beginnerDAcourseblank.xlsxdata1" hidden="1">data[]</definedName>
    <definedName name="_xlnm.Extract" localSheetId="1">'1.'!$G$18</definedName>
    <definedName name="Slicer_Geography">#N/A</definedName>
    <definedName name="Slicer_Geography1">#N/A</definedName>
    <definedName name="Slicer_Sales_Person">#N/A</definedName>
  </definedNames>
  <calcPr calcId="181029"/>
  <pivotCaches>
    <pivotCache cacheId="243" r:id="rId12"/>
    <pivotCache cacheId="345" r:id="rId13"/>
    <pivotCache cacheId="348" r:id="rId14"/>
    <pivotCache cacheId="351" r:id="rId15"/>
    <pivotCache cacheId="355" r:id="rId16"/>
    <pivotCache cacheId="389" r:id="rId17"/>
    <pivotCache cacheId="398" r:id="rId18"/>
  </pivotCaches>
  <extLst>
    <ext xmlns:x14="http://schemas.microsoft.com/office/spreadsheetml/2009/9/main" uri="{876F7934-8845-4945-9796-88D515C7AA90}">
      <x14:pivotCaches>
        <pivotCache cacheId="354" r:id="rId19"/>
        <pivotCache cacheId="358" r:id="rId20"/>
      </x14:pivotCaches>
    </ext>
    <ext xmlns:x14="http://schemas.microsoft.com/office/spreadsheetml/2009/9/main" uri="{BBE1A952-AA13-448e-AADC-164F8A28A991}">
      <x14:slicerCaches>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eginner-DA-course-blank.xlsx!data"/>
          <x15:modelTable id="data 1" name="data 1" connection="WorksheetConnection_beginner-DA-course-blank.xlsx! data"/>
        </x15:modelTables>
      </x15:dataModel>
    </ext>
  </extLst>
</workbook>
</file>

<file path=xl/calcChain.xml><?xml version="1.0" encoding="utf-8"?>
<calcChain xmlns="http://schemas.openxmlformats.org/spreadsheetml/2006/main">
  <c r="G10" i="10" l="1"/>
  <c r="M12" i="10"/>
  <c r="M13" i="10"/>
  <c r="M14" i="10"/>
  <c r="M15" i="10"/>
  <c r="M16" i="10"/>
  <c r="M17" i="10"/>
  <c r="M18" i="10"/>
  <c r="M19" i="10"/>
  <c r="M20" i="10"/>
  <c r="M21" i="10"/>
  <c r="M11" i="10"/>
  <c r="L12" i="10"/>
  <c r="L13" i="10"/>
  <c r="L14" i="10"/>
  <c r="L15" i="10"/>
  <c r="L16" i="10"/>
  <c r="L17" i="10"/>
  <c r="L18" i="10"/>
  <c r="L19" i="10"/>
  <c r="L20" i="10"/>
  <c r="L21" i="10"/>
  <c r="L11" i="10"/>
  <c r="K12" i="10"/>
  <c r="K13" i="10"/>
  <c r="K14" i="10"/>
  <c r="K15" i="10"/>
  <c r="K16" i="10"/>
  <c r="K17" i="10"/>
  <c r="K18" i="10"/>
  <c r="K19" i="10"/>
  <c r="K20" i="10"/>
  <c r="K21" i="10"/>
  <c r="K11" i="10"/>
  <c r="G16" i="10"/>
  <c r="F16" i="10"/>
  <c r="F13" i="10"/>
  <c r="F15" i="10" s="1"/>
  <c r="F14" i="10"/>
  <c r="G14" i="10"/>
  <c r="G13" i="10"/>
  <c r="G15" i="10" s="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M11" i="4"/>
  <c r="L11" i="4"/>
  <c r="M10" i="4"/>
  <c r="L10" i="4"/>
  <c r="M9" i="4"/>
  <c r="L9" i="4"/>
  <c r="M8" i="4"/>
  <c r="L8" i="4"/>
  <c r="M7" i="4"/>
  <c r="L7" i="4"/>
  <c r="M6" i="4"/>
  <c r="L6" i="4"/>
  <c r="E9" i="4"/>
  <c r="E7" i="4"/>
  <c r="E10" i="4"/>
  <c r="E11" i="4"/>
  <c r="E6" i="4"/>
  <c r="E8" i="4"/>
  <c r="C9" i="4"/>
  <c r="D9" i="4" s="1"/>
  <c r="C7" i="4"/>
  <c r="D7" i="4" s="1"/>
  <c r="C10" i="4"/>
  <c r="D10" i="4" s="1"/>
  <c r="C11" i="4"/>
  <c r="D11" i="4" s="1"/>
  <c r="C6" i="4"/>
  <c r="D6" i="4" s="1"/>
  <c r="C8" i="4"/>
  <c r="D8" i="4" s="1"/>
  <c r="E18" i="2"/>
  <c r="C15" i="2"/>
  <c r="C14" i="2"/>
  <c r="C11" i="2"/>
  <c r="C13" i="2"/>
  <c r="C12" i="2"/>
  <c r="D7" i="2"/>
  <c r="D8" i="2"/>
  <c r="C8" i="2"/>
  <c r="C7" i="2"/>
  <c r="D6" i="2"/>
  <c r="C6" i="2"/>
  <c r="D5" i="2"/>
  <c r="C5" i="2"/>
  <c r="C9" i="2" l="1"/>
  <c r="D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4C2C494-A7C7-4882-8E8C-F3783A666A0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FE8513E-B103-47F4-8647-DD5B39B54C90}" name="WorksheetConnection_beginner-DA-course-blank.xlsx! data" type="102" refreshedVersion="6" minRefreshableVersion="5">
    <extLst>
      <ext xmlns:x15="http://schemas.microsoft.com/office/spreadsheetml/2010/11/main" uri="{DE250136-89BD-433C-8126-D09CA5730AF9}">
        <x15:connection id="data 1" autoDelete="1">
          <x15:rangePr sourceName="_xlcn.WorksheetConnection_beginnerDAcourseblank.xlsxdata1"/>
        </x15:connection>
      </ext>
    </extLst>
  </connection>
  <connection id="3" xr16:uid="{09062919-C9C3-46D8-AD30-1E649AF84372}" name="WorksheetConnection_beginner-DA-course-blank.xlsx!data" type="102" refreshedVersion="6" minRefreshableVersion="5">
    <extLst>
      <ext xmlns:x15="http://schemas.microsoft.com/office/spreadsheetml/2010/11/main" uri="{DE250136-89BD-433C-8126-D09CA5730AF9}">
        <x15:connection id="data" autoDelete="1">
          <x15:rangePr sourceName="_xlcn.WorksheetConnection_beginnerDAcourseblank.xlsxdata1"/>
        </x15:connection>
      </ext>
    </extLst>
  </connection>
</connections>
</file>

<file path=xl/sharedStrings.xml><?xml version="1.0" encoding="utf-8"?>
<sst xmlns="http://schemas.openxmlformats.org/spreadsheetml/2006/main" count="3345" uniqueCount="107">
  <si>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</si>
  <si>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</si>
  <si>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</si>
  <si>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</si>
  <si>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</si>
  <si>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</si>
  <si>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</si>
  <si>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</si>
  <si>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</si>
  <si>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</si>
  <si>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</si>
  <si>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</si>
  <si>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</si>
  <si>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</si>
  <si>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</si>
  <si>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</si>
  <si>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</si>
  <si>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</si>
  <si>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</si>
  <si>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</si>
  <si>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</si>
  <si>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</si>
  <si>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</si>
  <si>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</si>
  <si>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</si>
  <si>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</si>
  <si>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</si>
  <si>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</si>
  <si>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</si>
  <si>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</si>
  <si>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</si>
  <si>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</si>
  <si>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</si>
  <si>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</si>
  <si>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</si>
  <si>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</si>
  <si>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</si>
  <si>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</si>
  <si>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</si>
  <si>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</si>
  <si>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</si>
  <si>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</si>
  <si>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Beginner Excel Data Analysis Course</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</si>
  <si>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</si>
  <si>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</si>
  <si>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</si>
  <si>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</si>
  <si>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</si>
  <si>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</si>
  <si>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</si>
  <si>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</si>
  <si>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</si>
  <si>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</si>
  <si>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</si>
  <si>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</si>
  <si>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</si>
  <si>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</si>
  <si>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</si>
  <si>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Max</t>
  </si>
  <si>
    <t>Min</t>
  </si>
  <si>
    <t>Range</t>
  </si>
  <si>
    <t>Range = Max - Min</t>
  </si>
  <si>
    <t>First Q</t>
  </si>
  <si>
    <t>Second Q</t>
  </si>
  <si>
    <t>Thrid Q</t>
  </si>
  <si>
    <t>25th</t>
  </si>
  <si>
    <t>50th</t>
  </si>
  <si>
    <t>75th</t>
  </si>
  <si>
    <t>Min Q</t>
  </si>
  <si>
    <t>Max Q</t>
  </si>
  <si>
    <t xml:space="preserve">Disticnt count of products </t>
  </si>
  <si>
    <t>UNIQUE(data[Product])</t>
  </si>
  <si>
    <t>This function is available in Excel 365</t>
  </si>
  <si>
    <t>Click Data on the Ribbone Menu and go to Filter and click Advanced</t>
  </si>
  <si>
    <t xml:space="preserve">Statistical Analysis </t>
  </si>
  <si>
    <t>1. Copy the table</t>
  </si>
  <si>
    <t>Exploratory Data Analysis with CD (Conditional Formatting)</t>
  </si>
  <si>
    <t>3. Sales by countries (with formular)</t>
  </si>
  <si>
    <t>Country</t>
  </si>
  <si>
    <t xml:space="preserve"> </t>
  </si>
  <si>
    <t>Row Labels</t>
  </si>
  <si>
    <t>Grand Total</t>
  </si>
  <si>
    <t>Sum of Amount</t>
  </si>
  <si>
    <t>Sum of Units</t>
  </si>
  <si>
    <t xml:space="preserve">       </t>
  </si>
  <si>
    <t>5. Products by $ per unit</t>
  </si>
  <si>
    <t>Sale per unit</t>
  </si>
  <si>
    <t>6. Anamoly Detection</t>
  </si>
  <si>
    <t>7. Best sales person in each country</t>
  </si>
  <si>
    <t xml:space="preserve">Cost per unit </t>
  </si>
  <si>
    <t>Cost</t>
  </si>
  <si>
    <t>8. Profits by Product (Using products table)</t>
  </si>
  <si>
    <t>Total Profit</t>
  </si>
  <si>
    <t>9. Dynamic country-level Sales Report</t>
  </si>
  <si>
    <t>Persons</t>
  </si>
  <si>
    <t>Pick a country</t>
  </si>
  <si>
    <t>Quick Summary</t>
  </si>
  <si>
    <t>Number of transactions</t>
  </si>
  <si>
    <t>Total</t>
  </si>
  <si>
    <t>Sales</t>
  </si>
  <si>
    <t>Profit</t>
  </si>
  <si>
    <t>Quantity</t>
  </si>
  <si>
    <t>Target Price</t>
  </si>
  <si>
    <t xml:space="preserve">By Sales person </t>
  </si>
  <si>
    <t>10. Which products to discontinue</t>
  </si>
  <si>
    <t>Sum of Cost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</si>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</sst>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3" formatCode="_-* #,##0.00_-;\-* #,##0.00_-;_-* &quot;-&quot;??_-;_-@_-"/>
    <numFmt numFmtId="164" formatCode="&quot;$&quot;#,##0_);[Red]\(&quot;$&quot;#,##0\)"/>
    <numFmt numFmtId="165" formatCode="&quot;$&quot;#,##0.00_);[Red]\(&quot;$&quot;#,##0.00\)"/>
    <numFmt numFmtId="166" formatCode="\$#,##0.00;\-\$#,##0.00;\$#,##0.00"/>
    <numFmt numFmtId="167" formatCode="\$#,##0;\-\$#,##0;\$#,##0"/>
    <numFmt numFmtId="168" formatCode="_-* #,##0_-;\-* #,##0_-;_-* &quot;-&quot;??_-;_-@_-"/>
    <numFmt numFmtId="169" formatCode="0.00%;\-0.00%;0.00%"/>
  </numFmts>
  <fonts count="5" x14ac:knownFonts="1">
    <font>
      <sz val="11"/>
      <color theme="1"/>
      <name val="Calibri"/>
      <family val="2"/>
      <scheme val="minor"/>
    </font>
    <font>
      <sz val="28"/>
      <color theme="1"/>
      <name val="Segoe UI Light"/>
      <family val="2"/>
    </font>
    <font>
      <b/>
      <sz val="11"/>
      <color theme="1"/>
      <name val="Calibri"/>
      <family val="2"/>
      <scheme val="minor"/>
    </font>
    <font>
      <sz val="11"/>
      <color theme="1"/>
      <name val="Calibri"/>
      <family val="2"/>
      <scheme val="minor"/>
    </font>
    <font>
      <sz val="11"/>
      <color theme="1" tint="0.34998626667073579"/>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4" tint="0.79998168889431442"/>
        <bgColor theme="4" tint="0.79998168889431442"/>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79998168889431442"/>
        <bgColor indexed="64"/>
      </patternFill>
    </fill>
  </fills>
  <borders count="7">
    <border>
      <left/>
      <right/>
      <top/>
      <bottom/>
      <diagonal/>
    </border>
    <border>
      <left/>
      <right/>
      <top style="dotted">
        <color theme="0" tint="-0.24994659260841701"/>
      </top>
      <bottom style="dotted">
        <color theme="0" tint="-0.24994659260841701"/>
      </bottom>
      <diagonal/>
    </border>
    <border>
      <left/>
      <right/>
      <top style="thin">
        <color theme="4" tint="0.39997558519241921"/>
      </top>
      <bottom style="thin">
        <color theme="4" tint="0.39997558519241921"/>
      </bottom>
      <diagonal/>
    </border>
    <border>
      <left/>
      <right/>
      <top style="thin">
        <color theme="0" tint="-0.34998626667073579"/>
      </top>
      <bottom style="thin">
        <color theme="0" tint="-0.34998626667073579"/>
      </bottom>
      <diagonal/>
    </border>
    <border>
      <left/>
      <right/>
      <top/>
      <bottom style="thin">
        <color theme="0" tint="-0.34998626667073579"/>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43" fontId="3" fillId="0" borderId="0" applyFont="0" applyFill="0" applyBorder="0" applyAlignment="0" applyProtection="0"/>
  </cellStyleXfs>
  <cellXfs count="39">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4" borderId="2" xfId="0" applyFont="1" applyFill="1" applyBorder="1"/>
    <xf numFmtId="0" fontId="0" fillId="0" borderId="2" xfId="0" applyFont="1" applyBorder="1"/>
    <xf numFmtId="8" fontId="0" fillId="0" borderId="0" xfId="0" applyNumberFormat="1"/>
    <xf numFmtId="0" fontId="2" fillId="5" borderId="3" xfId="0" applyFont="1" applyFill="1" applyBorder="1"/>
    <xf numFmtId="0" fontId="2" fillId="5" borderId="3" xfId="0" applyFont="1" applyFill="1" applyBorder="1" applyAlignment="1">
      <alignment horizontal="right"/>
    </xf>
    <xf numFmtId="0" fontId="0" fillId="0" borderId="3" xfId="0" applyBorder="1"/>
    <xf numFmtId="6" fontId="0" fillId="0" borderId="3" xfId="0" applyNumberFormat="1" applyBorder="1"/>
    <xf numFmtId="0" fontId="0" fillId="0" borderId="0" xfId="0" applyAlignment="1">
      <alignment horizontal="center"/>
    </xf>
    <xf numFmtId="3" fontId="4" fillId="0" borderId="3" xfId="0" applyNumberFormat="1" applyFont="1" applyBorder="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0" fillId="0" borderId="0" xfId="0" applyAlignment="1">
      <alignment horizontal="left" indent="1"/>
    </xf>
    <xf numFmtId="4" fontId="0" fillId="0" borderId="0" xfId="0" applyNumberFormat="1"/>
    <xf numFmtId="167" fontId="0" fillId="0" borderId="0" xfId="0" applyNumberFormat="1"/>
    <xf numFmtId="0" fontId="2" fillId="5" borderId="4" xfId="0" applyFont="1" applyFill="1" applyBorder="1" applyAlignment="1">
      <alignment horizontal="center"/>
    </xf>
    <xf numFmtId="0" fontId="2" fillId="6" borderId="0" xfId="0" applyFont="1" applyFill="1"/>
    <xf numFmtId="0" fontId="2" fillId="6" borderId="5" xfId="0" applyFont="1" applyFill="1" applyBorder="1" applyAlignment="1">
      <alignment horizontal="left"/>
    </xf>
    <xf numFmtId="0" fontId="0" fillId="0" borderId="6" xfId="0" applyBorder="1"/>
    <xf numFmtId="0" fontId="0" fillId="7" borderId="0" xfId="0" applyFill="1"/>
    <xf numFmtId="0" fontId="0" fillId="0" borderId="0" xfId="0" applyBorder="1"/>
    <xf numFmtId="0" fontId="0" fillId="7" borderId="4" xfId="0" applyFill="1" applyBorder="1"/>
    <xf numFmtId="0" fontId="2" fillId="7" borderId="4" xfId="0" applyFont="1" applyFill="1" applyBorder="1" applyAlignment="1">
      <alignment horizontal="right"/>
    </xf>
    <xf numFmtId="168" fontId="0" fillId="0" borderId="3" xfId="1" applyNumberFormat="1" applyFont="1" applyBorder="1"/>
    <xf numFmtId="0" fontId="2" fillId="0" borderId="0" xfId="0" applyFont="1" applyBorder="1"/>
    <xf numFmtId="169" fontId="0" fillId="0" borderId="0" xfId="0" applyNumberFormat="1"/>
  </cellXfs>
  <cellStyles count="2">
    <cellStyle name="Comma" xfId="1" builtinId="3"/>
    <cellStyle name="Normal" xfId="0" builtinId="0"/>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2" formatCode="&quot;$&quot;#,##0.00;[Red]\-&quot;$&quot;#,##0.00"/>
    </dxf>
    <dxf>
      <numFmt numFmtId="4" formatCode="#,##0.00"/>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colors>
    <mruColors>
      <color rgb="FFFFFFFF"/>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styles" Target="styles.xml"/><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pivotCacheDefinition" Target="pivotCache/pivotCacheDefinition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3.xml"/><Relationship Id="rId28" Type="http://schemas.openxmlformats.org/officeDocument/2006/relationships/powerPivotData" Target="model/item.data"/><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'6.'!$V$6:$V$305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'6.'!$W$6:$W$305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6DD1-4867-A903-98FA26443FA5}"/>
            </c:ext>
          </c:extLst>
        </c:ser>
        <c:dLbls>
          <c:showLegendKey val="0"/>
          <c:showVal val="0"/>
          <c:showCatName val="0"/>
          <c:showSerName val="0"/>
          <c:showPercent val="0"/>
          <c:showBubbleSize val="0"/>
        </c:dLbls>
        <c:axId val="1781040000"/>
        <c:axId val="1781036672"/>
      </c:scatterChart>
      <c:valAx>
        <c:axId val="1781040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36672"/>
        <c:crosses val="autoZero"/>
        <c:crossBetween val="midCat"/>
      </c:valAx>
      <c:valAx>
        <c:axId val="1781036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10400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7C87CAF6-A1F2-4ECA-8C57-4A34C2DF845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chandoo.org/wp/" TargetMode="External"/></Relationships>
</file>

<file path=xl/drawings/_rels/drawing3.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0</xdr:row>
      <xdr:rowOff>152482</xdr:rowOff>
    </xdr:from>
    <xdr:to>
      <xdr:col>12</xdr:col>
      <xdr:colOff>1582186</xdr:colOff>
      <xdr:row>2</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5CBC2403-2B8C-4B60-A7E9-56986356455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057" t="-9662" r="-3057" b="-9662"/>
        <a:stretch/>
      </xdr:blipFill>
      <xdr:spPr>
        <a:xfrm>
          <a:off x="7267575" y="152482"/>
          <a:ext cx="2314878" cy="704768"/>
        </a:xfrm>
        <a:prstGeom prst="roundRect">
          <a:avLst>
            <a:gd name="adj" fmla="val 9910"/>
          </a:avLst>
        </a:prstGeom>
        <a:solidFill>
          <a:schemeClr val="bg1"/>
        </a:solidFill>
      </xdr:spPr>
    </xdr:pic>
    <xdr:clientData/>
  </xdr:twoCellAnchor>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a16="http://schemas.microsoft.com/office/drawing/2014/main" id="{04780D01-C3AC-411C-83E5-5E867BDB888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257175</xdr:colOff>
      <xdr:row>1</xdr:row>
      <xdr:rowOff>161925</xdr:rowOff>
    </xdr:from>
    <xdr:to>
      <xdr:col>11</xdr:col>
      <xdr:colOff>409575</xdr:colOff>
      <xdr:row>11</xdr:row>
      <xdr:rowOff>76200</xdr:rowOff>
    </xdr:to>
    <mc:AlternateContent xmlns:mc="http://schemas.openxmlformats.org/markup-compatibility/2006" xmlns:a14="http://schemas.microsoft.com/office/drawing/2010/main">
      <mc:Choice Requires="a14">
        <xdr:graphicFrame macro="">
          <xdr:nvGraphicFramePr>
            <xdr:cNvPr id="2" name="Sales Person">
              <a:extLst>
                <a:ext uri="{FF2B5EF4-FFF2-40B4-BE49-F238E27FC236}">
                  <a16:creationId xmlns:a16="http://schemas.microsoft.com/office/drawing/2014/main" id="{152DC808-8623-48FE-8D30-A4395EB412D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429125" y="352425"/>
              <a:ext cx="3200400" cy="18192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xdr:row>
      <xdr:rowOff>180975</xdr:rowOff>
    </xdr:from>
    <xdr:to>
      <xdr:col>8</xdr:col>
      <xdr:colOff>304800</xdr:colOff>
      <xdr:row>20</xdr:row>
      <xdr:rowOff>66675</xdr:rowOff>
    </xdr:to>
    <xdr:graphicFrame macro="">
      <xdr:nvGraphicFramePr>
        <xdr:cNvPr id="2" name="Chart 1">
          <a:extLst>
            <a:ext uri="{FF2B5EF4-FFF2-40B4-BE49-F238E27FC236}">
              <a16:creationId xmlns:a16="http://schemas.microsoft.com/office/drawing/2014/main" id="{75348557-173E-45E0-B618-C6A272C80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333375</xdr:colOff>
      <xdr:row>6</xdr:row>
      <xdr:rowOff>0</xdr:rowOff>
    </xdr:from>
    <xdr:to>
      <xdr:col>17</xdr:col>
      <xdr:colOff>28575</xdr:colOff>
      <xdr:row>20</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E95A3FD3-30B6-4D8C-A453-1D272EDD054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819775" y="1143000"/>
              <a:ext cx="4572000" cy="27432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180975</xdr:colOff>
      <xdr:row>3</xdr:row>
      <xdr:rowOff>180975</xdr:rowOff>
    </xdr:from>
    <xdr:to>
      <xdr:col>9</xdr:col>
      <xdr:colOff>180975</xdr:colOff>
      <xdr:row>17</xdr:row>
      <xdr:rowOff>38100</xdr:rowOff>
    </xdr:to>
    <mc:AlternateContent xmlns:mc="http://schemas.openxmlformats.org/markup-compatibility/2006" xmlns:a14="http://schemas.microsoft.com/office/drawing/2010/main">
      <mc:Choice Requires="a14">
        <xdr:graphicFrame macro="">
          <xdr:nvGraphicFramePr>
            <xdr:cNvPr id="2" name="Geography">
              <a:extLst>
                <a:ext uri="{FF2B5EF4-FFF2-40B4-BE49-F238E27FC236}">
                  <a16:creationId xmlns:a16="http://schemas.microsoft.com/office/drawing/2014/main" id="{85A9DD80-E95B-41BC-8F7F-48017F5017D9}"/>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5029200" y="752475"/>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590550</xdr:colOff>
      <xdr:row>4</xdr:row>
      <xdr:rowOff>19050</xdr:rowOff>
    </xdr:from>
    <xdr:to>
      <xdr:col>11</xdr:col>
      <xdr:colOff>590550</xdr:colOff>
      <xdr:row>17</xdr:row>
      <xdr:rowOff>66675</xdr:rowOff>
    </xdr:to>
    <mc:AlternateContent xmlns:mc="http://schemas.openxmlformats.org/markup-compatibility/2006">
      <mc:Choice xmlns:a14="http://schemas.microsoft.com/office/drawing/2010/main" Requires="a14">
        <xdr:graphicFrame macro="">
          <xdr:nvGraphicFramePr>
            <xdr:cNvPr id="2" name="Geography 1">
              <a:extLst>
                <a:ext uri="{FF2B5EF4-FFF2-40B4-BE49-F238E27FC236}">
                  <a16:creationId xmlns:a16="http://schemas.microsoft.com/office/drawing/2014/main" id="{DE4ADEA8-669D-4BB0-9854-A8B6DF30A8C3}"/>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dr:sp macro="" textlink="">
          <xdr:nvSpPr>
            <xdr:cNvPr id="0" name=""/>
            <xdr:cNvSpPr>
              <a:spLocks noTextEdit="1"/>
            </xdr:cNvSpPr>
          </xdr:nvSpPr>
          <xdr:spPr>
            <a:xfrm>
              <a:off x="7096125" y="781050"/>
              <a:ext cx="1828800" cy="252412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refreshedDate="44459.677504050924" createdVersion="6" refreshedVersion="6" minRefreshableVersion="3" recordCount="300" xr:uid="{E98E8AC6-281E-4C02-BFC3-7B5D784BA56B}">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164">
      <sharedItems containsSemiMixedTypes="0" containsString="0" containsNumber="1" containsInteger="1" minValue="0" maxValue="16184" count="268">
        <n v="1624"/>
        <n v="6706"/>
        <n v="959"/>
        <n v="9632"/>
        <n v="2100"/>
        <n v="8869"/>
        <n v="2681"/>
        <n v="5012"/>
        <n v="1281"/>
        <n v="4991"/>
        <n v="1785"/>
        <n v="3983"/>
        <n v="2646"/>
        <n v="252"/>
        <n v="2464"/>
        <n v="2114"/>
        <n v="7693"/>
        <n v="15610"/>
        <n v="336"/>
        <n v="9443"/>
        <n v="8155"/>
        <n v="1701"/>
        <n v="2205"/>
        <n v="1771"/>
        <n v="10311"/>
        <n v="21"/>
        <n v="1974"/>
        <n v="6314"/>
        <n v="4683"/>
        <n v="6398"/>
        <n v="553"/>
        <n v="7021"/>
        <n v="5817"/>
        <n v="3976"/>
        <n v="1134"/>
        <n v="6027"/>
        <n v="1904"/>
        <n v="3262"/>
        <n v="2289"/>
        <n v="6986"/>
        <n v="4417"/>
        <n v="1442"/>
        <n v="2415"/>
        <n v="238"/>
        <n v="4949"/>
        <n v="5075"/>
        <n v="9198"/>
        <n v="3339"/>
        <n v="5019"/>
        <n v="16184"/>
        <n v="497"/>
        <n v="8211"/>
        <n v="6580"/>
        <n v="4760"/>
        <n v="5439"/>
        <n v="1463"/>
        <n v="7777"/>
        <n v="1085"/>
        <n v="182"/>
        <n v="4242"/>
        <n v="6118"/>
        <n v="2317"/>
        <n v="938"/>
        <n v="9709"/>
        <n v="4487"/>
        <n v="4018"/>
        <n v="861"/>
        <n v="5586"/>
        <n v="2226"/>
        <n v="14329"/>
        <n v="8463"/>
        <n v="2891"/>
        <n v="3773"/>
        <n v="854"/>
        <n v="4970"/>
        <n v="98"/>
        <n v="13391"/>
        <n v="8890"/>
        <n v="56"/>
        <n v="3808"/>
        <n v="63"/>
        <n v="7812"/>
        <n v="973"/>
        <n v="567"/>
        <n v="2471"/>
        <n v="7189"/>
        <n v="7455"/>
        <n v="3108"/>
        <n v="469"/>
        <n v="2737"/>
        <n v="4305"/>
        <n v="2408"/>
        <n v="12348"/>
        <n v="3689"/>
        <n v="2870"/>
        <n v="798"/>
        <n v="2933"/>
        <n v="2744"/>
        <n v="9772"/>
        <n v="1568"/>
        <n v="11417"/>
        <n v="6748"/>
        <n v="1407"/>
        <n v="2023"/>
        <n v="5236"/>
        <n v="1925"/>
        <n v="6608"/>
        <n v="8008"/>
        <n v="1428"/>
        <n v="525"/>
        <n v="1505"/>
        <n v="6755"/>
        <n v="11571"/>
        <n v="2541"/>
        <n v="1526"/>
        <n v="6125"/>
        <n v="847"/>
        <n v="4753"/>
        <n v="2793"/>
        <n v="4606"/>
        <n v="5551"/>
        <n v="6657"/>
        <n v="4438"/>
        <n v="168"/>
        <n v="6391"/>
        <n v="518"/>
        <n v="5677"/>
        <n v="6048"/>
        <n v="3752"/>
        <n v="4480"/>
        <n v="259"/>
        <n v="42"/>
        <n v="2478"/>
        <n v="7847"/>
        <n v="9926"/>
        <n v="819"/>
        <n v="3052"/>
        <n v="6832"/>
        <n v="2016"/>
        <n v="7322"/>
        <n v="357"/>
        <n v="3192"/>
        <n v="8435"/>
        <n v="0"/>
        <n v="8862"/>
        <n v="3556"/>
        <n v="7280"/>
        <n v="3402"/>
        <n v="4592"/>
        <n v="7833"/>
        <n v="7651"/>
        <n v="2275"/>
        <n v="5670"/>
        <n v="2135"/>
        <n v="2779"/>
        <n v="12950"/>
        <n v="3794"/>
        <n v="2583"/>
        <n v="4585"/>
        <n v="1652"/>
        <n v="2009"/>
        <n v="3388"/>
        <n v="623"/>
        <n v="10073"/>
        <n v="1561"/>
        <n v="11522"/>
        <n v="3059"/>
        <n v="2324"/>
        <n v="4956"/>
        <n v="5355"/>
        <n v="7259"/>
        <n v="6279"/>
        <n v="3864"/>
        <n v="6146"/>
        <n v="2639"/>
        <n v="1890"/>
        <n v="1932"/>
        <n v="6300"/>
        <n v="560"/>
        <n v="2856"/>
        <n v="707"/>
        <n v="3598"/>
        <n v="6853"/>
        <n v="4725"/>
        <n v="10304"/>
        <n v="1274"/>
        <n v="3101"/>
        <n v="1057"/>
        <n v="5306"/>
        <n v="1778"/>
        <n v="1638"/>
        <n v="154"/>
        <n v="9835"/>
        <n v="7273"/>
        <n v="6909"/>
        <n v="3920"/>
        <n v="4858"/>
        <n v="3549"/>
        <n v="966"/>
        <n v="385"/>
        <n v="2219"/>
        <n v="2954"/>
        <n v="280"/>
        <n v="4802"/>
        <n v="4137"/>
        <n v="9051"/>
        <n v="2919"/>
        <n v="5915"/>
        <n v="2562"/>
        <n v="8813"/>
        <n v="6111"/>
        <n v="3507"/>
        <n v="4319"/>
        <n v="609"/>
        <n v="6370"/>
        <n v="5474"/>
        <n v="3164"/>
        <n v="1302"/>
        <n v="7308"/>
        <n v="6132"/>
        <n v="3472"/>
        <n v="9660"/>
        <n v="2436"/>
        <n v="9506"/>
        <n v="245"/>
        <n v="2702"/>
        <n v="700"/>
        <n v="3759"/>
        <n v="1589"/>
        <n v="5194"/>
        <n v="945"/>
        <n v="1988"/>
        <n v="6734"/>
        <n v="217"/>
        <n v="4424"/>
        <n v="189"/>
        <n v="490"/>
        <n v="434"/>
        <n v="10129"/>
        <n v="6433"/>
        <n v="2212"/>
        <n v="3829"/>
        <n v="5775"/>
        <n v="1071"/>
        <n v="2863"/>
        <n v="1617"/>
        <n v="6818"/>
        <n v="3094"/>
        <n v="2989"/>
        <n v="2268"/>
        <n v="7511"/>
        <n v="4326"/>
        <n v="4935"/>
        <n v="4781"/>
        <n v="7483"/>
        <n v="6860"/>
        <n v="9002"/>
        <n v="1400"/>
        <n v="4053"/>
        <n v="2149"/>
        <n v="3640"/>
        <n v="630"/>
        <n v="2429"/>
        <n v="2142"/>
        <n v="6454"/>
        <n v="8841"/>
        <n v="714"/>
        <n v="3850"/>
      </sharedItems>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5771874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0.489091898147" backgroundQuery="1" createdVersion="6" refreshedVersion="6" minRefreshableVersion="3" recordCount="0" supportSubquery="1" supportAdvancedDrill="1" xr:uid="{31206978-B75C-4EA0-8D0C-AECC44D2466E}">
  <cacheSource type="external" connectionId="1"/>
  <cacheFields count="2">
    <cacheField name="[data].[Product].[Product]" caption="Product" numFmtId="0" hierarchy="2" level="1">
      <sharedItems count="5">
        <s v="85% Dark Bars"/>
        <s v="After Nines"/>
        <s v="Baker's Choco Chips"/>
        <s v="Peanut Butter Cubes"/>
        <s v="Raspberry Choco"/>
      </sharedItems>
    </cacheField>
    <cacheField name="[Measures].[Sale per unit]" caption="Sale per unit" numFmtId="0" hierarchy="21" level="32767"/>
  </cacheFields>
  <cacheHierarchies count="2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0" memberValueDatatype="130" unbalanced="0"/>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0"/>
        </ext>
      </extLst>
    </cacheHierarchy>
    <cacheHierarchy uniqueName="[Measures].[Sum of Units 2]" caption="Sum of Units 2" measure="1" displayFolder="" measureGroup="data 1" count="0">
      <extLst>
        <ext xmlns:x15="http://schemas.microsoft.com/office/spreadsheetml/2010/11/main" uri="{B97F6D7D-B522-45F9-BDA1-12C45D357490}">
          <x15:cacheHierarchy aggregatedColumn="11"/>
        </ext>
      </extLst>
    </cacheHierarchy>
    <cacheHierarchy uniqueName="[Measures].[Sum of Cost 2]" caption="Sum of Cost 2" measure="1" displayFolder="" measureGroup="data 1" count="0">
      <extLst>
        <ext xmlns:x15="http://schemas.microsoft.com/office/spreadsheetml/2010/11/main" uri="{B97F6D7D-B522-45F9-BDA1-12C45D357490}">
          <x15:cacheHierarchy aggregatedColumn="13"/>
        </ext>
      </extLst>
    </cacheHierarchy>
    <cacheHierarchy uniqueName="[Measures].[Sum of Cost per unit]" caption="Sum of Cost per unit" measure="1" displayFolder="" measureGroup="data 1" count="0">
      <extLst>
        <ext xmlns:x15="http://schemas.microsoft.com/office/spreadsheetml/2010/11/main" uri="{B97F6D7D-B522-45F9-BDA1-12C45D357490}">
          <x15:cacheHierarchy aggregatedColumn="12"/>
        </ext>
      </extLst>
    </cacheHierarchy>
    <cacheHierarchy uniqueName="[Measures].[Sale per unit]" caption="Sale per unit" measure="1" displayFolder="" measureGroup="data" count="0" oneField="1">
      <fieldsUsage count="1">
        <fieldUsage x="1"/>
      </fieldsUsage>
    </cacheHierarchy>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dimensions count="3">
    <dimension name="data" uniqueName="[data]" caption="data"/>
    <dimension name="data 1" uniqueName="[data 1]" caption="data 1"/>
    <dimension measure="1" name="Measures" uniqueName="[Measures]" caption="Measures"/>
  </dimensions>
  <measureGroups count="2">
    <measureGroup name="data" caption="data"/>
    <measureGroup name="data 1" caption="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0.489093171294" backgroundQuery="1" createdVersion="6" refreshedVersion="6" minRefreshableVersion="3" recordCount="0" supportSubquery="1" supportAdvancedDrill="1" xr:uid="{F45E61C1-A22C-4717-8516-6E4563F09399}">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Gigi Bohling"/>
        <s v="Ches Bonnell"/>
        <s v="Barr Faughny"/>
        <s v="Ram Mahesh"/>
      </sharedItems>
    </cacheField>
    <cacheField name="[Measures].[Sum of Amount]" caption="Sum of Amount" numFmtId="0" hierarchy="14" level="32767"/>
  </cacheFields>
  <cacheHierarchies count="27">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0"/>
        </ext>
      </extLst>
    </cacheHierarchy>
    <cacheHierarchy uniqueName="[Measures].[Sum of Units 2]" caption="Sum of Units 2" measure="1" displayFolder="" measureGroup="data 1" count="0">
      <extLst>
        <ext xmlns:x15="http://schemas.microsoft.com/office/spreadsheetml/2010/11/main" uri="{B97F6D7D-B522-45F9-BDA1-12C45D357490}">
          <x15:cacheHierarchy aggregatedColumn="11"/>
        </ext>
      </extLst>
    </cacheHierarchy>
    <cacheHierarchy uniqueName="[Measures].[Sum of Cost 2]" caption="Sum of Cost 2" measure="1" displayFolder="" measureGroup="data 1" count="0">
      <extLst>
        <ext xmlns:x15="http://schemas.microsoft.com/office/spreadsheetml/2010/11/main" uri="{B97F6D7D-B522-45F9-BDA1-12C45D357490}">
          <x15:cacheHierarchy aggregatedColumn="13"/>
        </ext>
      </extLst>
    </cacheHierarchy>
    <cacheHierarchy uniqueName="[Measures].[Sum of Cost per unit]" caption="Sum of Cost per unit" measure="1" displayFolder="" measureGroup="data 1" count="0">
      <extLst>
        <ext xmlns:x15="http://schemas.microsoft.com/office/spreadsheetml/2010/11/main" uri="{B97F6D7D-B522-45F9-BDA1-12C45D357490}">
          <x15:cacheHierarchy aggregatedColumn="12"/>
        </ext>
      </extLst>
    </cacheHierarchy>
    <cacheHierarchy uniqueName="[Measures].[Sale per unit]" caption="Sale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dimensions count="3">
    <dimension name="data" uniqueName="[data]" caption="data"/>
    <dimension name="data 1" uniqueName="[data 1]" caption="data 1"/>
    <dimension measure="1" name="Measures" uniqueName="[Measures]" caption="Measures"/>
  </dimensions>
  <measureGroups count="2">
    <measureGroup name="data" caption="data"/>
    <measureGroup name="data 1" caption="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0.489094444441" backgroundQuery="1" createdVersion="6" refreshedVersion="6" minRefreshableVersion="3" recordCount="0" supportSubquery="1" supportAdvancedDrill="1" xr:uid="{309E654D-E41A-4485-A989-4991F80DED5D}">
  <cacheSource type="external" connectionId="1"/>
  <cacheFields count="3">
    <cacheField name="[data].[Geography].[Geography]" caption="Geography" numFmtId="0" hierarchy="1" level="1">
      <sharedItems count="6">
        <s v="Australia"/>
        <s v="Canada"/>
        <s v="India"/>
        <s v="New Zealand"/>
        <s v="UK"/>
        <s v="USA"/>
      </sharedItems>
    </cacheField>
    <cacheField name="[data].[Sales Person].[Sales Person]" caption="Sales Person" numFmtId="0" level="1">
      <sharedItems count="4">
        <s v="Carla Molina"/>
        <s v="Brien Boise"/>
        <s v="Oby Sorrel"/>
        <s v="Barr Faughny"/>
      </sharedItems>
    </cacheField>
    <cacheField name="[Measures].[Sum of Amount]" caption="Sum of Amount" numFmtId="0" hierarchy="14" level="32767"/>
  </cacheFields>
  <cacheHierarchies count="27">
    <cacheHierarchy uniqueName="[data].[Sales Person]" caption="Sales Person" attribute="1" defaultMemberUniqueName="[data].[Sales Person].[All]" allUniqueName="[data].[Sales Person].[All]" dimensionUniqueName="[data]" displayFolder="" count="2" memberValueDatatype="130" unbalanced="0">
      <fieldsUsage count="2">
        <fieldUsage x="-1"/>
        <fieldUsage x="1"/>
      </fieldsUsage>
    </cacheHierarchy>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Measures].[Sum of Amount]" caption="Sum of Amount" measure="1" displayFolder="" measureGroup="data" count="0" oneField="1">
      <fieldsUsage count="1">
        <fieldUsage x="2"/>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0"/>
        </ext>
      </extLst>
    </cacheHierarchy>
    <cacheHierarchy uniqueName="[Measures].[Sum of Units 2]" caption="Sum of Units 2" measure="1" displayFolder="" measureGroup="data 1" count="0">
      <extLst>
        <ext xmlns:x15="http://schemas.microsoft.com/office/spreadsheetml/2010/11/main" uri="{B97F6D7D-B522-45F9-BDA1-12C45D357490}">
          <x15:cacheHierarchy aggregatedColumn="11"/>
        </ext>
      </extLst>
    </cacheHierarchy>
    <cacheHierarchy uniqueName="[Measures].[Sum of Cost 2]" caption="Sum of Cost 2" measure="1" displayFolder="" measureGroup="data 1" count="0">
      <extLst>
        <ext xmlns:x15="http://schemas.microsoft.com/office/spreadsheetml/2010/11/main" uri="{B97F6D7D-B522-45F9-BDA1-12C45D357490}">
          <x15:cacheHierarchy aggregatedColumn="13"/>
        </ext>
      </extLst>
    </cacheHierarchy>
    <cacheHierarchy uniqueName="[Measures].[Sum of Cost per unit]" caption="Sum of Cost per unit" measure="1" displayFolder="" measureGroup="data 1" count="0">
      <extLst>
        <ext xmlns:x15="http://schemas.microsoft.com/office/spreadsheetml/2010/11/main" uri="{B97F6D7D-B522-45F9-BDA1-12C45D357490}">
          <x15:cacheHierarchy aggregatedColumn="12"/>
        </ext>
      </extLst>
    </cacheHierarchy>
    <cacheHierarchy uniqueName="[Measures].[Sale per unit]" caption="Sale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dimensions count="3">
    <dimension name="data" uniqueName="[data]" caption="data"/>
    <dimension name="data 1" uniqueName="[data 1]" caption="data 1"/>
    <dimension measure="1" name="Measures" uniqueName="[Measures]" caption="Measures"/>
  </dimensions>
  <measureGroups count="2">
    <measureGroup name="data" caption="data"/>
    <measureGroup name="data 1" caption="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0.489097800928" backgroundQuery="1" createdVersion="6" refreshedVersion="6" minRefreshableVersion="3" recordCount="0" supportSubquery="1" supportAdvancedDrill="1" xr:uid="{60BA63AA-97D3-404F-92F6-BE5F62A5FFDE}">
  <cacheSource type="external" connectionId="1"/>
  <cacheFields count="3">
    <cacheField name="[data].[Product].[Product]" caption="Product" numFmtId="0" hierarchy="2" level="1">
      <sharedItems count="21">
        <s v="50% Dark Bites"/>
        <s v="70% Dark Bites"/>
        <s v="85% Dark Bars"/>
        <s v="99% Dark &amp; Pure"/>
        <s v="After Nines"/>
        <s v="Almond Choco"/>
        <s v="Baker's Choco Chips"/>
        <s v="Caramel Stuffed Bars"/>
        <s v="Choco Coated Almonds"/>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22" level="32767"/>
    <cacheField name="[data].[Geography].[Geography]" caption="Geography" numFmtId="0" hierarchy="1" level="1">
      <sharedItems containsSemiMixedTypes="0" containsNonDate="0" containsString="0"/>
    </cacheField>
  </cacheFields>
  <cacheHierarchies count="2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2"/>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0"/>
        </ext>
      </extLst>
    </cacheHierarchy>
    <cacheHierarchy uniqueName="[Measures].[Sum of Units 2]" caption="Sum of Units 2" measure="1" displayFolder="" measureGroup="data 1" count="0">
      <extLst>
        <ext xmlns:x15="http://schemas.microsoft.com/office/spreadsheetml/2010/11/main" uri="{B97F6D7D-B522-45F9-BDA1-12C45D357490}">
          <x15:cacheHierarchy aggregatedColumn="11"/>
        </ext>
      </extLst>
    </cacheHierarchy>
    <cacheHierarchy uniqueName="[Measures].[Sum of Cost 2]" caption="Sum of Cost 2" measure="1" displayFolder="" measureGroup="data 1" count="0">
      <extLst>
        <ext xmlns:x15="http://schemas.microsoft.com/office/spreadsheetml/2010/11/main" uri="{B97F6D7D-B522-45F9-BDA1-12C45D357490}">
          <x15:cacheHierarchy aggregatedColumn="13"/>
        </ext>
      </extLst>
    </cacheHierarchy>
    <cacheHierarchy uniqueName="[Measures].[Sum of Cost per unit]" caption="Sum of Cost per unit" measure="1" displayFolder="" measureGroup="data 1" count="0">
      <extLst>
        <ext xmlns:x15="http://schemas.microsoft.com/office/spreadsheetml/2010/11/main" uri="{B97F6D7D-B522-45F9-BDA1-12C45D357490}">
          <x15:cacheHierarchy aggregatedColumn="12"/>
        </ext>
      </extLst>
    </cacheHierarchy>
    <cacheHierarchy uniqueName="[Measures].[Sale per unit]" caption="Sale per unit" measure="1" displayFolder="" measureGroup="data" count="0"/>
    <cacheHierarchy uniqueName="[Measures].[Total Profit]" caption="Total Profit" measure="1" displayFolder="" measureGroup="data" count="0" oneField="1">
      <fieldsUsage count="1">
        <fieldUsage x="1"/>
      </fieldsUsage>
    </cacheHierarchy>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dimensions count="3">
    <dimension name="data" uniqueName="[data]" caption="data"/>
    <dimension name="data 1" uniqueName="[data 1]" caption="data 1"/>
    <dimension measure="1" name="Measures" uniqueName="[Measures]" caption="Measures"/>
  </dimensions>
  <measureGroups count="2">
    <measureGroup name="data" caption="data"/>
    <measureGroup name="data 1" caption="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0.489241782408" backgroundQuery="1" createdVersion="6" refreshedVersion="6" minRefreshableVersion="3" recordCount="0" supportSubquery="1" supportAdvancedDrill="1" xr:uid="{94FFD9ED-3C22-408B-AF82-9D3B4BB1B43F}">
  <cacheSource type="external" connectionId="1"/>
  <cacheFields count="7">
    <cacheField name="[data].[Product].[Product]" caption="Product" numFmtId="0" hierarchy="2" level="1">
      <sharedItems count="20">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ganic Choco Syrup"/>
        <s v="Peanut Butter Cubes"/>
        <s v="Smooth Sliky Salty"/>
        <s v="Spicy Special Slims"/>
        <s v="White Choc"/>
      </sharedItems>
    </cacheField>
    <cacheField name="[Measures].[Sum of Amount]" caption="Sum of Amount" numFmtId="0" hierarchy="14" level="32767"/>
    <cacheField name="[Measures].[Sum of Units]" caption="Sum of Units" numFmtId="0" hierarchy="15" level="32767"/>
    <cacheField name="[Measures].[Sum of Cost]" caption="Sum of Cost" numFmtId="0" hierarchy="16" level="32767"/>
    <cacheField name="[Measures].[Total Profit]" caption="Total Profit" numFmtId="0" hierarchy="22" level="32767"/>
    <cacheField name="[Measures].[Profit %]" caption="Profit %" numFmtId="0" hierarchy="23" level="32767"/>
    <cacheField name="[data].[Geography].[Geography]" caption="Geography" numFmtId="0" hierarchy="1" level="1">
      <sharedItems containsSemiMixedTypes="0" containsNonDate="0" containsString="0"/>
    </cacheField>
  </cacheFields>
  <cacheHierarchies count="2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6"/>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0"/>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Measures].[Sum of Amount]" caption="Sum of Amount" measure="1" displayFolder="" measureGroup="data"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oneField="1">
      <fieldsUsage count="1">
        <fieldUsage x="3"/>
      </fieldsUsage>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0"/>
        </ext>
      </extLst>
    </cacheHierarchy>
    <cacheHierarchy uniqueName="[Measures].[Sum of Units 2]" caption="Sum of Units 2" measure="1" displayFolder="" measureGroup="data 1" count="0">
      <extLst>
        <ext xmlns:x15="http://schemas.microsoft.com/office/spreadsheetml/2010/11/main" uri="{B97F6D7D-B522-45F9-BDA1-12C45D357490}">
          <x15:cacheHierarchy aggregatedColumn="11"/>
        </ext>
      </extLst>
    </cacheHierarchy>
    <cacheHierarchy uniqueName="[Measures].[Sum of Cost 2]" caption="Sum of Cost 2" measure="1" displayFolder="" measureGroup="data 1" count="0">
      <extLst>
        <ext xmlns:x15="http://schemas.microsoft.com/office/spreadsheetml/2010/11/main" uri="{B97F6D7D-B522-45F9-BDA1-12C45D357490}">
          <x15:cacheHierarchy aggregatedColumn="13"/>
        </ext>
      </extLst>
    </cacheHierarchy>
    <cacheHierarchy uniqueName="[Measures].[Sum of Cost per unit]" caption="Sum of Cost per unit" measure="1" displayFolder="" measureGroup="data 1" count="0">
      <extLst>
        <ext xmlns:x15="http://schemas.microsoft.com/office/spreadsheetml/2010/11/main" uri="{B97F6D7D-B522-45F9-BDA1-12C45D357490}">
          <x15:cacheHierarchy aggregatedColumn="12"/>
        </ext>
      </extLst>
    </cacheHierarchy>
    <cacheHierarchy uniqueName="[Measures].[Sale per unit]" caption="Sale per unit" measure="1" displayFolder="" measureGroup="data" count="0"/>
    <cacheHierarchy uniqueName="[Measures].[Total Profit]" caption="Total Profit" measure="1" displayFolder="" measureGroup="data" count="0" oneField="1">
      <fieldsUsage count="1">
        <fieldUsage x="4"/>
      </fieldsUsage>
    </cacheHierarchy>
    <cacheHierarchy uniqueName="[Measures].[Profit %]" caption="Profit %" measure="1" displayFolder="" measureGroup="data" count="0" oneField="1">
      <fieldsUsage count="1">
        <fieldUsage x="5"/>
      </fieldsUsage>
    </cacheHierarchy>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dimensions count="3">
    <dimension name="data" uniqueName="[data]" caption="data"/>
    <dimension name="data 1" uniqueName="[data 1]" caption="data 1"/>
    <dimension measure="1" name="Measures" uniqueName="[Measures]" caption="Measures"/>
  </dimensions>
  <measureGroups count="2">
    <measureGroup name="data" caption="data"/>
    <measureGroup name="data 1" caption="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0.490369907406" backgroundQuery="1" createdVersion="6" refreshedVersion="6" minRefreshableVersion="3" recordCount="0" supportSubquery="1" supportAdvancedDrill="1" xr:uid="{F49FA36F-A01F-4853-8592-B2BCA2A642EB}">
  <cacheSource type="external" connectionId="1"/>
  <cacheFields count="3">
    <cacheField name="[data].[Geography].[Geography]" caption="Geography" numFmtId="0" hierarchy="1" level="1">
      <sharedItems count="6">
        <s v="Australia"/>
        <s v="Canada"/>
        <s v="India"/>
        <s v="New Zealand"/>
        <s v="UK"/>
        <s v="USA"/>
      </sharedItems>
    </cacheField>
    <cacheField name="[data].[Product].[Product]" caption="Product" numFmtId="0" hierarchy="2" level="1">
      <sharedItems count="21">
        <s v="50% Dark Bites"/>
        <s v="70% Dark Bites"/>
        <s v="Drinking Coco"/>
        <s v="Fruit &amp; Nut Bars"/>
        <s v="Milk Bars"/>
        <s v="Organic Choco Syrup"/>
        <s v="White Choc"/>
        <s v="99% Dark &amp; Pure"/>
        <s v="Baker's Choco Chips"/>
        <s v="Caramel Stuffed Bars"/>
        <s v="Choco Coated Almonds"/>
        <s v="Eclairs"/>
        <s v="Manuka Honey Choco"/>
        <s v="Mint Chip Choco"/>
        <s v="Peanut Butter Cubes"/>
        <s v="Smooth Sliky Salty"/>
        <s v="Spicy Special Slims"/>
        <s v="After Nines"/>
        <s v="Almond Choco"/>
        <s v="Orange Choco"/>
        <s v="Raspberry Choco"/>
      </sharedItems>
    </cacheField>
    <cacheField name="[Measures].[Profit %]" caption="Profit %" numFmtId="0" hierarchy="23" level="32767"/>
  </cacheFields>
  <cacheHierarchies count="2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1"/>
      </fieldsUsage>
    </cacheHierarchy>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0"/>
        </ext>
      </extLst>
    </cacheHierarchy>
    <cacheHierarchy uniqueName="[Measures].[Sum of Units 2]" caption="Sum of Units 2" measure="1" displayFolder="" measureGroup="data 1" count="0">
      <extLst>
        <ext xmlns:x15="http://schemas.microsoft.com/office/spreadsheetml/2010/11/main" uri="{B97F6D7D-B522-45F9-BDA1-12C45D357490}">
          <x15:cacheHierarchy aggregatedColumn="11"/>
        </ext>
      </extLst>
    </cacheHierarchy>
    <cacheHierarchy uniqueName="[Measures].[Sum of Cost 2]" caption="Sum of Cost 2" measure="1" displayFolder="" measureGroup="data 1" count="0">
      <extLst>
        <ext xmlns:x15="http://schemas.microsoft.com/office/spreadsheetml/2010/11/main" uri="{B97F6D7D-B522-45F9-BDA1-12C45D357490}">
          <x15:cacheHierarchy aggregatedColumn="13"/>
        </ext>
      </extLst>
    </cacheHierarchy>
    <cacheHierarchy uniqueName="[Measures].[Sum of Cost per unit]" caption="Sum of Cost per unit" measure="1" displayFolder="" measureGroup="data 1" count="0">
      <extLst>
        <ext xmlns:x15="http://schemas.microsoft.com/office/spreadsheetml/2010/11/main" uri="{B97F6D7D-B522-45F9-BDA1-12C45D357490}">
          <x15:cacheHierarchy aggregatedColumn="12"/>
        </ext>
      </extLst>
    </cacheHierarchy>
    <cacheHierarchy uniqueName="[Measures].[Sale per unit]" caption="Sale per unit" measure="1" displayFolder="" measureGroup="data" count="0"/>
    <cacheHierarchy uniqueName="[Measures].[Total Profit]" caption="Total Profit" measure="1" displayFolder="" measureGroup="data" count="0"/>
    <cacheHierarchy uniqueName="[Measures].[Profit %]" caption="Profit %"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dimensions count="3">
    <dimension name="data" uniqueName="[data]" caption="data"/>
    <dimension name="data 1" uniqueName="[data 1]" caption="data 1"/>
    <dimension measure="1" name="Measures" uniqueName="[Measures]" caption="Measures"/>
  </dimensions>
  <measureGroups count="2">
    <measureGroup name="data" caption="data"/>
    <measureGroup name="data 1" caption="data 1"/>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0.489095138888" backgroundQuery="1" createdVersion="3" refreshedVersion="6" minRefreshableVersion="3" recordCount="0" supportSubquery="1" supportAdvancedDrill="1" xr:uid="{541A18F2-DCCC-45DE-87AD-58D86099345B}">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0"/>
        </ext>
      </extLst>
    </cacheHierarchy>
    <cacheHierarchy uniqueName="[Measures].[Sum of Units 2]" caption="Sum of Units 2" measure="1" displayFolder="" measureGroup="data 1" count="0">
      <extLst>
        <ext xmlns:x15="http://schemas.microsoft.com/office/spreadsheetml/2010/11/main" uri="{B97F6D7D-B522-45F9-BDA1-12C45D357490}">
          <x15:cacheHierarchy aggregatedColumn="11"/>
        </ext>
      </extLst>
    </cacheHierarchy>
    <cacheHierarchy uniqueName="[Measures].[Sum of Cost 2]" caption="Sum of Cost 2" measure="1" displayFolder="" measureGroup="data 1" count="0">
      <extLst>
        <ext xmlns:x15="http://schemas.microsoft.com/office/spreadsheetml/2010/11/main" uri="{B97F6D7D-B522-45F9-BDA1-12C45D357490}">
          <x15:cacheHierarchy aggregatedColumn="13"/>
        </ext>
      </extLst>
    </cacheHierarchy>
    <cacheHierarchy uniqueName="[Measures].[Sum of Cost per unit]" caption="Sum of Cost per unit" measure="1" displayFolder="" measureGroup="data 1" count="0">
      <extLst>
        <ext xmlns:x15="http://schemas.microsoft.com/office/spreadsheetml/2010/11/main" uri="{B97F6D7D-B522-45F9-BDA1-12C45D357490}">
          <x15:cacheHierarchy aggregatedColumn="12"/>
        </ext>
      </extLst>
    </cacheHierarchy>
    <cacheHierarchy uniqueName="[Measures].[Sale per unit]" caption="Sale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82304582"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 refreshedDate="44460.489099074075" backgroundQuery="1" createdVersion="3" refreshedVersion="6" minRefreshableVersion="3" recordCount="0" supportSubquery="1" supportAdvancedDrill="1" xr:uid="{58B222AF-7E69-4461-BC02-47DEC21B5DE4}">
  <cacheSource type="external" connectionId="1">
    <extLst>
      <ext xmlns:x14="http://schemas.microsoft.com/office/spreadsheetml/2009/9/main" uri="{F057638F-6D5F-4e77-A914-E7F072B9BCA8}">
        <x14:sourceConnection name="ThisWorkbookDataModel"/>
      </ext>
    </extLst>
  </cacheSource>
  <cacheFields count="0"/>
  <cacheHierarchies count="27">
    <cacheHierarchy uniqueName="[data].[Sales Person]" caption="Sales Person" attribute="1" defaultMemberUniqueName="[data].[Sales Person].[All]" allUniqueName="[data].[Sales Person].[All]" dimensionUniqueName="[data]" displayFolder="" count="0" memberValueDatatype="130" unbalanced="0"/>
    <cacheHierarchy uniqueName="[data].[Geography]" caption="Geography" attribute="1" defaultMemberUniqueName="[data].[Geography].[All]" allUniqueName="[data].[Geography].[All]" dimensionUniqueName="[data]" displayFolder="" count="2" memberValueDatatype="130" unbalanced="0"/>
    <cacheHierarchy uniqueName="[data].[Product]" caption="Product" attribute="1" defaultMemberUniqueName="[data].[Product].[All]" allUniqueName="[data].[Product].[All]" dimensionUniqueName="[data]" displayFolder="" count="0" memberValueDatatype="130" unbalanced="0"/>
    <cacheHierarchy uniqueName="[data].[Amount]" caption="Amount" attribute="1" defaultMemberUniqueName="[data].[Amount].[All]" allUniqueName="[data].[Amount].[All]" dimensionUniqueName="[data]" displayFolder="" count="0" memberValueDatatype="20" unbalanced="0"/>
    <cacheHierarchy uniqueName="[data].[Units]" caption="Units" attribute="1" defaultMemberUniqueName="[data].[Units].[All]" allUniqueName="[data].[Units].[All]" dimensionUniqueName="[data]" displayFolder="" count="0" memberValueDatatype="20" unbalanced="0"/>
    <cacheHierarchy uniqueName="[data].[Cost per unit]" caption="Cost per unit" attribute="1" defaultMemberUniqueName="[data].[Cost per unit].[All]" allUniqueName="[data].[Cost per unit].[All]" dimensionUniqueName="[data]" displayFolder="" count="0" memberValueDatatype="5" unbalanced="0"/>
    <cacheHierarchy uniqueName="[data].[Cost]" caption="Cost" attribute="1" defaultMemberUniqueName="[data].[Cost].[All]" allUniqueName="[data].[Cost].[All]" dimensionUniqueName="[data]" displayFolder="" count="0" memberValueDatatype="5" unbalanced="0"/>
    <cacheHierarchy uniqueName="[data 1].[Sales Person]" caption="Sales Person" attribute="1" defaultMemberUniqueName="[data 1].[Sales Person].[All]" allUniqueName="[data 1].[Sales Person].[All]" dimensionUniqueName="[data 1]" displayFolder="" count="0" memberValueDatatype="130" unbalanced="0"/>
    <cacheHierarchy uniqueName="[data 1].[Geography]" caption="Geography" attribute="1" defaultMemberUniqueName="[data 1].[Geography].[All]" allUniqueName="[data 1].[Geography].[All]" dimensionUniqueName="[data 1]" displayFolder="" count="0" memberValueDatatype="130" unbalanced="0"/>
    <cacheHierarchy uniqueName="[data 1].[Product]" caption="Product" attribute="1" defaultMemberUniqueName="[data 1].[Product].[All]" allUniqueName="[data 1].[Product].[All]" dimensionUniqueName="[data 1]" displayFolder="" count="0" memberValueDatatype="130" unbalanced="0"/>
    <cacheHierarchy uniqueName="[data 1].[Amount]" caption="Amount" attribute="1" defaultMemberUniqueName="[data 1].[Amount].[All]" allUniqueName="[data 1].[Amount].[All]" dimensionUniqueName="[data 1]" displayFolder="" count="0" memberValueDatatype="20" unbalanced="0"/>
    <cacheHierarchy uniqueName="[data 1].[Units]" caption="Units" attribute="1" defaultMemberUniqueName="[data 1].[Units].[All]" allUniqueName="[data 1].[Units].[All]" dimensionUniqueName="[data 1]" displayFolder="" count="0" memberValueDatatype="20" unbalanced="0"/>
    <cacheHierarchy uniqueName="[data 1].[Cost per unit]" caption="Cost per unit" attribute="1" defaultMemberUniqueName="[data 1].[Cost per unit].[All]" allUniqueName="[data 1].[Cost per unit].[All]" dimensionUniqueName="[data 1]" displayFolder="" count="0" memberValueDatatype="5" unbalanced="0"/>
    <cacheHierarchy uniqueName="[data 1].[Cost]" caption="Cost" attribute="1" defaultMemberUniqueName="[data 1].[Cost].[All]" allUniqueName="[data 1].[Cost].[All]" dimensionUniqueName="[data 1]" displayFolder="" count="0" memberValueDatatype="5" unbalanced="0"/>
    <cacheHierarchy uniqueName="[Measures].[Sum of Amount]" caption="Sum of Amount" measure="1" displayFolder="" measureGroup="data" count="0">
      <extLst>
        <ext xmlns:x15="http://schemas.microsoft.com/office/spreadsheetml/2010/11/main" uri="{B97F6D7D-B522-45F9-BDA1-12C45D357490}">
          <x15:cacheHierarchy aggregatedColumn="3"/>
        </ext>
      </extLst>
    </cacheHierarchy>
    <cacheHierarchy uniqueName="[Measures].[Sum of Units]" caption="Sum of Units" measure="1" displayFolder="" measureGroup="data" count="0">
      <extLst>
        <ext xmlns:x15="http://schemas.microsoft.com/office/spreadsheetml/2010/11/main" uri="{B97F6D7D-B522-45F9-BDA1-12C45D357490}">
          <x15:cacheHierarchy aggregatedColumn="4"/>
        </ext>
      </extLst>
    </cacheHierarchy>
    <cacheHierarchy uniqueName="[Measures].[Sum of Cost]" caption="Sum of Cost" measure="1" displayFolder="" measureGroup="data" count="0">
      <extLst>
        <ext xmlns:x15="http://schemas.microsoft.com/office/spreadsheetml/2010/11/main" uri="{B97F6D7D-B522-45F9-BDA1-12C45D357490}">
          <x15:cacheHierarchy aggregatedColumn="6"/>
        </ext>
      </extLst>
    </cacheHierarchy>
    <cacheHierarchy uniqueName="[Measures].[Sum of Amount 2]" caption="Sum of Amount 2" measure="1" displayFolder="" measureGroup="data 1" count="0">
      <extLst>
        <ext xmlns:x15="http://schemas.microsoft.com/office/spreadsheetml/2010/11/main" uri="{B97F6D7D-B522-45F9-BDA1-12C45D357490}">
          <x15:cacheHierarchy aggregatedColumn="10"/>
        </ext>
      </extLst>
    </cacheHierarchy>
    <cacheHierarchy uniqueName="[Measures].[Sum of Units 2]" caption="Sum of Units 2" measure="1" displayFolder="" measureGroup="data 1" count="0">
      <extLst>
        <ext xmlns:x15="http://schemas.microsoft.com/office/spreadsheetml/2010/11/main" uri="{B97F6D7D-B522-45F9-BDA1-12C45D357490}">
          <x15:cacheHierarchy aggregatedColumn="11"/>
        </ext>
      </extLst>
    </cacheHierarchy>
    <cacheHierarchy uniqueName="[Measures].[Sum of Cost 2]" caption="Sum of Cost 2" measure="1" displayFolder="" measureGroup="data 1" count="0">
      <extLst>
        <ext xmlns:x15="http://schemas.microsoft.com/office/spreadsheetml/2010/11/main" uri="{B97F6D7D-B522-45F9-BDA1-12C45D357490}">
          <x15:cacheHierarchy aggregatedColumn="13"/>
        </ext>
      </extLst>
    </cacheHierarchy>
    <cacheHierarchy uniqueName="[Measures].[Sum of Cost per unit]" caption="Sum of Cost per unit" measure="1" displayFolder="" measureGroup="data 1" count="0">
      <extLst>
        <ext xmlns:x15="http://schemas.microsoft.com/office/spreadsheetml/2010/11/main" uri="{B97F6D7D-B522-45F9-BDA1-12C45D357490}">
          <x15:cacheHierarchy aggregatedColumn="12"/>
        </ext>
      </extLst>
    </cacheHierarchy>
    <cacheHierarchy uniqueName="[Measures].[Sale per unit]" caption="Sale per unit" measure="1" displayFolder="" measureGroup="data" count="0"/>
    <cacheHierarchy uniqueName="[Measures].[Total Profit]" caption="Total Profit" measure="1" displayFolder="" measureGroup="data" count="0"/>
    <cacheHierarchy uniqueName="[Measures].[Profit %]" caption="Profit %" measure="1" displayFolder="" measureGroup="data" count="0"/>
    <cacheHierarchy uniqueName="[Measures].[__XL_Count data]" caption="__XL_Count data" measure="1" displayFolder="" measureGroup="data" count="0" hidden="1"/>
    <cacheHierarchy uniqueName="[Measures].[__XL_Count data 1]" caption="__XL_Count data 1" measure="1" displayFolder="" measureGroup="data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68397721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114"/>
  </r>
  <r>
    <x v="1"/>
    <x v="1"/>
    <x v="1"/>
    <x v="1"/>
    <n v="459"/>
  </r>
  <r>
    <x v="2"/>
    <x v="1"/>
    <x v="2"/>
    <x v="2"/>
    <n v="147"/>
  </r>
  <r>
    <x v="3"/>
    <x v="2"/>
    <x v="3"/>
    <x v="3"/>
    <n v="288"/>
  </r>
  <r>
    <x v="4"/>
    <x v="3"/>
    <x v="4"/>
    <x v="4"/>
    <n v="414"/>
  </r>
  <r>
    <x v="0"/>
    <x v="1"/>
    <x v="5"/>
    <x v="5"/>
    <n v="432"/>
  </r>
  <r>
    <x v="4"/>
    <x v="4"/>
    <x v="6"/>
    <x v="6"/>
    <n v="54"/>
  </r>
  <r>
    <x v="1"/>
    <x v="1"/>
    <x v="7"/>
    <x v="7"/>
    <n v="210"/>
  </r>
  <r>
    <x v="5"/>
    <x v="4"/>
    <x v="8"/>
    <x v="8"/>
    <n v="75"/>
  </r>
  <r>
    <x v="6"/>
    <x v="0"/>
    <x v="8"/>
    <x v="9"/>
    <n v="12"/>
  </r>
  <r>
    <x v="7"/>
    <x v="3"/>
    <x v="4"/>
    <x v="10"/>
    <n v="462"/>
  </r>
  <r>
    <x v="8"/>
    <x v="0"/>
    <x v="9"/>
    <x v="11"/>
    <n v="144"/>
  </r>
  <r>
    <x v="2"/>
    <x v="4"/>
    <x v="10"/>
    <x v="12"/>
    <n v="120"/>
  </r>
  <r>
    <x v="7"/>
    <x v="5"/>
    <x v="11"/>
    <x v="13"/>
    <n v="54"/>
  </r>
  <r>
    <x v="8"/>
    <x v="1"/>
    <x v="4"/>
    <x v="14"/>
    <n v="234"/>
  </r>
  <r>
    <x v="8"/>
    <x v="1"/>
    <x v="12"/>
    <x v="15"/>
    <n v="66"/>
  </r>
  <r>
    <x v="4"/>
    <x v="0"/>
    <x v="6"/>
    <x v="16"/>
    <n v="87"/>
  </r>
  <r>
    <x v="6"/>
    <x v="5"/>
    <x v="13"/>
    <x v="17"/>
    <n v="339"/>
  </r>
  <r>
    <x v="3"/>
    <x v="5"/>
    <x v="7"/>
    <x v="18"/>
    <n v="144"/>
  </r>
  <r>
    <x v="7"/>
    <x v="3"/>
    <x v="13"/>
    <x v="19"/>
    <n v="162"/>
  </r>
  <r>
    <x v="2"/>
    <x v="5"/>
    <x v="14"/>
    <x v="20"/>
    <n v="90"/>
  </r>
  <r>
    <x v="1"/>
    <x v="4"/>
    <x v="14"/>
    <x v="21"/>
    <n v="234"/>
  </r>
  <r>
    <x v="9"/>
    <x v="4"/>
    <x v="7"/>
    <x v="22"/>
    <n v="141"/>
  </r>
  <r>
    <x v="1"/>
    <x v="0"/>
    <x v="15"/>
    <x v="23"/>
    <n v="204"/>
  </r>
  <r>
    <x v="3"/>
    <x v="1"/>
    <x v="16"/>
    <x v="15"/>
    <n v="186"/>
  </r>
  <r>
    <x v="3"/>
    <x v="2"/>
    <x v="11"/>
    <x v="24"/>
    <n v="231"/>
  </r>
  <r>
    <x v="8"/>
    <x v="3"/>
    <x v="10"/>
    <x v="25"/>
    <n v="168"/>
  </r>
  <r>
    <x v="9"/>
    <x v="1"/>
    <x v="13"/>
    <x v="26"/>
    <n v="195"/>
  </r>
  <r>
    <x v="6"/>
    <x v="2"/>
    <x v="14"/>
    <x v="27"/>
    <n v="15"/>
  </r>
  <r>
    <x v="9"/>
    <x v="0"/>
    <x v="14"/>
    <x v="28"/>
    <n v="30"/>
  </r>
  <r>
    <x v="3"/>
    <x v="0"/>
    <x v="17"/>
    <x v="29"/>
    <n v="102"/>
  </r>
  <r>
    <x v="7"/>
    <x v="1"/>
    <x v="15"/>
    <x v="30"/>
    <n v="15"/>
  </r>
  <r>
    <x v="1"/>
    <x v="3"/>
    <x v="0"/>
    <x v="31"/>
    <n v="183"/>
  </r>
  <r>
    <x v="0"/>
    <x v="3"/>
    <x v="7"/>
    <x v="32"/>
    <n v="12"/>
  </r>
  <r>
    <x v="3"/>
    <x v="3"/>
    <x v="8"/>
    <x v="33"/>
    <n v="72"/>
  </r>
  <r>
    <x v="4"/>
    <x v="4"/>
    <x v="18"/>
    <x v="34"/>
    <n v="282"/>
  </r>
  <r>
    <x v="7"/>
    <x v="3"/>
    <x v="19"/>
    <x v="35"/>
    <n v="144"/>
  </r>
  <r>
    <x v="4"/>
    <x v="0"/>
    <x v="10"/>
    <x v="36"/>
    <n v="405"/>
  </r>
  <r>
    <x v="5"/>
    <x v="5"/>
    <x v="1"/>
    <x v="37"/>
    <n v="75"/>
  </r>
  <r>
    <x v="0"/>
    <x v="5"/>
    <x v="18"/>
    <x v="38"/>
    <n v="135"/>
  </r>
  <r>
    <x v="6"/>
    <x v="5"/>
    <x v="18"/>
    <x v="39"/>
    <n v="21"/>
  </r>
  <r>
    <x v="7"/>
    <x v="4"/>
    <x v="14"/>
    <x v="40"/>
    <n v="153"/>
  </r>
  <r>
    <x v="4"/>
    <x v="5"/>
    <x v="16"/>
    <x v="41"/>
    <n v="15"/>
  </r>
  <r>
    <x v="8"/>
    <x v="1"/>
    <x v="8"/>
    <x v="42"/>
    <n v="255"/>
  </r>
  <r>
    <x v="7"/>
    <x v="0"/>
    <x v="15"/>
    <x v="43"/>
    <n v="18"/>
  </r>
  <r>
    <x v="4"/>
    <x v="0"/>
    <x v="14"/>
    <x v="44"/>
    <n v="189"/>
  </r>
  <r>
    <x v="6"/>
    <x v="4"/>
    <x v="1"/>
    <x v="45"/>
    <n v="21"/>
  </r>
  <r>
    <x v="8"/>
    <x v="2"/>
    <x v="10"/>
    <x v="46"/>
    <n v="36"/>
  </r>
  <r>
    <x v="4"/>
    <x v="5"/>
    <x v="12"/>
    <x v="47"/>
    <n v="75"/>
  </r>
  <r>
    <x v="0"/>
    <x v="5"/>
    <x v="9"/>
    <x v="48"/>
    <n v="156"/>
  </r>
  <r>
    <x v="6"/>
    <x v="2"/>
    <x v="10"/>
    <x v="49"/>
    <n v="39"/>
  </r>
  <r>
    <x v="4"/>
    <x v="2"/>
    <x v="20"/>
    <x v="50"/>
    <n v="63"/>
  </r>
  <r>
    <x v="7"/>
    <x v="2"/>
    <x v="12"/>
    <x v="51"/>
    <n v="75"/>
  </r>
  <r>
    <x v="7"/>
    <x v="4"/>
    <x v="19"/>
    <x v="52"/>
    <n v="183"/>
  </r>
  <r>
    <x v="3"/>
    <x v="1"/>
    <x v="11"/>
    <x v="53"/>
    <n v="69"/>
  </r>
  <r>
    <x v="0"/>
    <x v="2"/>
    <x v="4"/>
    <x v="54"/>
    <n v="30"/>
  </r>
  <r>
    <x v="3"/>
    <x v="5"/>
    <x v="9"/>
    <x v="55"/>
    <n v="39"/>
  </r>
  <r>
    <x v="8"/>
    <x v="5"/>
    <x v="1"/>
    <x v="56"/>
    <n v="504"/>
  </r>
  <r>
    <x v="2"/>
    <x v="0"/>
    <x v="12"/>
    <x v="57"/>
    <n v="273"/>
  </r>
  <r>
    <x v="6"/>
    <x v="0"/>
    <x v="6"/>
    <x v="58"/>
    <n v="48"/>
  </r>
  <r>
    <x v="4"/>
    <x v="5"/>
    <x v="18"/>
    <x v="59"/>
    <n v="207"/>
  </r>
  <r>
    <x v="4"/>
    <x v="2"/>
    <x v="1"/>
    <x v="60"/>
    <n v="9"/>
  </r>
  <r>
    <x v="9"/>
    <x v="2"/>
    <x v="14"/>
    <x v="61"/>
    <n v="261"/>
  </r>
  <r>
    <x v="4"/>
    <x v="4"/>
    <x v="10"/>
    <x v="62"/>
    <n v="6"/>
  </r>
  <r>
    <x v="1"/>
    <x v="0"/>
    <x v="16"/>
    <x v="63"/>
    <n v="30"/>
  </r>
  <r>
    <x v="5"/>
    <x v="5"/>
    <x v="13"/>
    <x v="22"/>
    <n v="138"/>
  </r>
  <r>
    <x v="5"/>
    <x v="0"/>
    <x v="9"/>
    <x v="64"/>
    <n v="111"/>
  </r>
  <r>
    <x v="6"/>
    <x v="1"/>
    <x v="3"/>
    <x v="42"/>
    <n v="15"/>
  </r>
  <r>
    <x v="0"/>
    <x v="5"/>
    <x v="15"/>
    <x v="65"/>
    <n v="162"/>
  </r>
  <r>
    <x v="6"/>
    <x v="5"/>
    <x v="15"/>
    <x v="66"/>
    <n v="195"/>
  </r>
  <r>
    <x v="9"/>
    <x v="4"/>
    <x v="8"/>
    <x v="67"/>
    <n v="525"/>
  </r>
  <r>
    <x v="5"/>
    <x v="5"/>
    <x v="5"/>
    <x v="68"/>
    <n v="48"/>
  </r>
  <r>
    <x v="2"/>
    <x v="5"/>
    <x v="19"/>
    <x v="69"/>
    <n v="150"/>
  </r>
  <r>
    <x v="2"/>
    <x v="5"/>
    <x v="13"/>
    <x v="70"/>
    <n v="492"/>
  </r>
  <r>
    <x v="6"/>
    <x v="5"/>
    <x v="12"/>
    <x v="71"/>
    <n v="102"/>
  </r>
  <r>
    <x v="8"/>
    <x v="2"/>
    <x v="14"/>
    <x v="72"/>
    <n v="165"/>
  </r>
  <r>
    <x v="3"/>
    <x v="2"/>
    <x v="19"/>
    <x v="73"/>
    <n v="309"/>
  </r>
  <r>
    <x v="4"/>
    <x v="2"/>
    <x v="9"/>
    <x v="74"/>
    <n v="156"/>
  </r>
  <r>
    <x v="2"/>
    <x v="1"/>
    <x v="21"/>
    <x v="75"/>
    <n v="159"/>
  </r>
  <r>
    <x v="6"/>
    <x v="1"/>
    <x v="16"/>
    <x v="76"/>
    <n v="201"/>
  </r>
  <r>
    <x v="1"/>
    <x v="3"/>
    <x v="6"/>
    <x v="77"/>
    <n v="210"/>
  </r>
  <r>
    <x v="7"/>
    <x v="4"/>
    <x v="11"/>
    <x v="78"/>
    <n v="51"/>
  </r>
  <r>
    <x v="8"/>
    <x v="2"/>
    <x v="4"/>
    <x v="47"/>
    <n v="39"/>
  </r>
  <r>
    <x v="9"/>
    <x v="1"/>
    <x v="3"/>
    <x v="79"/>
    <n v="279"/>
  </r>
  <r>
    <x v="9"/>
    <x v="4"/>
    <x v="11"/>
    <x v="80"/>
    <n v="123"/>
  </r>
  <r>
    <x v="7"/>
    <x v="3"/>
    <x v="18"/>
    <x v="81"/>
    <n v="81"/>
  </r>
  <r>
    <x v="0"/>
    <x v="0"/>
    <x v="15"/>
    <x v="16"/>
    <n v="21"/>
  </r>
  <r>
    <x v="8"/>
    <x v="2"/>
    <x v="19"/>
    <x v="82"/>
    <n v="162"/>
  </r>
  <r>
    <x v="9"/>
    <x v="1"/>
    <x v="20"/>
    <x v="83"/>
    <n v="228"/>
  </r>
  <r>
    <x v="9"/>
    <x v="2"/>
    <x v="12"/>
    <x v="84"/>
    <n v="342"/>
  </r>
  <r>
    <x v="6"/>
    <x v="4"/>
    <x v="11"/>
    <x v="85"/>
    <n v="54"/>
  </r>
  <r>
    <x v="3"/>
    <x v="1"/>
    <x v="19"/>
    <x v="86"/>
    <n v="216"/>
  </r>
  <r>
    <x v="8"/>
    <x v="5"/>
    <x v="21"/>
    <x v="87"/>
    <n v="54"/>
  </r>
  <r>
    <x v="4"/>
    <x v="4"/>
    <x v="4"/>
    <x v="88"/>
    <n v="75"/>
  </r>
  <r>
    <x v="2"/>
    <x v="0"/>
    <x v="14"/>
    <x v="89"/>
    <n v="93"/>
  </r>
  <r>
    <x v="2"/>
    <x v="0"/>
    <x v="4"/>
    <x v="90"/>
    <n v="156"/>
  </r>
  <r>
    <x v="2"/>
    <x v="4"/>
    <x v="9"/>
    <x v="91"/>
    <n v="9"/>
  </r>
  <r>
    <x v="8"/>
    <x v="2"/>
    <x v="15"/>
    <x v="8"/>
    <n v="18"/>
  </r>
  <r>
    <x v="0"/>
    <x v="1"/>
    <x v="1"/>
    <x v="92"/>
    <n v="234"/>
  </r>
  <r>
    <x v="8"/>
    <x v="5"/>
    <x v="19"/>
    <x v="93"/>
    <n v="312"/>
  </r>
  <r>
    <x v="5"/>
    <x v="2"/>
    <x v="15"/>
    <x v="94"/>
    <n v="300"/>
  </r>
  <r>
    <x v="7"/>
    <x v="2"/>
    <x v="18"/>
    <x v="95"/>
    <n v="519"/>
  </r>
  <r>
    <x v="3"/>
    <x v="0"/>
    <x v="20"/>
    <x v="96"/>
    <n v="9"/>
  </r>
  <r>
    <x v="6"/>
    <x v="1"/>
    <x v="2"/>
    <x v="97"/>
    <n v="9"/>
  </r>
  <r>
    <x v="0"/>
    <x v="2"/>
    <x v="5"/>
    <x v="98"/>
    <n v="90"/>
  </r>
  <r>
    <x v="5"/>
    <x v="5"/>
    <x v="4"/>
    <x v="99"/>
    <n v="96"/>
  </r>
  <r>
    <x v="7"/>
    <x v="2"/>
    <x v="10"/>
    <x v="100"/>
    <n v="21"/>
  </r>
  <r>
    <x v="0"/>
    <x v="5"/>
    <x v="21"/>
    <x v="101"/>
    <n v="48"/>
  </r>
  <r>
    <x v="9"/>
    <x v="2"/>
    <x v="18"/>
    <x v="102"/>
    <n v="72"/>
  </r>
  <r>
    <x v="1"/>
    <x v="1"/>
    <x v="12"/>
    <x v="103"/>
    <n v="168"/>
  </r>
  <r>
    <x v="6"/>
    <x v="3"/>
    <x v="21"/>
    <x v="104"/>
    <n v="51"/>
  </r>
  <r>
    <x v="3"/>
    <x v="2"/>
    <x v="15"/>
    <x v="105"/>
    <n v="192"/>
  </r>
  <r>
    <x v="5"/>
    <x v="0"/>
    <x v="8"/>
    <x v="106"/>
    <n v="225"/>
  </r>
  <r>
    <x v="4"/>
    <x v="5"/>
    <x v="21"/>
    <x v="107"/>
    <n v="456"/>
  </r>
  <r>
    <x v="9"/>
    <x v="5"/>
    <x v="4"/>
    <x v="108"/>
    <n v="93"/>
  </r>
  <r>
    <x v="4"/>
    <x v="5"/>
    <x v="2"/>
    <x v="109"/>
    <n v="48"/>
  </r>
  <r>
    <x v="4"/>
    <x v="0"/>
    <x v="3"/>
    <x v="110"/>
    <n v="102"/>
  </r>
  <r>
    <x v="5"/>
    <x v="1"/>
    <x v="0"/>
    <x v="111"/>
    <n v="252"/>
  </r>
  <r>
    <x v="7"/>
    <x v="0"/>
    <x v="3"/>
    <x v="112"/>
    <n v="138"/>
  </r>
  <r>
    <x v="0"/>
    <x v="4"/>
    <x v="4"/>
    <x v="113"/>
    <n v="90"/>
  </r>
  <r>
    <x v="3"/>
    <x v="0"/>
    <x v="0"/>
    <x v="114"/>
    <n v="240"/>
  </r>
  <r>
    <x v="0"/>
    <x v="4"/>
    <x v="2"/>
    <x v="115"/>
    <n v="102"/>
  </r>
  <r>
    <x v="3"/>
    <x v="1"/>
    <x v="18"/>
    <x v="116"/>
    <n v="129"/>
  </r>
  <r>
    <x v="1"/>
    <x v="1"/>
    <x v="18"/>
    <x v="117"/>
    <n v="300"/>
  </r>
  <r>
    <x v="4"/>
    <x v="4"/>
    <x v="5"/>
    <x v="2"/>
    <n v="135"/>
  </r>
  <r>
    <x v="5"/>
    <x v="1"/>
    <x v="17"/>
    <x v="118"/>
    <n v="114"/>
  </r>
  <r>
    <x v="5"/>
    <x v="1"/>
    <x v="8"/>
    <x v="119"/>
    <n v="63"/>
  </r>
  <r>
    <x v="5"/>
    <x v="2"/>
    <x v="12"/>
    <x v="120"/>
    <n v="252"/>
  </r>
  <r>
    <x v="9"/>
    <x v="2"/>
    <x v="1"/>
    <x v="121"/>
    <n v="303"/>
  </r>
  <r>
    <x v="5"/>
    <x v="3"/>
    <x v="9"/>
    <x v="122"/>
    <n v="246"/>
  </r>
  <r>
    <x v="1"/>
    <x v="4"/>
    <x v="7"/>
    <x v="123"/>
    <n v="84"/>
  </r>
  <r>
    <x v="5"/>
    <x v="5"/>
    <x v="9"/>
    <x v="56"/>
    <n v="39"/>
  </r>
  <r>
    <x v="6"/>
    <x v="2"/>
    <x v="9"/>
    <x v="47"/>
    <n v="348"/>
  </r>
  <r>
    <x v="5"/>
    <x v="0"/>
    <x v="5"/>
    <x v="124"/>
    <n v="48"/>
  </r>
  <r>
    <x v="6"/>
    <x v="0"/>
    <x v="7"/>
    <x v="125"/>
    <n v="75"/>
  </r>
  <r>
    <x v="5"/>
    <x v="4"/>
    <x v="19"/>
    <x v="126"/>
    <n v="258"/>
  </r>
  <r>
    <x v="4"/>
    <x v="3"/>
    <x v="9"/>
    <x v="127"/>
    <n v="27"/>
  </r>
  <r>
    <x v="1"/>
    <x v="4"/>
    <x v="1"/>
    <x v="128"/>
    <n v="213"/>
  </r>
  <r>
    <x v="6"/>
    <x v="1"/>
    <x v="12"/>
    <x v="129"/>
    <n v="357"/>
  </r>
  <r>
    <x v="2"/>
    <x v="0"/>
    <x v="2"/>
    <x v="130"/>
    <n v="207"/>
  </r>
  <r>
    <x v="1"/>
    <x v="0"/>
    <x v="0"/>
    <x v="131"/>
    <n v="150"/>
  </r>
  <r>
    <x v="3"/>
    <x v="2"/>
    <x v="21"/>
    <x v="75"/>
    <n v="204"/>
  </r>
  <r>
    <x v="5"/>
    <x v="1"/>
    <x v="18"/>
    <x v="132"/>
    <n v="21"/>
  </r>
  <r>
    <x v="3"/>
    <x v="5"/>
    <x v="5"/>
    <x v="133"/>
    <n v="174"/>
  </r>
  <r>
    <x v="7"/>
    <x v="0"/>
    <x v="9"/>
    <x v="134"/>
    <n v="201"/>
  </r>
  <r>
    <x v="1"/>
    <x v="4"/>
    <x v="11"/>
    <x v="135"/>
    <n v="510"/>
  </r>
  <r>
    <x v="4"/>
    <x v="3"/>
    <x v="12"/>
    <x v="136"/>
    <n v="378"/>
  </r>
  <r>
    <x v="2"/>
    <x v="5"/>
    <x v="20"/>
    <x v="137"/>
    <n v="27"/>
  </r>
  <r>
    <x v="7"/>
    <x v="3"/>
    <x v="10"/>
    <x v="138"/>
    <n v="117"/>
  </r>
  <r>
    <x v="4"/>
    <x v="4"/>
    <x v="20"/>
    <x v="139"/>
    <n v="36"/>
  </r>
  <r>
    <x v="1"/>
    <x v="1"/>
    <x v="5"/>
    <x v="140"/>
    <n v="126"/>
  </r>
  <r>
    <x v="2"/>
    <x v="3"/>
    <x v="4"/>
    <x v="141"/>
    <n v="72"/>
  </r>
  <r>
    <x v="5"/>
    <x v="2"/>
    <x v="7"/>
    <x v="142"/>
    <n v="42"/>
  </r>
  <r>
    <x v="0"/>
    <x v="3"/>
    <x v="12"/>
    <x v="143"/>
    <n v="135"/>
  </r>
  <r>
    <x v="5"/>
    <x v="5"/>
    <x v="17"/>
    <x v="144"/>
    <n v="189"/>
  </r>
  <r>
    <x v="4"/>
    <x v="0"/>
    <x v="19"/>
    <x v="145"/>
    <n v="459"/>
  </r>
  <r>
    <x v="6"/>
    <x v="5"/>
    <x v="16"/>
    <x v="146"/>
    <n v="201"/>
  </r>
  <r>
    <x v="4"/>
    <x v="5"/>
    <x v="0"/>
    <x v="147"/>
    <n v="366"/>
  </r>
  <r>
    <x v="8"/>
    <x v="0"/>
    <x v="12"/>
    <x v="148"/>
    <n v="324"/>
  </r>
  <r>
    <x v="2"/>
    <x v="1"/>
    <x v="16"/>
    <x v="149"/>
    <n v="243"/>
  </r>
  <r>
    <x v="7"/>
    <x v="3"/>
    <x v="20"/>
    <x v="150"/>
    <n v="213"/>
  </r>
  <r>
    <x v="0"/>
    <x v="1"/>
    <x v="0"/>
    <x v="151"/>
    <n v="447"/>
  </r>
  <r>
    <x v="0"/>
    <x v="4"/>
    <x v="11"/>
    <x v="152"/>
    <n v="297"/>
  </r>
  <r>
    <x v="5"/>
    <x v="1"/>
    <x v="10"/>
    <x v="153"/>
    <n v="27"/>
  </r>
  <r>
    <x v="0"/>
    <x v="5"/>
    <x v="14"/>
    <x v="154"/>
    <n v="75"/>
  </r>
  <r>
    <x v="9"/>
    <x v="3"/>
    <x v="5"/>
    <x v="155"/>
    <n v="30"/>
  </r>
  <r>
    <x v="5"/>
    <x v="2"/>
    <x v="3"/>
    <x v="12"/>
    <n v="177"/>
  </r>
  <r>
    <x v="0"/>
    <x v="5"/>
    <x v="5"/>
    <x v="156"/>
    <n v="159"/>
  </r>
  <r>
    <x v="8"/>
    <x v="1"/>
    <x v="5"/>
    <x v="135"/>
    <n v="306"/>
  </r>
  <r>
    <x v="8"/>
    <x v="5"/>
    <x v="13"/>
    <x v="157"/>
    <n v="18"/>
  </r>
  <r>
    <x v="5"/>
    <x v="1"/>
    <x v="15"/>
    <x v="158"/>
    <n v="240"/>
  </r>
  <r>
    <x v="6"/>
    <x v="5"/>
    <x v="5"/>
    <x v="159"/>
    <n v="93"/>
  </r>
  <r>
    <x v="9"/>
    <x v="5"/>
    <x v="21"/>
    <x v="9"/>
    <n v="9"/>
  </r>
  <r>
    <x v="1"/>
    <x v="5"/>
    <x v="10"/>
    <x v="160"/>
    <n v="219"/>
  </r>
  <r>
    <x v="7"/>
    <x v="3"/>
    <x v="7"/>
    <x v="99"/>
    <n v="141"/>
  </r>
  <r>
    <x v="3"/>
    <x v="0"/>
    <x v="13"/>
    <x v="161"/>
    <n v="123"/>
  </r>
  <r>
    <x v="0"/>
    <x v="4"/>
    <x v="17"/>
    <x v="162"/>
    <n v="51"/>
  </r>
  <r>
    <x v="4"/>
    <x v="2"/>
    <x v="2"/>
    <x v="163"/>
    <n v="120"/>
  </r>
  <r>
    <x v="1"/>
    <x v="3"/>
    <x v="21"/>
    <x v="164"/>
    <n v="27"/>
  </r>
  <r>
    <x v="2"/>
    <x v="2"/>
    <x v="18"/>
    <x v="165"/>
    <n v="204"/>
  </r>
  <r>
    <x v="4"/>
    <x v="4"/>
    <x v="11"/>
    <x v="61"/>
    <n v="123"/>
  </r>
  <r>
    <x v="9"/>
    <x v="0"/>
    <x v="19"/>
    <x v="166"/>
    <n v="27"/>
  </r>
  <r>
    <x v="3"/>
    <x v="0"/>
    <x v="21"/>
    <x v="167"/>
    <n v="177"/>
  </r>
  <r>
    <x v="8"/>
    <x v="3"/>
    <x v="21"/>
    <x v="168"/>
    <n v="171"/>
  </r>
  <r>
    <x v="9"/>
    <x v="5"/>
    <x v="15"/>
    <x v="169"/>
    <n v="204"/>
  </r>
  <r>
    <x v="8"/>
    <x v="5"/>
    <x v="8"/>
    <x v="170"/>
    <n v="276"/>
  </r>
  <r>
    <x v="1"/>
    <x v="0"/>
    <x v="21"/>
    <x v="171"/>
    <n v="45"/>
  </r>
  <r>
    <x v="0"/>
    <x v="4"/>
    <x v="12"/>
    <x v="113"/>
    <n v="45"/>
  </r>
  <r>
    <x v="4"/>
    <x v="1"/>
    <x v="18"/>
    <x v="172"/>
    <n v="177"/>
  </r>
  <r>
    <x v="6"/>
    <x v="2"/>
    <x v="11"/>
    <x v="173"/>
    <n v="63"/>
  </r>
  <r>
    <x v="2"/>
    <x v="3"/>
    <x v="3"/>
    <x v="174"/>
    <n v="204"/>
  </r>
  <r>
    <x v="1"/>
    <x v="0"/>
    <x v="7"/>
    <x v="175"/>
    <n v="195"/>
  </r>
  <r>
    <x v="5"/>
    <x v="5"/>
    <x v="8"/>
    <x v="176"/>
    <n v="369"/>
  </r>
  <r>
    <x v="8"/>
    <x v="5"/>
    <x v="4"/>
    <x v="177"/>
    <n v="42"/>
  </r>
  <r>
    <x v="4"/>
    <x v="0"/>
    <x v="0"/>
    <x v="178"/>
    <n v="81"/>
  </r>
  <r>
    <x v="2"/>
    <x v="0"/>
    <x v="21"/>
    <x v="179"/>
    <n v="246"/>
  </r>
  <r>
    <x v="2"/>
    <x v="5"/>
    <x v="9"/>
    <x v="180"/>
    <n v="174"/>
  </r>
  <r>
    <x v="1"/>
    <x v="1"/>
    <x v="0"/>
    <x v="181"/>
    <n v="81"/>
  </r>
  <r>
    <x v="0"/>
    <x v="1"/>
    <x v="7"/>
    <x v="182"/>
    <n v="372"/>
  </r>
  <r>
    <x v="0"/>
    <x v="1"/>
    <x v="10"/>
    <x v="183"/>
    <n v="174"/>
  </r>
  <r>
    <x v="3"/>
    <x v="2"/>
    <x v="1"/>
    <x v="184"/>
    <n v="84"/>
  </r>
  <r>
    <x v="3"/>
    <x v="5"/>
    <x v="10"/>
    <x v="185"/>
    <n v="225"/>
  </r>
  <r>
    <x v="6"/>
    <x v="2"/>
    <x v="0"/>
    <x v="114"/>
    <n v="105"/>
  </r>
  <r>
    <x v="0"/>
    <x v="3"/>
    <x v="19"/>
    <x v="186"/>
    <n v="225"/>
  </r>
  <r>
    <x v="7"/>
    <x v="0"/>
    <x v="8"/>
    <x v="187"/>
    <n v="54"/>
  </r>
  <r>
    <x v="5"/>
    <x v="0"/>
    <x v="21"/>
    <x v="188"/>
    <n v="0"/>
  </r>
  <r>
    <x v="6"/>
    <x v="3"/>
    <x v="17"/>
    <x v="65"/>
    <n v="171"/>
  </r>
  <r>
    <x v="2"/>
    <x v="5"/>
    <x v="10"/>
    <x v="62"/>
    <n v="189"/>
  </r>
  <r>
    <x v="5"/>
    <x v="4"/>
    <x v="3"/>
    <x v="189"/>
    <n v="270"/>
  </r>
  <r>
    <x v="4"/>
    <x v="3"/>
    <x v="0"/>
    <x v="190"/>
    <n v="63"/>
  </r>
  <r>
    <x v="3"/>
    <x v="4"/>
    <x v="4"/>
    <x v="191"/>
    <n v="21"/>
  </r>
  <r>
    <x v="5"/>
    <x v="0"/>
    <x v="7"/>
    <x v="192"/>
    <n v="207"/>
  </r>
  <r>
    <x v="2"/>
    <x v="0"/>
    <x v="13"/>
    <x v="193"/>
    <n v="96"/>
  </r>
  <r>
    <x v="6"/>
    <x v="3"/>
    <x v="7"/>
    <x v="194"/>
    <n v="81"/>
  </r>
  <r>
    <x v="2"/>
    <x v="3"/>
    <x v="17"/>
    <x v="195"/>
    <n v="306"/>
  </r>
  <r>
    <x v="9"/>
    <x v="3"/>
    <x v="20"/>
    <x v="196"/>
    <n v="279"/>
  </r>
  <r>
    <x v="7"/>
    <x v="4"/>
    <x v="2"/>
    <x v="197"/>
    <n v="3"/>
  </r>
  <r>
    <x v="5"/>
    <x v="3"/>
    <x v="18"/>
    <x v="198"/>
    <n v="198"/>
  </r>
  <r>
    <x v="6"/>
    <x v="3"/>
    <x v="3"/>
    <x v="199"/>
    <n v="249"/>
  </r>
  <r>
    <x v="4"/>
    <x v="5"/>
    <x v="10"/>
    <x v="200"/>
    <n v="75"/>
  </r>
  <r>
    <x v="2"/>
    <x v="2"/>
    <x v="1"/>
    <x v="201"/>
    <n v="189"/>
  </r>
  <r>
    <x v="5"/>
    <x v="2"/>
    <x v="1"/>
    <x v="202"/>
    <n v="87"/>
  </r>
  <r>
    <x v="3"/>
    <x v="2"/>
    <x v="0"/>
    <x v="60"/>
    <n v="174"/>
  </r>
  <r>
    <x v="7"/>
    <x v="3"/>
    <x v="16"/>
    <x v="203"/>
    <n v="36"/>
  </r>
  <r>
    <x v="2"/>
    <x v="4"/>
    <x v="17"/>
    <x v="204"/>
    <n v="60"/>
  </r>
  <r>
    <x v="8"/>
    <x v="1"/>
    <x v="14"/>
    <x v="103"/>
    <n v="78"/>
  </r>
  <r>
    <x v="2"/>
    <x v="2"/>
    <x v="0"/>
    <x v="205"/>
    <n v="57"/>
  </r>
  <r>
    <x v="2"/>
    <x v="0"/>
    <x v="19"/>
    <x v="206"/>
    <n v="45"/>
  </r>
  <r>
    <x v="3"/>
    <x v="4"/>
    <x v="7"/>
    <x v="207"/>
    <n v="3"/>
  </r>
  <r>
    <x v="9"/>
    <x v="1"/>
    <x v="16"/>
    <x v="208"/>
    <n v="6"/>
  </r>
  <r>
    <x v="6"/>
    <x v="0"/>
    <x v="4"/>
    <x v="209"/>
    <n v="21"/>
  </r>
  <r>
    <x v="6"/>
    <x v="2"/>
    <x v="3"/>
    <x v="210"/>
    <n v="3"/>
  </r>
  <r>
    <x v="1"/>
    <x v="5"/>
    <x v="6"/>
    <x v="211"/>
    <n v="288"/>
  </r>
  <r>
    <x v="4"/>
    <x v="2"/>
    <x v="11"/>
    <x v="212"/>
    <n v="30"/>
  </r>
  <r>
    <x v="0"/>
    <x v="4"/>
    <x v="21"/>
    <x v="213"/>
    <n v="87"/>
  </r>
  <r>
    <x v="0"/>
    <x v="3"/>
    <x v="18"/>
    <x v="214"/>
    <n v="30"/>
  </r>
  <r>
    <x v="6"/>
    <x v="4"/>
    <x v="15"/>
    <x v="215"/>
    <n v="168"/>
  </r>
  <r>
    <x v="0"/>
    <x v="2"/>
    <x v="18"/>
    <x v="216"/>
    <n v="306"/>
  </r>
  <r>
    <x v="4"/>
    <x v="1"/>
    <x v="2"/>
    <x v="217"/>
    <n v="402"/>
  </r>
  <r>
    <x v="8"/>
    <x v="0"/>
    <x v="19"/>
    <x v="218"/>
    <n v="327"/>
  </r>
  <r>
    <x v="0"/>
    <x v="0"/>
    <x v="18"/>
    <x v="219"/>
    <n v="93"/>
  </r>
  <r>
    <x v="9"/>
    <x v="1"/>
    <x v="8"/>
    <x v="220"/>
    <n v="96"/>
  </r>
  <r>
    <x v="1"/>
    <x v="3"/>
    <x v="3"/>
    <x v="221"/>
    <n v="27"/>
  </r>
  <r>
    <x v="2"/>
    <x v="4"/>
    <x v="21"/>
    <x v="222"/>
    <n v="99"/>
  </r>
  <r>
    <x v="2"/>
    <x v="4"/>
    <x v="5"/>
    <x v="223"/>
    <n v="87"/>
  </r>
  <r>
    <x v="9"/>
    <x v="0"/>
    <x v="20"/>
    <x v="224"/>
    <n v="288"/>
  </r>
  <r>
    <x v="1"/>
    <x v="1"/>
    <x v="13"/>
    <x v="225"/>
    <n v="363"/>
  </r>
  <r>
    <x v="9"/>
    <x v="5"/>
    <x v="9"/>
    <x v="226"/>
    <n v="87"/>
  </r>
  <r>
    <x v="4"/>
    <x v="5"/>
    <x v="9"/>
    <x v="227"/>
    <n v="150"/>
  </r>
  <r>
    <x v="7"/>
    <x v="1"/>
    <x v="9"/>
    <x v="228"/>
    <n v="303"/>
  </r>
  <r>
    <x v="5"/>
    <x v="1"/>
    <x v="19"/>
    <x v="229"/>
    <n v="288"/>
  </r>
  <r>
    <x v="9"/>
    <x v="2"/>
    <x v="11"/>
    <x v="230"/>
    <n v="75"/>
  </r>
  <r>
    <x v="0"/>
    <x v="4"/>
    <x v="6"/>
    <x v="231"/>
    <n v="39"/>
  </r>
  <r>
    <x v="4"/>
    <x v="5"/>
    <x v="1"/>
    <x v="232"/>
    <n v="123"/>
  </r>
  <r>
    <x v="0"/>
    <x v="2"/>
    <x v="2"/>
    <x v="233"/>
    <n v="36"/>
  </r>
  <r>
    <x v="6"/>
    <x v="5"/>
    <x v="7"/>
    <x v="171"/>
    <n v="237"/>
  </r>
  <r>
    <x v="0"/>
    <x v="2"/>
    <x v="11"/>
    <x v="234"/>
    <n v="201"/>
  </r>
  <r>
    <x v="7"/>
    <x v="2"/>
    <x v="9"/>
    <x v="235"/>
    <n v="48"/>
  </r>
  <r>
    <x v="6"/>
    <x v="1"/>
    <x v="7"/>
    <x v="236"/>
    <n v="84"/>
  </r>
  <r>
    <x v="1"/>
    <x v="0"/>
    <x v="20"/>
    <x v="237"/>
    <n v="87"/>
  </r>
  <r>
    <x v="5"/>
    <x v="4"/>
    <x v="0"/>
    <x v="238"/>
    <n v="312"/>
  </r>
  <r>
    <x v="8"/>
    <x v="3"/>
    <x v="19"/>
    <x v="159"/>
    <n v="102"/>
  </r>
  <r>
    <x v="1"/>
    <x v="4"/>
    <x v="20"/>
    <x v="239"/>
    <n v="78"/>
  </r>
  <r>
    <x v="8"/>
    <x v="5"/>
    <x v="14"/>
    <x v="240"/>
    <n v="117"/>
  </r>
  <r>
    <x v="3"/>
    <x v="1"/>
    <x v="15"/>
    <x v="213"/>
    <n v="99"/>
  </r>
  <r>
    <x v="0"/>
    <x v="1"/>
    <x v="17"/>
    <x v="190"/>
    <n v="48"/>
  </r>
  <r>
    <x v="5"/>
    <x v="5"/>
    <x v="16"/>
    <x v="241"/>
    <n v="24"/>
  </r>
  <r>
    <x v="0"/>
    <x v="3"/>
    <x v="16"/>
    <x v="242"/>
    <n v="42"/>
  </r>
  <r>
    <x v="4"/>
    <x v="1"/>
    <x v="13"/>
    <x v="243"/>
    <n v="270"/>
  </r>
  <r>
    <x v="1"/>
    <x v="2"/>
    <x v="14"/>
    <x v="48"/>
    <n v="150"/>
  </r>
  <r>
    <x v="7"/>
    <x v="0"/>
    <x v="16"/>
    <x v="244"/>
    <n v="42"/>
  </r>
  <r>
    <x v="0"/>
    <x v="1"/>
    <x v="12"/>
    <x v="245"/>
    <n v="126"/>
  </r>
  <r>
    <x v="4"/>
    <x v="0"/>
    <x v="21"/>
    <x v="246"/>
    <n v="6"/>
  </r>
  <r>
    <x v="8"/>
    <x v="1"/>
    <x v="16"/>
    <x v="121"/>
    <n v="276"/>
  </r>
  <r>
    <x v="8"/>
    <x v="5"/>
    <x v="9"/>
    <x v="206"/>
    <n v="93"/>
  </r>
  <r>
    <x v="7"/>
    <x v="2"/>
    <x v="6"/>
    <x v="247"/>
    <n v="246"/>
  </r>
  <r>
    <x v="4"/>
    <x v="3"/>
    <x v="17"/>
    <x v="248"/>
    <n v="3"/>
  </r>
  <r>
    <x v="1"/>
    <x v="4"/>
    <x v="18"/>
    <x v="249"/>
    <n v="63"/>
  </r>
  <r>
    <x v="6"/>
    <x v="1"/>
    <x v="6"/>
    <x v="117"/>
    <n v="246"/>
  </r>
  <r>
    <x v="7"/>
    <x v="5"/>
    <x v="15"/>
    <x v="250"/>
    <n v="120"/>
  </r>
  <r>
    <x v="7"/>
    <x v="4"/>
    <x v="6"/>
    <x v="251"/>
    <n v="348"/>
  </r>
  <r>
    <x v="3"/>
    <x v="5"/>
    <x v="14"/>
    <x v="252"/>
    <n v="126"/>
  </r>
  <r>
    <x v="4"/>
    <x v="1"/>
    <x v="0"/>
    <x v="253"/>
    <n v="123"/>
  </r>
  <r>
    <x v="6"/>
    <x v="4"/>
    <x v="4"/>
    <x v="254"/>
    <n v="45"/>
  </r>
  <r>
    <x v="9"/>
    <x v="4"/>
    <x v="2"/>
    <x v="255"/>
    <n v="126"/>
  </r>
  <r>
    <x v="0"/>
    <x v="0"/>
    <x v="12"/>
    <x v="256"/>
    <n v="72"/>
  </r>
  <r>
    <x v="4"/>
    <x v="2"/>
    <x v="12"/>
    <x v="257"/>
    <n v="135"/>
  </r>
  <r>
    <x v="9"/>
    <x v="5"/>
    <x v="7"/>
    <x v="258"/>
    <n v="24"/>
  </r>
  <r>
    <x v="5"/>
    <x v="2"/>
    <x v="6"/>
    <x v="259"/>
    <n v="117"/>
  </r>
  <r>
    <x v="8"/>
    <x v="3"/>
    <x v="12"/>
    <x v="260"/>
    <n v="51"/>
  </r>
  <r>
    <x v="7"/>
    <x v="3"/>
    <x v="14"/>
    <x v="261"/>
    <n v="36"/>
  </r>
  <r>
    <x v="2"/>
    <x v="1"/>
    <x v="18"/>
    <x v="262"/>
    <n v="144"/>
  </r>
  <r>
    <x v="2"/>
    <x v="2"/>
    <x v="4"/>
    <x v="263"/>
    <n v="114"/>
  </r>
  <r>
    <x v="5"/>
    <x v="0"/>
    <x v="0"/>
    <x v="264"/>
    <n v="54"/>
  </r>
  <r>
    <x v="5"/>
    <x v="0"/>
    <x v="10"/>
    <x v="64"/>
    <n v="333"/>
  </r>
  <r>
    <x v="8"/>
    <x v="0"/>
    <x v="2"/>
    <x v="62"/>
    <n v="366"/>
  </r>
  <r>
    <x v="8"/>
    <x v="4"/>
    <x v="21"/>
    <x v="265"/>
    <n v="303"/>
  </r>
  <r>
    <x v="7"/>
    <x v="3"/>
    <x v="5"/>
    <x v="65"/>
    <n v="126"/>
  </r>
  <r>
    <x v="3"/>
    <x v="0"/>
    <x v="16"/>
    <x v="266"/>
    <n v="231"/>
  </r>
  <r>
    <x v="2"/>
    <x v="4"/>
    <x v="4"/>
    <x v="267"/>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2D9D0B-296A-43AD-A9D8-C92582C4F30E}" name="PivotTable1" cacheId="24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E9"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items count="269">
        <item x="143"/>
        <item x="25"/>
        <item x="131"/>
        <item x="78"/>
        <item x="80"/>
        <item x="75"/>
        <item x="191"/>
        <item x="123"/>
        <item x="58"/>
        <item x="235"/>
        <item x="233"/>
        <item x="43"/>
        <item x="224"/>
        <item x="13"/>
        <item x="130"/>
        <item x="202"/>
        <item x="18"/>
        <item x="140"/>
        <item x="199"/>
        <item x="237"/>
        <item x="88"/>
        <item x="236"/>
        <item x="50"/>
        <item x="125"/>
        <item x="109"/>
        <item x="30"/>
        <item x="178"/>
        <item x="83"/>
        <item x="213"/>
        <item x="162"/>
        <item x="261"/>
        <item x="226"/>
        <item x="180"/>
        <item x="266"/>
        <item x="95"/>
        <item x="135"/>
        <item x="116"/>
        <item x="73"/>
        <item x="66"/>
        <item x="62"/>
        <item x="230"/>
        <item x="2"/>
        <item x="198"/>
        <item x="82"/>
        <item x="187"/>
        <item x="243"/>
        <item x="57"/>
        <item x="34"/>
        <item x="185"/>
        <item x="8"/>
        <item x="217"/>
        <item x="257"/>
        <item x="102"/>
        <item x="108"/>
        <item x="41"/>
        <item x="55"/>
        <item x="110"/>
        <item x="114"/>
        <item x="164"/>
        <item x="99"/>
        <item x="228"/>
        <item x="245"/>
        <item x="0"/>
        <item x="190"/>
        <item x="159"/>
        <item x="21"/>
        <item x="23"/>
        <item x="189"/>
        <item x="10"/>
        <item x="175"/>
        <item x="36"/>
        <item x="105"/>
        <item x="176"/>
        <item x="26"/>
        <item x="231"/>
        <item x="160"/>
        <item x="138"/>
        <item x="103"/>
        <item x="4"/>
        <item x="15"/>
        <item x="153"/>
        <item x="263"/>
        <item x="259"/>
        <item x="22"/>
        <item x="240"/>
        <item x="200"/>
        <item x="68"/>
        <item x="249"/>
        <item x="151"/>
        <item x="38"/>
        <item x="61"/>
        <item x="167"/>
        <item x="91"/>
        <item x="42"/>
        <item x="262"/>
        <item x="222"/>
        <item x="14"/>
        <item x="84"/>
        <item x="132"/>
        <item x="113"/>
        <item x="208"/>
        <item x="157"/>
        <item x="174"/>
        <item x="12"/>
        <item x="6"/>
        <item x="225"/>
        <item x="89"/>
        <item x="97"/>
        <item x="154"/>
        <item x="118"/>
        <item x="179"/>
        <item x="244"/>
        <item x="94"/>
        <item x="71"/>
        <item x="206"/>
        <item x="96"/>
        <item x="201"/>
        <item x="248"/>
        <item x="136"/>
        <item x="166"/>
        <item x="247"/>
        <item x="186"/>
        <item x="87"/>
        <item x="216"/>
        <item x="141"/>
        <item x="37"/>
        <item x="47"/>
        <item x="161"/>
        <item x="147"/>
        <item x="220"/>
        <item x="211"/>
        <item x="197"/>
        <item x="145"/>
        <item x="181"/>
        <item x="260"/>
        <item x="93"/>
        <item x="128"/>
        <item x="227"/>
        <item x="72"/>
        <item x="156"/>
        <item x="79"/>
        <item x="241"/>
        <item x="267"/>
        <item x="172"/>
        <item x="195"/>
        <item x="33"/>
        <item x="11"/>
        <item x="65"/>
        <item x="258"/>
        <item x="204"/>
        <item x="59"/>
        <item x="90"/>
        <item x="212"/>
        <item x="251"/>
        <item x="40"/>
        <item x="234"/>
        <item x="122"/>
        <item x="129"/>
        <item x="64"/>
        <item x="158"/>
        <item x="148"/>
        <item x="119"/>
        <item x="28"/>
        <item x="183"/>
        <item x="117"/>
        <item x="53"/>
        <item x="253"/>
        <item x="203"/>
        <item x="196"/>
        <item x="252"/>
        <item x="44"/>
        <item x="168"/>
        <item x="74"/>
        <item x="9"/>
        <item x="7"/>
        <item x="48"/>
        <item x="45"/>
        <item x="229"/>
        <item x="104"/>
        <item x="188"/>
        <item x="169"/>
        <item x="54"/>
        <item x="215"/>
        <item x="120"/>
        <item x="67"/>
        <item x="152"/>
        <item x="126"/>
        <item x="242"/>
        <item x="32"/>
        <item x="207"/>
        <item x="35"/>
        <item x="127"/>
        <item x="210"/>
        <item x="60"/>
        <item x="115"/>
        <item x="219"/>
        <item x="173"/>
        <item x="171"/>
        <item x="177"/>
        <item x="27"/>
        <item x="214"/>
        <item x="124"/>
        <item x="29"/>
        <item x="239"/>
        <item x="264"/>
        <item x="52"/>
        <item x="106"/>
        <item x="121"/>
        <item x="1"/>
        <item x="232"/>
        <item x="101"/>
        <item x="111"/>
        <item x="246"/>
        <item x="137"/>
        <item x="182"/>
        <item x="255"/>
        <item x="194"/>
        <item x="39"/>
        <item x="31"/>
        <item x="85"/>
        <item x="170"/>
        <item x="193"/>
        <item x="146"/>
        <item x="218"/>
        <item x="139"/>
        <item x="86"/>
        <item x="254"/>
        <item x="250"/>
        <item x="150"/>
        <item x="16"/>
        <item x="56"/>
        <item x="81"/>
        <item x="149"/>
        <item x="133"/>
        <item x="107"/>
        <item x="20"/>
        <item x="51"/>
        <item x="142"/>
        <item x="70"/>
        <item x="209"/>
        <item x="265"/>
        <item x="144"/>
        <item x="5"/>
        <item x="77"/>
        <item x="256"/>
        <item x="205"/>
        <item x="46"/>
        <item x="19"/>
        <item x="223"/>
        <item x="3"/>
        <item x="221"/>
        <item x="63"/>
        <item x="98"/>
        <item x="192"/>
        <item x="134"/>
        <item x="163"/>
        <item x="238"/>
        <item x="184"/>
        <item x="24"/>
        <item x="100"/>
        <item x="165"/>
        <item x="112"/>
        <item x="92"/>
        <item x="155"/>
        <item x="76"/>
        <item x="69"/>
        <item x="17"/>
        <item x="49"/>
        <item t="default"/>
      </items>
    </pivotField>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953D2B-4897-423D-BCDE-6B6697DC4344}" name="PivotTable2" cacheId="34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4:C10" firstHeaderRow="1" firstDataRow="1" firstDataCol="1"/>
  <pivotFields count="2">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4"/>
    </i>
    <i>
      <x v="3"/>
    </i>
    <i>
      <x/>
    </i>
    <i>
      <x v="2"/>
    </i>
    <i>
      <x v="1"/>
    </i>
    <i t="grand">
      <x/>
    </i>
  </rowItems>
  <colItems count="1">
    <i/>
  </colItems>
  <dataFields count="1">
    <dataField fld="1" subtotal="count"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21">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7763C3-08A3-4C11-B070-6DB39261DE68}" name="PivotTable3" cacheId="34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4:D17"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i>
    <i>
      <x v="2"/>
    </i>
    <i r="1">
      <x/>
    </i>
    <i>
      <x v="3"/>
    </i>
    <i r="1">
      <x v="1"/>
    </i>
    <i>
      <x v="4"/>
    </i>
    <i r="1">
      <x v="2"/>
    </i>
    <i>
      <x v="5"/>
    </i>
    <i r="1">
      <x v="3"/>
    </i>
    <i t="grand">
      <x/>
    </i>
  </rowItems>
  <colItems count="1">
    <i/>
  </colItems>
  <dataFields count="1">
    <dataField name="Sum of Amount" fld="2"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4">
      <autoFilter ref="A1">
        <filterColumn colId="0">
          <top1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55F5C2-61DA-4AB5-85C8-D511B1296912}" name="PivotTable4" cacheId="351"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G4:H17" firstHeaderRow="1" firstDataRow="1" firstDataCol="1"/>
  <pivotFields count="3">
    <pivotField axis="axisRow" allDrilled="1" subtotalTop="0" showAll="0" dataSourceSort="1" defaultSubtotal="0" defaultAttributeDrillState="1">
      <items count="6">
        <item x="0"/>
        <item x="1"/>
        <item x="2"/>
        <item x="3"/>
        <item x="4"/>
        <item x="5"/>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13">
    <i>
      <x/>
    </i>
    <i r="1">
      <x/>
    </i>
    <i>
      <x v="1"/>
    </i>
    <i r="1">
      <x v="1"/>
    </i>
    <i>
      <x v="2"/>
    </i>
    <i r="1">
      <x v="1"/>
    </i>
    <i>
      <x v="3"/>
    </i>
    <i r="1">
      <x v="2"/>
    </i>
    <i>
      <x v="4"/>
    </i>
    <i r="1">
      <x/>
    </i>
    <i>
      <x v="5"/>
    </i>
    <i r="1">
      <x v="3"/>
    </i>
    <i t="grand">
      <x/>
    </i>
  </rowItems>
  <colItems count="1">
    <i/>
  </colItems>
  <dataFields count="1">
    <dataField name="Sum of Amount" fld="2" baseField="0" baseItem="0"/>
  </dataField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14">
      <autoFilter ref="A1">
        <filterColumn colId="0">
          <top10 top="0" val="1" filterVal="1"/>
        </filterColumn>
      </autoFilter>
    </filter>
  </filters>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E98DE3-C510-4A95-86CE-EE3E6CB60A7D}" name="PivotTable5" cacheId="35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location ref="B5:C27" firstHeaderRow="1"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allDrilled="1" subtotalTop="0" showAll="0" dataSourceSort="1" defaultSubtotal="0"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fld="1" subtotal="count" baseField="0" baseItem="0"/>
  </dataFields>
  <pivotHierarchies count="27">
    <pivotHierarchy dragToData="1"/>
    <pivotHierarchy multipleItemSelectionAllowed="1" dragToData="1">
      <members count="1" level="1">
        <member name="[data].[Geography].&amp;[Ind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A81C1F-51A5-40DC-BED9-6910E8E6ADA4}" name="PivotTable4" cacheId="39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N5:O79" firstHeaderRow="1" firstDataRow="1" firstDataCol="1"/>
  <pivotFields count="3">
    <pivotField axis="axisRow" allDrilled="1" subtotalTop="0" showAll="0" defaultSubtotal="0" defaultAttributeDrillState="1">
      <items count="6">
        <item x="0"/>
        <item x="1"/>
        <item x="2"/>
        <item x="3"/>
        <item x="4"/>
        <item x="5"/>
      </items>
    </pivotField>
    <pivotField axis="axisRow" allDrilled="1" subtotalTop="0" showAll="0" measureFilter="1"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s>
  <rowFields count="2">
    <field x="0"/>
    <field x="1"/>
  </rowFields>
  <rowItems count="74">
    <i>
      <x/>
    </i>
    <i r="1">
      <x v="6"/>
    </i>
    <i r="1">
      <x v="3"/>
    </i>
    <i r="1">
      <x v="1"/>
    </i>
    <i r="1">
      <x v="4"/>
    </i>
    <i r="1">
      <x v="2"/>
    </i>
    <i r="1">
      <x/>
    </i>
    <i r="1">
      <x v="5"/>
    </i>
    <i>
      <x v="1"/>
    </i>
    <i r="1">
      <x v="13"/>
    </i>
    <i r="1">
      <x v="14"/>
    </i>
    <i r="1">
      <x v="2"/>
    </i>
    <i r="1">
      <x v="11"/>
    </i>
    <i r="1">
      <x v="4"/>
    </i>
    <i r="1">
      <x v="3"/>
    </i>
    <i r="1">
      <x v="6"/>
    </i>
    <i r="1">
      <x v="10"/>
    </i>
    <i r="1">
      <x v="12"/>
    </i>
    <i r="1">
      <x v="15"/>
    </i>
    <i r="1">
      <x v="7"/>
    </i>
    <i r="1">
      <x v="5"/>
    </i>
    <i r="1">
      <x v="16"/>
    </i>
    <i r="1">
      <x v="9"/>
    </i>
    <i r="1">
      <x v="8"/>
    </i>
    <i>
      <x v="2"/>
    </i>
    <i r="1">
      <x v="19"/>
    </i>
    <i r="1">
      <x v="17"/>
    </i>
    <i r="1">
      <x v="14"/>
    </i>
    <i r="1">
      <x v="5"/>
    </i>
    <i r="1">
      <x v="15"/>
    </i>
    <i r="1">
      <x/>
    </i>
    <i r="1">
      <x v="13"/>
    </i>
    <i r="1">
      <x v="18"/>
    </i>
    <i r="1">
      <x v="1"/>
    </i>
    <i r="1">
      <x v="4"/>
    </i>
    <i>
      <x v="3"/>
    </i>
    <i r="1">
      <x v="6"/>
    </i>
    <i r="1">
      <x v="19"/>
    </i>
    <i r="1">
      <x v="5"/>
    </i>
    <i r="1">
      <x v="20"/>
    </i>
    <i r="1">
      <x/>
    </i>
    <i r="1">
      <x v="12"/>
    </i>
    <i r="1">
      <x v="17"/>
    </i>
    <i r="1">
      <x v="9"/>
    </i>
    <i r="1">
      <x v="1"/>
    </i>
    <i r="1">
      <x v="16"/>
    </i>
    <i r="1">
      <x v="13"/>
    </i>
    <i r="1">
      <x v="18"/>
    </i>
    <i>
      <x v="4"/>
    </i>
    <i r="1">
      <x v="1"/>
    </i>
    <i r="1">
      <x v="9"/>
    </i>
    <i r="1">
      <x v="12"/>
    </i>
    <i r="1">
      <x v="13"/>
    </i>
    <i r="1">
      <x v="6"/>
    </i>
    <i>
      <x v="5"/>
    </i>
    <i r="1">
      <x v="4"/>
    </i>
    <i r="1">
      <x v="3"/>
    </i>
    <i r="1">
      <x v="13"/>
    </i>
    <i r="1">
      <x v="15"/>
    </i>
    <i r="1">
      <x v="2"/>
    </i>
    <i r="1">
      <x v="10"/>
    </i>
    <i r="1">
      <x v="20"/>
    </i>
    <i r="1">
      <x v="9"/>
    </i>
    <i r="1">
      <x v="12"/>
    </i>
    <i r="1">
      <x v="11"/>
    </i>
    <i r="1">
      <x v="1"/>
    </i>
    <i r="1">
      <x v="5"/>
    </i>
    <i r="1">
      <x v="14"/>
    </i>
    <i r="1">
      <x v="6"/>
    </i>
    <i r="1">
      <x v="18"/>
    </i>
    <i r="1">
      <x v="19"/>
    </i>
    <i r="1">
      <x v="16"/>
    </i>
    <i r="1">
      <x v="8"/>
    </i>
    <i t="grand">
      <x/>
    </i>
  </rowItems>
  <colItems count="1">
    <i/>
  </colItems>
  <dataFields count="1">
    <dataField fld="2" subtotal="count" baseField="0" baseItem="0"/>
  </dataFields>
  <conditionalFormats count="1">
    <conditionalFormat scope="field" priority="1">
      <pivotAreas count="1">
        <pivotArea outline="0" collapsedLevelsAreSubtotals="1" fieldPosition="0">
          <references count="2">
            <reference field="4294967294" count="1" selected="0">
              <x v="0"/>
            </reference>
            <reference field="1" count="0" selected="0"/>
          </references>
        </pivotArea>
      </pivotAreas>
    </conditionalFormat>
  </conditionalFormats>
  <pivotHierarchies count="2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percent" id="3" iMeasureHier="23">
      <autoFilter ref="A1">
        <filterColumn colId="0">
          <top10 top="0" percent="1" val="10" filterVal="10"/>
        </filterColumn>
      </autoFilter>
    </filter>
  </filters>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81A39E-098C-46ED-8F63-41DAEDB3C0E6}" name="PivotTable2" cacheId="38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5:H26" firstHeaderRow="0" firstDataRow="1" firstDataCol="1"/>
  <pivotFields count="7">
    <pivotField axis="axisRow" allDrilled="1"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4"/>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21">
    <i>
      <x v="10"/>
    </i>
    <i>
      <x v="18"/>
    </i>
    <i>
      <x v="2"/>
    </i>
    <i>
      <x v="12"/>
    </i>
    <i>
      <x v="5"/>
    </i>
    <i>
      <x v="8"/>
    </i>
    <i>
      <x v="6"/>
    </i>
    <i>
      <x v="3"/>
    </i>
    <i>
      <x v="16"/>
    </i>
    <i>
      <x v="4"/>
    </i>
    <i>
      <x v="17"/>
    </i>
    <i>
      <x v="19"/>
    </i>
    <i>
      <x v="14"/>
    </i>
    <i>
      <x v="7"/>
    </i>
    <i>
      <x v="11"/>
    </i>
    <i>
      <x v="1"/>
    </i>
    <i>
      <x v="13"/>
    </i>
    <i>
      <x v="9"/>
    </i>
    <i>
      <x/>
    </i>
    <i>
      <x v="15"/>
    </i>
    <i t="grand">
      <x/>
    </i>
  </rowItems>
  <colFields count="1">
    <field x="-2"/>
  </colFields>
  <colItems count="5">
    <i>
      <x/>
    </i>
    <i i="1">
      <x v="1"/>
    </i>
    <i i="2">
      <x v="2"/>
    </i>
    <i i="3">
      <x v="3"/>
    </i>
    <i i="4">
      <x v="4"/>
    </i>
  </colItems>
  <dataFields count="5">
    <dataField name="Sum of Amount" fld="1" baseField="0" baseItem="0"/>
    <dataField name="Sum of Units" fld="2" baseField="0" baseItem="0"/>
    <dataField name="Sum of Cost" fld="3" baseField="0" baseItem="0"/>
    <dataField fld="4" subtotal="count" baseField="0" baseItem="0"/>
    <dataField fld="5" subtotal="count" baseField="0" baseItem="0"/>
  </dataFields>
  <conditionalFormats count="1">
    <conditionalFormat scope="field" priority="4">
      <pivotAreas count="1">
        <pivotArea outline="0" collapsedLevelsAreSubtotals="1" fieldPosition="0">
          <references count="2">
            <reference field="4294967294" count="1" selected="0">
              <x v="4"/>
            </reference>
            <reference field="0" count="0" selected="0"/>
          </references>
        </pivotArea>
      </pivotAreas>
    </conditionalFormat>
  </conditionalFormats>
  <pivotHierarchies count="27">
    <pivotHierarchy dragToData="1"/>
    <pivotHierarchy multipleItemSelectionAllowed="1" dragToData="1">
      <members count="1" level="1">
        <member name="[data].[Geography].&amp;[Australia]"/>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data">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D46B42D-F9B5-49E6-978D-17292C511A66}" sourceName="Sales Person">
  <pivotTables>
    <pivotTable tabId="5" name="PivotTable1"/>
  </pivotTables>
  <data>
    <tabular pivotCacheId="577187429">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80DF41F4-007E-440D-A7E7-58A34C1703F8}" sourceName="[data].[Geography]">
  <pivotTables>
    <pivotTable tabId="9" name="PivotTable5"/>
  </pivotTables>
  <data>
    <olap pivotCacheId="108230458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India]"/>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A8CDF1B9-BCF2-491A-B66C-990E61C4DD91}" sourceName="[data].[Geography]">
  <pivotTables>
    <pivotTable tabId="11" name="PivotTable2"/>
  </pivotTables>
  <data>
    <olap pivotCacheId="1683977212">
      <levels count="2">
        <level uniqueName="[data].[Geography].[(All)]" sourceCaption="(All)" count="0"/>
        <level uniqueName="[data].[Geography].[Geography]" sourceCaption="Geography" count="6">
          <ranges>
            <range startItem="0">
              <i n="[data].[Geography].&amp;[Australia]" c="Australia"/>
              <i n="[data].[Geography].&amp;[Canada]" c="Canada"/>
              <i n="[data].[Geography].&amp;[India]" c="India"/>
              <i n="[data].[Geography].&amp;[New Zealand]" c="New Zealand"/>
              <i n="[data].[Geography].&amp;[UK]" c="UK"/>
              <i n="[data].[Geography].&amp;[USA]" c="USA"/>
            </range>
          </ranges>
        </level>
      </levels>
      <selections count="1">
        <selection n="[data].[Geography].&amp;[Australi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888DB0B-52C9-4F22-B5AE-DE0A6A3517B4}"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5D70A250-4CFB-4DC2-B676-9A6686BD8026}"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EAFC52E5-7D3D-4145-AC82-FFA8C77C0757}"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AA11:AB33" totalsRowShown="0">
  <autoFilter ref="AA11:AB33" xr:uid="{6DAC1E92-D947-4232-891E-65555AD7A47E}"/>
  <tableColumns count="2">
    <tableColumn id="1" xr3:uid="{1B8963D1-E60F-4400-A175-651A513B826F}" name="Product"/>
    <tableColumn id="2" xr3:uid="{1798A7DA-FB9F-46D3-AA0A-B6BCA4A81AC3}" name="Cost per unit"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DDDE2F-DFE6-45F7-A9E0-16C3E6E4DD8D}" name="data" displayName="data" ref="C11:I311" totalsRowShown="0" headerRowDxfId="14">
  <tableColumns count="7">
    <tableColumn id="1" xr3:uid="{EC726FFE-8427-4EDB-A02C-CC49AD78DF18}" name="Sales Person"/>
    <tableColumn id="2" xr3:uid="{F276162A-988F-4D66-B452-49C42CCF83A4}" name="Geography"/>
    <tableColumn id="3" xr3:uid="{696E3CF8-4092-44B0-B869-7D43080EF753}" name="Product"/>
    <tableColumn id="4" xr3:uid="{E3CE4EBD-E5AA-4C0A-BF44-42831ECC79FE}" name="Amount" dataDxfId="13"/>
    <tableColumn id="5" xr3:uid="{C1968A01-DC62-4626-908F-A78F0F5A38A9}" name="Units" dataDxfId="12"/>
    <tableColumn id="6" xr3:uid="{D610EADF-0821-4897-9934-EC1A81FF28A4}" name="Cost per unit " dataDxfId="11">
      <calculatedColumnFormula>VLOOKUP(data[[#This Row],[Product]], products[], 2,FALSE)</calculatedColumnFormula>
    </tableColumn>
    <tableColumn id="8" xr3:uid="{7B7AF40E-C1C3-438B-8EF0-A71D78D05651}" name="Cost" dataDxfId="10">
      <calculatedColumnFormula>data[[#This Row],[Cost per unit ]]*data[[#This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DBF419E-654E-452C-A733-FF59555F9DB3}" name="data4" displayName="data4" ref="B7:F307" totalsRowShown="0" headerRowDxfId="9">
  <autoFilter ref="B7:F307" xr:uid="{9A3A2099-A052-4A6D-A158-4E0506A8F3AD}"/>
  <sortState xmlns:xlrd2="http://schemas.microsoft.com/office/spreadsheetml/2017/richdata2" ref="B8:F17">
    <sortCondition descending="1" ref="E7:E307"/>
  </sortState>
  <tableColumns count="5">
    <tableColumn id="1" xr3:uid="{C036AF16-4C30-4CEF-B371-AA7F2B9B5EDB}" name="Sales Person"/>
    <tableColumn id="2" xr3:uid="{21077B3D-D31C-45F8-B31F-FDB828F9927E}" name="Geography"/>
    <tableColumn id="3" xr3:uid="{D07C6B8B-FDB1-40EF-BB16-DB175ADD2C44}" name="Product"/>
    <tableColumn id="4" xr3:uid="{F1E56B6A-8940-4B52-866E-2029D320C15E}" name="Amount" dataDxfId="8"/>
    <tableColumn id="5" xr3:uid="{744A0B05-BC09-4A85-A6EC-C150FC9AB58B}" name="Units"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037379-0A57-4BE8-B663-7C1337A44842}" name="data6" displayName="data6" ref="S5:W305" totalsRowShown="0" headerRowDxfId="6">
  <autoFilter ref="S5:W305" xr:uid="{F0C2D189-EA7F-42F0-895E-37B187346A4B}"/>
  <tableColumns count="5">
    <tableColumn id="1" xr3:uid="{CEE35B0C-5412-4B27-A4E6-30C9AC89818A}" name="Sales Person"/>
    <tableColumn id="2" xr3:uid="{537119A2-BA68-4621-A27A-F98B008D1AB8}" name="Geography"/>
    <tableColumn id="3" xr3:uid="{B165B13C-3A28-46E0-9032-2F5F99D86006}" name="Product"/>
    <tableColumn id="4" xr3:uid="{CDB9D29A-CEC5-43B1-A457-123312629604}" name="Amount" dataDxfId="5"/>
    <tableColumn id="5" xr3:uid="{3E55B0CE-783A-4820-BC75-0ED418C93589}" name="Units" dataDxfId="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B658"/>
  <sheetViews>
    <sheetView showGridLines="0" topLeftCell="C21" zoomScale="130" zoomScaleNormal="130" workbookViewId="0">
      <selection activeCell="M21" sqref="M21"/>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2.7109375" bestFit="1" customWidth="1"/>
    <col min="9" max="9" width="12.7109375" customWidth="1"/>
    <col min="11" max="11" width="3.85546875" customWidth="1"/>
    <col min="12" max="12" width="11" customWidth="1"/>
    <col min="13" max="13" width="49" customWidth="1"/>
    <col min="26" max="26" width="21.85546875" bestFit="1" customWidth="1"/>
    <col min="27" max="27" width="14.42578125" customWidth="1"/>
    <col min="32" max="32" width="21.85546875" customWidth="1"/>
  </cols>
  <sheetData>
    <row r="1" spans="1:28" s="2" customFormat="1" ht="52.5" customHeight="1" x14ac:dyDescent="0.25">
      <c r="A1" s="1"/>
      <c r="C1" s="3" t="s">
        <v>42</v>
      </c>
    </row>
    <row r="11" spans="1:28" x14ac:dyDescent="0.25">
      <c r="C11" s="6" t="s">
        <v>11</v>
      </c>
      <c r="D11" s="6" t="s">
        <v>12</v>
      </c>
      <c r="E11" s="6" t="s">
        <v>0</v>
      </c>
      <c r="F11" s="10" t="s">
        <v>1</v>
      </c>
      <c r="G11" s="10" t="s">
        <v>50</v>
      </c>
      <c r="H11" s="10" t="s">
        <v>89</v>
      </c>
      <c r="I11" s="10" t="s">
        <v>90</v>
      </c>
      <c r="J11" s="10"/>
      <c r="L11" s="9" t="s">
        <v>43</v>
      </c>
      <c r="M11" s="2"/>
      <c r="AA11" t="s">
        <v>0</v>
      </c>
      <c r="AB11" t="s">
        <v>51</v>
      </c>
    </row>
    <row r="12" spans="1:28" x14ac:dyDescent="0.25">
      <c r="C12" t="s">
        <v>40</v>
      </c>
      <c r="D12" t="s">
        <v>37</v>
      </c>
      <c r="E12" t="s">
        <v>30</v>
      </c>
      <c r="F12" s="4">
        <v>1624</v>
      </c>
      <c r="G12" s="5">
        <v>114</v>
      </c>
      <c r="H12" s="26">
        <f>VLOOKUP(data[[#This Row],[Product]], products[], 2,FALSE)</f>
        <v>14.49</v>
      </c>
      <c r="I12" s="14">
        <f>data[[#This Row],[Cost per unit ]]*data[[#This Row],[Units]]</f>
        <v>1651.8600000000001</v>
      </c>
      <c r="J12" s="5"/>
      <c r="L12" s="7">
        <v>1</v>
      </c>
      <c r="M12" s="8" t="s">
        <v>44</v>
      </c>
      <c r="AA12" t="s">
        <v>13</v>
      </c>
      <c r="AB12" s="11">
        <v>9.33</v>
      </c>
    </row>
    <row r="13" spans="1:28" x14ac:dyDescent="0.25">
      <c r="C13" t="s">
        <v>8</v>
      </c>
      <c r="D13" t="s">
        <v>35</v>
      </c>
      <c r="E13" t="s">
        <v>32</v>
      </c>
      <c r="F13" s="4">
        <v>6706</v>
      </c>
      <c r="G13" s="5">
        <v>459</v>
      </c>
      <c r="H13" s="26">
        <f>VLOOKUP(data[[#This Row],[Product]], products[], 2,FALSE)</f>
        <v>8.65</v>
      </c>
      <c r="I13" s="14">
        <f>data[[#This Row],[Cost per unit ]]*data[[#This Row],[Units]]</f>
        <v>3970.3500000000004</v>
      </c>
      <c r="J13" s="5"/>
      <c r="L13" s="7">
        <v>2</v>
      </c>
      <c r="M13" s="8" t="s">
        <v>53</v>
      </c>
      <c r="AA13" t="s">
        <v>14</v>
      </c>
      <c r="AB13" s="11">
        <v>11.7</v>
      </c>
    </row>
    <row r="14" spans="1:28" x14ac:dyDescent="0.25">
      <c r="C14" t="s">
        <v>9</v>
      </c>
      <c r="D14" t="s">
        <v>35</v>
      </c>
      <c r="E14" t="s">
        <v>4</v>
      </c>
      <c r="F14" s="4">
        <v>959</v>
      </c>
      <c r="G14" s="5">
        <v>147</v>
      </c>
      <c r="H14" s="26">
        <f>VLOOKUP(data[[#This Row],[Product]], products[], 2,FALSE)</f>
        <v>11.88</v>
      </c>
      <c r="I14" s="14">
        <f>data[[#This Row],[Cost per unit ]]*data[[#This Row],[Units]]</f>
        <v>1746.3600000000001</v>
      </c>
      <c r="J14" s="5"/>
      <c r="L14" s="7">
        <v>3</v>
      </c>
      <c r="M14" s="8" t="s">
        <v>45</v>
      </c>
      <c r="AA14" t="s">
        <v>4</v>
      </c>
      <c r="AB14" s="11">
        <v>11.88</v>
      </c>
    </row>
    <row r="15" spans="1:28" x14ac:dyDescent="0.25">
      <c r="C15" t="s">
        <v>41</v>
      </c>
      <c r="D15" t="s">
        <v>36</v>
      </c>
      <c r="E15" t="s">
        <v>18</v>
      </c>
      <c r="F15" s="4">
        <v>9632</v>
      </c>
      <c r="G15" s="5">
        <v>288</v>
      </c>
      <c r="H15" s="26">
        <f>VLOOKUP(data[[#This Row],[Product]], products[], 2,FALSE)</f>
        <v>6.47</v>
      </c>
      <c r="I15" s="14">
        <f>data[[#This Row],[Cost per unit ]]*data[[#This Row],[Units]]</f>
        <v>1863.36</v>
      </c>
      <c r="J15" s="5"/>
      <c r="L15" s="7">
        <v>4</v>
      </c>
      <c r="M15" s="8" t="s">
        <v>46</v>
      </c>
      <c r="AA15" t="s">
        <v>15</v>
      </c>
      <c r="AB15" s="11">
        <v>11.73</v>
      </c>
    </row>
    <row r="16" spans="1:28" x14ac:dyDescent="0.25">
      <c r="C16" t="s">
        <v>6</v>
      </c>
      <c r="D16" t="s">
        <v>39</v>
      </c>
      <c r="E16" t="s">
        <v>25</v>
      </c>
      <c r="F16" s="4">
        <v>2100</v>
      </c>
      <c r="G16" s="5">
        <v>414</v>
      </c>
      <c r="H16" s="26">
        <f>VLOOKUP(data[[#This Row],[Product]], products[], 2,FALSE)</f>
        <v>13.15</v>
      </c>
      <c r="I16" s="14">
        <f>data[[#This Row],[Cost per unit ]]*data[[#This Row],[Units]]</f>
        <v>5444.1</v>
      </c>
      <c r="J16" s="5"/>
      <c r="L16" s="7">
        <v>5</v>
      </c>
      <c r="M16" s="8" t="s">
        <v>54</v>
      </c>
      <c r="AA16" t="s">
        <v>16</v>
      </c>
      <c r="AB16" s="11">
        <v>8.7899999999999991</v>
      </c>
    </row>
    <row r="17" spans="3:28" x14ac:dyDescent="0.25">
      <c r="C17" t="s">
        <v>40</v>
      </c>
      <c r="D17" t="s">
        <v>35</v>
      </c>
      <c r="E17" t="s">
        <v>33</v>
      </c>
      <c r="F17" s="4">
        <v>8869</v>
      </c>
      <c r="G17" s="5">
        <v>432</v>
      </c>
      <c r="H17" s="26">
        <f>VLOOKUP(data[[#This Row],[Product]], products[], 2,FALSE)</f>
        <v>12.37</v>
      </c>
      <c r="I17" s="14">
        <f>data[[#This Row],[Cost per unit ]]*data[[#This Row],[Units]]</f>
        <v>5343.8399999999992</v>
      </c>
      <c r="J17" s="5"/>
      <c r="L17" s="7">
        <v>6</v>
      </c>
      <c r="M17" s="8" t="s">
        <v>55</v>
      </c>
      <c r="AA17" t="s">
        <v>17</v>
      </c>
      <c r="AB17" s="11">
        <v>3.11</v>
      </c>
    </row>
    <row r="18" spans="3:28" x14ac:dyDescent="0.25">
      <c r="C18" t="s">
        <v>6</v>
      </c>
      <c r="D18" t="s">
        <v>38</v>
      </c>
      <c r="E18" t="s">
        <v>31</v>
      </c>
      <c r="F18" s="4">
        <v>2681</v>
      </c>
      <c r="G18" s="5">
        <v>54</v>
      </c>
      <c r="H18" s="26">
        <f>VLOOKUP(data[[#This Row],[Product]], products[], 2,FALSE)</f>
        <v>5.79</v>
      </c>
      <c r="I18" s="14">
        <f>data[[#This Row],[Cost per unit ]]*data[[#This Row],[Units]]</f>
        <v>312.66000000000003</v>
      </c>
      <c r="J18" s="5"/>
      <c r="L18" s="7">
        <v>7</v>
      </c>
      <c r="M18" s="8" t="s">
        <v>49</v>
      </c>
      <c r="AA18" t="s">
        <v>18</v>
      </c>
      <c r="AB18" s="11">
        <v>6.47</v>
      </c>
    </row>
    <row r="19" spans="3:28" x14ac:dyDescent="0.25">
      <c r="C19" t="s">
        <v>8</v>
      </c>
      <c r="D19" t="s">
        <v>35</v>
      </c>
      <c r="E19" t="s">
        <v>22</v>
      </c>
      <c r="F19" s="4">
        <v>5012</v>
      </c>
      <c r="G19" s="5">
        <v>210</v>
      </c>
      <c r="H19" s="26">
        <f>VLOOKUP(data[[#This Row],[Product]], products[], 2,FALSE)</f>
        <v>9.77</v>
      </c>
      <c r="I19" s="14">
        <f>data[[#This Row],[Cost per unit ]]*data[[#This Row],[Units]]</f>
        <v>2051.6999999999998</v>
      </c>
      <c r="J19" s="5"/>
      <c r="L19" s="7">
        <v>8</v>
      </c>
      <c r="M19" s="8" t="s">
        <v>52</v>
      </c>
      <c r="AA19" t="s">
        <v>19</v>
      </c>
      <c r="AB19" s="11">
        <v>7.64</v>
      </c>
    </row>
    <row r="20" spans="3:28" x14ac:dyDescent="0.25">
      <c r="C20" t="s">
        <v>7</v>
      </c>
      <c r="D20" t="s">
        <v>38</v>
      </c>
      <c r="E20" t="s">
        <v>14</v>
      </c>
      <c r="F20" s="4">
        <v>1281</v>
      </c>
      <c r="G20" s="5">
        <v>75</v>
      </c>
      <c r="H20" s="26">
        <f>VLOOKUP(data[[#This Row],[Product]], products[], 2,FALSE)</f>
        <v>11.7</v>
      </c>
      <c r="I20" s="14">
        <f>data[[#This Row],[Cost per unit ]]*data[[#This Row],[Units]]</f>
        <v>877.5</v>
      </c>
      <c r="J20" s="5"/>
      <c r="L20" s="7">
        <v>9</v>
      </c>
      <c r="M20" s="8" t="s">
        <v>47</v>
      </c>
      <c r="AA20" t="s">
        <v>20</v>
      </c>
      <c r="AB20" s="11">
        <v>10.62</v>
      </c>
    </row>
    <row r="21" spans="3:28" x14ac:dyDescent="0.25">
      <c r="C21" t="s">
        <v>5</v>
      </c>
      <c r="D21" t="s">
        <v>37</v>
      </c>
      <c r="E21" t="s">
        <v>14</v>
      </c>
      <c r="F21" s="4">
        <v>4991</v>
      </c>
      <c r="G21" s="5">
        <v>12</v>
      </c>
      <c r="H21" s="26">
        <f>VLOOKUP(data[[#This Row],[Product]], products[], 2,FALSE)</f>
        <v>11.7</v>
      </c>
      <c r="I21" s="14">
        <f>data[[#This Row],[Cost per unit ]]*data[[#This Row],[Units]]</f>
        <v>140.39999999999998</v>
      </c>
      <c r="J21" s="5"/>
      <c r="L21" s="7">
        <v>10</v>
      </c>
      <c r="M21" s="8" t="s">
        <v>48</v>
      </c>
      <c r="AA21" t="s">
        <v>21</v>
      </c>
      <c r="AB21" s="11">
        <v>9</v>
      </c>
    </row>
    <row r="22" spans="3:28" x14ac:dyDescent="0.25">
      <c r="C22" t="s">
        <v>2</v>
      </c>
      <c r="D22" t="s">
        <v>39</v>
      </c>
      <c r="E22" t="s">
        <v>25</v>
      </c>
      <c r="F22" s="4">
        <v>1785</v>
      </c>
      <c r="G22" s="5">
        <v>462</v>
      </c>
      <c r="H22" s="26">
        <f>VLOOKUP(data[[#This Row],[Product]], products[], 2,FALSE)</f>
        <v>13.15</v>
      </c>
      <c r="I22" s="14">
        <f>data[[#This Row],[Cost per unit ]]*data[[#This Row],[Units]]</f>
        <v>6075.3</v>
      </c>
      <c r="J22" s="5"/>
      <c r="AA22" t="s">
        <v>22</v>
      </c>
      <c r="AB22" s="11">
        <v>9.77</v>
      </c>
    </row>
    <row r="23" spans="3:28" x14ac:dyDescent="0.25">
      <c r="C23" t="s">
        <v>3</v>
      </c>
      <c r="D23" t="s">
        <v>37</v>
      </c>
      <c r="E23" t="s">
        <v>17</v>
      </c>
      <c r="F23" s="4">
        <v>3983</v>
      </c>
      <c r="G23" s="5">
        <v>144</v>
      </c>
      <c r="H23" s="26">
        <f>VLOOKUP(data[[#This Row],[Product]], products[], 2,FALSE)</f>
        <v>3.11</v>
      </c>
      <c r="I23" s="14">
        <f>data[[#This Row],[Cost per unit ]]*data[[#This Row],[Units]]</f>
        <v>447.84</v>
      </c>
      <c r="J23" s="5"/>
      <c r="AA23" t="s">
        <v>23</v>
      </c>
      <c r="AB23" s="11">
        <v>6.49</v>
      </c>
    </row>
    <row r="24" spans="3:28" x14ac:dyDescent="0.25">
      <c r="C24" t="s">
        <v>9</v>
      </c>
      <c r="D24" t="s">
        <v>38</v>
      </c>
      <c r="E24" t="s">
        <v>16</v>
      </c>
      <c r="F24" s="4">
        <v>2646</v>
      </c>
      <c r="G24" s="5">
        <v>120</v>
      </c>
      <c r="H24" s="26">
        <f>VLOOKUP(data[[#This Row],[Product]], products[], 2,FALSE)</f>
        <v>8.7899999999999991</v>
      </c>
      <c r="I24" s="14">
        <f>data[[#This Row],[Cost per unit ]]*data[[#This Row],[Units]]</f>
        <v>1054.8</v>
      </c>
      <c r="J24" s="5"/>
      <c r="AA24" t="s">
        <v>24</v>
      </c>
      <c r="AB24" s="11">
        <v>4.97</v>
      </c>
    </row>
    <row r="25" spans="3:28" x14ac:dyDescent="0.25">
      <c r="C25" t="s">
        <v>2</v>
      </c>
      <c r="D25" t="s">
        <v>34</v>
      </c>
      <c r="E25" t="s">
        <v>13</v>
      </c>
      <c r="F25" s="4">
        <v>252</v>
      </c>
      <c r="G25" s="5">
        <v>54</v>
      </c>
      <c r="H25" s="26">
        <f>VLOOKUP(data[[#This Row],[Product]], products[], 2,FALSE)</f>
        <v>9.33</v>
      </c>
      <c r="I25" s="14">
        <f>data[[#This Row],[Cost per unit ]]*data[[#This Row],[Units]]</f>
        <v>503.82</v>
      </c>
      <c r="J25" s="5"/>
      <c r="AA25" t="s">
        <v>25</v>
      </c>
      <c r="AB25" s="11">
        <v>13.15</v>
      </c>
    </row>
    <row r="26" spans="3:28" x14ac:dyDescent="0.25">
      <c r="C26" t="s">
        <v>3</v>
      </c>
      <c r="D26" t="s">
        <v>35</v>
      </c>
      <c r="E26" t="s">
        <v>25</v>
      </c>
      <c r="F26" s="4">
        <v>2464</v>
      </c>
      <c r="G26" s="5">
        <v>234</v>
      </c>
      <c r="H26" s="26">
        <f>VLOOKUP(data[[#This Row],[Product]], products[], 2,FALSE)</f>
        <v>13.15</v>
      </c>
      <c r="I26" s="14">
        <f>data[[#This Row],[Cost per unit ]]*data[[#This Row],[Units]]</f>
        <v>3077.1</v>
      </c>
      <c r="J26" s="5"/>
      <c r="AA26" t="s">
        <v>26</v>
      </c>
      <c r="AB26" s="11">
        <v>5.6</v>
      </c>
    </row>
    <row r="27" spans="3:28" x14ac:dyDescent="0.25">
      <c r="C27" t="s">
        <v>3</v>
      </c>
      <c r="D27" t="s">
        <v>35</v>
      </c>
      <c r="E27" t="s">
        <v>29</v>
      </c>
      <c r="F27" s="4">
        <v>2114</v>
      </c>
      <c r="G27" s="5">
        <v>66</v>
      </c>
      <c r="H27" s="26">
        <f>VLOOKUP(data[[#This Row],[Product]], products[], 2,FALSE)</f>
        <v>7.16</v>
      </c>
      <c r="I27" s="14">
        <f>data[[#This Row],[Cost per unit ]]*data[[#This Row],[Units]]</f>
        <v>472.56</v>
      </c>
      <c r="J27" s="5"/>
      <c r="AA27" t="s">
        <v>27</v>
      </c>
      <c r="AB27" s="11">
        <v>16.73</v>
      </c>
    </row>
    <row r="28" spans="3:28" x14ac:dyDescent="0.25">
      <c r="C28" t="s">
        <v>6</v>
      </c>
      <c r="D28" t="s">
        <v>37</v>
      </c>
      <c r="E28" t="s">
        <v>31</v>
      </c>
      <c r="F28" s="4">
        <v>7693</v>
      </c>
      <c r="G28" s="5">
        <v>87</v>
      </c>
      <c r="H28" s="26">
        <f>VLOOKUP(data[[#This Row],[Product]], products[], 2,FALSE)</f>
        <v>5.79</v>
      </c>
      <c r="I28" s="14">
        <f>data[[#This Row],[Cost per unit ]]*data[[#This Row],[Units]]</f>
        <v>503.73</v>
      </c>
      <c r="J28" s="5"/>
      <c r="AA28" t="s">
        <v>28</v>
      </c>
      <c r="AB28" s="11">
        <v>10.38</v>
      </c>
    </row>
    <row r="29" spans="3:28" x14ac:dyDescent="0.25">
      <c r="C29" t="s">
        <v>5</v>
      </c>
      <c r="D29" t="s">
        <v>34</v>
      </c>
      <c r="E29" t="s">
        <v>20</v>
      </c>
      <c r="F29" s="4">
        <v>15610</v>
      </c>
      <c r="G29" s="5">
        <v>339</v>
      </c>
      <c r="H29" s="26">
        <f>VLOOKUP(data[[#This Row],[Product]], products[], 2,FALSE)</f>
        <v>10.62</v>
      </c>
      <c r="I29" s="14">
        <f>data[[#This Row],[Cost per unit ]]*data[[#This Row],[Units]]</f>
        <v>3600.18</v>
      </c>
      <c r="J29" s="5"/>
      <c r="AA29" t="s">
        <v>29</v>
      </c>
      <c r="AB29" s="11">
        <v>7.16</v>
      </c>
    </row>
    <row r="30" spans="3:28" x14ac:dyDescent="0.25">
      <c r="C30" t="s">
        <v>41</v>
      </c>
      <c r="D30" t="s">
        <v>34</v>
      </c>
      <c r="E30" t="s">
        <v>22</v>
      </c>
      <c r="F30" s="4">
        <v>336</v>
      </c>
      <c r="G30" s="5">
        <v>144</v>
      </c>
      <c r="H30" s="26">
        <f>VLOOKUP(data[[#This Row],[Product]], products[], 2,FALSE)</f>
        <v>9.77</v>
      </c>
      <c r="I30" s="14">
        <f>data[[#This Row],[Cost per unit ]]*data[[#This Row],[Units]]</f>
        <v>1406.8799999999999</v>
      </c>
      <c r="J30" s="5"/>
      <c r="AA30" t="s">
        <v>30</v>
      </c>
      <c r="AB30" s="11">
        <v>14.49</v>
      </c>
    </row>
    <row r="31" spans="3:28" x14ac:dyDescent="0.25">
      <c r="C31" t="s">
        <v>2</v>
      </c>
      <c r="D31" t="s">
        <v>39</v>
      </c>
      <c r="E31" t="s">
        <v>20</v>
      </c>
      <c r="F31" s="4">
        <v>9443</v>
      </c>
      <c r="G31" s="5">
        <v>162</v>
      </c>
      <c r="H31" s="26">
        <f>VLOOKUP(data[[#This Row],[Product]], products[], 2,FALSE)</f>
        <v>10.62</v>
      </c>
      <c r="I31" s="14">
        <f>data[[#This Row],[Cost per unit ]]*data[[#This Row],[Units]]</f>
        <v>1720.4399999999998</v>
      </c>
      <c r="J31" s="5"/>
      <c r="AA31" t="s">
        <v>31</v>
      </c>
      <c r="AB31" s="11">
        <v>5.79</v>
      </c>
    </row>
    <row r="32" spans="3:28" x14ac:dyDescent="0.25">
      <c r="C32" t="s">
        <v>9</v>
      </c>
      <c r="D32" t="s">
        <v>34</v>
      </c>
      <c r="E32" t="s">
        <v>23</v>
      </c>
      <c r="F32" s="4">
        <v>8155</v>
      </c>
      <c r="G32" s="5">
        <v>90</v>
      </c>
      <c r="H32" s="26">
        <f>VLOOKUP(data[[#This Row],[Product]], products[], 2,FALSE)</f>
        <v>6.49</v>
      </c>
      <c r="I32" s="14">
        <f>data[[#This Row],[Cost per unit ]]*data[[#This Row],[Units]]</f>
        <v>584.1</v>
      </c>
      <c r="J32" s="5"/>
      <c r="AA32" t="s">
        <v>32</v>
      </c>
      <c r="AB32" s="11">
        <v>8.65</v>
      </c>
    </row>
    <row r="33" spans="3:28" x14ac:dyDescent="0.25">
      <c r="C33" t="s">
        <v>8</v>
      </c>
      <c r="D33" t="s">
        <v>38</v>
      </c>
      <c r="E33" t="s">
        <v>23</v>
      </c>
      <c r="F33" s="4">
        <v>1701</v>
      </c>
      <c r="G33" s="5">
        <v>234</v>
      </c>
      <c r="H33" s="26">
        <f>VLOOKUP(data[[#This Row],[Product]], products[], 2,FALSE)</f>
        <v>6.49</v>
      </c>
      <c r="I33" s="14">
        <f>data[[#This Row],[Cost per unit ]]*data[[#This Row],[Units]]</f>
        <v>1518.66</v>
      </c>
      <c r="J33" s="5"/>
      <c r="AA33" t="s">
        <v>33</v>
      </c>
      <c r="AB33" s="11">
        <v>12.37</v>
      </c>
    </row>
    <row r="34" spans="3:28" x14ac:dyDescent="0.25">
      <c r="C34" t="s">
        <v>10</v>
      </c>
      <c r="D34" t="s">
        <v>38</v>
      </c>
      <c r="E34" t="s">
        <v>22</v>
      </c>
      <c r="F34" s="4">
        <v>2205</v>
      </c>
      <c r="G34" s="5">
        <v>141</v>
      </c>
      <c r="H34" s="26">
        <f>VLOOKUP(data[[#This Row],[Product]], products[], 2,FALSE)</f>
        <v>9.77</v>
      </c>
      <c r="I34" s="14">
        <f>data[[#This Row],[Cost per unit ]]*data[[#This Row],[Units]]</f>
        <v>1377.57</v>
      </c>
      <c r="J34" s="5"/>
    </row>
    <row r="35" spans="3:28" x14ac:dyDescent="0.25">
      <c r="C35" t="s">
        <v>8</v>
      </c>
      <c r="D35" t="s">
        <v>37</v>
      </c>
      <c r="E35" t="s">
        <v>19</v>
      </c>
      <c r="F35" s="4">
        <v>1771</v>
      </c>
      <c r="G35" s="5">
        <v>204</v>
      </c>
      <c r="H35" s="26">
        <f>VLOOKUP(data[[#This Row],[Product]], products[], 2,FALSE)</f>
        <v>7.64</v>
      </c>
      <c r="I35" s="14">
        <f>data[[#This Row],[Cost per unit ]]*data[[#This Row],[Units]]</f>
        <v>1558.56</v>
      </c>
      <c r="J35" s="5"/>
    </row>
    <row r="36" spans="3:28" x14ac:dyDescent="0.25">
      <c r="C36" t="s">
        <v>41</v>
      </c>
      <c r="D36" t="s">
        <v>35</v>
      </c>
      <c r="E36" t="s">
        <v>15</v>
      </c>
      <c r="F36" s="4">
        <v>2114</v>
      </c>
      <c r="G36" s="5">
        <v>186</v>
      </c>
      <c r="H36" s="26">
        <f>VLOOKUP(data[[#This Row],[Product]], products[], 2,FALSE)</f>
        <v>11.73</v>
      </c>
      <c r="I36" s="14">
        <f>data[[#This Row],[Cost per unit ]]*data[[#This Row],[Units]]</f>
        <v>2181.7800000000002</v>
      </c>
      <c r="J36" s="5"/>
    </row>
    <row r="37" spans="3:28" x14ac:dyDescent="0.25">
      <c r="C37" t="s">
        <v>41</v>
      </c>
      <c r="D37" t="s">
        <v>36</v>
      </c>
      <c r="E37" t="s">
        <v>13</v>
      </c>
      <c r="F37" s="4">
        <v>10311</v>
      </c>
      <c r="G37" s="5">
        <v>231</v>
      </c>
      <c r="H37" s="26">
        <f>VLOOKUP(data[[#This Row],[Product]], products[], 2,FALSE)</f>
        <v>9.33</v>
      </c>
      <c r="I37" s="14">
        <f>data[[#This Row],[Cost per unit ]]*data[[#This Row],[Units]]</f>
        <v>2155.23</v>
      </c>
      <c r="J37" s="5"/>
    </row>
    <row r="38" spans="3:28" x14ac:dyDescent="0.25">
      <c r="C38" t="s">
        <v>3</v>
      </c>
      <c r="D38" t="s">
        <v>39</v>
      </c>
      <c r="E38" t="s">
        <v>16</v>
      </c>
      <c r="F38" s="4">
        <v>21</v>
      </c>
      <c r="G38" s="5">
        <v>168</v>
      </c>
      <c r="H38" s="26">
        <f>VLOOKUP(data[[#This Row],[Product]], products[], 2,FALSE)</f>
        <v>8.7899999999999991</v>
      </c>
      <c r="I38" s="14">
        <f>data[[#This Row],[Cost per unit ]]*data[[#This Row],[Units]]</f>
        <v>1476.7199999999998</v>
      </c>
      <c r="J38" s="5"/>
    </row>
    <row r="39" spans="3:28" x14ac:dyDescent="0.25">
      <c r="C39" t="s">
        <v>10</v>
      </c>
      <c r="D39" t="s">
        <v>35</v>
      </c>
      <c r="E39" t="s">
        <v>20</v>
      </c>
      <c r="F39" s="4">
        <v>1974</v>
      </c>
      <c r="G39" s="5">
        <v>195</v>
      </c>
      <c r="H39" s="26">
        <f>VLOOKUP(data[[#This Row],[Product]], products[], 2,FALSE)</f>
        <v>10.62</v>
      </c>
      <c r="I39" s="14">
        <f>data[[#This Row],[Cost per unit ]]*data[[#This Row],[Units]]</f>
        <v>2070.8999999999996</v>
      </c>
      <c r="J39" s="5"/>
    </row>
    <row r="40" spans="3:28" x14ac:dyDescent="0.25">
      <c r="C40" t="s">
        <v>5</v>
      </c>
      <c r="D40" t="s">
        <v>36</v>
      </c>
      <c r="E40" t="s">
        <v>23</v>
      </c>
      <c r="F40" s="4">
        <v>6314</v>
      </c>
      <c r="G40" s="5">
        <v>15</v>
      </c>
      <c r="H40" s="26">
        <f>VLOOKUP(data[[#This Row],[Product]], products[], 2,FALSE)</f>
        <v>6.49</v>
      </c>
      <c r="I40" s="14">
        <f>data[[#This Row],[Cost per unit ]]*data[[#This Row],[Units]]</f>
        <v>97.350000000000009</v>
      </c>
      <c r="J40" s="5"/>
    </row>
    <row r="41" spans="3:28" x14ac:dyDescent="0.25">
      <c r="C41" t="s">
        <v>10</v>
      </c>
      <c r="D41" t="s">
        <v>37</v>
      </c>
      <c r="E41" t="s">
        <v>23</v>
      </c>
      <c r="F41" s="4">
        <v>4683</v>
      </c>
      <c r="G41" s="5">
        <v>30</v>
      </c>
      <c r="H41" s="26">
        <f>VLOOKUP(data[[#This Row],[Product]], products[], 2,FALSE)</f>
        <v>6.49</v>
      </c>
      <c r="I41" s="14">
        <f>data[[#This Row],[Cost per unit ]]*data[[#This Row],[Units]]</f>
        <v>194.70000000000002</v>
      </c>
      <c r="J41" s="5"/>
    </row>
    <row r="42" spans="3:28" x14ac:dyDescent="0.25">
      <c r="C42" t="s">
        <v>41</v>
      </c>
      <c r="D42" t="s">
        <v>37</v>
      </c>
      <c r="E42" t="s">
        <v>24</v>
      </c>
      <c r="F42" s="4">
        <v>6398</v>
      </c>
      <c r="G42" s="5">
        <v>102</v>
      </c>
      <c r="H42" s="26">
        <f>VLOOKUP(data[[#This Row],[Product]], products[], 2,FALSE)</f>
        <v>4.97</v>
      </c>
      <c r="I42" s="14">
        <f>data[[#This Row],[Cost per unit ]]*data[[#This Row],[Units]]</f>
        <v>506.94</v>
      </c>
      <c r="J42" s="5"/>
    </row>
    <row r="43" spans="3:28" x14ac:dyDescent="0.25">
      <c r="C43" t="s">
        <v>2</v>
      </c>
      <c r="D43" t="s">
        <v>35</v>
      </c>
      <c r="E43" t="s">
        <v>19</v>
      </c>
      <c r="F43" s="4">
        <v>553</v>
      </c>
      <c r="G43" s="5">
        <v>15</v>
      </c>
      <c r="H43" s="26">
        <f>VLOOKUP(data[[#This Row],[Product]], products[], 2,FALSE)</f>
        <v>7.64</v>
      </c>
      <c r="I43" s="14">
        <f>data[[#This Row],[Cost per unit ]]*data[[#This Row],[Units]]</f>
        <v>114.6</v>
      </c>
      <c r="J43" s="5"/>
    </row>
    <row r="44" spans="3:28" x14ac:dyDescent="0.25">
      <c r="C44" t="s">
        <v>8</v>
      </c>
      <c r="D44" t="s">
        <v>39</v>
      </c>
      <c r="E44" t="s">
        <v>30</v>
      </c>
      <c r="F44" s="4">
        <v>7021</v>
      </c>
      <c r="G44" s="5">
        <v>183</v>
      </c>
      <c r="H44" s="26">
        <f>VLOOKUP(data[[#This Row],[Product]], products[], 2,FALSE)</f>
        <v>14.49</v>
      </c>
      <c r="I44" s="14">
        <f>data[[#This Row],[Cost per unit ]]*data[[#This Row],[Units]]</f>
        <v>2651.67</v>
      </c>
      <c r="J44" s="5"/>
    </row>
    <row r="45" spans="3:28" x14ac:dyDescent="0.25">
      <c r="C45" t="s">
        <v>40</v>
      </c>
      <c r="D45" t="s">
        <v>39</v>
      </c>
      <c r="E45" t="s">
        <v>22</v>
      </c>
      <c r="F45" s="4">
        <v>5817</v>
      </c>
      <c r="G45" s="5">
        <v>12</v>
      </c>
      <c r="H45" s="26">
        <f>VLOOKUP(data[[#This Row],[Product]], products[], 2,FALSE)</f>
        <v>9.77</v>
      </c>
      <c r="I45" s="14">
        <f>data[[#This Row],[Cost per unit ]]*data[[#This Row],[Units]]</f>
        <v>117.24</v>
      </c>
      <c r="J45" s="5"/>
    </row>
    <row r="46" spans="3:28" x14ac:dyDescent="0.25">
      <c r="C46" t="s">
        <v>41</v>
      </c>
      <c r="D46" t="s">
        <v>39</v>
      </c>
      <c r="E46" t="s">
        <v>14</v>
      </c>
      <c r="F46" s="4">
        <v>3976</v>
      </c>
      <c r="G46" s="5">
        <v>72</v>
      </c>
      <c r="H46" s="26">
        <f>VLOOKUP(data[[#This Row],[Product]], products[], 2,FALSE)</f>
        <v>11.7</v>
      </c>
      <c r="I46" s="14">
        <f>data[[#This Row],[Cost per unit ]]*data[[#This Row],[Units]]</f>
        <v>842.4</v>
      </c>
      <c r="J46" s="5"/>
    </row>
    <row r="47" spans="3:28" x14ac:dyDescent="0.25">
      <c r="C47" t="s">
        <v>6</v>
      </c>
      <c r="D47" t="s">
        <v>38</v>
      </c>
      <c r="E47" t="s">
        <v>27</v>
      </c>
      <c r="F47" s="4">
        <v>1134</v>
      </c>
      <c r="G47" s="5">
        <v>282</v>
      </c>
      <c r="H47" s="26">
        <f>VLOOKUP(data[[#This Row],[Product]], products[], 2,FALSE)</f>
        <v>16.73</v>
      </c>
      <c r="I47" s="14">
        <f>data[[#This Row],[Cost per unit ]]*data[[#This Row],[Units]]</f>
        <v>4717.8599999999997</v>
      </c>
      <c r="J47" s="5"/>
    </row>
    <row r="48" spans="3:28" x14ac:dyDescent="0.25">
      <c r="C48" t="s">
        <v>2</v>
      </c>
      <c r="D48" t="s">
        <v>39</v>
      </c>
      <c r="E48" t="s">
        <v>28</v>
      </c>
      <c r="F48" s="4">
        <v>6027</v>
      </c>
      <c r="G48" s="5">
        <v>144</v>
      </c>
      <c r="H48" s="26">
        <f>VLOOKUP(data[[#This Row],[Product]], products[], 2,FALSE)</f>
        <v>10.38</v>
      </c>
      <c r="I48" s="14">
        <f>data[[#This Row],[Cost per unit ]]*data[[#This Row],[Units]]</f>
        <v>1494.72</v>
      </c>
      <c r="J48" s="5"/>
    </row>
    <row r="49" spans="3:10" x14ac:dyDescent="0.25">
      <c r="C49" t="s">
        <v>6</v>
      </c>
      <c r="D49" t="s">
        <v>37</v>
      </c>
      <c r="E49" t="s">
        <v>16</v>
      </c>
      <c r="F49" s="4">
        <v>1904</v>
      </c>
      <c r="G49" s="5">
        <v>405</v>
      </c>
      <c r="H49" s="26">
        <f>VLOOKUP(data[[#This Row],[Product]], products[], 2,FALSE)</f>
        <v>8.7899999999999991</v>
      </c>
      <c r="I49" s="14">
        <f>data[[#This Row],[Cost per unit ]]*data[[#This Row],[Units]]</f>
        <v>3559.95</v>
      </c>
      <c r="J49" s="5"/>
    </row>
    <row r="50" spans="3:10" x14ac:dyDescent="0.25">
      <c r="C50" t="s">
        <v>7</v>
      </c>
      <c r="D50" t="s">
        <v>34</v>
      </c>
      <c r="E50" t="s">
        <v>32</v>
      </c>
      <c r="F50" s="4">
        <v>3262</v>
      </c>
      <c r="G50" s="5">
        <v>75</v>
      </c>
      <c r="H50" s="26">
        <f>VLOOKUP(data[[#This Row],[Product]], products[], 2,FALSE)</f>
        <v>8.65</v>
      </c>
      <c r="I50" s="14">
        <f>data[[#This Row],[Cost per unit ]]*data[[#This Row],[Units]]</f>
        <v>648.75</v>
      </c>
      <c r="J50" s="5"/>
    </row>
    <row r="51" spans="3:10" x14ac:dyDescent="0.25">
      <c r="C51" t="s">
        <v>40</v>
      </c>
      <c r="D51" t="s">
        <v>34</v>
      </c>
      <c r="E51" t="s">
        <v>27</v>
      </c>
      <c r="F51" s="4">
        <v>2289</v>
      </c>
      <c r="G51" s="5">
        <v>135</v>
      </c>
      <c r="H51" s="26">
        <f>VLOOKUP(data[[#This Row],[Product]], products[], 2,FALSE)</f>
        <v>16.73</v>
      </c>
      <c r="I51" s="14">
        <f>data[[#This Row],[Cost per unit ]]*data[[#This Row],[Units]]</f>
        <v>2258.5500000000002</v>
      </c>
      <c r="J51" s="5"/>
    </row>
    <row r="52" spans="3:10" x14ac:dyDescent="0.25">
      <c r="C52" t="s">
        <v>5</v>
      </c>
      <c r="D52" t="s">
        <v>34</v>
      </c>
      <c r="E52" t="s">
        <v>27</v>
      </c>
      <c r="F52" s="4">
        <v>6986</v>
      </c>
      <c r="G52" s="5">
        <v>21</v>
      </c>
      <c r="H52" s="26">
        <f>VLOOKUP(data[[#This Row],[Product]], products[], 2,FALSE)</f>
        <v>16.73</v>
      </c>
      <c r="I52" s="14">
        <f>data[[#This Row],[Cost per unit ]]*data[[#This Row],[Units]]</f>
        <v>351.33</v>
      </c>
      <c r="J52" s="5"/>
    </row>
    <row r="53" spans="3:10" x14ac:dyDescent="0.25">
      <c r="C53" t="s">
        <v>2</v>
      </c>
      <c r="D53" t="s">
        <v>38</v>
      </c>
      <c r="E53" t="s">
        <v>23</v>
      </c>
      <c r="F53" s="4">
        <v>4417</v>
      </c>
      <c r="G53" s="5">
        <v>153</v>
      </c>
      <c r="H53" s="26">
        <f>VLOOKUP(data[[#This Row],[Product]], products[], 2,FALSE)</f>
        <v>6.49</v>
      </c>
      <c r="I53" s="14">
        <f>data[[#This Row],[Cost per unit ]]*data[[#This Row],[Units]]</f>
        <v>992.97</v>
      </c>
      <c r="J53" s="5"/>
    </row>
    <row r="54" spans="3:10" x14ac:dyDescent="0.25">
      <c r="C54" t="s">
        <v>6</v>
      </c>
      <c r="D54" t="s">
        <v>34</v>
      </c>
      <c r="E54" t="s">
        <v>15</v>
      </c>
      <c r="F54" s="4">
        <v>1442</v>
      </c>
      <c r="G54" s="5">
        <v>15</v>
      </c>
      <c r="H54" s="26">
        <f>VLOOKUP(data[[#This Row],[Product]], products[], 2,FALSE)</f>
        <v>11.73</v>
      </c>
      <c r="I54" s="14">
        <f>data[[#This Row],[Cost per unit ]]*data[[#This Row],[Units]]</f>
        <v>175.95000000000002</v>
      </c>
      <c r="J54" s="5"/>
    </row>
    <row r="55" spans="3:10" x14ac:dyDescent="0.25">
      <c r="C55" t="s">
        <v>3</v>
      </c>
      <c r="D55" t="s">
        <v>35</v>
      </c>
      <c r="E55" t="s">
        <v>14</v>
      </c>
      <c r="F55" s="4">
        <v>2415</v>
      </c>
      <c r="G55" s="5">
        <v>255</v>
      </c>
      <c r="H55" s="26">
        <f>VLOOKUP(data[[#This Row],[Product]], products[], 2,FALSE)</f>
        <v>11.7</v>
      </c>
      <c r="I55" s="14">
        <f>data[[#This Row],[Cost per unit ]]*data[[#This Row],[Units]]</f>
        <v>2983.5</v>
      </c>
      <c r="J55" s="5"/>
    </row>
    <row r="56" spans="3:10" x14ac:dyDescent="0.25">
      <c r="C56" t="s">
        <v>2</v>
      </c>
      <c r="D56" t="s">
        <v>37</v>
      </c>
      <c r="E56" t="s">
        <v>19</v>
      </c>
      <c r="F56" s="4">
        <v>238</v>
      </c>
      <c r="G56" s="5">
        <v>18</v>
      </c>
      <c r="H56" s="26">
        <f>VLOOKUP(data[[#This Row],[Product]], products[], 2,FALSE)</f>
        <v>7.64</v>
      </c>
      <c r="I56" s="14">
        <f>data[[#This Row],[Cost per unit ]]*data[[#This Row],[Units]]</f>
        <v>137.51999999999998</v>
      </c>
      <c r="J56" s="5"/>
    </row>
    <row r="57" spans="3:10" x14ac:dyDescent="0.25">
      <c r="C57" t="s">
        <v>6</v>
      </c>
      <c r="D57" t="s">
        <v>37</v>
      </c>
      <c r="E57" t="s">
        <v>23</v>
      </c>
      <c r="F57" s="4">
        <v>4949</v>
      </c>
      <c r="G57" s="5">
        <v>189</v>
      </c>
      <c r="H57" s="26">
        <f>VLOOKUP(data[[#This Row],[Product]], products[], 2,FALSE)</f>
        <v>6.49</v>
      </c>
      <c r="I57" s="14">
        <f>data[[#This Row],[Cost per unit ]]*data[[#This Row],[Units]]</f>
        <v>1226.6100000000001</v>
      </c>
      <c r="J57" s="5"/>
    </row>
    <row r="58" spans="3:10" x14ac:dyDescent="0.25">
      <c r="C58" t="s">
        <v>5</v>
      </c>
      <c r="D58" t="s">
        <v>38</v>
      </c>
      <c r="E58" t="s">
        <v>32</v>
      </c>
      <c r="F58" s="4">
        <v>5075</v>
      </c>
      <c r="G58" s="5">
        <v>21</v>
      </c>
      <c r="H58" s="26">
        <f>VLOOKUP(data[[#This Row],[Product]], products[], 2,FALSE)</f>
        <v>8.65</v>
      </c>
      <c r="I58" s="14">
        <f>data[[#This Row],[Cost per unit ]]*data[[#This Row],[Units]]</f>
        <v>181.65</v>
      </c>
      <c r="J58" s="5"/>
    </row>
    <row r="59" spans="3:10" x14ac:dyDescent="0.25">
      <c r="C59" t="s">
        <v>3</v>
      </c>
      <c r="D59" t="s">
        <v>36</v>
      </c>
      <c r="E59" t="s">
        <v>16</v>
      </c>
      <c r="F59" s="4">
        <v>9198</v>
      </c>
      <c r="G59" s="5">
        <v>36</v>
      </c>
      <c r="H59" s="26">
        <f>VLOOKUP(data[[#This Row],[Product]], products[], 2,FALSE)</f>
        <v>8.7899999999999991</v>
      </c>
      <c r="I59" s="14">
        <f>data[[#This Row],[Cost per unit ]]*data[[#This Row],[Units]]</f>
        <v>316.43999999999994</v>
      </c>
      <c r="J59" s="5"/>
    </row>
    <row r="60" spans="3:10" x14ac:dyDescent="0.25">
      <c r="C60" t="s">
        <v>6</v>
      </c>
      <c r="D60" t="s">
        <v>34</v>
      </c>
      <c r="E60" t="s">
        <v>29</v>
      </c>
      <c r="F60" s="4">
        <v>3339</v>
      </c>
      <c r="G60" s="5">
        <v>75</v>
      </c>
      <c r="H60" s="26">
        <f>VLOOKUP(data[[#This Row],[Product]], products[], 2,FALSE)</f>
        <v>7.16</v>
      </c>
      <c r="I60" s="14">
        <f>data[[#This Row],[Cost per unit ]]*data[[#This Row],[Units]]</f>
        <v>537</v>
      </c>
      <c r="J60" s="5"/>
    </row>
    <row r="61" spans="3:10" x14ac:dyDescent="0.25">
      <c r="C61" t="s">
        <v>40</v>
      </c>
      <c r="D61" t="s">
        <v>34</v>
      </c>
      <c r="E61" t="s">
        <v>17</v>
      </c>
      <c r="F61" s="4">
        <v>5019</v>
      </c>
      <c r="G61" s="5">
        <v>156</v>
      </c>
      <c r="H61" s="26">
        <f>VLOOKUP(data[[#This Row],[Product]], products[], 2,FALSE)</f>
        <v>3.11</v>
      </c>
      <c r="I61" s="14">
        <f>data[[#This Row],[Cost per unit ]]*data[[#This Row],[Units]]</f>
        <v>485.15999999999997</v>
      </c>
      <c r="J61" s="5"/>
    </row>
    <row r="62" spans="3:10" x14ac:dyDescent="0.25">
      <c r="C62" t="s">
        <v>5</v>
      </c>
      <c r="D62" t="s">
        <v>36</v>
      </c>
      <c r="E62" t="s">
        <v>16</v>
      </c>
      <c r="F62" s="4">
        <v>16184</v>
      </c>
      <c r="G62" s="5">
        <v>39</v>
      </c>
      <c r="H62" s="26">
        <f>VLOOKUP(data[[#This Row],[Product]], products[], 2,FALSE)</f>
        <v>8.7899999999999991</v>
      </c>
      <c r="I62" s="14">
        <f>data[[#This Row],[Cost per unit ]]*data[[#This Row],[Units]]</f>
        <v>342.80999999999995</v>
      </c>
      <c r="J62" s="5"/>
    </row>
    <row r="63" spans="3:10" x14ac:dyDescent="0.25">
      <c r="C63" t="s">
        <v>6</v>
      </c>
      <c r="D63" t="s">
        <v>36</v>
      </c>
      <c r="E63" t="s">
        <v>21</v>
      </c>
      <c r="F63" s="4">
        <v>497</v>
      </c>
      <c r="G63" s="5">
        <v>63</v>
      </c>
      <c r="H63" s="26">
        <f>VLOOKUP(data[[#This Row],[Product]], products[], 2,FALSE)</f>
        <v>9</v>
      </c>
      <c r="I63" s="14">
        <f>data[[#This Row],[Cost per unit ]]*data[[#This Row],[Units]]</f>
        <v>567</v>
      </c>
      <c r="J63" s="5"/>
    </row>
    <row r="64" spans="3:10" x14ac:dyDescent="0.25">
      <c r="C64" t="s">
        <v>2</v>
      </c>
      <c r="D64" t="s">
        <v>36</v>
      </c>
      <c r="E64" t="s">
        <v>29</v>
      </c>
      <c r="F64" s="4">
        <v>8211</v>
      </c>
      <c r="G64" s="5">
        <v>75</v>
      </c>
      <c r="H64" s="26">
        <f>VLOOKUP(data[[#This Row],[Product]], products[], 2,FALSE)</f>
        <v>7.16</v>
      </c>
      <c r="I64" s="14">
        <f>data[[#This Row],[Cost per unit ]]*data[[#This Row],[Units]]</f>
        <v>537</v>
      </c>
      <c r="J64" s="5"/>
    </row>
    <row r="65" spans="3:10" x14ac:dyDescent="0.25">
      <c r="C65" t="s">
        <v>2</v>
      </c>
      <c r="D65" t="s">
        <v>38</v>
      </c>
      <c r="E65" t="s">
        <v>28</v>
      </c>
      <c r="F65" s="4">
        <v>6580</v>
      </c>
      <c r="G65" s="5">
        <v>183</v>
      </c>
      <c r="H65" s="26">
        <f>VLOOKUP(data[[#This Row],[Product]], products[], 2,FALSE)</f>
        <v>10.38</v>
      </c>
      <c r="I65" s="14">
        <f>data[[#This Row],[Cost per unit ]]*data[[#This Row],[Units]]</f>
        <v>1899.5400000000002</v>
      </c>
      <c r="J65" s="5"/>
    </row>
    <row r="66" spans="3:10" x14ac:dyDescent="0.25">
      <c r="C66" t="s">
        <v>41</v>
      </c>
      <c r="D66" t="s">
        <v>35</v>
      </c>
      <c r="E66" t="s">
        <v>13</v>
      </c>
      <c r="F66" s="4">
        <v>4760</v>
      </c>
      <c r="G66" s="5">
        <v>69</v>
      </c>
      <c r="H66" s="26">
        <f>VLOOKUP(data[[#This Row],[Product]], products[], 2,FALSE)</f>
        <v>9.33</v>
      </c>
      <c r="I66" s="14">
        <f>data[[#This Row],[Cost per unit ]]*data[[#This Row],[Units]]</f>
        <v>643.77</v>
      </c>
      <c r="J66" s="5"/>
    </row>
    <row r="67" spans="3:10" x14ac:dyDescent="0.25">
      <c r="C67" t="s">
        <v>40</v>
      </c>
      <c r="D67" t="s">
        <v>36</v>
      </c>
      <c r="E67" t="s">
        <v>25</v>
      </c>
      <c r="F67" s="4">
        <v>5439</v>
      </c>
      <c r="G67" s="5">
        <v>30</v>
      </c>
      <c r="H67" s="26">
        <f>VLOOKUP(data[[#This Row],[Product]], products[], 2,FALSE)</f>
        <v>13.15</v>
      </c>
      <c r="I67" s="14">
        <f>data[[#This Row],[Cost per unit ]]*data[[#This Row],[Units]]</f>
        <v>394.5</v>
      </c>
      <c r="J67" s="5"/>
    </row>
    <row r="68" spans="3:10" x14ac:dyDescent="0.25">
      <c r="C68" t="s">
        <v>41</v>
      </c>
      <c r="D68" t="s">
        <v>34</v>
      </c>
      <c r="E68" t="s">
        <v>17</v>
      </c>
      <c r="F68" s="4">
        <v>1463</v>
      </c>
      <c r="G68" s="5">
        <v>39</v>
      </c>
      <c r="H68" s="26">
        <f>VLOOKUP(data[[#This Row],[Product]], products[], 2,FALSE)</f>
        <v>3.11</v>
      </c>
      <c r="I68" s="14">
        <f>data[[#This Row],[Cost per unit ]]*data[[#This Row],[Units]]</f>
        <v>121.28999999999999</v>
      </c>
      <c r="J68" s="5"/>
    </row>
    <row r="69" spans="3:10" x14ac:dyDescent="0.25">
      <c r="C69" t="s">
        <v>3</v>
      </c>
      <c r="D69" t="s">
        <v>34</v>
      </c>
      <c r="E69" t="s">
        <v>32</v>
      </c>
      <c r="F69" s="4">
        <v>7777</v>
      </c>
      <c r="G69" s="5">
        <v>504</v>
      </c>
      <c r="H69" s="26">
        <f>VLOOKUP(data[[#This Row],[Product]], products[], 2,FALSE)</f>
        <v>8.65</v>
      </c>
      <c r="I69" s="14">
        <f>data[[#This Row],[Cost per unit ]]*data[[#This Row],[Units]]</f>
        <v>4359.6000000000004</v>
      </c>
      <c r="J69" s="5"/>
    </row>
    <row r="70" spans="3:10" x14ac:dyDescent="0.25">
      <c r="C70" t="s">
        <v>9</v>
      </c>
      <c r="D70" t="s">
        <v>37</v>
      </c>
      <c r="E70" t="s">
        <v>29</v>
      </c>
      <c r="F70" s="4">
        <v>1085</v>
      </c>
      <c r="G70" s="5">
        <v>273</v>
      </c>
      <c r="H70" s="26">
        <f>VLOOKUP(data[[#This Row],[Product]], products[], 2,FALSE)</f>
        <v>7.16</v>
      </c>
      <c r="I70" s="14">
        <f>data[[#This Row],[Cost per unit ]]*data[[#This Row],[Units]]</f>
        <v>1954.68</v>
      </c>
      <c r="J70" s="5"/>
    </row>
    <row r="71" spans="3:10" x14ac:dyDescent="0.25">
      <c r="C71" t="s">
        <v>5</v>
      </c>
      <c r="D71" t="s">
        <v>37</v>
      </c>
      <c r="E71" t="s">
        <v>31</v>
      </c>
      <c r="F71" s="4">
        <v>182</v>
      </c>
      <c r="G71" s="5">
        <v>48</v>
      </c>
      <c r="H71" s="26">
        <f>VLOOKUP(data[[#This Row],[Product]], products[], 2,FALSE)</f>
        <v>5.79</v>
      </c>
      <c r="I71" s="14">
        <f>data[[#This Row],[Cost per unit ]]*data[[#This Row],[Units]]</f>
        <v>277.92</v>
      </c>
      <c r="J71" s="5"/>
    </row>
    <row r="72" spans="3:10" x14ac:dyDescent="0.25">
      <c r="C72" t="s">
        <v>6</v>
      </c>
      <c r="D72" t="s">
        <v>34</v>
      </c>
      <c r="E72" t="s">
        <v>27</v>
      </c>
      <c r="F72" s="4">
        <v>4242</v>
      </c>
      <c r="G72" s="5">
        <v>207</v>
      </c>
      <c r="H72" s="26">
        <f>VLOOKUP(data[[#This Row],[Product]], products[], 2,FALSE)</f>
        <v>16.73</v>
      </c>
      <c r="I72" s="14">
        <f>data[[#This Row],[Cost per unit ]]*data[[#This Row],[Units]]</f>
        <v>3463.11</v>
      </c>
      <c r="J72" s="5"/>
    </row>
    <row r="73" spans="3:10" x14ac:dyDescent="0.25">
      <c r="C73" t="s">
        <v>6</v>
      </c>
      <c r="D73" t="s">
        <v>36</v>
      </c>
      <c r="E73" t="s">
        <v>32</v>
      </c>
      <c r="F73" s="4">
        <v>6118</v>
      </c>
      <c r="G73" s="5">
        <v>9</v>
      </c>
      <c r="H73" s="26">
        <f>VLOOKUP(data[[#This Row],[Product]], products[], 2,FALSE)</f>
        <v>8.65</v>
      </c>
      <c r="I73" s="14">
        <f>data[[#This Row],[Cost per unit ]]*data[[#This Row],[Units]]</f>
        <v>77.850000000000009</v>
      </c>
      <c r="J73" s="5"/>
    </row>
    <row r="74" spans="3:10" x14ac:dyDescent="0.25">
      <c r="C74" t="s">
        <v>10</v>
      </c>
      <c r="D74" t="s">
        <v>36</v>
      </c>
      <c r="E74" t="s">
        <v>23</v>
      </c>
      <c r="F74" s="4">
        <v>2317</v>
      </c>
      <c r="G74" s="5">
        <v>261</v>
      </c>
      <c r="H74" s="26">
        <f>VLOOKUP(data[[#This Row],[Product]], products[], 2,FALSE)</f>
        <v>6.49</v>
      </c>
      <c r="I74" s="14">
        <f>data[[#This Row],[Cost per unit ]]*data[[#This Row],[Units]]</f>
        <v>1693.89</v>
      </c>
      <c r="J74" s="5"/>
    </row>
    <row r="75" spans="3:10" x14ac:dyDescent="0.25">
      <c r="C75" t="s">
        <v>6</v>
      </c>
      <c r="D75" t="s">
        <v>38</v>
      </c>
      <c r="E75" t="s">
        <v>16</v>
      </c>
      <c r="F75" s="4">
        <v>938</v>
      </c>
      <c r="G75" s="5">
        <v>6</v>
      </c>
      <c r="H75" s="26">
        <f>VLOOKUP(data[[#This Row],[Product]], products[], 2,FALSE)</f>
        <v>8.7899999999999991</v>
      </c>
      <c r="I75" s="14">
        <f>data[[#This Row],[Cost per unit ]]*data[[#This Row],[Units]]</f>
        <v>52.739999999999995</v>
      </c>
      <c r="J75" s="5"/>
    </row>
    <row r="76" spans="3:10" x14ac:dyDescent="0.25">
      <c r="C76" t="s">
        <v>8</v>
      </c>
      <c r="D76" t="s">
        <v>37</v>
      </c>
      <c r="E76" t="s">
        <v>15</v>
      </c>
      <c r="F76" s="4">
        <v>9709</v>
      </c>
      <c r="G76" s="5">
        <v>30</v>
      </c>
      <c r="H76" s="26">
        <f>VLOOKUP(data[[#This Row],[Product]], products[], 2,FALSE)</f>
        <v>11.73</v>
      </c>
      <c r="I76" s="14">
        <f>data[[#This Row],[Cost per unit ]]*data[[#This Row],[Units]]</f>
        <v>351.90000000000003</v>
      </c>
      <c r="J76" s="5"/>
    </row>
    <row r="77" spans="3:10" x14ac:dyDescent="0.25">
      <c r="C77" t="s">
        <v>7</v>
      </c>
      <c r="D77" t="s">
        <v>34</v>
      </c>
      <c r="E77" t="s">
        <v>20</v>
      </c>
      <c r="F77" s="4">
        <v>2205</v>
      </c>
      <c r="G77" s="5">
        <v>138</v>
      </c>
      <c r="H77" s="26">
        <f>VLOOKUP(data[[#This Row],[Product]], products[], 2,FALSE)</f>
        <v>10.62</v>
      </c>
      <c r="I77" s="14">
        <f>data[[#This Row],[Cost per unit ]]*data[[#This Row],[Units]]</f>
        <v>1465.56</v>
      </c>
      <c r="J77" s="5"/>
    </row>
    <row r="78" spans="3:10" x14ac:dyDescent="0.25">
      <c r="C78" t="s">
        <v>7</v>
      </c>
      <c r="D78" t="s">
        <v>37</v>
      </c>
      <c r="E78" t="s">
        <v>17</v>
      </c>
      <c r="F78" s="4">
        <v>4487</v>
      </c>
      <c r="G78" s="5">
        <v>111</v>
      </c>
      <c r="H78" s="26">
        <f>VLOOKUP(data[[#This Row],[Product]], products[], 2,FALSE)</f>
        <v>3.11</v>
      </c>
      <c r="I78" s="14">
        <f>data[[#This Row],[Cost per unit ]]*data[[#This Row],[Units]]</f>
        <v>345.21</v>
      </c>
      <c r="J78" s="5"/>
    </row>
    <row r="79" spans="3:10" x14ac:dyDescent="0.25">
      <c r="C79" t="s">
        <v>5</v>
      </c>
      <c r="D79" t="s">
        <v>35</v>
      </c>
      <c r="E79" t="s">
        <v>18</v>
      </c>
      <c r="F79" s="4">
        <v>2415</v>
      </c>
      <c r="G79" s="5">
        <v>15</v>
      </c>
      <c r="H79" s="26">
        <f>VLOOKUP(data[[#This Row],[Product]], products[], 2,FALSE)</f>
        <v>6.47</v>
      </c>
      <c r="I79" s="14">
        <f>data[[#This Row],[Cost per unit ]]*data[[#This Row],[Units]]</f>
        <v>97.05</v>
      </c>
      <c r="J79" s="5"/>
    </row>
    <row r="80" spans="3:10" x14ac:dyDescent="0.25">
      <c r="C80" t="s">
        <v>40</v>
      </c>
      <c r="D80" t="s">
        <v>34</v>
      </c>
      <c r="E80" t="s">
        <v>19</v>
      </c>
      <c r="F80" s="4">
        <v>4018</v>
      </c>
      <c r="G80" s="5">
        <v>162</v>
      </c>
      <c r="H80" s="26">
        <f>VLOOKUP(data[[#This Row],[Product]], products[], 2,FALSE)</f>
        <v>7.64</v>
      </c>
      <c r="I80" s="14">
        <f>data[[#This Row],[Cost per unit ]]*data[[#This Row],[Units]]</f>
        <v>1237.6799999999998</v>
      </c>
      <c r="J80" s="5"/>
    </row>
    <row r="81" spans="3:10" x14ac:dyDescent="0.25">
      <c r="C81" t="s">
        <v>5</v>
      </c>
      <c r="D81" t="s">
        <v>34</v>
      </c>
      <c r="E81" t="s">
        <v>19</v>
      </c>
      <c r="F81" s="4">
        <v>861</v>
      </c>
      <c r="G81" s="5">
        <v>195</v>
      </c>
      <c r="H81" s="26">
        <f>VLOOKUP(data[[#This Row],[Product]], products[], 2,FALSE)</f>
        <v>7.64</v>
      </c>
      <c r="I81" s="14">
        <f>data[[#This Row],[Cost per unit ]]*data[[#This Row],[Units]]</f>
        <v>1489.8</v>
      </c>
      <c r="J81" s="5"/>
    </row>
    <row r="82" spans="3:10" x14ac:dyDescent="0.25">
      <c r="C82" t="s">
        <v>10</v>
      </c>
      <c r="D82" t="s">
        <v>38</v>
      </c>
      <c r="E82" t="s">
        <v>14</v>
      </c>
      <c r="F82" s="4">
        <v>5586</v>
      </c>
      <c r="G82" s="5">
        <v>525</v>
      </c>
      <c r="H82" s="26">
        <f>VLOOKUP(data[[#This Row],[Product]], products[], 2,FALSE)</f>
        <v>11.7</v>
      </c>
      <c r="I82" s="14">
        <f>data[[#This Row],[Cost per unit ]]*data[[#This Row],[Units]]</f>
        <v>6142.5</v>
      </c>
      <c r="J82" s="5"/>
    </row>
    <row r="83" spans="3:10" x14ac:dyDescent="0.25">
      <c r="C83" t="s">
        <v>7</v>
      </c>
      <c r="D83" t="s">
        <v>34</v>
      </c>
      <c r="E83" t="s">
        <v>33</v>
      </c>
      <c r="F83" s="4">
        <v>2226</v>
      </c>
      <c r="G83" s="5">
        <v>48</v>
      </c>
      <c r="H83" s="26">
        <f>VLOOKUP(data[[#This Row],[Product]], products[], 2,FALSE)</f>
        <v>12.37</v>
      </c>
      <c r="I83" s="14">
        <f>data[[#This Row],[Cost per unit ]]*data[[#This Row],[Units]]</f>
        <v>593.76</v>
      </c>
      <c r="J83" s="5"/>
    </row>
    <row r="84" spans="3:10" x14ac:dyDescent="0.25">
      <c r="C84" t="s">
        <v>9</v>
      </c>
      <c r="D84" t="s">
        <v>34</v>
      </c>
      <c r="E84" t="s">
        <v>28</v>
      </c>
      <c r="F84" s="4">
        <v>14329</v>
      </c>
      <c r="G84" s="5">
        <v>150</v>
      </c>
      <c r="H84" s="26">
        <f>VLOOKUP(data[[#This Row],[Product]], products[], 2,FALSE)</f>
        <v>10.38</v>
      </c>
      <c r="I84" s="14">
        <f>data[[#This Row],[Cost per unit ]]*data[[#This Row],[Units]]</f>
        <v>1557.0000000000002</v>
      </c>
      <c r="J84" s="5"/>
    </row>
    <row r="85" spans="3:10" x14ac:dyDescent="0.25">
      <c r="C85" t="s">
        <v>9</v>
      </c>
      <c r="D85" t="s">
        <v>34</v>
      </c>
      <c r="E85" t="s">
        <v>20</v>
      </c>
      <c r="F85" s="4">
        <v>8463</v>
      </c>
      <c r="G85" s="5">
        <v>492</v>
      </c>
      <c r="H85" s="26">
        <f>VLOOKUP(data[[#This Row],[Product]], products[], 2,FALSE)</f>
        <v>10.62</v>
      </c>
      <c r="I85" s="14">
        <f>data[[#This Row],[Cost per unit ]]*data[[#This Row],[Units]]</f>
        <v>5225.04</v>
      </c>
      <c r="J85" s="5"/>
    </row>
    <row r="86" spans="3:10" x14ac:dyDescent="0.25">
      <c r="C86" t="s">
        <v>5</v>
      </c>
      <c r="D86" t="s">
        <v>34</v>
      </c>
      <c r="E86" t="s">
        <v>29</v>
      </c>
      <c r="F86" s="4">
        <v>2891</v>
      </c>
      <c r="G86" s="5">
        <v>102</v>
      </c>
      <c r="H86" s="26">
        <f>VLOOKUP(data[[#This Row],[Product]], products[], 2,FALSE)</f>
        <v>7.16</v>
      </c>
      <c r="I86" s="14">
        <f>data[[#This Row],[Cost per unit ]]*data[[#This Row],[Units]]</f>
        <v>730.32</v>
      </c>
      <c r="J86" s="5"/>
    </row>
    <row r="87" spans="3:10" x14ac:dyDescent="0.25">
      <c r="C87" t="s">
        <v>3</v>
      </c>
      <c r="D87" t="s">
        <v>36</v>
      </c>
      <c r="E87" t="s">
        <v>23</v>
      </c>
      <c r="F87" s="4">
        <v>3773</v>
      </c>
      <c r="G87" s="5">
        <v>165</v>
      </c>
      <c r="H87" s="26">
        <f>VLOOKUP(data[[#This Row],[Product]], products[], 2,FALSE)</f>
        <v>6.49</v>
      </c>
      <c r="I87" s="14">
        <f>data[[#This Row],[Cost per unit ]]*data[[#This Row],[Units]]</f>
        <v>1070.8500000000001</v>
      </c>
      <c r="J87" s="5"/>
    </row>
    <row r="88" spans="3:10" x14ac:dyDescent="0.25">
      <c r="C88" t="s">
        <v>41</v>
      </c>
      <c r="D88" t="s">
        <v>36</v>
      </c>
      <c r="E88" t="s">
        <v>28</v>
      </c>
      <c r="F88" s="4">
        <v>854</v>
      </c>
      <c r="G88" s="5">
        <v>309</v>
      </c>
      <c r="H88" s="26">
        <f>VLOOKUP(data[[#This Row],[Product]], products[], 2,FALSE)</f>
        <v>10.38</v>
      </c>
      <c r="I88" s="14">
        <f>data[[#This Row],[Cost per unit ]]*data[[#This Row],[Units]]</f>
        <v>3207.42</v>
      </c>
      <c r="J88" s="5"/>
    </row>
    <row r="89" spans="3:10" x14ac:dyDescent="0.25">
      <c r="C89" t="s">
        <v>6</v>
      </c>
      <c r="D89" t="s">
        <v>36</v>
      </c>
      <c r="E89" t="s">
        <v>17</v>
      </c>
      <c r="F89" s="4">
        <v>4970</v>
      </c>
      <c r="G89" s="5">
        <v>156</v>
      </c>
      <c r="H89" s="26">
        <f>VLOOKUP(data[[#This Row],[Product]], products[], 2,FALSE)</f>
        <v>3.11</v>
      </c>
      <c r="I89" s="14">
        <f>data[[#This Row],[Cost per unit ]]*data[[#This Row],[Units]]</f>
        <v>485.15999999999997</v>
      </c>
      <c r="J89" s="5"/>
    </row>
    <row r="90" spans="3:10" x14ac:dyDescent="0.25">
      <c r="C90" t="s">
        <v>9</v>
      </c>
      <c r="D90" t="s">
        <v>35</v>
      </c>
      <c r="E90" t="s">
        <v>26</v>
      </c>
      <c r="F90" s="4">
        <v>98</v>
      </c>
      <c r="G90" s="5">
        <v>159</v>
      </c>
      <c r="H90" s="26">
        <f>VLOOKUP(data[[#This Row],[Product]], products[], 2,FALSE)</f>
        <v>5.6</v>
      </c>
      <c r="I90" s="14">
        <f>data[[#This Row],[Cost per unit ]]*data[[#This Row],[Units]]</f>
        <v>890.4</v>
      </c>
      <c r="J90" s="5"/>
    </row>
    <row r="91" spans="3:10" x14ac:dyDescent="0.25">
      <c r="C91" t="s">
        <v>5</v>
      </c>
      <c r="D91" t="s">
        <v>35</v>
      </c>
      <c r="E91" t="s">
        <v>15</v>
      </c>
      <c r="F91" s="4">
        <v>13391</v>
      </c>
      <c r="G91" s="5">
        <v>201</v>
      </c>
      <c r="H91" s="26">
        <f>VLOOKUP(data[[#This Row],[Product]], products[], 2,FALSE)</f>
        <v>11.73</v>
      </c>
      <c r="I91" s="14">
        <f>data[[#This Row],[Cost per unit ]]*data[[#This Row],[Units]]</f>
        <v>2357.73</v>
      </c>
      <c r="J91" s="5"/>
    </row>
    <row r="92" spans="3:10" x14ac:dyDescent="0.25">
      <c r="C92" t="s">
        <v>8</v>
      </c>
      <c r="D92" t="s">
        <v>39</v>
      </c>
      <c r="E92" t="s">
        <v>31</v>
      </c>
      <c r="F92" s="4">
        <v>8890</v>
      </c>
      <c r="G92" s="5">
        <v>210</v>
      </c>
      <c r="H92" s="26">
        <f>VLOOKUP(data[[#This Row],[Product]], products[], 2,FALSE)</f>
        <v>5.79</v>
      </c>
      <c r="I92" s="14">
        <f>data[[#This Row],[Cost per unit ]]*data[[#This Row],[Units]]</f>
        <v>1215.9000000000001</v>
      </c>
      <c r="J92" s="5"/>
    </row>
    <row r="93" spans="3:10" x14ac:dyDescent="0.25">
      <c r="C93" t="s">
        <v>2</v>
      </c>
      <c r="D93" t="s">
        <v>38</v>
      </c>
      <c r="E93" t="s">
        <v>13</v>
      </c>
      <c r="F93" s="4">
        <v>56</v>
      </c>
      <c r="G93" s="5">
        <v>51</v>
      </c>
      <c r="H93" s="26">
        <f>VLOOKUP(data[[#This Row],[Product]], products[], 2,FALSE)</f>
        <v>9.33</v>
      </c>
      <c r="I93" s="14">
        <f>data[[#This Row],[Cost per unit ]]*data[[#This Row],[Units]]</f>
        <v>475.83</v>
      </c>
      <c r="J93" s="5"/>
    </row>
    <row r="94" spans="3:10" x14ac:dyDescent="0.25">
      <c r="C94" t="s">
        <v>3</v>
      </c>
      <c r="D94" t="s">
        <v>36</v>
      </c>
      <c r="E94" t="s">
        <v>25</v>
      </c>
      <c r="F94" s="4">
        <v>3339</v>
      </c>
      <c r="G94" s="5">
        <v>39</v>
      </c>
      <c r="H94" s="26">
        <f>VLOOKUP(data[[#This Row],[Product]], products[], 2,FALSE)</f>
        <v>13.15</v>
      </c>
      <c r="I94" s="14">
        <f>data[[#This Row],[Cost per unit ]]*data[[#This Row],[Units]]</f>
        <v>512.85</v>
      </c>
      <c r="J94" s="5"/>
    </row>
    <row r="95" spans="3:10" x14ac:dyDescent="0.25">
      <c r="C95" t="s">
        <v>10</v>
      </c>
      <c r="D95" t="s">
        <v>35</v>
      </c>
      <c r="E95" t="s">
        <v>18</v>
      </c>
      <c r="F95" s="4">
        <v>3808</v>
      </c>
      <c r="G95" s="5">
        <v>279</v>
      </c>
      <c r="H95" s="26">
        <f>VLOOKUP(data[[#This Row],[Product]], products[], 2,FALSE)</f>
        <v>6.47</v>
      </c>
      <c r="I95" s="14">
        <f>data[[#This Row],[Cost per unit ]]*data[[#This Row],[Units]]</f>
        <v>1805.1299999999999</v>
      </c>
      <c r="J95" s="5"/>
    </row>
    <row r="96" spans="3:10" x14ac:dyDescent="0.25">
      <c r="C96" t="s">
        <v>10</v>
      </c>
      <c r="D96" t="s">
        <v>38</v>
      </c>
      <c r="E96" t="s">
        <v>13</v>
      </c>
      <c r="F96" s="4">
        <v>63</v>
      </c>
      <c r="G96" s="5">
        <v>123</v>
      </c>
      <c r="H96" s="26">
        <f>VLOOKUP(data[[#This Row],[Product]], products[], 2,FALSE)</f>
        <v>9.33</v>
      </c>
      <c r="I96" s="14">
        <f>data[[#This Row],[Cost per unit ]]*data[[#This Row],[Units]]</f>
        <v>1147.5899999999999</v>
      </c>
      <c r="J96" s="5"/>
    </row>
    <row r="97" spans="3:10" x14ac:dyDescent="0.25">
      <c r="C97" t="s">
        <v>2</v>
      </c>
      <c r="D97" t="s">
        <v>39</v>
      </c>
      <c r="E97" t="s">
        <v>27</v>
      </c>
      <c r="F97" s="4">
        <v>7812</v>
      </c>
      <c r="G97" s="5">
        <v>81</v>
      </c>
      <c r="H97" s="26">
        <f>VLOOKUP(data[[#This Row],[Product]], products[], 2,FALSE)</f>
        <v>16.73</v>
      </c>
      <c r="I97" s="14">
        <f>data[[#This Row],[Cost per unit ]]*data[[#This Row],[Units]]</f>
        <v>1355.13</v>
      </c>
      <c r="J97" s="5"/>
    </row>
    <row r="98" spans="3:10" x14ac:dyDescent="0.25">
      <c r="C98" t="s">
        <v>40</v>
      </c>
      <c r="D98" t="s">
        <v>37</v>
      </c>
      <c r="E98" t="s">
        <v>19</v>
      </c>
      <c r="F98" s="4">
        <v>7693</v>
      </c>
      <c r="G98" s="5">
        <v>21</v>
      </c>
      <c r="H98" s="26">
        <f>VLOOKUP(data[[#This Row],[Product]], products[], 2,FALSE)</f>
        <v>7.64</v>
      </c>
      <c r="I98" s="14">
        <f>data[[#This Row],[Cost per unit ]]*data[[#This Row],[Units]]</f>
        <v>160.44</v>
      </c>
      <c r="J98" s="5"/>
    </row>
    <row r="99" spans="3:10" x14ac:dyDescent="0.25">
      <c r="C99" t="s">
        <v>3</v>
      </c>
      <c r="D99" t="s">
        <v>36</v>
      </c>
      <c r="E99" t="s">
        <v>28</v>
      </c>
      <c r="F99" s="4">
        <v>973</v>
      </c>
      <c r="G99" s="5">
        <v>162</v>
      </c>
      <c r="H99" s="26">
        <f>VLOOKUP(data[[#This Row],[Product]], products[], 2,FALSE)</f>
        <v>10.38</v>
      </c>
      <c r="I99" s="14">
        <f>data[[#This Row],[Cost per unit ]]*data[[#This Row],[Units]]</f>
        <v>1681.5600000000002</v>
      </c>
      <c r="J99" s="5"/>
    </row>
    <row r="100" spans="3:10" x14ac:dyDescent="0.25">
      <c r="C100" t="s">
        <v>10</v>
      </c>
      <c r="D100" t="s">
        <v>35</v>
      </c>
      <c r="E100" t="s">
        <v>21</v>
      </c>
      <c r="F100" s="4">
        <v>567</v>
      </c>
      <c r="G100" s="5">
        <v>228</v>
      </c>
      <c r="H100" s="26">
        <f>VLOOKUP(data[[#This Row],[Product]], products[], 2,FALSE)</f>
        <v>9</v>
      </c>
      <c r="I100" s="14">
        <f>data[[#This Row],[Cost per unit ]]*data[[#This Row],[Units]]</f>
        <v>2052</v>
      </c>
      <c r="J100" s="5"/>
    </row>
    <row r="101" spans="3:10" x14ac:dyDescent="0.25">
      <c r="C101" t="s">
        <v>10</v>
      </c>
      <c r="D101" t="s">
        <v>36</v>
      </c>
      <c r="E101" t="s">
        <v>29</v>
      </c>
      <c r="F101" s="4">
        <v>2471</v>
      </c>
      <c r="G101" s="5">
        <v>342</v>
      </c>
      <c r="H101" s="26">
        <f>VLOOKUP(data[[#This Row],[Product]], products[], 2,FALSE)</f>
        <v>7.16</v>
      </c>
      <c r="I101" s="14">
        <f>data[[#This Row],[Cost per unit ]]*data[[#This Row],[Units]]</f>
        <v>2448.7200000000003</v>
      </c>
      <c r="J101" s="5"/>
    </row>
    <row r="102" spans="3:10" x14ac:dyDescent="0.25">
      <c r="C102" t="s">
        <v>5</v>
      </c>
      <c r="D102" t="s">
        <v>38</v>
      </c>
      <c r="E102" t="s">
        <v>13</v>
      </c>
      <c r="F102" s="4">
        <v>7189</v>
      </c>
      <c r="G102" s="5">
        <v>54</v>
      </c>
      <c r="H102" s="26">
        <f>VLOOKUP(data[[#This Row],[Product]], products[], 2,FALSE)</f>
        <v>9.33</v>
      </c>
      <c r="I102" s="14">
        <f>data[[#This Row],[Cost per unit ]]*data[[#This Row],[Units]]</f>
        <v>503.82</v>
      </c>
      <c r="J102" s="5"/>
    </row>
    <row r="103" spans="3:10" x14ac:dyDescent="0.25">
      <c r="C103" t="s">
        <v>41</v>
      </c>
      <c r="D103" t="s">
        <v>35</v>
      </c>
      <c r="E103" t="s">
        <v>28</v>
      </c>
      <c r="F103" s="4">
        <v>7455</v>
      </c>
      <c r="G103" s="5">
        <v>216</v>
      </c>
      <c r="H103" s="26">
        <f>VLOOKUP(data[[#This Row],[Product]], products[], 2,FALSE)</f>
        <v>10.38</v>
      </c>
      <c r="I103" s="14">
        <f>data[[#This Row],[Cost per unit ]]*data[[#This Row],[Units]]</f>
        <v>2242.0800000000004</v>
      </c>
      <c r="J103" s="5"/>
    </row>
    <row r="104" spans="3:10" x14ac:dyDescent="0.25">
      <c r="C104" t="s">
        <v>3</v>
      </c>
      <c r="D104" t="s">
        <v>34</v>
      </c>
      <c r="E104" t="s">
        <v>26</v>
      </c>
      <c r="F104" s="4">
        <v>3108</v>
      </c>
      <c r="G104" s="5">
        <v>54</v>
      </c>
      <c r="H104" s="26">
        <f>VLOOKUP(data[[#This Row],[Product]], products[], 2,FALSE)</f>
        <v>5.6</v>
      </c>
      <c r="I104" s="14">
        <f>data[[#This Row],[Cost per unit ]]*data[[#This Row],[Units]]</f>
        <v>302.39999999999998</v>
      </c>
      <c r="J104" s="5"/>
    </row>
    <row r="105" spans="3:10" x14ac:dyDescent="0.25">
      <c r="C105" t="s">
        <v>6</v>
      </c>
      <c r="D105" t="s">
        <v>38</v>
      </c>
      <c r="E105" t="s">
        <v>25</v>
      </c>
      <c r="F105" s="4">
        <v>469</v>
      </c>
      <c r="G105" s="5">
        <v>75</v>
      </c>
      <c r="H105" s="26">
        <f>VLOOKUP(data[[#This Row],[Product]], products[], 2,FALSE)</f>
        <v>13.15</v>
      </c>
      <c r="I105" s="14">
        <f>data[[#This Row],[Cost per unit ]]*data[[#This Row],[Units]]</f>
        <v>986.25</v>
      </c>
      <c r="J105" s="5"/>
    </row>
    <row r="106" spans="3:10" x14ac:dyDescent="0.25">
      <c r="C106" t="s">
        <v>9</v>
      </c>
      <c r="D106" t="s">
        <v>37</v>
      </c>
      <c r="E106" t="s">
        <v>23</v>
      </c>
      <c r="F106" s="4">
        <v>2737</v>
      </c>
      <c r="G106" s="5">
        <v>93</v>
      </c>
      <c r="H106" s="26">
        <f>VLOOKUP(data[[#This Row],[Product]], products[], 2,FALSE)</f>
        <v>6.49</v>
      </c>
      <c r="I106" s="14">
        <f>data[[#This Row],[Cost per unit ]]*data[[#This Row],[Units]]</f>
        <v>603.57000000000005</v>
      </c>
      <c r="J106" s="5"/>
    </row>
    <row r="107" spans="3:10" x14ac:dyDescent="0.25">
      <c r="C107" t="s">
        <v>9</v>
      </c>
      <c r="D107" t="s">
        <v>37</v>
      </c>
      <c r="E107" t="s">
        <v>25</v>
      </c>
      <c r="F107" s="4">
        <v>4305</v>
      </c>
      <c r="G107" s="5">
        <v>156</v>
      </c>
      <c r="H107" s="26">
        <f>VLOOKUP(data[[#This Row],[Product]], products[], 2,FALSE)</f>
        <v>13.15</v>
      </c>
      <c r="I107" s="14">
        <f>data[[#This Row],[Cost per unit ]]*data[[#This Row],[Units]]</f>
        <v>2051.4</v>
      </c>
      <c r="J107" s="5"/>
    </row>
    <row r="108" spans="3:10" x14ac:dyDescent="0.25">
      <c r="C108" t="s">
        <v>9</v>
      </c>
      <c r="D108" t="s">
        <v>38</v>
      </c>
      <c r="E108" t="s">
        <v>17</v>
      </c>
      <c r="F108" s="4">
        <v>2408</v>
      </c>
      <c r="G108" s="5">
        <v>9</v>
      </c>
      <c r="H108" s="26">
        <f>VLOOKUP(data[[#This Row],[Product]], products[], 2,FALSE)</f>
        <v>3.11</v>
      </c>
      <c r="I108" s="14">
        <f>data[[#This Row],[Cost per unit ]]*data[[#This Row],[Units]]</f>
        <v>27.99</v>
      </c>
      <c r="J108" s="5"/>
    </row>
    <row r="109" spans="3:10" x14ac:dyDescent="0.25">
      <c r="C109" t="s">
        <v>3</v>
      </c>
      <c r="D109" t="s">
        <v>36</v>
      </c>
      <c r="E109" t="s">
        <v>19</v>
      </c>
      <c r="F109" s="4">
        <v>1281</v>
      </c>
      <c r="G109" s="5">
        <v>18</v>
      </c>
      <c r="H109" s="26">
        <f>VLOOKUP(data[[#This Row],[Product]], products[], 2,FALSE)</f>
        <v>7.64</v>
      </c>
      <c r="I109" s="14">
        <f>data[[#This Row],[Cost per unit ]]*data[[#This Row],[Units]]</f>
        <v>137.51999999999998</v>
      </c>
      <c r="J109" s="5"/>
    </row>
    <row r="110" spans="3:10" x14ac:dyDescent="0.25">
      <c r="C110" t="s">
        <v>40</v>
      </c>
      <c r="D110" t="s">
        <v>35</v>
      </c>
      <c r="E110" t="s">
        <v>32</v>
      </c>
      <c r="F110" s="4">
        <v>12348</v>
      </c>
      <c r="G110" s="5">
        <v>234</v>
      </c>
      <c r="H110" s="26">
        <f>VLOOKUP(data[[#This Row],[Product]], products[], 2,FALSE)</f>
        <v>8.65</v>
      </c>
      <c r="I110" s="14">
        <f>data[[#This Row],[Cost per unit ]]*data[[#This Row],[Units]]</f>
        <v>2024.1000000000001</v>
      </c>
      <c r="J110" s="5"/>
    </row>
    <row r="111" spans="3:10" x14ac:dyDescent="0.25">
      <c r="C111" t="s">
        <v>3</v>
      </c>
      <c r="D111" t="s">
        <v>34</v>
      </c>
      <c r="E111" t="s">
        <v>28</v>
      </c>
      <c r="F111" s="4">
        <v>3689</v>
      </c>
      <c r="G111" s="5">
        <v>312</v>
      </c>
      <c r="H111" s="26">
        <f>VLOOKUP(data[[#This Row],[Product]], products[], 2,FALSE)</f>
        <v>10.38</v>
      </c>
      <c r="I111" s="14">
        <f>data[[#This Row],[Cost per unit ]]*data[[#This Row],[Units]]</f>
        <v>3238.5600000000004</v>
      </c>
      <c r="J111" s="5"/>
    </row>
    <row r="112" spans="3:10" x14ac:dyDescent="0.25">
      <c r="C112" t="s">
        <v>7</v>
      </c>
      <c r="D112" t="s">
        <v>36</v>
      </c>
      <c r="E112" t="s">
        <v>19</v>
      </c>
      <c r="F112" s="4">
        <v>2870</v>
      </c>
      <c r="G112" s="5">
        <v>300</v>
      </c>
      <c r="H112" s="26">
        <f>VLOOKUP(data[[#This Row],[Product]], products[], 2,FALSE)</f>
        <v>7.64</v>
      </c>
      <c r="I112" s="14">
        <f>data[[#This Row],[Cost per unit ]]*data[[#This Row],[Units]]</f>
        <v>2292</v>
      </c>
      <c r="J112" s="5"/>
    </row>
    <row r="113" spans="3:10" x14ac:dyDescent="0.25">
      <c r="C113" t="s">
        <v>2</v>
      </c>
      <c r="D113" t="s">
        <v>36</v>
      </c>
      <c r="E113" t="s">
        <v>27</v>
      </c>
      <c r="F113" s="4">
        <v>798</v>
      </c>
      <c r="G113" s="5">
        <v>519</v>
      </c>
      <c r="H113" s="26">
        <f>VLOOKUP(data[[#This Row],[Product]], products[], 2,FALSE)</f>
        <v>16.73</v>
      </c>
      <c r="I113" s="14">
        <f>data[[#This Row],[Cost per unit ]]*data[[#This Row],[Units]]</f>
        <v>8682.8700000000008</v>
      </c>
      <c r="J113" s="5"/>
    </row>
    <row r="114" spans="3:10" x14ac:dyDescent="0.25">
      <c r="C114" t="s">
        <v>41</v>
      </c>
      <c r="D114" t="s">
        <v>37</v>
      </c>
      <c r="E114" t="s">
        <v>21</v>
      </c>
      <c r="F114" s="4">
        <v>2933</v>
      </c>
      <c r="G114" s="5">
        <v>9</v>
      </c>
      <c r="H114" s="26">
        <f>VLOOKUP(data[[#This Row],[Product]], products[], 2,FALSE)</f>
        <v>9</v>
      </c>
      <c r="I114" s="14">
        <f>data[[#This Row],[Cost per unit ]]*data[[#This Row],[Units]]</f>
        <v>81</v>
      </c>
      <c r="J114" s="5"/>
    </row>
    <row r="115" spans="3:10" x14ac:dyDescent="0.25">
      <c r="C115" t="s">
        <v>5</v>
      </c>
      <c r="D115" t="s">
        <v>35</v>
      </c>
      <c r="E115" t="s">
        <v>4</v>
      </c>
      <c r="F115" s="4">
        <v>2744</v>
      </c>
      <c r="G115" s="5">
        <v>9</v>
      </c>
      <c r="H115" s="26">
        <f>VLOOKUP(data[[#This Row],[Product]], products[], 2,FALSE)</f>
        <v>11.88</v>
      </c>
      <c r="I115" s="14">
        <f>data[[#This Row],[Cost per unit ]]*data[[#This Row],[Units]]</f>
        <v>106.92</v>
      </c>
      <c r="J115" s="5"/>
    </row>
    <row r="116" spans="3:10" x14ac:dyDescent="0.25">
      <c r="C116" t="s">
        <v>40</v>
      </c>
      <c r="D116" t="s">
        <v>36</v>
      </c>
      <c r="E116" t="s">
        <v>33</v>
      </c>
      <c r="F116" s="4">
        <v>9772</v>
      </c>
      <c r="G116" s="5">
        <v>90</v>
      </c>
      <c r="H116" s="26">
        <f>VLOOKUP(data[[#This Row],[Product]], products[], 2,FALSE)</f>
        <v>12.37</v>
      </c>
      <c r="I116" s="14">
        <f>data[[#This Row],[Cost per unit ]]*data[[#This Row],[Units]]</f>
        <v>1113.3</v>
      </c>
      <c r="J116" s="5"/>
    </row>
    <row r="117" spans="3:10" x14ac:dyDescent="0.25">
      <c r="C117" t="s">
        <v>7</v>
      </c>
      <c r="D117" t="s">
        <v>34</v>
      </c>
      <c r="E117" t="s">
        <v>25</v>
      </c>
      <c r="F117" s="4">
        <v>1568</v>
      </c>
      <c r="G117" s="5">
        <v>96</v>
      </c>
      <c r="H117" s="26">
        <f>VLOOKUP(data[[#This Row],[Product]], products[], 2,FALSE)</f>
        <v>13.15</v>
      </c>
      <c r="I117" s="14">
        <f>data[[#This Row],[Cost per unit ]]*data[[#This Row],[Units]]</f>
        <v>1262.4000000000001</v>
      </c>
      <c r="J117" s="5"/>
    </row>
    <row r="118" spans="3:10" x14ac:dyDescent="0.25">
      <c r="C118" t="s">
        <v>2</v>
      </c>
      <c r="D118" t="s">
        <v>36</v>
      </c>
      <c r="E118" t="s">
        <v>16</v>
      </c>
      <c r="F118" s="4">
        <v>11417</v>
      </c>
      <c r="G118" s="5">
        <v>21</v>
      </c>
      <c r="H118" s="26">
        <f>VLOOKUP(data[[#This Row],[Product]], products[], 2,FALSE)</f>
        <v>8.7899999999999991</v>
      </c>
      <c r="I118" s="14">
        <f>data[[#This Row],[Cost per unit ]]*data[[#This Row],[Units]]</f>
        <v>184.58999999999997</v>
      </c>
      <c r="J118" s="5"/>
    </row>
    <row r="119" spans="3:10" x14ac:dyDescent="0.25">
      <c r="C119" t="s">
        <v>40</v>
      </c>
      <c r="D119" t="s">
        <v>34</v>
      </c>
      <c r="E119" t="s">
        <v>26</v>
      </c>
      <c r="F119" s="4">
        <v>6748</v>
      </c>
      <c r="G119" s="5">
        <v>48</v>
      </c>
      <c r="H119" s="26">
        <f>VLOOKUP(data[[#This Row],[Product]], products[], 2,FALSE)</f>
        <v>5.6</v>
      </c>
      <c r="I119" s="14">
        <f>data[[#This Row],[Cost per unit ]]*data[[#This Row],[Units]]</f>
        <v>268.79999999999995</v>
      </c>
      <c r="J119" s="5"/>
    </row>
    <row r="120" spans="3:10" x14ac:dyDescent="0.25">
      <c r="C120" t="s">
        <v>10</v>
      </c>
      <c r="D120" t="s">
        <v>36</v>
      </c>
      <c r="E120" t="s">
        <v>27</v>
      </c>
      <c r="F120" s="4">
        <v>1407</v>
      </c>
      <c r="G120" s="5">
        <v>72</v>
      </c>
      <c r="H120" s="26">
        <f>VLOOKUP(data[[#This Row],[Product]], products[], 2,FALSE)</f>
        <v>16.73</v>
      </c>
      <c r="I120" s="14">
        <f>data[[#This Row],[Cost per unit ]]*data[[#This Row],[Units]]</f>
        <v>1204.56</v>
      </c>
      <c r="J120" s="5"/>
    </row>
    <row r="121" spans="3:10" x14ac:dyDescent="0.25">
      <c r="C121" t="s">
        <v>8</v>
      </c>
      <c r="D121" t="s">
        <v>35</v>
      </c>
      <c r="E121" t="s">
        <v>29</v>
      </c>
      <c r="F121" s="4">
        <v>2023</v>
      </c>
      <c r="G121" s="5">
        <v>168</v>
      </c>
      <c r="H121" s="26">
        <f>VLOOKUP(data[[#This Row],[Product]], products[], 2,FALSE)</f>
        <v>7.16</v>
      </c>
      <c r="I121" s="14">
        <f>data[[#This Row],[Cost per unit ]]*data[[#This Row],[Units]]</f>
        <v>1202.8800000000001</v>
      </c>
      <c r="J121" s="5"/>
    </row>
    <row r="122" spans="3:10" x14ac:dyDescent="0.25">
      <c r="C122" t="s">
        <v>5</v>
      </c>
      <c r="D122" t="s">
        <v>39</v>
      </c>
      <c r="E122" t="s">
        <v>26</v>
      </c>
      <c r="F122" s="4">
        <v>5236</v>
      </c>
      <c r="G122" s="5">
        <v>51</v>
      </c>
      <c r="H122" s="26">
        <f>VLOOKUP(data[[#This Row],[Product]], products[], 2,FALSE)</f>
        <v>5.6</v>
      </c>
      <c r="I122" s="14">
        <f>data[[#This Row],[Cost per unit ]]*data[[#This Row],[Units]]</f>
        <v>285.59999999999997</v>
      </c>
      <c r="J122" s="5"/>
    </row>
    <row r="123" spans="3:10" x14ac:dyDescent="0.25">
      <c r="C123" t="s">
        <v>41</v>
      </c>
      <c r="D123" t="s">
        <v>36</v>
      </c>
      <c r="E123" t="s">
        <v>19</v>
      </c>
      <c r="F123" s="4">
        <v>1925</v>
      </c>
      <c r="G123" s="5">
        <v>192</v>
      </c>
      <c r="H123" s="26">
        <f>VLOOKUP(data[[#This Row],[Product]], products[], 2,FALSE)</f>
        <v>7.64</v>
      </c>
      <c r="I123" s="14">
        <f>data[[#This Row],[Cost per unit ]]*data[[#This Row],[Units]]</f>
        <v>1466.8799999999999</v>
      </c>
      <c r="J123" s="5"/>
    </row>
    <row r="124" spans="3:10" x14ac:dyDescent="0.25">
      <c r="C124" t="s">
        <v>7</v>
      </c>
      <c r="D124" t="s">
        <v>37</v>
      </c>
      <c r="E124" t="s">
        <v>14</v>
      </c>
      <c r="F124" s="4">
        <v>6608</v>
      </c>
      <c r="G124" s="5">
        <v>225</v>
      </c>
      <c r="H124" s="26">
        <f>VLOOKUP(data[[#This Row],[Product]], products[], 2,FALSE)</f>
        <v>11.7</v>
      </c>
      <c r="I124" s="14">
        <f>data[[#This Row],[Cost per unit ]]*data[[#This Row],[Units]]</f>
        <v>2632.5</v>
      </c>
      <c r="J124" s="5"/>
    </row>
    <row r="125" spans="3:10" x14ac:dyDescent="0.25">
      <c r="C125" t="s">
        <v>6</v>
      </c>
      <c r="D125" t="s">
        <v>34</v>
      </c>
      <c r="E125" t="s">
        <v>26</v>
      </c>
      <c r="F125" s="4">
        <v>8008</v>
      </c>
      <c r="G125" s="5">
        <v>456</v>
      </c>
      <c r="H125" s="26">
        <f>VLOOKUP(data[[#This Row],[Product]], products[], 2,FALSE)</f>
        <v>5.6</v>
      </c>
      <c r="I125" s="14">
        <f>data[[#This Row],[Cost per unit ]]*data[[#This Row],[Units]]</f>
        <v>2553.6</v>
      </c>
      <c r="J125" s="5"/>
    </row>
    <row r="126" spans="3:10" x14ac:dyDescent="0.25">
      <c r="C126" t="s">
        <v>10</v>
      </c>
      <c r="D126" t="s">
        <v>34</v>
      </c>
      <c r="E126" t="s">
        <v>25</v>
      </c>
      <c r="F126" s="4">
        <v>1428</v>
      </c>
      <c r="G126" s="5">
        <v>93</v>
      </c>
      <c r="H126" s="26">
        <f>VLOOKUP(data[[#This Row],[Product]], products[], 2,FALSE)</f>
        <v>13.15</v>
      </c>
      <c r="I126" s="14">
        <f>data[[#This Row],[Cost per unit ]]*data[[#This Row],[Units]]</f>
        <v>1222.95</v>
      </c>
      <c r="J126" s="5"/>
    </row>
    <row r="127" spans="3:10" x14ac:dyDescent="0.25">
      <c r="C127" t="s">
        <v>6</v>
      </c>
      <c r="D127" t="s">
        <v>34</v>
      </c>
      <c r="E127" t="s">
        <v>4</v>
      </c>
      <c r="F127" s="4">
        <v>525</v>
      </c>
      <c r="G127" s="5">
        <v>48</v>
      </c>
      <c r="H127" s="26">
        <f>VLOOKUP(data[[#This Row],[Product]], products[], 2,FALSE)</f>
        <v>11.88</v>
      </c>
      <c r="I127" s="14">
        <f>data[[#This Row],[Cost per unit ]]*data[[#This Row],[Units]]</f>
        <v>570.24</v>
      </c>
      <c r="J127" s="5"/>
    </row>
    <row r="128" spans="3:10" x14ac:dyDescent="0.25">
      <c r="C128" t="s">
        <v>6</v>
      </c>
      <c r="D128" t="s">
        <v>37</v>
      </c>
      <c r="E128" t="s">
        <v>18</v>
      </c>
      <c r="F128" s="4">
        <v>1505</v>
      </c>
      <c r="G128" s="5">
        <v>102</v>
      </c>
      <c r="H128" s="26">
        <f>VLOOKUP(data[[#This Row],[Product]], products[], 2,FALSE)</f>
        <v>6.47</v>
      </c>
      <c r="I128" s="14">
        <f>data[[#This Row],[Cost per unit ]]*data[[#This Row],[Units]]</f>
        <v>659.93999999999994</v>
      </c>
      <c r="J128" s="5"/>
    </row>
    <row r="129" spans="3:10" x14ac:dyDescent="0.25">
      <c r="C129" t="s">
        <v>7</v>
      </c>
      <c r="D129" t="s">
        <v>35</v>
      </c>
      <c r="E129" t="s">
        <v>30</v>
      </c>
      <c r="F129" s="4">
        <v>6755</v>
      </c>
      <c r="G129" s="5">
        <v>252</v>
      </c>
      <c r="H129" s="26">
        <f>VLOOKUP(data[[#This Row],[Product]], products[], 2,FALSE)</f>
        <v>14.49</v>
      </c>
      <c r="I129" s="14">
        <f>data[[#This Row],[Cost per unit ]]*data[[#This Row],[Units]]</f>
        <v>3651.48</v>
      </c>
      <c r="J129" s="5"/>
    </row>
    <row r="130" spans="3:10" x14ac:dyDescent="0.25">
      <c r="C130" t="s">
        <v>2</v>
      </c>
      <c r="D130" t="s">
        <v>37</v>
      </c>
      <c r="E130" t="s">
        <v>18</v>
      </c>
      <c r="F130" s="4">
        <v>11571</v>
      </c>
      <c r="G130" s="5">
        <v>138</v>
      </c>
      <c r="H130" s="26">
        <f>VLOOKUP(data[[#This Row],[Product]], products[], 2,FALSE)</f>
        <v>6.47</v>
      </c>
      <c r="I130" s="14">
        <f>data[[#This Row],[Cost per unit ]]*data[[#This Row],[Units]]</f>
        <v>892.86</v>
      </c>
      <c r="J130" s="5"/>
    </row>
    <row r="131" spans="3:10" x14ac:dyDescent="0.25">
      <c r="C131" t="s">
        <v>40</v>
      </c>
      <c r="D131" t="s">
        <v>38</v>
      </c>
      <c r="E131" t="s">
        <v>25</v>
      </c>
      <c r="F131" s="4">
        <v>2541</v>
      </c>
      <c r="G131" s="5">
        <v>90</v>
      </c>
      <c r="H131" s="26">
        <f>VLOOKUP(data[[#This Row],[Product]], products[], 2,FALSE)</f>
        <v>13.15</v>
      </c>
      <c r="I131" s="14">
        <f>data[[#This Row],[Cost per unit ]]*data[[#This Row],[Units]]</f>
        <v>1183.5</v>
      </c>
      <c r="J131" s="5"/>
    </row>
    <row r="132" spans="3:10" x14ac:dyDescent="0.25">
      <c r="C132" t="s">
        <v>41</v>
      </c>
      <c r="D132" t="s">
        <v>37</v>
      </c>
      <c r="E132" t="s">
        <v>30</v>
      </c>
      <c r="F132" s="4">
        <v>1526</v>
      </c>
      <c r="G132" s="5">
        <v>240</v>
      </c>
      <c r="H132" s="26">
        <f>VLOOKUP(data[[#This Row],[Product]], products[], 2,FALSE)</f>
        <v>14.49</v>
      </c>
      <c r="I132" s="14">
        <f>data[[#This Row],[Cost per unit ]]*data[[#This Row],[Units]]</f>
        <v>3477.6</v>
      </c>
      <c r="J132" s="5"/>
    </row>
    <row r="133" spans="3:10" x14ac:dyDescent="0.25">
      <c r="C133" t="s">
        <v>40</v>
      </c>
      <c r="D133" t="s">
        <v>38</v>
      </c>
      <c r="E133" t="s">
        <v>4</v>
      </c>
      <c r="F133" s="4">
        <v>6125</v>
      </c>
      <c r="G133" s="5">
        <v>102</v>
      </c>
      <c r="H133" s="26">
        <f>VLOOKUP(data[[#This Row],[Product]], products[], 2,FALSE)</f>
        <v>11.88</v>
      </c>
      <c r="I133" s="14">
        <f>data[[#This Row],[Cost per unit ]]*data[[#This Row],[Units]]</f>
        <v>1211.76</v>
      </c>
      <c r="J133" s="5"/>
    </row>
    <row r="134" spans="3:10" x14ac:dyDescent="0.25">
      <c r="C134" t="s">
        <v>41</v>
      </c>
      <c r="D134" t="s">
        <v>35</v>
      </c>
      <c r="E134" t="s">
        <v>27</v>
      </c>
      <c r="F134" s="4">
        <v>847</v>
      </c>
      <c r="G134" s="5">
        <v>129</v>
      </c>
      <c r="H134" s="26">
        <f>VLOOKUP(data[[#This Row],[Product]], products[], 2,FALSE)</f>
        <v>16.73</v>
      </c>
      <c r="I134" s="14">
        <f>data[[#This Row],[Cost per unit ]]*data[[#This Row],[Units]]</f>
        <v>2158.17</v>
      </c>
      <c r="J134" s="5"/>
    </row>
    <row r="135" spans="3:10" x14ac:dyDescent="0.25">
      <c r="C135" t="s">
        <v>8</v>
      </c>
      <c r="D135" t="s">
        <v>35</v>
      </c>
      <c r="E135" t="s">
        <v>27</v>
      </c>
      <c r="F135" s="4">
        <v>4753</v>
      </c>
      <c r="G135" s="5">
        <v>300</v>
      </c>
      <c r="H135" s="26">
        <f>VLOOKUP(data[[#This Row],[Product]], products[], 2,FALSE)</f>
        <v>16.73</v>
      </c>
      <c r="I135" s="14">
        <f>data[[#This Row],[Cost per unit ]]*data[[#This Row],[Units]]</f>
        <v>5019</v>
      </c>
      <c r="J135" s="5"/>
    </row>
    <row r="136" spans="3:10" x14ac:dyDescent="0.25">
      <c r="C136" t="s">
        <v>6</v>
      </c>
      <c r="D136" t="s">
        <v>38</v>
      </c>
      <c r="E136" t="s">
        <v>33</v>
      </c>
      <c r="F136" s="4">
        <v>959</v>
      </c>
      <c r="G136" s="5">
        <v>135</v>
      </c>
      <c r="H136" s="26">
        <f>VLOOKUP(data[[#This Row],[Product]], products[], 2,FALSE)</f>
        <v>12.37</v>
      </c>
      <c r="I136" s="14">
        <f>data[[#This Row],[Cost per unit ]]*data[[#This Row],[Units]]</f>
        <v>1669.9499999999998</v>
      </c>
      <c r="J136" s="5"/>
    </row>
    <row r="137" spans="3:10" x14ac:dyDescent="0.25">
      <c r="C137" t="s">
        <v>7</v>
      </c>
      <c r="D137" t="s">
        <v>35</v>
      </c>
      <c r="E137" t="s">
        <v>24</v>
      </c>
      <c r="F137" s="4">
        <v>2793</v>
      </c>
      <c r="G137" s="5">
        <v>114</v>
      </c>
      <c r="H137" s="26">
        <f>VLOOKUP(data[[#This Row],[Product]], products[], 2,FALSE)</f>
        <v>4.97</v>
      </c>
      <c r="I137" s="14">
        <f>data[[#This Row],[Cost per unit ]]*data[[#This Row],[Units]]</f>
        <v>566.57999999999993</v>
      </c>
      <c r="J137" s="5"/>
    </row>
    <row r="138" spans="3:10" x14ac:dyDescent="0.25">
      <c r="C138" t="s">
        <v>7</v>
      </c>
      <c r="D138" t="s">
        <v>35</v>
      </c>
      <c r="E138" t="s">
        <v>14</v>
      </c>
      <c r="F138" s="4">
        <v>4606</v>
      </c>
      <c r="G138" s="5">
        <v>63</v>
      </c>
      <c r="H138" s="26">
        <f>VLOOKUP(data[[#This Row],[Product]], products[], 2,FALSE)</f>
        <v>11.7</v>
      </c>
      <c r="I138" s="14">
        <f>data[[#This Row],[Cost per unit ]]*data[[#This Row],[Units]]</f>
        <v>737.09999999999991</v>
      </c>
      <c r="J138" s="5"/>
    </row>
    <row r="139" spans="3:10" x14ac:dyDescent="0.25">
      <c r="C139" t="s">
        <v>7</v>
      </c>
      <c r="D139" t="s">
        <v>36</v>
      </c>
      <c r="E139" t="s">
        <v>29</v>
      </c>
      <c r="F139" s="4">
        <v>5551</v>
      </c>
      <c r="G139" s="5">
        <v>252</v>
      </c>
      <c r="H139" s="26">
        <f>VLOOKUP(data[[#This Row],[Product]], products[], 2,FALSE)</f>
        <v>7.16</v>
      </c>
      <c r="I139" s="14">
        <f>data[[#This Row],[Cost per unit ]]*data[[#This Row],[Units]]</f>
        <v>1804.32</v>
      </c>
      <c r="J139" s="5"/>
    </row>
    <row r="140" spans="3:10" x14ac:dyDescent="0.25">
      <c r="C140" t="s">
        <v>10</v>
      </c>
      <c r="D140" t="s">
        <v>36</v>
      </c>
      <c r="E140" t="s">
        <v>32</v>
      </c>
      <c r="F140" s="4">
        <v>6657</v>
      </c>
      <c r="G140" s="5">
        <v>303</v>
      </c>
      <c r="H140" s="26">
        <f>VLOOKUP(data[[#This Row],[Product]], products[], 2,FALSE)</f>
        <v>8.65</v>
      </c>
      <c r="I140" s="14">
        <f>data[[#This Row],[Cost per unit ]]*data[[#This Row],[Units]]</f>
        <v>2620.9500000000003</v>
      </c>
      <c r="J140" s="5"/>
    </row>
    <row r="141" spans="3:10" x14ac:dyDescent="0.25">
      <c r="C141" t="s">
        <v>7</v>
      </c>
      <c r="D141" t="s">
        <v>39</v>
      </c>
      <c r="E141" t="s">
        <v>17</v>
      </c>
      <c r="F141" s="4">
        <v>4438</v>
      </c>
      <c r="G141" s="5">
        <v>246</v>
      </c>
      <c r="H141" s="26">
        <f>VLOOKUP(data[[#This Row],[Product]], products[], 2,FALSE)</f>
        <v>3.11</v>
      </c>
      <c r="I141" s="14">
        <f>data[[#This Row],[Cost per unit ]]*data[[#This Row],[Units]]</f>
        <v>765.06</v>
      </c>
      <c r="J141" s="5"/>
    </row>
    <row r="142" spans="3:10" x14ac:dyDescent="0.25">
      <c r="C142" t="s">
        <v>8</v>
      </c>
      <c r="D142" t="s">
        <v>38</v>
      </c>
      <c r="E142" t="s">
        <v>22</v>
      </c>
      <c r="F142" s="4">
        <v>168</v>
      </c>
      <c r="G142" s="5">
        <v>84</v>
      </c>
      <c r="H142" s="26">
        <f>VLOOKUP(data[[#This Row],[Product]], products[], 2,FALSE)</f>
        <v>9.77</v>
      </c>
      <c r="I142" s="14">
        <f>data[[#This Row],[Cost per unit ]]*data[[#This Row],[Units]]</f>
        <v>820.68</v>
      </c>
      <c r="J142" s="5"/>
    </row>
    <row r="143" spans="3:10" x14ac:dyDescent="0.25">
      <c r="C143" t="s">
        <v>7</v>
      </c>
      <c r="D143" t="s">
        <v>34</v>
      </c>
      <c r="E143" t="s">
        <v>17</v>
      </c>
      <c r="F143" s="4">
        <v>7777</v>
      </c>
      <c r="G143" s="5">
        <v>39</v>
      </c>
      <c r="H143" s="26">
        <f>VLOOKUP(data[[#This Row],[Product]], products[], 2,FALSE)</f>
        <v>3.11</v>
      </c>
      <c r="I143" s="14">
        <f>data[[#This Row],[Cost per unit ]]*data[[#This Row],[Units]]</f>
        <v>121.28999999999999</v>
      </c>
      <c r="J143" s="5"/>
    </row>
    <row r="144" spans="3:10" x14ac:dyDescent="0.25">
      <c r="C144" t="s">
        <v>5</v>
      </c>
      <c r="D144" t="s">
        <v>36</v>
      </c>
      <c r="E144" t="s">
        <v>17</v>
      </c>
      <c r="F144" s="4">
        <v>3339</v>
      </c>
      <c r="G144" s="5">
        <v>348</v>
      </c>
      <c r="H144" s="26">
        <f>VLOOKUP(data[[#This Row],[Product]], products[], 2,FALSE)</f>
        <v>3.11</v>
      </c>
      <c r="I144" s="14">
        <f>data[[#This Row],[Cost per unit ]]*data[[#This Row],[Units]]</f>
        <v>1082.28</v>
      </c>
      <c r="J144" s="5"/>
    </row>
    <row r="145" spans="3:10" x14ac:dyDescent="0.25">
      <c r="C145" t="s">
        <v>7</v>
      </c>
      <c r="D145" t="s">
        <v>37</v>
      </c>
      <c r="E145" t="s">
        <v>33</v>
      </c>
      <c r="F145" s="4">
        <v>6391</v>
      </c>
      <c r="G145" s="5">
        <v>48</v>
      </c>
      <c r="H145" s="26">
        <f>VLOOKUP(data[[#This Row],[Product]], products[], 2,FALSE)</f>
        <v>12.37</v>
      </c>
      <c r="I145" s="14">
        <f>data[[#This Row],[Cost per unit ]]*data[[#This Row],[Units]]</f>
        <v>593.76</v>
      </c>
      <c r="J145" s="5"/>
    </row>
    <row r="146" spans="3:10" x14ac:dyDescent="0.25">
      <c r="C146" t="s">
        <v>5</v>
      </c>
      <c r="D146" t="s">
        <v>37</v>
      </c>
      <c r="E146" t="s">
        <v>22</v>
      </c>
      <c r="F146" s="4">
        <v>518</v>
      </c>
      <c r="G146" s="5">
        <v>75</v>
      </c>
      <c r="H146" s="26">
        <f>VLOOKUP(data[[#This Row],[Product]], products[], 2,FALSE)</f>
        <v>9.77</v>
      </c>
      <c r="I146" s="14">
        <f>data[[#This Row],[Cost per unit ]]*data[[#This Row],[Units]]</f>
        <v>732.75</v>
      </c>
      <c r="J146" s="5"/>
    </row>
    <row r="147" spans="3:10" x14ac:dyDescent="0.25">
      <c r="C147" t="s">
        <v>7</v>
      </c>
      <c r="D147" t="s">
        <v>38</v>
      </c>
      <c r="E147" t="s">
        <v>28</v>
      </c>
      <c r="F147" s="4">
        <v>5677</v>
      </c>
      <c r="G147" s="5">
        <v>258</v>
      </c>
      <c r="H147" s="26">
        <f>VLOOKUP(data[[#This Row],[Product]], products[], 2,FALSE)</f>
        <v>10.38</v>
      </c>
      <c r="I147" s="14">
        <f>data[[#This Row],[Cost per unit ]]*data[[#This Row],[Units]]</f>
        <v>2678.0400000000004</v>
      </c>
      <c r="J147" s="5"/>
    </row>
    <row r="148" spans="3:10" x14ac:dyDescent="0.25">
      <c r="C148" t="s">
        <v>6</v>
      </c>
      <c r="D148" t="s">
        <v>39</v>
      </c>
      <c r="E148" t="s">
        <v>17</v>
      </c>
      <c r="F148" s="4">
        <v>6048</v>
      </c>
      <c r="G148" s="5">
        <v>27</v>
      </c>
      <c r="H148" s="26">
        <f>VLOOKUP(data[[#This Row],[Product]], products[], 2,FALSE)</f>
        <v>3.11</v>
      </c>
      <c r="I148" s="14">
        <f>data[[#This Row],[Cost per unit ]]*data[[#This Row],[Units]]</f>
        <v>83.97</v>
      </c>
      <c r="J148" s="5"/>
    </row>
    <row r="149" spans="3:10" x14ac:dyDescent="0.25">
      <c r="C149" t="s">
        <v>8</v>
      </c>
      <c r="D149" t="s">
        <v>38</v>
      </c>
      <c r="E149" t="s">
        <v>32</v>
      </c>
      <c r="F149" s="4">
        <v>3752</v>
      </c>
      <c r="G149" s="5">
        <v>213</v>
      </c>
      <c r="H149" s="26">
        <f>VLOOKUP(data[[#This Row],[Product]], products[], 2,FALSE)</f>
        <v>8.65</v>
      </c>
      <c r="I149" s="14">
        <f>data[[#This Row],[Cost per unit ]]*data[[#This Row],[Units]]</f>
        <v>1842.45</v>
      </c>
      <c r="J149" s="5"/>
    </row>
    <row r="150" spans="3:10" x14ac:dyDescent="0.25">
      <c r="C150" t="s">
        <v>5</v>
      </c>
      <c r="D150" t="s">
        <v>35</v>
      </c>
      <c r="E150" t="s">
        <v>29</v>
      </c>
      <c r="F150" s="4">
        <v>4480</v>
      </c>
      <c r="G150" s="5">
        <v>357</v>
      </c>
      <c r="H150" s="26">
        <f>VLOOKUP(data[[#This Row],[Product]], products[], 2,FALSE)</f>
        <v>7.16</v>
      </c>
      <c r="I150" s="14">
        <f>data[[#This Row],[Cost per unit ]]*data[[#This Row],[Units]]</f>
        <v>2556.12</v>
      </c>
      <c r="J150" s="5"/>
    </row>
    <row r="151" spans="3:10" x14ac:dyDescent="0.25">
      <c r="C151" t="s">
        <v>9</v>
      </c>
      <c r="D151" t="s">
        <v>37</v>
      </c>
      <c r="E151" t="s">
        <v>4</v>
      </c>
      <c r="F151" s="4">
        <v>259</v>
      </c>
      <c r="G151" s="5">
        <v>207</v>
      </c>
      <c r="H151" s="26">
        <f>VLOOKUP(data[[#This Row],[Product]], products[], 2,FALSE)</f>
        <v>11.88</v>
      </c>
      <c r="I151" s="14">
        <f>data[[#This Row],[Cost per unit ]]*data[[#This Row],[Units]]</f>
        <v>2459.1600000000003</v>
      </c>
      <c r="J151" s="5"/>
    </row>
    <row r="152" spans="3:10" x14ac:dyDescent="0.25">
      <c r="C152" t="s">
        <v>8</v>
      </c>
      <c r="D152" t="s">
        <v>37</v>
      </c>
      <c r="E152" t="s">
        <v>30</v>
      </c>
      <c r="F152" s="4">
        <v>42</v>
      </c>
      <c r="G152" s="5">
        <v>150</v>
      </c>
      <c r="H152" s="26">
        <f>VLOOKUP(data[[#This Row],[Product]], products[], 2,FALSE)</f>
        <v>14.49</v>
      </c>
      <c r="I152" s="14">
        <f>data[[#This Row],[Cost per unit ]]*data[[#This Row],[Units]]</f>
        <v>2173.5</v>
      </c>
      <c r="J152" s="5"/>
    </row>
    <row r="153" spans="3:10" x14ac:dyDescent="0.25">
      <c r="C153" t="s">
        <v>41</v>
      </c>
      <c r="D153" t="s">
        <v>36</v>
      </c>
      <c r="E153" t="s">
        <v>26</v>
      </c>
      <c r="F153" s="4">
        <v>98</v>
      </c>
      <c r="G153" s="5">
        <v>204</v>
      </c>
      <c r="H153" s="26">
        <f>VLOOKUP(data[[#This Row],[Product]], products[], 2,FALSE)</f>
        <v>5.6</v>
      </c>
      <c r="I153" s="14">
        <f>data[[#This Row],[Cost per unit ]]*data[[#This Row],[Units]]</f>
        <v>1142.3999999999999</v>
      </c>
      <c r="J153" s="5"/>
    </row>
    <row r="154" spans="3:10" x14ac:dyDescent="0.25">
      <c r="C154" t="s">
        <v>7</v>
      </c>
      <c r="D154" t="s">
        <v>35</v>
      </c>
      <c r="E154" t="s">
        <v>27</v>
      </c>
      <c r="F154" s="4">
        <v>2478</v>
      </c>
      <c r="G154" s="5">
        <v>21</v>
      </c>
      <c r="H154" s="26">
        <f>VLOOKUP(data[[#This Row],[Product]], products[], 2,FALSE)</f>
        <v>16.73</v>
      </c>
      <c r="I154" s="14">
        <f>data[[#This Row],[Cost per unit ]]*data[[#This Row],[Units]]</f>
        <v>351.33</v>
      </c>
      <c r="J154" s="5"/>
    </row>
    <row r="155" spans="3:10" x14ac:dyDescent="0.25">
      <c r="C155" t="s">
        <v>41</v>
      </c>
      <c r="D155" t="s">
        <v>34</v>
      </c>
      <c r="E155" t="s">
        <v>33</v>
      </c>
      <c r="F155" s="4">
        <v>7847</v>
      </c>
      <c r="G155" s="5">
        <v>174</v>
      </c>
      <c r="H155" s="26">
        <f>VLOOKUP(data[[#This Row],[Product]], products[], 2,FALSE)</f>
        <v>12.37</v>
      </c>
      <c r="I155" s="14">
        <f>data[[#This Row],[Cost per unit ]]*data[[#This Row],[Units]]</f>
        <v>2152.3799999999997</v>
      </c>
      <c r="J155" s="5"/>
    </row>
    <row r="156" spans="3:10" x14ac:dyDescent="0.25">
      <c r="C156" t="s">
        <v>2</v>
      </c>
      <c r="D156" t="s">
        <v>37</v>
      </c>
      <c r="E156" t="s">
        <v>17</v>
      </c>
      <c r="F156" s="4">
        <v>9926</v>
      </c>
      <c r="G156" s="5">
        <v>201</v>
      </c>
      <c r="H156" s="26">
        <f>VLOOKUP(data[[#This Row],[Product]], products[], 2,FALSE)</f>
        <v>3.11</v>
      </c>
      <c r="I156" s="14">
        <f>data[[#This Row],[Cost per unit ]]*data[[#This Row],[Units]]</f>
        <v>625.11</v>
      </c>
      <c r="J156" s="5"/>
    </row>
    <row r="157" spans="3:10" x14ac:dyDescent="0.25">
      <c r="C157" t="s">
        <v>8</v>
      </c>
      <c r="D157" t="s">
        <v>38</v>
      </c>
      <c r="E157" t="s">
        <v>13</v>
      </c>
      <c r="F157" s="4">
        <v>819</v>
      </c>
      <c r="G157" s="5">
        <v>510</v>
      </c>
      <c r="H157" s="26">
        <f>VLOOKUP(data[[#This Row],[Product]], products[], 2,FALSE)</f>
        <v>9.33</v>
      </c>
      <c r="I157" s="14">
        <f>data[[#This Row],[Cost per unit ]]*data[[#This Row],[Units]]</f>
        <v>4758.3</v>
      </c>
      <c r="J157" s="5"/>
    </row>
    <row r="158" spans="3:10" x14ac:dyDescent="0.25">
      <c r="C158" t="s">
        <v>6</v>
      </c>
      <c r="D158" t="s">
        <v>39</v>
      </c>
      <c r="E158" t="s">
        <v>29</v>
      </c>
      <c r="F158" s="4">
        <v>3052</v>
      </c>
      <c r="G158" s="5">
        <v>378</v>
      </c>
      <c r="H158" s="26">
        <f>VLOOKUP(data[[#This Row],[Product]], products[], 2,FALSE)</f>
        <v>7.16</v>
      </c>
      <c r="I158" s="14">
        <f>data[[#This Row],[Cost per unit ]]*data[[#This Row],[Units]]</f>
        <v>2706.48</v>
      </c>
      <c r="J158" s="5"/>
    </row>
    <row r="159" spans="3:10" x14ac:dyDescent="0.25">
      <c r="C159" t="s">
        <v>9</v>
      </c>
      <c r="D159" t="s">
        <v>34</v>
      </c>
      <c r="E159" t="s">
        <v>21</v>
      </c>
      <c r="F159" s="4">
        <v>6832</v>
      </c>
      <c r="G159" s="5">
        <v>27</v>
      </c>
      <c r="H159" s="26">
        <f>VLOOKUP(data[[#This Row],[Product]], products[], 2,FALSE)</f>
        <v>9</v>
      </c>
      <c r="I159" s="14">
        <f>data[[#This Row],[Cost per unit ]]*data[[#This Row],[Units]]</f>
        <v>243</v>
      </c>
      <c r="J159" s="5"/>
    </row>
    <row r="160" spans="3:10" x14ac:dyDescent="0.25">
      <c r="C160" t="s">
        <v>2</v>
      </c>
      <c r="D160" t="s">
        <v>39</v>
      </c>
      <c r="E160" t="s">
        <v>16</v>
      </c>
      <c r="F160" s="4">
        <v>2016</v>
      </c>
      <c r="G160" s="5">
        <v>117</v>
      </c>
      <c r="H160" s="26">
        <f>VLOOKUP(data[[#This Row],[Product]], products[], 2,FALSE)</f>
        <v>8.7899999999999991</v>
      </c>
      <c r="I160" s="14">
        <f>data[[#This Row],[Cost per unit ]]*data[[#This Row],[Units]]</f>
        <v>1028.4299999999998</v>
      </c>
      <c r="J160" s="5"/>
    </row>
    <row r="161" spans="3:10" x14ac:dyDescent="0.25">
      <c r="C161" t="s">
        <v>6</v>
      </c>
      <c r="D161" t="s">
        <v>38</v>
      </c>
      <c r="E161" t="s">
        <v>21</v>
      </c>
      <c r="F161" s="4">
        <v>7322</v>
      </c>
      <c r="G161" s="5">
        <v>36</v>
      </c>
      <c r="H161" s="26">
        <f>VLOOKUP(data[[#This Row],[Product]], products[], 2,FALSE)</f>
        <v>9</v>
      </c>
      <c r="I161" s="14">
        <f>data[[#This Row],[Cost per unit ]]*data[[#This Row],[Units]]</f>
        <v>324</v>
      </c>
      <c r="J161" s="5"/>
    </row>
    <row r="162" spans="3:10" x14ac:dyDescent="0.25">
      <c r="C162" t="s">
        <v>8</v>
      </c>
      <c r="D162" t="s">
        <v>35</v>
      </c>
      <c r="E162" t="s">
        <v>33</v>
      </c>
      <c r="F162" s="4">
        <v>357</v>
      </c>
      <c r="G162" s="5">
        <v>126</v>
      </c>
      <c r="H162" s="26">
        <f>VLOOKUP(data[[#This Row],[Product]], products[], 2,FALSE)</f>
        <v>12.37</v>
      </c>
      <c r="I162" s="14">
        <f>data[[#This Row],[Cost per unit ]]*data[[#This Row],[Units]]</f>
        <v>1558.62</v>
      </c>
      <c r="J162" s="5"/>
    </row>
    <row r="163" spans="3:10" x14ac:dyDescent="0.25">
      <c r="C163" t="s">
        <v>9</v>
      </c>
      <c r="D163" t="s">
        <v>39</v>
      </c>
      <c r="E163" t="s">
        <v>25</v>
      </c>
      <c r="F163" s="4">
        <v>3192</v>
      </c>
      <c r="G163" s="5">
        <v>72</v>
      </c>
      <c r="H163" s="26">
        <f>VLOOKUP(data[[#This Row],[Product]], products[], 2,FALSE)</f>
        <v>13.15</v>
      </c>
      <c r="I163" s="14">
        <f>data[[#This Row],[Cost per unit ]]*data[[#This Row],[Units]]</f>
        <v>946.80000000000007</v>
      </c>
      <c r="J163" s="5"/>
    </row>
    <row r="164" spans="3:10" x14ac:dyDescent="0.25">
      <c r="C164" t="s">
        <v>7</v>
      </c>
      <c r="D164" t="s">
        <v>36</v>
      </c>
      <c r="E164" t="s">
        <v>22</v>
      </c>
      <c r="F164" s="4">
        <v>8435</v>
      </c>
      <c r="G164" s="5">
        <v>42</v>
      </c>
      <c r="H164" s="26">
        <f>VLOOKUP(data[[#This Row],[Product]], products[], 2,FALSE)</f>
        <v>9.77</v>
      </c>
      <c r="I164" s="14">
        <f>data[[#This Row],[Cost per unit ]]*data[[#This Row],[Units]]</f>
        <v>410.34</v>
      </c>
      <c r="J164" s="5"/>
    </row>
    <row r="165" spans="3:10" x14ac:dyDescent="0.25">
      <c r="C165" t="s">
        <v>40</v>
      </c>
      <c r="D165" t="s">
        <v>39</v>
      </c>
      <c r="E165" t="s">
        <v>29</v>
      </c>
      <c r="F165" s="4">
        <v>0</v>
      </c>
      <c r="G165" s="5">
        <v>135</v>
      </c>
      <c r="H165" s="26">
        <f>VLOOKUP(data[[#This Row],[Product]], products[], 2,FALSE)</f>
        <v>7.16</v>
      </c>
      <c r="I165" s="14">
        <f>data[[#This Row],[Cost per unit ]]*data[[#This Row],[Units]]</f>
        <v>966.6</v>
      </c>
      <c r="J165" s="5"/>
    </row>
    <row r="166" spans="3:10" x14ac:dyDescent="0.25">
      <c r="C166" t="s">
        <v>7</v>
      </c>
      <c r="D166" t="s">
        <v>34</v>
      </c>
      <c r="E166" t="s">
        <v>24</v>
      </c>
      <c r="F166" s="4">
        <v>8862</v>
      </c>
      <c r="G166" s="5">
        <v>189</v>
      </c>
      <c r="H166" s="26">
        <f>VLOOKUP(data[[#This Row],[Product]], products[], 2,FALSE)</f>
        <v>4.97</v>
      </c>
      <c r="I166" s="14">
        <f>data[[#This Row],[Cost per unit ]]*data[[#This Row],[Units]]</f>
        <v>939.32999999999993</v>
      </c>
      <c r="J166" s="5"/>
    </row>
    <row r="167" spans="3:10" x14ac:dyDescent="0.25">
      <c r="C167" t="s">
        <v>6</v>
      </c>
      <c r="D167" t="s">
        <v>37</v>
      </c>
      <c r="E167" t="s">
        <v>28</v>
      </c>
      <c r="F167" s="4">
        <v>3556</v>
      </c>
      <c r="G167" s="5">
        <v>459</v>
      </c>
      <c r="H167" s="26">
        <f>VLOOKUP(data[[#This Row],[Product]], products[], 2,FALSE)</f>
        <v>10.38</v>
      </c>
      <c r="I167" s="14">
        <f>data[[#This Row],[Cost per unit ]]*data[[#This Row],[Units]]</f>
        <v>4764.42</v>
      </c>
      <c r="J167" s="5"/>
    </row>
    <row r="168" spans="3:10" x14ac:dyDescent="0.25">
      <c r="C168" t="s">
        <v>5</v>
      </c>
      <c r="D168" t="s">
        <v>34</v>
      </c>
      <c r="E168" t="s">
        <v>15</v>
      </c>
      <c r="F168" s="4">
        <v>7280</v>
      </c>
      <c r="G168" s="5">
        <v>201</v>
      </c>
      <c r="H168" s="26">
        <f>VLOOKUP(data[[#This Row],[Product]], products[], 2,FALSE)</f>
        <v>11.73</v>
      </c>
      <c r="I168" s="14">
        <f>data[[#This Row],[Cost per unit ]]*data[[#This Row],[Units]]</f>
        <v>2357.73</v>
      </c>
      <c r="J168" s="5"/>
    </row>
    <row r="169" spans="3:10" x14ac:dyDescent="0.25">
      <c r="C169" t="s">
        <v>6</v>
      </c>
      <c r="D169" t="s">
        <v>34</v>
      </c>
      <c r="E169" t="s">
        <v>30</v>
      </c>
      <c r="F169" s="4">
        <v>3402</v>
      </c>
      <c r="G169" s="5">
        <v>366</v>
      </c>
      <c r="H169" s="26">
        <f>VLOOKUP(data[[#This Row],[Product]], products[], 2,FALSE)</f>
        <v>14.49</v>
      </c>
      <c r="I169" s="14">
        <f>data[[#This Row],[Cost per unit ]]*data[[#This Row],[Units]]</f>
        <v>5303.34</v>
      </c>
      <c r="J169" s="5"/>
    </row>
    <row r="170" spans="3:10" x14ac:dyDescent="0.25">
      <c r="C170" t="s">
        <v>3</v>
      </c>
      <c r="D170" t="s">
        <v>37</v>
      </c>
      <c r="E170" t="s">
        <v>29</v>
      </c>
      <c r="F170" s="4">
        <v>4592</v>
      </c>
      <c r="G170" s="5">
        <v>324</v>
      </c>
      <c r="H170" s="26">
        <f>VLOOKUP(data[[#This Row],[Product]], products[], 2,FALSE)</f>
        <v>7.16</v>
      </c>
      <c r="I170" s="14">
        <f>data[[#This Row],[Cost per unit ]]*data[[#This Row],[Units]]</f>
        <v>2319.84</v>
      </c>
      <c r="J170" s="5"/>
    </row>
    <row r="171" spans="3:10" x14ac:dyDescent="0.25">
      <c r="C171" t="s">
        <v>9</v>
      </c>
      <c r="D171" t="s">
        <v>35</v>
      </c>
      <c r="E171" t="s">
        <v>15</v>
      </c>
      <c r="F171" s="4">
        <v>7833</v>
      </c>
      <c r="G171" s="5">
        <v>243</v>
      </c>
      <c r="H171" s="26">
        <f>VLOOKUP(data[[#This Row],[Product]], products[], 2,FALSE)</f>
        <v>11.73</v>
      </c>
      <c r="I171" s="14">
        <f>data[[#This Row],[Cost per unit ]]*data[[#This Row],[Units]]</f>
        <v>2850.3900000000003</v>
      </c>
      <c r="J171" s="5"/>
    </row>
    <row r="172" spans="3:10" x14ac:dyDescent="0.25">
      <c r="C172" t="s">
        <v>2</v>
      </c>
      <c r="D172" t="s">
        <v>39</v>
      </c>
      <c r="E172" t="s">
        <v>21</v>
      </c>
      <c r="F172" s="4">
        <v>7651</v>
      </c>
      <c r="G172" s="5">
        <v>213</v>
      </c>
      <c r="H172" s="26">
        <f>VLOOKUP(data[[#This Row],[Product]], products[], 2,FALSE)</f>
        <v>9</v>
      </c>
      <c r="I172" s="14">
        <f>data[[#This Row],[Cost per unit ]]*data[[#This Row],[Units]]</f>
        <v>1917</v>
      </c>
      <c r="J172" s="5"/>
    </row>
    <row r="173" spans="3:10" x14ac:dyDescent="0.25">
      <c r="C173" t="s">
        <v>40</v>
      </c>
      <c r="D173" t="s">
        <v>35</v>
      </c>
      <c r="E173" t="s">
        <v>30</v>
      </c>
      <c r="F173" s="4">
        <v>2275</v>
      </c>
      <c r="G173" s="5">
        <v>447</v>
      </c>
      <c r="H173" s="26">
        <f>VLOOKUP(data[[#This Row],[Product]], products[], 2,FALSE)</f>
        <v>14.49</v>
      </c>
      <c r="I173" s="14">
        <f>data[[#This Row],[Cost per unit ]]*data[[#This Row],[Units]]</f>
        <v>6477.03</v>
      </c>
      <c r="J173" s="5"/>
    </row>
    <row r="174" spans="3:10" x14ac:dyDescent="0.25">
      <c r="C174" t="s">
        <v>40</v>
      </c>
      <c r="D174" t="s">
        <v>38</v>
      </c>
      <c r="E174" t="s">
        <v>13</v>
      </c>
      <c r="F174" s="4">
        <v>5670</v>
      </c>
      <c r="G174" s="5">
        <v>297</v>
      </c>
      <c r="H174" s="26">
        <f>VLOOKUP(data[[#This Row],[Product]], products[], 2,FALSE)</f>
        <v>9.33</v>
      </c>
      <c r="I174" s="14">
        <f>data[[#This Row],[Cost per unit ]]*data[[#This Row],[Units]]</f>
        <v>2771.01</v>
      </c>
      <c r="J174" s="5"/>
    </row>
    <row r="175" spans="3:10" x14ac:dyDescent="0.25">
      <c r="C175" t="s">
        <v>7</v>
      </c>
      <c r="D175" t="s">
        <v>35</v>
      </c>
      <c r="E175" t="s">
        <v>16</v>
      </c>
      <c r="F175" s="4">
        <v>2135</v>
      </c>
      <c r="G175" s="5">
        <v>27</v>
      </c>
      <c r="H175" s="26">
        <f>VLOOKUP(data[[#This Row],[Product]], products[], 2,FALSE)</f>
        <v>8.7899999999999991</v>
      </c>
      <c r="I175" s="14">
        <f>data[[#This Row],[Cost per unit ]]*data[[#This Row],[Units]]</f>
        <v>237.32999999999998</v>
      </c>
      <c r="J175" s="5"/>
    </row>
    <row r="176" spans="3:10" x14ac:dyDescent="0.25">
      <c r="C176" t="s">
        <v>40</v>
      </c>
      <c r="D176" t="s">
        <v>34</v>
      </c>
      <c r="E176" t="s">
        <v>23</v>
      </c>
      <c r="F176" s="4">
        <v>2779</v>
      </c>
      <c r="G176" s="5">
        <v>75</v>
      </c>
      <c r="H176" s="26">
        <f>VLOOKUP(data[[#This Row],[Product]], products[], 2,FALSE)</f>
        <v>6.49</v>
      </c>
      <c r="I176" s="14">
        <f>data[[#This Row],[Cost per unit ]]*data[[#This Row],[Units]]</f>
        <v>486.75</v>
      </c>
      <c r="J176" s="5"/>
    </row>
    <row r="177" spans="3:10" x14ac:dyDescent="0.25">
      <c r="C177" t="s">
        <v>10</v>
      </c>
      <c r="D177" t="s">
        <v>39</v>
      </c>
      <c r="E177" t="s">
        <v>33</v>
      </c>
      <c r="F177" s="4">
        <v>12950</v>
      </c>
      <c r="G177" s="5">
        <v>30</v>
      </c>
      <c r="H177" s="26">
        <f>VLOOKUP(data[[#This Row],[Product]], products[], 2,FALSE)</f>
        <v>12.37</v>
      </c>
      <c r="I177" s="14">
        <f>data[[#This Row],[Cost per unit ]]*data[[#This Row],[Units]]</f>
        <v>371.09999999999997</v>
      </c>
      <c r="J177" s="5"/>
    </row>
    <row r="178" spans="3:10" x14ac:dyDescent="0.25">
      <c r="C178" t="s">
        <v>7</v>
      </c>
      <c r="D178" t="s">
        <v>36</v>
      </c>
      <c r="E178" t="s">
        <v>18</v>
      </c>
      <c r="F178" s="4">
        <v>2646</v>
      </c>
      <c r="G178" s="5">
        <v>177</v>
      </c>
      <c r="H178" s="26">
        <f>VLOOKUP(data[[#This Row],[Product]], products[], 2,FALSE)</f>
        <v>6.47</v>
      </c>
      <c r="I178" s="14">
        <f>data[[#This Row],[Cost per unit ]]*data[[#This Row],[Units]]</f>
        <v>1145.19</v>
      </c>
      <c r="J178" s="5"/>
    </row>
    <row r="179" spans="3:10" x14ac:dyDescent="0.25">
      <c r="C179" t="s">
        <v>40</v>
      </c>
      <c r="D179" t="s">
        <v>34</v>
      </c>
      <c r="E179" t="s">
        <v>33</v>
      </c>
      <c r="F179" s="4">
        <v>3794</v>
      </c>
      <c r="G179" s="5">
        <v>159</v>
      </c>
      <c r="H179" s="26">
        <f>VLOOKUP(data[[#This Row],[Product]], products[], 2,FALSE)</f>
        <v>12.37</v>
      </c>
      <c r="I179" s="14">
        <f>data[[#This Row],[Cost per unit ]]*data[[#This Row],[Units]]</f>
        <v>1966.83</v>
      </c>
      <c r="J179" s="5"/>
    </row>
    <row r="180" spans="3:10" x14ac:dyDescent="0.25">
      <c r="C180" t="s">
        <v>3</v>
      </c>
      <c r="D180" t="s">
        <v>35</v>
      </c>
      <c r="E180" t="s">
        <v>33</v>
      </c>
      <c r="F180" s="4">
        <v>819</v>
      </c>
      <c r="G180" s="5">
        <v>306</v>
      </c>
      <c r="H180" s="26">
        <f>VLOOKUP(data[[#This Row],[Product]], products[], 2,FALSE)</f>
        <v>12.37</v>
      </c>
      <c r="I180" s="14">
        <f>data[[#This Row],[Cost per unit ]]*data[[#This Row],[Units]]</f>
        <v>3785.22</v>
      </c>
      <c r="J180" s="5"/>
    </row>
    <row r="181" spans="3:10" x14ac:dyDescent="0.25">
      <c r="C181" t="s">
        <v>3</v>
      </c>
      <c r="D181" t="s">
        <v>34</v>
      </c>
      <c r="E181" t="s">
        <v>20</v>
      </c>
      <c r="F181" s="4">
        <v>2583</v>
      </c>
      <c r="G181" s="5">
        <v>18</v>
      </c>
      <c r="H181" s="26">
        <f>VLOOKUP(data[[#This Row],[Product]], products[], 2,FALSE)</f>
        <v>10.62</v>
      </c>
      <c r="I181" s="14">
        <f>data[[#This Row],[Cost per unit ]]*data[[#This Row],[Units]]</f>
        <v>191.16</v>
      </c>
      <c r="J181" s="5"/>
    </row>
    <row r="182" spans="3:10" x14ac:dyDescent="0.25">
      <c r="C182" t="s">
        <v>7</v>
      </c>
      <c r="D182" t="s">
        <v>35</v>
      </c>
      <c r="E182" t="s">
        <v>19</v>
      </c>
      <c r="F182" s="4">
        <v>4585</v>
      </c>
      <c r="G182" s="5">
        <v>240</v>
      </c>
      <c r="H182" s="26">
        <f>VLOOKUP(data[[#This Row],[Product]], products[], 2,FALSE)</f>
        <v>7.64</v>
      </c>
      <c r="I182" s="14">
        <f>data[[#This Row],[Cost per unit ]]*data[[#This Row],[Units]]</f>
        <v>1833.6</v>
      </c>
      <c r="J182" s="5"/>
    </row>
    <row r="183" spans="3:10" x14ac:dyDescent="0.25">
      <c r="C183" t="s">
        <v>5</v>
      </c>
      <c r="D183" t="s">
        <v>34</v>
      </c>
      <c r="E183" t="s">
        <v>33</v>
      </c>
      <c r="F183" s="4">
        <v>1652</v>
      </c>
      <c r="G183" s="5">
        <v>93</v>
      </c>
      <c r="H183" s="26">
        <f>VLOOKUP(data[[#This Row],[Product]], products[], 2,FALSE)</f>
        <v>12.37</v>
      </c>
      <c r="I183" s="14">
        <f>data[[#This Row],[Cost per unit ]]*data[[#This Row],[Units]]</f>
        <v>1150.4099999999999</v>
      </c>
      <c r="J183" s="5"/>
    </row>
    <row r="184" spans="3:10" x14ac:dyDescent="0.25">
      <c r="C184" t="s">
        <v>10</v>
      </c>
      <c r="D184" t="s">
        <v>34</v>
      </c>
      <c r="E184" t="s">
        <v>26</v>
      </c>
      <c r="F184" s="4">
        <v>4991</v>
      </c>
      <c r="G184" s="5">
        <v>9</v>
      </c>
      <c r="H184" s="26">
        <f>VLOOKUP(data[[#This Row],[Product]], products[], 2,FALSE)</f>
        <v>5.6</v>
      </c>
      <c r="I184" s="14">
        <f>data[[#This Row],[Cost per unit ]]*data[[#This Row],[Units]]</f>
        <v>50.4</v>
      </c>
      <c r="J184" s="5"/>
    </row>
    <row r="185" spans="3:10" x14ac:dyDescent="0.25">
      <c r="C185" t="s">
        <v>8</v>
      </c>
      <c r="D185" t="s">
        <v>34</v>
      </c>
      <c r="E185" t="s">
        <v>16</v>
      </c>
      <c r="F185" s="4">
        <v>2009</v>
      </c>
      <c r="G185" s="5">
        <v>219</v>
      </c>
      <c r="H185" s="26">
        <f>VLOOKUP(data[[#This Row],[Product]], products[], 2,FALSE)</f>
        <v>8.7899999999999991</v>
      </c>
      <c r="I185" s="14">
        <f>data[[#This Row],[Cost per unit ]]*data[[#This Row],[Units]]</f>
        <v>1925.0099999999998</v>
      </c>
      <c r="J185" s="5"/>
    </row>
    <row r="186" spans="3:10" x14ac:dyDescent="0.25">
      <c r="C186" t="s">
        <v>2</v>
      </c>
      <c r="D186" t="s">
        <v>39</v>
      </c>
      <c r="E186" t="s">
        <v>22</v>
      </c>
      <c r="F186" s="4">
        <v>1568</v>
      </c>
      <c r="G186" s="5">
        <v>141</v>
      </c>
      <c r="H186" s="26">
        <f>VLOOKUP(data[[#This Row],[Product]], products[], 2,FALSE)</f>
        <v>9.77</v>
      </c>
      <c r="I186" s="14">
        <f>data[[#This Row],[Cost per unit ]]*data[[#This Row],[Units]]</f>
        <v>1377.57</v>
      </c>
      <c r="J186" s="5"/>
    </row>
    <row r="187" spans="3:10" x14ac:dyDescent="0.25">
      <c r="C187" t="s">
        <v>41</v>
      </c>
      <c r="D187" t="s">
        <v>37</v>
      </c>
      <c r="E187" t="s">
        <v>20</v>
      </c>
      <c r="F187" s="4">
        <v>3388</v>
      </c>
      <c r="G187" s="5">
        <v>123</v>
      </c>
      <c r="H187" s="26">
        <f>VLOOKUP(data[[#This Row],[Product]], products[], 2,FALSE)</f>
        <v>10.62</v>
      </c>
      <c r="I187" s="14">
        <f>data[[#This Row],[Cost per unit ]]*data[[#This Row],[Units]]</f>
        <v>1306.26</v>
      </c>
      <c r="J187" s="5"/>
    </row>
    <row r="188" spans="3:10" x14ac:dyDescent="0.25">
      <c r="C188" t="s">
        <v>40</v>
      </c>
      <c r="D188" t="s">
        <v>38</v>
      </c>
      <c r="E188" t="s">
        <v>24</v>
      </c>
      <c r="F188" s="4">
        <v>623</v>
      </c>
      <c r="G188" s="5">
        <v>51</v>
      </c>
      <c r="H188" s="26">
        <f>VLOOKUP(data[[#This Row],[Product]], products[], 2,FALSE)</f>
        <v>4.97</v>
      </c>
      <c r="I188" s="14">
        <f>data[[#This Row],[Cost per unit ]]*data[[#This Row],[Units]]</f>
        <v>253.47</v>
      </c>
      <c r="J188" s="5"/>
    </row>
    <row r="189" spans="3:10" x14ac:dyDescent="0.25">
      <c r="C189" t="s">
        <v>6</v>
      </c>
      <c r="D189" t="s">
        <v>36</v>
      </c>
      <c r="E189" t="s">
        <v>4</v>
      </c>
      <c r="F189" s="4">
        <v>10073</v>
      </c>
      <c r="G189" s="5">
        <v>120</v>
      </c>
      <c r="H189" s="26">
        <f>VLOOKUP(data[[#This Row],[Product]], products[], 2,FALSE)</f>
        <v>11.88</v>
      </c>
      <c r="I189" s="14">
        <f>data[[#This Row],[Cost per unit ]]*data[[#This Row],[Units]]</f>
        <v>1425.6000000000001</v>
      </c>
      <c r="J189" s="5"/>
    </row>
    <row r="190" spans="3:10" x14ac:dyDescent="0.25">
      <c r="C190" t="s">
        <v>8</v>
      </c>
      <c r="D190" t="s">
        <v>39</v>
      </c>
      <c r="E190" t="s">
        <v>26</v>
      </c>
      <c r="F190" s="4">
        <v>1561</v>
      </c>
      <c r="G190" s="5">
        <v>27</v>
      </c>
      <c r="H190" s="26">
        <f>VLOOKUP(data[[#This Row],[Product]], products[], 2,FALSE)</f>
        <v>5.6</v>
      </c>
      <c r="I190" s="14">
        <f>data[[#This Row],[Cost per unit ]]*data[[#This Row],[Units]]</f>
        <v>151.19999999999999</v>
      </c>
      <c r="J190" s="5"/>
    </row>
    <row r="191" spans="3:10" x14ac:dyDescent="0.25">
      <c r="C191" t="s">
        <v>9</v>
      </c>
      <c r="D191" t="s">
        <v>36</v>
      </c>
      <c r="E191" t="s">
        <v>27</v>
      </c>
      <c r="F191" s="4">
        <v>11522</v>
      </c>
      <c r="G191" s="5">
        <v>204</v>
      </c>
      <c r="H191" s="26">
        <f>VLOOKUP(data[[#This Row],[Product]], products[], 2,FALSE)</f>
        <v>16.73</v>
      </c>
      <c r="I191" s="14">
        <f>data[[#This Row],[Cost per unit ]]*data[[#This Row],[Units]]</f>
        <v>3412.92</v>
      </c>
      <c r="J191" s="5"/>
    </row>
    <row r="192" spans="3:10" x14ac:dyDescent="0.25">
      <c r="C192" t="s">
        <v>6</v>
      </c>
      <c r="D192" t="s">
        <v>38</v>
      </c>
      <c r="E192" t="s">
        <v>13</v>
      </c>
      <c r="F192" s="4">
        <v>2317</v>
      </c>
      <c r="G192" s="5">
        <v>123</v>
      </c>
      <c r="H192" s="26">
        <f>VLOOKUP(data[[#This Row],[Product]], products[], 2,FALSE)</f>
        <v>9.33</v>
      </c>
      <c r="I192" s="14">
        <f>data[[#This Row],[Cost per unit ]]*data[[#This Row],[Units]]</f>
        <v>1147.5899999999999</v>
      </c>
      <c r="J192" s="5"/>
    </row>
    <row r="193" spans="3:10" x14ac:dyDescent="0.25">
      <c r="C193" t="s">
        <v>10</v>
      </c>
      <c r="D193" t="s">
        <v>37</v>
      </c>
      <c r="E193" t="s">
        <v>28</v>
      </c>
      <c r="F193" s="4">
        <v>3059</v>
      </c>
      <c r="G193" s="5">
        <v>27</v>
      </c>
      <c r="H193" s="26">
        <f>VLOOKUP(data[[#This Row],[Product]], products[], 2,FALSE)</f>
        <v>10.38</v>
      </c>
      <c r="I193" s="14">
        <f>data[[#This Row],[Cost per unit ]]*data[[#This Row],[Units]]</f>
        <v>280.26000000000005</v>
      </c>
      <c r="J193" s="5"/>
    </row>
    <row r="194" spans="3:10" x14ac:dyDescent="0.25">
      <c r="C194" t="s">
        <v>41</v>
      </c>
      <c r="D194" t="s">
        <v>37</v>
      </c>
      <c r="E194" t="s">
        <v>26</v>
      </c>
      <c r="F194" s="4">
        <v>2324</v>
      </c>
      <c r="G194" s="5">
        <v>177</v>
      </c>
      <c r="H194" s="26">
        <f>VLOOKUP(data[[#This Row],[Product]], products[], 2,FALSE)</f>
        <v>5.6</v>
      </c>
      <c r="I194" s="14">
        <f>data[[#This Row],[Cost per unit ]]*data[[#This Row],[Units]]</f>
        <v>991.19999999999993</v>
      </c>
      <c r="J194" s="5"/>
    </row>
    <row r="195" spans="3:10" x14ac:dyDescent="0.25">
      <c r="C195" t="s">
        <v>3</v>
      </c>
      <c r="D195" t="s">
        <v>39</v>
      </c>
      <c r="E195" t="s">
        <v>26</v>
      </c>
      <c r="F195" s="4">
        <v>4956</v>
      </c>
      <c r="G195" s="5">
        <v>171</v>
      </c>
      <c r="H195" s="26">
        <f>VLOOKUP(data[[#This Row],[Product]], products[], 2,FALSE)</f>
        <v>5.6</v>
      </c>
      <c r="I195" s="14">
        <f>data[[#This Row],[Cost per unit ]]*data[[#This Row],[Units]]</f>
        <v>957.59999999999991</v>
      </c>
      <c r="J195" s="5"/>
    </row>
    <row r="196" spans="3:10" x14ac:dyDescent="0.25">
      <c r="C196" t="s">
        <v>10</v>
      </c>
      <c r="D196" t="s">
        <v>34</v>
      </c>
      <c r="E196" t="s">
        <v>19</v>
      </c>
      <c r="F196" s="4">
        <v>5355</v>
      </c>
      <c r="G196" s="5">
        <v>204</v>
      </c>
      <c r="H196" s="26">
        <f>VLOOKUP(data[[#This Row],[Product]], products[], 2,FALSE)</f>
        <v>7.64</v>
      </c>
      <c r="I196" s="14">
        <f>data[[#This Row],[Cost per unit ]]*data[[#This Row],[Units]]</f>
        <v>1558.56</v>
      </c>
      <c r="J196" s="5"/>
    </row>
    <row r="197" spans="3:10" x14ac:dyDescent="0.25">
      <c r="C197" t="s">
        <v>3</v>
      </c>
      <c r="D197" t="s">
        <v>34</v>
      </c>
      <c r="E197" t="s">
        <v>14</v>
      </c>
      <c r="F197" s="4">
        <v>7259</v>
      </c>
      <c r="G197" s="5">
        <v>276</v>
      </c>
      <c r="H197" s="26">
        <f>VLOOKUP(data[[#This Row],[Product]], products[], 2,FALSE)</f>
        <v>11.7</v>
      </c>
      <c r="I197" s="14">
        <f>data[[#This Row],[Cost per unit ]]*data[[#This Row],[Units]]</f>
        <v>3229.2</v>
      </c>
      <c r="J197" s="5"/>
    </row>
    <row r="198" spans="3:10" x14ac:dyDescent="0.25">
      <c r="C198" t="s">
        <v>8</v>
      </c>
      <c r="D198" t="s">
        <v>37</v>
      </c>
      <c r="E198" t="s">
        <v>26</v>
      </c>
      <c r="F198" s="4">
        <v>6279</v>
      </c>
      <c r="G198" s="5">
        <v>45</v>
      </c>
      <c r="H198" s="26">
        <f>VLOOKUP(data[[#This Row],[Product]], products[], 2,FALSE)</f>
        <v>5.6</v>
      </c>
      <c r="I198" s="14">
        <f>data[[#This Row],[Cost per unit ]]*data[[#This Row],[Units]]</f>
        <v>251.99999999999997</v>
      </c>
      <c r="J198" s="5"/>
    </row>
    <row r="199" spans="3:10" x14ac:dyDescent="0.25">
      <c r="C199" t="s">
        <v>40</v>
      </c>
      <c r="D199" t="s">
        <v>38</v>
      </c>
      <c r="E199" t="s">
        <v>29</v>
      </c>
      <c r="F199" s="4">
        <v>2541</v>
      </c>
      <c r="G199" s="5">
        <v>45</v>
      </c>
      <c r="H199" s="26">
        <f>VLOOKUP(data[[#This Row],[Product]], products[], 2,FALSE)</f>
        <v>7.16</v>
      </c>
      <c r="I199" s="14">
        <f>data[[#This Row],[Cost per unit ]]*data[[#This Row],[Units]]</f>
        <v>322.2</v>
      </c>
      <c r="J199" s="5"/>
    </row>
    <row r="200" spans="3:10" x14ac:dyDescent="0.25">
      <c r="C200" t="s">
        <v>6</v>
      </c>
      <c r="D200" t="s">
        <v>35</v>
      </c>
      <c r="E200" t="s">
        <v>27</v>
      </c>
      <c r="F200" s="4">
        <v>3864</v>
      </c>
      <c r="G200" s="5">
        <v>177</v>
      </c>
      <c r="H200" s="26">
        <f>VLOOKUP(data[[#This Row],[Product]], products[], 2,FALSE)</f>
        <v>16.73</v>
      </c>
      <c r="I200" s="14">
        <f>data[[#This Row],[Cost per unit ]]*data[[#This Row],[Units]]</f>
        <v>2961.21</v>
      </c>
      <c r="J200" s="5"/>
    </row>
    <row r="201" spans="3:10" x14ac:dyDescent="0.25">
      <c r="C201" t="s">
        <v>5</v>
      </c>
      <c r="D201" t="s">
        <v>36</v>
      </c>
      <c r="E201" t="s">
        <v>13</v>
      </c>
      <c r="F201" s="4">
        <v>6146</v>
      </c>
      <c r="G201" s="5">
        <v>63</v>
      </c>
      <c r="H201" s="26">
        <f>VLOOKUP(data[[#This Row],[Product]], products[], 2,FALSE)</f>
        <v>9.33</v>
      </c>
      <c r="I201" s="14">
        <f>data[[#This Row],[Cost per unit ]]*data[[#This Row],[Units]]</f>
        <v>587.79</v>
      </c>
      <c r="J201" s="5"/>
    </row>
    <row r="202" spans="3:10" x14ac:dyDescent="0.25">
      <c r="C202" t="s">
        <v>9</v>
      </c>
      <c r="D202" t="s">
        <v>39</v>
      </c>
      <c r="E202" t="s">
        <v>18</v>
      </c>
      <c r="F202" s="4">
        <v>2639</v>
      </c>
      <c r="G202" s="5">
        <v>204</v>
      </c>
      <c r="H202" s="26">
        <f>VLOOKUP(data[[#This Row],[Product]], products[], 2,FALSE)</f>
        <v>6.47</v>
      </c>
      <c r="I202" s="14">
        <f>data[[#This Row],[Cost per unit ]]*data[[#This Row],[Units]]</f>
        <v>1319.8799999999999</v>
      </c>
      <c r="J202" s="5"/>
    </row>
    <row r="203" spans="3:10" x14ac:dyDescent="0.25">
      <c r="C203" t="s">
        <v>8</v>
      </c>
      <c r="D203" t="s">
        <v>37</v>
      </c>
      <c r="E203" t="s">
        <v>22</v>
      </c>
      <c r="F203" s="4">
        <v>1890</v>
      </c>
      <c r="G203" s="5">
        <v>195</v>
      </c>
      <c r="H203" s="26">
        <f>VLOOKUP(data[[#This Row],[Product]], products[], 2,FALSE)</f>
        <v>9.77</v>
      </c>
      <c r="I203" s="14">
        <f>data[[#This Row],[Cost per unit ]]*data[[#This Row],[Units]]</f>
        <v>1905.1499999999999</v>
      </c>
      <c r="J203" s="5"/>
    </row>
    <row r="204" spans="3:10" x14ac:dyDescent="0.25">
      <c r="C204" t="s">
        <v>7</v>
      </c>
      <c r="D204" t="s">
        <v>34</v>
      </c>
      <c r="E204" t="s">
        <v>14</v>
      </c>
      <c r="F204" s="4">
        <v>1932</v>
      </c>
      <c r="G204" s="5">
        <v>369</v>
      </c>
      <c r="H204" s="26">
        <f>VLOOKUP(data[[#This Row],[Product]], products[], 2,FALSE)</f>
        <v>11.7</v>
      </c>
      <c r="I204" s="14">
        <f>data[[#This Row],[Cost per unit ]]*data[[#This Row],[Units]]</f>
        <v>4317.3</v>
      </c>
      <c r="J204" s="5"/>
    </row>
    <row r="205" spans="3:10" x14ac:dyDescent="0.25">
      <c r="C205" t="s">
        <v>3</v>
      </c>
      <c r="D205" t="s">
        <v>34</v>
      </c>
      <c r="E205" t="s">
        <v>25</v>
      </c>
      <c r="F205" s="4">
        <v>6300</v>
      </c>
      <c r="G205" s="5">
        <v>42</v>
      </c>
      <c r="H205" s="26">
        <f>VLOOKUP(data[[#This Row],[Product]], products[], 2,FALSE)</f>
        <v>13.15</v>
      </c>
      <c r="I205" s="14">
        <f>data[[#This Row],[Cost per unit ]]*data[[#This Row],[Units]]</f>
        <v>552.30000000000007</v>
      </c>
      <c r="J205" s="5"/>
    </row>
    <row r="206" spans="3:10" x14ac:dyDescent="0.25">
      <c r="C206" t="s">
        <v>6</v>
      </c>
      <c r="D206" t="s">
        <v>37</v>
      </c>
      <c r="E206" t="s">
        <v>30</v>
      </c>
      <c r="F206" s="4">
        <v>560</v>
      </c>
      <c r="G206" s="5">
        <v>81</v>
      </c>
      <c r="H206" s="26">
        <f>VLOOKUP(data[[#This Row],[Product]], products[], 2,FALSE)</f>
        <v>14.49</v>
      </c>
      <c r="I206" s="14">
        <f>data[[#This Row],[Cost per unit ]]*data[[#This Row],[Units]]</f>
        <v>1173.69</v>
      </c>
      <c r="J206" s="5"/>
    </row>
    <row r="207" spans="3:10" x14ac:dyDescent="0.25">
      <c r="C207" t="s">
        <v>9</v>
      </c>
      <c r="D207" t="s">
        <v>37</v>
      </c>
      <c r="E207" t="s">
        <v>26</v>
      </c>
      <c r="F207" s="4">
        <v>2856</v>
      </c>
      <c r="G207" s="5">
        <v>246</v>
      </c>
      <c r="H207" s="26">
        <f>VLOOKUP(data[[#This Row],[Product]], products[], 2,FALSE)</f>
        <v>5.6</v>
      </c>
      <c r="I207" s="14">
        <f>data[[#This Row],[Cost per unit ]]*data[[#This Row],[Units]]</f>
        <v>1377.6</v>
      </c>
      <c r="J207" s="5"/>
    </row>
    <row r="208" spans="3:10" x14ac:dyDescent="0.25">
      <c r="C208" t="s">
        <v>9</v>
      </c>
      <c r="D208" t="s">
        <v>34</v>
      </c>
      <c r="E208" t="s">
        <v>17</v>
      </c>
      <c r="F208" s="4">
        <v>707</v>
      </c>
      <c r="G208" s="5">
        <v>174</v>
      </c>
      <c r="H208" s="26">
        <f>VLOOKUP(data[[#This Row],[Product]], products[], 2,FALSE)</f>
        <v>3.11</v>
      </c>
      <c r="I208" s="14">
        <f>data[[#This Row],[Cost per unit ]]*data[[#This Row],[Units]]</f>
        <v>541.14</v>
      </c>
      <c r="J208" s="5"/>
    </row>
    <row r="209" spans="3:10" x14ac:dyDescent="0.25">
      <c r="C209" t="s">
        <v>8</v>
      </c>
      <c r="D209" t="s">
        <v>35</v>
      </c>
      <c r="E209" t="s">
        <v>30</v>
      </c>
      <c r="F209" s="4">
        <v>3598</v>
      </c>
      <c r="G209" s="5">
        <v>81</v>
      </c>
      <c r="H209" s="26">
        <f>VLOOKUP(data[[#This Row],[Product]], products[], 2,FALSE)</f>
        <v>14.49</v>
      </c>
      <c r="I209" s="14">
        <f>data[[#This Row],[Cost per unit ]]*data[[#This Row],[Units]]</f>
        <v>1173.69</v>
      </c>
      <c r="J209" s="5"/>
    </row>
    <row r="210" spans="3:10" x14ac:dyDescent="0.25">
      <c r="C210" t="s">
        <v>40</v>
      </c>
      <c r="D210" t="s">
        <v>35</v>
      </c>
      <c r="E210" t="s">
        <v>22</v>
      </c>
      <c r="F210" s="4">
        <v>6853</v>
      </c>
      <c r="G210" s="5">
        <v>372</v>
      </c>
      <c r="H210" s="26">
        <f>VLOOKUP(data[[#This Row],[Product]], products[], 2,FALSE)</f>
        <v>9.77</v>
      </c>
      <c r="I210" s="14">
        <f>data[[#This Row],[Cost per unit ]]*data[[#This Row],[Units]]</f>
        <v>3634.44</v>
      </c>
      <c r="J210" s="5"/>
    </row>
    <row r="211" spans="3:10" x14ac:dyDescent="0.25">
      <c r="C211" t="s">
        <v>40</v>
      </c>
      <c r="D211" t="s">
        <v>35</v>
      </c>
      <c r="E211" t="s">
        <v>16</v>
      </c>
      <c r="F211" s="4">
        <v>4725</v>
      </c>
      <c r="G211" s="5">
        <v>174</v>
      </c>
      <c r="H211" s="26">
        <f>VLOOKUP(data[[#This Row],[Product]], products[], 2,FALSE)</f>
        <v>8.7899999999999991</v>
      </c>
      <c r="I211" s="14">
        <f>data[[#This Row],[Cost per unit ]]*data[[#This Row],[Units]]</f>
        <v>1529.4599999999998</v>
      </c>
      <c r="J211" s="5"/>
    </row>
    <row r="212" spans="3:10" x14ac:dyDescent="0.25">
      <c r="C212" t="s">
        <v>41</v>
      </c>
      <c r="D212" t="s">
        <v>36</v>
      </c>
      <c r="E212" t="s">
        <v>32</v>
      </c>
      <c r="F212" s="4">
        <v>10304</v>
      </c>
      <c r="G212" s="5">
        <v>84</v>
      </c>
      <c r="H212" s="26">
        <f>VLOOKUP(data[[#This Row],[Product]], products[], 2,FALSE)</f>
        <v>8.65</v>
      </c>
      <c r="I212" s="14">
        <f>data[[#This Row],[Cost per unit ]]*data[[#This Row],[Units]]</f>
        <v>726.6</v>
      </c>
      <c r="J212" s="5"/>
    </row>
    <row r="213" spans="3:10" x14ac:dyDescent="0.25">
      <c r="C213" t="s">
        <v>41</v>
      </c>
      <c r="D213" t="s">
        <v>34</v>
      </c>
      <c r="E213" t="s">
        <v>16</v>
      </c>
      <c r="F213" s="4">
        <v>1274</v>
      </c>
      <c r="G213" s="5">
        <v>225</v>
      </c>
      <c r="H213" s="26">
        <f>VLOOKUP(data[[#This Row],[Product]], products[], 2,FALSE)</f>
        <v>8.7899999999999991</v>
      </c>
      <c r="I213" s="14">
        <f>data[[#This Row],[Cost per unit ]]*data[[#This Row],[Units]]</f>
        <v>1977.7499999999998</v>
      </c>
      <c r="J213" s="5"/>
    </row>
    <row r="214" spans="3:10" x14ac:dyDescent="0.25">
      <c r="C214" t="s">
        <v>5</v>
      </c>
      <c r="D214" t="s">
        <v>36</v>
      </c>
      <c r="E214" t="s">
        <v>30</v>
      </c>
      <c r="F214" s="4">
        <v>1526</v>
      </c>
      <c r="G214" s="5">
        <v>105</v>
      </c>
      <c r="H214" s="26">
        <f>VLOOKUP(data[[#This Row],[Product]], products[], 2,FALSE)</f>
        <v>14.49</v>
      </c>
      <c r="I214" s="14">
        <f>data[[#This Row],[Cost per unit ]]*data[[#This Row],[Units]]</f>
        <v>1521.45</v>
      </c>
      <c r="J214" s="5"/>
    </row>
    <row r="215" spans="3:10" x14ac:dyDescent="0.25">
      <c r="C215" t="s">
        <v>40</v>
      </c>
      <c r="D215" t="s">
        <v>39</v>
      </c>
      <c r="E215" t="s">
        <v>28</v>
      </c>
      <c r="F215" s="4">
        <v>3101</v>
      </c>
      <c r="G215" s="5">
        <v>225</v>
      </c>
      <c r="H215" s="26">
        <f>VLOOKUP(data[[#This Row],[Product]], products[], 2,FALSE)</f>
        <v>10.38</v>
      </c>
      <c r="I215" s="14">
        <f>data[[#This Row],[Cost per unit ]]*data[[#This Row],[Units]]</f>
        <v>2335.5</v>
      </c>
      <c r="J215" s="5"/>
    </row>
    <row r="216" spans="3:10" x14ac:dyDescent="0.25">
      <c r="C216" t="s">
        <v>2</v>
      </c>
      <c r="D216" t="s">
        <v>37</v>
      </c>
      <c r="E216" t="s">
        <v>14</v>
      </c>
      <c r="F216" s="4">
        <v>1057</v>
      </c>
      <c r="G216" s="5">
        <v>54</v>
      </c>
      <c r="H216" s="26">
        <f>VLOOKUP(data[[#This Row],[Product]], products[], 2,FALSE)</f>
        <v>11.7</v>
      </c>
      <c r="I216" s="14">
        <f>data[[#This Row],[Cost per unit ]]*data[[#This Row],[Units]]</f>
        <v>631.79999999999995</v>
      </c>
      <c r="J216" s="5"/>
    </row>
    <row r="217" spans="3:10" x14ac:dyDescent="0.25">
      <c r="C217" t="s">
        <v>7</v>
      </c>
      <c r="D217" t="s">
        <v>37</v>
      </c>
      <c r="E217" t="s">
        <v>26</v>
      </c>
      <c r="F217" s="4">
        <v>5306</v>
      </c>
      <c r="G217" s="5">
        <v>0</v>
      </c>
      <c r="H217" s="26">
        <f>VLOOKUP(data[[#This Row],[Product]], products[], 2,FALSE)</f>
        <v>5.6</v>
      </c>
      <c r="I217" s="14">
        <f>data[[#This Row],[Cost per unit ]]*data[[#This Row],[Units]]</f>
        <v>0</v>
      </c>
      <c r="J217" s="5"/>
    </row>
    <row r="218" spans="3:10" x14ac:dyDescent="0.25">
      <c r="C218" t="s">
        <v>5</v>
      </c>
      <c r="D218" t="s">
        <v>39</v>
      </c>
      <c r="E218" t="s">
        <v>24</v>
      </c>
      <c r="F218" s="4">
        <v>4018</v>
      </c>
      <c r="G218" s="5">
        <v>171</v>
      </c>
      <c r="H218" s="26">
        <f>VLOOKUP(data[[#This Row],[Product]], products[], 2,FALSE)</f>
        <v>4.97</v>
      </c>
      <c r="I218" s="14">
        <f>data[[#This Row],[Cost per unit ]]*data[[#This Row],[Units]]</f>
        <v>849.87</v>
      </c>
      <c r="J218" s="5"/>
    </row>
    <row r="219" spans="3:10" x14ac:dyDescent="0.25">
      <c r="C219" t="s">
        <v>9</v>
      </c>
      <c r="D219" t="s">
        <v>34</v>
      </c>
      <c r="E219" t="s">
        <v>16</v>
      </c>
      <c r="F219" s="4">
        <v>938</v>
      </c>
      <c r="G219" s="5">
        <v>189</v>
      </c>
      <c r="H219" s="26">
        <f>VLOOKUP(data[[#This Row],[Product]], products[], 2,FALSE)</f>
        <v>8.7899999999999991</v>
      </c>
      <c r="I219" s="14">
        <f>data[[#This Row],[Cost per unit ]]*data[[#This Row],[Units]]</f>
        <v>1661.31</v>
      </c>
      <c r="J219" s="5"/>
    </row>
    <row r="220" spans="3:10" x14ac:dyDescent="0.25">
      <c r="C220" t="s">
        <v>7</v>
      </c>
      <c r="D220" t="s">
        <v>38</v>
      </c>
      <c r="E220" t="s">
        <v>18</v>
      </c>
      <c r="F220" s="4">
        <v>1778</v>
      </c>
      <c r="G220" s="5">
        <v>270</v>
      </c>
      <c r="H220" s="26">
        <f>VLOOKUP(data[[#This Row],[Product]], products[], 2,FALSE)</f>
        <v>6.47</v>
      </c>
      <c r="I220" s="14">
        <f>data[[#This Row],[Cost per unit ]]*data[[#This Row],[Units]]</f>
        <v>1746.8999999999999</v>
      </c>
      <c r="J220" s="5"/>
    </row>
    <row r="221" spans="3:10" x14ac:dyDescent="0.25">
      <c r="C221" t="s">
        <v>6</v>
      </c>
      <c r="D221" t="s">
        <v>39</v>
      </c>
      <c r="E221" t="s">
        <v>30</v>
      </c>
      <c r="F221" s="4">
        <v>1638</v>
      </c>
      <c r="G221" s="5">
        <v>63</v>
      </c>
      <c r="H221" s="26">
        <f>VLOOKUP(data[[#This Row],[Product]], products[], 2,FALSE)</f>
        <v>14.49</v>
      </c>
      <c r="I221" s="14">
        <f>data[[#This Row],[Cost per unit ]]*data[[#This Row],[Units]]</f>
        <v>912.87</v>
      </c>
      <c r="J221" s="5"/>
    </row>
    <row r="222" spans="3:10" x14ac:dyDescent="0.25">
      <c r="C222" t="s">
        <v>41</v>
      </c>
      <c r="D222" t="s">
        <v>38</v>
      </c>
      <c r="E222" t="s">
        <v>25</v>
      </c>
      <c r="F222" s="4">
        <v>154</v>
      </c>
      <c r="G222" s="5">
        <v>21</v>
      </c>
      <c r="H222" s="26">
        <f>VLOOKUP(data[[#This Row],[Product]], products[], 2,FALSE)</f>
        <v>13.15</v>
      </c>
      <c r="I222" s="14">
        <f>data[[#This Row],[Cost per unit ]]*data[[#This Row],[Units]]</f>
        <v>276.15000000000003</v>
      </c>
      <c r="J222" s="5"/>
    </row>
    <row r="223" spans="3:10" x14ac:dyDescent="0.25">
      <c r="C223" t="s">
        <v>7</v>
      </c>
      <c r="D223" t="s">
        <v>37</v>
      </c>
      <c r="E223" t="s">
        <v>22</v>
      </c>
      <c r="F223" s="4">
        <v>9835</v>
      </c>
      <c r="G223" s="5">
        <v>207</v>
      </c>
      <c r="H223" s="26">
        <f>VLOOKUP(data[[#This Row],[Product]], products[], 2,FALSE)</f>
        <v>9.77</v>
      </c>
      <c r="I223" s="14">
        <f>data[[#This Row],[Cost per unit ]]*data[[#This Row],[Units]]</f>
        <v>2022.3899999999999</v>
      </c>
      <c r="J223" s="5"/>
    </row>
    <row r="224" spans="3:10" x14ac:dyDescent="0.25">
      <c r="C224" t="s">
        <v>9</v>
      </c>
      <c r="D224" t="s">
        <v>37</v>
      </c>
      <c r="E224" t="s">
        <v>20</v>
      </c>
      <c r="F224" s="4">
        <v>7273</v>
      </c>
      <c r="G224" s="5">
        <v>96</v>
      </c>
      <c r="H224" s="26">
        <f>VLOOKUP(data[[#This Row],[Product]], products[], 2,FALSE)</f>
        <v>10.62</v>
      </c>
      <c r="I224" s="14">
        <f>data[[#This Row],[Cost per unit ]]*data[[#This Row],[Units]]</f>
        <v>1019.52</v>
      </c>
      <c r="J224" s="5"/>
    </row>
    <row r="225" spans="3:10" x14ac:dyDescent="0.25">
      <c r="C225" t="s">
        <v>5</v>
      </c>
      <c r="D225" t="s">
        <v>39</v>
      </c>
      <c r="E225" t="s">
        <v>22</v>
      </c>
      <c r="F225" s="4">
        <v>6909</v>
      </c>
      <c r="G225" s="5">
        <v>81</v>
      </c>
      <c r="H225" s="26">
        <f>VLOOKUP(data[[#This Row],[Product]], products[], 2,FALSE)</f>
        <v>9.77</v>
      </c>
      <c r="I225" s="14">
        <f>data[[#This Row],[Cost per unit ]]*data[[#This Row],[Units]]</f>
        <v>791.37</v>
      </c>
      <c r="J225" s="5"/>
    </row>
    <row r="226" spans="3:10" x14ac:dyDescent="0.25">
      <c r="C226" t="s">
        <v>9</v>
      </c>
      <c r="D226" t="s">
        <v>39</v>
      </c>
      <c r="E226" t="s">
        <v>24</v>
      </c>
      <c r="F226" s="4">
        <v>3920</v>
      </c>
      <c r="G226" s="5">
        <v>306</v>
      </c>
      <c r="H226" s="26">
        <f>VLOOKUP(data[[#This Row],[Product]], products[], 2,FALSE)</f>
        <v>4.97</v>
      </c>
      <c r="I226" s="14">
        <f>data[[#This Row],[Cost per unit ]]*data[[#This Row],[Units]]</f>
        <v>1520.82</v>
      </c>
      <c r="J226" s="5"/>
    </row>
    <row r="227" spans="3:10" x14ac:dyDescent="0.25">
      <c r="C227" t="s">
        <v>10</v>
      </c>
      <c r="D227" t="s">
        <v>39</v>
      </c>
      <c r="E227" t="s">
        <v>21</v>
      </c>
      <c r="F227" s="4">
        <v>4858</v>
      </c>
      <c r="G227" s="5">
        <v>279</v>
      </c>
      <c r="H227" s="26">
        <f>VLOOKUP(data[[#This Row],[Product]], products[], 2,FALSE)</f>
        <v>9</v>
      </c>
      <c r="I227" s="14">
        <f>data[[#This Row],[Cost per unit ]]*data[[#This Row],[Units]]</f>
        <v>2511</v>
      </c>
      <c r="J227" s="5"/>
    </row>
    <row r="228" spans="3:10" x14ac:dyDescent="0.25">
      <c r="C228" t="s">
        <v>2</v>
      </c>
      <c r="D228" t="s">
        <v>38</v>
      </c>
      <c r="E228" t="s">
        <v>4</v>
      </c>
      <c r="F228" s="4">
        <v>3549</v>
      </c>
      <c r="G228" s="5">
        <v>3</v>
      </c>
      <c r="H228" s="26">
        <f>VLOOKUP(data[[#This Row],[Product]], products[], 2,FALSE)</f>
        <v>11.88</v>
      </c>
      <c r="I228" s="14">
        <f>data[[#This Row],[Cost per unit ]]*data[[#This Row],[Units]]</f>
        <v>35.64</v>
      </c>
      <c r="J228" s="5"/>
    </row>
    <row r="229" spans="3:10" x14ac:dyDescent="0.25">
      <c r="C229" t="s">
        <v>7</v>
      </c>
      <c r="D229" t="s">
        <v>39</v>
      </c>
      <c r="E229" t="s">
        <v>27</v>
      </c>
      <c r="F229" s="4">
        <v>966</v>
      </c>
      <c r="G229" s="5">
        <v>198</v>
      </c>
      <c r="H229" s="26">
        <f>VLOOKUP(data[[#This Row],[Product]], products[], 2,FALSE)</f>
        <v>16.73</v>
      </c>
      <c r="I229" s="14">
        <f>data[[#This Row],[Cost per unit ]]*data[[#This Row],[Units]]</f>
        <v>3312.54</v>
      </c>
      <c r="J229" s="5"/>
    </row>
    <row r="230" spans="3:10" x14ac:dyDescent="0.25">
      <c r="C230" t="s">
        <v>5</v>
      </c>
      <c r="D230" t="s">
        <v>39</v>
      </c>
      <c r="E230" t="s">
        <v>18</v>
      </c>
      <c r="F230" s="4">
        <v>385</v>
      </c>
      <c r="G230" s="5">
        <v>249</v>
      </c>
      <c r="H230" s="26">
        <f>VLOOKUP(data[[#This Row],[Product]], products[], 2,FALSE)</f>
        <v>6.47</v>
      </c>
      <c r="I230" s="14">
        <f>data[[#This Row],[Cost per unit ]]*data[[#This Row],[Units]]</f>
        <v>1611.03</v>
      </c>
      <c r="J230" s="5"/>
    </row>
    <row r="231" spans="3:10" x14ac:dyDescent="0.25">
      <c r="C231" t="s">
        <v>6</v>
      </c>
      <c r="D231" t="s">
        <v>34</v>
      </c>
      <c r="E231" t="s">
        <v>16</v>
      </c>
      <c r="F231" s="4">
        <v>2219</v>
      </c>
      <c r="G231" s="5">
        <v>75</v>
      </c>
      <c r="H231" s="26">
        <f>VLOOKUP(data[[#This Row],[Product]], products[], 2,FALSE)</f>
        <v>8.7899999999999991</v>
      </c>
      <c r="I231" s="14">
        <f>data[[#This Row],[Cost per unit ]]*data[[#This Row],[Units]]</f>
        <v>659.24999999999989</v>
      </c>
      <c r="J231" s="5"/>
    </row>
    <row r="232" spans="3:10" x14ac:dyDescent="0.25">
      <c r="C232" t="s">
        <v>9</v>
      </c>
      <c r="D232" t="s">
        <v>36</v>
      </c>
      <c r="E232" t="s">
        <v>32</v>
      </c>
      <c r="F232" s="4">
        <v>2954</v>
      </c>
      <c r="G232" s="5">
        <v>189</v>
      </c>
      <c r="H232" s="26">
        <f>VLOOKUP(data[[#This Row],[Product]], products[], 2,FALSE)</f>
        <v>8.65</v>
      </c>
      <c r="I232" s="14">
        <f>data[[#This Row],[Cost per unit ]]*data[[#This Row],[Units]]</f>
        <v>1634.8500000000001</v>
      </c>
      <c r="J232" s="5"/>
    </row>
    <row r="233" spans="3:10" x14ac:dyDescent="0.25">
      <c r="C233" t="s">
        <v>7</v>
      </c>
      <c r="D233" t="s">
        <v>36</v>
      </c>
      <c r="E233" t="s">
        <v>32</v>
      </c>
      <c r="F233" s="4">
        <v>280</v>
      </c>
      <c r="G233" s="5">
        <v>87</v>
      </c>
      <c r="H233" s="26">
        <f>VLOOKUP(data[[#This Row],[Product]], products[], 2,FALSE)</f>
        <v>8.65</v>
      </c>
      <c r="I233" s="14">
        <f>data[[#This Row],[Cost per unit ]]*data[[#This Row],[Units]]</f>
        <v>752.55000000000007</v>
      </c>
      <c r="J233" s="5"/>
    </row>
    <row r="234" spans="3:10" x14ac:dyDescent="0.25">
      <c r="C234" t="s">
        <v>41</v>
      </c>
      <c r="D234" t="s">
        <v>36</v>
      </c>
      <c r="E234" t="s">
        <v>30</v>
      </c>
      <c r="F234" s="4">
        <v>6118</v>
      </c>
      <c r="G234" s="5">
        <v>174</v>
      </c>
      <c r="H234" s="26">
        <f>VLOOKUP(data[[#This Row],[Product]], products[], 2,FALSE)</f>
        <v>14.49</v>
      </c>
      <c r="I234" s="14">
        <f>data[[#This Row],[Cost per unit ]]*data[[#This Row],[Units]]</f>
        <v>2521.2600000000002</v>
      </c>
      <c r="J234" s="5"/>
    </row>
    <row r="235" spans="3:10" x14ac:dyDescent="0.25">
      <c r="C235" t="s">
        <v>2</v>
      </c>
      <c r="D235" t="s">
        <v>39</v>
      </c>
      <c r="E235" t="s">
        <v>15</v>
      </c>
      <c r="F235" s="4">
        <v>4802</v>
      </c>
      <c r="G235" s="5">
        <v>36</v>
      </c>
      <c r="H235" s="26">
        <f>VLOOKUP(data[[#This Row],[Product]], products[], 2,FALSE)</f>
        <v>11.73</v>
      </c>
      <c r="I235" s="14">
        <f>data[[#This Row],[Cost per unit ]]*data[[#This Row],[Units]]</f>
        <v>422.28000000000003</v>
      </c>
      <c r="J235" s="5"/>
    </row>
    <row r="236" spans="3:10" x14ac:dyDescent="0.25">
      <c r="C236" t="s">
        <v>9</v>
      </c>
      <c r="D236" t="s">
        <v>38</v>
      </c>
      <c r="E236" t="s">
        <v>24</v>
      </c>
      <c r="F236" s="4">
        <v>4137</v>
      </c>
      <c r="G236" s="5">
        <v>60</v>
      </c>
      <c r="H236" s="26">
        <f>VLOOKUP(data[[#This Row],[Product]], products[], 2,FALSE)</f>
        <v>4.97</v>
      </c>
      <c r="I236" s="14">
        <f>data[[#This Row],[Cost per unit ]]*data[[#This Row],[Units]]</f>
        <v>298.2</v>
      </c>
      <c r="J236" s="5"/>
    </row>
    <row r="237" spans="3:10" x14ac:dyDescent="0.25">
      <c r="C237" t="s">
        <v>3</v>
      </c>
      <c r="D237" t="s">
        <v>35</v>
      </c>
      <c r="E237" t="s">
        <v>23</v>
      </c>
      <c r="F237" s="4">
        <v>2023</v>
      </c>
      <c r="G237" s="5">
        <v>78</v>
      </c>
      <c r="H237" s="26">
        <f>VLOOKUP(data[[#This Row],[Product]], products[], 2,FALSE)</f>
        <v>6.49</v>
      </c>
      <c r="I237" s="14">
        <f>data[[#This Row],[Cost per unit ]]*data[[#This Row],[Units]]</f>
        <v>506.22</v>
      </c>
      <c r="J237" s="5"/>
    </row>
    <row r="238" spans="3:10" x14ac:dyDescent="0.25">
      <c r="C238" t="s">
        <v>9</v>
      </c>
      <c r="D238" t="s">
        <v>36</v>
      </c>
      <c r="E238" t="s">
        <v>30</v>
      </c>
      <c r="F238" s="4">
        <v>9051</v>
      </c>
      <c r="G238" s="5">
        <v>57</v>
      </c>
      <c r="H238" s="26">
        <f>VLOOKUP(data[[#This Row],[Product]], products[], 2,FALSE)</f>
        <v>14.49</v>
      </c>
      <c r="I238" s="14">
        <f>data[[#This Row],[Cost per unit ]]*data[[#This Row],[Units]]</f>
        <v>825.93000000000006</v>
      </c>
      <c r="J238" s="5"/>
    </row>
    <row r="239" spans="3:10" x14ac:dyDescent="0.25">
      <c r="C239" t="s">
        <v>9</v>
      </c>
      <c r="D239" t="s">
        <v>37</v>
      </c>
      <c r="E239" t="s">
        <v>28</v>
      </c>
      <c r="F239" s="4">
        <v>2919</v>
      </c>
      <c r="G239" s="5">
        <v>45</v>
      </c>
      <c r="H239" s="26">
        <f>VLOOKUP(data[[#This Row],[Product]], products[], 2,FALSE)</f>
        <v>10.38</v>
      </c>
      <c r="I239" s="14">
        <f>data[[#This Row],[Cost per unit ]]*data[[#This Row],[Units]]</f>
        <v>467.1</v>
      </c>
      <c r="J239" s="5"/>
    </row>
    <row r="240" spans="3:10" x14ac:dyDescent="0.25">
      <c r="C240" t="s">
        <v>41</v>
      </c>
      <c r="D240" t="s">
        <v>38</v>
      </c>
      <c r="E240" t="s">
        <v>22</v>
      </c>
      <c r="F240" s="4">
        <v>5915</v>
      </c>
      <c r="G240" s="5">
        <v>3</v>
      </c>
      <c r="H240" s="26">
        <f>VLOOKUP(data[[#This Row],[Product]], products[], 2,FALSE)</f>
        <v>9.77</v>
      </c>
      <c r="I240" s="14">
        <f>data[[#This Row],[Cost per unit ]]*data[[#This Row],[Units]]</f>
        <v>29.31</v>
      </c>
      <c r="J240" s="5"/>
    </row>
    <row r="241" spans="3:10" x14ac:dyDescent="0.25">
      <c r="C241" t="s">
        <v>10</v>
      </c>
      <c r="D241" t="s">
        <v>35</v>
      </c>
      <c r="E241" t="s">
        <v>15</v>
      </c>
      <c r="F241" s="4">
        <v>2562</v>
      </c>
      <c r="G241" s="5">
        <v>6</v>
      </c>
      <c r="H241" s="26">
        <f>VLOOKUP(data[[#This Row],[Product]], products[], 2,FALSE)</f>
        <v>11.73</v>
      </c>
      <c r="I241" s="14">
        <f>data[[#This Row],[Cost per unit ]]*data[[#This Row],[Units]]</f>
        <v>70.38</v>
      </c>
      <c r="J241" s="5"/>
    </row>
    <row r="242" spans="3:10" x14ac:dyDescent="0.25">
      <c r="C242" t="s">
        <v>5</v>
      </c>
      <c r="D242" t="s">
        <v>37</v>
      </c>
      <c r="E242" t="s">
        <v>25</v>
      </c>
      <c r="F242" s="4">
        <v>8813</v>
      </c>
      <c r="G242" s="5">
        <v>21</v>
      </c>
      <c r="H242" s="26">
        <f>VLOOKUP(data[[#This Row],[Product]], products[], 2,FALSE)</f>
        <v>13.15</v>
      </c>
      <c r="I242" s="14">
        <f>data[[#This Row],[Cost per unit ]]*data[[#This Row],[Units]]</f>
        <v>276.15000000000003</v>
      </c>
      <c r="J242" s="5"/>
    </row>
    <row r="243" spans="3:10" x14ac:dyDescent="0.25">
      <c r="C243" t="s">
        <v>5</v>
      </c>
      <c r="D243" t="s">
        <v>36</v>
      </c>
      <c r="E243" t="s">
        <v>18</v>
      </c>
      <c r="F243" s="4">
        <v>6111</v>
      </c>
      <c r="G243" s="5">
        <v>3</v>
      </c>
      <c r="H243" s="26">
        <f>VLOOKUP(data[[#This Row],[Product]], products[], 2,FALSE)</f>
        <v>6.47</v>
      </c>
      <c r="I243" s="14">
        <f>data[[#This Row],[Cost per unit ]]*data[[#This Row],[Units]]</f>
        <v>19.41</v>
      </c>
      <c r="J243" s="5"/>
    </row>
    <row r="244" spans="3:10" x14ac:dyDescent="0.25">
      <c r="C244" t="s">
        <v>8</v>
      </c>
      <c r="D244" t="s">
        <v>34</v>
      </c>
      <c r="E244" t="s">
        <v>31</v>
      </c>
      <c r="F244" s="4">
        <v>3507</v>
      </c>
      <c r="G244" s="5">
        <v>288</v>
      </c>
      <c r="H244" s="26">
        <f>VLOOKUP(data[[#This Row],[Product]], products[], 2,FALSE)</f>
        <v>5.79</v>
      </c>
      <c r="I244" s="14">
        <f>data[[#This Row],[Cost per unit ]]*data[[#This Row],[Units]]</f>
        <v>1667.52</v>
      </c>
      <c r="J244" s="5"/>
    </row>
    <row r="245" spans="3:10" x14ac:dyDescent="0.25">
      <c r="C245" t="s">
        <v>6</v>
      </c>
      <c r="D245" t="s">
        <v>36</v>
      </c>
      <c r="E245" t="s">
        <v>13</v>
      </c>
      <c r="F245" s="4">
        <v>4319</v>
      </c>
      <c r="G245" s="5">
        <v>30</v>
      </c>
      <c r="H245" s="26">
        <f>VLOOKUP(data[[#This Row],[Product]], products[], 2,FALSE)</f>
        <v>9.33</v>
      </c>
      <c r="I245" s="14">
        <f>data[[#This Row],[Cost per unit ]]*data[[#This Row],[Units]]</f>
        <v>279.89999999999998</v>
      </c>
      <c r="J245" s="5"/>
    </row>
    <row r="246" spans="3:10" x14ac:dyDescent="0.25">
      <c r="C246" t="s">
        <v>40</v>
      </c>
      <c r="D246" t="s">
        <v>38</v>
      </c>
      <c r="E246" t="s">
        <v>26</v>
      </c>
      <c r="F246" s="4">
        <v>609</v>
      </c>
      <c r="G246" s="5">
        <v>87</v>
      </c>
      <c r="H246" s="26">
        <f>VLOOKUP(data[[#This Row],[Product]], products[], 2,FALSE)</f>
        <v>5.6</v>
      </c>
      <c r="I246" s="14">
        <f>data[[#This Row],[Cost per unit ]]*data[[#This Row],[Units]]</f>
        <v>487.2</v>
      </c>
      <c r="J246" s="5"/>
    </row>
    <row r="247" spans="3:10" x14ac:dyDescent="0.25">
      <c r="C247" t="s">
        <v>40</v>
      </c>
      <c r="D247" t="s">
        <v>39</v>
      </c>
      <c r="E247" t="s">
        <v>27</v>
      </c>
      <c r="F247" s="4">
        <v>6370</v>
      </c>
      <c r="G247" s="5">
        <v>30</v>
      </c>
      <c r="H247" s="26">
        <f>VLOOKUP(data[[#This Row],[Product]], products[], 2,FALSE)</f>
        <v>16.73</v>
      </c>
      <c r="I247" s="14">
        <f>data[[#This Row],[Cost per unit ]]*data[[#This Row],[Units]]</f>
        <v>501.90000000000003</v>
      </c>
      <c r="J247" s="5"/>
    </row>
    <row r="248" spans="3:10" x14ac:dyDescent="0.25">
      <c r="C248" t="s">
        <v>5</v>
      </c>
      <c r="D248" t="s">
        <v>38</v>
      </c>
      <c r="E248" t="s">
        <v>19</v>
      </c>
      <c r="F248" s="4">
        <v>5474</v>
      </c>
      <c r="G248" s="5">
        <v>168</v>
      </c>
      <c r="H248" s="26">
        <f>VLOOKUP(data[[#This Row],[Product]], products[], 2,FALSE)</f>
        <v>7.64</v>
      </c>
      <c r="I248" s="14">
        <f>data[[#This Row],[Cost per unit ]]*data[[#This Row],[Units]]</f>
        <v>1283.52</v>
      </c>
      <c r="J248" s="5"/>
    </row>
    <row r="249" spans="3:10" x14ac:dyDescent="0.25">
      <c r="C249" t="s">
        <v>40</v>
      </c>
      <c r="D249" t="s">
        <v>36</v>
      </c>
      <c r="E249" t="s">
        <v>27</v>
      </c>
      <c r="F249" s="4">
        <v>3164</v>
      </c>
      <c r="G249" s="5">
        <v>306</v>
      </c>
      <c r="H249" s="26">
        <f>VLOOKUP(data[[#This Row],[Product]], products[], 2,FALSE)</f>
        <v>16.73</v>
      </c>
      <c r="I249" s="14">
        <f>data[[#This Row],[Cost per unit ]]*data[[#This Row],[Units]]</f>
        <v>5119.38</v>
      </c>
      <c r="J249" s="5"/>
    </row>
    <row r="250" spans="3:10" x14ac:dyDescent="0.25">
      <c r="C250" t="s">
        <v>6</v>
      </c>
      <c r="D250" t="s">
        <v>35</v>
      </c>
      <c r="E250" t="s">
        <v>4</v>
      </c>
      <c r="F250" s="4">
        <v>1302</v>
      </c>
      <c r="G250" s="5">
        <v>402</v>
      </c>
      <c r="H250" s="26">
        <f>VLOOKUP(data[[#This Row],[Product]], products[], 2,FALSE)</f>
        <v>11.88</v>
      </c>
      <c r="I250" s="14">
        <f>data[[#This Row],[Cost per unit ]]*data[[#This Row],[Units]]</f>
        <v>4775.76</v>
      </c>
      <c r="J250" s="5"/>
    </row>
    <row r="251" spans="3:10" x14ac:dyDescent="0.25">
      <c r="C251" t="s">
        <v>3</v>
      </c>
      <c r="D251" t="s">
        <v>37</v>
      </c>
      <c r="E251" t="s">
        <v>28</v>
      </c>
      <c r="F251" s="4">
        <v>7308</v>
      </c>
      <c r="G251" s="5">
        <v>327</v>
      </c>
      <c r="H251" s="26">
        <f>VLOOKUP(data[[#This Row],[Product]], products[], 2,FALSE)</f>
        <v>10.38</v>
      </c>
      <c r="I251" s="14">
        <f>data[[#This Row],[Cost per unit ]]*data[[#This Row],[Units]]</f>
        <v>3394.26</v>
      </c>
      <c r="J251" s="5"/>
    </row>
    <row r="252" spans="3:10" x14ac:dyDescent="0.25">
      <c r="C252" t="s">
        <v>40</v>
      </c>
      <c r="D252" t="s">
        <v>37</v>
      </c>
      <c r="E252" t="s">
        <v>27</v>
      </c>
      <c r="F252" s="4">
        <v>6132</v>
      </c>
      <c r="G252" s="5">
        <v>93</v>
      </c>
      <c r="H252" s="26">
        <f>VLOOKUP(data[[#This Row],[Product]], products[], 2,FALSE)</f>
        <v>16.73</v>
      </c>
      <c r="I252" s="14">
        <f>data[[#This Row],[Cost per unit ]]*data[[#This Row],[Units]]</f>
        <v>1555.89</v>
      </c>
      <c r="J252" s="5"/>
    </row>
    <row r="253" spans="3:10" x14ac:dyDescent="0.25">
      <c r="C253" t="s">
        <v>10</v>
      </c>
      <c r="D253" t="s">
        <v>35</v>
      </c>
      <c r="E253" t="s">
        <v>14</v>
      </c>
      <c r="F253" s="4">
        <v>3472</v>
      </c>
      <c r="G253" s="5">
        <v>96</v>
      </c>
      <c r="H253" s="26">
        <f>VLOOKUP(data[[#This Row],[Product]], products[], 2,FALSE)</f>
        <v>11.7</v>
      </c>
      <c r="I253" s="14">
        <f>data[[#This Row],[Cost per unit ]]*data[[#This Row],[Units]]</f>
        <v>1123.1999999999998</v>
      </c>
      <c r="J253" s="5"/>
    </row>
    <row r="254" spans="3:10" x14ac:dyDescent="0.25">
      <c r="C254" t="s">
        <v>8</v>
      </c>
      <c r="D254" t="s">
        <v>39</v>
      </c>
      <c r="E254" t="s">
        <v>18</v>
      </c>
      <c r="F254" s="4">
        <v>9660</v>
      </c>
      <c r="G254" s="5">
        <v>27</v>
      </c>
      <c r="H254" s="26">
        <f>VLOOKUP(data[[#This Row],[Product]], products[], 2,FALSE)</f>
        <v>6.47</v>
      </c>
      <c r="I254" s="14">
        <f>data[[#This Row],[Cost per unit ]]*data[[#This Row],[Units]]</f>
        <v>174.69</v>
      </c>
      <c r="J254" s="5"/>
    </row>
    <row r="255" spans="3:10" x14ac:dyDescent="0.25">
      <c r="C255" t="s">
        <v>9</v>
      </c>
      <c r="D255" t="s">
        <v>38</v>
      </c>
      <c r="E255" t="s">
        <v>26</v>
      </c>
      <c r="F255" s="4">
        <v>2436</v>
      </c>
      <c r="G255" s="5">
        <v>99</v>
      </c>
      <c r="H255" s="26">
        <f>VLOOKUP(data[[#This Row],[Product]], products[], 2,FALSE)</f>
        <v>5.6</v>
      </c>
      <c r="I255" s="14">
        <f>data[[#This Row],[Cost per unit ]]*data[[#This Row],[Units]]</f>
        <v>554.4</v>
      </c>
      <c r="J255" s="5"/>
    </row>
    <row r="256" spans="3:10" x14ac:dyDescent="0.25">
      <c r="C256" t="s">
        <v>9</v>
      </c>
      <c r="D256" t="s">
        <v>38</v>
      </c>
      <c r="E256" t="s">
        <v>33</v>
      </c>
      <c r="F256" s="4">
        <v>9506</v>
      </c>
      <c r="G256" s="5">
        <v>87</v>
      </c>
      <c r="H256" s="26">
        <f>VLOOKUP(data[[#This Row],[Product]], products[], 2,FALSE)</f>
        <v>12.37</v>
      </c>
      <c r="I256" s="14">
        <f>data[[#This Row],[Cost per unit ]]*data[[#This Row],[Units]]</f>
        <v>1076.1899999999998</v>
      </c>
      <c r="J256" s="5"/>
    </row>
    <row r="257" spans="3:10" x14ac:dyDescent="0.25">
      <c r="C257" t="s">
        <v>10</v>
      </c>
      <c r="D257" t="s">
        <v>37</v>
      </c>
      <c r="E257" t="s">
        <v>21</v>
      </c>
      <c r="F257" s="4">
        <v>245</v>
      </c>
      <c r="G257" s="5">
        <v>288</v>
      </c>
      <c r="H257" s="26">
        <f>VLOOKUP(data[[#This Row],[Product]], products[], 2,FALSE)</f>
        <v>9</v>
      </c>
      <c r="I257" s="14">
        <f>data[[#This Row],[Cost per unit ]]*data[[#This Row],[Units]]</f>
        <v>2592</v>
      </c>
      <c r="J257" s="5"/>
    </row>
    <row r="258" spans="3:10" x14ac:dyDescent="0.25">
      <c r="C258" t="s">
        <v>8</v>
      </c>
      <c r="D258" t="s">
        <v>35</v>
      </c>
      <c r="E258" t="s">
        <v>20</v>
      </c>
      <c r="F258" s="4">
        <v>2702</v>
      </c>
      <c r="G258" s="5">
        <v>363</v>
      </c>
      <c r="H258" s="26">
        <f>VLOOKUP(data[[#This Row],[Product]], products[], 2,FALSE)</f>
        <v>10.62</v>
      </c>
      <c r="I258" s="14">
        <f>data[[#This Row],[Cost per unit ]]*data[[#This Row],[Units]]</f>
        <v>3855.0599999999995</v>
      </c>
      <c r="J258" s="5"/>
    </row>
    <row r="259" spans="3:10" x14ac:dyDescent="0.25">
      <c r="C259" t="s">
        <v>10</v>
      </c>
      <c r="D259" t="s">
        <v>34</v>
      </c>
      <c r="E259" t="s">
        <v>17</v>
      </c>
      <c r="F259" s="4">
        <v>700</v>
      </c>
      <c r="G259" s="5">
        <v>87</v>
      </c>
      <c r="H259" s="26">
        <f>VLOOKUP(data[[#This Row],[Product]], products[], 2,FALSE)</f>
        <v>3.11</v>
      </c>
      <c r="I259" s="14">
        <f>data[[#This Row],[Cost per unit ]]*data[[#This Row],[Units]]</f>
        <v>270.57</v>
      </c>
      <c r="J259" s="5"/>
    </row>
    <row r="260" spans="3:10" x14ac:dyDescent="0.25">
      <c r="C260" t="s">
        <v>6</v>
      </c>
      <c r="D260" t="s">
        <v>34</v>
      </c>
      <c r="E260" t="s">
        <v>17</v>
      </c>
      <c r="F260" s="4">
        <v>3759</v>
      </c>
      <c r="G260" s="5">
        <v>150</v>
      </c>
      <c r="H260" s="26">
        <f>VLOOKUP(data[[#This Row],[Product]], products[], 2,FALSE)</f>
        <v>3.11</v>
      </c>
      <c r="I260" s="14">
        <f>data[[#This Row],[Cost per unit ]]*data[[#This Row],[Units]]</f>
        <v>466.5</v>
      </c>
      <c r="J260" s="5"/>
    </row>
    <row r="261" spans="3:10" x14ac:dyDescent="0.25">
      <c r="C261" t="s">
        <v>2</v>
      </c>
      <c r="D261" t="s">
        <v>35</v>
      </c>
      <c r="E261" t="s">
        <v>17</v>
      </c>
      <c r="F261" s="4">
        <v>1589</v>
      </c>
      <c r="G261" s="5">
        <v>303</v>
      </c>
      <c r="H261" s="26">
        <f>VLOOKUP(data[[#This Row],[Product]], products[], 2,FALSE)</f>
        <v>3.11</v>
      </c>
      <c r="I261" s="14">
        <f>data[[#This Row],[Cost per unit ]]*data[[#This Row],[Units]]</f>
        <v>942.32999999999993</v>
      </c>
      <c r="J261" s="5"/>
    </row>
    <row r="262" spans="3:10" x14ac:dyDescent="0.25">
      <c r="C262" t="s">
        <v>7</v>
      </c>
      <c r="D262" t="s">
        <v>35</v>
      </c>
      <c r="E262" t="s">
        <v>28</v>
      </c>
      <c r="F262" s="4">
        <v>5194</v>
      </c>
      <c r="G262" s="5">
        <v>288</v>
      </c>
      <c r="H262" s="26">
        <f>VLOOKUP(data[[#This Row],[Product]], products[], 2,FALSE)</f>
        <v>10.38</v>
      </c>
      <c r="I262" s="14">
        <f>data[[#This Row],[Cost per unit ]]*data[[#This Row],[Units]]</f>
        <v>2989.44</v>
      </c>
      <c r="J262" s="5"/>
    </row>
    <row r="263" spans="3:10" x14ac:dyDescent="0.25">
      <c r="C263" t="s">
        <v>10</v>
      </c>
      <c r="D263" t="s">
        <v>36</v>
      </c>
      <c r="E263" t="s">
        <v>13</v>
      </c>
      <c r="F263" s="4">
        <v>945</v>
      </c>
      <c r="G263" s="5">
        <v>75</v>
      </c>
      <c r="H263" s="26">
        <f>VLOOKUP(data[[#This Row],[Product]], products[], 2,FALSE)</f>
        <v>9.33</v>
      </c>
      <c r="I263" s="14">
        <f>data[[#This Row],[Cost per unit ]]*data[[#This Row],[Units]]</f>
        <v>699.75</v>
      </c>
      <c r="J263" s="5"/>
    </row>
    <row r="264" spans="3:10" x14ac:dyDescent="0.25">
      <c r="C264" t="s">
        <v>40</v>
      </c>
      <c r="D264" t="s">
        <v>38</v>
      </c>
      <c r="E264" t="s">
        <v>31</v>
      </c>
      <c r="F264" s="4">
        <v>1988</v>
      </c>
      <c r="G264" s="5">
        <v>39</v>
      </c>
      <c r="H264" s="26">
        <f>VLOOKUP(data[[#This Row],[Product]], products[], 2,FALSE)</f>
        <v>5.79</v>
      </c>
      <c r="I264" s="14">
        <f>data[[#This Row],[Cost per unit ]]*data[[#This Row],[Units]]</f>
        <v>225.81</v>
      </c>
      <c r="J264" s="5"/>
    </row>
    <row r="265" spans="3:10" x14ac:dyDescent="0.25">
      <c r="C265" t="s">
        <v>6</v>
      </c>
      <c r="D265" t="s">
        <v>34</v>
      </c>
      <c r="E265" t="s">
        <v>32</v>
      </c>
      <c r="F265" s="4">
        <v>6734</v>
      </c>
      <c r="G265" s="5">
        <v>123</v>
      </c>
      <c r="H265" s="26">
        <f>VLOOKUP(data[[#This Row],[Product]], products[], 2,FALSE)</f>
        <v>8.65</v>
      </c>
      <c r="I265" s="14">
        <f>data[[#This Row],[Cost per unit ]]*data[[#This Row],[Units]]</f>
        <v>1063.95</v>
      </c>
      <c r="J265" s="5"/>
    </row>
    <row r="266" spans="3:10" x14ac:dyDescent="0.25">
      <c r="C266" t="s">
        <v>40</v>
      </c>
      <c r="D266" t="s">
        <v>36</v>
      </c>
      <c r="E266" t="s">
        <v>4</v>
      </c>
      <c r="F266" s="4">
        <v>217</v>
      </c>
      <c r="G266" s="5">
        <v>36</v>
      </c>
      <c r="H266" s="26">
        <f>VLOOKUP(data[[#This Row],[Product]], products[], 2,FALSE)</f>
        <v>11.88</v>
      </c>
      <c r="I266" s="14">
        <f>data[[#This Row],[Cost per unit ]]*data[[#This Row],[Units]]</f>
        <v>427.68</v>
      </c>
      <c r="J266" s="5"/>
    </row>
    <row r="267" spans="3:10" x14ac:dyDescent="0.25">
      <c r="C267" t="s">
        <v>5</v>
      </c>
      <c r="D267" t="s">
        <v>34</v>
      </c>
      <c r="E267" t="s">
        <v>22</v>
      </c>
      <c r="F267" s="4">
        <v>6279</v>
      </c>
      <c r="G267" s="5">
        <v>237</v>
      </c>
      <c r="H267" s="26">
        <f>VLOOKUP(data[[#This Row],[Product]], products[], 2,FALSE)</f>
        <v>9.77</v>
      </c>
      <c r="I267" s="14">
        <f>data[[#This Row],[Cost per unit ]]*data[[#This Row],[Units]]</f>
        <v>2315.4899999999998</v>
      </c>
      <c r="J267" s="5"/>
    </row>
    <row r="268" spans="3:10" x14ac:dyDescent="0.25">
      <c r="C268" t="s">
        <v>40</v>
      </c>
      <c r="D268" t="s">
        <v>36</v>
      </c>
      <c r="E268" t="s">
        <v>13</v>
      </c>
      <c r="F268" s="4">
        <v>4424</v>
      </c>
      <c r="G268" s="5">
        <v>201</v>
      </c>
      <c r="H268" s="26">
        <f>VLOOKUP(data[[#This Row],[Product]], products[], 2,FALSE)</f>
        <v>9.33</v>
      </c>
      <c r="I268" s="14">
        <f>data[[#This Row],[Cost per unit ]]*data[[#This Row],[Units]]</f>
        <v>1875.33</v>
      </c>
      <c r="J268" s="5"/>
    </row>
    <row r="269" spans="3:10" x14ac:dyDescent="0.25">
      <c r="C269" t="s">
        <v>2</v>
      </c>
      <c r="D269" t="s">
        <v>36</v>
      </c>
      <c r="E269" t="s">
        <v>17</v>
      </c>
      <c r="F269" s="4">
        <v>189</v>
      </c>
      <c r="G269" s="5">
        <v>48</v>
      </c>
      <c r="H269" s="26">
        <f>VLOOKUP(data[[#This Row],[Product]], products[], 2,FALSE)</f>
        <v>3.11</v>
      </c>
      <c r="I269" s="14">
        <f>data[[#This Row],[Cost per unit ]]*data[[#This Row],[Units]]</f>
        <v>149.28</v>
      </c>
      <c r="J269" s="5"/>
    </row>
    <row r="270" spans="3:10" x14ac:dyDescent="0.25">
      <c r="C270" t="s">
        <v>5</v>
      </c>
      <c r="D270" t="s">
        <v>35</v>
      </c>
      <c r="E270" t="s">
        <v>22</v>
      </c>
      <c r="F270" s="4">
        <v>490</v>
      </c>
      <c r="G270" s="5">
        <v>84</v>
      </c>
      <c r="H270" s="26">
        <f>VLOOKUP(data[[#This Row],[Product]], products[], 2,FALSE)</f>
        <v>9.77</v>
      </c>
      <c r="I270" s="14">
        <f>data[[#This Row],[Cost per unit ]]*data[[#This Row],[Units]]</f>
        <v>820.68</v>
      </c>
      <c r="J270" s="5"/>
    </row>
    <row r="271" spans="3:10" x14ac:dyDescent="0.25">
      <c r="C271" t="s">
        <v>8</v>
      </c>
      <c r="D271" t="s">
        <v>37</v>
      </c>
      <c r="E271" t="s">
        <v>21</v>
      </c>
      <c r="F271" s="4">
        <v>434</v>
      </c>
      <c r="G271" s="5">
        <v>87</v>
      </c>
      <c r="H271" s="26">
        <f>VLOOKUP(data[[#This Row],[Product]], products[], 2,FALSE)</f>
        <v>9</v>
      </c>
      <c r="I271" s="14">
        <f>data[[#This Row],[Cost per unit ]]*data[[#This Row],[Units]]</f>
        <v>783</v>
      </c>
      <c r="J271" s="5"/>
    </row>
    <row r="272" spans="3:10" x14ac:dyDescent="0.25">
      <c r="C272" t="s">
        <v>7</v>
      </c>
      <c r="D272" t="s">
        <v>38</v>
      </c>
      <c r="E272" t="s">
        <v>30</v>
      </c>
      <c r="F272" s="4">
        <v>10129</v>
      </c>
      <c r="G272" s="5">
        <v>312</v>
      </c>
      <c r="H272" s="26">
        <f>VLOOKUP(data[[#This Row],[Product]], products[], 2,FALSE)</f>
        <v>14.49</v>
      </c>
      <c r="I272" s="14">
        <f>data[[#This Row],[Cost per unit ]]*data[[#This Row],[Units]]</f>
        <v>4520.88</v>
      </c>
      <c r="J272" s="5"/>
    </row>
    <row r="273" spans="3:10" x14ac:dyDescent="0.25">
      <c r="C273" t="s">
        <v>3</v>
      </c>
      <c r="D273" t="s">
        <v>39</v>
      </c>
      <c r="E273" t="s">
        <v>28</v>
      </c>
      <c r="F273" s="4">
        <v>1652</v>
      </c>
      <c r="G273" s="5">
        <v>102</v>
      </c>
      <c r="H273" s="26">
        <f>VLOOKUP(data[[#This Row],[Product]], products[], 2,FALSE)</f>
        <v>10.38</v>
      </c>
      <c r="I273" s="14">
        <f>data[[#This Row],[Cost per unit ]]*data[[#This Row],[Units]]</f>
        <v>1058.76</v>
      </c>
      <c r="J273" s="5"/>
    </row>
    <row r="274" spans="3:10" x14ac:dyDescent="0.25">
      <c r="C274" t="s">
        <v>8</v>
      </c>
      <c r="D274" t="s">
        <v>38</v>
      </c>
      <c r="E274" t="s">
        <v>21</v>
      </c>
      <c r="F274" s="4">
        <v>6433</v>
      </c>
      <c r="G274" s="5">
        <v>78</v>
      </c>
      <c r="H274" s="26">
        <f>VLOOKUP(data[[#This Row],[Product]], products[], 2,FALSE)</f>
        <v>9</v>
      </c>
      <c r="I274" s="14">
        <f>data[[#This Row],[Cost per unit ]]*data[[#This Row],[Units]]</f>
        <v>702</v>
      </c>
      <c r="J274" s="5"/>
    </row>
    <row r="275" spans="3:10" x14ac:dyDescent="0.25">
      <c r="C275" t="s">
        <v>3</v>
      </c>
      <c r="D275" t="s">
        <v>34</v>
      </c>
      <c r="E275" t="s">
        <v>23</v>
      </c>
      <c r="F275" s="4">
        <v>2212</v>
      </c>
      <c r="G275" s="5">
        <v>117</v>
      </c>
      <c r="H275" s="26">
        <f>VLOOKUP(data[[#This Row],[Product]], products[], 2,FALSE)</f>
        <v>6.49</v>
      </c>
      <c r="I275" s="14">
        <f>data[[#This Row],[Cost per unit ]]*data[[#This Row],[Units]]</f>
        <v>759.33</v>
      </c>
      <c r="J275" s="5"/>
    </row>
    <row r="276" spans="3:10" x14ac:dyDescent="0.25">
      <c r="C276" t="s">
        <v>41</v>
      </c>
      <c r="D276" t="s">
        <v>35</v>
      </c>
      <c r="E276" t="s">
        <v>19</v>
      </c>
      <c r="F276" s="4">
        <v>609</v>
      </c>
      <c r="G276" s="5">
        <v>99</v>
      </c>
      <c r="H276" s="26">
        <f>VLOOKUP(data[[#This Row],[Product]], products[], 2,FALSE)</f>
        <v>7.64</v>
      </c>
      <c r="I276" s="14">
        <f>data[[#This Row],[Cost per unit ]]*data[[#This Row],[Units]]</f>
        <v>756.36</v>
      </c>
      <c r="J276" s="5"/>
    </row>
    <row r="277" spans="3:10" x14ac:dyDescent="0.25">
      <c r="C277" t="s">
        <v>40</v>
      </c>
      <c r="D277" t="s">
        <v>35</v>
      </c>
      <c r="E277" t="s">
        <v>24</v>
      </c>
      <c r="F277" s="4">
        <v>1638</v>
      </c>
      <c r="G277" s="5">
        <v>48</v>
      </c>
      <c r="H277" s="26">
        <f>VLOOKUP(data[[#This Row],[Product]], products[], 2,FALSE)</f>
        <v>4.97</v>
      </c>
      <c r="I277" s="14">
        <f>data[[#This Row],[Cost per unit ]]*data[[#This Row],[Units]]</f>
        <v>238.56</v>
      </c>
      <c r="J277" s="5"/>
    </row>
    <row r="278" spans="3:10" x14ac:dyDescent="0.25">
      <c r="C278" t="s">
        <v>7</v>
      </c>
      <c r="D278" t="s">
        <v>34</v>
      </c>
      <c r="E278" t="s">
        <v>15</v>
      </c>
      <c r="F278" s="4">
        <v>3829</v>
      </c>
      <c r="G278" s="5">
        <v>24</v>
      </c>
      <c r="H278" s="26">
        <f>VLOOKUP(data[[#This Row],[Product]], products[], 2,FALSE)</f>
        <v>11.73</v>
      </c>
      <c r="I278" s="14">
        <f>data[[#This Row],[Cost per unit ]]*data[[#This Row],[Units]]</f>
        <v>281.52</v>
      </c>
      <c r="J278" s="5"/>
    </row>
    <row r="279" spans="3:10" x14ac:dyDescent="0.25">
      <c r="C279" t="s">
        <v>40</v>
      </c>
      <c r="D279" t="s">
        <v>39</v>
      </c>
      <c r="E279" t="s">
        <v>15</v>
      </c>
      <c r="F279" s="4">
        <v>5775</v>
      </c>
      <c r="G279" s="5">
        <v>42</v>
      </c>
      <c r="H279" s="26">
        <f>VLOOKUP(data[[#This Row],[Product]], products[], 2,FALSE)</f>
        <v>11.73</v>
      </c>
      <c r="I279" s="14">
        <f>data[[#This Row],[Cost per unit ]]*data[[#This Row],[Units]]</f>
        <v>492.66</v>
      </c>
      <c r="J279" s="5"/>
    </row>
    <row r="280" spans="3:10" x14ac:dyDescent="0.25">
      <c r="C280" t="s">
        <v>6</v>
      </c>
      <c r="D280" t="s">
        <v>35</v>
      </c>
      <c r="E280" t="s">
        <v>20</v>
      </c>
      <c r="F280" s="4">
        <v>1071</v>
      </c>
      <c r="G280" s="5">
        <v>270</v>
      </c>
      <c r="H280" s="26">
        <f>VLOOKUP(data[[#This Row],[Product]], products[], 2,FALSE)</f>
        <v>10.62</v>
      </c>
      <c r="I280" s="14">
        <f>data[[#This Row],[Cost per unit ]]*data[[#This Row],[Units]]</f>
        <v>2867.3999999999996</v>
      </c>
      <c r="J280" s="5"/>
    </row>
    <row r="281" spans="3:10" x14ac:dyDescent="0.25">
      <c r="C281" t="s">
        <v>8</v>
      </c>
      <c r="D281" t="s">
        <v>36</v>
      </c>
      <c r="E281" t="s">
        <v>23</v>
      </c>
      <c r="F281" s="4">
        <v>5019</v>
      </c>
      <c r="G281" s="5">
        <v>150</v>
      </c>
      <c r="H281" s="26">
        <f>VLOOKUP(data[[#This Row],[Product]], products[], 2,FALSE)</f>
        <v>6.49</v>
      </c>
      <c r="I281" s="14">
        <f>data[[#This Row],[Cost per unit ]]*data[[#This Row],[Units]]</f>
        <v>973.5</v>
      </c>
      <c r="J281" s="5"/>
    </row>
    <row r="282" spans="3:10" x14ac:dyDescent="0.25">
      <c r="C282" t="s">
        <v>2</v>
      </c>
      <c r="D282" t="s">
        <v>37</v>
      </c>
      <c r="E282" t="s">
        <v>15</v>
      </c>
      <c r="F282" s="4">
        <v>2863</v>
      </c>
      <c r="G282" s="5">
        <v>42</v>
      </c>
      <c r="H282" s="26">
        <f>VLOOKUP(data[[#This Row],[Product]], products[], 2,FALSE)</f>
        <v>11.73</v>
      </c>
      <c r="I282" s="14">
        <f>data[[#This Row],[Cost per unit ]]*data[[#This Row],[Units]]</f>
        <v>492.66</v>
      </c>
      <c r="J282" s="5"/>
    </row>
    <row r="283" spans="3:10" x14ac:dyDescent="0.25">
      <c r="C283" t="s">
        <v>40</v>
      </c>
      <c r="D283" t="s">
        <v>35</v>
      </c>
      <c r="E283" t="s">
        <v>29</v>
      </c>
      <c r="F283" s="4">
        <v>1617</v>
      </c>
      <c r="G283" s="5">
        <v>126</v>
      </c>
      <c r="H283" s="26">
        <f>VLOOKUP(data[[#This Row],[Product]], products[], 2,FALSE)</f>
        <v>7.16</v>
      </c>
      <c r="I283" s="14">
        <f>data[[#This Row],[Cost per unit ]]*data[[#This Row],[Units]]</f>
        <v>902.16</v>
      </c>
      <c r="J283" s="5"/>
    </row>
    <row r="284" spans="3:10" x14ac:dyDescent="0.25">
      <c r="C284" t="s">
        <v>6</v>
      </c>
      <c r="D284" t="s">
        <v>37</v>
      </c>
      <c r="E284" t="s">
        <v>26</v>
      </c>
      <c r="F284" s="4">
        <v>6818</v>
      </c>
      <c r="G284" s="5">
        <v>6</v>
      </c>
      <c r="H284" s="26">
        <f>VLOOKUP(data[[#This Row],[Product]], products[], 2,FALSE)</f>
        <v>5.6</v>
      </c>
      <c r="I284" s="14">
        <f>data[[#This Row],[Cost per unit ]]*data[[#This Row],[Units]]</f>
        <v>33.599999999999994</v>
      </c>
      <c r="J284" s="5"/>
    </row>
    <row r="285" spans="3:10" x14ac:dyDescent="0.25">
      <c r="C285" t="s">
        <v>3</v>
      </c>
      <c r="D285" t="s">
        <v>35</v>
      </c>
      <c r="E285" t="s">
        <v>15</v>
      </c>
      <c r="F285" s="4">
        <v>6657</v>
      </c>
      <c r="G285" s="5">
        <v>276</v>
      </c>
      <c r="H285" s="26">
        <f>VLOOKUP(data[[#This Row],[Product]], products[], 2,FALSE)</f>
        <v>11.73</v>
      </c>
      <c r="I285" s="14">
        <f>data[[#This Row],[Cost per unit ]]*data[[#This Row],[Units]]</f>
        <v>3237.48</v>
      </c>
      <c r="J285" s="5"/>
    </row>
    <row r="286" spans="3:10" x14ac:dyDescent="0.25">
      <c r="C286" t="s">
        <v>3</v>
      </c>
      <c r="D286" t="s">
        <v>34</v>
      </c>
      <c r="E286" t="s">
        <v>17</v>
      </c>
      <c r="F286" s="4">
        <v>2919</v>
      </c>
      <c r="G286" s="5">
        <v>93</v>
      </c>
      <c r="H286" s="26">
        <f>VLOOKUP(data[[#This Row],[Product]], products[], 2,FALSE)</f>
        <v>3.11</v>
      </c>
      <c r="I286" s="14">
        <f>data[[#This Row],[Cost per unit ]]*data[[#This Row],[Units]]</f>
        <v>289.22999999999996</v>
      </c>
      <c r="J286" s="5"/>
    </row>
    <row r="287" spans="3:10" x14ac:dyDescent="0.25">
      <c r="C287" t="s">
        <v>2</v>
      </c>
      <c r="D287" t="s">
        <v>36</v>
      </c>
      <c r="E287" t="s">
        <v>31</v>
      </c>
      <c r="F287" s="4">
        <v>3094</v>
      </c>
      <c r="G287" s="5">
        <v>246</v>
      </c>
      <c r="H287" s="26">
        <f>VLOOKUP(data[[#This Row],[Product]], products[], 2,FALSE)</f>
        <v>5.79</v>
      </c>
      <c r="I287" s="14">
        <f>data[[#This Row],[Cost per unit ]]*data[[#This Row],[Units]]</f>
        <v>1424.34</v>
      </c>
      <c r="J287" s="5"/>
    </row>
    <row r="288" spans="3:10" x14ac:dyDescent="0.25">
      <c r="C288" t="s">
        <v>6</v>
      </c>
      <c r="D288" t="s">
        <v>39</v>
      </c>
      <c r="E288" t="s">
        <v>24</v>
      </c>
      <c r="F288" s="4">
        <v>2989</v>
      </c>
      <c r="G288" s="5">
        <v>3</v>
      </c>
      <c r="H288" s="26">
        <f>VLOOKUP(data[[#This Row],[Product]], products[], 2,FALSE)</f>
        <v>4.97</v>
      </c>
      <c r="I288" s="14">
        <f>data[[#This Row],[Cost per unit ]]*data[[#This Row],[Units]]</f>
        <v>14.91</v>
      </c>
      <c r="J288" s="5"/>
    </row>
    <row r="289" spans="3:10" x14ac:dyDescent="0.25">
      <c r="C289" t="s">
        <v>8</v>
      </c>
      <c r="D289" t="s">
        <v>38</v>
      </c>
      <c r="E289" t="s">
        <v>27</v>
      </c>
      <c r="F289" s="4">
        <v>2268</v>
      </c>
      <c r="G289" s="5">
        <v>63</v>
      </c>
      <c r="H289" s="26">
        <f>VLOOKUP(data[[#This Row],[Product]], products[], 2,FALSE)</f>
        <v>16.73</v>
      </c>
      <c r="I289" s="14">
        <f>data[[#This Row],[Cost per unit ]]*data[[#This Row],[Units]]</f>
        <v>1053.99</v>
      </c>
      <c r="J289" s="5"/>
    </row>
    <row r="290" spans="3:10" x14ac:dyDescent="0.25">
      <c r="C290" t="s">
        <v>5</v>
      </c>
      <c r="D290" t="s">
        <v>35</v>
      </c>
      <c r="E290" t="s">
        <v>31</v>
      </c>
      <c r="F290" s="4">
        <v>4753</v>
      </c>
      <c r="G290" s="5">
        <v>246</v>
      </c>
      <c r="H290" s="26">
        <f>VLOOKUP(data[[#This Row],[Product]], products[], 2,FALSE)</f>
        <v>5.79</v>
      </c>
      <c r="I290" s="14">
        <f>data[[#This Row],[Cost per unit ]]*data[[#This Row],[Units]]</f>
        <v>1424.34</v>
      </c>
      <c r="J290" s="5"/>
    </row>
    <row r="291" spans="3:10" x14ac:dyDescent="0.25">
      <c r="C291" t="s">
        <v>2</v>
      </c>
      <c r="D291" t="s">
        <v>34</v>
      </c>
      <c r="E291" t="s">
        <v>19</v>
      </c>
      <c r="F291" s="4">
        <v>7511</v>
      </c>
      <c r="G291" s="5">
        <v>120</v>
      </c>
      <c r="H291" s="26">
        <f>VLOOKUP(data[[#This Row],[Product]], products[], 2,FALSE)</f>
        <v>7.64</v>
      </c>
      <c r="I291" s="14">
        <f>data[[#This Row],[Cost per unit ]]*data[[#This Row],[Units]]</f>
        <v>916.8</v>
      </c>
      <c r="J291" s="5"/>
    </row>
    <row r="292" spans="3:10" x14ac:dyDescent="0.25">
      <c r="C292" t="s">
        <v>2</v>
      </c>
      <c r="D292" t="s">
        <v>38</v>
      </c>
      <c r="E292" t="s">
        <v>31</v>
      </c>
      <c r="F292" s="4">
        <v>4326</v>
      </c>
      <c r="G292" s="5">
        <v>348</v>
      </c>
      <c r="H292" s="26">
        <f>VLOOKUP(data[[#This Row],[Product]], products[], 2,FALSE)</f>
        <v>5.79</v>
      </c>
      <c r="I292" s="14">
        <f>data[[#This Row],[Cost per unit ]]*data[[#This Row],[Units]]</f>
        <v>2014.92</v>
      </c>
      <c r="J292" s="5"/>
    </row>
    <row r="293" spans="3:10" x14ac:dyDescent="0.25">
      <c r="C293" t="s">
        <v>41</v>
      </c>
      <c r="D293" t="s">
        <v>34</v>
      </c>
      <c r="E293" t="s">
        <v>23</v>
      </c>
      <c r="F293" s="4">
        <v>4935</v>
      </c>
      <c r="G293" s="5">
        <v>126</v>
      </c>
      <c r="H293" s="26">
        <f>VLOOKUP(data[[#This Row],[Product]], products[], 2,FALSE)</f>
        <v>6.49</v>
      </c>
      <c r="I293" s="14">
        <f>data[[#This Row],[Cost per unit ]]*data[[#This Row],[Units]]</f>
        <v>817.74</v>
      </c>
      <c r="J293" s="5"/>
    </row>
    <row r="294" spans="3:10" x14ac:dyDescent="0.25">
      <c r="C294" t="s">
        <v>6</v>
      </c>
      <c r="D294" t="s">
        <v>35</v>
      </c>
      <c r="E294" t="s">
        <v>30</v>
      </c>
      <c r="F294" s="4">
        <v>4781</v>
      </c>
      <c r="G294" s="5">
        <v>123</v>
      </c>
      <c r="H294" s="26">
        <f>VLOOKUP(data[[#This Row],[Product]], products[], 2,FALSE)</f>
        <v>14.49</v>
      </c>
      <c r="I294" s="14">
        <f>data[[#This Row],[Cost per unit ]]*data[[#This Row],[Units]]</f>
        <v>1782.27</v>
      </c>
      <c r="J294" s="5"/>
    </row>
    <row r="295" spans="3:10" x14ac:dyDescent="0.25">
      <c r="C295" t="s">
        <v>5</v>
      </c>
      <c r="D295" t="s">
        <v>38</v>
      </c>
      <c r="E295" t="s">
        <v>25</v>
      </c>
      <c r="F295" s="4">
        <v>7483</v>
      </c>
      <c r="G295" s="5">
        <v>45</v>
      </c>
      <c r="H295" s="26">
        <f>VLOOKUP(data[[#This Row],[Product]], products[], 2,FALSE)</f>
        <v>13.15</v>
      </c>
      <c r="I295" s="14">
        <f>data[[#This Row],[Cost per unit ]]*data[[#This Row],[Units]]</f>
        <v>591.75</v>
      </c>
      <c r="J295" s="5"/>
    </row>
    <row r="296" spans="3:10" x14ac:dyDescent="0.25">
      <c r="C296" t="s">
        <v>10</v>
      </c>
      <c r="D296" t="s">
        <v>38</v>
      </c>
      <c r="E296" t="s">
        <v>4</v>
      </c>
      <c r="F296" s="4">
        <v>6860</v>
      </c>
      <c r="G296" s="5">
        <v>126</v>
      </c>
      <c r="H296" s="26">
        <f>VLOOKUP(data[[#This Row],[Product]], products[], 2,FALSE)</f>
        <v>11.88</v>
      </c>
      <c r="I296" s="14">
        <f>data[[#This Row],[Cost per unit ]]*data[[#This Row],[Units]]</f>
        <v>1496.88</v>
      </c>
      <c r="J296" s="5"/>
    </row>
    <row r="297" spans="3:10" x14ac:dyDescent="0.25">
      <c r="C297" t="s">
        <v>40</v>
      </c>
      <c r="D297" t="s">
        <v>37</v>
      </c>
      <c r="E297" t="s">
        <v>29</v>
      </c>
      <c r="F297" s="4">
        <v>9002</v>
      </c>
      <c r="G297" s="5">
        <v>72</v>
      </c>
      <c r="H297" s="26">
        <f>VLOOKUP(data[[#This Row],[Product]], products[], 2,FALSE)</f>
        <v>7.16</v>
      </c>
      <c r="I297" s="14">
        <f>data[[#This Row],[Cost per unit ]]*data[[#This Row],[Units]]</f>
        <v>515.52</v>
      </c>
      <c r="J297" s="5"/>
    </row>
    <row r="298" spans="3:10" x14ac:dyDescent="0.25">
      <c r="C298" t="s">
        <v>6</v>
      </c>
      <c r="D298" t="s">
        <v>36</v>
      </c>
      <c r="E298" t="s">
        <v>29</v>
      </c>
      <c r="F298" s="4">
        <v>1400</v>
      </c>
      <c r="G298" s="5">
        <v>135</v>
      </c>
      <c r="H298" s="26">
        <f>VLOOKUP(data[[#This Row],[Product]], products[], 2,FALSE)</f>
        <v>7.16</v>
      </c>
      <c r="I298" s="14">
        <f>data[[#This Row],[Cost per unit ]]*data[[#This Row],[Units]]</f>
        <v>966.6</v>
      </c>
      <c r="J298" s="5"/>
    </row>
    <row r="299" spans="3:10" x14ac:dyDescent="0.25">
      <c r="C299" t="s">
        <v>10</v>
      </c>
      <c r="D299" t="s">
        <v>34</v>
      </c>
      <c r="E299" t="s">
        <v>22</v>
      </c>
      <c r="F299" s="4">
        <v>4053</v>
      </c>
      <c r="G299" s="5">
        <v>24</v>
      </c>
      <c r="H299" s="26">
        <f>VLOOKUP(data[[#This Row],[Product]], products[], 2,FALSE)</f>
        <v>9.77</v>
      </c>
      <c r="I299" s="14">
        <f>data[[#This Row],[Cost per unit ]]*data[[#This Row],[Units]]</f>
        <v>234.48</v>
      </c>
      <c r="J299" s="5"/>
    </row>
    <row r="300" spans="3:10" x14ac:dyDescent="0.25">
      <c r="C300" t="s">
        <v>7</v>
      </c>
      <c r="D300" t="s">
        <v>36</v>
      </c>
      <c r="E300" t="s">
        <v>31</v>
      </c>
      <c r="F300" s="4">
        <v>2149</v>
      </c>
      <c r="G300" s="5">
        <v>117</v>
      </c>
      <c r="H300" s="26">
        <f>VLOOKUP(data[[#This Row],[Product]], products[], 2,FALSE)</f>
        <v>5.79</v>
      </c>
      <c r="I300" s="14">
        <f>data[[#This Row],[Cost per unit ]]*data[[#This Row],[Units]]</f>
        <v>677.43</v>
      </c>
      <c r="J300" s="5"/>
    </row>
    <row r="301" spans="3:10" x14ac:dyDescent="0.25">
      <c r="C301" t="s">
        <v>3</v>
      </c>
      <c r="D301" t="s">
        <v>39</v>
      </c>
      <c r="E301" t="s">
        <v>29</v>
      </c>
      <c r="F301" s="4">
        <v>3640</v>
      </c>
      <c r="G301" s="5">
        <v>51</v>
      </c>
      <c r="H301" s="26">
        <f>VLOOKUP(data[[#This Row],[Product]], products[], 2,FALSE)</f>
        <v>7.16</v>
      </c>
      <c r="I301" s="14">
        <f>data[[#This Row],[Cost per unit ]]*data[[#This Row],[Units]]</f>
        <v>365.16</v>
      </c>
      <c r="J301" s="5"/>
    </row>
    <row r="302" spans="3:10" x14ac:dyDescent="0.25">
      <c r="C302" t="s">
        <v>2</v>
      </c>
      <c r="D302" t="s">
        <v>39</v>
      </c>
      <c r="E302" t="s">
        <v>23</v>
      </c>
      <c r="F302" s="4">
        <v>630</v>
      </c>
      <c r="G302" s="5">
        <v>36</v>
      </c>
      <c r="H302" s="26">
        <f>VLOOKUP(data[[#This Row],[Product]], products[], 2,FALSE)</f>
        <v>6.49</v>
      </c>
      <c r="I302" s="14">
        <f>data[[#This Row],[Cost per unit ]]*data[[#This Row],[Units]]</f>
        <v>233.64000000000001</v>
      </c>
      <c r="J302" s="5"/>
    </row>
    <row r="303" spans="3:10" x14ac:dyDescent="0.25">
      <c r="C303" t="s">
        <v>9</v>
      </c>
      <c r="D303" t="s">
        <v>35</v>
      </c>
      <c r="E303" t="s">
        <v>27</v>
      </c>
      <c r="F303" s="4">
        <v>2429</v>
      </c>
      <c r="G303" s="5">
        <v>144</v>
      </c>
      <c r="H303" s="26">
        <f>VLOOKUP(data[[#This Row],[Product]], products[], 2,FALSE)</f>
        <v>16.73</v>
      </c>
      <c r="I303" s="14">
        <f>data[[#This Row],[Cost per unit ]]*data[[#This Row],[Units]]</f>
        <v>2409.12</v>
      </c>
      <c r="J303" s="5"/>
    </row>
    <row r="304" spans="3:10" x14ac:dyDescent="0.25">
      <c r="C304" t="s">
        <v>9</v>
      </c>
      <c r="D304" t="s">
        <v>36</v>
      </c>
      <c r="E304" t="s">
        <v>25</v>
      </c>
      <c r="F304" s="4">
        <v>2142</v>
      </c>
      <c r="G304" s="5">
        <v>114</v>
      </c>
      <c r="H304" s="26">
        <f>VLOOKUP(data[[#This Row],[Product]], products[], 2,FALSE)</f>
        <v>13.15</v>
      </c>
      <c r="I304" s="14">
        <f>data[[#This Row],[Cost per unit ]]*data[[#This Row],[Units]]</f>
        <v>1499.1000000000001</v>
      </c>
      <c r="J304" s="5"/>
    </row>
    <row r="305" spans="3:10" x14ac:dyDescent="0.25">
      <c r="C305" t="s">
        <v>7</v>
      </c>
      <c r="D305" t="s">
        <v>37</v>
      </c>
      <c r="E305" t="s">
        <v>30</v>
      </c>
      <c r="F305" s="4">
        <v>6454</v>
      </c>
      <c r="G305" s="5">
        <v>54</v>
      </c>
      <c r="H305" s="26">
        <f>VLOOKUP(data[[#This Row],[Product]], products[], 2,FALSE)</f>
        <v>14.49</v>
      </c>
      <c r="I305" s="14">
        <f>data[[#This Row],[Cost per unit ]]*data[[#This Row],[Units]]</f>
        <v>782.46</v>
      </c>
      <c r="J305" s="5"/>
    </row>
    <row r="306" spans="3:10" x14ac:dyDescent="0.25">
      <c r="C306" t="s">
        <v>7</v>
      </c>
      <c r="D306" t="s">
        <v>37</v>
      </c>
      <c r="E306" t="s">
        <v>16</v>
      </c>
      <c r="F306" s="4">
        <v>4487</v>
      </c>
      <c r="G306" s="5">
        <v>333</v>
      </c>
      <c r="H306" s="26">
        <f>VLOOKUP(data[[#This Row],[Product]], products[], 2,FALSE)</f>
        <v>8.7899999999999991</v>
      </c>
      <c r="I306" s="14">
        <f>data[[#This Row],[Cost per unit ]]*data[[#This Row],[Units]]</f>
        <v>2927.0699999999997</v>
      </c>
      <c r="J306" s="5"/>
    </row>
    <row r="307" spans="3:10" x14ac:dyDescent="0.25">
      <c r="C307" t="s">
        <v>3</v>
      </c>
      <c r="D307" t="s">
        <v>37</v>
      </c>
      <c r="E307" t="s">
        <v>4</v>
      </c>
      <c r="F307" s="4">
        <v>938</v>
      </c>
      <c r="G307" s="5">
        <v>366</v>
      </c>
      <c r="H307" s="26">
        <f>VLOOKUP(data[[#This Row],[Product]], products[], 2,FALSE)</f>
        <v>11.88</v>
      </c>
      <c r="I307" s="14">
        <f>data[[#This Row],[Cost per unit ]]*data[[#This Row],[Units]]</f>
        <v>4348.08</v>
      </c>
      <c r="J307" s="5"/>
    </row>
    <row r="308" spans="3:10" x14ac:dyDescent="0.25">
      <c r="C308" t="s">
        <v>3</v>
      </c>
      <c r="D308" t="s">
        <v>38</v>
      </c>
      <c r="E308" t="s">
        <v>26</v>
      </c>
      <c r="F308" s="4">
        <v>8841</v>
      </c>
      <c r="G308" s="5">
        <v>303</v>
      </c>
      <c r="H308" s="26">
        <f>VLOOKUP(data[[#This Row],[Product]], products[], 2,FALSE)</f>
        <v>5.6</v>
      </c>
      <c r="I308" s="14">
        <f>data[[#This Row],[Cost per unit ]]*data[[#This Row],[Units]]</f>
        <v>1696.8</v>
      </c>
      <c r="J308" s="5"/>
    </row>
    <row r="309" spans="3:10" x14ac:dyDescent="0.25">
      <c r="C309" t="s">
        <v>2</v>
      </c>
      <c r="D309" t="s">
        <v>39</v>
      </c>
      <c r="E309" t="s">
        <v>33</v>
      </c>
      <c r="F309" s="4">
        <v>4018</v>
      </c>
      <c r="G309" s="5">
        <v>126</v>
      </c>
      <c r="H309" s="26">
        <f>VLOOKUP(data[[#This Row],[Product]], products[], 2,FALSE)</f>
        <v>12.37</v>
      </c>
      <c r="I309" s="14">
        <f>data[[#This Row],[Cost per unit ]]*data[[#This Row],[Units]]</f>
        <v>1558.62</v>
      </c>
      <c r="J309" s="5"/>
    </row>
    <row r="310" spans="3:10" x14ac:dyDescent="0.25">
      <c r="C310" t="s">
        <v>41</v>
      </c>
      <c r="D310" t="s">
        <v>37</v>
      </c>
      <c r="E310" t="s">
        <v>15</v>
      </c>
      <c r="F310" s="4">
        <v>714</v>
      </c>
      <c r="G310" s="5">
        <v>231</v>
      </c>
      <c r="H310" s="26">
        <f>VLOOKUP(data[[#This Row],[Product]], products[], 2,FALSE)</f>
        <v>11.73</v>
      </c>
      <c r="I310" s="14">
        <f>data[[#This Row],[Cost per unit ]]*data[[#This Row],[Units]]</f>
        <v>2709.63</v>
      </c>
      <c r="J310" s="5"/>
    </row>
    <row r="311" spans="3:10" x14ac:dyDescent="0.25">
      <c r="C311" t="s">
        <v>9</v>
      </c>
      <c r="D311" t="s">
        <v>38</v>
      </c>
      <c r="E311" t="s">
        <v>25</v>
      </c>
      <c r="F311" s="4">
        <v>3850</v>
      </c>
      <c r="G311" s="5">
        <v>102</v>
      </c>
      <c r="H311" s="26">
        <f>VLOOKUP(data[[#This Row],[Product]], products[], 2,FALSE)</f>
        <v>13.15</v>
      </c>
      <c r="I311" s="14">
        <f>data[[#This Row],[Cost per unit ]]*data[[#This Row],[Units]]</f>
        <v>1341.3</v>
      </c>
      <c r="J311" s="5"/>
    </row>
    <row r="312" spans="3:10" x14ac:dyDescent="0.25">
      <c r="F312" s="4"/>
      <c r="G312" s="5"/>
      <c r="H312" s="5"/>
      <c r="I312" s="5"/>
    </row>
    <row r="313" spans="3:10" x14ac:dyDescent="0.25">
      <c r="F313" s="4"/>
      <c r="G313" s="5"/>
      <c r="H313" s="5"/>
      <c r="I313" s="5"/>
    </row>
    <row r="314" spans="3:10" x14ac:dyDescent="0.25">
      <c r="F314" s="4"/>
      <c r="G314" s="5"/>
      <c r="H314" s="5"/>
      <c r="I314" s="5"/>
    </row>
    <row r="315" spans="3:10" x14ac:dyDescent="0.25">
      <c r="F315" s="4"/>
      <c r="G315" s="5"/>
      <c r="H315" s="5"/>
      <c r="I315" s="5"/>
    </row>
    <row r="316" spans="3:10" x14ac:dyDescent="0.25">
      <c r="F316" s="4"/>
      <c r="G316" s="5"/>
      <c r="H316" s="5"/>
      <c r="I316" s="5"/>
    </row>
    <row r="317" spans="3:10" x14ac:dyDescent="0.25">
      <c r="F317" s="4"/>
      <c r="G317" s="5"/>
      <c r="H317" s="5"/>
      <c r="I317" s="5"/>
    </row>
    <row r="318" spans="3:10" x14ac:dyDescent="0.25">
      <c r="F318" s="4"/>
      <c r="G318" s="5"/>
      <c r="H318" s="5"/>
      <c r="I318" s="5"/>
    </row>
    <row r="319" spans="3:10" x14ac:dyDescent="0.25">
      <c r="F319" s="4"/>
      <c r="G319" s="5"/>
      <c r="H319" s="5"/>
      <c r="I319" s="5"/>
    </row>
    <row r="320" spans="3:10" x14ac:dyDescent="0.25">
      <c r="F320" s="4"/>
      <c r="G320" s="5"/>
      <c r="H320" s="5"/>
      <c r="I320" s="5"/>
    </row>
    <row r="321" spans="6:9" x14ac:dyDescent="0.25">
      <c r="F321" s="4"/>
      <c r="G321" s="5"/>
      <c r="H321" s="5"/>
      <c r="I321" s="5"/>
    </row>
    <row r="322" spans="6:9" x14ac:dyDescent="0.25">
      <c r="F322" s="4"/>
      <c r="G322" s="5"/>
      <c r="H322" s="5"/>
      <c r="I322" s="5"/>
    </row>
    <row r="323" spans="6:9" x14ac:dyDescent="0.25">
      <c r="F323" s="4"/>
      <c r="G323" s="5"/>
      <c r="H323" s="5"/>
      <c r="I323" s="5"/>
    </row>
    <row r="324" spans="6:9" x14ac:dyDescent="0.25">
      <c r="F324" s="4"/>
      <c r="G324" s="5"/>
      <c r="H324" s="5"/>
      <c r="I324" s="5"/>
    </row>
    <row r="325" spans="6:9" x14ac:dyDescent="0.25">
      <c r="F325" s="4"/>
      <c r="G325" s="5"/>
      <c r="H325" s="5"/>
      <c r="I325" s="5"/>
    </row>
    <row r="326" spans="6:9" x14ac:dyDescent="0.25">
      <c r="F326" s="4"/>
      <c r="G326" s="5"/>
      <c r="H326" s="5"/>
      <c r="I326" s="5"/>
    </row>
    <row r="327" spans="6:9" x14ac:dyDescent="0.25">
      <c r="F327" s="4"/>
      <c r="G327" s="5"/>
      <c r="H327" s="5"/>
      <c r="I327" s="5"/>
    </row>
    <row r="328" spans="6:9" x14ac:dyDescent="0.25">
      <c r="F328" s="4"/>
      <c r="G328" s="5"/>
      <c r="H328" s="5"/>
      <c r="I328" s="5"/>
    </row>
    <row r="329" spans="6:9" x14ac:dyDescent="0.25">
      <c r="F329" s="4"/>
      <c r="G329" s="5"/>
      <c r="H329" s="5"/>
      <c r="I329" s="5"/>
    </row>
    <row r="330" spans="6:9" x14ac:dyDescent="0.25">
      <c r="F330" s="4"/>
      <c r="G330" s="5"/>
      <c r="H330" s="5"/>
      <c r="I330" s="5"/>
    </row>
    <row r="331" spans="6:9" x14ac:dyDescent="0.25">
      <c r="F331" s="4"/>
      <c r="G331" s="5"/>
      <c r="H331" s="5"/>
      <c r="I331" s="5"/>
    </row>
    <row r="332" spans="6:9" x14ac:dyDescent="0.25">
      <c r="F332" s="4"/>
      <c r="G332" s="5"/>
      <c r="H332" s="5"/>
      <c r="I332" s="5"/>
    </row>
    <row r="333" spans="6:9" x14ac:dyDescent="0.25">
      <c r="F333" s="4"/>
      <c r="G333" s="5"/>
      <c r="H333" s="5"/>
      <c r="I333" s="5"/>
    </row>
    <row r="334" spans="6:9" x14ac:dyDescent="0.25">
      <c r="F334" s="4"/>
      <c r="G334" s="5"/>
      <c r="H334" s="5"/>
      <c r="I334" s="5"/>
    </row>
    <row r="335" spans="6:9" x14ac:dyDescent="0.25">
      <c r="F335" s="4"/>
      <c r="G335" s="5"/>
      <c r="H335" s="5"/>
      <c r="I335" s="5"/>
    </row>
    <row r="336" spans="6:9" x14ac:dyDescent="0.25">
      <c r="F336" s="4"/>
      <c r="G336" s="5"/>
      <c r="H336" s="5"/>
      <c r="I336" s="5"/>
    </row>
    <row r="337" spans="6:9" x14ac:dyDescent="0.25">
      <c r="F337" s="4"/>
      <c r="G337" s="5"/>
      <c r="H337" s="5"/>
      <c r="I337" s="5"/>
    </row>
    <row r="338" spans="6:9" x14ac:dyDescent="0.25">
      <c r="F338" s="4"/>
      <c r="G338" s="5"/>
      <c r="H338" s="5"/>
      <c r="I338" s="5"/>
    </row>
    <row r="339" spans="6:9" x14ac:dyDescent="0.25">
      <c r="F339" s="4"/>
      <c r="G339" s="5"/>
      <c r="H339" s="5"/>
      <c r="I339" s="5"/>
    </row>
    <row r="340" spans="6:9" x14ac:dyDescent="0.25">
      <c r="F340" s="4"/>
      <c r="G340" s="5"/>
      <c r="H340" s="5"/>
      <c r="I340" s="5"/>
    </row>
    <row r="341" spans="6:9" x14ac:dyDescent="0.25">
      <c r="F341" s="4"/>
      <c r="G341" s="5"/>
      <c r="H341" s="5"/>
      <c r="I341" s="5"/>
    </row>
    <row r="342" spans="6:9" x14ac:dyDescent="0.25">
      <c r="F342" s="4"/>
      <c r="G342" s="5"/>
      <c r="H342" s="5"/>
      <c r="I342" s="5"/>
    </row>
    <row r="343" spans="6:9" x14ac:dyDescent="0.25">
      <c r="F343" s="4"/>
      <c r="G343" s="5"/>
      <c r="H343" s="5"/>
      <c r="I343" s="5"/>
    </row>
    <row r="344" spans="6:9" x14ac:dyDescent="0.25">
      <c r="F344" s="4"/>
      <c r="G344" s="5"/>
      <c r="H344" s="5"/>
      <c r="I344" s="5"/>
    </row>
    <row r="345" spans="6:9" x14ac:dyDescent="0.25">
      <c r="F345" s="4"/>
      <c r="G345" s="5"/>
      <c r="H345" s="5"/>
      <c r="I345" s="5"/>
    </row>
    <row r="346" spans="6:9" x14ac:dyDescent="0.25">
      <c r="F346" s="4"/>
      <c r="G346" s="5"/>
      <c r="H346" s="5"/>
      <c r="I346" s="5"/>
    </row>
    <row r="347" spans="6:9" x14ac:dyDescent="0.25">
      <c r="F347" s="4"/>
      <c r="G347" s="5"/>
      <c r="H347" s="5"/>
      <c r="I347" s="5"/>
    </row>
    <row r="348" spans="6:9" x14ac:dyDescent="0.25">
      <c r="F348" s="4"/>
      <c r="G348" s="5"/>
      <c r="H348" s="5"/>
      <c r="I348" s="5"/>
    </row>
    <row r="349" spans="6:9" x14ac:dyDescent="0.25">
      <c r="F349" s="4"/>
      <c r="G349" s="5"/>
      <c r="H349" s="5"/>
      <c r="I349" s="5"/>
    </row>
    <row r="350" spans="6:9" x14ac:dyDescent="0.25">
      <c r="F350" s="4"/>
      <c r="G350" s="5"/>
      <c r="H350" s="5"/>
      <c r="I350" s="5"/>
    </row>
    <row r="351" spans="6:9" x14ac:dyDescent="0.25">
      <c r="F351" s="4"/>
      <c r="G351" s="5"/>
      <c r="H351" s="5"/>
      <c r="I351" s="5"/>
    </row>
    <row r="352" spans="6:9" x14ac:dyDescent="0.25">
      <c r="F352" s="4"/>
      <c r="G352" s="5"/>
      <c r="H352" s="5"/>
      <c r="I352" s="5"/>
    </row>
    <row r="353" spans="6:9" x14ac:dyDescent="0.25">
      <c r="F353" s="4"/>
      <c r="G353" s="5"/>
      <c r="H353" s="5"/>
      <c r="I353" s="5"/>
    </row>
    <row r="354" spans="6:9" x14ac:dyDescent="0.25">
      <c r="F354" s="4"/>
      <c r="G354" s="5"/>
      <c r="H354" s="5"/>
      <c r="I354" s="5"/>
    </row>
    <row r="355" spans="6:9" x14ac:dyDescent="0.25">
      <c r="F355" s="4"/>
      <c r="G355" s="5"/>
      <c r="H355" s="5"/>
      <c r="I355" s="5"/>
    </row>
    <row r="356" spans="6:9" x14ac:dyDescent="0.25">
      <c r="F356" s="4"/>
      <c r="G356" s="5"/>
      <c r="H356" s="5"/>
      <c r="I356" s="5"/>
    </row>
    <row r="357" spans="6:9" x14ac:dyDescent="0.25">
      <c r="F357" s="4"/>
      <c r="G357" s="5"/>
      <c r="H357" s="5"/>
      <c r="I357" s="5"/>
    </row>
    <row r="358" spans="6:9" x14ac:dyDescent="0.25">
      <c r="F358" s="4"/>
      <c r="G358" s="5"/>
      <c r="H358" s="5"/>
      <c r="I358" s="5"/>
    </row>
    <row r="359" spans="6:9" x14ac:dyDescent="0.25">
      <c r="F359" s="4"/>
      <c r="G359" s="5"/>
      <c r="H359" s="5"/>
      <c r="I359" s="5"/>
    </row>
    <row r="360" spans="6:9" x14ac:dyDescent="0.25">
      <c r="F360" s="4"/>
      <c r="G360" s="5"/>
      <c r="H360" s="5"/>
      <c r="I360" s="5"/>
    </row>
    <row r="361" spans="6:9" x14ac:dyDescent="0.25">
      <c r="F361" s="4"/>
      <c r="G361" s="5"/>
      <c r="H361" s="5"/>
      <c r="I361" s="5"/>
    </row>
    <row r="362" spans="6:9" x14ac:dyDescent="0.25">
      <c r="F362" s="4"/>
      <c r="G362" s="5"/>
      <c r="H362" s="5"/>
      <c r="I362" s="5"/>
    </row>
    <row r="363" spans="6:9" x14ac:dyDescent="0.25">
      <c r="F363" s="4"/>
      <c r="G363" s="5"/>
      <c r="H363" s="5"/>
      <c r="I363" s="5"/>
    </row>
    <row r="364" spans="6:9" x14ac:dyDescent="0.25">
      <c r="F364" s="4"/>
      <c r="G364" s="5"/>
      <c r="H364" s="5"/>
      <c r="I364" s="5"/>
    </row>
    <row r="365" spans="6:9" x14ac:dyDescent="0.25">
      <c r="F365" s="4"/>
      <c r="G365" s="5"/>
      <c r="H365" s="5"/>
      <c r="I365" s="5"/>
    </row>
    <row r="366" spans="6:9" x14ac:dyDescent="0.25">
      <c r="F366" s="4"/>
      <c r="G366" s="5"/>
      <c r="H366" s="5"/>
      <c r="I366" s="5"/>
    </row>
    <row r="367" spans="6:9" x14ac:dyDescent="0.25">
      <c r="F367" s="4"/>
      <c r="G367" s="5"/>
      <c r="H367" s="5"/>
      <c r="I367" s="5"/>
    </row>
    <row r="368" spans="6:9" x14ac:dyDescent="0.25">
      <c r="F368" s="4"/>
      <c r="G368" s="5"/>
      <c r="H368" s="5"/>
      <c r="I368" s="5"/>
    </row>
    <row r="369" spans="6:9" x14ac:dyDescent="0.25">
      <c r="F369" s="4"/>
      <c r="G369" s="5"/>
      <c r="H369" s="5"/>
      <c r="I369" s="5"/>
    </row>
    <row r="370" spans="6:9" x14ac:dyDescent="0.25">
      <c r="F370" s="4"/>
      <c r="G370" s="5"/>
      <c r="H370" s="5"/>
      <c r="I370" s="5"/>
    </row>
    <row r="371" spans="6:9" x14ac:dyDescent="0.25">
      <c r="F371" s="4"/>
      <c r="G371" s="5"/>
      <c r="H371" s="5"/>
      <c r="I371" s="5"/>
    </row>
    <row r="372" spans="6:9" x14ac:dyDescent="0.25">
      <c r="F372" s="4"/>
      <c r="G372" s="5"/>
      <c r="H372" s="5"/>
      <c r="I372" s="5"/>
    </row>
    <row r="373" spans="6:9" x14ac:dyDescent="0.25">
      <c r="F373" s="4"/>
      <c r="G373" s="5"/>
      <c r="H373" s="5"/>
      <c r="I373" s="5"/>
    </row>
    <row r="374" spans="6:9" x14ac:dyDescent="0.25">
      <c r="F374" s="4"/>
      <c r="G374" s="5"/>
      <c r="H374" s="5"/>
      <c r="I374" s="5"/>
    </row>
    <row r="375" spans="6:9" x14ac:dyDescent="0.25">
      <c r="F375" s="4"/>
      <c r="G375" s="5"/>
      <c r="H375" s="5"/>
      <c r="I375" s="5"/>
    </row>
    <row r="376" spans="6:9" x14ac:dyDescent="0.25">
      <c r="F376" s="4"/>
      <c r="G376" s="5"/>
      <c r="H376" s="5"/>
      <c r="I376" s="5"/>
    </row>
    <row r="377" spans="6:9" x14ac:dyDescent="0.25">
      <c r="F377" s="4"/>
      <c r="G377" s="5"/>
      <c r="H377" s="5"/>
      <c r="I377" s="5"/>
    </row>
    <row r="378" spans="6:9" x14ac:dyDescent="0.25">
      <c r="F378" s="4"/>
      <c r="G378" s="5"/>
      <c r="H378" s="5"/>
      <c r="I378" s="5"/>
    </row>
    <row r="379" spans="6:9" x14ac:dyDescent="0.25">
      <c r="F379" s="4"/>
      <c r="G379" s="5"/>
      <c r="H379" s="5"/>
      <c r="I379" s="5"/>
    </row>
    <row r="380" spans="6:9" x14ac:dyDescent="0.25">
      <c r="F380" s="4"/>
      <c r="G380" s="5"/>
      <c r="H380" s="5"/>
      <c r="I380" s="5"/>
    </row>
    <row r="381" spans="6:9" x14ac:dyDescent="0.25">
      <c r="F381" s="4"/>
      <c r="G381" s="5"/>
      <c r="H381" s="5"/>
      <c r="I381" s="5"/>
    </row>
    <row r="382" spans="6:9" x14ac:dyDescent="0.25">
      <c r="F382" s="4"/>
      <c r="G382" s="5"/>
      <c r="H382" s="5"/>
      <c r="I382" s="5"/>
    </row>
    <row r="383" spans="6:9" x14ac:dyDescent="0.25">
      <c r="F383" s="4"/>
      <c r="G383" s="5"/>
      <c r="H383" s="5"/>
      <c r="I383" s="5"/>
    </row>
    <row r="384" spans="6:9" x14ac:dyDescent="0.25">
      <c r="F384" s="4"/>
      <c r="G384" s="5"/>
      <c r="H384" s="5"/>
      <c r="I384" s="5"/>
    </row>
    <row r="385" spans="6:9" x14ac:dyDescent="0.25">
      <c r="F385" s="4"/>
      <c r="G385" s="5"/>
      <c r="H385" s="5"/>
      <c r="I385" s="5"/>
    </row>
    <row r="386" spans="6:9" x14ac:dyDescent="0.25">
      <c r="F386" s="4"/>
      <c r="G386" s="5"/>
      <c r="H386" s="5"/>
      <c r="I386" s="5"/>
    </row>
    <row r="387" spans="6:9" x14ac:dyDescent="0.25">
      <c r="F387" s="4"/>
      <c r="G387" s="5"/>
      <c r="H387" s="5"/>
      <c r="I387" s="5"/>
    </row>
    <row r="388" spans="6:9" x14ac:dyDescent="0.25">
      <c r="F388" s="4"/>
      <c r="G388" s="5"/>
      <c r="H388" s="5"/>
      <c r="I388" s="5"/>
    </row>
    <row r="389" spans="6:9" x14ac:dyDescent="0.25">
      <c r="F389" s="4"/>
      <c r="G389" s="5"/>
      <c r="H389" s="5"/>
      <c r="I389" s="5"/>
    </row>
    <row r="390" spans="6:9" x14ac:dyDescent="0.25">
      <c r="F390" s="4"/>
      <c r="G390" s="5"/>
      <c r="H390" s="5"/>
      <c r="I390" s="5"/>
    </row>
    <row r="391" spans="6:9" x14ac:dyDescent="0.25">
      <c r="F391" s="4"/>
      <c r="G391" s="5"/>
      <c r="H391" s="5"/>
      <c r="I391" s="5"/>
    </row>
    <row r="392" spans="6:9" x14ac:dyDescent="0.25">
      <c r="F392" s="4"/>
      <c r="G392" s="5"/>
      <c r="H392" s="5"/>
      <c r="I392" s="5"/>
    </row>
    <row r="393" spans="6:9" x14ac:dyDescent="0.25">
      <c r="F393" s="4"/>
      <c r="G393" s="5"/>
      <c r="H393" s="5"/>
      <c r="I393" s="5"/>
    </row>
    <row r="394" spans="6:9" x14ac:dyDescent="0.25">
      <c r="F394" s="4"/>
      <c r="G394" s="5"/>
      <c r="H394" s="5"/>
      <c r="I394" s="5"/>
    </row>
    <row r="395" spans="6:9" x14ac:dyDescent="0.25">
      <c r="F395" s="4"/>
      <c r="G395" s="5"/>
      <c r="H395" s="5"/>
      <c r="I395" s="5"/>
    </row>
    <row r="396" spans="6:9" x14ac:dyDescent="0.25">
      <c r="F396" s="4"/>
      <c r="G396" s="5"/>
      <c r="H396" s="5"/>
      <c r="I396" s="5"/>
    </row>
    <row r="397" spans="6:9" x14ac:dyDescent="0.25">
      <c r="F397" s="4"/>
      <c r="G397" s="5"/>
      <c r="H397" s="5"/>
      <c r="I397" s="5"/>
    </row>
    <row r="398" spans="6:9" x14ac:dyDescent="0.25">
      <c r="F398" s="4"/>
      <c r="G398" s="5"/>
      <c r="H398" s="5"/>
      <c r="I398" s="5"/>
    </row>
    <row r="399" spans="6:9" x14ac:dyDescent="0.25">
      <c r="F399" s="4"/>
      <c r="G399" s="5"/>
      <c r="H399" s="5"/>
      <c r="I399" s="5"/>
    </row>
    <row r="400" spans="6:9" x14ac:dyDescent="0.25">
      <c r="F400" s="4"/>
      <c r="G400" s="5"/>
      <c r="H400" s="5"/>
      <c r="I400" s="5"/>
    </row>
    <row r="401" spans="6:9" x14ac:dyDescent="0.25">
      <c r="F401" s="4"/>
      <c r="G401" s="5"/>
      <c r="H401" s="5"/>
      <c r="I401" s="5"/>
    </row>
    <row r="402" spans="6:9" x14ac:dyDescent="0.25">
      <c r="F402" s="4"/>
      <c r="G402" s="5"/>
      <c r="H402" s="5"/>
      <c r="I402" s="5"/>
    </row>
    <row r="403" spans="6:9" x14ac:dyDescent="0.25">
      <c r="F403" s="4"/>
      <c r="G403" s="5"/>
      <c r="H403" s="5"/>
      <c r="I403" s="5"/>
    </row>
    <row r="404" spans="6:9" x14ac:dyDescent="0.25">
      <c r="F404" s="4"/>
      <c r="G404" s="5"/>
      <c r="H404" s="5"/>
      <c r="I404" s="5"/>
    </row>
    <row r="405" spans="6:9" x14ac:dyDescent="0.25">
      <c r="F405" s="4"/>
      <c r="G405" s="5"/>
      <c r="H405" s="5"/>
      <c r="I405" s="5"/>
    </row>
    <row r="406" spans="6:9" x14ac:dyDescent="0.25">
      <c r="F406" s="4"/>
      <c r="G406" s="5"/>
      <c r="H406" s="5"/>
      <c r="I406" s="5"/>
    </row>
    <row r="407" spans="6:9" x14ac:dyDescent="0.25">
      <c r="F407" s="4"/>
      <c r="G407" s="5"/>
      <c r="H407" s="5"/>
      <c r="I407" s="5"/>
    </row>
    <row r="408" spans="6:9" x14ac:dyDescent="0.25">
      <c r="F408" s="4"/>
      <c r="G408" s="5"/>
      <c r="H408" s="5"/>
      <c r="I408" s="5"/>
    </row>
    <row r="409" spans="6:9" x14ac:dyDescent="0.25">
      <c r="F409" s="4"/>
      <c r="G409" s="5"/>
      <c r="H409" s="5"/>
      <c r="I409" s="5"/>
    </row>
    <row r="410" spans="6:9" x14ac:dyDescent="0.25">
      <c r="F410" s="4"/>
      <c r="G410" s="5"/>
      <c r="H410" s="5"/>
      <c r="I410" s="5"/>
    </row>
    <row r="411" spans="6:9" x14ac:dyDescent="0.25">
      <c r="F411" s="4"/>
      <c r="G411" s="5"/>
      <c r="H411" s="5"/>
      <c r="I411" s="5"/>
    </row>
    <row r="412" spans="6:9" x14ac:dyDescent="0.25">
      <c r="F412" s="4"/>
      <c r="G412" s="5"/>
      <c r="H412" s="5"/>
      <c r="I412" s="5"/>
    </row>
    <row r="413" spans="6:9" x14ac:dyDescent="0.25">
      <c r="F413" s="4"/>
      <c r="G413" s="5"/>
      <c r="H413" s="5"/>
      <c r="I413" s="5"/>
    </row>
    <row r="414" spans="6:9" x14ac:dyDescent="0.25">
      <c r="F414" s="4"/>
      <c r="G414" s="5"/>
      <c r="H414" s="5"/>
      <c r="I414" s="5"/>
    </row>
    <row r="415" spans="6:9" x14ac:dyDescent="0.25">
      <c r="F415" s="4"/>
      <c r="G415" s="5"/>
      <c r="H415" s="5"/>
      <c r="I415" s="5"/>
    </row>
    <row r="416" spans="6:9" x14ac:dyDescent="0.25">
      <c r="F416" s="4"/>
      <c r="G416" s="5"/>
      <c r="H416" s="5"/>
      <c r="I416" s="5"/>
    </row>
    <row r="417" spans="6:9" x14ac:dyDescent="0.25">
      <c r="F417" s="4"/>
      <c r="G417" s="5"/>
      <c r="H417" s="5"/>
      <c r="I417" s="5"/>
    </row>
    <row r="418" spans="6:9" x14ac:dyDescent="0.25">
      <c r="F418" s="4"/>
      <c r="G418" s="5"/>
      <c r="H418" s="5"/>
      <c r="I418" s="5"/>
    </row>
    <row r="419" spans="6:9" x14ac:dyDescent="0.25">
      <c r="F419" s="4"/>
      <c r="G419" s="5"/>
      <c r="H419" s="5"/>
      <c r="I419" s="5"/>
    </row>
    <row r="420" spans="6:9" x14ac:dyDescent="0.25">
      <c r="F420" s="4"/>
      <c r="G420" s="5"/>
      <c r="H420" s="5"/>
      <c r="I420" s="5"/>
    </row>
    <row r="421" spans="6:9" x14ac:dyDescent="0.25">
      <c r="F421" s="4"/>
      <c r="G421" s="5"/>
      <c r="H421" s="5"/>
      <c r="I421" s="5"/>
    </row>
    <row r="422" spans="6:9" x14ac:dyDescent="0.25">
      <c r="F422" s="4"/>
      <c r="G422" s="5"/>
      <c r="H422" s="5"/>
      <c r="I422" s="5"/>
    </row>
    <row r="423" spans="6:9" x14ac:dyDescent="0.25">
      <c r="F423" s="4"/>
      <c r="G423" s="5"/>
      <c r="H423" s="5"/>
      <c r="I423" s="5"/>
    </row>
    <row r="424" spans="6:9" x14ac:dyDescent="0.25">
      <c r="F424" s="4"/>
      <c r="G424" s="5"/>
      <c r="H424" s="5"/>
      <c r="I424" s="5"/>
    </row>
    <row r="425" spans="6:9" x14ac:dyDescent="0.25">
      <c r="F425" s="4"/>
      <c r="G425" s="5"/>
      <c r="H425" s="5"/>
      <c r="I425" s="5"/>
    </row>
    <row r="426" spans="6:9" x14ac:dyDescent="0.25">
      <c r="F426" s="4"/>
      <c r="G426" s="5"/>
      <c r="H426" s="5"/>
      <c r="I426" s="5"/>
    </row>
    <row r="427" spans="6:9" x14ac:dyDescent="0.25">
      <c r="F427" s="4"/>
      <c r="G427" s="5"/>
      <c r="H427" s="5"/>
      <c r="I427" s="5"/>
    </row>
    <row r="428" spans="6:9" x14ac:dyDescent="0.25">
      <c r="F428" s="4"/>
      <c r="G428" s="5"/>
      <c r="H428" s="5"/>
      <c r="I428" s="5"/>
    </row>
    <row r="429" spans="6:9" x14ac:dyDescent="0.25">
      <c r="F429" s="4"/>
      <c r="G429" s="5"/>
      <c r="H429" s="5"/>
      <c r="I429" s="5"/>
    </row>
    <row r="430" spans="6:9" x14ac:dyDescent="0.25">
      <c r="F430" s="4"/>
      <c r="G430" s="5"/>
      <c r="H430" s="5"/>
      <c r="I430" s="5"/>
    </row>
    <row r="431" spans="6:9" x14ac:dyDescent="0.25">
      <c r="F431" s="4"/>
      <c r="G431" s="5"/>
      <c r="H431" s="5"/>
      <c r="I431" s="5"/>
    </row>
    <row r="432" spans="6:9" x14ac:dyDescent="0.25">
      <c r="F432" s="4"/>
      <c r="G432" s="5"/>
      <c r="H432" s="5"/>
      <c r="I432" s="5"/>
    </row>
    <row r="433" spans="6:9" x14ac:dyDescent="0.25">
      <c r="F433" s="4"/>
      <c r="G433" s="5"/>
      <c r="H433" s="5"/>
      <c r="I433" s="5"/>
    </row>
    <row r="434" spans="6:9" x14ac:dyDescent="0.25">
      <c r="F434" s="4"/>
      <c r="G434" s="5"/>
      <c r="H434" s="5"/>
      <c r="I434" s="5"/>
    </row>
    <row r="435" spans="6:9" x14ac:dyDescent="0.25">
      <c r="F435" s="4"/>
      <c r="G435" s="5"/>
      <c r="H435" s="5"/>
      <c r="I435" s="5"/>
    </row>
    <row r="436" spans="6:9" x14ac:dyDescent="0.25">
      <c r="F436" s="4"/>
      <c r="G436" s="5"/>
      <c r="H436" s="5"/>
      <c r="I436" s="5"/>
    </row>
    <row r="437" spans="6:9" x14ac:dyDescent="0.25">
      <c r="F437" s="4"/>
      <c r="G437" s="5"/>
      <c r="H437" s="5"/>
      <c r="I437" s="5"/>
    </row>
    <row r="438" spans="6:9" x14ac:dyDescent="0.25">
      <c r="F438" s="4"/>
      <c r="G438" s="5"/>
      <c r="H438" s="5"/>
      <c r="I438" s="5"/>
    </row>
    <row r="439" spans="6:9" x14ac:dyDescent="0.25">
      <c r="F439" s="4"/>
      <c r="G439" s="5"/>
      <c r="H439" s="5"/>
      <c r="I439" s="5"/>
    </row>
    <row r="440" spans="6:9" x14ac:dyDescent="0.25">
      <c r="F440" s="4"/>
      <c r="G440" s="5"/>
      <c r="H440" s="5"/>
      <c r="I440" s="5"/>
    </row>
    <row r="441" spans="6:9" x14ac:dyDescent="0.25">
      <c r="F441" s="4"/>
      <c r="G441" s="5"/>
      <c r="H441" s="5"/>
      <c r="I441" s="5"/>
    </row>
    <row r="442" spans="6:9" x14ac:dyDescent="0.25">
      <c r="F442" s="4"/>
      <c r="G442" s="5"/>
      <c r="H442" s="5"/>
      <c r="I442" s="5"/>
    </row>
    <row r="443" spans="6:9" x14ac:dyDescent="0.25">
      <c r="F443" s="4"/>
      <c r="G443" s="5"/>
      <c r="H443" s="5"/>
      <c r="I443" s="5"/>
    </row>
    <row r="444" spans="6:9" x14ac:dyDescent="0.25">
      <c r="F444" s="4"/>
      <c r="G444" s="5"/>
      <c r="H444" s="5"/>
      <c r="I444" s="5"/>
    </row>
    <row r="445" spans="6:9" x14ac:dyDescent="0.25">
      <c r="F445" s="4"/>
      <c r="G445" s="5"/>
      <c r="H445" s="5"/>
      <c r="I445" s="5"/>
    </row>
    <row r="446" spans="6:9" x14ac:dyDescent="0.25">
      <c r="F446" s="4"/>
      <c r="G446" s="5"/>
      <c r="H446" s="5"/>
      <c r="I446" s="5"/>
    </row>
    <row r="447" spans="6:9" x14ac:dyDescent="0.25">
      <c r="F447" s="4"/>
      <c r="G447" s="5"/>
      <c r="H447" s="5"/>
      <c r="I447" s="5"/>
    </row>
    <row r="448" spans="6:9" x14ac:dyDescent="0.25">
      <c r="F448" s="4"/>
      <c r="G448" s="5"/>
      <c r="H448" s="5"/>
      <c r="I448" s="5"/>
    </row>
    <row r="449" spans="6:9" x14ac:dyDescent="0.25">
      <c r="F449" s="4"/>
      <c r="G449" s="5"/>
      <c r="H449" s="5"/>
      <c r="I449" s="5"/>
    </row>
    <row r="450" spans="6:9" x14ac:dyDescent="0.25">
      <c r="F450" s="4"/>
      <c r="G450" s="5"/>
      <c r="H450" s="5"/>
      <c r="I450" s="5"/>
    </row>
    <row r="451" spans="6:9" x14ac:dyDescent="0.25">
      <c r="F451" s="4"/>
      <c r="G451" s="5"/>
      <c r="H451" s="5"/>
      <c r="I451" s="5"/>
    </row>
    <row r="452" spans="6:9" x14ac:dyDescent="0.25">
      <c r="F452" s="4"/>
      <c r="G452" s="5"/>
      <c r="H452" s="5"/>
      <c r="I452" s="5"/>
    </row>
    <row r="453" spans="6:9" x14ac:dyDescent="0.25">
      <c r="F453" s="4"/>
      <c r="G453" s="5"/>
      <c r="H453" s="5"/>
      <c r="I453" s="5"/>
    </row>
    <row r="454" spans="6:9" x14ac:dyDescent="0.25">
      <c r="F454" s="4"/>
      <c r="G454" s="5"/>
      <c r="H454" s="5"/>
      <c r="I454" s="5"/>
    </row>
    <row r="455" spans="6:9" x14ac:dyDescent="0.25">
      <c r="F455" s="4"/>
      <c r="G455" s="5"/>
      <c r="H455" s="5"/>
      <c r="I455" s="5"/>
    </row>
    <row r="456" spans="6:9" x14ac:dyDescent="0.25">
      <c r="F456" s="4"/>
      <c r="G456" s="5"/>
      <c r="H456" s="5"/>
      <c r="I456" s="5"/>
    </row>
    <row r="457" spans="6:9" x14ac:dyDescent="0.25">
      <c r="F457" s="4"/>
      <c r="G457" s="5"/>
      <c r="H457" s="5"/>
      <c r="I457" s="5"/>
    </row>
    <row r="458" spans="6:9" x14ac:dyDescent="0.25">
      <c r="F458" s="4"/>
      <c r="G458" s="5"/>
      <c r="H458" s="5"/>
      <c r="I458" s="5"/>
    </row>
    <row r="459" spans="6:9" x14ac:dyDescent="0.25">
      <c r="F459" s="4"/>
      <c r="G459" s="5"/>
      <c r="H459" s="5"/>
      <c r="I459" s="5"/>
    </row>
    <row r="460" spans="6:9" x14ac:dyDescent="0.25">
      <c r="F460" s="4"/>
      <c r="G460" s="5"/>
      <c r="H460" s="5"/>
      <c r="I460" s="5"/>
    </row>
    <row r="461" spans="6:9" x14ac:dyDescent="0.25">
      <c r="F461" s="4"/>
      <c r="G461" s="5"/>
      <c r="H461" s="5"/>
      <c r="I461" s="5"/>
    </row>
    <row r="462" spans="6:9" x14ac:dyDescent="0.25">
      <c r="F462" s="4"/>
      <c r="G462" s="5"/>
      <c r="H462" s="5"/>
      <c r="I462" s="5"/>
    </row>
    <row r="463" spans="6:9" x14ac:dyDescent="0.25">
      <c r="F463" s="4"/>
      <c r="G463" s="5"/>
      <c r="H463" s="5"/>
      <c r="I463" s="5"/>
    </row>
    <row r="464" spans="6:9" x14ac:dyDescent="0.25">
      <c r="F464" s="4"/>
      <c r="G464" s="5"/>
      <c r="H464" s="5"/>
      <c r="I464" s="5"/>
    </row>
    <row r="465" spans="6:9" x14ac:dyDescent="0.25">
      <c r="F465" s="4"/>
      <c r="G465" s="5"/>
      <c r="H465" s="5"/>
      <c r="I465" s="5"/>
    </row>
    <row r="466" spans="6:9" x14ac:dyDescent="0.25">
      <c r="F466" s="4"/>
      <c r="G466" s="5"/>
      <c r="H466" s="5"/>
      <c r="I466" s="5"/>
    </row>
    <row r="467" spans="6:9" x14ac:dyDescent="0.25">
      <c r="F467" s="4"/>
      <c r="G467" s="5"/>
      <c r="H467" s="5"/>
      <c r="I467" s="5"/>
    </row>
    <row r="468" spans="6:9" x14ac:dyDescent="0.25">
      <c r="F468" s="4"/>
      <c r="G468" s="5"/>
      <c r="H468" s="5"/>
      <c r="I468" s="5"/>
    </row>
    <row r="469" spans="6:9" x14ac:dyDescent="0.25">
      <c r="F469" s="4"/>
      <c r="G469" s="5"/>
      <c r="H469" s="5"/>
      <c r="I469" s="5"/>
    </row>
    <row r="470" spans="6:9" x14ac:dyDescent="0.25">
      <c r="F470" s="4"/>
      <c r="G470" s="5"/>
      <c r="H470" s="5"/>
      <c r="I470" s="5"/>
    </row>
    <row r="471" spans="6:9" x14ac:dyDescent="0.25">
      <c r="F471" s="4"/>
      <c r="G471" s="5"/>
      <c r="H471" s="5"/>
      <c r="I471" s="5"/>
    </row>
    <row r="472" spans="6:9" x14ac:dyDescent="0.25">
      <c r="F472" s="4"/>
      <c r="G472" s="5"/>
      <c r="H472" s="5"/>
      <c r="I472" s="5"/>
    </row>
    <row r="473" spans="6:9" x14ac:dyDescent="0.25">
      <c r="F473" s="4"/>
      <c r="G473" s="5"/>
      <c r="H473" s="5"/>
      <c r="I473" s="5"/>
    </row>
    <row r="474" spans="6:9" x14ac:dyDescent="0.25">
      <c r="F474" s="4"/>
      <c r="G474" s="5"/>
      <c r="H474" s="5"/>
      <c r="I474" s="5"/>
    </row>
    <row r="475" spans="6:9" x14ac:dyDescent="0.25">
      <c r="F475" s="4"/>
      <c r="G475" s="5"/>
      <c r="H475" s="5"/>
      <c r="I475" s="5"/>
    </row>
    <row r="476" spans="6:9" x14ac:dyDescent="0.25">
      <c r="F476" s="4"/>
      <c r="G476" s="5"/>
      <c r="H476" s="5"/>
      <c r="I476" s="5"/>
    </row>
    <row r="477" spans="6:9" x14ac:dyDescent="0.25">
      <c r="F477" s="4"/>
      <c r="G477" s="5"/>
      <c r="H477" s="5"/>
      <c r="I477" s="5"/>
    </row>
    <row r="478" spans="6:9" x14ac:dyDescent="0.25">
      <c r="F478" s="4"/>
      <c r="G478" s="5"/>
      <c r="H478" s="5"/>
      <c r="I478" s="5"/>
    </row>
    <row r="479" spans="6:9" x14ac:dyDescent="0.25">
      <c r="F479" s="4"/>
      <c r="G479" s="5"/>
      <c r="H479" s="5"/>
      <c r="I479" s="5"/>
    </row>
    <row r="480" spans="6:9" x14ac:dyDescent="0.25">
      <c r="F480" s="4"/>
      <c r="G480" s="5"/>
      <c r="H480" s="5"/>
      <c r="I480" s="5"/>
    </row>
    <row r="481" spans="6:9" x14ac:dyDescent="0.25">
      <c r="F481" s="4"/>
      <c r="G481" s="5"/>
      <c r="H481" s="5"/>
      <c r="I481" s="5"/>
    </row>
    <row r="482" spans="6:9" x14ac:dyDescent="0.25">
      <c r="F482" s="4"/>
      <c r="G482" s="5"/>
      <c r="H482" s="5"/>
      <c r="I482" s="5"/>
    </row>
    <row r="483" spans="6:9" x14ac:dyDescent="0.25">
      <c r="F483" s="4"/>
      <c r="G483" s="5"/>
      <c r="H483" s="5"/>
      <c r="I483" s="5"/>
    </row>
    <row r="484" spans="6:9" x14ac:dyDescent="0.25">
      <c r="F484" s="4"/>
      <c r="G484" s="5"/>
      <c r="H484" s="5"/>
      <c r="I484" s="5"/>
    </row>
    <row r="485" spans="6:9" x14ac:dyDescent="0.25">
      <c r="F485" s="4"/>
      <c r="G485" s="5"/>
      <c r="H485" s="5"/>
      <c r="I485" s="5"/>
    </row>
    <row r="486" spans="6:9" x14ac:dyDescent="0.25">
      <c r="F486" s="4"/>
      <c r="G486" s="5"/>
      <c r="H486" s="5"/>
      <c r="I486" s="5"/>
    </row>
    <row r="487" spans="6:9" x14ac:dyDescent="0.25">
      <c r="F487" s="4"/>
      <c r="G487" s="5"/>
      <c r="H487" s="5"/>
      <c r="I487" s="5"/>
    </row>
    <row r="488" spans="6:9" x14ac:dyDescent="0.25">
      <c r="F488" s="4"/>
      <c r="G488" s="5"/>
      <c r="H488" s="5"/>
      <c r="I488" s="5"/>
    </row>
    <row r="489" spans="6:9" x14ac:dyDescent="0.25">
      <c r="F489" s="4"/>
      <c r="G489" s="5"/>
      <c r="H489" s="5"/>
      <c r="I489" s="5"/>
    </row>
    <row r="490" spans="6:9" x14ac:dyDescent="0.25">
      <c r="F490" s="4"/>
      <c r="G490" s="5"/>
      <c r="H490" s="5"/>
      <c r="I490" s="5"/>
    </row>
    <row r="491" spans="6:9" x14ac:dyDescent="0.25">
      <c r="F491" s="4"/>
      <c r="G491" s="5"/>
      <c r="H491" s="5"/>
      <c r="I491" s="5"/>
    </row>
    <row r="492" spans="6:9" x14ac:dyDescent="0.25">
      <c r="F492" s="4"/>
      <c r="G492" s="5"/>
      <c r="H492" s="5"/>
      <c r="I492" s="5"/>
    </row>
    <row r="493" spans="6:9" x14ac:dyDescent="0.25">
      <c r="F493" s="4"/>
      <c r="G493" s="5"/>
      <c r="H493" s="5"/>
      <c r="I493" s="5"/>
    </row>
    <row r="494" spans="6:9" x14ac:dyDescent="0.25">
      <c r="F494" s="4"/>
      <c r="G494" s="5"/>
      <c r="H494" s="5"/>
      <c r="I494" s="5"/>
    </row>
    <row r="495" spans="6:9" x14ac:dyDescent="0.25">
      <c r="F495" s="4"/>
      <c r="G495" s="5"/>
      <c r="H495" s="5"/>
      <c r="I495" s="5"/>
    </row>
    <row r="496" spans="6:9" x14ac:dyDescent="0.25">
      <c r="F496" s="4"/>
      <c r="G496" s="5"/>
      <c r="H496" s="5"/>
      <c r="I496" s="5"/>
    </row>
    <row r="497" spans="6:9" x14ac:dyDescent="0.25">
      <c r="F497" s="4"/>
      <c r="G497" s="5"/>
      <c r="H497" s="5"/>
      <c r="I497" s="5"/>
    </row>
    <row r="498" spans="6:9" x14ac:dyDescent="0.25">
      <c r="F498" s="4"/>
      <c r="G498" s="5"/>
      <c r="H498" s="5"/>
      <c r="I498" s="5"/>
    </row>
    <row r="499" spans="6:9" x14ac:dyDescent="0.25">
      <c r="F499" s="4"/>
      <c r="G499" s="5"/>
      <c r="H499" s="5"/>
      <c r="I499" s="5"/>
    </row>
    <row r="500" spans="6:9" x14ac:dyDescent="0.25">
      <c r="F500" s="4"/>
      <c r="G500" s="5"/>
      <c r="H500" s="5"/>
      <c r="I500" s="5"/>
    </row>
    <row r="501" spans="6:9" x14ac:dyDescent="0.25">
      <c r="F501" s="4"/>
      <c r="G501" s="5"/>
      <c r="H501" s="5"/>
      <c r="I501" s="5"/>
    </row>
    <row r="502" spans="6:9" x14ac:dyDescent="0.25">
      <c r="F502" s="4"/>
      <c r="G502" s="5"/>
      <c r="H502" s="5"/>
      <c r="I502" s="5"/>
    </row>
    <row r="503" spans="6:9" x14ac:dyDescent="0.25">
      <c r="F503" s="4"/>
      <c r="G503" s="5"/>
      <c r="H503" s="5"/>
      <c r="I503" s="5"/>
    </row>
    <row r="504" spans="6:9" x14ac:dyDescent="0.25">
      <c r="F504" s="4"/>
      <c r="G504" s="5"/>
      <c r="H504" s="5"/>
      <c r="I504" s="5"/>
    </row>
    <row r="505" spans="6:9" x14ac:dyDescent="0.25">
      <c r="F505" s="4"/>
      <c r="G505" s="5"/>
      <c r="H505" s="5"/>
      <c r="I505" s="5"/>
    </row>
    <row r="506" spans="6:9" x14ac:dyDescent="0.25">
      <c r="F506" s="4"/>
      <c r="G506" s="5"/>
      <c r="H506" s="5"/>
      <c r="I506" s="5"/>
    </row>
    <row r="507" spans="6:9" x14ac:dyDescent="0.25">
      <c r="F507" s="4"/>
      <c r="G507" s="5"/>
      <c r="H507" s="5"/>
      <c r="I507" s="5"/>
    </row>
    <row r="508" spans="6:9" x14ac:dyDescent="0.25">
      <c r="F508" s="4"/>
      <c r="G508" s="5"/>
      <c r="H508" s="5"/>
      <c r="I508" s="5"/>
    </row>
    <row r="509" spans="6:9" x14ac:dyDescent="0.25">
      <c r="F509" s="4"/>
      <c r="G509" s="5"/>
      <c r="H509" s="5"/>
      <c r="I509" s="5"/>
    </row>
    <row r="510" spans="6:9" x14ac:dyDescent="0.25">
      <c r="F510" s="4"/>
      <c r="G510" s="5"/>
      <c r="H510" s="5"/>
      <c r="I510" s="5"/>
    </row>
    <row r="511" spans="6:9" x14ac:dyDescent="0.25">
      <c r="F511" s="4"/>
      <c r="G511" s="5"/>
      <c r="H511" s="5"/>
      <c r="I511" s="5"/>
    </row>
    <row r="512" spans="6:9" x14ac:dyDescent="0.25">
      <c r="F512" s="4"/>
      <c r="G512" s="5"/>
      <c r="H512" s="5"/>
      <c r="I512" s="5"/>
    </row>
    <row r="513" spans="6:9" x14ac:dyDescent="0.25">
      <c r="F513" s="4"/>
      <c r="G513" s="5"/>
      <c r="H513" s="5"/>
      <c r="I513" s="5"/>
    </row>
    <row r="514" spans="6:9" x14ac:dyDescent="0.25">
      <c r="F514" s="4"/>
      <c r="G514" s="5"/>
      <c r="H514" s="5"/>
      <c r="I514" s="5"/>
    </row>
    <row r="515" spans="6:9" x14ac:dyDescent="0.25">
      <c r="F515" s="4"/>
      <c r="G515" s="5"/>
      <c r="H515" s="5"/>
      <c r="I515" s="5"/>
    </row>
    <row r="516" spans="6:9" x14ac:dyDescent="0.25">
      <c r="F516" s="4"/>
      <c r="G516" s="5"/>
      <c r="H516" s="5"/>
      <c r="I516" s="5"/>
    </row>
    <row r="517" spans="6:9" x14ac:dyDescent="0.25">
      <c r="F517" s="4"/>
      <c r="G517" s="5"/>
      <c r="H517" s="5"/>
      <c r="I517" s="5"/>
    </row>
    <row r="518" spans="6:9" x14ac:dyDescent="0.25">
      <c r="F518" s="4"/>
      <c r="G518" s="5"/>
      <c r="H518" s="5"/>
      <c r="I518" s="5"/>
    </row>
    <row r="519" spans="6:9" x14ac:dyDescent="0.25">
      <c r="F519" s="4"/>
      <c r="G519" s="5"/>
      <c r="H519" s="5"/>
      <c r="I519" s="5"/>
    </row>
    <row r="520" spans="6:9" x14ac:dyDescent="0.25">
      <c r="F520" s="4"/>
      <c r="G520" s="5"/>
      <c r="H520" s="5"/>
      <c r="I520" s="5"/>
    </row>
    <row r="521" spans="6:9" x14ac:dyDescent="0.25">
      <c r="F521" s="4"/>
      <c r="G521" s="5"/>
      <c r="H521" s="5"/>
      <c r="I521" s="5"/>
    </row>
    <row r="522" spans="6:9" x14ac:dyDescent="0.25">
      <c r="F522" s="4"/>
      <c r="G522" s="5"/>
      <c r="H522" s="5"/>
      <c r="I522" s="5"/>
    </row>
    <row r="523" spans="6:9" x14ac:dyDescent="0.25">
      <c r="F523" s="4"/>
      <c r="G523" s="5"/>
      <c r="H523" s="5"/>
      <c r="I523" s="5"/>
    </row>
    <row r="524" spans="6:9" x14ac:dyDescent="0.25">
      <c r="F524" s="4"/>
      <c r="G524" s="5"/>
      <c r="H524" s="5"/>
      <c r="I524" s="5"/>
    </row>
    <row r="525" spans="6:9" x14ac:dyDescent="0.25">
      <c r="F525" s="4"/>
      <c r="G525" s="5"/>
      <c r="H525" s="5"/>
      <c r="I525" s="5"/>
    </row>
    <row r="526" spans="6:9" x14ac:dyDescent="0.25">
      <c r="F526" s="4"/>
      <c r="G526" s="5"/>
      <c r="H526" s="5"/>
      <c r="I526" s="5"/>
    </row>
    <row r="527" spans="6:9" x14ac:dyDescent="0.25">
      <c r="F527" s="4"/>
      <c r="G527" s="5"/>
      <c r="H527" s="5"/>
      <c r="I527" s="5"/>
    </row>
    <row r="528" spans="6:9" x14ac:dyDescent="0.25">
      <c r="F528" s="4"/>
      <c r="G528" s="5"/>
      <c r="H528" s="5"/>
      <c r="I528" s="5"/>
    </row>
    <row r="529" spans="6:9" x14ac:dyDescent="0.25">
      <c r="F529" s="4"/>
      <c r="G529" s="5"/>
      <c r="H529" s="5"/>
      <c r="I529" s="5"/>
    </row>
    <row r="530" spans="6:9" x14ac:dyDescent="0.25">
      <c r="F530" s="4"/>
      <c r="G530" s="5"/>
      <c r="H530" s="5"/>
      <c r="I530" s="5"/>
    </row>
    <row r="531" spans="6:9" x14ac:dyDescent="0.25">
      <c r="F531" s="4"/>
      <c r="G531" s="5"/>
      <c r="H531" s="5"/>
      <c r="I531" s="5"/>
    </row>
    <row r="532" spans="6:9" x14ac:dyDescent="0.25">
      <c r="F532" s="4"/>
      <c r="G532" s="5"/>
      <c r="H532" s="5"/>
      <c r="I532" s="5"/>
    </row>
    <row r="533" spans="6:9" x14ac:dyDescent="0.25">
      <c r="F533" s="4"/>
      <c r="G533" s="5"/>
      <c r="H533" s="5"/>
      <c r="I533" s="5"/>
    </row>
    <row r="534" spans="6:9" x14ac:dyDescent="0.25">
      <c r="F534" s="4"/>
      <c r="G534" s="5"/>
      <c r="H534" s="5"/>
      <c r="I534" s="5"/>
    </row>
    <row r="535" spans="6:9" x14ac:dyDescent="0.25">
      <c r="F535" s="4"/>
      <c r="G535" s="5"/>
      <c r="H535" s="5"/>
      <c r="I535" s="5"/>
    </row>
    <row r="536" spans="6:9" x14ac:dyDescent="0.25">
      <c r="F536" s="4"/>
      <c r="G536" s="5"/>
      <c r="H536" s="5"/>
      <c r="I536" s="5"/>
    </row>
    <row r="537" spans="6:9" x14ac:dyDescent="0.25">
      <c r="F537" s="4"/>
      <c r="G537" s="5"/>
      <c r="H537" s="5"/>
      <c r="I537" s="5"/>
    </row>
    <row r="538" spans="6:9" x14ac:dyDescent="0.25">
      <c r="F538" s="4"/>
      <c r="G538" s="5"/>
      <c r="H538" s="5"/>
      <c r="I538" s="5"/>
    </row>
    <row r="539" spans="6:9" x14ac:dyDescent="0.25">
      <c r="F539" s="4"/>
      <c r="G539" s="5"/>
      <c r="H539" s="5"/>
      <c r="I539" s="5"/>
    </row>
    <row r="540" spans="6:9" x14ac:dyDescent="0.25">
      <c r="F540" s="4"/>
      <c r="G540" s="5"/>
      <c r="H540" s="5"/>
      <c r="I540" s="5"/>
    </row>
    <row r="541" spans="6:9" x14ac:dyDescent="0.25">
      <c r="F541" s="4"/>
      <c r="G541" s="5"/>
      <c r="H541" s="5"/>
      <c r="I541" s="5"/>
    </row>
    <row r="542" spans="6:9" x14ac:dyDescent="0.25">
      <c r="F542" s="4"/>
      <c r="G542" s="5"/>
      <c r="H542" s="5"/>
      <c r="I542" s="5"/>
    </row>
    <row r="543" spans="6:9" x14ac:dyDescent="0.25">
      <c r="F543" s="4"/>
      <c r="G543" s="5"/>
      <c r="H543" s="5"/>
      <c r="I543" s="5"/>
    </row>
    <row r="544" spans="6:9" x14ac:dyDescent="0.25">
      <c r="F544" s="4"/>
      <c r="G544" s="5"/>
      <c r="H544" s="5"/>
      <c r="I544" s="5"/>
    </row>
    <row r="545" spans="6:9" x14ac:dyDescent="0.25">
      <c r="F545" s="4"/>
      <c r="G545" s="5"/>
      <c r="H545" s="5"/>
      <c r="I545" s="5"/>
    </row>
    <row r="546" spans="6:9" x14ac:dyDescent="0.25">
      <c r="F546" s="4"/>
      <c r="G546" s="5"/>
      <c r="H546" s="5"/>
      <c r="I546" s="5"/>
    </row>
    <row r="547" spans="6:9" x14ac:dyDescent="0.25">
      <c r="F547" s="4"/>
      <c r="G547" s="5"/>
      <c r="H547" s="5"/>
      <c r="I547" s="5"/>
    </row>
    <row r="548" spans="6:9" x14ac:dyDescent="0.25">
      <c r="F548" s="4"/>
      <c r="G548" s="5"/>
      <c r="H548" s="5"/>
      <c r="I548" s="5"/>
    </row>
    <row r="549" spans="6:9" x14ac:dyDescent="0.25">
      <c r="F549" s="4"/>
      <c r="G549" s="5"/>
      <c r="H549" s="5"/>
      <c r="I549" s="5"/>
    </row>
    <row r="550" spans="6:9" x14ac:dyDescent="0.25">
      <c r="F550" s="4"/>
      <c r="G550" s="5"/>
      <c r="H550" s="5"/>
      <c r="I550" s="5"/>
    </row>
    <row r="551" spans="6:9" x14ac:dyDescent="0.25">
      <c r="F551" s="4"/>
      <c r="G551" s="5"/>
      <c r="H551" s="5"/>
      <c r="I551" s="5"/>
    </row>
    <row r="552" spans="6:9" x14ac:dyDescent="0.25">
      <c r="F552" s="4"/>
      <c r="G552" s="5"/>
      <c r="H552" s="5"/>
      <c r="I552" s="5"/>
    </row>
    <row r="553" spans="6:9" x14ac:dyDescent="0.25">
      <c r="F553" s="4"/>
      <c r="G553" s="5"/>
      <c r="H553" s="5"/>
      <c r="I553" s="5"/>
    </row>
    <row r="554" spans="6:9" x14ac:dyDescent="0.25">
      <c r="F554" s="4"/>
      <c r="G554" s="5"/>
      <c r="H554" s="5"/>
      <c r="I554" s="5"/>
    </row>
    <row r="555" spans="6:9" x14ac:dyDescent="0.25">
      <c r="F555" s="4"/>
      <c r="G555" s="5"/>
      <c r="H555" s="5"/>
      <c r="I555" s="5"/>
    </row>
    <row r="556" spans="6:9" x14ac:dyDescent="0.25">
      <c r="F556" s="4"/>
      <c r="G556" s="5"/>
      <c r="H556" s="5"/>
      <c r="I556" s="5"/>
    </row>
    <row r="557" spans="6:9" x14ac:dyDescent="0.25">
      <c r="F557" s="4"/>
      <c r="G557" s="5"/>
      <c r="H557" s="5"/>
      <c r="I557" s="5"/>
    </row>
    <row r="558" spans="6:9" x14ac:dyDescent="0.25">
      <c r="F558" s="4"/>
      <c r="G558" s="5"/>
      <c r="H558" s="5"/>
      <c r="I558" s="5"/>
    </row>
    <row r="559" spans="6:9" x14ac:dyDescent="0.25">
      <c r="F559" s="4"/>
      <c r="G559" s="5"/>
      <c r="H559" s="5"/>
      <c r="I559" s="5"/>
    </row>
    <row r="560" spans="6:9" x14ac:dyDescent="0.25">
      <c r="F560" s="4"/>
      <c r="G560" s="5"/>
      <c r="H560" s="5"/>
      <c r="I560" s="5"/>
    </row>
    <row r="561" spans="6:9" x14ac:dyDescent="0.25">
      <c r="F561" s="4"/>
      <c r="G561" s="5"/>
      <c r="H561" s="5"/>
      <c r="I561" s="5"/>
    </row>
    <row r="562" spans="6:9" x14ac:dyDescent="0.25">
      <c r="F562" s="4"/>
      <c r="G562" s="5"/>
      <c r="H562" s="5"/>
      <c r="I562" s="5"/>
    </row>
    <row r="563" spans="6:9" x14ac:dyDescent="0.25">
      <c r="F563" s="4"/>
      <c r="G563" s="5"/>
      <c r="H563" s="5"/>
      <c r="I563" s="5"/>
    </row>
    <row r="564" spans="6:9" x14ac:dyDescent="0.25">
      <c r="F564" s="4"/>
      <c r="G564" s="5"/>
      <c r="H564" s="5"/>
      <c r="I564" s="5"/>
    </row>
    <row r="565" spans="6:9" x14ac:dyDescent="0.25">
      <c r="F565" s="4"/>
      <c r="G565" s="5"/>
      <c r="H565" s="5"/>
      <c r="I565" s="5"/>
    </row>
    <row r="566" spans="6:9" x14ac:dyDescent="0.25">
      <c r="F566" s="4"/>
      <c r="G566" s="5"/>
      <c r="H566" s="5"/>
      <c r="I566" s="5"/>
    </row>
    <row r="567" spans="6:9" x14ac:dyDescent="0.25">
      <c r="F567" s="4"/>
      <c r="G567" s="5"/>
      <c r="H567" s="5"/>
      <c r="I567" s="5"/>
    </row>
    <row r="568" spans="6:9" x14ac:dyDescent="0.25">
      <c r="F568" s="4"/>
      <c r="G568" s="5"/>
      <c r="H568" s="5"/>
      <c r="I568" s="5"/>
    </row>
    <row r="569" spans="6:9" x14ac:dyDescent="0.25">
      <c r="F569" s="4"/>
      <c r="G569" s="5"/>
      <c r="H569" s="5"/>
      <c r="I569" s="5"/>
    </row>
    <row r="570" spans="6:9" x14ac:dyDescent="0.25">
      <c r="F570" s="4"/>
      <c r="G570" s="5"/>
      <c r="H570" s="5"/>
      <c r="I570" s="5"/>
    </row>
    <row r="571" spans="6:9" x14ac:dyDescent="0.25">
      <c r="F571" s="4"/>
      <c r="G571" s="5"/>
      <c r="H571" s="5"/>
      <c r="I571" s="5"/>
    </row>
    <row r="572" spans="6:9" x14ac:dyDescent="0.25">
      <c r="F572" s="4"/>
      <c r="G572" s="5"/>
      <c r="H572" s="5"/>
      <c r="I572" s="5"/>
    </row>
    <row r="573" spans="6:9" x14ac:dyDescent="0.25">
      <c r="F573" s="4"/>
      <c r="G573" s="5"/>
      <c r="H573" s="5"/>
      <c r="I573" s="5"/>
    </row>
    <row r="574" spans="6:9" x14ac:dyDescent="0.25">
      <c r="F574" s="4"/>
      <c r="G574" s="5"/>
      <c r="H574" s="5"/>
      <c r="I574" s="5"/>
    </row>
    <row r="575" spans="6:9" x14ac:dyDescent="0.25">
      <c r="F575" s="4"/>
      <c r="G575" s="5"/>
      <c r="H575" s="5"/>
      <c r="I575" s="5"/>
    </row>
    <row r="576" spans="6:9" x14ac:dyDescent="0.25">
      <c r="F576" s="4"/>
      <c r="G576" s="5"/>
      <c r="H576" s="5"/>
      <c r="I576" s="5"/>
    </row>
    <row r="577" spans="6:9" x14ac:dyDescent="0.25">
      <c r="F577" s="4"/>
      <c r="G577" s="5"/>
      <c r="H577" s="5"/>
      <c r="I577" s="5"/>
    </row>
    <row r="578" spans="6:9" x14ac:dyDescent="0.25">
      <c r="F578" s="4"/>
      <c r="G578" s="5"/>
      <c r="H578" s="5"/>
      <c r="I578" s="5"/>
    </row>
    <row r="579" spans="6:9" x14ac:dyDescent="0.25">
      <c r="F579" s="4"/>
      <c r="G579" s="5"/>
      <c r="H579" s="5"/>
      <c r="I579" s="5"/>
    </row>
    <row r="580" spans="6:9" x14ac:dyDescent="0.25">
      <c r="F580" s="4"/>
      <c r="G580" s="5"/>
      <c r="H580" s="5"/>
      <c r="I580" s="5"/>
    </row>
    <row r="581" spans="6:9" x14ac:dyDescent="0.25">
      <c r="F581" s="4"/>
      <c r="G581" s="5"/>
      <c r="H581" s="5"/>
      <c r="I581" s="5"/>
    </row>
    <row r="582" spans="6:9" x14ac:dyDescent="0.25">
      <c r="F582" s="4"/>
      <c r="G582" s="5"/>
      <c r="H582" s="5"/>
      <c r="I582" s="5"/>
    </row>
    <row r="583" spans="6:9" x14ac:dyDescent="0.25">
      <c r="F583" s="4"/>
      <c r="G583" s="5"/>
      <c r="H583" s="5"/>
      <c r="I583" s="5"/>
    </row>
    <row r="584" spans="6:9" x14ac:dyDescent="0.25">
      <c r="F584" s="4"/>
      <c r="G584" s="5"/>
      <c r="H584" s="5"/>
      <c r="I584" s="5"/>
    </row>
    <row r="585" spans="6:9" x14ac:dyDescent="0.25">
      <c r="F585" s="4"/>
      <c r="G585" s="5"/>
      <c r="H585" s="5"/>
      <c r="I585" s="5"/>
    </row>
    <row r="586" spans="6:9" x14ac:dyDescent="0.25">
      <c r="F586" s="4"/>
      <c r="G586" s="5"/>
      <c r="H586" s="5"/>
      <c r="I586" s="5"/>
    </row>
    <row r="587" spans="6:9" x14ac:dyDescent="0.25">
      <c r="F587" s="4"/>
      <c r="G587" s="5"/>
      <c r="H587" s="5"/>
      <c r="I587" s="5"/>
    </row>
    <row r="588" spans="6:9" x14ac:dyDescent="0.25">
      <c r="F588" s="4"/>
      <c r="G588" s="5"/>
      <c r="H588" s="5"/>
      <c r="I588" s="5"/>
    </row>
    <row r="589" spans="6:9" x14ac:dyDescent="0.25">
      <c r="F589" s="4"/>
      <c r="G589" s="5"/>
      <c r="H589" s="5"/>
      <c r="I589" s="5"/>
    </row>
    <row r="590" spans="6:9" x14ac:dyDescent="0.25">
      <c r="F590" s="4"/>
      <c r="G590" s="5"/>
      <c r="H590" s="5"/>
      <c r="I590" s="5"/>
    </row>
    <row r="591" spans="6:9" x14ac:dyDescent="0.25">
      <c r="F591" s="4"/>
      <c r="G591" s="5"/>
      <c r="H591" s="5"/>
      <c r="I591" s="5"/>
    </row>
    <row r="592" spans="6:9" x14ac:dyDescent="0.25">
      <c r="F592" s="4"/>
      <c r="G592" s="5"/>
      <c r="H592" s="5"/>
      <c r="I592" s="5"/>
    </row>
    <row r="593" spans="6:9" x14ac:dyDescent="0.25">
      <c r="F593" s="4"/>
      <c r="G593" s="5"/>
      <c r="H593" s="5"/>
      <c r="I593" s="5"/>
    </row>
    <row r="594" spans="6:9" x14ac:dyDescent="0.25">
      <c r="F594" s="4"/>
      <c r="G594" s="5"/>
      <c r="H594" s="5"/>
      <c r="I594" s="5"/>
    </row>
    <row r="595" spans="6:9" x14ac:dyDescent="0.25">
      <c r="F595" s="4"/>
      <c r="G595" s="5"/>
      <c r="H595" s="5"/>
      <c r="I595" s="5"/>
    </row>
    <row r="596" spans="6:9" x14ac:dyDescent="0.25">
      <c r="F596" s="4"/>
      <c r="G596" s="5"/>
      <c r="H596" s="5"/>
      <c r="I596" s="5"/>
    </row>
    <row r="597" spans="6:9" x14ac:dyDescent="0.25">
      <c r="F597" s="4"/>
      <c r="G597" s="5"/>
      <c r="H597" s="5"/>
      <c r="I597" s="5"/>
    </row>
    <row r="598" spans="6:9" x14ac:dyDescent="0.25">
      <c r="F598" s="4"/>
      <c r="G598" s="5"/>
      <c r="H598" s="5"/>
      <c r="I598" s="5"/>
    </row>
    <row r="599" spans="6:9" x14ac:dyDescent="0.25">
      <c r="F599" s="4"/>
      <c r="G599" s="5"/>
      <c r="H599" s="5"/>
      <c r="I599" s="5"/>
    </row>
    <row r="600" spans="6:9" x14ac:dyDescent="0.25">
      <c r="F600" s="4"/>
      <c r="G600" s="5"/>
      <c r="H600" s="5"/>
      <c r="I600" s="5"/>
    </row>
    <row r="601" spans="6:9" x14ac:dyDescent="0.25">
      <c r="F601" s="4"/>
      <c r="G601" s="5"/>
      <c r="H601" s="5"/>
      <c r="I601" s="5"/>
    </row>
    <row r="602" spans="6:9" x14ac:dyDescent="0.25">
      <c r="F602" s="4"/>
      <c r="G602" s="5"/>
      <c r="H602" s="5"/>
      <c r="I602" s="5"/>
    </row>
    <row r="603" spans="6:9" x14ac:dyDescent="0.25">
      <c r="F603" s="4"/>
      <c r="G603" s="5"/>
      <c r="H603" s="5"/>
      <c r="I603" s="5"/>
    </row>
    <row r="604" spans="6:9" x14ac:dyDescent="0.25">
      <c r="F604" s="4"/>
      <c r="G604" s="5"/>
      <c r="H604" s="5"/>
      <c r="I604" s="5"/>
    </row>
    <row r="605" spans="6:9" x14ac:dyDescent="0.25">
      <c r="F605" s="4"/>
      <c r="G605" s="5"/>
      <c r="H605" s="5"/>
      <c r="I605" s="5"/>
    </row>
    <row r="606" spans="6:9" x14ac:dyDescent="0.25">
      <c r="F606" s="4"/>
      <c r="G606" s="5"/>
      <c r="H606" s="5"/>
      <c r="I606" s="5"/>
    </row>
    <row r="607" spans="6:9" x14ac:dyDescent="0.25">
      <c r="F607" s="4"/>
      <c r="G607" s="5"/>
      <c r="H607" s="5"/>
      <c r="I607" s="5"/>
    </row>
    <row r="608" spans="6:9" x14ac:dyDescent="0.25">
      <c r="F608" s="4"/>
      <c r="G608" s="5"/>
      <c r="H608" s="5"/>
      <c r="I608" s="5"/>
    </row>
    <row r="609" spans="6:9" x14ac:dyDescent="0.25">
      <c r="F609" s="4"/>
      <c r="G609" s="5"/>
      <c r="H609" s="5"/>
      <c r="I609" s="5"/>
    </row>
    <row r="610" spans="6:9" x14ac:dyDescent="0.25">
      <c r="F610" s="4"/>
      <c r="G610" s="5"/>
      <c r="H610" s="5"/>
      <c r="I610" s="5"/>
    </row>
    <row r="611" spans="6:9" x14ac:dyDescent="0.25">
      <c r="F611" s="4"/>
      <c r="G611" s="5"/>
      <c r="H611" s="5"/>
      <c r="I611" s="5"/>
    </row>
    <row r="612" spans="6:9" x14ac:dyDescent="0.25">
      <c r="F612" s="4"/>
      <c r="G612" s="5"/>
      <c r="H612" s="5"/>
      <c r="I612" s="5"/>
    </row>
    <row r="613" spans="6:9" x14ac:dyDescent="0.25">
      <c r="F613" s="4"/>
      <c r="G613" s="5"/>
      <c r="H613" s="5"/>
      <c r="I613" s="5"/>
    </row>
    <row r="614" spans="6:9" x14ac:dyDescent="0.25">
      <c r="F614" s="4"/>
      <c r="G614" s="5"/>
      <c r="H614" s="5"/>
      <c r="I614" s="5"/>
    </row>
    <row r="615" spans="6:9" x14ac:dyDescent="0.25">
      <c r="F615" s="4"/>
      <c r="G615" s="5"/>
      <c r="H615" s="5"/>
      <c r="I615" s="5"/>
    </row>
    <row r="616" spans="6:9" x14ac:dyDescent="0.25">
      <c r="F616" s="4"/>
      <c r="G616" s="5"/>
      <c r="H616" s="5"/>
      <c r="I616" s="5"/>
    </row>
    <row r="617" spans="6:9" x14ac:dyDescent="0.25">
      <c r="F617" s="4"/>
      <c r="G617" s="5"/>
      <c r="H617" s="5"/>
      <c r="I617" s="5"/>
    </row>
    <row r="618" spans="6:9" x14ac:dyDescent="0.25">
      <c r="F618" s="4"/>
      <c r="G618" s="5"/>
      <c r="H618" s="5"/>
      <c r="I618" s="5"/>
    </row>
    <row r="619" spans="6:9" x14ac:dyDescent="0.25">
      <c r="F619" s="4"/>
      <c r="G619" s="5"/>
      <c r="H619" s="5"/>
      <c r="I619" s="5"/>
    </row>
    <row r="620" spans="6:9" x14ac:dyDescent="0.25">
      <c r="F620" s="4"/>
      <c r="G620" s="5"/>
      <c r="H620" s="5"/>
      <c r="I620" s="5"/>
    </row>
    <row r="621" spans="6:9" x14ac:dyDescent="0.25">
      <c r="F621" s="4"/>
      <c r="G621" s="5"/>
      <c r="H621" s="5"/>
      <c r="I621" s="5"/>
    </row>
    <row r="622" spans="6:9" x14ac:dyDescent="0.25">
      <c r="F622" s="4"/>
      <c r="G622" s="5"/>
      <c r="H622" s="5"/>
      <c r="I622" s="5"/>
    </row>
    <row r="623" spans="6:9" x14ac:dyDescent="0.25">
      <c r="F623" s="4"/>
      <c r="G623" s="5"/>
      <c r="H623" s="5"/>
      <c r="I623" s="5"/>
    </row>
    <row r="624" spans="6:9" x14ac:dyDescent="0.25">
      <c r="F624" s="4"/>
      <c r="G624" s="5"/>
      <c r="H624" s="5"/>
      <c r="I624" s="5"/>
    </row>
    <row r="625" spans="6:9" x14ac:dyDescent="0.25">
      <c r="F625" s="4"/>
      <c r="G625" s="5"/>
      <c r="H625" s="5"/>
      <c r="I625" s="5"/>
    </row>
    <row r="626" spans="6:9" x14ac:dyDescent="0.25">
      <c r="F626" s="4"/>
      <c r="G626" s="5"/>
      <c r="H626" s="5"/>
      <c r="I626" s="5"/>
    </row>
    <row r="627" spans="6:9" x14ac:dyDescent="0.25">
      <c r="F627" s="4"/>
      <c r="G627" s="5"/>
      <c r="H627" s="5"/>
      <c r="I627" s="5"/>
    </row>
    <row r="628" spans="6:9" x14ac:dyDescent="0.25">
      <c r="F628" s="4"/>
      <c r="G628" s="5"/>
      <c r="H628" s="5"/>
      <c r="I628" s="5"/>
    </row>
    <row r="629" spans="6:9" x14ac:dyDescent="0.25">
      <c r="F629" s="4"/>
      <c r="G629" s="5"/>
      <c r="H629" s="5"/>
      <c r="I629" s="5"/>
    </row>
    <row r="630" spans="6:9" x14ac:dyDescent="0.25">
      <c r="F630" s="4"/>
      <c r="G630" s="5"/>
      <c r="H630" s="5"/>
      <c r="I630" s="5"/>
    </row>
    <row r="631" spans="6:9" x14ac:dyDescent="0.25">
      <c r="F631" s="4"/>
      <c r="G631" s="5"/>
      <c r="H631" s="5"/>
      <c r="I631" s="5"/>
    </row>
    <row r="632" spans="6:9" x14ac:dyDescent="0.25">
      <c r="F632" s="4"/>
      <c r="G632" s="5"/>
      <c r="H632" s="5"/>
      <c r="I632" s="5"/>
    </row>
    <row r="633" spans="6:9" x14ac:dyDescent="0.25">
      <c r="F633" s="4"/>
      <c r="G633" s="5"/>
      <c r="H633" s="5"/>
      <c r="I633" s="5"/>
    </row>
    <row r="634" spans="6:9" x14ac:dyDescent="0.25">
      <c r="F634" s="4"/>
      <c r="G634" s="5"/>
      <c r="H634" s="5"/>
      <c r="I634" s="5"/>
    </row>
    <row r="635" spans="6:9" x14ac:dyDescent="0.25">
      <c r="F635" s="4"/>
      <c r="G635" s="5"/>
      <c r="H635" s="5"/>
      <c r="I635" s="5"/>
    </row>
    <row r="636" spans="6:9" x14ac:dyDescent="0.25">
      <c r="F636" s="4"/>
      <c r="G636" s="5"/>
      <c r="H636" s="5"/>
      <c r="I636" s="5"/>
    </row>
    <row r="637" spans="6:9" x14ac:dyDescent="0.25">
      <c r="F637" s="4"/>
      <c r="G637" s="5"/>
      <c r="H637" s="5"/>
      <c r="I637" s="5"/>
    </row>
    <row r="638" spans="6:9" x14ac:dyDescent="0.25">
      <c r="F638" s="4"/>
      <c r="G638" s="5"/>
      <c r="H638" s="5"/>
      <c r="I638" s="5"/>
    </row>
    <row r="639" spans="6:9" x14ac:dyDescent="0.25">
      <c r="F639" s="4"/>
      <c r="G639" s="5"/>
      <c r="H639" s="5"/>
      <c r="I639" s="5"/>
    </row>
    <row r="640" spans="6:9" x14ac:dyDescent="0.25">
      <c r="F640" s="4"/>
      <c r="G640" s="5"/>
      <c r="H640" s="5"/>
      <c r="I640" s="5"/>
    </row>
    <row r="641" spans="6:9" x14ac:dyDescent="0.25">
      <c r="F641" s="4"/>
      <c r="G641" s="5"/>
      <c r="H641" s="5"/>
      <c r="I641" s="5"/>
    </row>
    <row r="642" spans="6:9" x14ac:dyDescent="0.25">
      <c r="F642" s="4"/>
      <c r="G642" s="5"/>
      <c r="H642" s="5"/>
      <c r="I642" s="5"/>
    </row>
    <row r="643" spans="6:9" x14ac:dyDescent="0.25">
      <c r="F643" s="4"/>
      <c r="G643" s="5"/>
      <c r="H643" s="5"/>
      <c r="I643" s="5"/>
    </row>
    <row r="644" spans="6:9" x14ac:dyDescent="0.25">
      <c r="F644" s="4"/>
      <c r="G644" s="5"/>
      <c r="H644" s="5"/>
      <c r="I644" s="5"/>
    </row>
    <row r="645" spans="6:9" x14ac:dyDescent="0.25">
      <c r="F645" s="4"/>
      <c r="G645" s="5"/>
      <c r="H645" s="5"/>
      <c r="I645" s="5"/>
    </row>
    <row r="646" spans="6:9" x14ac:dyDescent="0.25">
      <c r="F646" s="4"/>
      <c r="G646" s="5"/>
      <c r="H646" s="5"/>
      <c r="I646" s="5"/>
    </row>
    <row r="647" spans="6:9" x14ac:dyDescent="0.25">
      <c r="F647" s="4"/>
      <c r="G647" s="5"/>
      <c r="H647" s="5"/>
      <c r="I647" s="5"/>
    </row>
    <row r="648" spans="6:9" x14ac:dyDescent="0.25">
      <c r="F648" s="4"/>
      <c r="G648" s="5"/>
      <c r="H648" s="5"/>
      <c r="I648" s="5"/>
    </row>
    <row r="649" spans="6:9" x14ac:dyDescent="0.25">
      <c r="F649" s="4"/>
      <c r="G649" s="5"/>
      <c r="H649" s="5"/>
      <c r="I649" s="5"/>
    </row>
    <row r="650" spans="6:9" x14ac:dyDescent="0.25">
      <c r="F650" s="4"/>
      <c r="G650" s="5"/>
      <c r="H650" s="5"/>
      <c r="I650" s="5"/>
    </row>
    <row r="651" spans="6:9" x14ac:dyDescent="0.25">
      <c r="F651" s="4"/>
      <c r="G651" s="5"/>
      <c r="H651" s="5"/>
      <c r="I651" s="5"/>
    </row>
    <row r="652" spans="6:9" x14ac:dyDescent="0.25">
      <c r="F652" s="4"/>
      <c r="G652" s="5"/>
      <c r="H652" s="5"/>
      <c r="I652" s="5"/>
    </row>
    <row r="653" spans="6:9" x14ac:dyDescent="0.25">
      <c r="F653" s="4"/>
      <c r="G653" s="5"/>
      <c r="H653" s="5"/>
      <c r="I653" s="5"/>
    </row>
    <row r="654" spans="6:9" x14ac:dyDescent="0.25">
      <c r="F654" s="4"/>
      <c r="G654" s="5"/>
      <c r="H654" s="5"/>
      <c r="I654" s="5"/>
    </row>
    <row r="655" spans="6:9" x14ac:dyDescent="0.25">
      <c r="F655" s="4"/>
      <c r="G655" s="5"/>
      <c r="H655" s="5"/>
      <c r="I655" s="5"/>
    </row>
    <row r="656" spans="6:9" x14ac:dyDescent="0.25">
      <c r="F656" s="4"/>
      <c r="G656" s="5"/>
      <c r="H656" s="5"/>
      <c r="I656" s="5"/>
    </row>
    <row r="657" spans="6:9" x14ac:dyDescent="0.25">
      <c r="F657" s="4"/>
      <c r="G657" s="5"/>
      <c r="H657" s="5"/>
      <c r="I657" s="5"/>
    </row>
    <row r="658" spans="6:9" x14ac:dyDescent="0.25">
      <c r="F658" s="4"/>
      <c r="G658" s="5"/>
      <c r="H658" s="5"/>
      <c r="I658" s="5"/>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25490-1AA6-43D0-AC08-1721229E9D64}">
  <dimension ref="B3:M25"/>
  <sheetViews>
    <sheetView showGridLines="0" workbookViewId="0">
      <selection activeCell="I1" sqref="I1"/>
    </sheetView>
  </sheetViews>
  <sheetFormatPr defaultRowHeight="15" x14ac:dyDescent="0.25"/>
  <cols>
    <col min="2" max="2" width="16" bestFit="1" customWidth="1"/>
    <col min="4" max="4" width="13.28515625" bestFit="1" customWidth="1"/>
    <col min="5" max="5" width="22.140625" bestFit="1" customWidth="1"/>
    <col min="6" max="6" width="11.140625" bestFit="1" customWidth="1"/>
    <col min="7" max="7" width="9.28515625" customWidth="1"/>
    <col min="8" max="8" width="11.42578125" bestFit="1" customWidth="1"/>
    <col min="10" max="10" width="18.85546875" customWidth="1"/>
    <col min="11" max="11" width="11" customWidth="1"/>
    <col min="12" max="12" width="9.5703125" bestFit="1" customWidth="1"/>
  </cols>
  <sheetData>
    <row r="3" spans="2:13" x14ac:dyDescent="0.25">
      <c r="B3" s="37"/>
      <c r="C3" s="33" t="s">
        <v>93</v>
      </c>
    </row>
    <row r="5" spans="2:13" x14ac:dyDescent="0.25">
      <c r="B5" s="6" t="s">
        <v>78</v>
      </c>
      <c r="D5" t="s">
        <v>95</v>
      </c>
      <c r="E5" s="29" t="s">
        <v>34</v>
      </c>
      <c r="H5" t="s">
        <v>102</v>
      </c>
      <c r="I5" s="29">
        <v>12000</v>
      </c>
    </row>
    <row r="6" spans="2:13" x14ac:dyDescent="0.25">
      <c r="B6" t="s">
        <v>37</v>
      </c>
    </row>
    <row r="7" spans="2:13" x14ac:dyDescent="0.25">
      <c r="B7" t="s">
        <v>35</v>
      </c>
    </row>
    <row r="8" spans="2:13" x14ac:dyDescent="0.25">
      <c r="B8" t="s">
        <v>36</v>
      </c>
      <c r="D8" s="30" t="s">
        <v>96</v>
      </c>
      <c r="E8" s="30"/>
      <c r="F8" s="30"/>
      <c r="G8" s="30"/>
      <c r="J8" s="30" t="s">
        <v>103</v>
      </c>
      <c r="K8" s="30"/>
      <c r="L8" s="30"/>
      <c r="M8" s="30"/>
    </row>
    <row r="9" spans="2:13" x14ac:dyDescent="0.25">
      <c r="B9" t="s">
        <v>39</v>
      </c>
    </row>
    <row r="10" spans="2:13" x14ac:dyDescent="0.25">
      <c r="B10" t="s">
        <v>38</v>
      </c>
      <c r="E10" s="31" t="s">
        <v>97</v>
      </c>
      <c r="F10" s="31"/>
      <c r="G10" s="31">
        <f>COUNTIFS(data[Geography], E5)</f>
        <v>58</v>
      </c>
      <c r="J10" s="34"/>
      <c r="K10" s="35" t="s">
        <v>1</v>
      </c>
      <c r="L10" s="35" t="s">
        <v>50</v>
      </c>
      <c r="M10" s="32"/>
    </row>
    <row r="11" spans="2:13" x14ac:dyDescent="0.25">
      <c r="B11" t="s">
        <v>37</v>
      </c>
      <c r="J11" s="17" t="s">
        <v>2</v>
      </c>
      <c r="K11" s="18">
        <f>SUMIFS(data[Amount], data[Sales Person], J11, data[Geography], E$5)</f>
        <v>7763</v>
      </c>
      <c r="L11" s="36">
        <f>SUMIFS(data[Units], data[Sales Person], J11, data[Geography], E$5)</f>
        <v>174</v>
      </c>
      <c r="M11" s="19">
        <f>IF(K11 &gt; I$5, 1, -1)</f>
        <v>-1</v>
      </c>
    </row>
    <row r="12" spans="2:13" x14ac:dyDescent="0.25">
      <c r="B12" t="s">
        <v>34</v>
      </c>
      <c r="E12" s="34"/>
      <c r="F12" s="35" t="s">
        <v>98</v>
      </c>
      <c r="G12" s="35" t="s">
        <v>56</v>
      </c>
      <c r="J12" s="17" t="s">
        <v>8</v>
      </c>
      <c r="K12" s="18">
        <f>SUMIFS(data[Amount], data[Sales Person], J12, data[Geography], E$5)</f>
        <v>5516</v>
      </c>
      <c r="L12" s="36">
        <f>SUMIFS(data[Units], data[Sales Person], J12, data[Geography], E$5)</f>
        <v>507</v>
      </c>
      <c r="M12" s="19">
        <f t="shared" ref="M12:M21" si="0">IF(K12 &gt; I$5, 1, -1)</f>
        <v>-1</v>
      </c>
    </row>
    <row r="13" spans="2:13" x14ac:dyDescent="0.25">
      <c r="E13" s="17" t="s">
        <v>99</v>
      </c>
      <c r="F13" s="18">
        <f>SUMIFS(data[Amount],data[Geography],E5)</f>
        <v>252469</v>
      </c>
      <c r="G13" s="18">
        <f>AVERAGEIFS(data[Amount], data[Geography], $E$5)</f>
        <v>4352.9137931034484</v>
      </c>
      <c r="J13" s="17" t="s">
        <v>41</v>
      </c>
      <c r="K13" s="18">
        <f>SUMIFS(data[Amount], data[Sales Person], J13, data[Geography], E$5)</f>
        <v>15855</v>
      </c>
      <c r="L13" s="36">
        <f>SUMIFS(data[Units], data[Sales Person], J13, data[Geography], E$5)</f>
        <v>708</v>
      </c>
      <c r="M13" s="19">
        <f t="shared" si="0"/>
        <v>1</v>
      </c>
    </row>
    <row r="14" spans="2:13" x14ac:dyDescent="0.25">
      <c r="B14" s="6" t="s">
        <v>94</v>
      </c>
      <c r="E14" s="17" t="s">
        <v>90</v>
      </c>
      <c r="F14" s="18">
        <f>SUMIFS(data[Cost], data[Geography], E5)</f>
        <v>80681.400000000038</v>
      </c>
      <c r="G14" s="18">
        <f>AVERAGEIFS(data[Cost], data[Geography], $E$5)</f>
        <v>1391.0586206896558</v>
      </c>
      <c r="J14" s="17" t="s">
        <v>7</v>
      </c>
      <c r="K14" s="18">
        <f>SUMIFS(data[Amount], data[Sales Person], J14, data[Geography], E$5)</f>
        <v>31661</v>
      </c>
      <c r="L14" s="36">
        <f>SUMIFS(data[Units], data[Sales Person], J14, data[Geography], E$5)</f>
        <v>978</v>
      </c>
      <c r="M14" s="19">
        <f t="shared" si="0"/>
        <v>1</v>
      </c>
    </row>
    <row r="15" spans="2:13" x14ac:dyDescent="0.25">
      <c r="B15" t="s">
        <v>2</v>
      </c>
      <c r="E15" s="17" t="s">
        <v>100</v>
      </c>
      <c r="F15" s="18">
        <f>F13-F14</f>
        <v>171787.59999999998</v>
      </c>
      <c r="G15" s="18">
        <f>G13-G14</f>
        <v>2961.8551724137924</v>
      </c>
      <c r="J15" s="17" t="s">
        <v>6</v>
      </c>
      <c r="K15" s="18">
        <f>SUMIFS(data[Amount], data[Sales Person], J15, data[Geography], E$5)</f>
        <v>33670</v>
      </c>
      <c r="L15" s="36">
        <f>SUMIFS(data[Units], data[Sales Person], J15, data[Geography], E$5)</f>
        <v>1515</v>
      </c>
      <c r="M15" s="19">
        <f t="shared" si="0"/>
        <v>1</v>
      </c>
    </row>
    <row r="16" spans="2:13" x14ac:dyDescent="0.25">
      <c r="B16" t="s">
        <v>8</v>
      </c>
      <c r="E16" s="17" t="s">
        <v>101</v>
      </c>
      <c r="F16" s="36">
        <f>SUMIFS(data[Units], data[Geography], E5)</f>
        <v>8760</v>
      </c>
      <c r="G16" s="36">
        <f>AVERAGEIFS(data[Units], data[Geography], E5)</f>
        <v>151.0344827586207</v>
      </c>
      <c r="J16" s="17" t="s">
        <v>5</v>
      </c>
      <c r="K16" s="18">
        <f>SUMIFS(data[Amount], data[Sales Person], J16, data[Geography], E$5)</f>
        <v>41559</v>
      </c>
      <c r="L16" s="36">
        <f>SUMIFS(data[Units], data[Sales Person], J16, data[Geography], E$5)</f>
        <v>1188</v>
      </c>
      <c r="M16" s="19">
        <f t="shared" si="0"/>
        <v>1</v>
      </c>
    </row>
    <row r="17" spans="2:13" x14ac:dyDescent="0.25">
      <c r="B17" t="s">
        <v>41</v>
      </c>
      <c r="J17" s="17" t="s">
        <v>3</v>
      </c>
      <c r="K17" s="18">
        <f>SUMIFS(data[Amount], data[Sales Person], J17, data[Geography], E$5)</f>
        <v>35847</v>
      </c>
      <c r="L17" s="36">
        <f>SUMIFS(data[Units], data[Sales Person], J17, data[Geography], E$5)</f>
        <v>1416</v>
      </c>
      <c r="M17" s="19">
        <f t="shared" si="0"/>
        <v>1</v>
      </c>
    </row>
    <row r="18" spans="2:13" x14ac:dyDescent="0.25">
      <c r="B18" t="s">
        <v>7</v>
      </c>
      <c r="J18" s="17" t="s">
        <v>9</v>
      </c>
      <c r="K18" s="18">
        <f>SUMIFS(data[Amount], data[Sales Person], J18, data[Geography], E$5)</f>
        <v>39424</v>
      </c>
      <c r="L18" s="36">
        <f>SUMIFS(data[Units], data[Sales Person], J18, data[Geography], E$5)</f>
        <v>1122</v>
      </c>
      <c r="M18" s="19">
        <f t="shared" si="0"/>
        <v>1</v>
      </c>
    </row>
    <row r="19" spans="2:13" x14ac:dyDescent="0.25">
      <c r="B19" t="s">
        <v>6</v>
      </c>
      <c r="J19" s="17" t="s">
        <v>10</v>
      </c>
      <c r="K19" s="18">
        <f>SUMIFS(data[Amount], data[Sales Person], J19, data[Geography], E$5)</f>
        <v>16527</v>
      </c>
      <c r="L19" s="36">
        <f>SUMIFS(data[Units], data[Sales Person], J19, data[Geography], E$5)</f>
        <v>417</v>
      </c>
      <c r="M19" s="19">
        <f t="shared" si="0"/>
        <v>1</v>
      </c>
    </row>
    <row r="20" spans="2:13" x14ac:dyDescent="0.25">
      <c r="B20" t="s">
        <v>5</v>
      </c>
      <c r="J20" s="17" t="s">
        <v>40</v>
      </c>
      <c r="K20" s="18">
        <f>SUMIFS(data[Amount], data[Sales Person], J20, data[Geography], E$5)</f>
        <v>24647</v>
      </c>
      <c r="L20" s="36">
        <f>SUMIFS(data[Units], data[Sales Person], J20, data[Geography], E$5)</f>
        <v>735</v>
      </c>
      <c r="M20" s="19">
        <f t="shared" si="0"/>
        <v>1</v>
      </c>
    </row>
    <row r="21" spans="2:13" x14ac:dyDescent="0.25">
      <c r="B21" t="s">
        <v>3</v>
      </c>
      <c r="J21" s="17" t="s">
        <v>40</v>
      </c>
      <c r="K21" s="18">
        <f>SUMIFS(data[Amount], data[Sales Person], J21, data[Geography], E$5)</f>
        <v>24647</v>
      </c>
      <c r="L21" s="36">
        <f>SUMIFS(data[Units], data[Sales Person], J21, data[Geography], E$5)</f>
        <v>735</v>
      </c>
      <c r="M21" s="19">
        <f t="shared" si="0"/>
        <v>1</v>
      </c>
    </row>
    <row r="22" spans="2:13" x14ac:dyDescent="0.25">
      <c r="B22" t="s">
        <v>9</v>
      </c>
    </row>
    <row r="23" spans="2:13" x14ac:dyDescent="0.25">
      <c r="B23" t="s">
        <v>10</v>
      </c>
    </row>
    <row r="24" spans="2:13" x14ac:dyDescent="0.25">
      <c r="B24" t="s">
        <v>40</v>
      </c>
    </row>
    <row r="25" spans="2:13" x14ac:dyDescent="0.25">
      <c r="B25" t="s">
        <v>40</v>
      </c>
    </row>
  </sheetData>
  <sortState xmlns:xlrd2="http://schemas.microsoft.com/office/spreadsheetml/2017/richdata2" ref="B15:B25">
    <sortCondition ref="B15:B25"/>
  </sortState>
  <mergeCells count="2">
    <mergeCell ref="D8:G8"/>
    <mergeCell ref="J8:M8"/>
  </mergeCells>
  <conditionalFormatting sqref="K11:K21">
    <cfRule type="dataBar" priority="1">
      <dataBar>
        <cfvo type="min"/>
        <cfvo type="max"/>
        <color rgb="FF638EC6"/>
      </dataBar>
      <extLst>
        <ext xmlns:x14="http://schemas.microsoft.com/office/spreadsheetml/2009/9/main" uri="{B025F937-C7B1-47D3-B67F-A62EFF666E3E}">
          <x14:id>{7DE74F81-D08C-4002-8547-DA1E7B18143C}</x14:id>
        </ext>
      </extLst>
    </cfRule>
  </conditionalFormatting>
  <dataValidations count="1">
    <dataValidation type="list" allowBlank="1" showInputMessage="1" showErrorMessage="1" sqref="E5" xr:uid="{B1CC084E-C1F2-42D0-8A79-BE9F842B9594}">
      <formula1>$B$6:$B$12</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dataBar" id="{7DE74F81-D08C-4002-8547-DA1E7B18143C}">
            <x14:dataBar minLength="0" maxLength="100" gradient="0">
              <x14:cfvo type="autoMin"/>
              <x14:cfvo type="autoMax"/>
              <x14:negativeFillColor rgb="FFFF0000"/>
              <x14:axisColor rgb="FF000000"/>
            </x14:dataBar>
          </x14:cfRule>
          <xm:sqref>K11:K21</xm:sqref>
        </x14:conditionalFormatting>
        <x14:conditionalFormatting xmlns:xm="http://schemas.microsoft.com/office/excel/2006/main">
          <x14:cfRule type="iconSet" priority="2" id="{F768782F-BD58-4C8F-B124-FB7FAB7053E1}">
            <x14:iconSet iconSet="3Symbols" showValue="0" custom="1">
              <x14:cfvo type="percent">
                <xm:f>0</xm:f>
              </x14:cfvo>
              <x14:cfvo type="num">
                <xm:f>0</xm:f>
              </x14:cfvo>
              <x14:cfvo type="num">
                <xm:f>1</xm:f>
              </x14:cfvo>
              <x14:cfIcon iconSet="3Symbols" iconId="0"/>
              <x14:cfIcon iconSet="NoIcons" iconId="0"/>
              <x14:cfIcon iconSet="3Symbols" iconId="2"/>
            </x14:iconSet>
          </x14:cfRule>
          <xm:sqref>M11:M21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518FD-5F26-42E5-8F31-0E08CA8C8319}">
  <dimension ref="C3:O79"/>
  <sheetViews>
    <sheetView tabSelected="1" topLeftCell="B1" workbookViewId="0">
      <selection activeCell="Q8" sqref="Q8"/>
    </sheetView>
  </sheetViews>
  <sheetFormatPr defaultRowHeight="15" x14ac:dyDescent="0.25"/>
  <cols>
    <col min="3" max="3" width="21.85546875" bestFit="1" customWidth="1"/>
    <col min="4" max="4" width="14.85546875" bestFit="1" customWidth="1"/>
    <col min="5" max="5" width="12.28515625" bestFit="1" customWidth="1"/>
    <col min="6" max="6" width="11.42578125" bestFit="1" customWidth="1"/>
    <col min="7" max="7" width="10.85546875" bestFit="1" customWidth="1"/>
    <col min="8" max="8" width="8" bestFit="1" customWidth="1"/>
    <col min="14" max="14" width="25.5703125" bestFit="1" customWidth="1"/>
    <col min="15" max="15" width="9.85546875" bestFit="1" customWidth="1"/>
    <col min="16" max="16" width="6.5703125" bestFit="1" customWidth="1"/>
  </cols>
  <sheetData>
    <row r="3" spans="3:15" x14ac:dyDescent="0.25">
      <c r="C3" t="s">
        <v>104</v>
      </c>
    </row>
    <row r="5" spans="3:15" x14ac:dyDescent="0.25">
      <c r="C5" s="21" t="s">
        <v>80</v>
      </c>
      <c r="D5" t="s">
        <v>82</v>
      </c>
      <c r="E5" t="s">
        <v>83</v>
      </c>
      <c r="F5" t="s">
        <v>105</v>
      </c>
      <c r="G5" t="s">
        <v>92</v>
      </c>
      <c r="H5" t="s">
        <v>106</v>
      </c>
      <c r="N5" s="21" t="s">
        <v>80</v>
      </c>
      <c r="O5" t="s">
        <v>106</v>
      </c>
    </row>
    <row r="6" spans="3:15" x14ac:dyDescent="0.25">
      <c r="C6" s="22" t="s">
        <v>17</v>
      </c>
      <c r="D6" s="23">
        <v>2408</v>
      </c>
      <c r="E6" s="23">
        <v>9</v>
      </c>
      <c r="F6" s="23">
        <v>27.99</v>
      </c>
      <c r="G6" s="27">
        <v>2380.0100000000002</v>
      </c>
      <c r="H6" s="38">
        <v>0.9883762458471762</v>
      </c>
      <c r="N6" s="22" t="s">
        <v>38</v>
      </c>
      <c r="O6" s="23"/>
    </row>
    <row r="7" spans="3:15" x14ac:dyDescent="0.25">
      <c r="C7" s="22" t="s">
        <v>21</v>
      </c>
      <c r="D7" s="23">
        <v>13755</v>
      </c>
      <c r="E7" s="23">
        <v>114</v>
      </c>
      <c r="F7" s="23">
        <v>1026</v>
      </c>
      <c r="G7" s="27">
        <v>12729</v>
      </c>
      <c r="H7" s="38">
        <v>0.92540894220283532</v>
      </c>
      <c r="N7" s="25" t="s">
        <v>25</v>
      </c>
      <c r="O7" s="38">
        <v>0.69794095330068284</v>
      </c>
    </row>
    <row r="8" spans="3:15" x14ac:dyDescent="0.25">
      <c r="C8" s="22" t="s">
        <v>24</v>
      </c>
      <c r="D8" s="23">
        <v>4760</v>
      </c>
      <c r="E8" s="23">
        <v>111</v>
      </c>
      <c r="F8" s="23">
        <v>551.66999999999996</v>
      </c>
      <c r="G8" s="27">
        <v>4208.33</v>
      </c>
      <c r="H8" s="38">
        <v>0.88410294117647059</v>
      </c>
      <c r="N8" s="25" t="s">
        <v>23</v>
      </c>
      <c r="O8" s="38">
        <v>0.58946878064727037</v>
      </c>
    </row>
    <row r="9" spans="3:15" x14ac:dyDescent="0.25">
      <c r="C9" s="22" t="s">
        <v>29</v>
      </c>
      <c r="D9" s="23">
        <v>2541</v>
      </c>
      <c r="E9" s="23">
        <v>45</v>
      </c>
      <c r="F9" s="23">
        <v>322.2</v>
      </c>
      <c r="G9" s="27">
        <v>2218.8000000000002</v>
      </c>
      <c r="H9" s="38">
        <v>0.87319952774498233</v>
      </c>
      <c r="N9" s="25" t="s">
        <v>30</v>
      </c>
      <c r="O9" s="38">
        <v>0.55366966136834828</v>
      </c>
    </row>
    <row r="10" spans="3:15" x14ac:dyDescent="0.25">
      <c r="C10" s="22" t="s">
        <v>4</v>
      </c>
      <c r="D10" s="23">
        <v>16534</v>
      </c>
      <c r="E10" s="23">
        <v>231</v>
      </c>
      <c r="F10" s="23">
        <v>2744.28</v>
      </c>
      <c r="G10" s="27">
        <v>13789.72</v>
      </c>
      <c r="H10" s="38">
        <v>0.83402201524132091</v>
      </c>
      <c r="N10" s="25" t="s">
        <v>13</v>
      </c>
      <c r="O10" s="38">
        <v>0.32951843117785778</v>
      </c>
    </row>
    <row r="11" spans="3:15" x14ac:dyDescent="0.25">
      <c r="C11" s="22" t="s">
        <v>32</v>
      </c>
      <c r="D11" s="23">
        <v>8827</v>
      </c>
      <c r="E11" s="23">
        <v>234</v>
      </c>
      <c r="F11" s="23">
        <v>2024.1000000000001</v>
      </c>
      <c r="G11" s="27">
        <v>6802.9</v>
      </c>
      <c r="H11" s="38">
        <v>0.77069219440353454</v>
      </c>
      <c r="N11" s="25" t="s">
        <v>18</v>
      </c>
      <c r="O11" s="38">
        <v>1.7491563554555757E-2</v>
      </c>
    </row>
    <row r="12" spans="3:15" x14ac:dyDescent="0.25">
      <c r="C12" s="22" t="s">
        <v>26</v>
      </c>
      <c r="D12" s="23">
        <v>11886</v>
      </c>
      <c r="E12" s="23">
        <v>489</v>
      </c>
      <c r="F12" s="23">
        <v>2738.3999999999996</v>
      </c>
      <c r="G12" s="27">
        <v>9147.6</v>
      </c>
      <c r="H12" s="38">
        <v>0.76961130742049477</v>
      </c>
      <c r="N12" s="25" t="s">
        <v>14</v>
      </c>
      <c r="O12" s="38">
        <v>-2.2280471821756225E-2</v>
      </c>
    </row>
    <row r="13" spans="3:15" x14ac:dyDescent="0.25">
      <c r="C13" s="22" t="s">
        <v>19</v>
      </c>
      <c r="D13" s="23">
        <v>5474</v>
      </c>
      <c r="E13" s="23">
        <v>168</v>
      </c>
      <c r="F13" s="23">
        <v>1283.52</v>
      </c>
      <c r="G13" s="27">
        <v>4190.4799999999996</v>
      </c>
      <c r="H13" s="38">
        <v>0.76552429667519173</v>
      </c>
      <c r="N13" s="25" t="s">
        <v>27</v>
      </c>
      <c r="O13" s="38">
        <v>-0.69660493827160475</v>
      </c>
    </row>
    <row r="14" spans="3:15" x14ac:dyDescent="0.25">
      <c r="C14" s="22" t="s">
        <v>33</v>
      </c>
      <c r="D14" s="23">
        <v>10465</v>
      </c>
      <c r="E14" s="23">
        <v>222</v>
      </c>
      <c r="F14" s="23">
        <v>2746.1399999999994</v>
      </c>
      <c r="G14" s="27">
        <v>7718.8600000000006</v>
      </c>
      <c r="H14" s="38">
        <v>0.7375881509794554</v>
      </c>
      <c r="N14" s="22" t="s">
        <v>36</v>
      </c>
      <c r="O14" s="23"/>
    </row>
    <row r="15" spans="3:15" x14ac:dyDescent="0.25">
      <c r="C15" s="22" t="s">
        <v>22</v>
      </c>
      <c r="D15" s="23">
        <v>8288</v>
      </c>
      <c r="E15" s="23">
        <v>228</v>
      </c>
      <c r="F15" s="23">
        <v>2227.56</v>
      </c>
      <c r="G15" s="27">
        <v>6060.4400000000005</v>
      </c>
      <c r="H15" s="38">
        <v>0.73123069498069504</v>
      </c>
      <c r="N15" s="25" t="s">
        <v>16</v>
      </c>
      <c r="O15" s="38">
        <v>0.97706894209081774</v>
      </c>
    </row>
    <row r="16" spans="3:15" x14ac:dyDescent="0.25">
      <c r="C16" s="22" t="s">
        <v>31</v>
      </c>
      <c r="D16" s="23">
        <v>8995</v>
      </c>
      <c r="E16" s="23">
        <v>441</v>
      </c>
      <c r="F16" s="23">
        <v>2553.3900000000003</v>
      </c>
      <c r="G16" s="27">
        <v>6441.61</v>
      </c>
      <c r="H16" s="38">
        <v>0.71613229571984427</v>
      </c>
      <c r="N16" s="25" t="s">
        <v>33</v>
      </c>
      <c r="O16" s="38">
        <v>0.88607245190339756</v>
      </c>
    </row>
    <row r="17" spans="3:15" x14ac:dyDescent="0.25">
      <c r="C17" s="22" t="s">
        <v>25</v>
      </c>
      <c r="D17" s="23">
        <v>14497</v>
      </c>
      <c r="E17" s="23">
        <v>333</v>
      </c>
      <c r="F17" s="23">
        <v>4378.95</v>
      </c>
      <c r="G17" s="27">
        <v>10118.049999999999</v>
      </c>
      <c r="H17" s="38">
        <v>0.69794095330068284</v>
      </c>
      <c r="N17" s="25" t="s">
        <v>18</v>
      </c>
      <c r="O17" s="38">
        <v>0.83533851759203881</v>
      </c>
    </row>
    <row r="18" spans="3:15" x14ac:dyDescent="0.25">
      <c r="C18" s="22" t="s">
        <v>16</v>
      </c>
      <c r="D18" s="23">
        <v>3584</v>
      </c>
      <c r="E18" s="23">
        <v>126</v>
      </c>
      <c r="F18" s="23">
        <v>1107.54</v>
      </c>
      <c r="G18" s="27">
        <v>2476.46</v>
      </c>
      <c r="H18" s="38">
        <v>0.69097656250000006</v>
      </c>
      <c r="N18" s="25" t="s">
        <v>17</v>
      </c>
      <c r="O18" s="38">
        <v>0.7979854083313721</v>
      </c>
    </row>
    <row r="19" spans="3:15" x14ac:dyDescent="0.25">
      <c r="C19" s="22" t="s">
        <v>28</v>
      </c>
      <c r="D19" s="23">
        <v>12257</v>
      </c>
      <c r="E19" s="23">
        <v>441</v>
      </c>
      <c r="F19" s="23">
        <v>4577.5800000000008</v>
      </c>
      <c r="G19" s="27">
        <v>7679.4199999999992</v>
      </c>
      <c r="H19" s="38">
        <v>0.6265334094802969</v>
      </c>
      <c r="N19" s="25" t="s">
        <v>13</v>
      </c>
      <c r="O19" s="38">
        <v>0.78588640275387267</v>
      </c>
    </row>
    <row r="20" spans="3:15" x14ac:dyDescent="0.25">
      <c r="C20" s="22" t="s">
        <v>23</v>
      </c>
      <c r="D20" s="23">
        <v>6118</v>
      </c>
      <c r="E20" s="23">
        <v>387</v>
      </c>
      <c r="F20" s="23">
        <v>2511.63</v>
      </c>
      <c r="G20" s="27">
        <v>3606.37</v>
      </c>
      <c r="H20" s="38">
        <v>0.58946878064727037</v>
      </c>
      <c r="N20" s="25" t="s">
        <v>23</v>
      </c>
      <c r="O20" s="38">
        <v>0.77985478964587041</v>
      </c>
    </row>
    <row r="21" spans="3:15" x14ac:dyDescent="0.25">
      <c r="C21" s="22" t="s">
        <v>30</v>
      </c>
      <c r="D21" s="23">
        <v>10129</v>
      </c>
      <c r="E21" s="23">
        <v>312</v>
      </c>
      <c r="F21" s="23">
        <v>4520.88</v>
      </c>
      <c r="G21" s="27">
        <v>5608.12</v>
      </c>
      <c r="H21" s="38">
        <v>0.55366966136834828</v>
      </c>
      <c r="N21" s="25" t="s">
        <v>25</v>
      </c>
      <c r="O21" s="38">
        <v>0.77962912087912084</v>
      </c>
    </row>
    <row r="22" spans="3:15" x14ac:dyDescent="0.25">
      <c r="C22" s="22" t="s">
        <v>13</v>
      </c>
      <c r="D22" s="23">
        <v>16114</v>
      </c>
      <c r="E22" s="23">
        <v>1158</v>
      </c>
      <c r="F22" s="23">
        <v>10804.14</v>
      </c>
      <c r="G22" s="27">
        <v>5309.8600000000006</v>
      </c>
      <c r="H22" s="38">
        <v>0.32951843117785778</v>
      </c>
      <c r="N22" s="25" t="s">
        <v>32</v>
      </c>
      <c r="O22" s="38">
        <v>0.77909018355945736</v>
      </c>
    </row>
    <row r="23" spans="3:15" x14ac:dyDescent="0.25">
      <c r="C23" s="22" t="s">
        <v>18</v>
      </c>
      <c r="D23" s="23">
        <v>1778</v>
      </c>
      <c r="E23" s="23">
        <v>270</v>
      </c>
      <c r="F23" s="23">
        <v>1746.8999999999999</v>
      </c>
      <c r="G23" s="27">
        <v>31.100000000000136</v>
      </c>
      <c r="H23" s="38">
        <v>1.7491563554555757E-2</v>
      </c>
      <c r="N23" s="25" t="s">
        <v>29</v>
      </c>
      <c r="O23" s="38">
        <v>0.67353031248227757</v>
      </c>
    </row>
    <row r="24" spans="3:15" x14ac:dyDescent="0.25">
      <c r="C24" s="22" t="s">
        <v>14</v>
      </c>
      <c r="D24" s="23">
        <v>6867</v>
      </c>
      <c r="E24" s="23">
        <v>600</v>
      </c>
      <c r="F24" s="23">
        <v>7020</v>
      </c>
      <c r="G24" s="27">
        <v>-153</v>
      </c>
      <c r="H24" s="38">
        <v>-2.2280471821756225E-2</v>
      </c>
      <c r="N24" s="25" t="s">
        <v>31</v>
      </c>
      <c r="O24" s="38">
        <v>0.59912836162502381</v>
      </c>
    </row>
    <row r="25" spans="3:15" x14ac:dyDescent="0.25">
      <c r="C25" s="22" t="s">
        <v>27</v>
      </c>
      <c r="D25" s="23">
        <v>3402</v>
      </c>
      <c r="E25" s="23">
        <v>345</v>
      </c>
      <c r="F25" s="23">
        <v>5771.8499999999995</v>
      </c>
      <c r="G25" s="27">
        <v>-2369.8499999999995</v>
      </c>
      <c r="H25" s="38">
        <v>-0.69660493827160475</v>
      </c>
      <c r="N25" s="25" t="s">
        <v>19</v>
      </c>
      <c r="O25" s="38">
        <v>0.35872284397630028</v>
      </c>
    </row>
    <row r="26" spans="3:15" x14ac:dyDescent="0.25">
      <c r="C26" s="22" t="s">
        <v>81</v>
      </c>
      <c r="D26" s="23">
        <v>168679</v>
      </c>
      <c r="E26" s="23">
        <v>6264</v>
      </c>
      <c r="F26" s="23">
        <v>60684.719999999987</v>
      </c>
      <c r="G26" s="27">
        <v>107994.28000000001</v>
      </c>
      <c r="H26" s="38">
        <v>0.64023547685248317</v>
      </c>
      <c r="N26" s="25" t="s">
        <v>27</v>
      </c>
      <c r="O26" s="38">
        <v>-9.0505594695399885E-2</v>
      </c>
    </row>
    <row r="27" spans="3:15" x14ac:dyDescent="0.25">
      <c r="N27" s="25" t="s">
        <v>21</v>
      </c>
      <c r="O27" s="38">
        <v>-0.14084507042253522</v>
      </c>
    </row>
    <row r="28" spans="3:15" x14ac:dyDescent="0.25">
      <c r="N28" s="25" t="s">
        <v>28</v>
      </c>
      <c r="O28" s="38">
        <v>-1.6759605911330051</v>
      </c>
    </row>
    <row r="29" spans="3:15" x14ac:dyDescent="0.25">
      <c r="N29" s="25" t="s">
        <v>26</v>
      </c>
      <c r="O29" s="38">
        <v>-10.657142857142857</v>
      </c>
    </row>
    <row r="30" spans="3:15" x14ac:dyDescent="0.25">
      <c r="N30" s="22" t="s">
        <v>34</v>
      </c>
      <c r="O30" s="23"/>
    </row>
    <row r="31" spans="3:15" x14ac:dyDescent="0.25">
      <c r="N31" s="25" t="s">
        <v>20</v>
      </c>
      <c r="O31" s="38">
        <v>0.63681300024254184</v>
      </c>
    </row>
    <row r="32" spans="3:15" x14ac:dyDescent="0.25">
      <c r="N32" s="25" t="s">
        <v>22</v>
      </c>
      <c r="O32" s="38">
        <v>0.62909167604049487</v>
      </c>
    </row>
    <row r="33" spans="14:15" x14ac:dyDescent="0.25">
      <c r="N33" s="25" t="s">
        <v>33</v>
      </c>
      <c r="O33" s="38">
        <v>0.62218055287067475</v>
      </c>
    </row>
    <row r="34" spans="14:15" x14ac:dyDescent="0.25">
      <c r="N34" s="25" t="s">
        <v>27</v>
      </c>
      <c r="O34" s="38">
        <v>0.55071465561885036</v>
      </c>
    </row>
    <row r="35" spans="14:15" x14ac:dyDescent="0.25">
      <c r="N35" s="25" t="s">
        <v>31</v>
      </c>
      <c r="O35" s="38">
        <v>0.52451668092386661</v>
      </c>
    </row>
    <row r="36" spans="14:15" x14ac:dyDescent="0.25">
      <c r="N36" s="25" t="s">
        <v>14</v>
      </c>
      <c r="O36" s="38">
        <v>0.17892503536067891</v>
      </c>
    </row>
    <row r="37" spans="14:15" x14ac:dyDescent="0.25">
      <c r="N37" s="25" t="s">
        <v>16</v>
      </c>
      <c r="O37" s="38">
        <v>3.3645962732919303E-2</v>
      </c>
    </row>
    <row r="38" spans="14:15" x14ac:dyDescent="0.25">
      <c r="N38" s="25" t="s">
        <v>4</v>
      </c>
      <c r="O38" s="38">
        <v>-8.6171428571428593E-2</v>
      </c>
    </row>
    <row r="39" spans="14:15" x14ac:dyDescent="0.25">
      <c r="N39" s="25" t="s">
        <v>30</v>
      </c>
      <c r="O39" s="38">
        <v>-0.55888888888888888</v>
      </c>
    </row>
    <row r="40" spans="14:15" x14ac:dyDescent="0.25">
      <c r="N40" s="25" t="s">
        <v>13</v>
      </c>
      <c r="O40" s="38">
        <v>-0.99928571428571422</v>
      </c>
    </row>
    <row r="41" spans="14:15" x14ac:dyDescent="0.25">
      <c r="N41" s="22" t="s">
        <v>37</v>
      </c>
      <c r="O41" s="23"/>
    </row>
    <row r="42" spans="14:15" x14ac:dyDescent="0.25">
      <c r="N42" s="25" t="s">
        <v>25</v>
      </c>
      <c r="O42" s="38">
        <v>0.82256822686385123</v>
      </c>
    </row>
    <row r="43" spans="14:15" x14ac:dyDescent="0.25">
      <c r="N43" s="25" t="s">
        <v>20</v>
      </c>
      <c r="O43" s="38">
        <v>0.78184222868398845</v>
      </c>
    </row>
    <row r="44" spans="14:15" x14ac:dyDescent="0.25">
      <c r="N44" s="25" t="s">
        <v>27</v>
      </c>
      <c r="O44" s="38">
        <v>0.7462671232876712</v>
      </c>
    </row>
    <row r="45" spans="14:15" x14ac:dyDescent="0.25">
      <c r="N45" s="25" t="s">
        <v>15</v>
      </c>
      <c r="O45" s="38">
        <v>0.73248607556826728</v>
      </c>
    </row>
    <row r="46" spans="14:15" x14ac:dyDescent="0.25">
      <c r="N46" s="25" t="s">
        <v>14</v>
      </c>
      <c r="O46" s="38">
        <v>0.73098135271807829</v>
      </c>
    </row>
    <row r="47" spans="14:15" x14ac:dyDescent="0.25">
      <c r="N47" s="25" t="s">
        <v>29</v>
      </c>
      <c r="O47" s="38">
        <v>0.67368076844471692</v>
      </c>
    </row>
    <row r="48" spans="14:15" x14ac:dyDescent="0.25">
      <c r="N48" s="25" t="s">
        <v>22</v>
      </c>
      <c r="O48" s="38">
        <v>0.61935064935064943</v>
      </c>
    </row>
    <row r="49" spans="14:15" x14ac:dyDescent="0.25">
      <c r="N49" s="25" t="s">
        <v>28</v>
      </c>
      <c r="O49" s="38">
        <v>0.47120057000356247</v>
      </c>
    </row>
    <row r="50" spans="14:15" x14ac:dyDescent="0.25">
      <c r="N50" s="25" t="s">
        <v>30</v>
      </c>
      <c r="O50" s="38">
        <v>9.2777777777777723E-2</v>
      </c>
    </row>
    <row r="51" spans="14:15" x14ac:dyDescent="0.25">
      <c r="N51" s="25" t="s">
        <v>21</v>
      </c>
      <c r="O51" s="38">
        <v>4.3189368770764118E-2</v>
      </c>
    </row>
    <row r="52" spans="14:15" x14ac:dyDescent="0.25">
      <c r="N52" s="25" t="s">
        <v>16</v>
      </c>
      <c r="O52" s="38">
        <v>-1.5024252855578082E-2</v>
      </c>
    </row>
    <row r="53" spans="14:15" x14ac:dyDescent="0.25">
      <c r="N53" s="25" t="s">
        <v>4</v>
      </c>
      <c r="O53" s="38">
        <v>-4.6869172932330825</v>
      </c>
    </row>
    <row r="54" spans="14:15" x14ac:dyDescent="0.25">
      <c r="N54" s="22" t="s">
        <v>39</v>
      </c>
      <c r="O54" s="23"/>
    </row>
    <row r="55" spans="14:15" x14ac:dyDescent="0.25">
      <c r="N55" s="25" t="s">
        <v>30</v>
      </c>
      <c r="O55" s="38">
        <v>0.58834276475343572</v>
      </c>
    </row>
    <row r="56" spans="14:15" x14ac:dyDescent="0.25">
      <c r="N56" s="25" t="s">
        <v>28</v>
      </c>
      <c r="O56" s="38">
        <v>0.54647680890538031</v>
      </c>
    </row>
    <row r="57" spans="14:15" x14ac:dyDescent="0.25">
      <c r="N57" s="25" t="s">
        <v>29</v>
      </c>
      <c r="O57" s="38">
        <v>0.39655708308427978</v>
      </c>
    </row>
    <row r="58" spans="14:15" x14ac:dyDescent="0.25">
      <c r="N58" s="25" t="s">
        <v>16</v>
      </c>
      <c r="O58" s="38">
        <v>-0.22982326951399099</v>
      </c>
    </row>
    <row r="59" spans="14:15" x14ac:dyDescent="0.25">
      <c r="N59" s="25" t="s">
        <v>25</v>
      </c>
      <c r="O59" s="38">
        <v>-0.76150911403136934</v>
      </c>
    </row>
    <row r="60" spans="14:15" x14ac:dyDescent="0.25">
      <c r="N60" s="22" t="s">
        <v>35</v>
      </c>
      <c r="O60" s="23"/>
    </row>
    <row r="61" spans="14:15" x14ac:dyDescent="0.25">
      <c r="N61" s="25" t="s">
        <v>13</v>
      </c>
      <c r="O61" s="38">
        <v>0.86475420168067219</v>
      </c>
    </row>
    <row r="62" spans="14:15" x14ac:dyDescent="0.25">
      <c r="N62" s="25" t="s">
        <v>23</v>
      </c>
      <c r="O62" s="38">
        <v>0.74976767177459214</v>
      </c>
    </row>
    <row r="63" spans="14:15" x14ac:dyDescent="0.25">
      <c r="N63" s="25" t="s">
        <v>16</v>
      </c>
      <c r="O63" s="38">
        <v>0.74245043731778426</v>
      </c>
    </row>
    <row r="64" spans="14:15" x14ac:dyDescent="0.25">
      <c r="N64" s="25" t="s">
        <v>31</v>
      </c>
      <c r="O64" s="38">
        <v>0.70032821375973064</v>
      </c>
    </row>
    <row r="65" spans="14:15" x14ac:dyDescent="0.25">
      <c r="N65" s="25" t="s">
        <v>18</v>
      </c>
      <c r="O65" s="38">
        <v>0.69433070866141733</v>
      </c>
    </row>
    <row r="66" spans="14:15" x14ac:dyDescent="0.25">
      <c r="N66" s="25" t="s">
        <v>32</v>
      </c>
      <c r="O66" s="38">
        <v>0.6853967670830271</v>
      </c>
    </row>
    <row r="67" spans="14:15" x14ac:dyDescent="0.25">
      <c r="N67" s="25" t="s">
        <v>15</v>
      </c>
      <c r="O67" s="38">
        <v>0.67141444236262549</v>
      </c>
    </row>
    <row r="68" spans="14:15" x14ac:dyDescent="0.25">
      <c r="N68" s="25" t="s">
        <v>28</v>
      </c>
      <c r="O68" s="38">
        <v>0.58640841173215275</v>
      </c>
    </row>
    <row r="69" spans="14:15" x14ac:dyDescent="0.25">
      <c r="N69" s="25" t="s">
        <v>29</v>
      </c>
      <c r="O69" s="38">
        <v>0.49836623021301552</v>
      </c>
    </row>
    <row r="70" spans="14:15" x14ac:dyDescent="0.25">
      <c r="N70" s="25" t="s">
        <v>17</v>
      </c>
      <c r="O70" s="38">
        <v>0.40696664568911267</v>
      </c>
    </row>
    <row r="71" spans="14:15" x14ac:dyDescent="0.25">
      <c r="N71" s="25" t="s">
        <v>30</v>
      </c>
      <c r="O71" s="38">
        <v>0.24840772014475265</v>
      </c>
    </row>
    <row r="72" spans="14:15" x14ac:dyDescent="0.25">
      <c r="N72" s="25" t="s">
        <v>27</v>
      </c>
      <c r="O72" s="38">
        <v>0.1024403312226012</v>
      </c>
    </row>
    <row r="73" spans="14:15" x14ac:dyDescent="0.25">
      <c r="N73" s="25" t="s">
        <v>33</v>
      </c>
      <c r="O73" s="38">
        <v>-6.3980089596814185E-2</v>
      </c>
    </row>
    <row r="74" spans="14:15" x14ac:dyDescent="0.25">
      <c r="N74" s="25" t="s">
        <v>25</v>
      </c>
      <c r="O74" s="38">
        <v>-0.2488230519480519</v>
      </c>
    </row>
    <row r="75" spans="14:15" x14ac:dyDescent="0.25">
      <c r="N75" s="25" t="s">
        <v>4</v>
      </c>
      <c r="O75" s="38">
        <v>-0.32448351648351664</v>
      </c>
    </row>
    <row r="76" spans="14:15" x14ac:dyDescent="0.25">
      <c r="N76" s="25" t="s">
        <v>20</v>
      </c>
      <c r="O76" s="38">
        <v>-0.5300783017226377</v>
      </c>
    </row>
    <row r="77" spans="14:15" x14ac:dyDescent="0.25">
      <c r="N77" s="25" t="s">
        <v>21</v>
      </c>
      <c r="O77" s="38">
        <v>-2.6190476190476191</v>
      </c>
    </row>
    <row r="78" spans="14:15" x14ac:dyDescent="0.25">
      <c r="N78" s="25" t="s">
        <v>26</v>
      </c>
      <c r="O78" s="38">
        <v>-8.0857142857142854</v>
      </c>
    </row>
    <row r="79" spans="14:15" x14ac:dyDescent="0.25">
      <c r="N79" s="22" t="s">
        <v>81</v>
      </c>
      <c r="O79" s="38">
        <v>0.51436777294451685</v>
      </c>
    </row>
  </sheetData>
  <conditionalFormatting pivot="1" sqref="H6:H25">
    <cfRule type="colorScale" priority="4">
      <colorScale>
        <cfvo type="percentile" val="10"/>
        <cfvo type="percentile" val="50"/>
        <cfvo type="max"/>
        <color rgb="FFF8696B"/>
        <color rgb="FFFFEB84"/>
        <color rgb="FF63BE7B"/>
      </colorScale>
    </cfRule>
  </conditionalFormatting>
  <conditionalFormatting pivot="1" sqref="O7:O13 O15:O29 O31:O40 O42:O53 O55:O59 O61:O78">
    <cfRule type="cellIs" dxfId="1" priority="1" operator="lessThan">
      <formula>0.3</formula>
    </cfRule>
  </conditionalFormatting>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B1582-C949-4C24-9F54-73B646D07D15}">
  <dimension ref="B2:M317"/>
  <sheetViews>
    <sheetView workbookViewId="0">
      <selection activeCell="C5" sqref="C5"/>
    </sheetView>
  </sheetViews>
  <sheetFormatPr defaultRowHeight="15" x14ac:dyDescent="0.25"/>
  <sheetData>
    <row r="2" spans="2:6" x14ac:dyDescent="0.25">
      <c r="B2" s="6" t="s">
        <v>74</v>
      </c>
    </row>
    <row r="3" spans="2:6" x14ac:dyDescent="0.25">
      <c r="B3" s="6"/>
    </row>
    <row r="4" spans="2:6" x14ac:dyDescent="0.25">
      <c r="C4" t="s">
        <v>1</v>
      </c>
      <c r="D4" t="s">
        <v>50</v>
      </c>
    </row>
    <row r="5" spans="2:6" x14ac:dyDescent="0.25">
      <c r="B5" t="s">
        <v>56</v>
      </c>
      <c r="C5">
        <f>AVERAGE(data[Amount])</f>
        <v>4136.2299999999996</v>
      </c>
      <c r="D5">
        <f>AVERAGE(data[Units])</f>
        <v>152.19999999999999</v>
      </c>
    </row>
    <row r="6" spans="2:6" x14ac:dyDescent="0.25">
      <c r="B6" t="s">
        <v>57</v>
      </c>
      <c r="C6">
        <f>MEDIAN(data[Amount])</f>
        <v>3437</v>
      </c>
      <c r="D6">
        <f>MEDIAN(data[Units])</f>
        <v>124.5</v>
      </c>
    </row>
    <row r="7" spans="2:6" x14ac:dyDescent="0.25">
      <c r="B7" t="s">
        <v>58</v>
      </c>
      <c r="C7">
        <f>MAX(data[Amount])</f>
        <v>16184</v>
      </c>
      <c r="D7">
        <f>MAX(data[Units])</f>
        <v>525</v>
      </c>
    </row>
    <row r="8" spans="2:6" x14ac:dyDescent="0.25">
      <c r="B8" t="s">
        <v>59</v>
      </c>
      <c r="C8">
        <f>MIN(data[Amount])</f>
        <v>0</v>
      </c>
      <c r="D8">
        <f>MIN(data[Units])</f>
        <v>0</v>
      </c>
    </row>
    <row r="9" spans="2:6" x14ac:dyDescent="0.25">
      <c r="B9" t="s">
        <v>60</v>
      </c>
      <c r="C9">
        <f>C7-C8</f>
        <v>16184</v>
      </c>
      <c r="D9">
        <f>D7-D8</f>
        <v>525</v>
      </c>
      <c r="F9" t="s">
        <v>61</v>
      </c>
    </row>
    <row r="11" spans="2:6" x14ac:dyDescent="0.25">
      <c r="B11" t="s">
        <v>62</v>
      </c>
      <c r="C11">
        <f>_xlfn.QUARTILE.EXC(data[Amount], 1)</f>
        <v>1652</v>
      </c>
      <c r="F11" t="s">
        <v>65</v>
      </c>
    </row>
    <row r="12" spans="2:6" x14ac:dyDescent="0.25">
      <c r="B12" t="s">
        <v>63</v>
      </c>
      <c r="C12">
        <f>_xlfn.QUARTILE.EXC(data[Amount],2)</f>
        <v>3437</v>
      </c>
      <c r="F12" t="s">
        <v>66</v>
      </c>
    </row>
    <row r="13" spans="2:6" x14ac:dyDescent="0.25">
      <c r="B13" t="s">
        <v>64</v>
      </c>
      <c r="C13">
        <f>_xlfn.QUARTILE.EXC(data[Amount],3)</f>
        <v>6245.75</v>
      </c>
      <c r="F13" t="s">
        <v>67</v>
      </c>
    </row>
    <row r="14" spans="2:6" x14ac:dyDescent="0.25">
      <c r="B14" t="s">
        <v>68</v>
      </c>
      <c r="C14">
        <f>_xlfn.QUARTILE.INC(data[Amount],0)</f>
        <v>0</v>
      </c>
    </row>
    <row r="15" spans="2:6" x14ac:dyDescent="0.25">
      <c r="B15" t="s">
        <v>69</v>
      </c>
      <c r="C15">
        <f>_xlfn.QUARTILE.INC(data[Amount],4)</f>
        <v>16184</v>
      </c>
    </row>
    <row r="17" spans="2:13" x14ac:dyDescent="0.25">
      <c r="B17" t="s">
        <v>70</v>
      </c>
      <c r="E17" t="s">
        <v>71</v>
      </c>
      <c r="H17" t="s">
        <v>72</v>
      </c>
    </row>
    <row r="18" spans="2:13" x14ac:dyDescent="0.25">
      <c r="E18">
        <f>COUNTA(G18:G40)</f>
        <v>23</v>
      </c>
      <c r="G18" s="12" t="s">
        <v>30</v>
      </c>
      <c r="J18" s="12" t="s">
        <v>30</v>
      </c>
    </row>
    <row r="19" spans="2:13" x14ac:dyDescent="0.25">
      <c r="G19" s="13" t="s">
        <v>32</v>
      </c>
      <c r="J19" s="13" t="s">
        <v>32</v>
      </c>
      <c r="M19" t="s">
        <v>73</v>
      </c>
    </row>
    <row r="20" spans="2:13" x14ac:dyDescent="0.25">
      <c r="G20" s="12" t="s">
        <v>4</v>
      </c>
      <c r="J20" s="12" t="s">
        <v>4</v>
      </c>
    </row>
    <row r="21" spans="2:13" x14ac:dyDescent="0.25">
      <c r="G21" s="13" t="s">
        <v>18</v>
      </c>
      <c r="J21" s="13" t="s">
        <v>18</v>
      </c>
    </row>
    <row r="22" spans="2:13" x14ac:dyDescent="0.25">
      <c r="G22" s="12" t="s">
        <v>25</v>
      </c>
      <c r="J22" s="12" t="s">
        <v>25</v>
      </c>
    </row>
    <row r="23" spans="2:13" x14ac:dyDescent="0.25">
      <c r="G23" s="13" t="s">
        <v>33</v>
      </c>
      <c r="J23" s="13" t="s">
        <v>33</v>
      </c>
    </row>
    <row r="24" spans="2:13" x14ac:dyDescent="0.25">
      <c r="G24" s="12" t="s">
        <v>31</v>
      </c>
      <c r="J24" s="12" t="s">
        <v>31</v>
      </c>
    </row>
    <row r="25" spans="2:13" x14ac:dyDescent="0.25">
      <c r="G25" s="13" t="s">
        <v>22</v>
      </c>
      <c r="J25" s="13" t="s">
        <v>22</v>
      </c>
    </row>
    <row r="26" spans="2:13" x14ac:dyDescent="0.25">
      <c r="G26" s="12" t="s">
        <v>14</v>
      </c>
      <c r="J26" s="12" t="s">
        <v>14</v>
      </c>
    </row>
    <row r="27" spans="2:13" x14ac:dyDescent="0.25">
      <c r="G27" s="13" t="s">
        <v>17</v>
      </c>
      <c r="J27" s="13" t="s">
        <v>14</v>
      </c>
    </row>
    <row r="28" spans="2:13" x14ac:dyDescent="0.25">
      <c r="G28" s="12" t="s">
        <v>16</v>
      </c>
      <c r="J28" s="12" t="s">
        <v>25</v>
      </c>
    </row>
    <row r="29" spans="2:13" x14ac:dyDescent="0.25">
      <c r="G29" s="13" t="s">
        <v>13</v>
      </c>
      <c r="J29" s="13" t="s">
        <v>17</v>
      </c>
    </row>
    <row r="30" spans="2:13" x14ac:dyDescent="0.25">
      <c r="G30" s="13" t="s">
        <v>29</v>
      </c>
      <c r="J30" s="12" t="s">
        <v>16</v>
      </c>
    </row>
    <row r="31" spans="2:13" x14ac:dyDescent="0.25">
      <c r="G31" s="13" t="s">
        <v>20</v>
      </c>
      <c r="J31" s="13" t="s">
        <v>13</v>
      </c>
    </row>
    <row r="32" spans="2:13" x14ac:dyDescent="0.25">
      <c r="G32" s="12" t="s">
        <v>23</v>
      </c>
      <c r="J32" s="12" t="s">
        <v>25</v>
      </c>
    </row>
    <row r="33" spans="7:10" x14ac:dyDescent="0.25">
      <c r="G33" s="13" t="s">
        <v>19</v>
      </c>
      <c r="J33" s="13" t="s">
        <v>29</v>
      </c>
    </row>
    <row r="34" spans="7:10" x14ac:dyDescent="0.25">
      <c r="G34" s="12" t="s">
        <v>15</v>
      </c>
      <c r="J34" s="12" t="s">
        <v>31</v>
      </c>
    </row>
    <row r="35" spans="7:10" x14ac:dyDescent="0.25">
      <c r="G35" s="12" t="s">
        <v>24</v>
      </c>
      <c r="J35" s="13" t="s">
        <v>20</v>
      </c>
    </row>
    <row r="36" spans="7:10" x14ac:dyDescent="0.25">
      <c r="G36" s="12" t="s">
        <v>30</v>
      </c>
      <c r="J36" s="12" t="s">
        <v>22</v>
      </c>
    </row>
    <row r="37" spans="7:10" x14ac:dyDescent="0.25">
      <c r="G37" s="13" t="s">
        <v>27</v>
      </c>
      <c r="J37" s="13" t="s">
        <v>20</v>
      </c>
    </row>
    <row r="38" spans="7:10" x14ac:dyDescent="0.25">
      <c r="G38" s="12" t="s">
        <v>28</v>
      </c>
      <c r="J38" s="12" t="s">
        <v>23</v>
      </c>
    </row>
    <row r="39" spans="7:10" x14ac:dyDescent="0.25">
      <c r="G39" s="13" t="s">
        <v>21</v>
      </c>
      <c r="J39" s="13" t="s">
        <v>23</v>
      </c>
    </row>
    <row r="40" spans="7:10" x14ac:dyDescent="0.25">
      <c r="G40" s="12" t="s">
        <v>26</v>
      </c>
      <c r="J40" s="12" t="s">
        <v>22</v>
      </c>
    </row>
    <row r="41" spans="7:10" x14ac:dyDescent="0.25">
      <c r="J41" s="13" t="s">
        <v>19</v>
      </c>
    </row>
    <row r="42" spans="7:10" x14ac:dyDescent="0.25">
      <c r="J42" s="12" t="s">
        <v>15</v>
      </c>
    </row>
    <row r="43" spans="7:10" x14ac:dyDescent="0.25">
      <c r="J43" s="13" t="s">
        <v>13</v>
      </c>
    </row>
    <row r="44" spans="7:10" x14ac:dyDescent="0.25">
      <c r="J44" s="12" t="s">
        <v>16</v>
      </c>
    </row>
    <row r="45" spans="7:10" x14ac:dyDescent="0.25">
      <c r="J45" s="13" t="s">
        <v>20</v>
      </c>
    </row>
    <row r="46" spans="7:10" x14ac:dyDescent="0.25">
      <c r="J46" s="12" t="s">
        <v>23</v>
      </c>
    </row>
    <row r="47" spans="7:10" x14ac:dyDescent="0.25">
      <c r="J47" s="13" t="s">
        <v>23</v>
      </c>
    </row>
    <row r="48" spans="7:10" x14ac:dyDescent="0.25">
      <c r="J48" s="12" t="s">
        <v>24</v>
      </c>
    </row>
    <row r="49" spans="10:10" x14ac:dyDescent="0.25">
      <c r="J49" s="13" t="s">
        <v>19</v>
      </c>
    </row>
    <row r="50" spans="10:10" x14ac:dyDescent="0.25">
      <c r="J50" s="12" t="s">
        <v>30</v>
      </c>
    </row>
    <row r="51" spans="10:10" x14ac:dyDescent="0.25">
      <c r="J51" s="13" t="s">
        <v>22</v>
      </c>
    </row>
    <row r="52" spans="10:10" x14ac:dyDescent="0.25">
      <c r="J52" s="12" t="s">
        <v>14</v>
      </c>
    </row>
    <row r="53" spans="10:10" x14ac:dyDescent="0.25">
      <c r="J53" s="13" t="s">
        <v>27</v>
      </c>
    </row>
    <row r="54" spans="10:10" x14ac:dyDescent="0.25">
      <c r="J54" s="12" t="s">
        <v>28</v>
      </c>
    </row>
    <row r="55" spans="10:10" x14ac:dyDescent="0.25">
      <c r="J55" s="13" t="s">
        <v>16</v>
      </c>
    </row>
    <row r="56" spans="10:10" x14ac:dyDescent="0.25">
      <c r="J56" s="12" t="s">
        <v>32</v>
      </c>
    </row>
    <row r="57" spans="10:10" x14ac:dyDescent="0.25">
      <c r="J57" s="13" t="s">
        <v>27</v>
      </c>
    </row>
    <row r="58" spans="10:10" x14ac:dyDescent="0.25">
      <c r="J58" s="12" t="s">
        <v>27</v>
      </c>
    </row>
    <row r="59" spans="10:10" x14ac:dyDescent="0.25">
      <c r="J59" s="13" t="s">
        <v>23</v>
      </c>
    </row>
    <row r="60" spans="10:10" x14ac:dyDescent="0.25">
      <c r="J60" s="12" t="s">
        <v>15</v>
      </c>
    </row>
    <row r="61" spans="10:10" x14ac:dyDescent="0.25">
      <c r="J61" s="13" t="s">
        <v>14</v>
      </c>
    </row>
    <row r="62" spans="10:10" x14ac:dyDescent="0.25">
      <c r="J62" s="12" t="s">
        <v>19</v>
      </c>
    </row>
    <row r="63" spans="10:10" x14ac:dyDescent="0.25">
      <c r="J63" s="13" t="s">
        <v>23</v>
      </c>
    </row>
    <row r="64" spans="10:10" x14ac:dyDescent="0.25">
      <c r="J64" s="12" t="s">
        <v>32</v>
      </c>
    </row>
    <row r="65" spans="10:10" x14ac:dyDescent="0.25">
      <c r="J65" s="13" t="s">
        <v>16</v>
      </c>
    </row>
    <row r="66" spans="10:10" x14ac:dyDescent="0.25">
      <c r="J66" s="12" t="s">
        <v>29</v>
      </c>
    </row>
    <row r="67" spans="10:10" x14ac:dyDescent="0.25">
      <c r="J67" s="13" t="s">
        <v>17</v>
      </c>
    </row>
    <row r="68" spans="10:10" x14ac:dyDescent="0.25">
      <c r="J68" s="12" t="s">
        <v>16</v>
      </c>
    </row>
    <row r="69" spans="10:10" x14ac:dyDescent="0.25">
      <c r="J69" s="13" t="s">
        <v>21</v>
      </c>
    </row>
    <row r="70" spans="10:10" x14ac:dyDescent="0.25">
      <c r="J70" s="12" t="s">
        <v>29</v>
      </c>
    </row>
    <row r="71" spans="10:10" x14ac:dyDescent="0.25">
      <c r="J71" s="13" t="s">
        <v>28</v>
      </c>
    </row>
    <row r="72" spans="10:10" x14ac:dyDescent="0.25">
      <c r="J72" s="12" t="s">
        <v>13</v>
      </c>
    </row>
    <row r="73" spans="10:10" x14ac:dyDescent="0.25">
      <c r="J73" s="13" t="s">
        <v>25</v>
      </c>
    </row>
    <row r="74" spans="10:10" x14ac:dyDescent="0.25">
      <c r="J74" s="12" t="s">
        <v>17</v>
      </c>
    </row>
    <row r="75" spans="10:10" x14ac:dyDescent="0.25">
      <c r="J75" s="13" t="s">
        <v>32</v>
      </c>
    </row>
    <row r="76" spans="10:10" x14ac:dyDescent="0.25">
      <c r="J76" s="12" t="s">
        <v>29</v>
      </c>
    </row>
    <row r="77" spans="10:10" x14ac:dyDescent="0.25">
      <c r="J77" s="13" t="s">
        <v>31</v>
      </c>
    </row>
    <row r="78" spans="10:10" x14ac:dyDescent="0.25">
      <c r="J78" s="12" t="s">
        <v>27</v>
      </c>
    </row>
    <row r="79" spans="10:10" x14ac:dyDescent="0.25">
      <c r="J79" s="13" t="s">
        <v>32</v>
      </c>
    </row>
    <row r="80" spans="10:10" x14ac:dyDescent="0.25">
      <c r="J80" s="12" t="s">
        <v>23</v>
      </c>
    </row>
    <row r="81" spans="10:10" x14ac:dyDescent="0.25">
      <c r="J81" s="13" t="s">
        <v>16</v>
      </c>
    </row>
    <row r="82" spans="10:10" x14ac:dyDescent="0.25">
      <c r="J82" s="12" t="s">
        <v>15</v>
      </c>
    </row>
    <row r="83" spans="10:10" x14ac:dyDescent="0.25">
      <c r="J83" s="13" t="s">
        <v>20</v>
      </c>
    </row>
    <row r="84" spans="10:10" x14ac:dyDescent="0.25">
      <c r="J84" s="12" t="s">
        <v>17</v>
      </c>
    </row>
    <row r="85" spans="10:10" x14ac:dyDescent="0.25">
      <c r="J85" s="13" t="s">
        <v>18</v>
      </c>
    </row>
    <row r="86" spans="10:10" x14ac:dyDescent="0.25">
      <c r="J86" s="12" t="s">
        <v>19</v>
      </c>
    </row>
    <row r="87" spans="10:10" x14ac:dyDescent="0.25">
      <c r="J87" s="13" t="s">
        <v>19</v>
      </c>
    </row>
    <row r="88" spans="10:10" x14ac:dyDescent="0.25">
      <c r="J88" s="12" t="s">
        <v>14</v>
      </c>
    </row>
    <row r="89" spans="10:10" x14ac:dyDescent="0.25">
      <c r="J89" s="13" t="s">
        <v>33</v>
      </c>
    </row>
    <row r="90" spans="10:10" x14ac:dyDescent="0.25">
      <c r="J90" s="12" t="s">
        <v>28</v>
      </c>
    </row>
    <row r="91" spans="10:10" x14ac:dyDescent="0.25">
      <c r="J91" s="13" t="s">
        <v>20</v>
      </c>
    </row>
    <row r="92" spans="10:10" x14ac:dyDescent="0.25">
      <c r="J92" s="12" t="s">
        <v>29</v>
      </c>
    </row>
    <row r="93" spans="10:10" x14ac:dyDescent="0.25">
      <c r="J93" s="13" t="s">
        <v>23</v>
      </c>
    </row>
    <row r="94" spans="10:10" x14ac:dyDescent="0.25">
      <c r="J94" s="12" t="s">
        <v>28</v>
      </c>
    </row>
    <row r="95" spans="10:10" x14ac:dyDescent="0.25">
      <c r="J95" s="13" t="s">
        <v>17</v>
      </c>
    </row>
    <row r="96" spans="10:10" x14ac:dyDescent="0.25">
      <c r="J96" s="12" t="s">
        <v>26</v>
      </c>
    </row>
    <row r="97" spans="10:10" x14ac:dyDescent="0.25">
      <c r="J97" s="13" t="s">
        <v>15</v>
      </c>
    </row>
    <row r="98" spans="10:10" x14ac:dyDescent="0.25">
      <c r="J98" s="12" t="s">
        <v>31</v>
      </c>
    </row>
    <row r="99" spans="10:10" x14ac:dyDescent="0.25">
      <c r="J99" s="13" t="s">
        <v>13</v>
      </c>
    </row>
    <row r="100" spans="10:10" x14ac:dyDescent="0.25">
      <c r="J100" s="12" t="s">
        <v>25</v>
      </c>
    </row>
    <row r="101" spans="10:10" x14ac:dyDescent="0.25">
      <c r="J101" s="13" t="s">
        <v>18</v>
      </c>
    </row>
    <row r="102" spans="10:10" x14ac:dyDescent="0.25">
      <c r="J102" s="12" t="s">
        <v>13</v>
      </c>
    </row>
    <row r="103" spans="10:10" x14ac:dyDescent="0.25">
      <c r="J103" s="13" t="s">
        <v>27</v>
      </c>
    </row>
    <row r="104" spans="10:10" x14ac:dyDescent="0.25">
      <c r="J104" s="12" t="s">
        <v>19</v>
      </c>
    </row>
    <row r="105" spans="10:10" x14ac:dyDescent="0.25">
      <c r="J105" s="13" t="s">
        <v>28</v>
      </c>
    </row>
    <row r="106" spans="10:10" x14ac:dyDescent="0.25">
      <c r="J106" s="12" t="s">
        <v>21</v>
      </c>
    </row>
    <row r="107" spans="10:10" x14ac:dyDescent="0.25">
      <c r="J107" s="13" t="s">
        <v>29</v>
      </c>
    </row>
    <row r="108" spans="10:10" x14ac:dyDescent="0.25">
      <c r="J108" s="12" t="s">
        <v>13</v>
      </c>
    </row>
    <row r="109" spans="10:10" x14ac:dyDescent="0.25">
      <c r="J109" s="13" t="s">
        <v>28</v>
      </c>
    </row>
    <row r="110" spans="10:10" x14ac:dyDescent="0.25">
      <c r="J110" s="12" t="s">
        <v>26</v>
      </c>
    </row>
    <row r="111" spans="10:10" x14ac:dyDescent="0.25">
      <c r="J111" s="13" t="s">
        <v>25</v>
      </c>
    </row>
    <row r="112" spans="10:10" x14ac:dyDescent="0.25">
      <c r="J112" s="12" t="s">
        <v>23</v>
      </c>
    </row>
    <row r="113" spans="10:10" x14ac:dyDescent="0.25">
      <c r="J113" s="13" t="s">
        <v>25</v>
      </c>
    </row>
    <row r="114" spans="10:10" x14ac:dyDescent="0.25">
      <c r="J114" s="12" t="s">
        <v>17</v>
      </c>
    </row>
    <row r="115" spans="10:10" x14ac:dyDescent="0.25">
      <c r="J115" s="13" t="s">
        <v>19</v>
      </c>
    </row>
    <row r="116" spans="10:10" x14ac:dyDescent="0.25">
      <c r="J116" s="12" t="s">
        <v>32</v>
      </c>
    </row>
    <row r="117" spans="10:10" x14ac:dyDescent="0.25">
      <c r="J117" s="13" t="s">
        <v>28</v>
      </c>
    </row>
    <row r="118" spans="10:10" x14ac:dyDescent="0.25">
      <c r="J118" s="12" t="s">
        <v>19</v>
      </c>
    </row>
    <row r="119" spans="10:10" x14ac:dyDescent="0.25">
      <c r="J119" s="13" t="s">
        <v>27</v>
      </c>
    </row>
    <row r="120" spans="10:10" x14ac:dyDescent="0.25">
      <c r="J120" s="12" t="s">
        <v>21</v>
      </c>
    </row>
    <row r="121" spans="10:10" x14ac:dyDescent="0.25">
      <c r="J121" s="13" t="s">
        <v>4</v>
      </c>
    </row>
    <row r="122" spans="10:10" x14ac:dyDescent="0.25">
      <c r="J122" s="12" t="s">
        <v>33</v>
      </c>
    </row>
    <row r="123" spans="10:10" x14ac:dyDescent="0.25">
      <c r="J123" s="13" t="s">
        <v>25</v>
      </c>
    </row>
    <row r="124" spans="10:10" x14ac:dyDescent="0.25">
      <c r="J124" s="12" t="s">
        <v>16</v>
      </c>
    </row>
    <row r="125" spans="10:10" x14ac:dyDescent="0.25">
      <c r="J125" s="13" t="s">
        <v>26</v>
      </c>
    </row>
    <row r="126" spans="10:10" x14ac:dyDescent="0.25">
      <c r="J126" s="12" t="s">
        <v>27</v>
      </c>
    </row>
    <row r="127" spans="10:10" x14ac:dyDescent="0.25">
      <c r="J127" s="13" t="s">
        <v>29</v>
      </c>
    </row>
    <row r="128" spans="10:10" x14ac:dyDescent="0.25">
      <c r="J128" s="12" t="s">
        <v>26</v>
      </c>
    </row>
    <row r="129" spans="10:10" x14ac:dyDescent="0.25">
      <c r="J129" s="13" t="s">
        <v>19</v>
      </c>
    </row>
    <row r="130" spans="10:10" x14ac:dyDescent="0.25">
      <c r="J130" s="12" t="s">
        <v>14</v>
      </c>
    </row>
    <row r="131" spans="10:10" x14ac:dyDescent="0.25">
      <c r="J131" s="13" t="s">
        <v>26</v>
      </c>
    </row>
    <row r="132" spans="10:10" x14ac:dyDescent="0.25">
      <c r="J132" s="12" t="s">
        <v>25</v>
      </c>
    </row>
    <row r="133" spans="10:10" x14ac:dyDescent="0.25">
      <c r="J133" s="13" t="s">
        <v>4</v>
      </c>
    </row>
    <row r="134" spans="10:10" x14ac:dyDescent="0.25">
      <c r="J134" s="12" t="s">
        <v>18</v>
      </c>
    </row>
    <row r="135" spans="10:10" x14ac:dyDescent="0.25">
      <c r="J135" s="13" t="s">
        <v>30</v>
      </c>
    </row>
    <row r="136" spans="10:10" x14ac:dyDescent="0.25">
      <c r="J136" s="12" t="s">
        <v>18</v>
      </c>
    </row>
    <row r="137" spans="10:10" x14ac:dyDescent="0.25">
      <c r="J137" s="13" t="s">
        <v>25</v>
      </c>
    </row>
    <row r="138" spans="10:10" x14ac:dyDescent="0.25">
      <c r="J138" s="12" t="s">
        <v>30</v>
      </c>
    </row>
    <row r="139" spans="10:10" x14ac:dyDescent="0.25">
      <c r="J139" s="13" t="s">
        <v>4</v>
      </c>
    </row>
    <row r="140" spans="10:10" x14ac:dyDescent="0.25">
      <c r="J140" s="12" t="s">
        <v>27</v>
      </c>
    </row>
    <row r="141" spans="10:10" x14ac:dyDescent="0.25">
      <c r="J141" s="13" t="s">
        <v>27</v>
      </c>
    </row>
    <row r="142" spans="10:10" x14ac:dyDescent="0.25">
      <c r="J142" s="12" t="s">
        <v>33</v>
      </c>
    </row>
    <row r="143" spans="10:10" x14ac:dyDescent="0.25">
      <c r="J143" s="13" t="s">
        <v>24</v>
      </c>
    </row>
    <row r="144" spans="10:10" x14ac:dyDescent="0.25">
      <c r="J144" s="12" t="s">
        <v>14</v>
      </c>
    </row>
    <row r="145" spans="10:10" x14ac:dyDescent="0.25">
      <c r="J145" s="13" t="s">
        <v>29</v>
      </c>
    </row>
    <row r="146" spans="10:10" x14ac:dyDescent="0.25">
      <c r="J146" s="12" t="s">
        <v>32</v>
      </c>
    </row>
    <row r="147" spans="10:10" x14ac:dyDescent="0.25">
      <c r="J147" s="13" t="s">
        <v>17</v>
      </c>
    </row>
    <row r="148" spans="10:10" x14ac:dyDescent="0.25">
      <c r="J148" s="12" t="s">
        <v>22</v>
      </c>
    </row>
    <row r="149" spans="10:10" x14ac:dyDescent="0.25">
      <c r="J149" s="13" t="s">
        <v>17</v>
      </c>
    </row>
    <row r="150" spans="10:10" x14ac:dyDescent="0.25">
      <c r="J150" s="12" t="s">
        <v>17</v>
      </c>
    </row>
    <row r="151" spans="10:10" x14ac:dyDescent="0.25">
      <c r="J151" s="13" t="s">
        <v>33</v>
      </c>
    </row>
    <row r="152" spans="10:10" x14ac:dyDescent="0.25">
      <c r="J152" s="12" t="s">
        <v>22</v>
      </c>
    </row>
    <row r="153" spans="10:10" x14ac:dyDescent="0.25">
      <c r="J153" s="13" t="s">
        <v>28</v>
      </c>
    </row>
    <row r="154" spans="10:10" x14ac:dyDescent="0.25">
      <c r="J154" s="12" t="s">
        <v>17</v>
      </c>
    </row>
    <row r="155" spans="10:10" x14ac:dyDescent="0.25">
      <c r="J155" s="13" t="s">
        <v>32</v>
      </c>
    </row>
    <row r="156" spans="10:10" x14ac:dyDescent="0.25">
      <c r="J156" s="12" t="s">
        <v>29</v>
      </c>
    </row>
    <row r="157" spans="10:10" x14ac:dyDescent="0.25">
      <c r="J157" s="13" t="s">
        <v>4</v>
      </c>
    </row>
    <row r="158" spans="10:10" x14ac:dyDescent="0.25">
      <c r="J158" s="12" t="s">
        <v>30</v>
      </c>
    </row>
    <row r="159" spans="10:10" x14ac:dyDescent="0.25">
      <c r="J159" s="13" t="s">
        <v>26</v>
      </c>
    </row>
    <row r="160" spans="10:10" x14ac:dyDescent="0.25">
      <c r="J160" s="12" t="s">
        <v>27</v>
      </c>
    </row>
    <row r="161" spans="10:10" x14ac:dyDescent="0.25">
      <c r="J161" s="13" t="s">
        <v>33</v>
      </c>
    </row>
    <row r="162" spans="10:10" x14ac:dyDescent="0.25">
      <c r="J162" s="12" t="s">
        <v>17</v>
      </c>
    </row>
    <row r="163" spans="10:10" x14ac:dyDescent="0.25">
      <c r="J163" s="13" t="s">
        <v>13</v>
      </c>
    </row>
    <row r="164" spans="10:10" x14ac:dyDescent="0.25">
      <c r="J164" s="12" t="s">
        <v>29</v>
      </c>
    </row>
    <row r="165" spans="10:10" x14ac:dyDescent="0.25">
      <c r="J165" s="13" t="s">
        <v>21</v>
      </c>
    </row>
    <row r="166" spans="10:10" x14ac:dyDescent="0.25">
      <c r="J166" s="12" t="s">
        <v>16</v>
      </c>
    </row>
    <row r="167" spans="10:10" x14ac:dyDescent="0.25">
      <c r="J167" s="13" t="s">
        <v>21</v>
      </c>
    </row>
    <row r="168" spans="10:10" x14ac:dyDescent="0.25">
      <c r="J168" s="12" t="s">
        <v>33</v>
      </c>
    </row>
    <row r="169" spans="10:10" x14ac:dyDescent="0.25">
      <c r="J169" s="13" t="s">
        <v>25</v>
      </c>
    </row>
    <row r="170" spans="10:10" x14ac:dyDescent="0.25">
      <c r="J170" s="12" t="s">
        <v>22</v>
      </c>
    </row>
    <row r="171" spans="10:10" x14ac:dyDescent="0.25">
      <c r="J171" s="13" t="s">
        <v>29</v>
      </c>
    </row>
    <row r="172" spans="10:10" x14ac:dyDescent="0.25">
      <c r="J172" s="12" t="s">
        <v>24</v>
      </c>
    </row>
    <row r="173" spans="10:10" x14ac:dyDescent="0.25">
      <c r="J173" s="13" t="s">
        <v>28</v>
      </c>
    </row>
    <row r="174" spans="10:10" x14ac:dyDescent="0.25">
      <c r="J174" s="12" t="s">
        <v>15</v>
      </c>
    </row>
    <row r="175" spans="10:10" x14ac:dyDescent="0.25">
      <c r="J175" s="13" t="s">
        <v>30</v>
      </c>
    </row>
    <row r="176" spans="10:10" x14ac:dyDescent="0.25">
      <c r="J176" s="12" t="s">
        <v>29</v>
      </c>
    </row>
    <row r="177" spans="10:10" x14ac:dyDescent="0.25">
      <c r="J177" s="13" t="s">
        <v>15</v>
      </c>
    </row>
    <row r="178" spans="10:10" x14ac:dyDescent="0.25">
      <c r="J178" s="12" t="s">
        <v>21</v>
      </c>
    </row>
    <row r="179" spans="10:10" x14ac:dyDescent="0.25">
      <c r="J179" s="13" t="s">
        <v>30</v>
      </c>
    </row>
    <row r="180" spans="10:10" x14ac:dyDescent="0.25">
      <c r="J180" s="12" t="s">
        <v>13</v>
      </c>
    </row>
    <row r="181" spans="10:10" x14ac:dyDescent="0.25">
      <c r="J181" s="13" t="s">
        <v>16</v>
      </c>
    </row>
    <row r="182" spans="10:10" x14ac:dyDescent="0.25">
      <c r="J182" s="12" t="s">
        <v>23</v>
      </c>
    </row>
    <row r="183" spans="10:10" x14ac:dyDescent="0.25">
      <c r="J183" s="13" t="s">
        <v>33</v>
      </c>
    </row>
    <row r="184" spans="10:10" x14ac:dyDescent="0.25">
      <c r="J184" s="12" t="s">
        <v>18</v>
      </c>
    </row>
    <row r="185" spans="10:10" x14ac:dyDescent="0.25">
      <c r="J185" s="13" t="s">
        <v>33</v>
      </c>
    </row>
    <row r="186" spans="10:10" x14ac:dyDescent="0.25">
      <c r="J186" s="12" t="s">
        <v>33</v>
      </c>
    </row>
    <row r="187" spans="10:10" x14ac:dyDescent="0.25">
      <c r="J187" s="13" t="s">
        <v>20</v>
      </c>
    </row>
    <row r="188" spans="10:10" x14ac:dyDescent="0.25">
      <c r="J188" s="12" t="s">
        <v>19</v>
      </c>
    </row>
    <row r="189" spans="10:10" x14ac:dyDescent="0.25">
      <c r="J189" s="13" t="s">
        <v>33</v>
      </c>
    </row>
    <row r="190" spans="10:10" x14ac:dyDescent="0.25">
      <c r="J190" s="12" t="s">
        <v>26</v>
      </c>
    </row>
    <row r="191" spans="10:10" x14ac:dyDescent="0.25">
      <c r="J191" s="13" t="s">
        <v>16</v>
      </c>
    </row>
    <row r="192" spans="10:10" x14ac:dyDescent="0.25">
      <c r="J192" s="12" t="s">
        <v>22</v>
      </c>
    </row>
    <row r="193" spans="10:10" x14ac:dyDescent="0.25">
      <c r="J193" s="13" t="s">
        <v>20</v>
      </c>
    </row>
    <row r="194" spans="10:10" x14ac:dyDescent="0.25">
      <c r="J194" s="12" t="s">
        <v>24</v>
      </c>
    </row>
    <row r="195" spans="10:10" x14ac:dyDescent="0.25">
      <c r="J195" s="13" t="s">
        <v>4</v>
      </c>
    </row>
    <row r="196" spans="10:10" x14ac:dyDescent="0.25">
      <c r="J196" s="12" t="s">
        <v>26</v>
      </c>
    </row>
    <row r="197" spans="10:10" x14ac:dyDescent="0.25">
      <c r="J197" s="13" t="s">
        <v>27</v>
      </c>
    </row>
    <row r="198" spans="10:10" x14ac:dyDescent="0.25">
      <c r="J198" s="12" t="s">
        <v>13</v>
      </c>
    </row>
    <row r="199" spans="10:10" x14ac:dyDescent="0.25">
      <c r="J199" s="13" t="s">
        <v>28</v>
      </c>
    </row>
    <row r="200" spans="10:10" x14ac:dyDescent="0.25">
      <c r="J200" s="12" t="s">
        <v>26</v>
      </c>
    </row>
    <row r="201" spans="10:10" x14ac:dyDescent="0.25">
      <c r="J201" s="13" t="s">
        <v>26</v>
      </c>
    </row>
    <row r="202" spans="10:10" x14ac:dyDescent="0.25">
      <c r="J202" s="12" t="s">
        <v>19</v>
      </c>
    </row>
    <row r="203" spans="10:10" x14ac:dyDescent="0.25">
      <c r="J203" s="13" t="s">
        <v>14</v>
      </c>
    </row>
    <row r="204" spans="10:10" x14ac:dyDescent="0.25">
      <c r="J204" s="12" t="s">
        <v>26</v>
      </c>
    </row>
    <row r="205" spans="10:10" x14ac:dyDescent="0.25">
      <c r="J205" s="13" t="s">
        <v>29</v>
      </c>
    </row>
    <row r="206" spans="10:10" x14ac:dyDescent="0.25">
      <c r="J206" s="12" t="s">
        <v>27</v>
      </c>
    </row>
    <row r="207" spans="10:10" x14ac:dyDescent="0.25">
      <c r="J207" s="13" t="s">
        <v>13</v>
      </c>
    </row>
    <row r="208" spans="10:10" x14ac:dyDescent="0.25">
      <c r="J208" s="12" t="s">
        <v>18</v>
      </c>
    </row>
    <row r="209" spans="10:10" x14ac:dyDescent="0.25">
      <c r="J209" s="13" t="s">
        <v>22</v>
      </c>
    </row>
    <row r="210" spans="10:10" x14ac:dyDescent="0.25">
      <c r="J210" s="12" t="s">
        <v>14</v>
      </c>
    </row>
    <row r="211" spans="10:10" x14ac:dyDescent="0.25">
      <c r="J211" s="13" t="s">
        <v>25</v>
      </c>
    </row>
    <row r="212" spans="10:10" x14ac:dyDescent="0.25">
      <c r="J212" s="12" t="s">
        <v>30</v>
      </c>
    </row>
    <row r="213" spans="10:10" x14ac:dyDescent="0.25">
      <c r="J213" s="13" t="s">
        <v>26</v>
      </c>
    </row>
    <row r="214" spans="10:10" x14ac:dyDescent="0.25">
      <c r="J214" s="12" t="s">
        <v>17</v>
      </c>
    </row>
    <row r="215" spans="10:10" x14ac:dyDescent="0.25">
      <c r="J215" s="13" t="s">
        <v>30</v>
      </c>
    </row>
    <row r="216" spans="10:10" x14ac:dyDescent="0.25">
      <c r="J216" s="12" t="s">
        <v>22</v>
      </c>
    </row>
    <row r="217" spans="10:10" x14ac:dyDescent="0.25">
      <c r="J217" s="13" t="s">
        <v>16</v>
      </c>
    </row>
    <row r="218" spans="10:10" x14ac:dyDescent="0.25">
      <c r="J218" s="12" t="s">
        <v>32</v>
      </c>
    </row>
    <row r="219" spans="10:10" x14ac:dyDescent="0.25">
      <c r="J219" s="13" t="s">
        <v>16</v>
      </c>
    </row>
    <row r="220" spans="10:10" x14ac:dyDescent="0.25">
      <c r="J220" s="12" t="s">
        <v>30</v>
      </c>
    </row>
    <row r="221" spans="10:10" x14ac:dyDescent="0.25">
      <c r="J221" s="13" t="s">
        <v>28</v>
      </c>
    </row>
    <row r="222" spans="10:10" x14ac:dyDescent="0.25">
      <c r="J222" s="12" t="s">
        <v>14</v>
      </c>
    </row>
    <row r="223" spans="10:10" x14ac:dyDescent="0.25">
      <c r="J223" s="13" t="s">
        <v>26</v>
      </c>
    </row>
    <row r="224" spans="10:10" x14ac:dyDescent="0.25">
      <c r="J224" s="12" t="s">
        <v>24</v>
      </c>
    </row>
    <row r="225" spans="10:10" x14ac:dyDescent="0.25">
      <c r="J225" s="13" t="s">
        <v>16</v>
      </c>
    </row>
    <row r="226" spans="10:10" x14ac:dyDescent="0.25">
      <c r="J226" s="12" t="s">
        <v>18</v>
      </c>
    </row>
    <row r="227" spans="10:10" x14ac:dyDescent="0.25">
      <c r="J227" s="13" t="s">
        <v>30</v>
      </c>
    </row>
    <row r="228" spans="10:10" x14ac:dyDescent="0.25">
      <c r="J228" s="12" t="s">
        <v>25</v>
      </c>
    </row>
    <row r="229" spans="10:10" x14ac:dyDescent="0.25">
      <c r="J229" s="13" t="s">
        <v>22</v>
      </c>
    </row>
    <row r="230" spans="10:10" x14ac:dyDescent="0.25">
      <c r="J230" s="12" t="s">
        <v>20</v>
      </c>
    </row>
    <row r="231" spans="10:10" x14ac:dyDescent="0.25">
      <c r="J231" s="13" t="s">
        <v>22</v>
      </c>
    </row>
    <row r="232" spans="10:10" x14ac:dyDescent="0.25">
      <c r="J232" s="12" t="s">
        <v>24</v>
      </c>
    </row>
    <row r="233" spans="10:10" x14ac:dyDescent="0.25">
      <c r="J233" s="13" t="s">
        <v>21</v>
      </c>
    </row>
    <row r="234" spans="10:10" x14ac:dyDescent="0.25">
      <c r="J234" s="12" t="s">
        <v>4</v>
      </c>
    </row>
    <row r="235" spans="10:10" x14ac:dyDescent="0.25">
      <c r="J235" s="13" t="s">
        <v>27</v>
      </c>
    </row>
    <row r="236" spans="10:10" x14ac:dyDescent="0.25">
      <c r="J236" s="12" t="s">
        <v>18</v>
      </c>
    </row>
    <row r="237" spans="10:10" x14ac:dyDescent="0.25">
      <c r="J237" s="13" t="s">
        <v>16</v>
      </c>
    </row>
    <row r="238" spans="10:10" x14ac:dyDescent="0.25">
      <c r="J238" s="12" t="s">
        <v>32</v>
      </c>
    </row>
    <row r="239" spans="10:10" x14ac:dyDescent="0.25">
      <c r="J239" s="13" t="s">
        <v>32</v>
      </c>
    </row>
    <row r="240" spans="10:10" x14ac:dyDescent="0.25">
      <c r="J240" s="12" t="s">
        <v>30</v>
      </c>
    </row>
    <row r="241" spans="10:10" x14ac:dyDescent="0.25">
      <c r="J241" s="13" t="s">
        <v>15</v>
      </c>
    </row>
    <row r="242" spans="10:10" x14ac:dyDescent="0.25">
      <c r="J242" s="12" t="s">
        <v>24</v>
      </c>
    </row>
    <row r="243" spans="10:10" x14ac:dyDescent="0.25">
      <c r="J243" s="13" t="s">
        <v>23</v>
      </c>
    </row>
    <row r="244" spans="10:10" x14ac:dyDescent="0.25">
      <c r="J244" s="12" t="s">
        <v>30</v>
      </c>
    </row>
    <row r="245" spans="10:10" x14ac:dyDescent="0.25">
      <c r="J245" s="13" t="s">
        <v>28</v>
      </c>
    </row>
    <row r="246" spans="10:10" x14ac:dyDescent="0.25">
      <c r="J246" s="12" t="s">
        <v>22</v>
      </c>
    </row>
    <row r="247" spans="10:10" x14ac:dyDescent="0.25">
      <c r="J247" s="13" t="s">
        <v>15</v>
      </c>
    </row>
    <row r="248" spans="10:10" x14ac:dyDescent="0.25">
      <c r="J248" s="12" t="s">
        <v>25</v>
      </c>
    </row>
    <row r="249" spans="10:10" x14ac:dyDescent="0.25">
      <c r="J249" s="13" t="s">
        <v>18</v>
      </c>
    </row>
    <row r="250" spans="10:10" x14ac:dyDescent="0.25">
      <c r="J250" s="12" t="s">
        <v>31</v>
      </c>
    </row>
    <row r="251" spans="10:10" x14ac:dyDescent="0.25">
      <c r="J251" s="13" t="s">
        <v>13</v>
      </c>
    </row>
    <row r="252" spans="10:10" x14ac:dyDescent="0.25">
      <c r="J252" s="12" t="s">
        <v>26</v>
      </c>
    </row>
    <row r="253" spans="10:10" x14ac:dyDescent="0.25">
      <c r="J253" s="13" t="s">
        <v>27</v>
      </c>
    </row>
    <row r="254" spans="10:10" x14ac:dyDescent="0.25">
      <c r="J254" s="12" t="s">
        <v>19</v>
      </c>
    </row>
    <row r="255" spans="10:10" x14ac:dyDescent="0.25">
      <c r="J255" s="13" t="s">
        <v>27</v>
      </c>
    </row>
    <row r="256" spans="10:10" x14ac:dyDescent="0.25">
      <c r="J256" s="12" t="s">
        <v>4</v>
      </c>
    </row>
    <row r="257" spans="10:10" x14ac:dyDescent="0.25">
      <c r="J257" s="13" t="s">
        <v>28</v>
      </c>
    </row>
    <row r="258" spans="10:10" x14ac:dyDescent="0.25">
      <c r="J258" s="12" t="s">
        <v>27</v>
      </c>
    </row>
    <row r="259" spans="10:10" x14ac:dyDescent="0.25">
      <c r="J259" s="13" t="s">
        <v>14</v>
      </c>
    </row>
    <row r="260" spans="10:10" x14ac:dyDescent="0.25">
      <c r="J260" s="12" t="s">
        <v>18</v>
      </c>
    </row>
    <row r="261" spans="10:10" x14ac:dyDescent="0.25">
      <c r="J261" s="13" t="s">
        <v>26</v>
      </c>
    </row>
    <row r="262" spans="10:10" x14ac:dyDescent="0.25">
      <c r="J262" s="12" t="s">
        <v>33</v>
      </c>
    </row>
    <row r="263" spans="10:10" x14ac:dyDescent="0.25">
      <c r="J263" s="13" t="s">
        <v>21</v>
      </c>
    </row>
    <row r="264" spans="10:10" x14ac:dyDescent="0.25">
      <c r="J264" s="12" t="s">
        <v>20</v>
      </c>
    </row>
    <row r="265" spans="10:10" x14ac:dyDescent="0.25">
      <c r="J265" s="13" t="s">
        <v>17</v>
      </c>
    </row>
    <row r="266" spans="10:10" x14ac:dyDescent="0.25">
      <c r="J266" s="12" t="s">
        <v>17</v>
      </c>
    </row>
    <row r="267" spans="10:10" x14ac:dyDescent="0.25">
      <c r="J267" s="13" t="s">
        <v>17</v>
      </c>
    </row>
    <row r="268" spans="10:10" x14ac:dyDescent="0.25">
      <c r="J268" s="12" t="s">
        <v>28</v>
      </c>
    </row>
    <row r="269" spans="10:10" x14ac:dyDescent="0.25">
      <c r="J269" s="13" t="s">
        <v>13</v>
      </c>
    </row>
    <row r="270" spans="10:10" x14ac:dyDescent="0.25">
      <c r="J270" s="12" t="s">
        <v>31</v>
      </c>
    </row>
    <row r="271" spans="10:10" x14ac:dyDescent="0.25">
      <c r="J271" s="13" t="s">
        <v>32</v>
      </c>
    </row>
    <row r="272" spans="10:10" x14ac:dyDescent="0.25">
      <c r="J272" s="12" t="s">
        <v>4</v>
      </c>
    </row>
    <row r="273" spans="10:10" x14ac:dyDescent="0.25">
      <c r="J273" s="13" t="s">
        <v>22</v>
      </c>
    </row>
    <row r="274" spans="10:10" x14ac:dyDescent="0.25">
      <c r="J274" s="12" t="s">
        <v>13</v>
      </c>
    </row>
    <row r="275" spans="10:10" x14ac:dyDescent="0.25">
      <c r="J275" s="13" t="s">
        <v>17</v>
      </c>
    </row>
    <row r="276" spans="10:10" x14ac:dyDescent="0.25">
      <c r="J276" s="12" t="s">
        <v>22</v>
      </c>
    </row>
    <row r="277" spans="10:10" x14ac:dyDescent="0.25">
      <c r="J277" s="13" t="s">
        <v>21</v>
      </c>
    </row>
    <row r="278" spans="10:10" x14ac:dyDescent="0.25">
      <c r="J278" s="12" t="s">
        <v>30</v>
      </c>
    </row>
    <row r="279" spans="10:10" x14ac:dyDescent="0.25">
      <c r="J279" s="13" t="s">
        <v>28</v>
      </c>
    </row>
    <row r="280" spans="10:10" x14ac:dyDescent="0.25">
      <c r="J280" s="12" t="s">
        <v>21</v>
      </c>
    </row>
    <row r="281" spans="10:10" x14ac:dyDescent="0.25">
      <c r="J281" s="13" t="s">
        <v>23</v>
      </c>
    </row>
    <row r="282" spans="10:10" x14ac:dyDescent="0.25">
      <c r="J282" s="12" t="s">
        <v>19</v>
      </c>
    </row>
    <row r="283" spans="10:10" x14ac:dyDescent="0.25">
      <c r="J283" s="13" t="s">
        <v>24</v>
      </c>
    </row>
    <row r="284" spans="10:10" x14ac:dyDescent="0.25">
      <c r="J284" s="12" t="s">
        <v>15</v>
      </c>
    </row>
    <row r="285" spans="10:10" x14ac:dyDescent="0.25">
      <c r="J285" s="13" t="s">
        <v>15</v>
      </c>
    </row>
    <row r="286" spans="10:10" x14ac:dyDescent="0.25">
      <c r="J286" s="12" t="s">
        <v>20</v>
      </c>
    </row>
    <row r="287" spans="10:10" x14ac:dyDescent="0.25">
      <c r="J287" s="13" t="s">
        <v>23</v>
      </c>
    </row>
    <row r="288" spans="10:10" x14ac:dyDescent="0.25">
      <c r="J288" s="12" t="s">
        <v>15</v>
      </c>
    </row>
    <row r="289" spans="10:10" x14ac:dyDescent="0.25">
      <c r="J289" s="13" t="s">
        <v>29</v>
      </c>
    </row>
    <row r="290" spans="10:10" x14ac:dyDescent="0.25">
      <c r="J290" s="12" t="s">
        <v>26</v>
      </c>
    </row>
    <row r="291" spans="10:10" x14ac:dyDescent="0.25">
      <c r="J291" s="13" t="s">
        <v>15</v>
      </c>
    </row>
    <row r="292" spans="10:10" x14ac:dyDescent="0.25">
      <c r="J292" s="12" t="s">
        <v>17</v>
      </c>
    </row>
    <row r="293" spans="10:10" x14ac:dyDescent="0.25">
      <c r="J293" s="13" t="s">
        <v>31</v>
      </c>
    </row>
    <row r="294" spans="10:10" x14ac:dyDescent="0.25">
      <c r="J294" s="12" t="s">
        <v>24</v>
      </c>
    </row>
    <row r="295" spans="10:10" x14ac:dyDescent="0.25">
      <c r="J295" s="13" t="s">
        <v>27</v>
      </c>
    </row>
    <row r="296" spans="10:10" x14ac:dyDescent="0.25">
      <c r="J296" s="12" t="s">
        <v>31</v>
      </c>
    </row>
    <row r="297" spans="10:10" x14ac:dyDescent="0.25">
      <c r="J297" s="13" t="s">
        <v>19</v>
      </c>
    </row>
    <row r="298" spans="10:10" x14ac:dyDescent="0.25">
      <c r="J298" s="12" t="s">
        <v>31</v>
      </c>
    </row>
    <row r="299" spans="10:10" x14ac:dyDescent="0.25">
      <c r="J299" s="13" t="s">
        <v>23</v>
      </c>
    </row>
    <row r="300" spans="10:10" x14ac:dyDescent="0.25">
      <c r="J300" s="12" t="s">
        <v>30</v>
      </c>
    </row>
    <row r="301" spans="10:10" x14ac:dyDescent="0.25">
      <c r="J301" s="13" t="s">
        <v>25</v>
      </c>
    </row>
    <row r="302" spans="10:10" x14ac:dyDescent="0.25">
      <c r="J302" s="12" t="s">
        <v>4</v>
      </c>
    </row>
    <row r="303" spans="10:10" x14ac:dyDescent="0.25">
      <c r="J303" s="13" t="s">
        <v>29</v>
      </c>
    </row>
    <row r="304" spans="10:10" x14ac:dyDescent="0.25">
      <c r="J304" s="12" t="s">
        <v>29</v>
      </c>
    </row>
    <row r="305" spans="10:10" x14ac:dyDescent="0.25">
      <c r="J305" s="13" t="s">
        <v>22</v>
      </c>
    </row>
    <row r="306" spans="10:10" x14ac:dyDescent="0.25">
      <c r="J306" s="12" t="s">
        <v>31</v>
      </c>
    </row>
    <row r="307" spans="10:10" x14ac:dyDescent="0.25">
      <c r="J307" s="13" t="s">
        <v>29</v>
      </c>
    </row>
    <row r="308" spans="10:10" x14ac:dyDescent="0.25">
      <c r="J308" s="12" t="s">
        <v>23</v>
      </c>
    </row>
    <row r="309" spans="10:10" x14ac:dyDescent="0.25">
      <c r="J309" s="13" t="s">
        <v>27</v>
      </c>
    </row>
    <row r="310" spans="10:10" x14ac:dyDescent="0.25">
      <c r="J310" s="12" t="s">
        <v>25</v>
      </c>
    </row>
    <row r="311" spans="10:10" x14ac:dyDescent="0.25">
      <c r="J311" s="13" t="s">
        <v>30</v>
      </c>
    </row>
    <row r="312" spans="10:10" x14ac:dyDescent="0.25">
      <c r="J312" s="12" t="s">
        <v>16</v>
      </c>
    </row>
    <row r="313" spans="10:10" x14ac:dyDescent="0.25">
      <c r="J313" s="13" t="s">
        <v>4</v>
      </c>
    </row>
    <row r="314" spans="10:10" x14ac:dyDescent="0.25">
      <c r="J314" s="12" t="s">
        <v>26</v>
      </c>
    </row>
    <row r="315" spans="10:10" x14ac:dyDescent="0.25">
      <c r="J315" s="13" t="s">
        <v>33</v>
      </c>
    </row>
    <row r="316" spans="10:10" x14ac:dyDescent="0.25">
      <c r="J316" s="12" t="s">
        <v>15</v>
      </c>
    </row>
    <row r="317" spans="10:10" x14ac:dyDescent="0.25">
      <c r="J317" s="13" t="s">
        <v>25</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B4D7F-15AF-4F76-A3E2-0C8A3EC5691D}">
  <dimension ref="B3:F307"/>
  <sheetViews>
    <sheetView workbookViewId="0">
      <selection activeCell="F10" sqref="F10"/>
    </sheetView>
  </sheetViews>
  <sheetFormatPr defaultRowHeight="15" x14ac:dyDescent="0.25"/>
  <cols>
    <col min="2" max="2" width="23.7109375" bestFit="1" customWidth="1"/>
    <col min="3" max="3" width="13" bestFit="1" customWidth="1"/>
    <col min="4" max="4" width="21.85546875" bestFit="1" customWidth="1"/>
    <col min="5" max="5" width="8.28515625" bestFit="1" customWidth="1"/>
    <col min="6" max="6" width="9.140625" customWidth="1"/>
  </cols>
  <sheetData>
    <row r="3" spans="2:6" x14ac:dyDescent="0.25">
      <c r="B3" s="6" t="s">
        <v>76</v>
      </c>
    </row>
    <row r="5" spans="2:6" x14ac:dyDescent="0.25">
      <c r="B5" t="s">
        <v>75</v>
      </c>
    </row>
    <row r="7" spans="2:6" x14ac:dyDescent="0.25">
      <c r="B7" s="6" t="s">
        <v>11</v>
      </c>
      <c r="C7" s="6" t="s">
        <v>12</v>
      </c>
      <c r="D7" s="6" t="s">
        <v>0</v>
      </c>
      <c r="E7" s="10" t="s">
        <v>1</v>
      </c>
      <c r="F7" s="10" t="s">
        <v>50</v>
      </c>
    </row>
    <row r="8" spans="2:6" x14ac:dyDescent="0.25">
      <c r="B8" t="s">
        <v>5</v>
      </c>
      <c r="C8" t="s">
        <v>36</v>
      </c>
      <c r="D8" t="s">
        <v>16</v>
      </c>
      <c r="E8" s="4">
        <v>16184</v>
      </c>
      <c r="F8" s="5">
        <v>39</v>
      </c>
    </row>
    <row r="9" spans="2:6" x14ac:dyDescent="0.25">
      <c r="B9" t="s">
        <v>5</v>
      </c>
      <c r="C9" t="s">
        <v>34</v>
      </c>
      <c r="D9" t="s">
        <v>20</v>
      </c>
      <c r="E9" s="4">
        <v>15610</v>
      </c>
      <c r="F9" s="5">
        <v>339</v>
      </c>
    </row>
    <row r="10" spans="2:6" x14ac:dyDescent="0.25">
      <c r="B10" t="s">
        <v>9</v>
      </c>
      <c r="C10" t="s">
        <v>34</v>
      </c>
      <c r="D10" t="s">
        <v>28</v>
      </c>
      <c r="E10" s="4">
        <v>14329</v>
      </c>
      <c r="F10" s="5">
        <v>150</v>
      </c>
    </row>
    <row r="11" spans="2:6" x14ac:dyDescent="0.25">
      <c r="B11" t="s">
        <v>5</v>
      </c>
      <c r="C11" t="s">
        <v>35</v>
      </c>
      <c r="D11" t="s">
        <v>15</v>
      </c>
      <c r="E11" s="4">
        <v>13391</v>
      </c>
      <c r="F11" s="5">
        <v>201</v>
      </c>
    </row>
    <row r="12" spans="2:6" x14ac:dyDescent="0.25">
      <c r="B12" t="s">
        <v>10</v>
      </c>
      <c r="C12" t="s">
        <v>39</v>
      </c>
      <c r="D12" t="s">
        <v>33</v>
      </c>
      <c r="E12" s="4">
        <v>12950</v>
      </c>
      <c r="F12" s="5">
        <v>30</v>
      </c>
    </row>
    <row r="13" spans="2:6" x14ac:dyDescent="0.25">
      <c r="B13" t="s">
        <v>40</v>
      </c>
      <c r="C13" t="s">
        <v>35</v>
      </c>
      <c r="D13" t="s">
        <v>32</v>
      </c>
      <c r="E13" s="4">
        <v>12348</v>
      </c>
      <c r="F13" s="5">
        <v>234</v>
      </c>
    </row>
    <row r="14" spans="2:6" x14ac:dyDescent="0.25">
      <c r="B14" t="s">
        <v>2</v>
      </c>
      <c r="C14" t="s">
        <v>37</v>
      </c>
      <c r="D14" t="s">
        <v>18</v>
      </c>
      <c r="E14" s="4">
        <v>11571</v>
      </c>
      <c r="F14" s="5">
        <v>138</v>
      </c>
    </row>
    <row r="15" spans="2:6" x14ac:dyDescent="0.25">
      <c r="B15" t="s">
        <v>9</v>
      </c>
      <c r="C15" t="s">
        <v>36</v>
      </c>
      <c r="D15" t="s">
        <v>27</v>
      </c>
      <c r="E15" s="4">
        <v>11522</v>
      </c>
      <c r="F15" s="5">
        <v>204</v>
      </c>
    </row>
    <row r="16" spans="2:6" x14ac:dyDescent="0.25">
      <c r="B16" t="s">
        <v>2</v>
      </c>
      <c r="C16" t="s">
        <v>36</v>
      </c>
      <c r="D16" t="s">
        <v>16</v>
      </c>
      <c r="E16" s="4">
        <v>11417</v>
      </c>
      <c r="F16" s="5">
        <v>21</v>
      </c>
    </row>
    <row r="17" spans="2:6" x14ac:dyDescent="0.25">
      <c r="B17" t="s">
        <v>41</v>
      </c>
      <c r="C17" t="s">
        <v>36</v>
      </c>
      <c r="D17" t="s">
        <v>13</v>
      </c>
      <c r="E17" s="4">
        <v>10311</v>
      </c>
      <c r="F17" s="5">
        <v>231</v>
      </c>
    </row>
    <row r="18" spans="2:6" x14ac:dyDescent="0.25">
      <c r="B18" t="s">
        <v>10</v>
      </c>
      <c r="C18" t="s">
        <v>38</v>
      </c>
      <c r="D18" t="s">
        <v>14</v>
      </c>
      <c r="E18" s="4">
        <v>5586</v>
      </c>
      <c r="F18" s="5">
        <v>525</v>
      </c>
    </row>
    <row r="19" spans="2:6" x14ac:dyDescent="0.25">
      <c r="B19" t="s">
        <v>3</v>
      </c>
      <c r="C19" t="s">
        <v>34</v>
      </c>
      <c r="D19" t="s">
        <v>32</v>
      </c>
      <c r="E19" s="4">
        <v>7777</v>
      </c>
      <c r="F19" s="5">
        <v>504</v>
      </c>
    </row>
    <row r="20" spans="2:6" x14ac:dyDescent="0.25">
      <c r="B20" t="s">
        <v>9</v>
      </c>
      <c r="C20" t="s">
        <v>34</v>
      </c>
      <c r="D20" t="s">
        <v>20</v>
      </c>
      <c r="E20" s="4">
        <v>8463</v>
      </c>
      <c r="F20" s="5">
        <v>492</v>
      </c>
    </row>
    <row r="21" spans="2:6" x14ac:dyDescent="0.25">
      <c r="B21" t="s">
        <v>8</v>
      </c>
      <c r="C21" t="s">
        <v>35</v>
      </c>
      <c r="D21" t="s">
        <v>32</v>
      </c>
      <c r="E21" s="4">
        <v>6706</v>
      </c>
      <c r="F21" s="5">
        <v>459</v>
      </c>
    </row>
    <row r="22" spans="2:6" x14ac:dyDescent="0.25">
      <c r="B22" t="s">
        <v>6</v>
      </c>
      <c r="C22" t="s">
        <v>34</v>
      </c>
      <c r="D22" t="s">
        <v>26</v>
      </c>
      <c r="E22" s="4">
        <v>8008</v>
      </c>
      <c r="F22" s="5">
        <v>456</v>
      </c>
    </row>
    <row r="23" spans="2:6" x14ac:dyDescent="0.25">
      <c r="B23" t="s">
        <v>40</v>
      </c>
      <c r="C23" t="s">
        <v>35</v>
      </c>
      <c r="D23" t="s">
        <v>33</v>
      </c>
      <c r="E23" s="4">
        <v>8869</v>
      </c>
      <c r="F23" s="5">
        <v>432</v>
      </c>
    </row>
    <row r="24" spans="2:6" x14ac:dyDescent="0.25">
      <c r="B24" t="s">
        <v>40</v>
      </c>
      <c r="C24" t="s">
        <v>35</v>
      </c>
      <c r="D24" t="s">
        <v>22</v>
      </c>
      <c r="E24" s="4">
        <v>6853</v>
      </c>
      <c r="F24" s="5">
        <v>372</v>
      </c>
    </row>
    <row r="25" spans="2:6" x14ac:dyDescent="0.25">
      <c r="B25" t="s">
        <v>5</v>
      </c>
      <c r="C25" t="s">
        <v>35</v>
      </c>
      <c r="D25" t="s">
        <v>29</v>
      </c>
      <c r="E25" s="4">
        <v>4480</v>
      </c>
      <c r="F25" s="5">
        <v>357</v>
      </c>
    </row>
    <row r="26" spans="2:6" x14ac:dyDescent="0.25">
      <c r="B26" t="s">
        <v>2</v>
      </c>
      <c r="C26" t="s">
        <v>38</v>
      </c>
      <c r="D26" t="s">
        <v>31</v>
      </c>
      <c r="E26" s="4">
        <v>4326</v>
      </c>
      <c r="F26" s="5">
        <v>348</v>
      </c>
    </row>
    <row r="27" spans="2:6" x14ac:dyDescent="0.25">
      <c r="B27" t="s">
        <v>7</v>
      </c>
      <c r="C27" t="s">
        <v>37</v>
      </c>
      <c r="D27" t="s">
        <v>16</v>
      </c>
      <c r="E27" s="4">
        <v>4487</v>
      </c>
      <c r="F27" s="5">
        <v>333</v>
      </c>
    </row>
    <row r="28" spans="2:6" x14ac:dyDescent="0.25">
      <c r="B28" t="s">
        <v>3</v>
      </c>
      <c r="C28" t="s">
        <v>37</v>
      </c>
      <c r="D28" t="s">
        <v>28</v>
      </c>
      <c r="E28" s="4">
        <v>7308</v>
      </c>
      <c r="F28" s="5">
        <v>327</v>
      </c>
    </row>
    <row r="29" spans="2:6" x14ac:dyDescent="0.25">
      <c r="B29" t="s">
        <v>3</v>
      </c>
      <c r="C29" t="s">
        <v>37</v>
      </c>
      <c r="D29" t="s">
        <v>29</v>
      </c>
      <c r="E29" s="4">
        <v>4592</v>
      </c>
      <c r="F29" s="5">
        <v>324</v>
      </c>
    </row>
    <row r="30" spans="2:6" x14ac:dyDescent="0.25">
      <c r="B30" t="s">
        <v>7</v>
      </c>
      <c r="C30" t="s">
        <v>38</v>
      </c>
      <c r="D30" t="s">
        <v>30</v>
      </c>
      <c r="E30" s="4">
        <v>10129</v>
      </c>
      <c r="F30" s="5">
        <v>312</v>
      </c>
    </row>
    <row r="31" spans="2:6" x14ac:dyDescent="0.25">
      <c r="B31" t="s">
        <v>3</v>
      </c>
      <c r="C31" t="s">
        <v>38</v>
      </c>
      <c r="D31" t="s">
        <v>26</v>
      </c>
      <c r="E31" s="4">
        <v>8841</v>
      </c>
      <c r="F31" s="5">
        <v>303</v>
      </c>
    </row>
    <row r="32" spans="2:6" x14ac:dyDescent="0.25">
      <c r="B32" t="s">
        <v>10</v>
      </c>
      <c r="C32" t="s">
        <v>36</v>
      </c>
      <c r="D32" t="s">
        <v>32</v>
      </c>
      <c r="E32" s="4">
        <v>6657</v>
      </c>
      <c r="F32" s="5">
        <v>303</v>
      </c>
    </row>
    <row r="33" spans="2:6" x14ac:dyDescent="0.25">
      <c r="B33" t="s">
        <v>8</v>
      </c>
      <c r="C33" t="s">
        <v>35</v>
      </c>
      <c r="D33" t="s">
        <v>27</v>
      </c>
      <c r="E33" s="4">
        <v>4753</v>
      </c>
      <c r="F33" s="5">
        <v>300</v>
      </c>
    </row>
    <row r="34" spans="2:6" x14ac:dyDescent="0.25">
      <c r="B34" t="s">
        <v>40</v>
      </c>
      <c r="C34" t="s">
        <v>38</v>
      </c>
      <c r="D34" t="s">
        <v>13</v>
      </c>
      <c r="E34" s="4">
        <v>5670</v>
      </c>
      <c r="F34" s="5">
        <v>297</v>
      </c>
    </row>
    <row r="35" spans="2:6" x14ac:dyDescent="0.25">
      <c r="B35" t="s">
        <v>41</v>
      </c>
      <c r="C35" t="s">
        <v>36</v>
      </c>
      <c r="D35" t="s">
        <v>18</v>
      </c>
      <c r="E35" s="4">
        <v>9632</v>
      </c>
      <c r="F35" s="5">
        <v>288</v>
      </c>
    </row>
    <row r="36" spans="2:6" x14ac:dyDescent="0.25">
      <c r="B36" t="s">
        <v>7</v>
      </c>
      <c r="C36" t="s">
        <v>35</v>
      </c>
      <c r="D36" t="s">
        <v>28</v>
      </c>
      <c r="E36" s="4">
        <v>5194</v>
      </c>
      <c r="F36" s="5">
        <v>288</v>
      </c>
    </row>
    <row r="37" spans="2:6" x14ac:dyDescent="0.25">
      <c r="B37" t="s">
        <v>10</v>
      </c>
      <c r="C37" t="s">
        <v>39</v>
      </c>
      <c r="D37" t="s">
        <v>21</v>
      </c>
      <c r="E37" s="4">
        <v>4858</v>
      </c>
      <c r="F37" s="5">
        <v>279</v>
      </c>
    </row>
    <row r="38" spans="2:6" x14ac:dyDescent="0.25">
      <c r="B38" t="s">
        <v>3</v>
      </c>
      <c r="C38" t="s">
        <v>34</v>
      </c>
      <c r="D38" t="s">
        <v>14</v>
      </c>
      <c r="E38" s="4">
        <v>7259</v>
      </c>
      <c r="F38" s="5">
        <v>276</v>
      </c>
    </row>
    <row r="39" spans="2:6" x14ac:dyDescent="0.25">
      <c r="B39" t="s">
        <v>3</v>
      </c>
      <c r="C39" t="s">
        <v>35</v>
      </c>
      <c r="D39" t="s">
        <v>15</v>
      </c>
      <c r="E39" s="4">
        <v>6657</v>
      </c>
      <c r="F39" s="5">
        <v>276</v>
      </c>
    </row>
    <row r="40" spans="2:6" x14ac:dyDescent="0.25">
      <c r="B40" t="s">
        <v>7</v>
      </c>
      <c r="C40" t="s">
        <v>38</v>
      </c>
      <c r="D40" t="s">
        <v>28</v>
      </c>
      <c r="E40" s="4">
        <v>5677</v>
      </c>
      <c r="F40" s="5">
        <v>258</v>
      </c>
    </row>
    <row r="41" spans="2:6" x14ac:dyDescent="0.25">
      <c r="B41" t="s">
        <v>7</v>
      </c>
      <c r="C41" t="s">
        <v>35</v>
      </c>
      <c r="D41" t="s">
        <v>30</v>
      </c>
      <c r="E41" s="4">
        <v>6755</v>
      </c>
      <c r="F41" s="5">
        <v>252</v>
      </c>
    </row>
    <row r="42" spans="2:6" x14ac:dyDescent="0.25">
      <c r="B42" t="s">
        <v>7</v>
      </c>
      <c r="C42" t="s">
        <v>36</v>
      </c>
      <c r="D42" t="s">
        <v>29</v>
      </c>
      <c r="E42" s="4">
        <v>5551</v>
      </c>
      <c r="F42" s="5">
        <v>252</v>
      </c>
    </row>
    <row r="43" spans="2:6" x14ac:dyDescent="0.25">
      <c r="B43" t="s">
        <v>5</v>
      </c>
      <c r="C43" t="s">
        <v>35</v>
      </c>
      <c r="D43" t="s">
        <v>31</v>
      </c>
      <c r="E43" s="4">
        <v>4753</v>
      </c>
      <c r="F43" s="5">
        <v>246</v>
      </c>
    </row>
    <row r="44" spans="2:6" x14ac:dyDescent="0.25">
      <c r="B44" t="s">
        <v>7</v>
      </c>
      <c r="C44" t="s">
        <v>39</v>
      </c>
      <c r="D44" t="s">
        <v>17</v>
      </c>
      <c r="E44" s="4">
        <v>4438</v>
      </c>
      <c r="F44" s="5">
        <v>246</v>
      </c>
    </row>
    <row r="45" spans="2:6" x14ac:dyDescent="0.25">
      <c r="B45" t="s">
        <v>9</v>
      </c>
      <c r="C45" t="s">
        <v>35</v>
      </c>
      <c r="D45" t="s">
        <v>15</v>
      </c>
      <c r="E45" s="4">
        <v>7833</v>
      </c>
      <c r="F45" s="5">
        <v>243</v>
      </c>
    </row>
    <row r="46" spans="2:6" x14ac:dyDescent="0.25">
      <c r="B46" t="s">
        <v>7</v>
      </c>
      <c r="C46" t="s">
        <v>35</v>
      </c>
      <c r="D46" t="s">
        <v>19</v>
      </c>
      <c r="E46" s="4">
        <v>4585</v>
      </c>
      <c r="F46" s="5">
        <v>240</v>
      </c>
    </row>
    <row r="47" spans="2:6" x14ac:dyDescent="0.25">
      <c r="B47" t="s">
        <v>5</v>
      </c>
      <c r="C47" t="s">
        <v>34</v>
      </c>
      <c r="D47" t="s">
        <v>22</v>
      </c>
      <c r="E47" s="4">
        <v>6279</v>
      </c>
      <c r="F47" s="5">
        <v>237</v>
      </c>
    </row>
    <row r="48" spans="2:6" x14ac:dyDescent="0.25">
      <c r="B48" t="s">
        <v>7</v>
      </c>
      <c r="C48" t="s">
        <v>37</v>
      </c>
      <c r="D48" t="s">
        <v>14</v>
      </c>
      <c r="E48" s="4">
        <v>6608</v>
      </c>
      <c r="F48" s="5">
        <v>225</v>
      </c>
    </row>
    <row r="49" spans="2:6" x14ac:dyDescent="0.25">
      <c r="B49" t="s">
        <v>41</v>
      </c>
      <c r="C49" t="s">
        <v>35</v>
      </c>
      <c r="D49" t="s">
        <v>28</v>
      </c>
      <c r="E49" s="4">
        <v>7455</v>
      </c>
      <c r="F49" s="5">
        <v>216</v>
      </c>
    </row>
    <row r="50" spans="2:6" x14ac:dyDescent="0.25">
      <c r="B50" t="s">
        <v>2</v>
      </c>
      <c r="C50" t="s">
        <v>39</v>
      </c>
      <c r="D50" t="s">
        <v>21</v>
      </c>
      <c r="E50" s="4">
        <v>7651</v>
      </c>
      <c r="F50" s="5">
        <v>213</v>
      </c>
    </row>
    <row r="51" spans="2:6" x14ac:dyDescent="0.25">
      <c r="B51" t="s">
        <v>8</v>
      </c>
      <c r="C51" t="s">
        <v>39</v>
      </c>
      <c r="D51" t="s">
        <v>31</v>
      </c>
      <c r="E51" s="4">
        <v>8890</v>
      </c>
      <c r="F51" s="5">
        <v>210</v>
      </c>
    </row>
    <row r="52" spans="2:6" x14ac:dyDescent="0.25">
      <c r="B52" t="s">
        <v>8</v>
      </c>
      <c r="C52" t="s">
        <v>35</v>
      </c>
      <c r="D52" t="s">
        <v>22</v>
      </c>
      <c r="E52" s="4">
        <v>5012</v>
      </c>
      <c r="F52" s="5">
        <v>210</v>
      </c>
    </row>
    <row r="53" spans="2:6" x14ac:dyDescent="0.25">
      <c r="B53" t="s">
        <v>7</v>
      </c>
      <c r="C53" t="s">
        <v>37</v>
      </c>
      <c r="D53" t="s">
        <v>22</v>
      </c>
      <c r="E53" s="4">
        <v>9835</v>
      </c>
      <c r="F53" s="5">
        <v>207</v>
      </c>
    </row>
    <row r="54" spans="2:6" x14ac:dyDescent="0.25">
      <c r="B54" t="s">
        <v>6</v>
      </c>
      <c r="C54" t="s">
        <v>34</v>
      </c>
      <c r="D54" t="s">
        <v>27</v>
      </c>
      <c r="E54" s="4">
        <v>4242</v>
      </c>
      <c r="F54" s="5">
        <v>207</v>
      </c>
    </row>
    <row r="55" spans="2:6" x14ac:dyDescent="0.25">
      <c r="B55" t="s">
        <v>10</v>
      </c>
      <c r="C55" t="s">
        <v>34</v>
      </c>
      <c r="D55" t="s">
        <v>19</v>
      </c>
      <c r="E55" s="4">
        <v>5355</v>
      </c>
      <c r="F55" s="5">
        <v>204</v>
      </c>
    </row>
    <row r="56" spans="2:6" x14ac:dyDescent="0.25">
      <c r="B56" t="s">
        <v>2</v>
      </c>
      <c r="C56" t="s">
        <v>37</v>
      </c>
      <c r="D56" t="s">
        <v>17</v>
      </c>
      <c r="E56" s="4">
        <v>9926</v>
      </c>
      <c r="F56" s="5">
        <v>201</v>
      </c>
    </row>
    <row r="57" spans="2:6" x14ac:dyDescent="0.25">
      <c r="B57" t="s">
        <v>5</v>
      </c>
      <c r="C57" t="s">
        <v>34</v>
      </c>
      <c r="D57" t="s">
        <v>15</v>
      </c>
      <c r="E57" s="4">
        <v>7280</v>
      </c>
      <c r="F57" s="5">
        <v>201</v>
      </c>
    </row>
    <row r="58" spans="2:6" x14ac:dyDescent="0.25">
      <c r="B58" t="s">
        <v>40</v>
      </c>
      <c r="C58" t="s">
        <v>36</v>
      </c>
      <c r="D58" t="s">
        <v>13</v>
      </c>
      <c r="E58" s="4">
        <v>4424</v>
      </c>
      <c r="F58" s="5">
        <v>201</v>
      </c>
    </row>
    <row r="59" spans="2:6" x14ac:dyDescent="0.25">
      <c r="B59" t="s">
        <v>7</v>
      </c>
      <c r="C59" t="s">
        <v>34</v>
      </c>
      <c r="D59" t="s">
        <v>24</v>
      </c>
      <c r="E59" s="4">
        <v>8862</v>
      </c>
      <c r="F59" s="5">
        <v>189</v>
      </c>
    </row>
    <row r="60" spans="2:6" x14ac:dyDescent="0.25">
      <c r="B60" t="s">
        <v>6</v>
      </c>
      <c r="C60" t="s">
        <v>37</v>
      </c>
      <c r="D60" t="s">
        <v>23</v>
      </c>
      <c r="E60" s="4">
        <v>4949</v>
      </c>
      <c r="F60" s="5">
        <v>189</v>
      </c>
    </row>
    <row r="61" spans="2:6" x14ac:dyDescent="0.25">
      <c r="B61" t="s">
        <v>8</v>
      </c>
      <c r="C61" t="s">
        <v>39</v>
      </c>
      <c r="D61" t="s">
        <v>30</v>
      </c>
      <c r="E61" s="4">
        <v>7021</v>
      </c>
      <c r="F61" s="5">
        <v>183</v>
      </c>
    </row>
    <row r="62" spans="2:6" x14ac:dyDescent="0.25">
      <c r="B62" t="s">
        <v>2</v>
      </c>
      <c r="C62" t="s">
        <v>38</v>
      </c>
      <c r="D62" t="s">
        <v>28</v>
      </c>
      <c r="E62" s="4">
        <v>6580</v>
      </c>
      <c r="F62" s="5">
        <v>183</v>
      </c>
    </row>
    <row r="63" spans="2:6" x14ac:dyDescent="0.25">
      <c r="B63" t="s">
        <v>41</v>
      </c>
      <c r="C63" t="s">
        <v>34</v>
      </c>
      <c r="D63" t="s">
        <v>33</v>
      </c>
      <c r="E63" s="4">
        <v>7847</v>
      </c>
      <c r="F63" s="5">
        <v>174</v>
      </c>
    </row>
    <row r="64" spans="2:6" x14ac:dyDescent="0.25">
      <c r="B64" t="s">
        <v>41</v>
      </c>
      <c r="C64" t="s">
        <v>36</v>
      </c>
      <c r="D64" t="s">
        <v>30</v>
      </c>
      <c r="E64" s="4">
        <v>6118</v>
      </c>
      <c r="F64" s="5">
        <v>174</v>
      </c>
    </row>
    <row r="65" spans="2:6" x14ac:dyDescent="0.25">
      <c r="B65" t="s">
        <v>40</v>
      </c>
      <c r="C65" t="s">
        <v>35</v>
      </c>
      <c r="D65" t="s">
        <v>16</v>
      </c>
      <c r="E65" s="4">
        <v>4725</v>
      </c>
      <c r="F65" s="5">
        <v>174</v>
      </c>
    </row>
    <row r="66" spans="2:6" x14ac:dyDescent="0.25">
      <c r="B66" t="s">
        <v>3</v>
      </c>
      <c r="C66" t="s">
        <v>39</v>
      </c>
      <c r="D66" t="s">
        <v>26</v>
      </c>
      <c r="E66" s="4">
        <v>4956</v>
      </c>
      <c r="F66" s="5">
        <v>171</v>
      </c>
    </row>
    <row r="67" spans="2:6" x14ac:dyDescent="0.25">
      <c r="B67" t="s">
        <v>5</v>
      </c>
      <c r="C67" t="s">
        <v>38</v>
      </c>
      <c r="D67" t="s">
        <v>19</v>
      </c>
      <c r="E67" s="4">
        <v>5474</v>
      </c>
      <c r="F67" s="5">
        <v>168</v>
      </c>
    </row>
    <row r="68" spans="2:6" x14ac:dyDescent="0.25">
      <c r="B68" t="s">
        <v>2</v>
      </c>
      <c r="C68" t="s">
        <v>39</v>
      </c>
      <c r="D68" t="s">
        <v>20</v>
      </c>
      <c r="E68" s="4">
        <v>9443</v>
      </c>
      <c r="F68" s="5">
        <v>162</v>
      </c>
    </row>
    <row r="69" spans="2:6" x14ac:dyDescent="0.25">
      <c r="B69" t="s">
        <v>40</v>
      </c>
      <c r="C69" t="s">
        <v>34</v>
      </c>
      <c r="D69" t="s">
        <v>17</v>
      </c>
      <c r="E69" s="4">
        <v>5019</v>
      </c>
      <c r="F69" s="5">
        <v>156</v>
      </c>
    </row>
    <row r="70" spans="2:6" x14ac:dyDescent="0.25">
      <c r="B70" t="s">
        <v>6</v>
      </c>
      <c r="C70" t="s">
        <v>36</v>
      </c>
      <c r="D70" t="s">
        <v>17</v>
      </c>
      <c r="E70" s="4">
        <v>4970</v>
      </c>
      <c r="F70" s="5">
        <v>156</v>
      </c>
    </row>
    <row r="71" spans="2:6" x14ac:dyDescent="0.25">
      <c r="B71" t="s">
        <v>9</v>
      </c>
      <c r="C71" t="s">
        <v>37</v>
      </c>
      <c r="D71" t="s">
        <v>25</v>
      </c>
      <c r="E71" s="4">
        <v>4305</v>
      </c>
      <c r="F71" s="5">
        <v>156</v>
      </c>
    </row>
    <row r="72" spans="2:6" x14ac:dyDescent="0.25">
      <c r="B72" t="s">
        <v>2</v>
      </c>
      <c r="C72" t="s">
        <v>38</v>
      </c>
      <c r="D72" t="s">
        <v>23</v>
      </c>
      <c r="E72" s="4">
        <v>4417</v>
      </c>
      <c r="F72" s="5">
        <v>153</v>
      </c>
    </row>
    <row r="73" spans="2:6" x14ac:dyDescent="0.25">
      <c r="B73" t="s">
        <v>8</v>
      </c>
      <c r="C73" t="s">
        <v>36</v>
      </c>
      <c r="D73" t="s">
        <v>23</v>
      </c>
      <c r="E73" s="4">
        <v>5019</v>
      </c>
      <c r="F73" s="5">
        <v>150</v>
      </c>
    </row>
    <row r="74" spans="2:6" x14ac:dyDescent="0.25">
      <c r="B74" t="s">
        <v>2</v>
      </c>
      <c r="C74" t="s">
        <v>39</v>
      </c>
      <c r="D74" t="s">
        <v>28</v>
      </c>
      <c r="E74" s="4">
        <v>6027</v>
      </c>
      <c r="F74" s="5">
        <v>144</v>
      </c>
    </row>
    <row r="75" spans="2:6" x14ac:dyDescent="0.25">
      <c r="B75" t="s">
        <v>10</v>
      </c>
      <c r="C75" t="s">
        <v>38</v>
      </c>
      <c r="D75" t="s">
        <v>4</v>
      </c>
      <c r="E75" s="4">
        <v>6860</v>
      </c>
      <c r="F75" s="5">
        <v>126</v>
      </c>
    </row>
    <row r="76" spans="2:6" x14ac:dyDescent="0.25">
      <c r="B76" t="s">
        <v>41</v>
      </c>
      <c r="C76" t="s">
        <v>34</v>
      </c>
      <c r="D76" t="s">
        <v>23</v>
      </c>
      <c r="E76" s="4">
        <v>4935</v>
      </c>
      <c r="F76" s="5">
        <v>126</v>
      </c>
    </row>
    <row r="77" spans="2:6" x14ac:dyDescent="0.25">
      <c r="B77" t="s">
        <v>6</v>
      </c>
      <c r="C77" t="s">
        <v>34</v>
      </c>
      <c r="D77" t="s">
        <v>32</v>
      </c>
      <c r="E77" s="4">
        <v>6734</v>
      </c>
      <c r="F77" s="5">
        <v>123</v>
      </c>
    </row>
    <row r="78" spans="2:6" x14ac:dyDescent="0.25">
      <c r="B78" t="s">
        <v>6</v>
      </c>
      <c r="C78" t="s">
        <v>35</v>
      </c>
      <c r="D78" t="s">
        <v>30</v>
      </c>
      <c r="E78" s="4">
        <v>4781</v>
      </c>
      <c r="F78" s="5">
        <v>123</v>
      </c>
    </row>
    <row r="79" spans="2:6" x14ac:dyDescent="0.25">
      <c r="B79" t="s">
        <v>6</v>
      </c>
      <c r="C79" t="s">
        <v>36</v>
      </c>
      <c r="D79" t="s">
        <v>4</v>
      </c>
      <c r="E79" s="4">
        <v>10073</v>
      </c>
      <c r="F79" s="5">
        <v>120</v>
      </c>
    </row>
    <row r="80" spans="2:6" x14ac:dyDescent="0.25">
      <c r="B80" t="s">
        <v>2</v>
      </c>
      <c r="C80" t="s">
        <v>34</v>
      </c>
      <c r="D80" t="s">
        <v>19</v>
      </c>
      <c r="E80" s="4">
        <v>7511</v>
      </c>
      <c r="F80" s="5">
        <v>120</v>
      </c>
    </row>
    <row r="81" spans="2:6" x14ac:dyDescent="0.25">
      <c r="B81" t="s">
        <v>7</v>
      </c>
      <c r="C81" t="s">
        <v>37</v>
      </c>
      <c r="D81" t="s">
        <v>17</v>
      </c>
      <c r="E81" s="4">
        <v>4487</v>
      </c>
      <c r="F81" s="5">
        <v>111</v>
      </c>
    </row>
    <row r="82" spans="2:6" x14ac:dyDescent="0.25">
      <c r="B82" t="s">
        <v>41</v>
      </c>
      <c r="C82" t="s">
        <v>37</v>
      </c>
      <c r="D82" t="s">
        <v>24</v>
      </c>
      <c r="E82" s="4">
        <v>6398</v>
      </c>
      <c r="F82" s="5">
        <v>102</v>
      </c>
    </row>
    <row r="83" spans="2:6" x14ac:dyDescent="0.25">
      <c r="B83" t="s">
        <v>40</v>
      </c>
      <c r="C83" t="s">
        <v>38</v>
      </c>
      <c r="D83" t="s">
        <v>4</v>
      </c>
      <c r="E83" s="4">
        <v>6125</v>
      </c>
      <c r="F83" s="5">
        <v>102</v>
      </c>
    </row>
    <row r="84" spans="2:6" x14ac:dyDescent="0.25">
      <c r="B84" t="s">
        <v>9</v>
      </c>
      <c r="C84" t="s">
        <v>37</v>
      </c>
      <c r="D84" t="s">
        <v>20</v>
      </c>
      <c r="E84" s="4">
        <v>7273</v>
      </c>
      <c r="F84" s="5">
        <v>96</v>
      </c>
    </row>
    <row r="85" spans="2:6" x14ac:dyDescent="0.25">
      <c r="B85" t="s">
        <v>40</v>
      </c>
      <c r="C85" t="s">
        <v>37</v>
      </c>
      <c r="D85" t="s">
        <v>27</v>
      </c>
      <c r="E85" s="4">
        <v>6132</v>
      </c>
      <c r="F85" s="5">
        <v>93</v>
      </c>
    </row>
    <row r="86" spans="2:6" x14ac:dyDescent="0.25">
      <c r="B86" t="s">
        <v>40</v>
      </c>
      <c r="C86" t="s">
        <v>36</v>
      </c>
      <c r="D86" t="s">
        <v>33</v>
      </c>
      <c r="E86" s="4">
        <v>9772</v>
      </c>
      <c r="F86" s="5">
        <v>90</v>
      </c>
    </row>
    <row r="87" spans="2:6" x14ac:dyDescent="0.25">
      <c r="B87" t="s">
        <v>9</v>
      </c>
      <c r="C87" t="s">
        <v>34</v>
      </c>
      <c r="D87" t="s">
        <v>23</v>
      </c>
      <c r="E87" s="4">
        <v>8155</v>
      </c>
      <c r="F87" s="5">
        <v>90</v>
      </c>
    </row>
    <row r="88" spans="2:6" x14ac:dyDescent="0.25">
      <c r="B88" t="s">
        <v>9</v>
      </c>
      <c r="C88" t="s">
        <v>38</v>
      </c>
      <c r="D88" t="s">
        <v>33</v>
      </c>
      <c r="E88" s="4">
        <v>9506</v>
      </c>
      <c r="F88" s="5">
        <v>87</v>
      </c>
    </row>
    <row r="89" spans="2:6" x14ac:dyDescent="0.25">
      <c r="B89" t="s">
        <v>6</v>
      </c>
      <c r="C89" t="s">
        <v>37</v>
      </c>
      <c r="D89" t="s">
        <v>31</v>
      </c>
      <c r="E89" s="4">
        <v>7693</v>
      </c>
      <c r="F89" s="5">
        <v>87</v>
      </c>
    </row>
    <row r="90" spans="2:6" x14ac:dyDescent="0.25">
      <c r="B90" t="s">
        <v>41</v>
      </c>
      <c r="C90" t="s">
        <v>36</v>
      </c>
      <c r="D90" t="s">
        <v>32</v>
      </c>
      <c r="E90" s="4">
        <v>10304</v>
      </c>
      <c r="F90" s="5">
        <v>84</v>
      </c>
    </row>
    <row r="91" spans="2:6" x14ac:dyDescent="0.25">
      <c r="B91" t="s">
        <v>2</v>
      </c>
      <c r="C91" t="s">
        <v>39</v>
      </c>
      <c r="D91" t="s">
        <v>27</v>
      </c>
      <c r="E91" s="4">
        <v>7812</v>
      </c>
      <c r="F91" s="5">
        <v>81</v>
      </c>
    </row>
    <row r="92" spans="2:6" x14ac:dyDescent="0.25">
      <c r="B92" t="s">
        <v>5</v>
      </c>
      <c r="C92" t="s">
        <v>39</v>
      </c>
      <c r="D92" t="s">
        <v>22</v>
      </c>
      <c r="E92" s="4">
        <v>6909</v>
      </c>
      <c r="F92" s="5">
        <v>81</v>
      </c>
    </row>
    <row r="93" spans="2:6" x14ac:dyDescent="0.25">
      <c r="B93" t="s">
        <v>8</v>
      </c>
      <c r="C93" t="s">
        <v>38</v>
      </c>
      <c r="D93" t="s">
        <v>21</v>
      </c>
      <c r="E93" s="4">
        <v>6433</v>
      </c>
      <c r="F93" s="5">
        <v>78</v>
      </c>
    </row>
    <row r="94" spans="2:6" x14ac:dyDescent="0.25">
      <c r="B94" t="s">
        <v>2</v>
      </c>
      <c r="C94" t="s">
        <v>36</v>
      </c>
      <c r="D94" t="s">
        <v>29</v>
      </c>
      <c r="E94" s="4">
        <v>8211</v>
      </c>
      <c r="F94" s="5">
        <v>75</v>
      </c>
    </row>
    <row r="95" spans="2:6" x14ac:dyDescent="0.25">
      <c r="B95" t="s">
        <v>40</v>
      </c>
      <c r="C95" t="s">
        <v>37</v>
      </c>
      <c r="D95" t="s">
        <v>29</v>
      </c>
      <c r="E95" s="4">
        <v>9002</v>
      </c>
      <c r="F95" s="5">
        <v>72</v>
      </c>
    </row>
    <row r="96" spans="2:6" x14ac:dyDescent="0.25">
      <c r="B96" t="s">
        <v>41</v>
      </c>
      <c r="C96" t="s">
        <v>35</v>
      </c>
      <c r="D96" t="s">
        <v>13</v>
      </c>
      <c r="E96" s="4">
        <v>4760</v>
      </c>
      <c r="F96" s="5">
        <v>69</v>
      </c>
    </row>
    <row r="97" spans="2:6" x14ac:dyDescent="0.25">
      <c r="B97" t="s">
        <v>5</v>
      </c>
      <c r="C97" t="s">
        <v>36</v>
      </c>
      <c r="D97" t="s">
        <v>13</v>
      </c>
      <c r="E97" s="4">
        <v>6146</v>
      </c>
      <c r="F97" s="5">
        <v>63</v>
      </c>
    </row>
    <row r="98" spans="2:6" x14ac:dyDescent="0.25">
      <c r="B98" t="s">
        <v>7</v>
      </c>
      <c r="C98" t="s">
        <v>35</v>
      </c>
      <c r="D98" t="s">
        <v>14</v>
      </c>
      <c r="E98" s="4">
        <v>4606</v>
      </c>
      <c r="F98" s="5">
        <v>63</v>
      </c>
    </row>
    <row r="99" spans="2:6" x14ac:dyDescent="0.25">
      <c r="B99" t="s">
        <v>9</v>
      </c>
      <c r="C99" t="s">
        <v>38</v>
      </c>
      <c r="D99" t="s">
        <v>24</v>
      </c>
      <c r="E99" s="4">
        <v>4137</v>
      </c>
      <c r="F99" s="5">
        <v>60</v>
      </c>
    </row>
    <row r="100" spans="2:6" x14ac:dyDescent="0.25">
      <c r="B100" t="s">
        <v>9</v>
      </c>
      <c r="C100" t="s">
        <v>36</v>
      </c>
      <c r="D100" t="s">
        <v>30</v>
      </c>
      <c r="E100" s="4">
        <v>9051</v>
      </c>
      <c r="F100" s="5">
        <v>57</v>
      </c>
    </row>
    <row r="101" spans="2:6" x14ac:dyDescent="0.25">
      <c r="B101" t="s">
        <v>5</v>
      </c>
      <c r="C101" t="s">
        <v>38</v>
      </c>
      <c r="D101" t="s">
        <v>13</v>
      </c>
      <c r="E101" s="4">
        <v>7189</v>
      </c>
      <c r="F101" s="5">
        <v>54</v>
      </c>
    </row>
    <row r="102" spans="2:6" x14ac:dyDescent="0.25">
      <c r="B102" t="s">
        <v>7</v>
      </c>
      <c r="C102" t="s">
        <v>37</v>
      </c>
      <c r="D102" t="s">
        <v>30</v>
      </c>
      <c r="E102" s="4">
        <v>6454</v>
      </c>
      <c r="F102" s="5">
        <v>54</v>
      </c>
    </row>
    <row r="103" spans="2:6" x14ac:dyDescent="0.25">
      <c r="B103" t="s">
        <v>5</v>
      </c>
      <c r="C103" t="s">
        <v>39</v>
      </c>
      <c r="D103" t="s">
        <v>26</v>
      </c>
      <c r="E103" s="4">
        <v>5236</v>
      </c>
      <c r="F103" s="5">
        <v>51</v>
      </c>
    </row>
    <row r="104" spans="2:6" x14ac:dyDescent="0.25">
      <c r="B104" t="s">
        <v>40</v>
      </c>
      <c r="C104" t="s">
        <v>34</v>
      </c>
      <c r="D104" t="s">
        <v>26</v>
      </c>
      <c r="E104" s="4">
        <v>6748</v>
      </c>
      <c r="F104" s="5">
        <v>48</v>
      </c>
    </row>
    <row r="105" spans="2:6" x14ac:dyDescent="0.25">
      <c r="B105" t="s">
        <v>7</v>
      </c>
      <c r="C105" t="s">
        <v>37</v>
      </c>
      <c r="D105" t="s">
        <v>33</v>
      </c>
      <c r="E105" s="4">
        <v>6391</v>
      </c>
      <c r="F105" s="5">
        <v>48</v>
      </c>
    </row>
    <row r="106" spans="2:6" x14ac:dyDescent="0.25">
      <c r="B106" t="s">
        <v>5</v>
      </c>
      <c r="C106" t="s">
        <v>38</v>
      </c>
      <c r="D106" t="s">
        <v>25</v>
      </c>
      <c r="E106" s="4">
        <v>7483</v>
      </c>
      <c r="F106" s="5">
        <v>45</v>
      </c>
    </row>
    <row r="107" spans="2:6" x14ac:dyDescent="0.25">
      <c r="B107" t="s">
        <v>8</v>
      </c>
      <c r="C107" t="s">
        <v>37</v>
      </c>
      <c r="D107" t="s">
        <v>26</v>
      </c>
      <c r="E107" s="4">
        <v>6279</v>
      </c>
      <c r="F107" s="5">
        <v>45</v>
      </c>
    </row>
    <row r="108" spans="2:6" x14ac:dyDescent="0.25">
      <c r="B108" t="s">
        <v>7</v>
      </c>
      <c r="C108" t="s">
        <v>36</v>
      </c>
      <c r="D108" t="s">
        <v>22</v>
      </c>
      <c r="E108" s="4">
        <v>8435</v>
      </c>
      <c r="F108" s="5">
        <v>42</v>
      </c>
    </row>
    <row r="109" spans="2:6" x14ac:dyDescent="0.25">
      <c r="B109" t="s">
        <v>3</v>
      </c>
      <c r="C109" t="s">
        <v>34</v>
      </c>
      <c r="D109" t="s">
        <v>25</v>
      </c>
      <c r="E109" s="4">
        <v>6300</v>
      </c>
      <c r="F109" s="5">
        <v>42</v>
      </c>
    </row>
    <row r="110" spans="2:6" x14ac:dyDescent="0.25">
      <c r="B110" t="s">
        <v>40</v>
      </c>
      <c r="C110" t="s">
        <v>39</v>
      </c>
      <c r="D110" t="s">
        <v>15</v>
      </c>
      <c r="E110" s="4">
        <v>5775</v>
      </c>
      <c r="F110" s="5">
        <v>42</v>
      </c>
    </row>
    <row r="111" spans="2:6" x14ac:dyDescent="0.25">
      <c r="B111" t="s">
        <v>7</v>
      </c>
      <c r="C111" t="s">
        <v>34</v>
      </c>
      <c r="D111" t="s">
        <v>17</v>
      </c>
      <c r="E111" s="4">
        <v>7777</v>
      </c>
      <c r="F111" s="5">
        <v>39</v>
      </c>
    </row>
    <row r="112" spans="2:6" x14ac:dyDescent="0.25">
      <c r="B112" t="s">
        <v>3</v>
      </c>
      <c r="C112" t="s">
        <v>36</v>
      </c>
      <c r="D112" t="s">
        <v>16</v>
      </c>
      <c r="E112" s="4">
        <v>9198</v>
      </c>
      <c r="F112" s="5">
        <v>36</v>
      </c>
    </row>
    <row r="113" spans="2:6" x14ac:dyDescent="0.25">
      <c r="B113" t="s">
        <v>6</v>
      </c>
      <c r="C113" t="s">
        <v>38</v>
      </c>
      <c r="D113" t="s">
        <v>21</v>
      </c>
      <c r="E113" s="4">
        <v>7322</v>
      </c>
      <c r="F113" s="5">
        <v>36</v>
      </c>
    </row>
    <row r="114" spans="2:6" x14ac:dyDescent="0.25">
      <c r="B114" t="s">
        <v>2</v>
      </c>
      <c r="C114" t="s">
        <v>39</v>
      </c>
      <c r="D114" t="s">
        <v>15</v>
      </c>
      <c r="E114" s="4">
        <v>4802</v>
      </c>
      <c r="F114" s="5">
        <v>36</v>
      </c>
    </row>
    <row r="115" spans="2:6" x14ac:dyDescent="0.25">
      <c r="B115" t="s">
        <v>8</v>
      </c>
      <c r="C115" t="s">
        <v>37</v>
      </c>
      <c r="D115" t="s">
        <v>15</v>
      </c>
      <c r="E115" s="4">
        <v>9709</v>
      </c>
      <c r="F115" s="5">
        <v>30</v>
      </c>
    </row>
    <row r="116" spans="2:6" x14ac:dyDescent="0.25">
      <c r="B116" t="s">
        <v>40</v>
      </c>
      <c r="C116" t="s">
        <v>39</v>
      </c>
      <c r="D116" t="s">
        <v>27</v>
      </c>
      <c r="E116" s="4">
        <v>6370</v>
      </c>
      <c r="F116" s="5">
        <v>30</v>
      </c>
    </row>
    <row r="117" spans="2:6" x14ac:dyDescent="0.25">
      <c r="B117" t="s">
        <v>40</v>
      </c>
      <c r="C117" t="s">
        <v>36</v>
      </c>
      <c r="D117" t="s">
        <v>25</v>
      </c>
      <c r="E117" s="4">
        <v>5439</v>
      </c>
      <c r="F117" s="5">
        <v>30</v>
      </c>
    </row>
    <row r="118" spans="2:6" x14ac:dyDescent="0.25">
      <c r="B118" t="s">
        <v>10</v>
      </c>
      <c r="C118" t="s">
        <v>37</v>
      </c>
      <c r="D118" t="s">
        <v>23</v>
      </c>
      <c r="E118" s="4">
        <v>4683</v>
      </c>
      <c r="F118" s="5">
        <v>30</v>
      </c>
    </row>
    <row r="119" spans="2:6" x14ac:dyDescent="0.25">
      <c r="B119" t="s">
        <v>6</v>
      </c>
      <c r="C119" t="s">
        <v>36</v>
      </c>
      <c r="D119" t="s">
        <v>13</v>
      </c>
      <c r="E119" s="4">
        <v>4319</v>
      </c>
      <c r="F119" s="5">
        <v>30</v>
      </c>
    </row>
    <row r="120" spans="2:6" x14ac:dyDescent="0.25">
      <c r="B120" t="s">
        <v>8</v>
      </c>
      <c r="C120" t="s">
        <v>39</v>
      </c>
      <c r="D120" t="s">
        <v>18</v>
      </c>
      <c r="E120" s="4">
        <v>9660</v>
      </c>
      <c r="F120" s="5">
        <v>27</v>
      </c>
    </row>
    <row r="121" spans="2:6" x14ac:dyDescent="0.25">
      <c r="B121" t="s">
        <v>9</v>
      </c>
      <c r="C121" t="s">
        <v>34</v>
      </c>
      <c r="D121" t="s">
        <v>21</v>
      </c>
      <c r="E121" s="4">
        <v>6832</v>
      </c>
      <c r="F121" s="5">
        <v>27</v>
      </c>
    </row>
    <row r="122" spans="2:6" x14ac:dyDescent="0.25">
      <c r="B122" t="s">
        <v>6</v>
      </c>
      <c r="C122" t="s">
        <v>39</v>
      </c>
      <c r="D122" t="s">
        <v>17</v>
      </c>
      <c r="E122" s="4">
        <v>6048</v>
      </c>
      <c r="F122" s="5">
        <v>27</v>
      </c>
    </row>
    <row r="123" spans="2:6" x14ac:dyDescent="0.25">
      <c r="B123" t="s">
        <v>5</v>
      </c>
      <c r="C123" t="s">
        <v>37</v>
      </c>
      <c r="D123" t="s">
        <v>25</v>
      </c>
      <c r="E123" s="4">
        <v>8813</v>
      </c>
      <c r="F123" s="5">
        <v>21</v>
      </c>
    </row>
    <row r="124" spans="2:6" x14ac:dyDescent="0.25">
      <c r="B124" t="s">
        <v>40</v>
      </c>
      <c r="C124" t="s">
        <v>37</v>
      </c>
      <c r="D124" t="s">
        <v>19</v>
      </c>
      <c r="E124" s="4">
        <v>7693</v>
      </c>
      <c r="F124" s="5">
        <v>21</v>
      </c>
    </row>
    <row r="125" spans="2:6" x14ac:dyDescent="0.25">
      <c r="B125" t="s">
        <v>5</v>
      </c>
      <c r="C125" t="s">
        <v>34</v>
      </c>
      <c r="D125" t="s">
        <v>27</v>
      </c>
      <c r="E125" s="4">
        <v>6986</v>
      </c>
      <c r="F125" s="5">
        <v>21</v>
      </c>
    </row>
    <row r="126" spans="2:6" x14ac:dyDescent="0.25">
      <c r="B126" t="s">
        <v>5</v>
      </c>
      <c r="C126" t="s">
        <v>38</v>
      </c>
      <c r="D126" t="s">
        <v>32</v>
      </c>
      <c r="E126" s="4">
        <v>5075</v>
      </c>
      <c r="F126" s="5">
        <v>21</v>
      </c>
    </row>
    <row r="127" spans="2:6" x14ac:dyDescent="0.25">
      <c r="B127" t="s">
        <v>5</v>
      </c>
      <c r="C127" t="s">
        <v>36</v>
      </c>
      <c r="D127" t="s">
        <v>23</v>
      </c>
      <c r="E127" s="4">
        <v>6314</v>
      </c>
      <c r="F127" s="5">
        <v>15</v>
      </c>
    </row>
    <row r="128" spans="2:6" x14ac:dyDescent="0.25">
      <c r="B128" t="s">
        <v>40</v>
      </c>
      <c r="C128" t="s">
        <v>39</v>
      </c>
      <c r="D128" t="s">
        <v>22</v>
      </c>
      <c r="E128" s="4">
        <v>5817</v>
      </c>
      <c r="F128" s="5">
        <v>12</v>
      </c>
    </row>
    <row r="129" spans="2:6" x14ac:dyDescent="0.25">
      <c r="B129" t="s">
        <v>5</v>
      </c>
      <c r="C129" t="s">
        <v>37</v>
      </c>
      <c r="D129" t="s">
        <v>14</v>
      </c>
      <c r="E129" s="4">
        <v>4991</v>
      </c>
      <c r="F129" s="5">
        <v>12</v>
      </c>
    </row>
    <row r="130" spans="2:6" x14ac:dyDescent="0.25">
      <c r="B130" t="s">
        <v>6</v>
      </c>
      <c r="C130" t="s">
        <v>36</v>
      </c>
      <c r="D130" t="s">
        <v>32</v>
      </c>
      <c r="E130" s="4">
        <v>6118</v>
      </c>
      <c r="F130" s="5">
        <v>9</v>
      </c>
    </row>
    <row r="131" spans="2:6" x14ac:dyDescent="0.25">
      <c r="B131" t="s">
        <v>10</v>
      </c>
      <c r="C131" t="s">
        <v>34</v>
      </c>
      <c r="D131" t="s">
        <v>26</v>
      </c>
      <c r="E131" s="4">
        <v>4991</v>
      </c>
      <c r="F131" s="5">
        <v>9</v>
      </c>
    </row>
    <row r="132" spans="2:6" x14ac:dyDescent="0.25">
      <c r="B132" t="s">
        <v>6</v>
      </c>
      <c r="C132" t="s">
        <v>37</v>
      </c>
      <c r="D132" t="s">
        <v>26</v>
      </c>
      <c r="E132" s="4">
        <v>6818</v>
      </c>
      <c r="F132" s="5">
        <v>6</v>
      </c>
    </row>
    <row r="133" spans="2:6" x14ac:dyDescent="0.25">
      <c r="B133" t="s">
        <v>5</v>
      </c>
      <c r="C133" t="s">
        <v>36</v>
      </c>
      <c r="D133" t="s">
        <v>18</v>
      </c>
      <c r="E133" s="4">
        <v>6111</v>
      </c>
      <c r="F133" s="5">
        <v>3</v>
      </c>
    </row>
    <row r="134" spans="2:6" x14ac:dyDescent="0.25">
      <c r="B134" t="s">
        <v>41</v>
      </c>
      <c r="C134" t="s">
        <v>38</v>
      </c>
      <c r="D134" t="s">
        <v>22</v>
      </c>
      <c r="E134" s="4">
        <v>5915</v>
      </c>
      <c r="F134" s="5">
        <v>3</v>
      </c>
    </row>
    <row r="135" spans="2:6" x14ac:dyDescent="0.25">
      <c r="B135" t="s">
        <v>7</v>
      </c>
      <c r="C135" t="s">
        <v>37</v>
      </c>
      <c r="D135" t="s">
        <v>26</v>
      </c>
      <c r="E135" s="4">
        <v>5306</v>
      </c>
      <c r="F135" s="5">
        <v>0</v>
      </c>
    </row>
    <row r="136" spans="2:6" x14ac:dyDescent="0.25">
      <c r="B136" t="s">
        <v>2</v>
      </c>
      <c r="C136" t="s">
        <v>36</v>
      </c>
      <c r="D136" t="s">
        <v>27</v>
      </c>
      <c r="E136" s="4">
        <v>798</v>
      </c>
      <c r="F136" s="5">
        <v>519</v>
      </c>
    </row>
    <row r="137" spans="2:6" x14ac:dyDescent="0.25">
      <c r="B137" t="s">
        <v>8</v>
      </c>
      <c r="C137" t="s">
        <v>38</v>
      </c>
      <c r="D137" t="s">
        <v>13</v>
      </c>
      <c r="E137" s="4">
        <v>819</v>
      </c>
      <c r="F137" s="5">
        <v>510</v>
      </c>
    </row>
    <row r="138" spans="2:6" x14ac:dyDescent="0.25">
      <c r="B138" t="s">
        <v>2</v>
      </c>
      <c r="C138" t="s">
        <v>39</v>
      </c>
      <c r="D138" t="s">
        <v>25</v>
      </c>
      <c r="E138" s="4">
        <v>1785</v>
      </c>
      <c r="F138" s="5">
        <v>462</v>
      </c>
    </row>
    <row r="139" spans="2:6" x14ac:dyDescent="0.25">
      <c r="B139" t="s">
        <v>6</v>
      </c>
      <c r="C139" t="s">
        <v>37</v>
      </c>
      <c r="D139" t="s">
        <v>28</v>
      </c>
      <c r="E139" s="4">
        <v>3556</v>
      </c>
      <c r="F139" s="5">
        <v>459</v>
      </c>
    </row>
    <row r="140" spans="2:6" x14ac:dyDescent="0.25">
      <c r="B140" t="s">
        <v>40</v>
      </c>
      <c r="C140" t="s">
        <v>35</v>
      </c>
      <c r="D140" t="s">
        <v>30</v>
      </c>
      <c r="E140" s="4">
        <v>2275</v>
      </c>
      <c r="F140" s="5">
        <v>447</v>
      </c>
    </row>
    <row r="141" spans="2:6" x14ac:dyDescent="0.25">
      <c r="B141" t="s">
        <v>6</v>
      </c>
      <c r="C141" t="s">
        <v>39</v>
      </c>
      <c r="D141" t="s">
        <v>25</v>
      </c>
      <c r="E141" s="4">
        <v>2100</v>
      </c>
      <c r="F141" s="5">
        <v>414</v>
      </c>
    </row>
    <row r="142" spans="2:6" x14ac:dyDescent="0.25">
      <c r="B142" t="s">
        <v>6</v>
      </c>
      <c r="C142" t="s">
        <v>37</v>
      </c>
      <c r="D142" t="s">
        <v>16</v>
      </c>
      <c r="E142" s="4">
        <v>1904</v>
      </c>
      <c r="F142" s="5">
        <v>405</v>
      </c>
    </row>
    <row r="143" spans="2:6" x14ac:dyDescent="0.25">
      <c r="B143" t="s">
        <v>6</v>
      </c>
      <c r="C143" t="s">
        <v>35</v>
      </c>
      <c r="D143" t="s">
        <v>4</v>
      </c>
      <c r="E143" s="4">
        <v>1302</v>
      </c>
      <c r="F143" s="5">
        <v>402</v>
      </c>
    </row>
    <row r="144" spans="2:6" x14ac:dyDescent="0.25">
      <c r="B144" t="s">
        <v>6</v>
      </c>
      <c r="C144" t="s">
        <v>39</v>
      </c>
      <c r="D144" t="s">
        <v>29</v>
      </c>
      <c r="E144" s="4">
        <v>3052</v>
      </c>
      <c r="F144" s="5">
        <v>378</v>
      </c>
    </row>
    <row r="145" spans="2:6" x14ac:dyDescent="0.25">
      <c r="B145" t="s">
        <v>7</v>
      </c>
      <c r="C145" t="s">
        <v>34</v>
      </c>
      <c r="D145" t="s">
        <v>14</v>
      </c>
      <c r="E145" s="4">
        <v>1932</v>
      </c>
      <c r="F145" s="5">
        <v>369</v>
      </c>
    </row>
    <row r="146" spans="2:6" x14ac:dyDescent="0.25">
      <c r="B146" t="s">
        <v>6</v>
      </c>
      <c r="C146" t="s">
        <v>34</v>
      </c>
      <c r="D146" t="s">
        <v>30</v>
      </c>
      <c r="E146" s="4">
        <v>3402</v>
      </c>
      <c r="F146" s="5">
        <v>366</v>
      </c>
    </row>
    <row r="147" spans="2:6" x14ac:dyDescent="0.25">
      <c r="B147" t="s">
        <v>3</v>
      </c>
      <c r="C147" t="s">
        <v>37</v>
      </c>
      <c r="D147" t="s">
        <v>4</v>
      </c>
      <c r="E147" s="4">
        <v>938</v>
      </c>
      <c r="F147" s="5">
        <v>366</v>
      </c>
    </row>
    <row r="148" spans="2:6" x14ac:dyDescent="0.25">
      <c r="B148" t="s">
        <v>8</v>
      </c>
      <c r="C148" t="s">
        <v>35</v>
      </c>
      <c r="D148" t="s">
        <v>20</v>
      </c>
      <c r="E148" s="4">
        <v>2702</v>
      </c>
      <c r="F148" s="5">
        <v>363</v>
      </c>
    </row>
    <row r="149" spans="2:6" x14ac:dyDescent="0.25">
      <c r="B149" t="s">
        <v>5</v>
      </c>
      <c r="C149" t="s">
        <v>36</v>
      </c>
      <c r="D149" t="s">
        <v>17</v>
      </c>
      <c r="E149" s="4">
        <v>3339</v>
      </c>
      <c r="F149" s="5">
        <v>348</v>
      </c>
    </row>
    <row r="150" spans="2:6" x14ac:dyDescent="0.25">
      <c r="B150" t="s">
        <v>10</v>
      </c>
      <c r="C150" t="s">
        <v>36</v>
      </c>
      <c r="D150" t="s">
        <v>29</v>
      </c>
      <c r="E150" s="4">
        <v>2471</v>
      </c>
      <c r="F150" s="5">
        <v>342</v>
      </c>
    </row>
    <row r="151" spans="2:6" x14ac:dyDescent="0.25">
      <c r="B151" t="s">
        <v>3</v>
      </c>
      <c r="C151" t="s">
        <v>34</v>
      </c>
      <c r="D151" t="s">
        <v>28</v>
      </c>
      <c r="E151" s="4">
        <v>3689</v>
      </c>
      <c r="F151" s="5">
        <v>312</v>
      </c>
    </row>
    <row r="152" spans="2:6" x14ac:dyDescent="0.25">
      <c r="B152" t="s">
        <v>41</v>
      </c>
      <c r="C152" t="s">
        <v>36</v>
      </c>
      <c r="D152" t="s">
        <v>28</v>
      </c>
      <c r="E152" s="4">
        <v>854</v>
      </c>
      <c r="F152" s="5">
        <v>309</v>
      </c>
    </row>
    <row r="153" spans="2:6" x14ac:dyDescent="0.25">
      <c r="B153" t="s">
        <v>9</v>
      </c>
      <c r="C153" t="s">
        <v>39</v>
      </c>
      <c r="D153" t="s">
        <v>24</v>
      </c>
      <c r="E153" s="4">
        <v>3920</v>
      </c>
      <c r="F153" s="5">
        <v>306</v>
      </c>
    </row>
    <row r="154" spans="2:6" x14ac:dyDescent="0.25">
      <c r="B154" t="s">
        <v>40</v>
      </c>
      <c r="C154" t="s">
        <v>36</v>
      </c>
      <c r="D154" t="s">
        <v>27</v>
      </c>
      <c r="E154" s="4">
        <v>3164</v>
      </c>
      <c r="F154" s="5">
        <v>306</v>
      </c>
    </row>
    <row r="155" spans="2:6" x14ac:dyDescent="0.25">
      <c r="B155" t="s">
        <v>3</v>
      </c>
      <c r="C155" t="s">
        <v>35</v>
      </c>
      <c r="D155" t="s">
        <v>33</v>
      </c>
      <c r="E155" s="4">
        <v>819</v>
      </c>
      <c r="F155" s="5">
        <v>306</v>
      </c>
    </row>
    <row r="156" spans="2:6" x14ac:dyDescent="0.25">
      <c r="B156" t="s">
        <v>2</v>
      </c>
      <c r="C156" t="s">
        <v>35</v>
      </c>
      <c r="D156" t="s">
        <v>17</v>
      </c>
      <c r="E156" s="4">
        <v>1589</v>
      </c>
      <c r="F156" s="5">
        <v>303</v>
      </c>
    </row>
    <row r="157" spans="2:6" x14ac:dyDescent="0.25">
      <c r="B157" t="s">
        <v>7</v>
      </c>
      <c r="C157" t="s">
        <v>36</v>
      </c>
      <c r="D157" t="s">
        <v>19</v>
      </c>
      <c r="E157" s="4">
        <v>2870</v>
      </c>
      <c r="F157" s="5">
        <v>300</v>
      </c>
    </row>
    <row r="158" spans="2:6" x14ac:dyDescent="0.25">
      <c r="B158" t="s">
        <v>8</v>
      </c>
      <c r="C158" t="s">
        <v>34</v>
      </c>
      <c r="D158" t="s">
        <v>31</v>
      </c>
      <c r="E158" s="4">
        <v>3507</v>
      </c>
      <c r="F158" s="5">
        <v>288</v>
      </c>
    </row>
    <row r="159" spans="2:6" x14ac:dyDescent="0.25">
      <c r="B159" t="s">
        <v>10</v>
      </c>
      <c r="C159" t="s">
        <v>37</v>
      </c>
      <c r="D159" t="s">
        <v>21</v>
      </c>
      <c r="E159" s="4">
        <v>245</v>
      </c>
      <c r="F159" s="5">
        <v>288</v>
      </c>
    </row>
    <row r="160" spans="2:6" x14ac:dyDescent="0.25">
      <c r="B160" t="s">
        <v>6</v>
      </c>
      <c r="C160" t="s">
        <v>38</v>
      </c>
      <c r="D160" t="s">
        <v>27</v>
      </c>
      <c r="E160" s="4">
        <v>1134</v>
      </c>
      <c r="F160" s="5">
        <v>282</v>
      </c>
    </row>
    <row r="161" spans="2:6" x14ac:dyDescent="0.25">
      <c r="B161" t="s">
        <v>10</v>
      </c>
      <c r="C161" t="s">
        <v>35</v>
      </c>
      <c r="D161" t="s">
        <v>18</v>
      </c>
      <c r="E161" s="4">
        <v>3808</v>
      </c>
      <c r="F161" s="5">
        <v>279</v>
      </c>
    </row>
    <row r="162" spans="2:6" x14ac:dyDescent="0.25">
      <c r="B162" t="s">
        <v>9</v>
      </c>
      <c r="C162" t="s">
        <v>37</v>
      </c>
      <c r="D162" t="s">
        <v>29</v>
      </c>
      <c r="E162" s="4">
        <v>1085</v>
      </c>
      <c r="F162" s="5">
        <v>273</v>
      </c>
    </row>
    <row r="163" spans="2:6" x14ac:dyDescent="0.25">
      <c r="B163" t="s">
        <v>7</v>
      </c>
      <c r="C163" t="s">
        <v>38</v>
      </c>
      <c r="D163" t="s">
        <v>18</v>
      </c>
      <c r="E163" s="4">
        <v>1778</v>
      </c>
      <c r="F163" s="5">
        <v>270</v>
      </c>
    </row>
    <row r="164" spans="2:6" x14ac:dyDescent="0.25">
      <c r="B164" t="s">
        <v>6</v>
      </c>
      <c r="C164" t="s">
        <v>35</v>
      </c>
      <c r="D164" t="s">
        <v>20</v>
      </c>
      <c r="E164" s="4">
        <v>1071</v>
      </c>
      <c r="F164" s="5">
        <v>270</v>
      </c>
    </row>
    <row r="165" spans="2:6" x14ac:dyDescent="0.25">
      <c r="B165" t="s">
        <v>10</v>
      </c>
      <c r="C165" t="s">
        <v>36</v>
      </c>
      <c r="D165" t="s">
        <v>23</v>
      </c>
      <c r="E165" s="4">
        <v>2317</v>
      </c>
      <c r="F165" s="5">
        <v>261</v>
      </c>
    </row>
    <row r="166" spans="2:6" x14ac:dyDescent="0.25">
      <c r="B166" t="s">
        <v>3</v>
      </c>
      <c r="C166" t="s">
        <v>35</v>
      </c>
      <c r="D166" t="s">
        <v>14</v>
      </c>
      <c r="E166" s="4">
        <v>2415</v>
      </c>
      <c r="F166" s="5">
        <v>255</v>
      </c>
    </row>
    <row r="167" spans="2:6" x14ac:dyDescent="0.25">
      <c r="B167" t="s">
        <v>5</v>
      </c>
      <c r="C167" t="s">
        <v>39</v>
      </c>
      <c r="D167" t="s">
        <v>18</v>
      </c>
      <c r="E167" s="4">
        <v>385</v>
      </c>
      <c r="F167" s="5">
        <v>249</v>
      </c>
    </row>
    <row r="168" spans="2:6" x14ac:dyDescent="0.25">
      <c r="B168" t="s">
        <v>2</v>
      </c>
      <c r="C168" t="s">
        <v>36</v>
      </c>
      <c r="D168" t="s">
        <v>31</v>
      </c>
      <c r="E168" s="4">
        <v>3094</v>
      </c>
      <c r="F168" s="5">
        <v>246</v>
      </c>
    </row>
    <row r="169" spans="2:6" x14ac:dyDescent="0.25">
      <c r="B169" t="s">
        <v>9</v>
      </c>
      <c r="C169" t="s">
        <v>37</v>
      </c>
      <c r="D169" t="s">
        <v>26</v>
      </c>
      <c r="E169" s="4">
        <v>2856</v>
      </c>
      <c r="F169" s="5">
        <v>246</v>
      </c>
    </row>
    <row r="170" spans="2:6" x14ac:dyDescent="0.25">
      <c r="B170" t="s">
        <v>41</v>
      </c>
      <c r="C170" t="s">
        <v>37</v>
      </c>
      <c r="D170" t="s">
        <v>30</v>
      </c>
      <c r="E170" s="4">
        <v>1526</v>
      </c>
      <c r="F170" s="5">
        <v>240</v>
      </c>
    </row>
    <row r="171" spans="2:6" x14ac:dyDescent="0.25">
      <c r="B171" t="s">
        <v>3</v>
      </c>
      <c r="C171" t="s">
        <v>35</v>
      </c>
      <c r="D171" t="s">
        <v>25</v>
      </c>
      <c r="E171" s="4">
        <v>2464</v>
      </c>
      <c r="F171" s="5">
        <v>234</v>
      </c>
    </row>
    <row r="172" spans="2:6" x14ac:dyDescent="0.25">
      <c r="B172" t="s">
        <v>8</v>
      </c>
      <c r="C172" t="s">
        <v>38</v>
      </c>
      <c r="D172" t="s">
        <v>23</v>
      </c>
      <c r="E172" s="4">
        <v>1701</v>
      </c>
      <c r="F172" s="5">
        <v>234</v>
      </c>
    </row>
    <row r="173" spans="2:6" x14ac:dyDescent="0.25">
      <c r="B173" t="s">
        <v>41</v>
      </c>
      <c r="C173" t="s">
        <v>37</v>
      </c>
      <c r="D173" t="s">
        <v>15</v>
      </c>
      <c r="E173" s="4">
        <v>714</v>
      </c>
      <c r="F173" s="5">
        <v>231</v>
      </c>
    </row>
    <row r="174" spans="2:6" x14ac:dyDescent="0.25">
      <c r="B174" t="s">
        <v>10</v>
      </c>
      <c r="C174" t="s">
        <v>35</v>
      </c>
      <c r="D174" t="s">
        <v>21</v>
      </c>
      <c r="E174" s="4">
        <v>567</v>
      </c>
      <c r="F174" s="5">
        <v>228</v>
      </c>
    </row>
    <row r="175" spans="2:6" x14ac:dyDescent="0.25">
      <c r="B175" t="s">
        <v>40</v>
      </c>
      <c r="C175" t="s">
        <v>39</v>
      </c>
      <c r="D175" t="s">
        <v>28</v>
      </c>
      <c r="E175" s="4">
        <v>3101</v>
      </c>
      <c r="F175" s="5">
        <v>225</v>
      </c>
    </row>
    <row r="176" spans="2:6" x14ac:dyDescent="0.25">
      <c r="B176" t="s">
        <v>41</v>
      </c>
      <c r="C176" t="s">
        <v>34</v>
      </c>
      <c r="D176" t="s">
        <v>16</v>
      </c>
      <c r="E176" s="4">
        <v>1274</v>
      </c>
      <c r="F176" s="5">
        <v>225</v>
      </c>
    </row>
    <row r="177" spans="2:6" x14ac:dyDescent="0.25">
      <c r="B177" t="s">
        <v>8</v>
      </c>
      <c r="C177" t="s">
        <v>34</v>
      </c>
      <c r="D177" t="s">
        <v>16</v>
      </c>
      <c r="E177" s="4">
        <v>2009</v>
      </c>
      <c r="F177" s="5">
        <v>219</v>
      </c>
    </row>
    <row r="178" spans="2:6" x14ac:dyDescent="0.25">
      <c r="B178" t="s">
        <v>8</v>
      </c>
      <c r="C178" t="s">
        <v>38</v>
      </c>
      <c r="D178" t="s">
        <v>32</v>
      </c>
      <c r="E178" s="4">
        <v>3752</v>
      </c>
      <c r="F178" s="5">
        <v>213</v>
      </c>
    </row>
    <row r="179" spans="2:6" x14ac:dyDescent="0.25">
      <c r="B179" t="s">
        <v>9</v>
      </c>
      <c r="C179" t="s">
        <v>37</v>
      </c>
      <c r="D179" t="s">
        <v>4</v>
      </c>
      <c r="E179" s="4">
        <v>259</v>
      </c>
      <c r="F179" s="5">
        <v>207</v>
      </c>
    </row>
    <row r="180" spans="2:6" x14ac:dyDescent="0.25">
      <c r="B180" t="s">
        <v>9</v>
      </c>
      <c r="C180" t="s">
        <v>39</v>
      </c>
      <c r="D180" t="s">
        <v>18</v>
      </c>
      <c r="E180" s="4">
        <v>2639</v>
      </c>
      <c r="F180" s="5">
        <v>204</v>
      </c>
    </row>
    <row r="181" spans="2:6" x14ac:dyDescent="0.25">
      <c r="B181" t="s">
        <v>8</v>
      </c>
      <c r="C181" t="s">
        <v>37</v>
      </c>
      <c r="D181" t="s">
        <v>19</v>
      </c>
      <c r="E181" s="4">
        <v>1771</v>
      </c>
      <c r="F181" s="5">
        <v>204</v>
      </c>
    </row>
    <row r="182" spans="2:6" x14ac:dyDescent="0.25">
      <c r="B182" t="s">
        <v>41</v>
      </c>
      <c r="C182" t="s">
        <v>36</v>
      </c>
      <c r="D182" t="s">
        <v>26</v>
      </c>
      <c r="E182" s="4">
        <v>98</v>
      </c>
      <c r="F182" s="5">
        <v>204</v>
      </c>
    </row>
    <row r="183" spans="2:6" x14ac:dyDescent="0.25">
      <c r="B183" t="s">
        <v>7</v>
      </c>
      <c r="C183" t="s">
        <v>39</v>
      </c>
      <c r="D183" t="s">
        <v>27</v>
      </c>
      <c r="E183" s="4">
        <v>966</v>
      </c>
      <c r="F183" s="5">
        <v>198</v>
      </c>
    </row>
    <row r="184" spans="2:6" x14ac:dyDescent="0.25">
      <c r="B184" t="s">
        <v>10</v>
      </c>
      <c r="C184" t="s">
        <v>35</v>
      </c>
      <c r="D184" t="s">
        <v>20</v>
      </c>
      <c r="E184" s="4">
        <v>1974</v>
      </c>
      <c r="F184" s="5">
        <v>195</v>
      </c>
    </row>
    <row r="185" spans="2:6" x14ac:dyDescent="0.25">
      <c r="B185" t="s">
        <v>8</v>
      </c>
      <c r="C185" t="s">
        <v>37</v>
      </c>
      <c r="D185" t="s">
        <v>22</v>
      </c>
      <c r="E185" s="4">
        <v>1890</v>
      </c>
      <c r="F185" s="5">
        <v>195</v>
      </c>
    </row>
    <row r="186" spans="2:6" x14ac:dyDescent="0.25">
      <c r="B186" t="s">
        <v>5</v>
      </c>
      <c r="C186" t="s">
        <v>34</v>
      </c>
      <c r="D186" t="s">
        <v>19</v>
      </c>
      <c r="E186" s="4">
        <v>861</v>
      </c>
      <c r="F186" s="5">
        <v>195</v>
      </c>
    </row>
    <row r="187" spans="2:6" x14ac:dyDescent="0.25">
      <c r="B187" t="s">
        <v>41</v>
      </c>
      <c r="C187" t="s">
        <v>36</v>
      </c>
      <c r="D187" t="s">
        <v>19</v>
      </c>
      <c r="E187" s="4">
        <v>1925</v>
      </c>
      <c r="F187" s="5">
        <v>192</v>
      </c>
    </row>
    <row r="188" spans="2:6" x14ac:dyDescent="0.25">
      <c r="B188" t="s">
        <v>9</v>
      </c>
      <c r="C188" t="s">
        <v>36</v>
      </c>
      <c r="D188" t="s">
        <v>32</v>
      </c>
      <c r="E188" s="4">
        <v>2954</v>
      </c>
      <c r="F188" s="5">
        <v>189</v>
      </c>
    </row>
    <row r="189" spans="2:6" x14ac:dyDescent="0.25">
      <c r="B189" t="s">
        <v>9</v>
      </c>
      <c r="C189" t="s">
        <v>34</v>
      </c>
      <c r="D189" t="s">
        <v>16</v>
      </c>
      <c r="E189" s="4">
        <v>938</v>
      </c>
      <c r="F189" s="5">
        <v>189</v>
      </c>
    </row>
    <row r="190" spans="2:6" x14ac:dyDescent="0.25">
      <c r="B190" t="s">
        <v>41</v>
      </c>
      <c r="C190" t="s">
        <v>35</v>
      </c>
      <c r="D190" t="s">
        <v>15</v>
      </c>
      <c r="E190" s="4">
        <v>2114</v>
      </c>
      <c r="F190" s="5">
        <v>186</v>
      </c>
    </row>
    <row r="191" spans="2:6" x14ac:dyDescent="0.25">
      <c r="B191" t="s">
        <v>6</v>
      </c>
      <c r="C191" t="s">
        <v>35</v>
      </c>
      <c r="D191" t="s">
        <v>27</v>
      </c>
      <c r="E191" s="4">
        <v>3864</v>
      </c>
      <c r="F191" s="5">
        <v>177</v>
      </c>
    </row>
    <row r="192" spans="2:6" x14ac:dyDescent="0.25">
      <c r="B192" t="s">
        <v>7</v>
      </c>
      <c r="C192" t="s">
        <v>36</v>
      </c>
      <c r="D192" t="s">
        <v>18</v>
      </c>
      <c r="E192" s="4">
        <v>2646</v>
      </c>
      <c r="F192" s="5">
        <v>177</v>
      </c>
    </row>
    <row r="193" spans="2:6" x14ac:dyDescent="0.25">
      <c r="B193" t="s">
        <v>41</v>
      </c>
      <c r="C193" t="s">
        <v>37</v>
      </c>
      <c r="D193" t="s">
        <v>26</v>
      </c>
      <c r="E193" s="4">
        <v>2324</v>
      </c>
      <c r="F193" s="5">
        <v>177</v>
      </c>
    </row>
    <row r="194" spans="2:6" x14ac:dyDescent="0.25">
      <c r="B194" t="s">
        <v>9</v>
      </c>
      <c r="C194" t="s">
        <v>34</v>
      </c>
      <c r="D194" t="s">
        <v>17</v>
      </c>
      <c r="E194" s="4">
        <v>707</v>
      </c>
      <c r="F194" s="5">
        <v>174</v>
      </c>
    </row>
    <row r="195" spans="2:6" x14ac:dyDescent="0.25">
      <c r="B195" t="s">
        <v>5</v>
      </c>
      <c r="C195" t="s">
        <v>39</v>
      </c>
      <c r="D195" t="s">
        <v>24</v>
      </c>
      <c r="E195" s="4">
        <v>4018</v>
      </c>
      <c r="F195" s="5">
        <v>171</v>
      </c>
    </row>
    <row r="196" spans="2:6" x14ac:dyDescent="0.25">
      <c r="B196" t="s">
        <v>8</v>
      </c>
      <c r="C196" t="s">
        <v>35</v>
      </c>
      <c r="D196" t="s">
        <v>29</v>
      </c>
      <c r="E196" s="4">
        <v>2023</v>
      </c>
      <c r="F196" s="5">
        <v>168</v>
      </c>
    </row>
    <row r="197" spans="2:6" x14ac:dyDescent="0.25">
      <c r="B197" t="s">
        <v>3</v>
      </c>
      <c r="C197" t="s">
        <v>39</v>
      </c>
      <c r="D197" t="s">
        <v>16</v>
      </c>
      <c r="E197" s="4">
        <v>21</v>
      </c>
      <c r="F197" s="5">
        <v>168</v>
      </c>
    </row>
    <row r="198" spans="2:6" x14ac:dyDescent="0.25">
      <c r="B198" t="s">
        <v>3</v>
      </c>
      <c r="C198" t="s">
        <v>36</v>
      </c>
      <c r="D198" t="s">
        <v>23</v>
      </c>
      <c r="E198" s="4">
        <v>3773</v>
      </c>
      <c r="F198" s="5">
        <v>165</v>
      </c>
    </row>
    <row r="199" spans="2:6" x14ac:dyDescent="0.25">
      <c r="B199" t="s">
        <v>40</v>
      </c>
      <c r="C199" t="s">
        <v>34</v>
      </c>
      <c r="D199" t="s">
        <v>19</v>
      </c>
      <c r="E199" s="4">
        <v>4018</v>
      </c>
      <c r="F199" s="5">
        <v>162</v>
      </c>
    </row>
    <row r="200" spans="2:6" x14ac:dyDescent="0.25">
      <c r="B200" t="s">
        <v>3</v>
      </c>
      <c r="C200" t="s">
        <v>36</v>
      </c>
      <c r="D200" t="s">
        <v>28</v>
      </c>
      <c r="E200" s="4">
        <v>973</v>
      </c>
      <c r="F200" s="5">
        <v>162</v>
      </c>
    </row>
    <row r="201" spans="2:6" x14ac:dyDescent="0.25">
      <c r="B201" t="s">
        <v>40</v>
      </c>
      <c r="C201" t="s">
        <v>34</v>
      </c>
      <c r="D201" t="s">
        <v>33</v>
      </c>
      <c r="E201" s="4">
        <v>3794</v>
      </c>
      <c r="F201" s="5">
        <v>159</v>
      </c>
    </row>
    <row r="202" spans="2:6" x14ac:dyDescent="0.25">
      <c r="B202" t="s">
        <v>9</v>
      </c>
      <c r="C202" t="s">
        <v>35</v>
      </c>
      <c r="D202" t="s">
        <v>26</v>
      </c>
      <c r="E202" s="4">
        <v>98</v>
      </c>
      <c r="F202" s="5">
        <v>159</v>
      </c>
    </row>
    <row r="203" spans="2:6" x14ac:dyDescent="0.25">
      <c r="B203" t="s">
        <v>6</v>
      </c>
      <c r="C203" t="s">
        <v>34</v>
      </c>
      <c r="D203" t="s">
        <v>17</v>
      </c>
      <c r="E203" s="4">
        <v>3759</v>
      </c>
      <c r="F203" s="5">
        <v>150</v>
      </c>
    </row>
    <row r="204" spans="2:6" x14ac:dyDescent="0.25">
      <c r="B204" t="s">
        <v>8</v>
      </c>
      <c r="C204" t="s">
        <v>37</v>
      </c>
      <c r="D204" t="s">
        <v>30</v>
      </c>
      <c r="E204" s="4">
        <v>42</v>
      </c>
      <c r="F204" s="5">
        <v>150</v>
      </c>
    </row>
    <row r="205" spans="2:6" x14ac:dyDescent="0.25">
      <c r="B205" t="s">
        <v>9</v>
      </c>
      <c r="C205" t="s">
        <v>35</v>
      </c>
      <c r="D205" t="s">
        <v>4</v>
      </c>
      <c r="E205" s="4">
        <v>959</v>
      </c>
      <c r="F205" s="5">
        <v>147</v>
      </c>
    </row>
    <row r="206" spans="2:6" x14ac:dyDescent="0.25">
      <c r="B206" t="s">
        <v>3</v>
      </c>
      <c r="C206" t="s">
        <v>37</v>
      </c>
      <c r="D206" t="s">
        <v>17</v>
      </c>
      <c r="E206" s="4">
        <v>3983</v>
      </c>
      <c r="F206" s="5">
        <v>144</v>
      </c>
    </row>
    <row r="207" spans="2:6" x14ac:dyDescent="0.25">
      <c r="B207" t="s">
        <v>9</v>
      </c>
      <c r="C207" t="s">
        <v>35</v>
      </c>
      <c r="D207" t="s">
        <v>27</v>
      </c>
      <c r="E207" s="4">
        <v>2429</v>
      </c>
      <c r="F207" s="5">
        <v>144</v>
      </c>
    </row>
    <row r="208" spans="2:6" x14ac:dyDescent="0.25">
      <c r="B208" t="s">
        <v>41</v>
      </c>
      <c r="C208" t="s">
        <v>34</v>
      </c>
      <c r="D208" t="s">
        <v>22</v>
      </c>
      <c r="E208" s="4">
        <v>336</v>
      </c>
      <c r="F208" s="5">
        <v>144</v>
      </c>
    </row>
    <row r="209" spans="2:6" x14ac:dyDescent="0.25">
      <c r="B209" t="s">
        <v>10</v>
      </c>
      <c r="C209" t="s">
        <v>38</v>
      </c>
      <c r="D209" t="s">
        <v>22</v>
      </c>
      <c r="E209" s="4">
        <v>2205</v>
      </c>
      <c r="F209" s="5">
        <v>141</v>
      </c>
    </row>
    <row r="210" spans="2:6" x14ac:dyDescent="0.25">
      <c r="B210" t="s">
        <v>2</v>
      </c>
      <c r="C210" t="s">
        <v>39</v>
      </c>
      <c r="D210" t="s">
        <v>22</v>
      </c>
      <c r="E210" s="4">
        <v>1568</v>
      </c>
      <c r="F210" s="5">
        <v>141</v>
      </c>
    </row>
    <row r="211" spans="2:6" x14ac:dyDescent="0.25">
      <c r="B211" t="s">
        <v>7</v>
      </c>
      <c r="C211" t="s">
        <v>34</v>
      </c>
      <c r="D211" t="s">
        <v>20</v>
      </c>
      <c r="E211" s="4">
        <v>2205</v>
      </c>
      <c r="F211" s="5">
        <v>138</v>
      </c>
    </row>
    <row r="212" spans="2:6" x14ac:dyDescent="0.25">
      <c r="B212" t="s">
        <v>40</v>
      </c>
      <c r="C212" t="s">
        <v>34</v>
      </c>
      <c r="D212" t="s">
        <v>27</v>
      </c>
      <c r="E212" s="4">
        <v>2289</v>
      </c>
      <c r="F212" s="5">
        <v>135</v>
      </c>
    </row>
    <row r="213" spans="2:6" x14ac:dyDescent="0.25">
      <c r="B213" t="s">
        <v>6</v>
      </c>
      <c r="C213" t="s">
        <v>36</v>
      </c>
      <c r="D213" t="s">
        <v>29</v>
      </c>
      <c r="E213" s="4">
        <v>1400</v>
      </c>
      <c r="F213" s="5">
        <v>135</v>
      </c>
    </row>
    <row r="214" spans="2:6" x14ac:dyDescent="0.25">
      <c r="B214" t="s">
        <v>6</v>
      </c>
      <c r="C214" t="s">
        <v>38</v>
      </c>
      <c r="D214" t="s">
        <v>33</v>
      </c>
      <c r="E214" s="4">
        <v>959</v>
      </c>
      <c r="F214" s="5">
        <v>135</v>
      </c>
    </row>
    <row r="215" spans="2:6" x14ac:dyDescent="0.25">
      <c r="B215" t="s">
        <v>40</v>
      </c>
      <c r="C215" t="s">
        <v>39</v>
      </c>
      <c r="D215" t="s">
        <v>29</v>
      </c>
      <c r="E215" s="4">
        <v>0</v>
      </c>
      <c r="F215" s="5">
        <v>135</v>
      </c>
    </row>
    <row r="216" spans="2:6" x14ac:dyDescent="0.25">
      <c r="B216" t="s">
        <v>41</v>
      </c>
      <c r="C216" t="s">
        <v>35</v>
      </c>
      <c r="D216" t="s">
        <v>27</v>
      </c>
      <c r="E216" s="4">
        <v>847</v>
      </c>
      <c r="F216" s="5">
        <v>129</v>
      </c>
    </row>
    <row r="217" spans="2:6" x14ac:dyDescent="0.25">
      <c r="B217" t="s">
        <v>2</v>
      </c>
      <c r="C217" t="s">
        <v>39</v>
      </c>
      <c r="D217" t="s">
        <v>33</v>
      </c>
      <c r="E217" s="4">
        <v>4018</v>
      </c>
      <c r="F217" s="5">
        <v>126</v>
      </c>
    </row>
    <row r="218" spans="2:6" x14ac:dyDescent="0.25">
      <c r="B218" t="s">
        <v>40</v>
      </c>
      <c r="C218" t="s">
        <v>35</v>
      </c>
      <c r="D218" t="s">
        <v>29</v>
      </c>
      <c r="E218" s="4">
        <v>1617</v>
      </c>
      <c r="F218" s="5">
        <v>126</v>
      </c>
    </row>
    <row r="219" spans="2:6" x14ac:dyDescent="0.25">
      <c r="B219" t="s">
        <v>8</v>
      </c>
      <c r="C219" t="s">
        <v>35</v>
      </c>
      <c r="D219" t="s">
        <v>33</v>
      </c>
      <c r="E219" s="4">
        <v>357</v>
      </c>
      <c r="F219" s="5">
        <v>126</v>
      </c>
    </row>
    <row r="220" spans="2:6" x14ac:dyDescent="0.25">
      <c r="B220" t="s">
        <v>41</v>
      </c>
      <c r="C220" t="s">
        <v>37</v>
      </c>
      <c r="D220" t="s">
        <v>20</v>
      </c>
      <c r="E220" s="4">
        <v>3388</v>
      </c>
      <c r="F220" s="5">
        <v>123</v>
      </c>
    </row>
    <row r="221" spans="2:6" x14ac:dyDescent="0.25">
      <c r="B221" t="s">
        <v>6</v>
      </c>
      <c r="C221" t="s">
        <v>38</v>
      </c>
      <c r="D221" t="s">
        <v>13</v>
      </c>
      <c r="E221" s="4">
        <v>2317</v>
      </c>
      <c r="F221" s="5">
        <v>123</v>
      </c>
    </row>
    <row r="222" spans="2:6" x14ac:dyDescent="0.25">
      <c r="B222" t="s">
        <v>10</v>
      </c>
      <c r="C222" t="s">
        <v>38</v>
      </c>
      <c r="D222" t="s">
        <v>13</v>
      </c>
      <c r="E222" s="4">
        <v>63</v>
      </c>
      <c r="F222" s="5">
        <v>123</v>
      </c>
    </row>
    <row r="223" spans="2:6" x14ac:dyDescent="0.25">
      <c r="B223" t="s">
        <v>9</v>
      </c>
      <c r="C223" t="s">
        <v>38</v>
      </c>
      <c r="D223" t="s">
        <v>16</v>
      </c>
      <c r="E223" s="4">
        <v>2646</v>
      </c>
      <c r="F223" s="5">
        <v>120</v>
      </c>
    </row>
    <row r="224" spans="2:6" x14ac:dyDescent="0.25">
      <c r="B224" t="s">
        <v>3</v>
      </c>
      <c r="C224" t="s">
        <v>34</v>
      </c>
      <c r="D224" t="s">
        <v>23</v>
      </c>
      <c r="E224" s="4">
        <v>2212</v>
      </c>
      <c r="F224" s="5">
        <v>117</v>
      </c>
    </row>
    <row r="225" spans="2:6" x14ac:dyDescent="0.25">
      <c r="B225" t="s">
        <v>7</v>
      </c>
      <c r="C225" t="s">
        <v>36</v>
      </c>
      <c r="D225" t="s">
        <v>31</v>
      </c>
      <c r="E225" s="4">
        <v>2149</v>
      </c>
      <c r="F225" s="5">
        <v>117</v>
      </c>
    </row>
    <row r="226" spans="2:6" x14ac:dyDescent="0.25">
      <c r="B226" t="s">
        <v>2</v>
      </c>
      <c r="C226" t="s">
        <v>39</v>
      </c>
      <c r="D226" t="s">
        <v>16</v>
      </c>
      <c r="E226" s="4">
        <v>2016</v>
      </c>
      <c r="F226" s="5">
        <v>117</v>
      </c>
    </row>
    <row r="227" spans="2:6" x14ac:dyDescent="0.25">
      <c r="B227" t="s">
        <v>7</v>
      </c>
      <c r="C227" t="s">
        <v>35</v>
      </c>
      <c r="D227" t="s">
        <v>24</v>
      </c>
      <c r="E227" s="4">
        <v>2793</v>
      </c>
      <c r="F227" s="5">
        <v>114</v>
      </c>
    </row>
    <row r="228" spans="2:6" x14ac:dyDescent="0.25">
      <c r="B228" t="s">
        <v>9</v>
      </c>
      <c r="C228" t="s">
        <v>36</v>
      </c>
      <c r="D228" t="s">
        <v>25</v>
      </c>
      <c r="E228" s="4">
        <v>2142</v>
      </c>
      <c r="F228" s="5">
        <v>114</v>
      </c>
    </row>
    <row r="229" spans="2:6" x14ac:dyDescent="0.25">
      <c r="B229" t="s">
        <v>40</v>
      </c>
      <c r="C229" t="s">
        <v>37</v>
      </c>
      <c r="D229" t="s">
        <v>30</v>
      </c>
      <c r="E229" s="4">
        <v>1624</v>
      </c>
      <c r="F229" s="5">
        <v>114</v>
      </c>
    </row>
    <row r="230" spans="2:6" x14ac:dyDescent="0.25">
      <c r="B230" t="s">
        <v>5</v>
      </c>
      <c r="C230" t="s">
        <v>36</v>
      </c>
      <c r="D230" t="s">
        <v>30</v>
      </c>
      <c r="E230" s="4">
        <v>1526</v>
      </c>
      <c r="F230" s="5">
        <v>105</v>
      </c>
    </row>
    <row r="231" spans="2:6" x14ac:dyDescent="0.25">
      <c r="B231" t="s">
        <v>9</v>
      </c>
      <c r="C231" t="s">
        <v>38</v>
      </c>
      <c r="D231" t="s">
        <v>25</v>
      </c>
      <c r="E231" s="4">
        <v>3850</v>
      </c>
      <c r="F231" s="5">
        <v>102</v>
      </c>
    </row>
    <row r="232" spans="2:6" x14ac:dyDescent="0.25">
      <c r="B232" t="s">
        <v>5</v>
      </c>
      <c r="C232" t="s">
        <v>34</v>
      </c>
      <c r="D232" t="s">
        <v>29</v>
      </c>
      <c r="E232" s="4">
        <v>2891</v>
      </c>
      <c r="F232" s="5">
        <v>102</v>
      </c>
    </row>
    <row r="233" spans="2:6" x14ac:dyDescent="0.25">
      <c r="B233" t="s">
        <v>3</v>
      </c>
      <c r="C233" t="s">
        <v>39</v>
      </c>
      <c r="D233" t="s">
        <v>28</v>
      </c>
      <c r="E233" s="4">
        <v>1652</v>
      </c>
      <c r="F233" s="5">
        <v>102</v>
      </c>
    </row>
    <row r="234" spans="2:6" x14ac:dyDescent="0.25">
      <c r="B234" t="s">
        <v>6</v>
      </c>
      <c r="C234" t="s">
        <v>37</v>
      </c>
      <c r="D234" t="s">
        <v>18</v>
      </c>
      <c r="E234" s="4">
        <v>1505</v>
      </c>
      <c r="F234" s="5">
        <v>102</v>
      </c>
    </row>
    <row r="235" spans="2:6" x14ac:dyDescent="0.25">
      <c r="B235" t="s">
        <v>9</v>
      </c>
      <c r="C235" t="s">
        <v>38</v>
      </c>
      <c r="D235" t="s">
        <v>26</v>
      </c>
      <c r="E235" s="4">
        <v>2436</v>
      </c>
      <c r="F235" s="5">
        <v>99</v>
      </c>
    </row>
    <row r="236" spans="2:6" x14ac:dyDescent="0.25">
      <c r="B236" t="s">
        <v>41</v>
      </c>
      <c r="C236" t="s">
        <v>35</v>
      </c>
      <c r="D236" t="s">
        <v>19</v>
      </c>
      <c r="E236" s="4">
        <v>609</v>
      </c>
      <c r="F236" s="5">
        <v>99</v>
      </c>
    </row>
    <row r="237" spans="2:6" x14ac:dyDescent="0.25">
      <c r="B237" t="s">
        <v>10</v>
      </c>
      <c r="C237" t="s">
        <v>35</v>
      </c>
      <c r="D237" t="s">
        <v>14</v>
      </c>
      <c r="E237" s="4">
        <v>3472</v>
      </c>
      <c r="F237" s="5">
        <v>96</v>
      </c>
    </row>
    <row r="238" spans="2:6" x14ac:dyDescent="0.25">
      <c r="B238" t="s">
        <v>7</v>
      </c>
      <c r="C238" t="s">
        <v>34</v>
      </c>
      <c r="D238" t="s">
        <v>25</v>
      </c>
      <c r="E238" s="4">
        <v>1568</v>
      </c>
      <c r="F238" s="5">
        <v>96</v>
      </c>
    </row>
    <row r="239" spans="2:6" x14ac:dyDescent="0.25">
      <c r="B239" t="s">
        <v>3</v>
      </c>
      <c r="C239" t="s">
        <v>34</v>
      </c>
      <c r="D239" t="s">
        <v>17</v>
      </c>
      <c r="E239" s="4">
        <v>2919</v>
      </c>
      <c r="F239" s="5">
        <v>93</v>
      </c>
    </row>
    <row r="240" spans="2:6" x14ac:dyDescent="0.25">
      <c r="B240" t="s">
        <v>9</v>
      </c>
      <c r="C240" t="s">
        <v>37</v>
      </c>
      <c r="D240" t="s">
        <v>23</v>
      </c>
      <c r="E240" s="4">
        <v>2737</v>
      </c>
      <c r="F240" s="5">
        <v>93</v>
      </c>
    </row>
    <row r="241" spans="2:6" x14ac:dyDescent="0.25">
      <c r="B241" t="s">
        <v>5</v>
      </c>
      <c r="C241" t="s">
        <v>34</v>
      </c>
      <c r="D241" t="s">
        <v>33</v>
      </c>
      <c r="E241" s="4">
        <v>1652</v>
      </c>
      <c r="F241" s="5">
        <v>93</v>
      </c>
    </row>
    <row r="242" spans="2:6" x14ac:dyDescent="0.25">
      <c r="B242" t="s">
        <v>10</v>
      </c>
      <c r="C242" t="s">
        <v>34</v>
      </c>
      <c r="D242" t="s">
        <v>25</v>
      </c>
      <c r="E242" s="4">
        <v>1428</v>
      </c>
      <c r="F242" s="5">
        <v>93</v>
      </c>
    </row>
    <row r="243" spans="2:6" x14ac:dyDescent="0.25">
      <c r="B243" t="s">
        <v>40</v>
      </c>
      <c r="C243" t="s">
        <v>38</v>
      </c>
      <c r="D243" t="s">
        <v>25</v>
      </c>
      <c r="E243" s="4">
        <v>2541</v>
      </c>
      <c r="F243" s="5">
        <v>90</v>
      </c>
    </row>
    <row r="244" spans="2:6" x14ac:dyDescent="0.25">
      <c r="B244" t="s">
        <v>10</v>
      </c>
      <c r="C244" t="s">
        <v>34</v>
      </c>
      <c r="D244" t="s">
        <v>17</v>
      </c>
      <c r="E244" s="4">
        <v>700</v>
      </c>
      <c r="F244" s="5">
        <v>87</v>
      </c>
    </row>
    <row r="245" spans="2:6" x14ac:dyDescent="0.25">
      <c r="B245" t="s">
        <v>40</v>
      </c>
      <c r="C245" t="s">
        <v>38</v>
      </c>
      <c r="D245" t="s">
        <v>26</v>
      </c>
      <c r="E245" s="4">
        <v>609</v>
      </c>
      <c r="F245" s="5">
        <v>87</v>
      </c>
    </row>
    <row r="246" spans="2:6" x14ac:dyDescent="0.25">
      <c r="B246" t="s">
        <v>8</v>
      </c>
      <c r="C246" t="s">
        <v>37</v>
      </c>
      <c r="D246" t="s">
        <v>21</v>
      </c>
      <c r="E246" s="4">
        <v>434</v>
      </c>
      <c r="F246" s="5">
        <v>87</v>
      </c>
    </row>
    <row r="247" spans="2:6" x14ac:dyDescent="0.25">
      <c r="B247" t="s">
        <v>7</v>
      </c>
      <c r="C247" t="s">
        <v>36</v>
      </c>
      <c r="D247" t="s">
        <v>32</v>
      </c>
      <c r="E247" s="4">
        <v>280</v>
      </c>
      <c r="F247" s="5">
        <v>87</v>
      </c>
    </row>
    <row r="248" spans="2:6" x14ac:dyDescent="0.25">
      <c r="B248" t="s">
        <v>5</v>
      </c>
      <c r="C248" t="s">
        <v>35</v>
      </c>
      <c r="D248" t="s">
        <v>22</v>
      </c>
      <c r="E248" s="4">
        <v>490</v>
      </c>
      <c r="F248" s="5">
        <v>84</v>
      </c>
    </row>
    <row r="249" spans="2:6" x14ac:dyDescent="0.25">
      <c r="B249" t="s">
        <v>8</v>
      </c>
      <c r="C249" t="s">
        <v>38</v>
      </c>
      <c r="D249" t="s">
        <v>22</v>
      </c>
      <c r="E249" s="4">
        <v>168</v>
      </c>
      <c r="F249" s="5">
        <v>84</v>
      </c>
    </row>
    <row r="250" spans="2:6" x14ac:dyDescent="0.25">
      <c r="B250" t="s">
        <v>8</v>
      </c>
      <c r="C250" t="s">
        <v>35</v>
      </c>
      <c r="D250" t="s">
        <v>30</v>
      </c>
      <c r="E250" s="4">
        <v>3598</v>
      </c>
      <c r="F250" s="5">
        <v>81</v>
      </c>
    </row>
    <row r="251" spans="2:6" x14ac:dyDescent="0.25">
      <c r="B251" t="s">
        <v>6</v>
      </c>
      <c r="C251" t="s">
        <v>37</v>
      </c>
      <c r="D251" t="s">
        <v>30</v>
      </c>
      <c r="E251" s="4">
        <v>560</v>
      </c>
      <c r="F251" s="5">
        <v>81</v>
      </c>
    </row>
    <row r="252" spans="2:6" x14ac:dyDescent="0.25">
      <c r="B252" t="s">
        <v>3</v>
      </c>
      <c r="C252" t="s">
        <v>35</v>
      </c>
      <c r="D252" t="s">
        <v>23</v>
      </c>
      <c r="E252" s="4">
        <v>2023</v>
      </c>
      <c r="F252" s="5">
        <v>78</v>
      </c>
    </row>
    <row r="253" spans="2:6" x14ac:dyDescent="0.25">
      <c r="B253" t="s">
        <v>6</v>
      </c>
      <c r="C253" t="s">
        <v>34</v>
      </c>
      <c r="D253" t="s">
        <v>29</v>
      </c>
      <c r="E253" s="4">
        <v>3339</v>
      </c>
      <c r="F253" s="5">
        <v>75</v>
      </c>
    </row>
    <row r="254" spans="2:6" x14ac:dyDescent="0.25">
      <c r="B254" t="s">
        <v>7</v>
      </c>
      <c r="C254" t="s">
        <v>34</v>
      </c>
      <c r="D254" t="s">
        <v>32</v>
      </c>
      <c r="E254" s="4">
        <v>3262</v>
      </c>
      <c r="F254" s="5">
        <v>75</v>
      </c>
    </row>
    <row r="255" spans="2:6" x14ac:dyDescent="0.25">
      <c r="B255" t="s">
        <v>40</v>
      </c>
      <c r="C255" t="s">
        <v>34</v>
      </c>
      <c r="D255" t="s">
        <v>23</v>
      </c>
      <c r="E255" s="4">
        <v>2779</v>
      </c>
      <c r="F255" s="5">
        <v>75</v>
      </c>
    </row>
    <row r="256" spans="2:6" x14ac:dyDescent="0.25">
      <c r="B256" t="s">
        <v>6</v>
      </c>
      <c r="C256" t="s">
        <v>34</v>
      </c>
      <c r="D256" t="s">
        <v>16</v>
      </c>
      <c r="E256" s="4">
        <v>2219</v>
      </c>
      <c r="F256" s="5">
        <v>75</v>
      </c>
    </row>
    <row r="257" spans="2:6" x14ac:dyDescent="0.25">
      <c r="B257" t="s">
        <v>7</v>
      </c>
      <c r="C257" t="s">
        <v>38</v>
      </c>
      <c r="D257" t="s">
        <v>14</v>
      </c>
      <c r="E257" s="4">
        <v>1281</v>
      </c>
      <c r="F257" s="5">
        <v>75</v>
      </c>
    </row>
    <row r="258" spans="2:6" x14ac:dyDescent="0.25">
      <c r="B258" t="s">
        <v>10</v>
      </c>
      <c r="C258" t="s">
        <v>36</v>
      </c>
      <c r="D258" t="s">
        <v>13</v>
      </c>
      <c r="E258" s="4">
        <v>945</v>
      </c>
      <c r="F258" s="5">
        <v>75</v>
      </c>
    </row>
    <row r="259" spans="2:6" x14ac:dyDescent="0.25">
      <c r="B259" t="s">
        <v>5</v>
      </c>
      <c r="C259" t="s">
        <v>37</v>
      </c>
      <c r="D259" t="s">
        <v>22</v>
      </c>
      <c r="E259" s="4">
        <v>518</v>
      </c>
      <c r="F259" s="5">
        <v>75</v>
      </c>
    </row>
    <row r="260" spans="2:6" x14ac:dyDescent="0.25">
      <c r="B260" t="s">
        <v>6</v>
      </c>
      <c r="C260" t="s">
        <v>38</v>
      </c>
      <c r="D260" t="s">
        <v>25</v>
      </c>
      <c r="E260" s="4">
        <v>469</v>
      </c>
      <c r="F260" s="5">
        <v>75</v>
      </c>
    </row>
    <row r="261" spans="2:6" x14ac:dyDescent="0.25">
      <c r="B261" t="s">
        <v>41</v>
      </c>
      <c r="C261" t="s">
        <v>39</v>
      </c>
      <c r="D261" t="s">
        <v>14</v>
      </c>
      <c r="E261" s="4">
        <v>3976</v>
      </c>
      <c r="F261" s="5">
        <v>72</v>
      </c>
    </row>
    <row r="262" spans="2:6" x14ac:dyDescent="0.25">
      <c r="B262" t="s">
        <v>9</v>
      </c>
      <c r="C262" t="s">
        <v>39</v>
      </c>
      <c r="D262" t="s">
        <v>25</v>
      </c>
      <c r="E262" s="4">
        <v>3192</v>
      </c>
      <c r="F262" s="5">
        <v>72</v>
      </c>
    </row>
    <row r="263" spans="2:6" x14ac:dyDescent="0.25">
      <c r="B263" t="s">
        <v>10</v>
      </c>
      <c r="C263" t="s">
        <v>36</v>
      </c>
      <c r="D263" t="s">
        <v>27</v>
      </c>
      <c r="E263" s="4">
        <v>1407</v>
      </c>
      <c r="F263" s="5">
        <v>72</v>
      </c>
    </row>
    <row r="264" spans="2:6" x14ac:dyDescent="0.25">
      <c r="B264" t="s">
        <v>3</v>
      </c>
      <c r="C264" t="s">
        <v>35</v>
      </c>
      <c r="D264" t="s">
        <v>29</v>
      </c>
      <c r="E264" s="4">
        <v>2114</v>
      </c>
      <c r="F264" s="5">
        <v>66</v>
      </c>
    </row>
    <row r="265" spans="2:6" x14ac:dyDescent="0.25">
      <c r="B265" t="s">
        <v>8</v>
      </c>
      <c r="C265" t="s">
        <v>38</v>
      </c>
      <c r="D265" t="s">
        <v>27</v>
      </c>
      <c r="E265" s="4">
        <v>2268</v>
      </c>
      <c r="F265" s="5">
        <v>63</v>
      </c>
    </row>
    <row r="266" spans="2:6" x14ac:dyDescent="0.25">
      <c r="B266" t="s">
        <v>6</v>
      </c>
      <c r="C266" t="s">
        <v>39</v>
      </c>
      <c r="D266" t="s">
        <v>30</v>
      </c>
      <c r="E266" s="4">
        <v>1638</v>
      </c>
      <c r="F266" s="5">
        <v>63</v>
      </c>
    </row>
    <row r="267" spans="2:6" x14ac:dyDescent="0.25">
      <c r="B267" t="s">
        <v>6</v>
      </c>
      <c r="C267" t="s">
        <v>36</v>
      </c>
      <c r="D267" t="s">
        <v>21</v>
      </c>
      <c r="E267" s="4">
        <v>497</v>
      </c>
      <c r="F267" s="5">
        <v>63</v>
      </c>
    </row>
    <row r="268" spans="2:6" x14ac:dyDescent="0.25">
      <c r="B268" t="s">
        <v>3</v>
      </c>
      <c r="C268" t="s">
        <v>34</v>
      </c>
      <c r="D268" t="s">
        <v>26</v>
      </c>
      <c r="E268" s="4">
        <v>3108</v>
      </c>
      <c r="F268" s="5">
        <v>54</v>
      </c>
    </row>
    <row r="269" spans="2:6" x14ac:dyDescent="0.25">
      <c r="B269" t="s">
        <v>6</v>
      </c>
      <c r="C269" t="s">
        <v>38</v>
      </c>
      <c r="D269" t="s">
        <v>31</v>
      </c>
      <c r="E269" s="4">
        <v>2681</v>
      </c>
      <c r="F269" s="5">
        <v>54</v>
      </c>
    </row>
    <row r="270" spans="2:6" x14ac:dyDescent="0.25">
      <c r="B270" t="s">
        <v>2</v>
      </c>
      <c r="C270" t="s">
        <v>37</v>
      </c>
      <c r="D270" t="s">
        <v>14</v>
      </c>
      <c r="E270" s="4">
        <v>1057</v>
      </c>
      <c r="F270" s="5">
        <v>54</v>
      </c>
    </row>
    <row r="271" spans="2:6" x14ac:dyDescent="0.25">
      <c r="B271" t="s">
        <v>2</v>
      </c>
      <c r="C271" t="s">
        <v>34</v>
      </c>
      <c r="D271" t="s">
        <v>13</v>
      </c>
      <c r="E271" s="4">
        <v>252</v>
      </c>
      <c r="F271" s="5">
        <v>54</v>
      </c>
    </row>
    <row r="272" spans="2:6" x14ac:dyDescent="0.25">
      <c r="B272" t="s">
        <v>3</v>
      </c>
      <c r="C272" t="s">
        <v>39</v>
      </c>
      <c r="D272" t="s">
        <v>29</v>
      </c>
      <c r="E272" s="4">
        <v>3640</v>
      </c>
      <c r="F272" s="5">
        <v>51</v>
      </c>
    </row>
    <row r="273" spans="2:6" x14ac:dyDescent="0.25">
      <c r="B273" t="s">
        <v>40</v>
      </c>
      <c r="C273" t="s">
        <v>38</v>
      </c>
      <c r="D273" t="s">
        <v>24</v>
      </c>
      <c r="E273" s="4">
        <v>623</v>
      </c>
      <c r="F273" s="5">
        <v>51</v>
      </c>
    </row>
    <row r="274" spans="2:6" x14ac:dyDescent="0.25">
      <c r="B274" t="s">
        <v>2</v>
      </c>
      <c r="C274" t="s">
        <v>38</v>
      </c>
      <c r="D274" t="s">
        <v>13</v>
      </c>
      <c r="E274" s="4">
        <v>56</v>
      </c>
      <c r="F274" s="5">
        <v>51</v>
      </c>
    </row>
    <row r="275" spans="2:6" x14ac:dyDescent="0.25">
      <c r="B275" t="s">
        <v>7</v>
      </c>
      <c r="C275" t="s">
        <v>34</v>
      </c>
      <c r="D275" t="s">
        <v>33</v>
      </c>
      <c r="E275" s="4">
        <v>2226</v>
      </c>
      <c r="F275" s="5">
        <v>48</v>
      </c>
    </row>
    <row r="276" spans="2:6" x14ac:dyDescent="0.25">
      <c r="B276" t="s">
        <v>40</v>
      </c>
      <c r="C276" t="s">
        <v>35</v>
      </c>
      <c r="D276" t="s">
        <v>24</v>
      </c>
      <c r="E276" s="4">
        <v>1638</v>
      </c>
      <c r="F276" s="5">
        <v>48</v>
      </c>
    </row>
    <row r="277" spans="2:6" x14ac:dyDescent="0.25">
      <c r="B277" t="s">
        <v>6</v>
      </c>
      <c r="C277" t="s">
        <v>34</v>
      </c>
      <c r="D277" t="s">
        <v>4</v>
      </c>
      <c r="E277" s="4">
        <v>525</v>
      </c>
      <c r="F277" s="5">
        <v>48</v>
      </c>
    </row>
    <row r="278" spans="2:6" x14ac:dyDescent="0.25">
      <c r="B278" t="s">
        <v>2</v>
      </c>
      <c r="C278" t="s">
        <v>36</v>
      </c>
      <c r="D278" t="s">
        <v>17</v>
      </c>
      <c r="E278" s="4">
        <v>189</v>
      </c>
      <c r="F278" s="5">
        <v>48</v>
      </c>
    </row>
    <row r="279" spans="2:6" x14ac:dyDescent="0.25">
      <c r="B279" t="s">
        <v>5</v>
      </c>
      <c r="C279" t="s">
        <v>37</v>
      </c>
      <c r="D279" t="s">
        <v>31</v>
      </c>
      <c r="E279" s="4">
        <v>182</v>
      </c>
      <c r="F279" s="5">
        <v>48</v>
      </c>
    </row>
    <row r="280" spans="2:6" x14ac:dyDescent="0.25">
      <c r="B280" t="s">
        <v>9</v>
      </c>
      <c r="C280" t="s">
        <v>37</v>
      </c>
      <c r="D280" t="s">
        <v>28</v>
      </c>
      <c r="E280" s="4">
        <v>2919</v>
      </c>
      <c r="F280" s="5">
        <v>45</v>
      </c>
    </row>
    <row r="281" spans="2:6" x14ac:dyDescent="0.25">
      <c r="B281" t="s">
        <v>40</v>
      </c>
      <c r="C281" t="s">
        <v>38</v>
      </c>
      <c r="D281" t="s">
        <v>29</v>
      </c>
      <c r="E281" s="4">
        <v>2541</v>
      </c>
      <c r="F281" s="5">
        <v>45</v>
      </c>
    </row>
    <row r="282" spans="2:6" x14ac:dyDescent="0.25">
      <c r="B282" t="s">
        <v>2</v>
      </c>
      <c r="C282" t="s">
        <v>37</v>
      </c>
      <c r="D282" t="s">
        <v>15</v>
      </c>
      <c r="E282" s="4">
        <v>2863</v>
      </c>
      <c r="F282" s="5">
        <v>42</v>
      </c>
    </row>
    <row r="283" spans="2:6" x14ac:dyDescent="0.25">
      <c r="B283" t="s">
        <v>3</v>
      </c>
      <c r="C283" t="s">
        <v>36</v>
      </c>
      <c r="D283" t="s">
        <v>25</v>
      </c>
      <c r="E283" s="4">
        <v>3339</v>
      </c>
      <c r="F283" s="5">
        <v>39</v>
      </c>
    </row>
    <row r="284" spans="2:6" x14ac:dyDescent="0.25">
      <c r="B284" t="s">
        <v>40</v>
      </c>
      <c r="C284" t="s">
        <v>38</v>
      </c>
      <c r="D284" t="s">
        <v>31</v>
      </c>
      <c r="E284" s="4">
        <v>1988</v>
      </c>
      <c r="F284" s="5">
        <v>39</v>
      </c>
    </row>
    <row r="285" spans="2:6" x14ac:dyDescent="0.25">
      <c r="B285" t="s">
        <v>41</v>
      </c>
      <c r="C285" t="s">
        <v>34</v>
      </c>
      <c r="D285" t="s">
        <v>17</v>
      </c>
      <c r="E285" s="4">
        <v>1463</v>
      </c>
      <c r="F285" s="5">
        <v>39</v>
      </c>
    </row>
    <row r="286" spans="2:6" x14ac:dyDescent="0.25">
      <c r="B286" t="s">
        <v>2</v>
      </c>
      <c r="C286" t="s">
        <v>39</v>
      </c>
      <c r="D286" t="s">
        <v>23</v>
      </c>
      <c r="E286" s="4">
        <v>630</v>
      </c>
      <c r="F286" s="5">
        <v>36</v>
      </c>
    </row>
    <row r="287" spans="2:6" x14ac:dyDescent="0.25">
      <c r="B287" t="s">
        <v>40</v>
      </c>
      <c r="C287" t="s">
        <v>36</v>
      </c>
      <c r="D287" t="s">
        <v>4</v>
      </c>
      <c r="E287" s="4">
        <v>217</v>
      </c>
      <c r="F287" s="5">
        <v>36</v>
      </c>
    </row>
    <row r="288" spans="2:6" x14ac:dyDescent="0.25">
      <c r="B288" t="s">
        <v>10</v>
      </c>
      <c r="C288" t="s">
        <v>37</v>
      </c>
      <c r="D288" t="s">
        <v>28</v>
      </c>
      <c r="E288" s="4">
        <v>3059</v>
      </c>
      <c r="F288" s="5">
        <v>27</v>
      </c>
    </row>
    <row r="289" spans="2:6" x14ac:dyDescent="0.25">
      <c r="B289" t="s">
        <v>7</v>
      </c>
      <c r="C289" t="s">
        <v>35</v>
      </c>
      <c r="D289" t="s">
        <v>16</v>
      </c>
      <c r="E289" s="4">
        <v>2135</v>
      </c>
      <c r="F289" s="5">
        <v>27</v>
      </c>
    </row>
    <row r="290" spans="2:6" x14ac:dyDescent="0.25">
      <c r="B290" t="s">
        <v>8</v>
      </c>
      <c r="C290" t="s">
        <v>39</v>
      </c>
      <c r="D290" t="s">
        <v>26</v>
      </c>
      <c r="E290" s="4">
        <v>1561</v>
      </c>
      <c r="F290" s="5">
        <v>27</v>
      </c>
    </row>
    <row r="291" spans="2:6" x14ac:dyDescent="0.25">
      <c r="B291" t="s">
        <v>10</v>
      </c>
      <c r="C291" t="s">
        <v>34</v>
      </c>
      <c r="D291" t="s">
        <v>22</v>
      </c>
      <c r="E291" s="4">
        <v>4053</v>
      </c>
      <c r="F291" s="5">
        <v>24</v>
      </c>
    </row>
    <row r="292" spans="2:6" x14ac:dyDescent="0.25">
      <c r="B292" t="s">
        <v>7</v>
      </c>
      <c r="C292" t="s">
        <v>34</v>
      </c>
      <c r="D292" t="s">
        <v>15</v>
      </c>
      <c r="E292" s="4">
        <v>3829</v>
      </c>
      <c r="F292" s="5">
        <v>24</v>
      </c>
    </row>
    <row r="293" spans="2:6" x14ac:dyDescent="0.25">
      <c r="B293" t="s">
        <v>7</v>
      </c>
      <c r="C293" t="s">
        <v>35</v>
      </c>
      <c r="D293" t="s">
        <v>27</v>
      </c>
      <c r="E293" s="4">
        <v>2478</v>
      </c>
      <c r="F293" s="5">
        <v>21</v>
      </c>
    </row>
    <row r="294" spans="2:6" x14ac:dyDescent="0.25">
      <c r="B294" t="s">
        <v>41</v>
      </c>
      <c r="C294" t="s">
        <v>38</v>
      </c>
      <c r="D294" t="s">
        <v>25</v>
      </c>
      <c r="E294" s="4">
        <v>154</v>
      </c>
      <c r="F294" s="5">
        <v>21</v>
      </c>
    </row>
    <row r="295" spans="2:6" x14ac:dyDescent="0.25">
      <c r="B295" t="s">
        <v>3</v>
      </c>
      <c r="C295" t="s">
        <v>34</v>
      </c>
      <c r="D295" t="s">
        <v>20</v>
      </c>
      <c r="E295" s="4">
        <v>2583</v>
      </c>
      <c r="F295" s="5">
        <v>18</v>
      </c>
    </row>
    <row r="296" spans="2:6" x14ac:dyDescent="0.25">
      <c r="B296" t="s">
        <v>3</v>
      </c>
      <c r="C296" t="s">
        <v>36</v>
      </c>
      <c r="D296" t="s">
        <v>19</v>
      </c>
      <c r="E296" s="4">
        <v>1281</v>
      </c>
      <c r="F296" s="5">
        <v>18</v>
      </c>
    </row>
    <row r="297" spans="2:6" x14ac:dyDescent="0.25">
      <c r="B297" t="s">
        <v>2</v>
      </c>
      <c r="C297" t="s">
        <v>37</v>
      </c>
      <c r="D297" t="s">
        <v>19</v>
      </c>
      <c r="E297" s="4">
        <v>238</v>
      </c>
      <c r="F297" s="5">
        <v>18</v>
      </c>
    </row>
    <row r="298" spans="2:6" x14ac:dyDescent="0.25">
      <c r="B298" t="s">
        <v>5</v>
      </c>
      <c r="C298" t="s">
        <v>35</v>
      </c>
      <c r="D298" t="s">
        <v>18</v>
      </c>
      <c r="E298" s="4">
        <v>2415</v>
      </c>
      <c r="F298" s="5">
        <v>15</v>
      </c>
    </row>
    <row r="299" spans="2:6" x14ac:dyDescent="0.25">
      <c r="B299" t="s">
        <v>6</v>
      </c>
      <c r="C299" t="s">
        <v>34</v>
      </c>
      <c r="D299" t="s">
        <v>15</v>
      </c>
      <c r="E299" s="4">
        <v>1442</v>
      </c>
      <c r="F299" s="5">
        <v>15</v>
      </c>
    </row>
    <row r="300" spans="2:6" x14ac:dyDescent="0.25">
      <c r="B300" t="s">
        <v>2</v>
      </c>
      <c r="C300" t="s">
        <v>35</v>
      </c>
      <c r="D300" t="s">
        <v>19</v>
      </c>
      <c r="E300" s="4">
        <v>553</v>
      </c>
      <c r="F300" s="5">
        <v>15</v>
      </c>
    </row>
    <row r="301" spans="2:6" x14ac:dyDescent="0.25">
      <c r="B301" t="s">
        <v>41</v>
      </c>
      <c r="C301" t="s">
        <v>37</v>
      </c>
      <c r="D301" t="s">
        <v>21</v>
      </c>
      <c r="E301" s="4">
        <v>2933</v>
      </c>
      <c r="F301" s="5">
        <v>9</v>
      </c>
    </row>
    <row r="302" spans="2:6" x14ac:dyDescent="0.25">
      <c r="B302" t="s">
        <v>5</v>
      </c>
      <c r="C302" t="s">
        <v>35</v>
      </c>
      <c r="D302" t="s">
        <v>4</v>
      </c>
      <c r="E302" s="4">
        <v>2744</v>
      </c>
      <c r="F302" s="5">
        <v>9</v>
      </c>
    </row>
    <row r="303" spans="2:6" x14ac:dyDescent="0.25">
      <c r="B303" t="s">
        <v>9</v>
      </c>
      <c r="C303" t="s">
        <v>38</v>
      </c>
      <c r="D303" t="s">
        <v>17</v>
      </c>
      <c r="E303" s="4">
        <v>2408</v>
      </c>
      <c r="F303" s="5">
        <v>9</v>
      </c>
    </row>
    <row r="304" spans="2:6" x14ac:dyDescent="0.25">
      <c r="B304" t="s">
        <v>10</v>
      </c>
      <c r="C304" t="s">
        <v>35</v>
      </c>
      <c r="D304" t="s">
        <v>15</v>
      </c>
      <c r="E304" s="4">
        <v>2562</v>
      </c>
      <c r="F304" s="5">
        <v>6</v>
      </c>
    </row>
    <row r="305" spans="2:6" x14ac:dyDescent="0.25">
      <c r="B305" t="s">
        <v>6</v>
      </c>
      <c r="C305" t="s">
        <v>38</v>
      </c>
      <c r="D305" t="s">
        <v>16</v>
      </c>
      <c r="E305" s="4">
        <v>938</v>
      </c>
      <c r="F305" s="5">
        <v>6</v>
      </c>
    </row>
    <row r="306" spans="2:6" x14ac:dyDescent="0.25">
      <c r="B306" t="s">
        <v>2</v>
      </c>
      <c r="C306" t="s">
        <v>38</v>
      </c>
      <c r="D306" t="s">
        <v>4</v>
      </c>
      <c r="E306" s="4">
        <v>3549</v>
      </c>
      <c r="F306" s="5">
        <v>3</v>
      </c>
    </row>
    <row r="307" spans="2:6" x14ac:dyDescent="0.25">
      <c r="B307" t="s">
        <v>6</v>
      </c>
      <c r="C307" t="s">
        <v>39</v>
      </c>
      <c r="D307" t="s">
        <v>24</v>
      </c>
      <c r="E307" s="4">
        <v>2989</v>
      </c>
      <c r="F307" s="5">
        <v>3</v>
      </c>
    </row>
  </sheetData>
  <conditionalFormatting sqref="F8:F307">
    <cfRule type="duplicateValues" dxfId="3" priority="2"/>
  </conditionalFormatting>
  <conditionalFormatting sqref="E8:E307">
    <cfRule type="top10" dxfId="2" priority="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340A0-31F4-4653-A621-028DBE491851}">
  <dimension ref="B3:M11"/>
  <sheetViews>
    <sheetView showGridLines="0" workbookViewId="0">
      <selection activeCell="C6" sqref="C6"/>
    </sheetView>
  </sheetViews>
  <sheetFormatPr defaultRowHeight="15" x14ac:dyDescent="0.25"/>
  <cols>
    <col min="2" max="2" width="13.28515625" customWidth="1"/>
    <col min="3" max="3" width="13.28515625" bestFit="1" customWidth="1"/>
    <col min="4" max="4" width="7.7109375" customWidth="1"/>
  </cols>
  <sheetData>
    <row r="3" spans="2:13" x14ac:dyDescent="0.25">
      <c r="B3" t="s">
        <v>77</v>
      </c>
    </row>
    <row r="4" spans="2:13" x14ac:dyDescent="0.25">
      <c r="G4" t="s">
        <v>79</v>
      </c>
    </row>
    <row r="5" spans="2:13" x14ac:dyDescent="0.25">
      <c r="B5" s="15" t="s">
        <v>78</v>
      </c>
      <c r="C5" s="28" t="s">
        <v>1</v>
      </c>
      <c r="D5" s="28"/>
      <c r="E5" s="16" t="s">
        <v>50</v>
      </c>
      <c r="K5" t="s">
        <v>78</v>
      </c>
      <c r="L5" t="s">
        <v>1</v>
      </c>
      <c r="M5" t="s">
        <v>50</v>
      </c>
    </row>
    <row r="6" spans="2:13" x14ac:dyDescent="0.25">
      <c r="B6" s="17" t="s">
        <v>34</v>
      </c>
      <c r="C6" s="18">
        <f>SUMIFS(data[Amount],data[Geography],B6)</f>
        <v>252469</v>
      </c>
      <c r="D6" s="18">
        <f>C6</f>
        <v>252469</v>
      </c>
      <c r="E6" s="20">
        <f>SUMIFS(data[Units], data[Geography],B6)</f>
        <v>8760</v>
      </c>
      <c r="K6" t="s">
        <v>34</v>
      </c>
      <c r="L6">
        <f>SUMIFS(data[Amount],data[Geography],K6)</f>
        <v>252469</v>
      </c>
      <c r="M6">
        <f>SUMIFS(data[Units], data[Geography],K6)</f>
        <v>8760</v>
      </c>
    </row>
    <row r="7" spans="2:13" x14ac:dyDescent="0.25">
      <c r="B7" s="17" t="s">
        <v>36</v>
      </c>
      <c r="C7" s="18">
        <f>SUMIFS(data[Amount],data[Geography],B7)</f>
        <v>237944</v>
      </c>
      <c r="D7" s="18">
        <f t="shared" ref="D7:D11" si="0">C7</f>
        <v>237944</v>
      </c>
      <c r="E7" s="20">
        <f>SUMIFS(data[Units], data[Geography],B7)</f>
        <v>7302</v>
      </c>
      <c r="K7" t="s">
        <v>36</v>
      </c>
      <c r="L7">
        <f>SUMIFS(data[Amount],data[Geography],K7)</f>
        <v>237944</v>
      </c>
      <c r="M7">
        <f>SUMIFS(data[Units], data[Geography],K7)</f>
        <v>7302</v>
      </c>
    </row>
    <row r="8" spans="2:13" x14ac:dyDescent="0.25">
      <c r="B8" s="17" t="s">
        <v>37</v>
      </c>
      <c r="C8" s="18">
        <f>SUMIFS(data[Amount],data[Geography],B8)</f>
        <v>218813</v>
      </c>
      <c r="D8" s="18">
        <f t="shared" si="0"/>
        <v>218813</v>
      </c>
      <c r="E8" s="20">
        <f>SUMIFS(data[Units], data[Geography],B8)</f>
        <v>7431</v>
      </c>
      <c r="K8" t="s">
        <v>37</v>
      </c>
      <c r="L8">
        <f>SUMIFS(data[Amount],data[Geography],K8)</f>
        <v>218813</v>
      </c>
      <c r="M8">
        <f>SUMIFS(data[Units], data[Geography],K8)</f>
        <v>7431</v>
      </c>
    </row>
    <row r="9" spans="2:13" x14ac:dyDescent="0.25">
      <c r="B9" s="17" t="s">
        <v>35</v>
      </c>
      <c r="C9" s="18">
        <f>SUMIFS(data[Amount],data[Geography],B9)</f>
        <v>189434</v>
      </c>
      <c r="D9" s="18">
        <f t="shared" si="0"/>
        <v>189434</v>
      </c>
      <c r="E9" s="20">
        <f>SUMIFS(data[Units], data[Geography],B9)</f>
        <v>10158</v>
      </c>
      <c r="K9" t="s">
        <v>35</v>
      </c>
      <c r="L9">
        <f>SUMIFS(data[Amount],data[Geography],K9)</f>
        <v>189434</v>
      </c>
      <c r="M9">
        <f>SUMIFS(data[Units], data[Geography],K9)</f>
        <v>10158</v>
      </c>
    </row>
    <row r="10" spans="2:13" x14ac:dyDescent="0.25">
      <c r="B10" s="17" t="s">
        <v>39</v>
      </c>
      <c r="C10" s="18">
        <f>SUMIFS(data[Amount],data[Geography],B10)</f>
        <v>173530</v>
      </c>
      <c r="D10" s="18">
        <f t="shared" si="0"/>
        <v>173530</v>
      </c>
      <c r="E10" s="20">
        <f>SUMIFS(data[Units], data[Geography],B10)</f>
        <v>5745</v>
      </c>
      <c r="K10" t="s">
        <v>39</v>
      </c>
      <c r="L10">
        <f>SUMIFS(data[Amount],data[Geography],K10)</f>
        <v>173530</v>
      </c>
      <c r="M10">
        <f>SUMIFS(data[Units], data[Geography],K10)</f>
        <v>5745</v>
      </c>
    </row>
    <row r="11" spans="2:13" x14ac:dyDescent="0.25">
      <c r="B11" s="17" t="s">
        <v>38</v>
      </c>
      <c r="C11" s="18">
        <f>SUMIFS(data[Amount],data[Geography],B11)</f>
        <v>168679</v>
      </c>
      <c r="D11" s="18">
        <f t="shared" si="0"/>
        <v>168679</v>
      </c>
      <c r="E11" s="20">
        <f>SUMIFS(data[Units], data[Geography],B11)</f>
        <v>6264</v>
      </c>
      <c r="K11" t="s">
        <v>38</v>
      </c>
      <c r="L11">
        <f>SUMIFS(data[Amount],data[Geography],K11)</f>
        <v>168679</v>
      </c>
      <c r="M11">
        <f>SUMIFS(data[Units], data[Geography],K11)</f>
        <v>6264</v>
      </c>
    </row>
  </sheetData>
  <mergeCells count="1">
    <mergeCell ref="C5:D5"/>
  </mergeCells>
  <conditionalFormatting sqref="D6:D11">
    <cfRule type="dataBar" priority="1">
      <dataBar showValue="0">
        <cfvo type="min"/>
        <cfvo type="max"/>
        <color theme="4" tint="0.59999389629810485"/>
      </dataBar>
      <extLst>
        <ext xmlns:x14="http://schemas.microsoft.com/office/spreadsheetml/2009/9/main" uri="{B025F937-C7B1-47D3-B67F-A62EFF666E3E}">
          <x14:id>{8D00CE19-AD81-4D37-ACF3-DA99100AF774}</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D00CE19-AD81-4D37-ACF3-DA99100AF774}">
            <x14:dataBar minLength="0" maxLength="100" gradient="0">
              <x14:cfvo type="autoMin"/>
              <x14:cfvo type="autoMax"/>
              <x14:negativeFillColor rgb="FFFF0000"/>
              <x14:axisColor rgb="FF000000"/>
            </x14:dataBar>
          </x14:cfRule>
          <xm:sqref>D6:D11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23A3A-E1FB-44FE-9EF8-113462F87E2A}">
  <dimension ref="B3:E9"/>
  <sheetViews>
    <sheetView workbookViewId="0">
      <selection activeCell="K18" sqref="K18"/>
    </sheetView>
  </sheetViews>
  <sheetFormatPr defaultRowHeight="15" x14ac:dyDescent="0.25"/>
  <cols>
    <col min="2" max="2" width="13.140625" bestFit="1" customWidth="1"/>
    <col min="3" max="3" width="14.85546875" bestFit="1" customWidth="1"/>
    <col min="4" max="4" width="4" bestFit="1" customWidth="1"/>
    <col min="5" max="5" width="12.28515625" bestFit="1" customWidth="1"/>
  </cols>
  <sheetData>
    <row r="3" spans="2:5" x14ac:dyDescent="0.25">
      <c r="B3" s="21" t="s">
        <v>80</v>
      </c>
      <c r="C3" t="s">
        <v>82</v>
      </c>
      <c r="D3" t="s">
        <v>84</v>
      </c>
      <c r="E3" t="s">
        <v>83</v>
      </c>
    </row>
    <row r="4" spans="2:5" x14ac:dyDescent="0.25">
      <c r="B4" s="22" t="s">
        <v>34</v>
      </c>
      <c r="C4" s="23">
        <v>252469</v>
      </c>
      <c r="D4" s="23">
        <v>252469</v>
      </c>
      <c r="E4" s="23">
        <v>8760</v>
      </c>
    </row>
    <row r="5" spans="2:5" x14ac:dyDescent="0.25">
      <c r="B5" s="22" t="s">
        <v>36</v>
      </c>
      <c r="C5" s="23">
        <v>237944</v>
      </c>
      <c r="D5" s="23">
        <v>237944</v>
      </c>
      <c r="E5" s="23">
        <v>7302</v>
      </c>
    </row>
    <row r="6" spans="2:5" x14ac:dyDescent="0.25">
      <c r="B6" s="22" t="s">
        <v>37</v>
      </c>
      <c r="C6" s="23">
        <v>218813</v>
      </c>
      <c r="D6" s="23">
        <v>218813</v>
      </c>
      <c r="E6" s="23">
        <v>7431</v>
      </c>
    </row>
    <row r="7" spans="2:5" x14ac:dyDescent="0.25">
      <c r="B7" s="22" t="s">
        <v>35</v>
      </c>
      <c r="C7" s="23">
        <v>189434</v>
      </c>
      <c r="D7" s="23">
        <v>189434</v>
      </c>
      <c r="E7" s="23">
        <v>10158</v>
      </c>
    </row>
    <row r="8" spans="2:5" x14ac:dyDescent="0.25">
      <c r="B8" s="22" t="s">
        <v>39</v>
      </c>
      <c r="C8" s="23">
        <v>173530</v>
      </c>
      <c r="D8" s="23">
        <v>173530</v>
      </c>
      <c r="E8" s="23">
        <v>5745</v>
      </c>
    </row>
    <row r="9" spans="2:5" x14ac:dyDescent="0.25">
      <c r="B9" s="22" t="s">
        <v>38</v>
      </c>
      <c r="C9" s="23">
        <v>168679</v>
      </c>
      <c r="D9" s="23">
        <v>168679</v>
      </c>
      <c r="E9" s="23">
        <v>6264</v>
      </c>
    </row>
  </sheetData>
  <conditionalFormatting pivot="1" sqref="D4:D9">
    <cfRule type="dataBar" priority="1">
      <dataBar showValue="0">
        <cfvo type="min"/>
        <cfvo type="max"/>
        <color rgb="FF006600"/>
      </dataBar>
      <extLst>
        <ext xmlns:x14="http://schemas.microsoft.com/office/spreadsheetml/2009/9/main" uri="{B025F937-C7B1-47D3-B67F-A62EFF666E3E}">
          <x14:id>{38AF3CA6-C2AC-4BE7-9DFA-19236EF3A113}</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8AF3CA6-C2AC-4BE7-9DFA-19236EF3A113}">
            <x14:dataBar minLength="0" maxLength="100" gradient="0">
              <x14:cfvo type="autoMin"/>
              <x14:cfvo type="autoMax"/>
              <x14:negativeFillColor rgb="FFFF0000"/>
              <x14:axisColor rgb="FF000000"/>
            </x14:dataBar>
          </x14:cfRule>
          <xm:sqref>D4:D9</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E6015-0091-43B6-8DD5-950038FFE3B7}">
  <dimension ref="B2:C10"/>
  <sheetViews>
    <sheetView workbookViewId="0">
      <selection activeCell="F16" sqref="F16"/>
    </sheetView>
  </sheetViews>
  <sheetFormatPr defaultRowHeight="15" x14ac:dyDescent="0.25"/>
  <cols>
    <col min="2" max="2" width="19.42578125" bestFit="1" customWidth="1"/>
    <col min="3" max="5" width="12.140625" bestFit="1" customWidth="1"/>
  </cols>
  <sheetData>
    <row r="2" spans="2:3" x14ac:dyDescent="0.25">
      <c r="B2" t="s">
        <v>85</v>
      </c>
    </row>
    <row r="4" spans="2:3" x14ac:dyDescent="0.25">
      <c r="B4" s="21" t="s">
        <v>80</v>
      </c>
      <c r="C4" t="s">
        <v>86</v>
      </c>
    </row>
    <row r="5" spans="2:3" x14ac:dyDescent="0.25">
      <c r="B5" s="22" t="s">
        <v>15</v>
      </c>
      <c r="C5" s="24">
        <v>44.990867579908674</v>
      </c>
    </row>
    <row r="6" spans="2:3" x14ac:dyDescent="0.25">
      <c r="B6" s="22" t="s">
        <v>33</v>
      </c>
      <c r="C6" s="24">
        <v>37.303128371089535</v>
      </c>
    </row>
    <row r="7" spans="2:3" x14ac:dyDescent="0.25">
      <c r="B7" s="22" t="s">
        <v>24</v>
      </c>
      <c r="C7" s="24">
        <v>33.88697318007663</v>
      </c>
    </row>
    <row r="8" spans="2:3" x14ac:dyDescent="0.25">
      <c r="B8" s="22" t="s">
        <v>26</v>
      </c>
      <c r="C8" s="24">
        <v>32.807189542483663</v>
      </c>
    </row>
    <row r="9" spans="2:3" x14ac:dyDescent="0.25">
      <c r="B9" s="22" t="s">
        <v>22</v>
      </c>
      <c r="C9" s="24">
        <v>32.301656920077974</v>
      </c>
    </row>
    <row r="10" spans="2:3" x14ac:dyDescent="0.25">
      <c r="B10" s="22" t="s">
        <v>81</v>
      </c>
      <c r="C10" s="24">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5E24-882A-4E68-99B4-C1CADA19EE77}">
  <dimension ref="B2:W305"/>
  <sheetViews>
    <sheetView workbookViewId="0">
      <selection activeCell="N25" sqref="N25"/>
    </sheetView>
  </sheetViews>
  <sheetFormatPr defaultRowHeight="15" x14ac:dyDescent="0.25"/>
  <sheetData>
    <row r="2" spans="2:23" x14ac:dyDescent="0.25">
      <c r="B2" t="s">
        <v>87</v>
      </c>
    </row>
    <row r="5" spans="2:23" x14ac:dyDescent="0.25">
      <c r="S5" s="6" t="s">
        <v>11</v>
      </c>
      <c r="T5" s="6" t="s">
        <v>12</v>
      </c>
      <c r="U5" s="6" t="s">
        <v>0</v>
      </c>
      <c r="V5" s="10" t="s">
        <v>1</v>
      </c>
      <c r="W5" s="10" t="s">
        <v>50</v>
      </c>
    </row>
    <row r="6" spans="2:23" x14ac:dyDescent="0.25">
      <c r="S6" t="s">
        <v>40</v>
      </c>
      <c r="T6" t="s">
        <v>37</v>
      </c>
      <c r="U6" t="s">
        <v>30</v>
      </c>
      <c r="V6" s="4">
        <v>1624</v>
      </c>
      <c r="W6" s="5">
        <v>114</v>
      </c>
    </row>
    <row r="7" spans="2:23" x14ac:dyDescent="0.25">
      <c r="S7" t="s">
        <v>8</v>
      </c>
      <c r="T7" t="s">
        <v>35</v>
      </c>
      <c r="U7" t="s">
        <v>32</v>
      </c>
      <c r="V7" s="4">
        <v>6706</v>
      </c>
      <c r="W7" s="5">
        <v>459</v>
      </c>
    </row>
    <row r="8" spans="2:23" x14ac:dyDescent="0.25">
      <c r="S8" t="s">
        <v>9</v>
      </c>
      <c r="T8" t="s">
        <v>35</v>
      </c>
      <c r="U8" t="s">
        <v>4</v>
      </c>
      <c r="V8" s="4">
        <v>959</v>
      </c>
      <c r="W8" s="5">
        <v>147</v>
      </c>
    </row>
    <row r="9" spans="2:23" x14ac:dyDescent="0.25">
      <c r="S9" t="s">
        <v>41</v>
      </c>
      <c r="T9" t="s">
        <v>36</v>
      </c>
      <c r="U9" t="s">
        <v>18</v>
      </c>
      <c r="V9" s="4">
        <v>9632</v>
      </c>
      <c r="W9" s="5">
        <v>288</v>
      </c>
    </row>
    <row r="10" spans="2:23" x14ac:dyDescent="0.25">
      <c r="S10" t="s">
        <v>6</v>
      </c>
      <c r="T10" t="s">
        <v>39</v>
      </c>
      <c r="U10" t="s">
        <v>25</v>
      </c>
      <c r="V10" s="4">
        <v>2100</v>
      </c>
      <c r="W10" s="5">
        <v>414</v>
      </c>
    </row>
    <row r="11" spans="2:23" x14ac:dyDescent="0.25">
      <c r="S11" t="s">
        <v>40</v>
      </c>
      <c r="T11" t="s">
        <v>35</v>
      </c>
      <c r="U11" t="s">
        <v>33</v>
      </c>
      <c r="V11" s="4">
        <v>8869</v>
      </c>
      <c r="W11" s="5">
        <v>432</v>
      </c>
    </row>
    <row r="12" spans="2:23" x14ac:dyDescent="0.25">
      <c r="S12" t="s">
        <v>6</v>
      </c>
      <c r="T12" t="s">
        <v>38</v>
      </c>
      <c r="U12" t="s">
        <v>31</v>
      </c>
      <c r="V12" s="4">
        <v>2681</v>
      </c>
      <c r="W12" s="5">
        <v>54</v>
      </c>
    </row>
    <row r="13" spans="2:23" x14ac:dyDescent="0.25">
      <c r="S13" t="s">
        <v>8</v>
      </c>
      <c r="T13" t="s">
        <v>35</v>
      </c>
      <c r="U13" t="s">
        <v>22</v>
      </c>
      <c r="V13" s="4">
        <v>5012</v>
      </c>
      <c r="W13" s="5">
        <v>210</v>
      </c>
    </row>
    <row r="14" spans="2:23" x14ac:dyDescent="0.25">
      <c r="S14" t="s">
        <v>7</v>
      </c>
      <c r="T14" t="s">
        <v>38</v>
      </c>
      <c r="U14" t="s">
        <v>14</v>
      </c>
      <c r="V14" s="4">
        <v>1281</v>
      </c>
      <c r="W14" s="5">
        <v>75</v>
      </c>
    </row>
    <row r="15" spans="2:23" x14ac:dyDescent="0.25">
      <c r="S15" t="s">
        <v>5</v>
      </c>
      <c r="T15" t="s">
        <v>37</v>
      </c>
      <c r="U15" t="s">
        <v>14</v>
      </c>
      <c r="V15" s="4">
        <v>4991</v>
      </c>
      <c r="W15" s="5">
        <v>12</v>
      </c>
    </row>
    <row r="16" spans="2:23" x14ac:dyDescent="0.25">
      <c r="S16" t="s">
        <v>2</v>
      </c>
      <c r="T16" t="s">
        <v>39</v>
      </c>
      <c r="U16" t="s">
        <v>25</v>
      </c>
      <c r="V16" s="4">
        <v>1785</v>
      </c>
      <c r="W16" s="5">
        <v>462</v>
      </c>
    </row>
    <row r="17" spans="19:23" x14ac:dyDescent="0.25">
      <c r="S17" t="s">
        <v>3</v>
      </c>
      <c r="T17" t="s">
        <v>37</v>
      </c>
      <c r="U17" t="s">
        <v>17</v>
      </c>
      <c r="V17" s="4">
        <v>3983</v>
      </c>
      <c r="W17" s="5">
        <v>144</v>
      </c>
    </row>
    <row r="18" spans="19:23" x14ac:dyDescent="0.25">
      <c r="S18" t="s">
        <v>9</v>
      </c>
      <c r="T18" t="s">
        <v>38</v>
      </c>
      <c r="U18" t="s">
        <v>16</v>
      </c>
      <c r="V18" s="4">
        <v>2646</v>
      </c>
      <c r="W18" s="5">
        <v>120</v>
      </c>
    </row>
    <row r="19" spans="19:23" x14ac:dyDescent="0.25">
      <c r="S19" t="s">
        <v>2</v>
      </c>
      <c r="T19" t="s">
        <v>34</v>
      </c>
      <c r="U19" t="s">
        <v>13</v>
      </c>
      <c r="V19" s="4">
        <v>252</v>
      </c>
      <c r="W19" s="5">
        <v>54</v>
      </c>
    </row>
    <row r="20" spans="19:23" x14ac:dyDescent="0.25">
      <c r="S20" t="s">
        <v>3</v>
      </c>
      <c r="T20" t="s">
        <v>35</v>
      </c>
      <c r="U20" t="s">
        <v>25</v>
      </c>
      <c r="V20" s="4">
        <v>2464</v>
      </c>
      <c r="W20" s="5">
        <v>234</v>
      </c>
    </row>
    <row r="21" spans="19:23" x14ac:dyDescent="0.25">
      <c r="S21" t="s">
        <v>3</v>
      </c>
      <c r="T21" t="s">
        <v>35</v>
      </c>
      <c r="U21" t="s">
        <v>29</v>
      </c>
      <c r="V21" s="4">
        <v>2114</v>
      </c>
      <c r="W21" s="5">
        <v>66</v>
      </c>
    </row>
    <row r="22" spans="19:23" x14ac:dyDescent="0.25">
      <c r="S22" t="s">
        <v>6</v>
      </c>
      <c r="T22" t="s">
        <v>37</v>
      </c>
      <c r="U22" t="s">
        <v>31</v>
      </c>
      <c r="V22" s="4">
        <v>7693</v>
      </c>
      <c r="W22" s="5">
        <v>87</v>
      </c>
    </row>
    <row r="23" spans="19:23" x14ac:dyDescent="0.25">
      <c r="S23" t="s">
        <v>5</v>
      </c>
      <c r="T23" t="s">
        <v>34</v>
      </c>
      <c r="U23" t="s">
        <v>20</v>
      </c>
      <c r="V23" s="4">
        <v>15610</v>
      </c>
      <c r="W23" s="5">
        <v>339</v>
      </c>
    </row>
    <row r="24" spans="19:23" x14ac:dyDescent="0.25">
      <c r="S24" t="s">
        <v>41</v>
      </c>
      <c r="T24" t="s">
        <v>34</v>
      </c>
      <c r="U24" t="s">
        <v>22</v>
      </c>
      <c r="V24" s="4">
        <v>336</v>
      </c>
      <c r="W24" s="5">
        <v>144</v>
      </c>
    </row>
    <row r="25" spans="19:23" x14ac:dyDescent="0.25">
      <c r="S25" t="s">
        <v>2</v>
      </c>
      <c r="T25" t="s">
        <v>39</v>
      </c>
      <c r="U25" t="s">
        <v>20</v>
      </c>
      <c r="V25" s="4">
        <v>9443</v>
      </c>
      <c r="W25" s="5">
        <v>162</v>
      </c>
    </row>
    <row r="26" spans="19:23" x14ac:dyDescent="0.25">
      <c r="S26" t="s">
        <v>9</v>
      </c>
      <c r="T26" t="s">
        <v>34</v>
      </c>
      <c r="U26" t="s">
        <v>23</v>
      </c>
      <c r="V26" s="4">
        <v>8155</v>
      </c>
      <c r="W26" s="5">
        <v>90</v>
      </c>
    </row>
    <row r="27" spans="19:23" x14ac:dyDescent="0.25">
      <c r="S27" t="s">
        <v>8</v>
      </c>
      <c r="T27" t="s">
        <v>38</v>
      </c>
      <c r="U27" t="s">
        <v>23</v>
      </c>
      <c r="V27" s="4">
        <v>1701</v>
      </c>
      <c r="W27" s="5">
        <v>234</v>
      </c>
    </row>
    <row r="28" spans="19:23" x14ac:dyDescent="0.25">
      <c r="S28" t="s">
        <v>10</v>
      </c>
      <c r="T28" t="s">
        <v>38</v>
      </c>
      <c r="U28" t="s">
        <v>22</v>
      </c>
      <c r="V28" s="4">
        <v>2205</v>
      </c>
      <c r="W28" s="5">
        <v>141</v>
      </c>
    </row>
    <row r="29" spans="19:23" x14ac:dyDescent="0.25">
      <c r="S29" t="s">
        <v>8</v>
      </c>
      <c r="T29" t="s">
        <v>37</v>
      </c>
      <c r="U29" t="s">
        <v>19</v>
      </c>
      <c r="V29" s="4">
        <v>1771</v>
      </c>
      <c r="W29" s="5">
        <v>204</v>
      </c>
    </row>
    <row r="30" spans="19:23" x14ac:dyDescent="0.25">
      <c r="S30" t="s">
        <v>41</v>
      </c>
      <c r="T30" t="s">
        <v>35</v>
      </c>
      <c r="U30" t="s">
        <v>15</v>
      </c>
      <c r="V30" s="4">
        <v>2114</v>
      </c>
      <c r="W30" s="5">
        <v>186</v>
      </c>
    </row>
    <row r="31" spans="19:23" x14ac:dyDescent="0.25">
      <c r="S31" t="s">
        <v>41</v>
      </c>
      <c r="T31" t="s">
        <v>36</v>
      </c>
      <c r="U31" t="s">
        <v>13</v>
      </c>
      <c r="V31" s="4">
        <v>10311</v>
      </c>
      <c r="W31" s="5">
        <v>231</v>
      </c>
    </row>
    <row r="32" spans="19:23" x14ac:dyDescent="0.25">
      <c r="S32" t="s">
        <v>3</v>
      </c>
      <c r="T32" t="s">
        <v>39</v>
      </c>
      <c r="U32" t="s">
        <v>16</v>
      </c>
      <c r="V32" s="4">
        <v>21</v>
      </c>
      <c r="W32" s="5">
        <v>168</v>
      </c>
    </row>
    <row r="33" spans="19:23" x14ac:dyDescent="0.25">
      <c r="S33" t="s">
        <v>10</v>
      </c>
      <c r="T33" t="s">
        <v>35</v>
      </c>
      <c r="U33" t="s">
        <v>20</v>
      </c>
      <c r="V33" s="4">
        <v>1974</v>
      </c>
      <c r="W33" s="5">
        <v>195</v>
      </c>
    </row>
    <row r="34" spans="19:23" x14ac:dyDescent="0.25">
      <c r="S34" t="s">
        <v>5</v>
      </c>
      <c r="T34" t="s">
        <v>36</v>
      </c>
      <c r="U34" t="s">
        <v>23</v>
      </c>
      <c r="V34" s="4">
        <v>6314</v>
      </c>
      <c r="W34" s="5">
        <v>15</v>
      </c>
    </row>
    <row r="35" spans="19:23" x14ac:dyDescent="0.25">
      <c r="S35" t="s">
        <v>10</v>
      </c>
      <c r="T35" t="s">
        <v>37</v>
      </c>
      <c r="U35" t="s">
        <v>23</v>
      </c>
      <c r="V35" s="4">
        <v>4683</v>
      </c>
      <c r="W35" s="5">
        <v>30</v>
      </c>
    </row>
    <row r="36" spans="19:23" x14ac:dyDescent="0.25">
      <c r="S36" t="s">
        <v>41</v>
      </c>
      <c r="T36" t="s">
        <v>37</v>
      </c>
      <c r="U36" t="s">
        <v>24</v>
      </c>
      <c r="V36" s="4">
        <v>6398</v>
      </c>
      <c r="W36" s="5">
        <v>102</v>
      </c>
    </row>
    <row r="37" spans="19:23" x14ac:dyDescent="0.25">
      <c r="S37" t="s">
        <v>2</v>
      </c>
      <c r="T37" t="s">
        <v>35</v>
      </c>
      <c r="U37" t="s">
        <v>19</v>
      </c>
      <c r="V37" s="4">
        <v>553</v>
      </c>
      <c r="W37" s="5">
        <v>15</v>
      </c>
    </row>
    <row r="38" spans="19:23" x14ac:dyDescent="0.25">
      <c r="S38" t="s">
        <v>8</v>
      </c>
      <c r="T38" t="s">
        <v>39</v>
      </c>
      <c r="U38" t="s">
        <v>30</v>
      </c>
      <c r="V38" s="4">
        <v>7021</v>
      </c>
      <c r="W38" s="5">
        <v>183</v>
      </c>
    </row>
    <row r="39" spans="19:23" x14ac:dyDescent="0.25">
      <c r="S39" t="s">
        <v>40</v>
      </c>
      <c r="T39" t="s">
        <v>39</v>
      </c>
      <c r="U39" t="s">
        <v>22</v>
      </c>
      <c r="V39" s="4">
        <v>5817</v>
      </c>
      <c r="W39" s="5">
        <v>12</v>
      </c>
    </row>
    <row r="40" spans="19:23" x14ac:dyDescent="0.25">
      <c r="S40" t="s">
        <v>41</v>
      </c>
      <c r="T40" t="s">
        <v>39</v>
      </c>
      <c r="U40" t="s">
        <v>14</v>
      </c>
      <c r="V40" s="4">
        <v>3976</v>
      </c>
      <c r="W40" s="5">
        <v>72</v>
      </c>
    </row>
    <row r="41" spans="19:23" x14ac:dyDescent="0.25">
      <c r="S41" t="s">
        <v>6</v>
      </c>
      <c r="T41" t="s">
        <v>38</v>
      </c>
      <c r="U41" t="s">
        <v>27</v>
      </c>
      <c r="V41" s="4">
        <v>1134</v>
      </c>
      <c r="W41" s="5">
        <v>282</v>
      </c>
    </row>
    <row r="42" spans="19:23" x14ac:dyDescent="0.25">
      <c r="S42" t="s">
        <v>2</v>
      </c>
      <c r="T42" t="s">
        <v>39</v>
      </c>
      <c r="U42" t="s">
        <v>28</v>
      </c>
      <c r="V42" s="4">
        <v>6027</v>
      </c>
      <c r="W42" s="5">
        <v>144</v>
      </c>
    </row>
    <row r="43" spans="19:23" x14ac:dyDescent="0.25">
      <c r="S43" t="s">
        <v>6</v>
      </c>
      <c r="T43" t="s">
        <v>37</v>
      </c>
      <c r="U43" t="s">
        <v>16</v>
      </c>
      <c r="V43" s="4">
        <v>1904</v>
      </c>
      <c r="W43" s="5">
        <v>405</v>
      </c>
    </row>
    <row r="44" spans="19:23" x14ac:dyDescent="0.25">
      <c r="S44" t="s">
        <v>7</v>
      </c>
      <c r="T44" t="s">
        <v>34</v>
      </c>
      <c r="U44" t="s">
        <v>32</v>
      </c>
      <c r="V44" s="4">
        <v>3262</v>
      </c>
      <c r="W44" s="5">
        <v>75</v>
      </c>
    </row>
    <row r="45" spans="19:23" x14ac:dyDescent="0.25">
      <c r="S45" t="s">
        <v>40</v>
      </c>
      <c r="T45" t="s">
        <v>34</v>
      </c>
      <c r="U45" t="s">
        <v>27</v>
      </c>
      <c r="V45" s="4">
        <v>2289</v>
      </c>
      <c r="W45" s="5">
        <v>135</v>
      </c>
    </row>
    <row r="46" spans="19:23" x14ac:dyDescent="0.25">
      <c r="S46" t="s">
        <v>5</v>
      </c>
      <c r="T46" t="s">
        <v>34</v>
      </c>
      <c r="U46" t="s">
        <v>27</v>
      </c>
      <c r="V46" s="4">
        <v>6986</v>
      </c>
      <c r="W46" s="5">
        <v>21</v>
      </c>
    </row>
    <row r="47" spans="19:23" x14ac:dyDescent="0.25">
      <c r="S47" t="s">
        <v>2</v>
      </c>
      <c r="T47" t="s">
        <v>38</v>
      </c>
      <c r="U47" t="s">
        <v>23</v>
      </c>
      <c r="V47" s="4">
        <v>4417</v>
      </c>
      <c r="W47" s="5">
        <v>153</v>
      </c>
    </row>
    <row r="48" spans="19:23" x14ac:dyDescent="0.25">
      <c r="S48" t="s">
        <v>6</v>
      </c>
      <c r="T48" t="s">
        <v>34</v>
      </c>
      <c r="U48" t="s">
        <v>15</v>
      </c>
      <c r="V48" s="4">
        <v>1442</v>
      </c>
      <c r="W48" s="5">
        <v>15</v>
      </c>
    </row>
    <row r="49" spans="19:23" x14ac:dyDescent="0.25">
      <c r="S49" t="s">
        <v>3</v>
      </c>
      <c r="T49" t="s">
        <v>35</v>
      </c>
      <c r="U49" t="s">
        <v>14</v>
      </c>
      <c r="V49" s="4">
        <v>2415</v>
      </c>
      <c r="W49" s="5">
        <v>255</v>
      </c>
    </row>
    <row r="50" spans="19:23" x14ac:dyDescent="0.25">
      <c r="S50" t="s">
        <v>2</v>
      </c>
      <c r="T50" t="s">
        <v>37</v>
      </c>
      <c r="U50" t="s">
        <v>19</v>
      </c>
      <c r="V50" s="4">
        <v>238</v>
      </c>
      <c r="W50" s="5">
        <v>18</v>
      </c>
    </row>
    <row r="51" spans="19:23" x14ac:dyDescent="0.25">
      <c r="S51" t="s">
        <v>6</v>
      </c>
      <c r="T51" t="s">
        <v>37</v>
      </c>
      <c r="U51" t="s">
        <v>23</v>
      </c>
      <c r="V51" s="4">
        <v>4949</v>
      </c>
      <c r="W51" s="5">
        <v>189</v>
      </c>
    </row>
    <row r="52" spans="19:23" x14ac:dyDescent="0.25">
      <c r="S52" t="s">
        <v>5</v>
      </c>
      <c r="T52" t="s">
        <v>38</v>
      </c>
      <c r="U52" t="s">
        <v>32</v>
      </c>
      <c r="V52" s="4">
        <v>5075</v>
      </c>
      <c r="W52" s="5">
        <v>21</v>
      </c>
    </row>
    <row r="53" spans="19:23" x14ac:dyDescent="0.25">
      <c r="S53" t="s">
        <v>3</v>
      </c>
      <c r="T53" t="s">
        <v>36</v>
      </c>
      <c r="U53" t="s">
        <v>16</v>
      </c>
      <c r="V53" s="4">
        <v>9198</v>
      </c>
      <c r="W53" s="5">
        <v>36</v>
      </c>
    </row>
    <row r="54" spans="19:23" x14ac:dyDescent="0.25">
      <c r="S54" t="s">
        <v>6</v>
      </c>
      <c r="T54" t="s">
        <v>34</v>
      </c>
      <c r="U54" t="s">
        <v>29</v>
      </c>
      <c r="V54" s="4">
        <v>3339</v>
      </c>
      <c r="W54" s="5">
        <v>75</v>
      </c>
    </row>
    <row r="55" spans="19:23" x14ac:dyDescent="0.25">
      <c r="S55" t="s">
        <v>40</v>
      </c>
      <c r="T55" t="s">
        <v>34</v>
      </c>
      <c r="U55" t="s">
        <v>17</v>
      </c>
      <c r="V55" s="4">
        <v>5019</v>
      </c>
      <c r="W55" s="5">
        <v>156</v>
      </c>
    </row>
    <row r="56" spans="19:23" x14ac:dyDescent="0.25">
      <c r="S56" t="s">
        <v>5</v>
      </c>
      <c r="T56" t="s">
        <v>36</v>
      </c>
      <c r="U56" t="s">
        <v>16</v>
      </c>
      <c r="V56" s="4">
        <v>16184</v>
      </c>
      <c r="W56" s="5">
        <v>39</v>
      </c>
    </row>
    <row r="57" spans="19:23" x14ac:dyDescent="0.25">
      <c r="S57" t="s">
        <v>6</v>
      </c>
      <c r="T57" t="s">
        <v>36</v>
      </c>
      <c r="U57" t="s">
        <v>21</v>
      </c>
      <c r="V57" s="4">
        <v>497</v>
      </c>
      <c r="W57" s="5">
        <v>63</v>
      </c>
    </row>
    <row r="58" spans="19:23" x14ac:dyDescent="0.25">
      <c r="S58" t="s">
        <v>2</v>
      </c>
      <c r="T58" t="s">
        <v>36</v>
      </c>
      <c r="U58" t="s">
        <v>29</v>
      </c>
      <c r="V58" s="4">
        <v>8211</v>
      </c>
      <c r="W58" s="5">
        <v>75</v>
      </c>
    </row>
    <row r="59" spans="19:23" x14ac:dyDescent="0.25">
      <c r="S59" t="s">
        <v>2</v>
      </c>
      <c r="T59" t="s">
        <v>38</v>
      </c>
      <c r="U59" t="s">
        <v>28</v>
      </c>
      <c r="V59" s="4">
        <v>6580</v>
      </c>
      <c r="W59" s="5">
        <v>183</v>
      </c>
    </row>
    <row r="60" spans="19:23" x14ac:dyDescent="0.25">
      <c r="S60" t="s">
        <v>41</v>
      </c>
      <c r="T60" t="s">
        <v>35</v>
      </c>
      <c r="U60" t="s">
        <v>13</v>
      </c>
      <c r="V60" s="4">
        <v>4760</v>
      </c>
      <c r="W60" s="5">
        <v>69</v>
      </c>
    </row>
    <row r="61" spans="19:23" x14ac:dyDescent="0.25">
      <c r="S61" t="s">
        <v>40</v>
      </c>
      <c r="T61" t="s">
        <v>36</v>
      </c>
      <c r="U61" t="s">
        <v>25</v>
      </c>
      <c r="V61" s="4">
        <v>5439</v>
      </c>
      <c r="W61" s="5">
        <v>30</v>
      </c>
    </row>
    <row r="62" spans="19:23" x14ac:dyDescent="0.25">
      <c r="S62" t="s">
        <v>41</v>
      </c>
      <c r="T62" t="s">
        <v>34</v>
      </c>
      <c r="U62" t="s">
        <v>17</v>
      </c>
      <c r="V62" s="4">
        <v>1463</v>
      </c>
      <c r="W62" s="5">
        <v>39</v>
      </c>
    </row>
    <row r="63" spans="19:23" x14ac:dyDescent="0.25">
      <c r="S63" t="s">
        <v>3</v>
      </c>
      <c r="T63" t="s">
        <v>34</v>
      </c>
      <c r="U63" t="s">
        <v>32</v>
      </c>
      <c r="V63" s="4">
        <v>7777</v>
      </c>
      <c r="W63" s="5">
        <v>504</v>
      </c>
    </row>
    <row r="64" spans="19:23" x14ac:dyDescent="0.25">
      <c r="S64" t="s">
        <v>9</v>
      </c>
      <c r="T64" t="s">
        <v>37</v>
      </c>
      <c r="U64" t="s">
        <v>29</v>
      </c>
      <c r="V64" s="4">
        <v>1085</v>
      </c>
      <c r="W64" s="5">
        <v>273</v>
      </c>
    </row>
    <row r="65" spans="19:23" x14ac:dyDescent="0.25">
      <c r="S65" t="s">
        <v>5</v>
      </c>
      <c r="T65" t="s">
        <v>37</v>
      </c>
      <c r="U65" t="s">
        <v>31</v>
      </c>
      <c r="V65" s="4">
        <v>182</v>
      </c>
      <c r="W65" s="5">
        <v>48</v>
      </c>
    </row>
    <row r="66" spans="19:23" x14ac:dyDescent="0.25">
      <c r="S66" t="s">
        <v>6</v>
      </c>
      <c r="T66" t="s">
        <v>34</v>
      </c>
      <c r="U66" t="s">
        <v>27</v>
      </c>
      <c r="V66" s="4">
        <v>4242</v>
      </c>
      <c r="W66" s="5">
        <v>207</v>
      </c>
    </row>
    <row r="67" spans="19:23" x14ac:dyDescent="0.25">
      <c r="S67" t="s">
        <v>6</v>
      </c>
      <c r="T67" t="s">
        <v>36</v>
      </c>
      <c r="U67" t="s">
        <v>32</v>
      </c>
      <c r="V67" s="4">
        <v>6118</v>
      </c>
      <c r="W67" s="5">
        <v>9</v>
      </c>
    </row>
    <row r="68" spans="19:23" x14ac:dyDescent="0.25">
      <c r="S68" t="s">
        <v>10</v>
      </c>
      <c r="T68" t="s">
        <v>36</v>
      </c>
      <c r="U68" t="s">
        <v>23</v>
      </c>
      <c r="V68" s="4">
        <v>2317</v>
      </c>
      <c r="W68" s="5">
        <v>261</v>
      </c>
    </row>
    <row r="69" spans="19:23" x14ac:dyDescent="0.25">
      <c r="S69" t="s">
        <v>6</v>
      </c>
      <c r="T69" t="s">
        <v>38</v>
      </c>
      <c r="U69" t="s">
        <v>16</v>
      </c>
      <c r="V69" s="4">
        <v>938</v>
      </c>
      <c r="W69" s="5">
        <v>6</v>
      </c>
    </row>
    <row r="70" spans="19:23" x14ac:dyDescent="0.25">
      <c r="S70" t="s">
        <v>8</v>
      </c>
      <c r="T70" t="s">
        <v>37</v>
      </c>
      <c r="U70" t="s">
        <v>15</v>
      </c>
      <c r="V70" s="4">
        <v>9709</v>
      </c>
      <c r="W70" s="5">
        <v>30</v>
      </c>
    </row>
    <row r="71" spans="19:23" x14ac:dyDescent="0.25">
      <c r="S71" t="s">
        <v>7</v>
      </c>
      <c r="T71" t="s">
        <v>34</v>
      </c>
      <c r="U71" t="s">
        <v>20</v>
      </c>
      <c r="V71" s="4">
        <v>2205</v>
      </c>
      <c r="W71" s="5">
        <v>138</v>
      </c>
    </row>
    <row r="72" spans="19:23" x14ac:dyDescent="0.25">
      <c r="S72" t="s">
        <v>7</v>
      </c>
      <c r="T72" t="s">
        <v>37</v>
      </c>
      <c r="U72" t="s">
        <v>17</v>
      </c>
      <c r="V72" s="4">
        <v>4487</v>
      </c>
      <c r="W72" s="5">
        <v>111</v>
      </c>
    </row>
    <row r="73" spans="19:23" x14ac:dyDescent="0.25">
      <c r="S73" t="s">
        <v>5</v>
      </c>
      <c r="T73" t="s">
        <v>35</v>
      </c>
      <c r="U73" t="s">
        <v>18</v>
      </c>
      <c r="V73" s="4">
        <v>2415</v>
      </c>
      <c r="W73" s="5">
        <v>15</v>
      </c>
    </row>
    <row r="74" spans="19:23" x14ac:dyDescent="0.25">
      <c r="S74" t="s">
        <v>40</v>
      </c>
      <c r="T74" t="s">
        <v>34</v>
      </c>
      <c r="U74" t="s">
        <v>19</v>
      </c>
      <c r="V74" s="4">
        <v>4018</v>
      </c>
      <c r="W74" s="5">
        <v>162</v>
      </c>
    </row>
    <row r="75" spans="19:23" x14ac:dyDescent="0.25">
      <c r="S75" t="s">
        <v>5</v>
      </c>
      <c r="T75" t="s">
        <v>34</v>
      </c>
      <c r="U75" t="s">
        <v>19</v>
      </c>
      <c r="V75" s="4">
        <v>861</v>
      </c>
      <c r="W75" s="5">
        <v>195</v>
      </c>
    </row>
    <row r="76" spans="19:23" x14ac:dyDescent="0.25">
      <c r="S76" t="s">
        <v>10</v>
      </c>
      <c r="T76" t="s">
        <v>38</v>
      </c>
      <c r="U76" t="s">
        <v>14</v>
      </c>
      <c r="V76" s="4">
        <v>5586</v>
      </c>
      <c r="W76" s="5">
        <v>525</v>
      </c>
    </row>
    <row r="77" spans="19:23" x14ac:dyDescent="0.25">
      <c r="S77" t="s">
        <v>7</v>
      </c>
      <c r="T77" t="s">
        <v>34</v>
      </c>
      <c r="U77" t="s">
        <v>33</v>
      </c>
      <c r="V77" s="4">
        <v>2226</v>
      </c>
      <c r="W77" s="5">
        <v>48</v>
      </c>
    </row>
    <row r="78" spans="19:23" x14ac:dyDescent="0.25">
      <c r="S78" t="s">
        <v>9</v>
      </c>
      <c r="T78" t="s">
        <v>34</v>
      </c>
      <c r="U78" t="s">
        <v>28</v>
      </c>
      <c r="V78" s="4">
        <v>14329</v>
      </c>
      <c r="W78" s="5">
        <v>150</v>
      </c>
    </row>
    <row r="79" spans="19:23" x14ac:dyDescent="0.25">
      <c r="S79" t="s">
        <v>9</v>
      </c>
      <c r="T79" t="s">
        <v>34</v>
      </c>
      <c r="U79" t="s">
        <v>20</v>
      </c>
      <c r="V79" s="4">
        <v>8463</v>
      </c>
      <c r="W79" s="5">
        <v>492</v>
      </c>
    </row>
    <row r="80" spans="19:23" x14ac:dyDescent="0.25">
      <c r="S80" t="s">
        <v>5</v>
      </c>
      <c r="T80" t="s">
        <v>34</v>
      </c>
      <c r="U80" t="s">
        <v>29</v>
      </c>
      <c r="V80" s="4">
        <v>2891</v>
      </c>
      <c r="W80" s="5">
        <v>102</v>
      </c>
    </row>
    <row r="81" spans="19:23" x14ac:dyDescent="0.25">
      <c r="S81" t="s">
        <v>3</v>
      </c>
      <c r="T81" t="s">
        <v>36</v>
      </c>
      <c r="U81" t="s">
        <v>23</v>
      </c>
      <c r="V81" s="4">
        <v>3773</v>
      </c>
      <c r="W81" s="5">
        <v>165</v>
      </c>
    </row>
    <row r="82" spans="19:23" x14ac:dyDescent="0.25">
      <c r="S82" t="s">
        <v>41</v>
      </c>
      <c r="T82" t="s">
        <v>36</v>
      </c>
      <c r="U82" t="s">
        <v>28</v>
      </c>
      <c r="V82" s="4">
        <v>854</v>
      </c>
      <c r="W82" s="5">
        <v>309</v>
      </c>
    </row>
    <row r="83" spans="19:23" x14ac:dyDescent="0.25">
      <c r="S83" t="s">
        <v>6</v>
      </c>
      <c r="T83" t="s">
        <v>36</v>
      </c>
      <c r="U83" t="s">
        <v>17</v>
      </c>
      <c r="V83" s="4">
        <v>4970</v>
      </c>
      <c r="W83" s="5">
        <v>156</v>
      </c>
    </row>
    <row r="84" spans="19:23" x14ac:dyDescent="0.25">
      <c r="S84" t="s">
        <v>9</v>
      </c>
      <c r="T84" t="s">
        <v>35</v>
      </c>
      <c r="U84" t="s">
        <v>26</v>
      </c>
      <c r="V84" s="4">
        <v>98</v>
      </c>
      <c r="W84" s="5">
        <v>159</v>
      </c>
    </row>
    <row r="85" spans="19:23" x14ac:dyDescent="0.25">
      <c r="S85" t="s">
        <v>5</v>
      </c>
      <c r="T85" t="s">
        <v>35</v>
      </c>
      <c r="U85" t="s">
        <v>15</v>
      </c>
      <c r="V85" s="4">
        <v>13391</v>
      </c>
      <c r="W85" s="5">
        <v>201</v>
      </c>
    </row>
    <row r="86" spans="19:23" x14ac:dyDescent="0.25">
      <c r="S86" t="s">
        <v>8</v>
      </c>
      <c r="T86" t="s">
        <v>39</v>
      </c>
      <c r="U86" t="s">
        <v>31</v>
      </c>
      <c r="V86" s="4">
        <v>8890</v>
      </c>
      <c r="W86" s="5">
        <v>210</v>
      </c>
    </row>
    <row r="87" spans="19:23" x14ac:dyDescent="0.25">
      <c r="S87" t="s">
        <v>2</v>
      </c>
      <c r="T87" t="s">
        <v>38</v>
      </c>
      <c r="U87" t="s">
        <v>13</v>
      </c>
      <c r="V87" s="4">
        <v>56</v>
      </c>
      <c r="W87" s="5">
        <v>51</v>
      </c>
    </row>
    <row r="88" spans="19:23" x14ac:dyDescent="0.25">
      <c r="S88" t="s">
        <v>3</v>
      </c>
      <c r="T88" t="s">
        <v>36</v>
      </c>
      <c r="U88" t="s">
        <v>25</v>
      </c>
      <c r="V88" s="4">
        <v>3339</v>
      </c>
      <c r="W88" s="5">
        <v>39</v>
      </c>
    </row>
    <row r="89" spans="19:23" x14ac:dyDescent="0.25">
      <c r="S89" t="s">
        <v>10</v>
      </c>
      <c r="T89" t="s">
        <v>35</v>
      </c>
      <c r="U89" t="s">
        <v>18</v>
      </c>
      <c r="V89" s="4">
        <v>3808</v>
      </c>
      <c r="W89" s="5">
        <v>279</v>
      </c>
    </row>
    <row r="90" spans="19:23" x14ac:dyDescent="0.25">
      <c r="S90" t="s">
        <v>10</v>
      </c>
      <c r="T90" t="s">
        <v>38</v>
      </c>
      <c r="U90" t="s">
        <v>13</v>
      </c>
      <c r="V90" s="4">
        <v>63</v>
      </c>
      <c r="W90" s="5">
        <v>123</v>
      </c>
    </row>
    <row r="91" spans="19:23" x14ac:dyDescent="0.25">
      <c r="S91" t="s">
        <v>2</v>
      </c>
      <c r="T91" t="s">
        <v>39</v>
      </c>
      <c r="U91" t="s">
        <v>27</v>
      </c>
      <c r="V91" s="4">
        <v>7812</v>
      </c>
      <c r="W91" s="5">
        <v>81</v>
      </c>
    </row>
    <row r="92" spans="19:23" x14ac:dyDescent="0.25">
      <c r="S92" t="s">
        <v>40</v>
      </c>
      <c r="T92" t="s">
        <v>37</v>
      </c>
      <c r="U92" t="s">
        <v>19</v>
      </c>
      <c r="V92" s="4">
        <v>7693</v>
      </c>
      <c r="W92" s="5">
        <v>21</v>
      </c>
    </row>
    <row r="93" spans="19:23" x14ac:dyDescent="0.25">
      <c r="S93" t="s">
        <v>3</v>
      </c>
      <c r="T93" t="s">
        <v>36</v>
      </c>
      <c r="U93" t="s">
        <v>28</v>
      </c>
      <c r="V93" s="4">
        <v>973</v>
      </c>
      <c r="W93" s="5">
        <v>162</v>
      </c>
    </row>
    <row r="94" spans="19:23" x14ac:dyDescent="0.25">
      <c r="S94" t="s">
        <v>10</v>
      </c>
      <c r="T94" t="s">
        <v>35</v>
      </c>
      <c r="U94" t="s">
        <v>21</v>
      </c>
      <c r="V94" s="4">
        <v>567</v>
      </c>
      <c r="W94" s="5">
        <v>228</v>
      </c>
    </row>
    <row r="95" spans="19:23" x14ac:dyDescent="0.25">
      <c r="S95" t="s">
        <v>10</v>
      </c>
      <c r="T95" t="s">
        <v>36</v>
      </c>
      <c r="U95" t="s">
        <v>29</v>
      </c>
      <c r="V95" s="4">
        <v>2471</v>
      </c>
      <c r="W95" s="5">
        <v>342</v>
      </c>
    </row>
    <row r="96" spans="19:23" x14ac:dyDescent="0.25">
      <c r="S96" t="s">
        <v>5</v>
      </c>
      <c r="T96" t="s">
        <v>38</v>
      </c>
      <c r="U96" t="s">
        <v>13</v>
      </c>
      <c r="V96" s="4">
        <v>7189</v>
      </c>
      <c r="W96" s="5">
        <v>54</v>
      </c>
    </row>
    <row r="97" spans="19:23" x14ac:dyDescent="0.25">
      <c r="S97" t="s">
        <v>41</v>
      </c>
      <c r="T97" t="s">
        <v>35</v>
      </c>
      <c r="U97" t="s">
        <v>28</v>
      </c>
      <c r="V97" s="4">
        <v>7455</v>
      </c>
      <c r="W97" s="5">
        <v>216</v>
      </c>
    </row>
    <row r="98" spans="19:23" x14ac:dyDescent="0.25">
      <c r="S98" t="s">
        <v>3</v>
      </c>
      <c r="T98" t="s">
        <v>34</v>
      </c>
      <c r="U98" t="s">
        <v>26</v>
      </c>
      <c r="V98" s="4">
        <v>3108</v>
      </c>
      <c r="W98" s="5">
        <v>54</v>
      </c>
    </row>
    <row r="99" spans="19:23" x14ac:dyDescent="0.25">
      <c r="S99" t="s">
        <v>6</v>
      </c>
      <c r="T99" t="s">
        <v>38</v>
      </c>
      <c r="U99" t="s">
        <v>25</v>
      </c>
      <c r="V99" s="4">
        <v>469</v>
      </c>
      <c r="W99" s="5">
        <v>75</v>
      </c>
    </row>
    <row r="100" spans="19:23" x14ac:dyDescent="0.25">
      <c r="S100" t="s">
        <v>9</v>
      </c>
      <c r="T100" t="s">
        <v>37</v>
      </c>
      <c r="U100" t="s">
        <v>23</v>
      </c>
      <c r="V100" s="4">
        <v>2737</v>
      </c>
      <c r="W100" s="5">
        <v>93</v>
      </c>
    </row>
    <row r="101" spans="19:23" x14ac:dyDescent="0.25">
      <c r="S101" t="s">
        <v>9</v>
      </c>
      <c r="T101" t="s">
        <v>37</v>
      </c>
      <c r="U101" t="s">
        <v>25</v>
      </c>
      <c r="V101" s="4">
        <v>4305</v>
      </c>
      <c r="W101" s="5">
        <v>156</v>
      </c>
    </row>
    <row r="102" spans="19:23" x14ac:dyDescent="0.25">
      <c r="S102" t="s">
        <v>9</v>
      </c>
      <c r="T102" t="s">
        <v>38</v>
      </c>
      <c r="U102" t="s">
        <v>17</v>
      </c>
      <c r="V102" s="4">
        <v>2408</v>
      </c>
      <c r="W102" s="5">
        <v>9</v>
      </c>
    </row>
    <row r="103" spans="19:23" x14ac:dyDescent="0.25">
      <c r="S103" t="s">
        <v>3</v>
      </c>
      <c r="T103" t="s">
        <v>36</v>
      </c>
      <c r="U103" t="s">
        <v>19</v>
      </c>
      <c r="V103" s="4">
        <v>1281</v>
      </c>
      <c r="W103" s="5">
        <v>18</v>
      </c>
    </row>
    <row r="104" spans="19:23" x14ac:dyDescent="0.25">
      <c r="S104" t="s">
        <v>40</v>
      </c>
      <c r="T104" t="s">
        <v>35</v>
      </c>
      <c r="U104" t="s">
        <v>32</v>
      </c>
      <c r="V104" s="4">
        <v>12348</v>
      </c>
      <c r="W104" s="5">
        <v>234</v>
      </c>
    </row>
    <row r="105" spans="19:23" x14ac:dyDescent="0.25">
      <c r="S105" t="s">
        <v>3</v>
      </c>
      <c r="T105" t="s">
        <v>34</v>
      </c>
      <c r="U105" t="s">
        <v>28</v>
      </c>
      <c r="V105" s="4">
        <v>3689</v>
      </c>
      <c r="W105" s="5">
        <v>312</v>
      </c>
    </row>
    <row r="106" spans="19:23" x14ac:dyDescent="0.25">
      <c r="S106" t="s">
        <v>7</v>
      </c>
      <c r="T106" t="s">
        <v>36</v>
      </c>
      <c r="U106" t="s">
        <v>19</v>
      </c>
      <c r="V106" s="4">
        <v>2870</v>
      </c>
      <c r="W106" s="5">
        <v>300</v>
      </c>
    </row>
    <row r="107" spans="19:23" x14ac:dyDescent="0.25">
      <c r="S107" t="s">
        <v>2</v>
      </c>
      <c r="T107" t="s">
        <v>36</v>
      </c>
      <c r="U107" t="s">
        <v>27</v>
      </c>
      <c r="V107" s="4">
        <v>798</v>
      </c>
      <c r="W107" s="5">
        <v>519</v>
      </c>
    </row>
    <row r="108" spans="19:23" x14ac:dyDescent="0.25">
      <c r="S108" t="s">
        <v>41</v>
      </c>
      <c r="T108" t="s">
        <v>37</v>
      </c>
      <c r="U108" t="s">
        <v>21</v>
      </c>
      <c r="V108" s="4">
        <v>2933</v>
      </c>
      <c r="W108" s="5">
        <v>9</v>
      </c>
    </row>
    <row r="109" spans="19:23" x14ac:dyDescent="0.25">
      <c r="S109" t="s">
        <v>5</v>
      </c>
      <c r="T109" t="s">
        <v>35</v>
      </c>
      <c r="U109" t="s">
        <v>4</v>
      </c>
      <c r="V109" s="4">
        <v>2744</v>
      </c>
      <c r="W109" s="5">
        <v>9</v>
      </c>
    </row>
    <row r="110" spans="19:23" x14ac:dyDescent="0.25">
      <c r="S110" t="s">
        <v>40</v>
      </c>
      <c r="T110" t="s">
        <v>36</v>
      </c>
      <c r="U110" t="s">
        <v>33</v>
      </c>
      <c r="V110" s="4">
        <v>9772</v>
      </c>
      <c r="W110" s="5">
        <v>90</v>
      </c>
    </row>
    <row r="111" spans="19:23" x14ac:dyDescent="0.25">
      <c r="S111" t="s">
        <v>7</v>
      </c>
      <c r="T111" t="s">
        <v>34</v>
      </c>
      <c r="U111" t="s">
        <v>25</v>
      </c>
      <c r="V111" s="4">
        <v>1568</v>
      </c>
      <c r="W111" s="5">
        <v>96</v>
      </c>
    </row>
    <row r="112" spans="19:23" x14ac:dyDescent="0.25">
      <c r="S112" t="s">
        <v>2</v>
      </c>
      <c r="T112" t="s">
        <v>36</v>
      </c>
      <c r="U112" t="s">
        <v>16</v>
      </c>
      <c r="V112" s="4">
        <v>11417</v>
      </c>
      <c r="W112" s="5">
        <v>21</v>
      </c>
    </row>
    <row r="113" spans="19:23" x14ac:dyDescent="0.25">
      <c r="S113" t="s">
        <v>40</v>
      </c>
      <c r="T113" t="s">
        <v>34</v>
      </c>
      <c r="U113" t="s">
        <v>26</v>
      </c>
      <c r="V113" s="4">
        <v>6748</v>
      </c>
      <c r="W113" s="5">
        <v>48</v>
      </c>
    </row>
    <row r="114" spans="19:23" x14ac:dyDescent="0.25">
      <c r="S114" t="s">
        <v>10</v>
      </c>
      <c r="T114" t="s">
        <v>36</v>
      </c>
      <c r="U114" t="s">
        <v>27</v>
      </c>
      <c r="V114" s="4">
        <v>1407</v>
      </c>
      <c r="W114" s="5">
        <v>72</v>
      </c>
    </row>
    <row r="115" spans="19:23" x14ac:dyDescent="0.25">
      <c r="S115" t="s">
        <v>8</v>
      </c>
      <c r="T115" t="s">
        <v>35</v>
      </c>
      <c r="U115" t="s">
        <v>29</v>
      </c>
      <c r="V115" s="4">
        <v>2023</v>
      </c>
      <c r="W115" s="5">
        <v>168</v>
      </c>
    </row>
    <row r="116" spans="19:23" x14ac:dyDescent="0.25">
      <c r="S116" t="s">
        <v>5</v>
      </c>
      <c r="T116" t="s">
        <v>39</v>
      </c>
      <c r="U116" t="s">
        <v>26</v>
      </c>
      <c r="V116" s="4">
        <v>5236</v>
      </c>
      <c r="W116" s="5">
        <v>51</v>
      </c>
    </row>
    <row r="117" spans="19:23" x14ac:dyDescent="0.25">
      <c r="S117" t="s">
        <v>41</v>
      </c>
      <c r="T117" t="s">
        <v>36</v>
      </c>
      <c r="U117" t="s">
        <v>19</v>
      </c>
      <c r="V117" s="4">
        <v>1925</v>
      </c>
      <c r="W117" s="5">
        <v>192</v>
      </c>
    </row>
    <row r="118" spans="19:23" x14ac:dyDescent="0.25">
      <c r="S118" t="s">
        <v>7</v>
      </c>
      <c r="T118" t="s">
        <v>37</v>
      </c>
      <c r="U118" t="s">
        <v>14</v>
      </c>
      <c r="V118" s="4">
        <v>6608</v>
      </c>
      <c r="W118" s="5">
        <v>225</v>
      </c>
    </row>
    <row r="119" spans="19:23" x14ac:dyDescent="0.25">
      <c r="S119" t="s">
        <v>6</v>
      </c>
      <c r="T119" t="s">
        <v>34</v>
      </c>
      <c r="U119" t="s">
        <v>26</v>
      </c>
      <c r="V119" s="4">
        <v>8008</v>
      </c>
      <c r="W119" s="5">
        <v>456</v>
      </c>
    </row>
    <row r="120" spans="19:23" x14ac:dyDescent="0.25">
      <c r="S120" t="s">
        <v>10</v>
      </c>
      <c r="T120" t="s">
        <v>34</v>
      </c>
      <c r="U120" t="s">
        <v>25</v>
      </c>
      <c r="V120" s="4">
        <v>1428</v>
      </c>
      <c r="W120" s="5">
        <v>93</v>
      </c>
    </row>
    <row r="121" spans="19:23" x14ac:dyDescent="0.25">
      <c r="S121" t="s">
        <v>6</v>
      </c>
      <c r="T121" t="s">
        <v>34</v>
      </c>
      <c r="U121" t="s">
        <v>4</v>
      </c>
      <c r="V121" s="4">
        <v>525</v>
      </c>
      <c r="W121" s="5">
        <v>48</v>
      </c>
    </row>
    <row r="122" spans="19:23" x14ac:dyDescent="0.25">
      <c r="S122" t="s">
        <v>6</v>
      </c>
      <c r="T122" t="s">
        <v>37</v>
      </c>
      <c r="U122" t="s">
        <v>18</v>
      </c>
      <c r="V122" s="4">
        <v>1505</v>
      </c>
      <c r="W122" s="5">
        <v>102</v>
      </c>
    </row>
    <row r="123" spans="19:23" x14ac:dyDescent="0.25">
      <c r="S123" t="s">
        <v>7</v>
      </c>
      <c r="T123" t="s">
        <v>35</v>
      </c>
      <c r="U123" t="s">
        <v>30</v>
      </c>
      <c r="V123" s="4">
        <v>6755</v>
      </c>
      <c r="W123" s="5">
        <v>252</v>
      </c>
    </row>
    <row r="124" spans="19:23" x14ac:dyDescent="0.25">
      <c r="S124" t="s">
        <v>2</v>
      </c>
      <c r="T124" t="s">
        <v>37</v>
      </c>
      <c r="U124" t="s">
        <v>18</v>
      </c>
      <c r="V124" s="4">
        <v>11571</v>
      </c>
      <c r="W124" s="5">
        <v>138</v>
      </c>
    </row>
    <row r="125" spans="19:23" x14ac:dyDescent="0.25">
      <c r="S125" t="s">
        <v>40</v>
      </c>
      <c r="T125" t="s">
        <v>38</v>
      </c>
      <c r="U125" t="s">
        <v>25</v>
      </c>
      <c r="V125" s="4">
        <v>2541</v>
      </c>
      <c r="W125" s="5">
        <v>90</v>
      </c>
    </row>
    <row r="126" spans="19:23" x14ac:dyDescent="0.25">
      <c r="S126" t="s">
        <v>41</v>
      </c>
      <c r="T126" t="s">
        <v>37</v>
      </c>
      <c r="U126" t="s">
        <v>30</v>
      </c>
      <c r="V126" s="4">
        <v>1526</v>
      </c>
      <c r="W126" s="5">
        <v>240</v>
      </c>
    </row>
    <row r="127" spans="19:23" x14ac:dyDescent="0.25">
      <c r="S127" t="s">
        <v>40</v>
      </c>
      <c r="T127" t="s">
        <v>38</v>
      </c>
      <c r="U127" t="s">
        <v>4</v>
      </c>
      <c r="V127" s="4">
        <v>6125</v>
      </c>
      <c r="W127" s="5">
        <v>102</v>
      </c>
    </row>
    <row r="128" spans="19:23" x14ac:dyDescent="0.25">
      <c r="S128" t="s">
        <v>41</v>
      </c>
      <c r="T128" t="s">
        <v>35</v>
      </c>
      <c r="U128" t="s">
        <v>27</v>
      </c>
      <c r="V128" s="4">
        <v>847</v>
      </c>
      <c r="W128" s="5">
        <v>129</v>
      </c>
    </row>
    <row r="129" spans="19:23" x14ac:dyDescent="0.25">
      <c r="S129" t="s">
        <v>8</v>
      </c>
      <c r="T129" t="s">
        <v>35</v>
      </c>
      <c r="U129" t="s">
        <v>27</v>
      </c>
      <c r="V129" s="4">
        <v>4753</v>
      </c>
      <c r="W129" s="5">
        <v>300</v>
      </c>
    </row>
    <row r="130" spans="19:23" x14ac:dyDescent="0.25">
      <c r="S130" t="s">
        <v>6</v>
      </c>
      <c r="T130" t="s">
        <v>38</v>
      </c>
      <c r="U130" t="s">
        <v>33</v>
      </c>
      <c r="V130" s="4">
        <v>959</v>
      </c>
      <c r="W130" s="5">
        <v>135</v>
      </c>
    </row>
    <row r="131" spans="19:23" x14ac:dyDescent="0.25">
      <c r="S131" t="s">
        <v>7</v>
      </c>
      <c r="T131" t="s">
        <v>35</v>
      </c>
      <c r="U131" t="s">
        <v>24</v>
      </c>
      <c r="V131" s="4">
        <v>2793</v>
      </c>
      <c r="W131" s="5">
        <v>114</v>
      </c>
    </row>
    <row r="132" spans="19:23" x14ac:dyDescent="0.25">
      <c r="S132" t="s">
        <v>7</v>
      </c>
      <c r="T132" t="s">
        <v>35</v>
      </c>
      <c r="U132" t="s">
        <v>14</v>
      </c>
      <c r="V132" s="4">
        <v>4606</v>
      </c>
      <c r="W132" s="5">
        <v>63</v>
      </c>
    </row>
    <row r="133" spans="19:23" x14ac:dyDescent="0.25">
      <c r="S133" t="s">
        <v>7</v>
      </c>
      <c r="T133" t="s">
        <v>36</v>
      </c>
      <c r="U133" t="s">
        <v>29</v>
      </c>
      <c r="V133" s="4">
        <v>5551</v>
      </c>
      <c r="W133" s="5">
        <v>252</v>
      </c>
    </row>
    <row r="134" spans="19:23" x14ac:dyDescent="0.25">
      <c r="S134" t="s">
        <v>10</v>
      </c>
      <c r="T134" t="s">
        <v>36</v>
      </c>
      <c r="U134" t="s">
        <v>32</v>
      </c>
      <c r="V134" s="4">
        <v>6657</v>
      </c>
      <c r="W134" s="5">
        <v>303</v>
      </c>
    </row>
    <row r="135" spans="19:23" x14ac:dyDescent="0.25">
      <c r="S135" t="s">
        <v>7</v>
      </c>
      <c r="T135" t="s">
        <v>39</v>
      </c>
      <c r="U135" t="s">
        <v>17</v>
      </c>
      <c r="V135" s="4">
        <v>4438</v>
      </c>
      <c r="W135" s="5">
        <v>246</v>
      </c>
    </row>
    <row r="136" spans="19:23" x14ac:dyDescent="0.25">
      <c r="S136" t="s">
        <v>8</v>
      </c>
      <c r="T136" t="s">
        <v>38</v>
      </c>
      <c r="U136" t="s">
        <v>22</v>
      </c>
      <c r="V136" s="4">
        <v>168</v>
      </c>
      <c r="W136" s="5">
        <v>84</v>
      </c>
    </row>
    <row r="137" spans="19:23" x14ac:dyDescent="0.25">
      <c r="S137" t="s">
        <v>7</v>
      </c>
      <c r="T137" t="s">
        <v>34</v>
      </c>
      <c r="U137" t="s">
        <v>17</v>
      </c>
      <c r="V137" s="4">
        <v>7777</v>
      </c>
      <c r="W137" s="5">
        <v>39</v>
      </c>
    </row>
    <row r="138" spans="19:23" x14ac:dyDescent="0.25">
      <c r="S138" t="s">
        <v>5</v>
      </c>
      <c r="T138" t="s">
        <v>36</v>
      </c>
      <c r="U138" t="s">
        <v>17</v>
      </c>
      <c r="V138" s="4">
        <v>3339</v>
      </c>
      <c r="W138" s="5">
        <v>348</v>
      </c>
    </row>
    <row r="139" spans="19:23" x14ac:dyDescent="0.25">
      <c r="S139" t="s">
        <v>7</v>
      </c>
      <c r="T139" t="s">
        <v>37</v>
      </c>
      <c r="U139" t="s">
        <v>33</v>
      </c>
      <c r="V139" s="4">
        <v>6391</v>
      </c>
      <c r="W139" s="5">
        <v>48</v>
      </c>
    </row>
    <row r="140" spans="19:23" x14ac:dyDescent="0.25">
      <c r="S140" t="s">
        <v>5</v>
      </c>
      <c r="T140" t="s">
        <v>37</v>
      </c>
      <c r="U140" t="s">
        <v>22</v>
      </c>
      <c r="V140" s="4">
        <v>518</v>
      </c>
      <c r="W140" s="5">
        <v>75</v>
      </c>
    </row>
    <row r="141" spans="19:23" x14ac:dyDescent="0.25">
      <c r="S141" t="s">
        <v>7</v>
      </c>
      <c r="T141" t="s">
        <v>38</v>
      </c>
      <c r="U141" t="s">
        <v>28</v>
      </c>
      <c r="V141" s="4">
        <v>5677</v>
      </c>
      <c r="W141" s="5">
        <v>258</v>
      </c>
    </row>
    <row r="142" spans="19:23" x14ac:dyDescent="0.25">
      <c r="S142" t="s">
        <v>6</v>
      </c>
      <c r="T142" t="s">
        <v>39</v>
      </c>
      <c r="U142" t="s">
        <v>17</v>
      </c>
      <c r="V142" s="4">
        <v>6048</v>
      </c>
      <c r="W142" s="5">
        <v>27</v>
      </c>
    </row>
    <row r="143" spans="19:23" x14ac:dyDescent="0.25">
      <c r="S143" t="s">
        <v>8</v>
      </c>
      <c r="T143" t="s">
        <v>38</v>
      </c>
      <c r="U143" t="s">
        <v>32</v>
      </c>
      <c r="V143" s="4">
        <v>3752</v>
      </c>
      <c r="W143" s="5">
        <v>213</v>
      </c>
    </row>
    <row r="144" spans="19:23" x14ac:dyDescent="0.25">
      <c r="S144" t="s">
        <v>5</v>
      </c>
      <c r="T144" t="s">
        <v>35</v>
      </c>
      <c r="U144" t="s">
        <v>29</v>
      </c>
      <c r="V144" s="4">
        <v>4480</v>
      </c>
      <c r="W144" s="5">
        <v>357</v>
      </c>
    </row>
    <row r="145" spans="19:23" x14ac:dyDescent="0.25">
      <c r="S145" t="s">
        <v>9</v>
      </c>
      <c r="T145" t="s">
        <v>37</v>
      </c>
      <c r="U145" t="s">
        <v>4</v>
      </c>
      <c r="V145" s="4">
        <v>259</v>
      </c>
      <c r="W145" s="5">
        <v>207</v>
      </c>
    </row>
    <row r="146" spans="19:23" x14ac:dyDescent="0.25">
      <c r="S146" t="s">
        <v>8</v>
      </c>
      <c r="T146" t="s">
        <v>37</v>
      </c>
      <c r="U146" t="s">
        <v>30</v>
      </c>
      <c r="V146" s="4">
        <v>42</v>
      </c>
      <c r="W146" s="5">
        <v>150</v>
      </c>
    </row>
    <row r="147" spans="19:23" x14ac:dyDescent="0.25">
      <c r="S147" t="s">
        <v>41</v>
      </c>
      <c r="T147" t="s">
        <v>36</v>
      </c>
      <c r="U147" t="s">
        <v>26</v>
      </c>
      <c r="V147" s="4">
        <v>98</v>
      </c>
      <c r="W147" s="5">
        <v>204</v>
      </c>
    </row>
    <row r="148" spans="19:23" x14ac:dyDescent="0.25">
      <c r="S148" t="s">
        <v>7</v>
      </c>
      <c r="T148" t="s">
        <v>35</v>
      </c>
      <c r="U148" t="s">
        <v>27</v>
      </c>
      <c r="V148" s="4">
        <v>2478</v>
      </c>
      <c r="W148" s="5">
        <v>21</v>
      </c>
    </row>
    <row r="149" spans="19:23" x14ac:dyDescent="0.25">
      <c r="S149" t="s">
        <v>41</v>
      </c>
      <c r="T149" t="s">
        <v>34</v>
      </c>
      <c r="U149" t="s">
        <v>33</v>
      </c>
      <c r="V149" s="4">
        <v>7847</v>
      </c>
      <c r="W149" s="5">
        <v>174</v>
      </c>
    </row>
    <row r="150" spans="19:23" x14ac:dyDescent="0.25">
      <c r="S150" t="s">
        <v>2</v>
      </c>
      <c r="T150" t="s">
        <v>37</v>
      </c>
      <c r="U150" t="s">
        <v>17</v>
      </c>
      <c r="V150" s="4">
        <v>9926</v>
      </c>
      <c r="W150" s="5">
        <v>201</v>
      </c>
    </row>
    <row r="151" spans="19:23" x14ac:dyDescent="0.25">
      <c r="S151" t="s">
        <v>8</v>
      </c>
      <c r="T151" t="s">
        <v>38</v>
      </c>
      <c r="U151" t="s">
        <v>13</v>
      </c>
      <c r="V151" s="4">
        <v>819</v>
      </c>
      <c r="W151" s="5">
        <v>510</v>
      </c>
    </row>
    <row r="152" spans="19:23" x14ac:dyDescent="0.25">
      <c r="S152" t="s">
        <v>6</v>
      </c>
      <c r="T152" t="s">
        <v>39</v>
      </c>
      <c r="U152" t="s">
        <v>29</v>
      </c>
      <c r="V152" s="4">
        <v>3052</v>
      </c>
      <c r="W152" s="5">
        <v>378</v>
      </c>
    </row>
    <row r="153" spans="19:23" x14ac:dyDescent="0.25">
      <c r="S153" t="s">
        <v>9</v>
      </c>
      <c r="T153" t="s">
        <v>34</v>
      </c>
      <c r="U153" t="s">
        <v>21</v>
      </c>
      <c r="V153" s="4">
        <v>6832</v>
      </c>
      <c r="W153" s="5">
        <v>27</v>
      </c>
    </row>
    <row r="154" spans="19:23" x14ac:dyDescent="0.25">
      <c r="S154" t="s">
        <v>2</v>
      </c>
      <c r="T154" t="s">
        <v>39</v>
      </c>
      <c r="U154" t="s">
        <v>16</v>
      </c>
      <c r="V154" s="4">
        <v>2016</v>
      </c>
      <c r="W154" s="5">
        <v>117</v>
      </c>
    </row>
    <row r="155" spans="19:23" x14ac:dyDescent="0.25">
      <c r="S155" t="s">
        <v>6</v>
      </c>
      <c r="T155" t="s">
        <v>38</v>
      </c>
      <c r="U155" t="s">
        <v>21</v>
      </c>
      <c r="V155" s="4">
        <v>7322</v>
      </c>
      <c r="W155" s="5">
        <v>36</v>
      </c>
    </row>
    <row r="156" spans="19:23" x14ac:dyDescent="0.25">
      <c r="S156" t="s">
        <v>8</v>
      </c>
      <c r="T156" t="s">
        <v>35</v>
      </c>
      <c r="U156" t="s">
        <v>33</v>
      </c>
      <c r="V156" s="4">
        <v>357</v>
      </c>
      <c r="W156" s="5">
        <v>126</v>
      </c>
    </row>
    <row r="157" spans="19:23" x14ac:dyDescent="0.25">
      <c r="S157" t="s">
        <v>9</v>
      </c>
      <c r="T157" t="s">
        <v>39</v>
      </c>
      <c r="U157" t="s">
        <v>25</v>
      </c>
      <c r="V157" s="4">
        <v>3192</v>
      </c>
      <c r="W157" s="5">
        <v>72</v>
      </c>
    </row>
    <row r="158" spans="19:23" x14ac:dyDescent="0.25">
      <c r="S158" t="s">
        <v>7</v>
      </c>
      <c r="T158" t="s">
        <v>36</v>
      </c>
      <c r="U158" t="s">
        <v>22</v>
      </c>
      <c r="V158" s="4">
        <v>8435</v>
      </c>
      <c r="W158" s="5">
        <v>42</v>
      </c>
    </row>
    <row r="159" spans="19:23" x14ac:dyDescent="0.25">
      <c r="S159" t="s">
        <v>40</v>
      </c>
      <c r="T159" t="s">
        <v>39</v>
      </c>
      <c r="U159" t="s">
        <v>29</v>
      </c>
      <c r="V159" s="4">
        <v>0</v>
      </c>
      <c r="W159" s="5">
        <v>135</v>
      </c>
    </row>
    <row r="160" spans="19:23" x14ac:dyDescent="0.25">
      <c r="S160" t="s">
        <v>7</v>
      </c>
      <c r="T160" t="s">
        <v>34</v>
      </c>
      <c r="U160" t="s">
        <v>24</v>
      </c>
      <c r="V160" s="4">
        <v>8862</v>
      </c>
      <c r="W160" s="5">
        <v>189</v>
      </c>
    </row>
    <row r="161" spans="19:23" x14ac:dyDescent="0.25">
      <c r="S161" t="s">
        <v>6</v>
      </c>
      <c r="T161" t="s">
        <v>37</v>
      </c>
      <c r="U161" t="s">
        <v>28</v>
      </c>
      <c r="V161" s="4">
        <v>3556</v>
      </c>
      <c r="W161" s="5">
        <v>459</v>
      </c>
    </row>
    <row r="162" spans="19:23" x14ac:dyDescent="0.25">
      <c r="S162" t="s">
        <v>5</v>
      </c>
      <c r="T162" t="s">
        <v>34</v>
      </c>
      <c r="U162" t="s">
        <v>15</v>
      </c>
      <c r="V162" s="4">
        <v>7280</v>
      </c>
      <c r="W162" s="5">
        <v>201</v>
      </c>
    </row>
    <row r="163" spans="19:23" x14ac:dyDescent="0.25">
      <c r="S163" t="s">
        <v>6</v>
      </c>
      <c r="T163" t="s">
        <v>34</v>
      </c>
      <c r="U163" t="s">
        <v>30</v>
      </c>
      <c r="V163" s="4">
        <v>3402</v>
      </c>
      <c r="W163" s="5">
        <v>366</v>
      </c>
    </row>
    <row r="164" spans="19:23" x14ac:dyDescent="0.25">
      <c r="S164" t="s">
        <v>3</v>
      </c>
      <c r="T164" t="s">
        <v>37</v>
      </c>
      <c r="U164" t="s">
        <v>29</v>
      </c>
      <c r="V164" s="4">
        <v>4592</v>
      </c>
      <c r="W164" s="5">
        <v>324</v>
      </c>
    </row>
    <row r="165" spans="19:23" x14ac:dyDescent="0.25">
      <c r="S165" t="s">
        <v>9</v>
      </c>
      <c r="T165" t="s">
        <v>35</v>
      </c>
      <c r="U165" t="s">
        <v>15</v>
      </c>
      <c r="V165" s="4">
        <v>7833</v>
      </c>
      <c r="W165" s="5">
        <v>243</v>
      </c>
    </row>
    <row r="166" spans="19:23" x14ac:dyDescent="0.25">
      <c r="S166" t="s">
        <v>2</v>
      </c>
      <c r="T166" t="s">
        <v>39</v>
      </c>
      <c r="U166" t="s">
        <v>21</v>
      </c>
      <c r="V166" s="4">
        <v>7651</v>
      </c>
      <c r="W166" s="5">
        <v>213</v>
      </c>
    </row>
    <row r="167" spans="19:23" x14ac:dyDescent="0.25">
      <c r="S167" t="s">
        <v>40</v>
      </c>
      <c r="T167" t="s">
        <v>35</v>
      </c>
      <c r="U167" t="s">
        <v>30</v>
      </c>
      <c r="V167" s="4">
        <v>2275</v>
      </c>
      <c r="W167" s="5">
        <v>447</v>
      </c>
    </row>
    <row r="168" spans="19:23" x14ac:dyDescent="0.25">
      <c r="S168" t="s">
        <v>40</v>
      </c>
      <c r="T168" t="s">
        <v>38</v>
      </c>
      <c r="U168" t="s">
        <v>13</v>
      </c>
      <c r="V168" s="4">
        <v>5670</v>
      </c>
      <c r="W168" s="5">
        <v>297</v>
      </c>
    </row>
    <row r="169" spans="19:23" x14ac:dyDescent="0.25">
      <c r="S169" t="s">
        <v>7</v>
      </c>
      <c r="T169" t="s">
        <v>35</v>
      </c>
      <c r="U169" t="s">
        <v>16</v>
      </c>
      <c r="V169" s="4">
        <v>2135</v>
      </c>
      <c r="W169" s="5">
        <v>27</v>
      </c>
    </row>
    <row r="170" spans="19:23" x14ac:dyDescent="0.25">
      <c r="S170" t="s">
        <v>40</v>
      </c>
      <c r="T170" t="s">
        <v>34</v>
      </c>
      <c r="U170" t="s">
        <v>23</v>
      </c>
      <c r="V170" s="4">
        <v>2779</v>
      </c>
      <c r="W170" s="5">
        <v>75</v>
      </c>
    </row>
    <row r="171" spans="19:23" x14ac:dyDescent="0.25">
      <c r="S171" t="s">
        <v>10</v>
      </c>
      <c r="T171" t="s">
        <v>39</v>
      </c>
      <c r="U171" t="s">
        <v>33</v>
      </c>
      <c r="V171" s="4">
        <v>12950</v>
      </c>
      <c r="W171" s="5">
        <v>30</v>
      </c>
    </row>
    <row r="172" spans="19:23" x14ac:dyDescent="0.25">
      <c r="S172" t="s">
        <v>7</v>
      </c>
      <c r="T172" t="s">
        <v>36</v>
      </c>
      <c r="U172" t="s">
        <v>18</v>
      </c>
      <c r="V172" s="4">
        <v>2646</v>
      </c>
      <c r="W172" s="5">
        <v>177</v>
      </c>
    </row>
    <row r="173" spans="19:23" x14ac:dyDescent="0.25">
      <c r="S173" t="s">
        <v>40</v>
      </c>
      <c r="T173" t="s">
        <v>34</v>
      </c>
      <c r="U173" t="s">
        <v>33</v>
      </c>
      <c r="V173" s="4">
        <v>3794</v>
      </c>
      <c r="W173" s="5">
        <v>159</v>
      </c>
    </row>
    <row r="174" spans="19:23" x14ac:dyDescent="0.25">
      <c r="S174" t="s">
        <v>3</v>
      </c>
      <c r="T174" t="s">
        <v>35</v>
      </c>
      <c r="U174" t="s">
        <v>33</v>
      </c>
      <c r="V174" s="4">
        <v>819</v>
      </c>
      <c r="W174" s="5">
        <v>306</v>
      </c>
    </row>
    <row r="175" spans="19:23" x14ac:dyDescent="0.25">
      <c r="S175" t="s">
        <v>3</v>
      </c>
      <c r="T175" t="s">
        <v>34</v>
      </c>
      <c r="U175" t="s">
        <v>20</v>
      </c>
      <c r="V175" s="4">
        <v>2583</v>
      </c>
      <c r="W175" s="5">
        <v>18</v>
      </c>
    </row>
    <row r="176" spans="19:23" x14ac:dyDescent="0.25">
      <c r="S176" t="s">
        <v>7</v>
      </c>
      <c r="T176" t="s">
        <v>35</v>
      </c>
      <c r="U176" t="s">
        <v>19</v>
      </c>
      <c r="V176" s="4">
        <v>4585</v>
      </c>
      <c r="W176" s="5">
        <v>240</v>
      </c>
    </row>
    <row r="177" spans="19:23" x14ac:dyDescent="0.25">
      <c r="S177" t="s">
        <v>5</v>
      </c>
      <c r="T177" t="s">
        <v>34</v>
      </c>
      <c r="U177" t="s">
        <v>33</v>
      </c>
      <c r="V177" s="4">
        <v>1652</v>
      </c>
      <c r="W177" s="5">
        <v>93</v>
      </c>
    </row>
    <row r="178" spans="19:23" x14ac:dyDescent="0.25">
      <c r="S178" t="s">
        <v>10</v>
      </c>
      <c r="T178" t="s">
        <v>34</v>
      </c>
      <c r="U178" t="s">
        <v>26</v>
      </c>
      <c r="V178" s="4">
        <v>4991</v>
      </c>
      <c r="W178" s="5">
        <v>9</v>
      </c>
    </row>
    <row r="179" spans="19:23" x14ac:dyDescent="0.25">
      <c r="S179" t="s">
        <v>8</v>
      </c>
      <c r="T179" t="s">
        <v>34</v>
      </c>
      <c r="U179" t="s">
        <v>16</v>
      </c>
      <c r="V179" s="4">
        <v>2009</v>
      </c>
      <c r="W179" s="5">
        <v>219</v>
      </c>
    </row>
    <row r="180" spans="19:23" x14ac:dyDescent="0.25">
      <c r="S180" t="s">
        <v>2</v>
      </c>
      <c r="T180" t="s">
        <v>39</v>
      </c>
      <c r="U180" t="s">
        <v>22</v>
      </c>
      <c r="V180" s="4">
        <v>1568</v>
      </c>
      <c r="W180" s="5">
        <v>141</v>
      </c>
    </row>
    <row r="181" spans="19:23" x14ac:dyDescent="0.25">
      <c r="S181" t="s">
        <v>41</v>
      </c>
      <c r="T181" t="s">
        <v>37</v>
      </c>
      <c r="U181" t="s">
        <v>20</v>
      </c>
      <c r="V181" s="4">
        <v>3388</v>
      </c>
      <c r="W181" s="5">
        <v>123</v>
      </c>
    </row>
    <row r="182" spans="19:23" x14ac:dyDescent="0.25">
      <c r="S182" t="s">
        <v>40</v>
      </c>
      <c r="T182" t="s">
        <v>38</v>
      </c>
      <c r="U182" t="s">
        <v>24</v>
      </c>
      <c r="V182" s="4">
        <v>623</v>
      </c>
      <c r="W182" s="5">
        <v>51</v>
      </c>
    </row>
    <row r="183" spans="19:23" x14ac:dyDescent="0.25">
      <c r="S183" t="s">
        <v>6</v>
      </c>
      <c r="T183" t="s">
        <v>36</v>
      </c>
      <c r="U183" t="s">
        <v>4</v>
      </c>
      <c r="V183" s="4">
        <v>10073</v>
      </c>
      <c r="W183" s="5">
        <v>120</v>
      </c>
    </row>
    <row r="184" spans="19:23" x14ac:dyDescent="0.25">
      <c r="S184" t="s">
        <v>8</v>
      </c>
      <c r="T184" t="s">
        <v>39</v>
      </c>
      <c r="U184" t="s">
        <v>26</v>
      </c>
      <c r="V184" s="4">
        <v>1561</v>
      </c>
      <c r="W184" s="5">
        <v>27</v>
      </c>
    </row>
    <row r="185" spans="19:23" x14ac:dyDescent="0.25">
      <c r="S185" t="s">
        <v>9</v>
      </c>
      <c r="T185" t="s">
        <v>36</v>
      </c>
      <c r="U185" t="s">
        <v>27</v>
      </c>
      <c r="V185" s="4">
        <v>11522</v>
      </c>
      <c r="W185" s="5">
        <v>204</v>
      </c>
    </row>
    <row r="186" spans="19:23" x14ac:dyDescent="0.25">
      <c r="S186" t="s">
        <v>6</v>
      </c>
      <c r="T186" t="s">
        <v>38</v>
      </c>
      <c r="U186" t="s">
        <v>13</v>
      </c>
      <c r="V186" s="4">
        <v>2317</v>
      </c>
      <c r="W186" s="5">
        <v>123</v>
      </c>
    </row>
    <row r="187" spans="19:23" x14ac:dyDescent="0.25">
      <c r="S187" t="s">
        <v>10</v>
      </c>
      <c r="T187" t="s">
        <v>37</v>
      </c>
      <c r="U187" t="s">
        <v>28</v>
      </c>
      <c r="V187" s="4">
        <v>3059</v>
      </c>
      <c r="W187" s="5">
        <v>27</v>
      </c>
    </row>
    <row r="188" spans="19:23" x14ac:dyDescent="0.25">
      <c r="S188" t="s">
        <v>41</v>
      </c>
      <c r="T188" t="s">
        <v>37</v>
      </c>
      <c r="U188" t="s">
        <v>26</v>
      </c>
      <c r="V188" s="4">
        <v>2324</v>
      </c>
      <c r="W188" s="5">
        <v>177</v>
      </c>
    </row>
    <row r="189" spans="19:23" x14ac:dyDescent="0.25">
      <c r="S189" t="s">
        <v>3</v>
      </c>
      <c r="T189" t="s">
        <v>39</v>
      </c>
      <c r="U189" t="s">
        <v>26</v>
      </c>
      <c r="V189" s="4">
        <v>4956</v>
      </c>
      <c r="W189" s="5">
        <v>171</v>
      </c>
    </row>
    <row r="190" spans="19:23" x14ac:dyDescent="0.25">
      <c r="S190" t="s">
        <v>10</v>
      </c>
      <c r="T190" t="s">
        <v>34</v>
      </c>
      <c r="U190" t="s">
        <v>19</v>
      </c>
      <c r="V190" s="4">
        <v>5355</v>
      </c>
      <c r="W190" s="5">
        <v>204</v>
      </c>
    </row>
    <row r="191" spans="19:23" x14ac:dyDescent="0.25">
      <c r="S191" t="s">
        <v>3</v>
      </c>
      <c r="T191" t="s">
        <v>34</v>
      </c>
      <c r="U191" t="s">
        <v>14</v>
      </c>
      <c r="V191" s="4">
        <v>7259</v>
      </c>
      <c r="W191" s="5">
        <v>276</v>
      </c>
    </row>
    <row r="192" spans="19:23" x14ac:dyDescent="0.25">
      <c r="S192" t="s">
        <v>8</v>
      </c>
      <c r="T192" t="s">
        <v>37</v>
      </c>
      <c r="U192" t="s">
        <v>26</v>
      </c>
      <c r="V192" s="4">
        <v>6279</v>
      </c>
      <c r="W192" s="5">
        <v>45</v>
      </c>
    </row>
    <row r="193" spans="19:23" x14ac:dyDescent="0.25">
      <c r="S193" t="s">
        <v>40</v>
      </c>
      <c r="T193" t="s">
        <v>38</v>
      </c>
      <c r="U193" t="s">
        <v>29</v>
      </c>
      <c r="V193" s="4">
        <v>2541</v>
      </c>
      <c r="W193" s="5">
        <v>45</v>
      </c>
    </row>
    <row r="194" spans="19:23" x14ac:dyDescent="0.25">
      <c r="S194" t="s">
        <v>6</v>
      </c>
      <c r="T194" t="s">
        <v>35</v>
      </c>
      <c r="U194" t="s">
        <v>27</v>
      </c>
      <c r="V194" s="4">
        <v>3864</v>
      </c>
      <c r="W194" s="5">
        <v>177</v>
      </c>
    </row>
    <row r="195" spans="19:23" x14ac:dyDescent="0.25">
      <c r="S195" t="s">
        <v>5</v>
      </c>
      <c r="T195" t="s">
        <v>36</v>
      </c>
      <c r="U195" t="s">
        <v>13</v>
      </c>
      <c r="V195" s="4">
        <v>6146</v>
      </c>
      <c r="W195" s="5">
        <v>63</v>
      </c>
    </row>
    <row r="196" spans="19:23" x14ac:dyDescent="0.25">
      <c r="S196" t="s">
        <v>9</v>
      </c>
      <c r="T196" t="s">
        <v>39</v>
      </c>
      <c r="U196" t="s">
        <v>18</v>
      </c>
      <c r="V196" s="4">
        <v>2639</v>
      </c>
      <c r="W196" s="5">
        <v>204</v>
      </c>
    </row>
    <row r="197" spans="19:23" x14ac:dyDescent="0.25">
      <c r="S197" t="s">
        <v>8</v>
      </c>
      <c r="T197" t="s">
        <v>37</v>
      </c>
      <c r="U197" t="s">
        <v>22</v>
      </c>
      <c r="V197" s="4">
        <v>1890</v>
      </c>
      <c r="W197" s="5">
        <v>195</v>
      </c>
    </row>
    <row r="198" spans="19:23" x14ac:dyDescent="0.25">
      <c r="S198" t="s">
        <v>7</v>
      </c>
      <c r="T198" t="s">
        <v>34</v>
      </c>
      <c r="U198" t="s">
        <v>14</v>
      </c>
      <c r="V198" s="4">
        <v>1932</v>
      </c>
      <c r="W198" s="5">
        <v>369</v>
      </c>
    </row>
    <row r="199" spans="19:23" x14ac:dyDescent="0.25">
      <c r="S199" t="s">
        <v>3</v>
      </c>
      <c r="T199" t="s">
        <v>34</v>
      </c>
      <c r="U199" t="s">
        <v>25</v>
      </c>
      <c r="V199" s="4">
        <v>6300</v>
      </c>
      <c r="W199" s="5">
        <v>42</v>
      </c>
    </row>
    <row r="200" spans="19:23" x14ac:dyDescent="0.25">
      <c r="S200" t="s">
        <v>6</v>
      </c>
      <c r="T200" t="s">
        <v>37</v>
      </c>
      <c r="U200" t="s">
        <v>30</v>
      </c>
      <c r="V200" s="4">
        <v>560</v>
      </c>
      <c r="W200" s="5">
        <v>81</v>
      </c>
    </row>
    <row r="201" spans="19:23" x14ac:dyDescent="0.25">
      <c r="S201" t="s">
        <v>9</v>
      </c>
      <c r="T201" t="s">
        <v>37</v>
      </c>
      <c r="U201" t="s">
        <v>26</v>
      </c>
      <c r="V201" s="4">
        <v>2856</v>
      </c>
      <c r="W201" s="5">
        <v>246</v>
      </c>
    </row>
    <row r="202" spans="19:23" x14ac:dyDescent="0.25">
      <c r="S202" t="s">
        <v>9</v>
      </c>
      <c r="T202" t="s">
        <v>34</v>
      </c>
      <c r="U202" t="s">
        <v>17</v>
      </c>
      <c r="V202" s="4">
        <v>707</v>
      </c>
      <c r="W202" s="5">
        <v>174</v>
      </c>
    </row>
    <row r="203" spans="19:23" x14ac:dyDescent="0.25">
      <c r="S203" t="s">
        <v>8</v>
      </c>
      <c r="T203" t="s">
        <v>35</v>
      </c>
      <c r="U203" t="s">
        <v>30</v>
      </c>
      <c r="V203" s="4">
        <v>3598</v>
      </c>
      <c r="W203" s="5">
        <v>81</v>
      </c>
    </row>
    <row r="204" spans="19:23" x14ac:dyDescent="0.25">
      <c r="S204" t="s">
        <v>40</v>
      </c>
      <c r="T204" t="s">
        <v>35</v>
      </c>
      <c r="U204" t="s">
        <v>22</v>
      </c>
      <c r="V204" s="4">
        <v>6853</v>
      </c>
      <c r="W204" s="5">
        <v>372</v>
      </c>
    </row>
    <row r="205" spans="19:23" x14ac:dyDescent="0.25">
      <c r="S205" t="s">
        <v>40</v>
      </c>
      <c r="T205" t="s">
        <v>35</v>
      </c>
      <c r="U205" t="s">
        <v>16</v>
      </c>
      <c r="V205" s="4">
        <v>4725</v>
      </c>
      <c r="W205" s="5">
        <v>174</v>
      </c>
    </row>
    <row r="206" spans="19:23" x14ac:dyDescent="0.25">
      <c r="S206" t="s">
        <v>41</v>
      </c>
      <c r="T206" t="s">
        <v>36</v>
      </c>
      <c r="U206" t="s">
        <v>32</v>
      </c>
      <c r="V206" s="4">
        <v>10304</v>
      </c>
      <c r="W206" s="5">
        <v>84</v>
      </c>
    </row>
    <row r="207" spans="19:23" x14ac:dyDescent="0.25">
      <c r="S207" t="s">
        <v>41</v>
      </c>
      <c r="T207" t="s">
        <v>34</v>
      </c>
      <c r="U207" t="s">
        <v>16</v>
      </c>
      <c r="V207" s="4">
        <v>1274</v>
      </c>
      <c r="W207" s="5">
        <v>225</v>
      </c>
    </row>
    <row r="208" spans="19:23" x14ac:dyDescent="0.25">
      <c r="S208" t="s">
        <v>5</v>
      </c>
      <c r="T208" t="s">
        <v>36</v>
      </c>
      <c r="U208" t="s">
        <v>30</v>
      </c>
      <c r="V208" s="4">
        <v>1526</v>
      </c>
      <c r="W208" s="5">
        <v>105</v>
      </c>
    </row>
    <row r="209" spans="19:23" x14ac:dyDescent="0.25">
      <c r="S209" t="s">
        <v>40</v>
      </c>
      <c r="T209" t="s">
        <v>39</v>
      </c>
      <c r="U209" t="s">
        <v>28</v>
      </c>
      <c r="V209" s="4">
        <v>3101</v>
      </c>
      <c r="W209" s="5">
        <v>225</v>
      </c>
    </row>
    <row r="210" spans="19:23" x14ac:dyDescent="0.25">
      <c r="S210" t="s">
        <v>2</v>
      </c>
      <c r="T210" t="s">
        <v>37</v>
      </c>
      <c r="U210" t="s">
        <v>14</v>
      </c>
      <c r="V210" s="4">
        <v>1057</v>
      </c>
      <c r="W210" s="5">
        <v>54</v>
      </c>
    </row>
    <row r="211" spans="19:23" x14ac:dyDescent="0.25">
      <c r="S211" t="s">
        <v>7</v>
      </c>
      <c r="T211" t="s">
        <v>37</v>
      </c>
      <c r="U211" t="s">
        <v>26</v>
      </c>
      <c r="V211" s="4">
        <v>5306</v>
      </c>
      <c r="W211" s="5">
        <v>0</v>
      </c>
    </row>
    <row r="212" spans="19:23" x14ac:dyDescent="0.25">
      <c r="S212" t="s">
        <v>5</v>
      </c>
      <c r="T212" t="s">
        <v>39</v>
      </c>
      <c r="U212" t="s">
        <v>24</v>
      </c>
      <c r="V212" s="4">
        <v>4018</v>
      </c>
      <c r="W212" s="5">
        <v>171</v>
      </c>
    </row>
    <row r="213" spans="19:23" x14ac:dyDescent="0.25">
      <c r="S213" t="s">
        <v>9</v>
      </c>
      <c r="T213" t="s">
        <v>34</v>
      </c>
      <c r="U213" t="s">
        <v>16</v>
      </c>
      <c r="V213" s="4">
        <v>938</v>
      </c>
      <c r="W213" s="5">
        <v>189</v>
      </c>
    </row>
    <row r="214" spans="19:23" x14ac:dyDescent="0.25">
      <c r="S214" t="s">
        <v>7</v>
      </c>
      <c r="T214" t="s">
        <v>38</v>
      </c>
      <c r="U214" t="s">
        <v>18</v>
      </c>
      <c r="V214" s="4">
        <v>1778</v>
      </c>
      <c r="W214" s="5">
        <v>270</v>
      </c>
    </row>
    <row r="215" spans="19:23" x14ac:dyDescent="0.25">
      <c r="S215" t="s">
        <v>6</v>
      </c>
      <c r="T215" t="s">
        <v>39</v>
      </c>
      <c r="U215" t="s">
        <v>30</v>
      </c>
      <c r="V215" s="4">
        <v>1638</v>
      </c>
      <c r="W215" s="5">
        <v>63</v>
      </c>
    </row>
    <row r="216" spans="19:23" x14ac:dyDescent="0.25">
      <c r="S216" t="s">
        <v>41</v>
      </c>
      <c r="T216" t="s">
        <v>38</v>
      </c>
      <c r="U216" t="s">
        <v>25</v>
      </c>
      <c r="V216" s="4">
        <v>154</v>
      </c>
      <c r="W216" s="5">
        <v>21</v>
      </c>
    </row>
    <row r="217" spans="19:23" x14ac:dyDescent="0.25">
      <c r="S217" t="s">
        <v>7</v>
      </c>
      <c r="T217" t="s">
        <v>37</v>
      </c>
      <c r="U217" t="s">
        <v>22</v>
      </c>
      <c r="V217" s="4">
        <v>9835</v>
      </c>
      <c r="W217" s="5">
        <v>207</v>
      </c>
    </row>
    <row r="218" spans="19:23" x14ac:dyDescent="0.25">
      <c r="S218" t="s">
        <v>9</v>
      </c>
      <c r="T218" t="s">
        <v>37</v>
      </c>
      <c r="U218" t="s">
        <v>20</v>
      </c>
      <c r="V218" s="4">
        <v>7273</v>
      </c>
      <c r="W218" s="5">
        <v>96</v>
      </c>
    </row>
    <row r="219" spans="19:23" x14ac:dyDescent="0.25">
      <c r="S219" t="s">
        <v>5</v>
      </c>
      <c r="T219" t="s">
        <v>39</v>
      </c>
      <c r="U219" t="s">
        <v>22</v>
      </c>
      <c r="V219" s="4">
        <v>6909</v>
      </c>
      <c r="W219" s="5">
        <v>81</v>
      </c>
    </row>
    <row r="220" spans="19:23" x14ac:dyDescent="0.25">
      <c r="S220" t="s">
        <v>9</v>
      </c>
      <c r="T220" t="s">
        <v>39</v>
      </c>
      <c r="U220" t="s">
        <v>24</v>
      </c>
      <c r="V220" s="4">
        <v>3920</v>
      </c>
      <c r="W220" s="5">
        <v>306</v>
      </c>
    </row>
    <row r="221" spans="19:23" x14ac:dyDescent="0.25">
      <c r="S221" t="s">
        <v>10</v>
      </c>
      <c r="T221" t="s">
        <v>39</v>
      </c>
      <c r="U221" t="s">
        <v>21</v>
      </c>
      <c r="V221" s="4">
        <v>4858</v>
      </c>
      <c r="W221" s="5">
        <v>279</v>
      </c>
    </row>
    <row r="222" spans="19:23" x14ac:dyDescent="0.25">
      <c r="S222" t="s">
        <v>2</v>
      </c>
      <c r="T222" t="s">
        <v>38</v>
      </c>
      <c r="U222" t="s">
        <v>4</v>
      </c>
      <c r="V222" s="4">
        <v>3549</v>
      </c>
      <c r="W222" s="5">
        <v>3</v>
      </c>
    </row>
    <row r="223" spans="19:23" x14ac:dyDescent="0.25">
      <c r="S223" t="s">
        <v>7</v>
      </c>
      <c r="T223" t="s">
        <v>39</v>
      </c>
      <c r="U223" t="s">
        <v>27</v>
      </c>
      <c r="V223" s="4">
        <v>966</v>
      </c>
      <c r="W223" s="5">
        <v>198</v>
      </c>
    </row>
    <row r="224" spans="19:23" x14ac:dyDescent="0.25">
      <c r="S224" t="s">
        <v>5</v>
      </c>
      <c r="T224" t="s">
        <v>39</v>
      </c>
      <c r="U224" t="s">
        <v>18</v>
      </c>
      <c r="V224" s="4">
        <v>385</v>
      </c>
      <c r="W224" s="5">
        <v>249</v>
      </c>
    </row>
    <row r="225" spans="19:23" x14ac:dyDescent="0.25">
      <c r="S225" t="s">
        <v>6</v>
      </c>
      <c r="T225" t="s">
        <v>34</v>
      </c>
      <c r="U225" t="s">
        <v>16</v>
      </c>
      <c r="V225" s="4">
        <v>2219</v>
      </c>
      <c r="W225" s="5">
        <v>75</v>
      </c>
    </row>
    <row r="226" spans="19:23" x14ac:dyDescent="0.25">
      <c r="S226" t="s">
        <v>9</v>
      </c>
      <c r="T226" t="s">
        <v>36</v>
      </c>
      <c r="U226" t="s">
        <v>32</v>
      </c>
      <c r="V226" s="4">
        <v>2954</v>
      </c>
      <c r="W226" s="5">
        <v>189</v>
      </c>
    </row>
    <row r="227" spans="19:23" x14ac:dyDescent="0.25">
      <c r="S227" t="s">
        <v>7</v>
      </c>
      <c r="T227" t="s">
        <v>36</v>
      </c>
      <c r="U227" t="s">
        <v>32</v>
      </c>
      <c r="V227" s="4">
        <v>280</v>
      </c>
      <c r="W227" s="5">
        <v>87</v>
      </c>
    </row>
    <row r="228" spans="19:23" x14ac:dyDescent="0.25">
      <c r="S228" t="s">
        <v>41</v>
      </c>
      <c r="T228" t="s">
        <v>36</v>
      </c>
      <c r="U228" t="s">
        <v>30</v>
      </c>
      <c r="V228" s="4">
        <v>6118</v>
      </c>
      <c r="W228" s="5">
        <v>174</v>
      </c>
    </row>
    <row r="229" spans="19:23" x14ac:dyDescent="0.25">
      <c r="S229" t="s">
        <v>2</v>
      </c>
      <c r="T229" t="s">
        <v>39</v>
      </c>
      <c r="U229" t="s">
        <v>15</v>
      </c>
      <c r="V229" s="4">
        <v>4802</v>
      </c>
      <c r="W229" s="5">
        <v>36</v>
      </c>
    </row>
    <row r="230" spans="19:23" x14ac:dyDescent="0.25">
      <c r="S230" t="s">
        <v>9</v>
      </c>
      <c r="T230" t="s">
        <v>38</v>
      </c>
      <c r="U230" t="s">
        <v>24</v>
      </c>
      <c r="V230" s="4">
        <v>4137</v>
      </c>
      <c r="W230" s="5">
        <v>60</v>
      </c>
    </row>
    <row r="231" spans="19:23" x14ac:dyDescent="0.25">
      <c r="S231" t="s">
        <v>3</v>
      </c>
      <c r="T231" t="s">
        <v>35</v>
      </c>
      <c r="U231" t="s">
        <v>23</v>
      </c>
      <c r="V231" s="4">
        <v>2023</v>
      </c>
      <c r="W231" s="5">
        <v>78</v>
      </c>
    </row>
    <row r="232" spans="19:23" x14ac:dyDescent="0.25">
      <c r="S232" t="s">
        <v>9</v>
      </c>
      <c r="T232" t="s">
        <v>36</v>
      </c>
      <c r="U232" t="s">
        <v>30</v>
      </c>
      <c r="V232" s="4">
        <v>9051</v>
      </c>
      <c r="W232" s="5">
        <v>57</v>
      </c>
    </row>
    <row r="233" spans="19:23" x14ac:dyDescent="0.25">
      <c r="S233" t="s">
        <v>9</v>
      </c>
      <c r="T233" t="s">
        <v>37</v>
      </c>
      <c r="U233" t="s">
        <v>28</v>
      </c>
      <c r="V233" s="4">
        <v>2919</v>
      </c>
      <c r="W233" s="5">
        <v>45</v>
      </c>
    </row>
    <row r="234" spans="19:23" x14ac:dyDescent="0.25">
      <c r="S234" t="s">
        <v>41</v>
      </c>
      <c r="T234" t="s">
        <v>38</v>
      </c>
      <c r="U234" t="s">
        <v>22</v>
      </c>
      <c r="V234" s="4">
        <v>5915</v>
      </c>
      <c r="W234" s="5">
        <v>3</v>
      </c>
    </row>
    <row r="235" spans="19:23" x14ac:dyDescent="0.25">
      <c r="S235" t="s">
        <v>10</v>
      </c>
      <c r="T235" t="s">
        <v>35</v>
      </c>
      <c r="U235" t="s">
        <v>15</v>
      </c>
      <c r="V235" s="4">
        <v>2562</v>
      </c>
      <c r="W235" s="5">
        <v>6</v>
      </c>
    </row>
    <row r="236" spans="19:23" x14ac:dyDescent="0.25">
      <c r="S236" t="s">
        <v>5</v>
      </c>
      <c r="T236" t="s">
        <v>37</v>
      </c>
      <c r="U236" t="s">
        <v>25</v>
      </c>
      <c r="V236" s="4">
        <v>8813</v>
      </c>
      <c r="W236" s="5">
        <v>21</v>
      </c>
    </row>
    <row r="237" spans="19:23" x14ac:dyDescent="0.25">
      <c r="S237" t="s">
        <v>5</v>
      </c>
      <c r="T237" t="s">
        <v>36</v>
      </c>
      <c r="U237" t="s">
        <v>18</v>
      </c>
      <c r="V237" s="4">
        <v>6111</v>
      </c>
      <c r="W237" s="5">
        <v>3</v>
      </c>
    </row>
    <row r="238" spans="19:23" x14ac:dyDescent="0.25">
      <c r="S238" t="s">
        <v>8</v>
      </c>
      <c r="T238" t="s">
        <v>34</v>
      </c>
      <c r="U238" t="s">
        <v>31</v>
      </c>
      <c r="V238" s="4">
        <v>3507</v>
      </c>
      <c r="W238" s="5">
        <v>288</v>
      </c>
    </row>
    <row r="239" spans="19:23" x14ac:dyDescent="0.25">
      <c r="S239" t="s">
        <v>6</v>
      </c>
      <c r="T239" t="s">
        <v>36</v>
      </c>
      <c r="U239" t="s">
        <v>13</v>
      </c>
      <c r="V239" s="4">
        <v>4319</v>
      </c>
      <c r="W239" s="5">
        <v>30</v>
      </c>
    </row>
    <row r="240" spans="19:23" x14ac:dyDescent="0.25">
      <c r="S240" t="s">
        <v>40</v>
      </c>
      <c r="T240" t="s">
        <v>38</v>
      </c>
      <c r="U240" t="s">
        <v>26</v>
      </c>
      <c r="V240" s="4">
        <v>609</v>
      </c>
      <c r="W240" s="5">
        <v>87</v>
      </c>
    </row>
    <row r="241" spans="19:23" x14ac:dyDescent="0.25">
      <c r="S241" t="s">
        <v>40</v>
      </c>
      <c r="T241" t="s">
        <v>39</v>
      </c>
      <c r="U241" t="s">
        <v>27</v>
      </c>
      <c r="V241" s="4">
        <v>6370</v>
      </c>
      <c r="W241" s="5">
        <v>30</v>
      </c>
    </row>
    <row r="242" spans="19:23" x14ac:dyDescent="0.25">
      <c r="S242" t="s">
        <v>5</v>
      </c>
      <c r="T242" t="s">
        <v>38</v>
      </c>
      <c r="U242" t="s">
        <v>19</v>
      </c>
      <c r="V242" s="4">
        <v>5474</v>
      </c>
      <c r="W242" s="5">
        <v>168</v>
      </c>
    </row>
    <row r="243" spans="19:23" x14ac:dyDescent="0.25">
      <c r="S243" t="s">
        <v>40</v>
      </c>
      <c r="T243" t="s">
        <v>36</v>
      </c>
      <c r="U243" t="s">
        <v>27</v>
      </c>
      <c r="V243" s="4">
        <v>3164</v>
      </c>
      <c r="W243" s="5">
        <v>306</v>
      </c>
    </row>
    <row r="244" spans="19:23" x14ac:dyDescent="0.25">
      <c r="S244" t="s">
        <v>6</v>
      </c>
      <c r="T244" t="s">
        <v>35</v>
      </c>
      <c r="U244" t="s">
        <v>4</v>
      </c>
      <c r="V244" s="4">
        <v>1302</v>
      </c>
      <c r="W244" s="5">
        <v>402</v>
      </c>
    </row>
    <row r="245" spans="19:23" x14ac:dyDescent="0.25">
      <c r="S245" t="s">
        <v>3</v>
      </c>
      <c r="T245" t="s">
        <v>37</v>
      </c>
      <c r="U245" t="s">
        <v>28</v>
      </c>
      <c r="V245" s="4">
        <v>7308</v>
      </c>
      <c r="W245" s="5">
        <v>327</v>
      </c>
    </row>
    <row r="246" spans="19:23" x14ac:dyDescent="0.25">
      <c r="S246" t="s">
        <v>40</v>
      </c>
      <c r="T246" t="s">
        <v>37</v>
      </c>
      <c r="U246" t="s">
        <v>27</v>
      </c>
      <c r="V246" s="4">
        <v>6132</v>
      </c>
      <c r="W246" s="5">
        <v>93</v>
      </c>
    </row>
    <row r="247" spans="19:23" x14ac:dyDescent="0.25">
      <c r="S247" t="s">
        <v>10</v>
      </c>
      <c r="T247" t="s">
        <v>35</v>
      </c>
      <c r="U247" t="s">
        <v>14</v>
      </c>
      <c r="V247" s="4">
        <v>3472</v>
      </c>
      <c r="W247" s="5">
        <v>96</v>
      </c>
    </row>
    <row r="248" spans="19:23" x14ac:dyDescent="0.25">
      <c r="S248" t="s">
        <v>8</v>
      </c>
      <c r="T248" t="s">
        <v>39</v>
      </c>
      <c r="U248" t="s">
        <v>18</v>
      </c>
      <c r="V248" s="4">
        <v>9660</v>
      </c>
      <c r="W248" s="5">
        <v>27</v>
      </c>
    </row>
    <row r="249" spans="19:23" x14ac:dyDescent="0.25">
      <c r="S249" t="s">
        <v>9</v>
      </c>
      <c r="T249" t="s">
        <v>38</v>
      </c>
      <c r="U249" t="s">
        <v>26</v>
      </c>
      <c r="V249" s="4">
        <v>2436</v>
      </c>
      <c r="W249" s="5">
        <v>99</v>
      </c>
    </row>
    <row r="250" spans="19:23" x14ac:dyDescent="0.25">
      <c r="S250" t="s">
        <v>9</v>
      </c>
      <c r="T250" t="s">
        <v>38</v>
      </c>
      <c r="U250" t="s">
        <v>33</v>
      </c>
      <c r="V250" s="4">
        <v>9506</v>
      </c>
      <c r="W250" s="5">
        <v>87</v>
      </c>
    </row>
    <row r="251" spans="19:23" x14ac:dyDescent="0.25">
      <c r="S251" t="s">
        <v>10</v>
      </c>
      <c r="T251" t="s">
        <v>37</v>
      </c>
      <c r="U251" t="s">
        <v>21</v>
      </c>
      <c r="V251" s="4">
        <v>245</v>
      </c>
      <c r="W251" s="5">
        <v>288</v>
      </c>
    </row>
    <row r="252" spans="19:23" x14ac:dyDescent="0.25">
      <c r="S252" t="s">
        <v>8</v>
      </c>
      <c r="T252" t="s">
        <v>35</v>
      </c>
      <c r="U252" t="s">
        <v>20</v>
      </c>
      <c r="V252" s="4">
        <v>2702</v>
      </c>
      <c r="W252" s="5">
        <v>363</v>
      </c>
    </row>
    <row r="253" spans="19:23" x14ac:dyDescent="0.25">
      <c r="S253" t="s">
        <v>10</v>
      </c>
      <c r="T253" t="s">
        <v>34</v>
      </c>
      <c r="U253" t="s">
        <v>17</v>
      </c>
      <c r="V253" s="4">
        <v>700</v>
      </c>
      <c r="W253" s="5">
        <v>87</v>
      </c>
    </row>
    <row r="254" spans="19:23" x14ac:dyDescent="0.25">
      <c r="S254" t="s">
        <v>6</v>
      </c>
      <c r="T254" t="s">
        <v>34</v>
      </c>
      <c r="U254" t="s">
        <v>17</v>
      </c>
      <c r="V254" s="4">
        <v>3759</v>
      </c>
      <c r="W254" s="5">
        <v>150</v>
      </c>
    </row>
    <row r="255" spans="19:23" x14ac:dyDescent="0.25">
      <c r="S255" t="s">
        <v>2</v>
      </c>
      <c r="T255" t="s">
        <v>35</v>
      </c>
      <c r="U255" t="s">
        <v>17</v>
      </c>
      <c r="V255" s="4">
        <v>1589</v>
      </c>
      <c r="W255" s="5">
        <v>303</v>
      </c>
    </row>
    <row r="256" spans="19:23" x14ac:dyDescent="0.25">
      <c r="S256" t="s">
        <v>7</v>
      </c>
      <c r="T256" t="s">
        <v>35</v>
      </c>
      <c r="U256" t="s">
        <v>28</v>
      </c>
      <c r="V256" s="4">
        <v>5194</v>
      </c>
      <c r="W256" s="5">
        <v>288</v>
      </c>
    </row>
    <row r="257" spans="19:23" x14ac:dyDescent="0.25">
      <c r="S257" t="s">
        <v>10</v>
      </c>
      <c r="T257" t="s">
        <v>36</v>
      </c>
      <c r="U257" t="s">
        <v>13</v>
      </c>
      <c r="V257" s="4">
        <v>945</v>
      </c>
      <c r="W257" s="5">
        <v>75</v>
      </c>
    </row>
    <row r="258" spans="19:23" x14ac:dyDescent="0.25">
      <c r="S258" t="s">
        <v>40</v>
      </c>
      <c r="T258" t="s">
        <v>38</v>
      </c>
      <c r="U258" t="s">
        <v>31</v>
      </c>
      <c r="V258" s="4">
        <v>1988</v>
      </c>
      <c r="W258" s="5">
        <v>39</v>
      </c>
    </row>
    <row r="259" spans="19:23" x14ac:dyDescent="0.25">
      <c r="S259" t="s">
        <v>6</v>
      </c>
      <c r="T259" t="s">
        <v>34</v>
      </c>
      <c r="U259" t="s">
        <v>32</v>
      </c>
      <c r="V259" s="4">
        <v>6734</v>
      </c>
      <c r="W259" s="5">
        <v>123</v>
      </c>
    </row>
    <row r="260" spans="19:23" x14ac:dyDescent="0.25">
      <c r="S260" t="s">
        <v>40</v>
      </c>
      <c r="T260" t="s">
        <v>36</v>
      </c>
      <c r="U260" t="s">
        <v>4</v>
      </c>
      <c r="V260" s="4">
        <v>217</v>
      </c>
      <c r="W260" s="5">
        <v>36</v>
      </c>
    </row>
    <row r="261" spans="19:23" x14ac:dyDescent="0.25">
      <c r="S261" t="s">
        <v>5</v>
      </c>
      <c r="T261" t="s">
        <v>34</v>
      </c>
      <c r="U261" t="s">
        <v>22</v>
      </c>
      <c r="V261" s="4">
        <v>6279</v>
      </c>
      <c r="W261" s="5">
        <v>237</v>
      </c>
    </row>
    <row r="262" spans="19:23" x14ac:dyDescent="0.25">
      <c r="S262" t="s">
        <v>40</v>
      </c>
      <c r="T262" t="s">
        <v>36</v>
      </c>
      <c r="U262" t="s">
        <v>13</v>
      </c>
      <c r="V262" s="4">
        <v>4424</v>
      </c>
      <c r="W262" s="5">
        <v>201</v>
      </c>
    </row>
    <row r="263" spans="19:23" x14ac:dyDescent="0.25">
      <c r="S263" t="s">
        <v>2</v>
      </c>
      <c r="T263" t="s">
        <v>36</v>
      </c>
      <c r="U263" t="s">
        <v>17</v>
      </c>
      <c r="V263" s="4">
        <v>189</v>
      </c>
      <c r="W263" s="5">
        <v>48</v>
      </c>
    </row>
    <row r="264" spans="19:23" x14ac:dyDescent="0.25">
      <c r="S264" t="s">
        <v>5</v>
      </c>
      <c r="T264" t="s">
        <v>35</v>
      </c>
      <c r="U264" t="s">
        <v>22</v>
      </c>
      <c r="V264" s="4">
        <v>490</v>
      </c>
      <c r="W264" s="5">
        <v>84</v>
      </c>
    </row>
    <row r="265" spans="19:23" x14ac:dyDescent="0.25">
      <c r="S265" t="s">
        <v>8</v>
      </c>
      <c r="T265" t="s">
        <v>37</v>
      </c>
      <c r="U265" t="s">
        <v>21</v>
      </c>
      <c r="V265" s="4">
        <v>434</v>
      </c>
      <c r="W265" s="5">
        <v>87</v>
      </c>
    </row>
    <row r="266" spans="19:23" x14ac:dyDescent="0.25">
      <c r="S266" t="s">
        <v>7</v>
      </c>
      <c r="T266" t="s">
        <v>38</v>
      </c>
      <c r="U266" t="s">
        <v>30</v>
      </c>
      <c r="V266" s="4">
        <v>10129</v>
      </c>
      <c r="W266" s="5">
        <v>312</v>
      </c>
    </row>
    <row r="267" spans="19:23" x14ac:dyDescent="0.25">
      <c r="S267" t="s">
        <v>3</v>
      </c>
      <c r="T267" t="s">
        <v>39</v>
      </c>
      <c r="U267" t="s">
        <v>28</v>
      </c>
      <c r="V267" s="4">
        <v>1652</v>
      </c>
      <c r="W267" s="5">
        <v>102</v>
      </c>
    </row>
    <row r="268" spans="19:23" x14ac:dyDescent="0.25">
      <c r="S268" t="s">
        <v>8</v>
      </c>
      <c r="T268" t="s">
        <v>38</v>
      </c>
      <c r="U268" t="s">
        <v>21</v>
      </c>
      <c r="V268" s="4">
        <v>6433</v>
      </c>
      <c r="W268" s="5">
        <v>78</v>
      </c>
    </row>
    <row r="269" spans="19:23" x14ac:dyDescent="0.25">
      <c r="S269" t="s">
        <v>3</v>
      </c>
      <c r="T269" t="s">
        <v>34</v>
      </c>
      <c r="U269" t="s">
        <v>23</v>
      </c>
      <c r="V269" s="4">
        <v>2212</v>
      </c>
      <c r="W269" s="5">
        <v>117</v>
      </c>
    </row>
    <row r="270" spans="19:23" x14ac:dyDescent="0.25">
      <c r="S270" t="s">
        <v>41</v>
      </c>
      <c r="T270" t="s">
        <v>35</v>
      </c>
      <c r="U270" t="s">
        <v>19</v>
      </c>
      <c r="V270" s="4">
        <v>609</v>
      </c>
      <c r="W270" s="5">
        <v>99</v>
      </c>
    </row>
    <row r="271" spans="19:23" x14ac:dyDescent="0.25">
      <c r="S271" t="s">
        <v>40</v>
      </c>
      <c r="T271" t="s">
        <v>35</v>
      </c>
      <c r="U271" t="s">
        <v>24</v>
      </c>
      <c r="V271" s="4">
        <v>1638</v>
      </c>
      <c r="W271" s="5">
        <v>48</v>
      </c>
    </row>
    <row r="272" spans="19:23" x14ac:dyDescent="0.25">
      <c r="S272" t="s">
        <v>7</v>
      </c>
      <c r="T272" t="s">
        <v>34</v>
      </c>
      <c r="U272" t="s">
        <v>15</v>
      </c>
      <c r="V272" s="4">
        <v>3829</v>
      </c>
      <c r="W272" s="5">
        <v>24</v>
      </c>
    </row>
    <row r="273" spans="19:23" x14ac:dyDescent="0.25">
      <c r="S273" t="s">
        <v>40</v>
      </c>
      <c r="T273" t="s">
        <v>39</v>
      </c>
      <c r="U273" t="s">
        <v>15</v>
      </c>
      <c r="V273" s="4">
        <v>5775</v>
      </c>
      <c r="W273" s="5">
        <v>42</v>
      </c>
    </row>
    <row r="274" spans="19:23" x14ac:dyDescent="0.25">
      <c r="S274" t="s">
        <v>6</v>
      </c>
      <c r="T274" t="s">
        <v>35</v>
      </c>
      <c r="U274" t="s">
        <v>20</v>
      </c>
      <c r="V274" s="4">
        <v>1071</v>
      </c>
      <c r="W274" s="5">
        <v>270</v>
      </c>
    </row>
    <row r="275" spans="19:23" x14ac:dyDescent="0.25">
      <c r="S275" t="s">
        <v>8</v>
      </c>
      <c r="T275" t="s">
        <v>36</v>
      </c>
      <c r="U275" t="s">
        <v>23</v>
      </c>
      <c r="V275" s="4">
        <v>5019</v>
      </c>
      <c r="W275" s="5">
        <v>150</v>
      </c>
    </row>
    <row r="276" spans="19:23" x14ac:dyDescent="0.25">
      <c r="S276" t="s">
        <v>2</v>
      </c>
      <c r="T276" t="s">
        <v>37</v>
      </c>
      <c r="U276" t="s">
        <v>15</v>
      </c>
      <c r="V276" s="4">
        <v>2863</v>
      </c>
      <c r="W276" s="5">
        <v>42</v>
      </c>
    </row>
    <row r="277" spans="19:23" x14ac:dyDescent="0.25">
      <c r="S277" t="s">
        <v>40</v>
      </c>
      <c r="T277" t="s">
        <v>35</v>
      </c>
      <c r="U277" t="s">
        <v>29</v>
      </c>
      <c r="V277" s="4">
        <v>1617</v>
      </c>
      <c r="W277" s="5">
        <v>126</v>
      </c>
    </row>
    <row r="278" spans="19:23" x14ac:dyDescent="0.25">
      <c r="S278" t="s">
        <v>6</v>
      </c>
      <c r="T278" t="s">
        <v>37</v>
      </c>
      <c r="U278" t="s">
        <v>26</v>
      </c>
      <c r="V278" s="4">
        <v>6818</v>
      </c>
      <c r="W278" s="5">
        <v>6</v>
      </c>
    </row>
    <row r="279" spans="19:23" x14ac:dyDescent="0.25">
      <c r="S279" t="s">
        <v>3</v>
      </c>
      <c r="T279" t="s">
        <v>35</v>
      </c>
      <c r="U279" t="s">
        <v>15</v>
      </c>
      <c r="V279" s="4">
        <v>6657</v>
      </c>
      <c r="W279" s="5">
        <v>276</v>
      </c>
    </row>
    <row r="280" spans="19:23" x14ac:dyDescent="0.25">
      <c r="S280" t="s">
        <v>3</v>
      </c>
      <c r="T280" t="s">
        <v>34</v>
      </c>
      <c r="U280" t="s">
        <v>17</v>
      </c>
      <c r="V280" s="4">
        <v>2919</v>
      </c>
      <c r="W280" s="5">
        <v>93</v>
      </c>
    </row>
    <row r="281" spans="19:23" x14ac:dyDescent="0.25">
      <c r="S281" t="s">
        <v>2</v>
      </c>
      <c r="T281" t="s">
        <v>36</v>
      </c>
      <c r="U281" t="s">
        <v>31</v>
      </c>
      <c r="V281" s="4">
        <v>3094</v>
      </c>
      <c r="W281" s="5">
        <v>246</v>
      </c>
    </row>
    <row r="282" spans="19:23" x14ac:dyDescent="0.25">
      <c r="S282" t="s">
        <v>6</v>
      </c>
      <c r="T282" t="s">
        <v>39</v>
      </c>
      <c r="U282" t="s">
        <v>24</v>
      </c>
      <c r="V282" s="4">
        <v>2989</v>
      </c>
      <c r="W282" s="5">
        <v>3</v>
      </c>
    </row>
    <row r="283" spans="19:23" x14ac:dyDescent="0.25">
      <c r="S283" t="s">
        <v>8</v>
      </c>
      <c r="T283" t="s">
        <v>38</v>
      </c>
      <c r="U283" t="s">
        <v>27</v>
      </c>
      <c r="V283" s="4">
        <v>2268</v>
      </c>
      <c r="W283" s="5">
        <v>63</v>
      </c>
    </row>
    <row r="284" spans="19:23" x14ac:dyDescent="0.25">
      <c r="S284" t="s">
        <v>5</v>
      </c>
      <c r="T284" t="s">
        <v>35</v>
      </c>
      <c r="U284" t="s">
        <v>31</v>
      </c>
      <c r="V284" s="4">
        <v>4753</v>
      </c>
      <c r="W284" s="5">
        <v>246</v>
      </c>
    </row>
    <row r="285" spans="19:23" x14ac:dyDescent="0.25">
      <c r="S285" t="s">
        <v>2</v>
      </c>
      <c r="T285" t="s">
        <v>34</v>
      </c>
      <c r="U285" t="s">
        <v>19</v>
      </c>
      <c r="V285" s="4">
        <v>7511</v>
      </c>
      <c r="W285" s="5">
        <v>120</v>
      </c>
    </row>
    <row r="286" spans="19:23" x14ac:dyDescent="0.25">
      <c r="S286" t="s">
        <v>2</v>
      </c>
      <c r="T286" t="s">
        <v>38</v>
      </c>
      <c r="U286" t="s">
        <v>31</v>
      </c>
      <c r="V286" s="4">
        <v>4326</v>
      </c>
      <c r="W286" s="5">
        <v>348</v>
      </c>
    </row>
    <row r="287" spans="19:23" x14ac:dyDescent="0.25">
      <c r="S287" t="s">
        <v>41</v>
      </c>
      <c r="T287" t="s">
        <v>34</v>
      </c>
      <c r="U287" t="s">
        <v>23</v>
      </c>
      <c r="V287" s="4">
        <v>4935</v>
      </c>
      <c r="W287" s="5">
        <v>126</v>
      </c>
    </row>
    <row r="288" spans="19:23" x14ac:dyDescent="0.25">
      <c r="S288" t="s">
        <v>6</v>
      </c>
      <c r="T288" t="s">
        <v>35</v>
      </c>
      <c r="U288" t="s">
        <v>30</v>
      </c>
      <c r="V288" s="4">
        <v>4781</v>
      </c>
      <c r="W288" s="5">
        <v>123</v>
      </c>
    </row>
    <row r="289" spans="19:23" x14ac:dyDescent="0.25">
      <c r="S289" t="s">
        <v>5</v>
      </c>
      <c r="T289" t="s">
        <v>38</v>
      </c>
      <c r="U289" t="s">
        <v>25</v>
      </c>
      <c r="V289" s="4">
        <v>7483</v>
      </c>
      <c r="W289" s="5">
        <v>45</v>
      </c>
    </row>
    <row r="290" spans="19:23" x14ac:dyDescent="0.25">
      <c r="S290" t="s">
        <v>10</v>
      </c>
      <c r="T290" t="s">
        <v>38</v>
      </c>
      <c r="U290" t="s">
        <v>4</v>
      </c>
      <c r="V290" s="4">
        <v>6860</v>
      </c>
      <c r="W290" s="5">
        <v>126</v>
      </c>
    </row>
    <row r="291" spans="19:23" x14ac:dyDescent="0.25">
      <c r="S291" t="s">
        <v>40</v>
      </c>
      <c r="T291" t="s">
        <v>37</v>
      </c>
      <c r="U291" t="s">
        <v>29</v>
      </c>
      <c r="V291" s="4">
        <v>9002</v>
      </c>
      <c r="W291" s="5">
        <v>72</v>
      </c>
    </row>
    <row r="292" spans="19:23" x14ac:dyDescent="0.25">
      <c r="S292" t="s">
        <v>6</v>
      </c>
      <c r="T292" t="s">
        <v>36</v>
      </c>
      <c r="U292" t="s">
        <v>29</v>
      </c>
      <c r="V292" s="4">
        <v>1400</v>
      </c>
      <c r="W292" s="5">
        <v>135</v>
      </c>
    </row>
    <row r="293" spans="19:23" x14ac:dyDescent="0.25">
      <c r="S293" t="s">
        <v>10</v>
      </c>
      <c r="T293" t="s">
        <v>34</v>
      </c>
      <c r="U293" t="s">
        <v>22</v>
      </c>
      <c r="V293" s="4">
        <v>4053</v>
      </c>
      <c r="W293" s="5">
        <v>24</v>
      </c>
    </row>
    <row r="294" spans="19:23" x14ac:dyDescent="0.25">
      <c r="S294" t="s">
        <v>7</v>
      </c>
      <c r="T294" t="s">
        <v>36</v>
      </c>
      <c r="U294" t="s">
        <v>31</v>
      </c>
      <c r="V294" s="4">
        <v>2149</v>
      </c>
      <c r="W294" s="5">
        <v>117</v>
      </c>
    </row>
    <row r="295" spans="19:23" x14ac:dyDescent="0.25">
      <c r="S295" t="s">
        <v>3</v>
      </c>
      <c r="T295" t="s">
        <v>39</v>
      </c>
      <c r="U295" t="s">
        <v>29</v>
      </c>
      <c r="V295" s="4">
        <v>3640</v>
      </c>
      <c r="W295" s="5">
        <v>51</v>
      </c>
    </row>
    <row r="296" spans="19:23" x14ac:dyDescent="0.25">
      <c r="S296" t="s">
        <v>2</v>
      </c>
      <c r="T296" t="s">
        <v>39</v>
      </c>
      <c r="U296" t="s">
        <v>23</v>
      </c>
      <c r="V296" s="4">
        <v>630</v>
      </c>
      <c r="W296" s="5">
        <v>36</v>
      </c>
    </row>
    <row r="297" spans="19:23" x14ac:dyDescent="0.25">
      <c r="S297" t="s">
        <v>9</v>
      </c>
      <c r="T297" t="s">
        <v>35</v>
      </c>
      <c r="U297" t="s">
        <v>27</v>
      </c>
      <c r="V297" s="4">
        <v>2429</v>
      </c>
      <c r="W297" s="5">
        <v>144</v>
      </c>
    </row>
    <row r="298" spans="19:23" x14ac:dyDescent="0.25">
      <c r="S298" t="s">
        <v>9</v>
      </c>
      <c r="T298" t="s">
        <v>36</v>
      </c>
      <c r="U298" t="s">
        <v>25</v>
      </c>
      <c r="V298" s="4">
        <v>2142</v>
      </c>
      <c r="W298" s="5">
        <v>114</v>
      </c>
    </row>
    <row r="299" spans="19:23" x14ac:dyDescent="0.25">
      <c r="S299" t="s">
        <v>7</v>
      </c>
      <c r="T299" t="s">
        <v>37</v>
      </c>
      <c r="U299" t="s">
        <v>30</v>
      </c>
      <c r="V299" s="4">
        <v>6454</v>
      </c>
      <c r="W299" s="5">
        <v>54</v>
      </c>
    </row>
    <row r="300" spans="19:23" x14ac:dyDescent="0.25">
      <c r="S300" t="s">
        <v>7</v>
      </c>
      <c r="T300" t="s">
        <v>37</v>
      </c>
      <c r="U300" t="s">
        <v>16</v>
      </c>
      <c r="V300" s="4">
        <v>4487</v>
      </c>
      <c r="W300" s="5">
        <v>333</v>
      </c>
    </row>
    <row r="301" spans="19:23" x14ac:dyDescent="0.25">
      <c r="S301" t="s">
        <v>3</v>
      </c>
      <c r="T301" t="s">
        <v>37</v>
      </c>
      <c r="U301" t="s">
        <v>4</v>
      </c>
      <c r="V301" s="4">
        <v>938</v>
      </c>
      <c r="W301" s="5">
        <v>366</v>
      </c>
    </row>
    <row r="302" spans="19:23" x14ac:dyDescent="0.25">
      <c r="S302" t="s">
        <v>3</v>
      </c>
      <c r="T302" t="s">
        <v>38</v>
      </c>
      <c r="U302" t="s">
        <v>26</v>
      </c>
      <c r="V302" s="4">
        <v>8841</v>
      </c>
      <c r="W302" s="5">
        <v>303</v>
      </c>
    </row>
    <row r="303" spans="19:23" x14ac:dyDescent="0.25">
      <c r="S303" t="s">
        <v>2</v>
      </c>
      <c r="T303" t="s">
        <v>39</v>
      </c>
      <c r="U303" t="s">
        <v>33</v>
      </c>
      <c r="V303" s="4">
        <v>4018</v>
      </c>
      <c r="W303" s="5">
        <v>126</v>
      </c>
    </row>
    <row r="304" spans="19:23" x14ac:dyDescent="0.25">
      <c r="S304" t="s">
        <v>41</v>
      </c>
      <c r="T304" t="s">
        <v>37</v>
      </c>
      <c r="U304" t="s">
        <v>15</v>
      </c>
      <c r="V304" s="4">
        <v>714</v>
      </c>
      <c r="W304" s="5">
        <v>231</v>
      </c>
    </row>
    <row r="305" spans="19:23" x14ac:dyDescent="0.25">
      <c r="S305" t="s">
        <v>9</v>
      </c>
      <c r="T305" t="s">
        <v>38</v>
      </c>
      <c r="U305" t="s">
        <v>25</v>
      </c>
      <c r="V305" s="4">
        <v>3850</v>
      </c>
      <c r="W305"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24A4D-17E2-4E31-83BE-8161EE8A90BB}">
  <dimension ref="C2:H17"/>
  <sheetViews>
    <sheetView workbookViewId="0">
      <selection activeCell="L4" sqref="L4"/>
    </sheetView>
  </sheetViews>
  <sheetFormatPr defaultRowHeight="15" x14ac:dyDescent="0.25"/>
  <cols>
    <col min="3" max="3" width="16.42578125" bestFit="1" customWidth="1"/>
    <col min="4" max="4" width="14.85546875" bestFit="1" customWidth="1"/>
    <col min="7" max="7" width="16.28515625" bestFit="1" customWidth="1"/>
    <col min="8" max="8" width="14.85546875" bestFit="1" customWidth="1"/>
  </cols>
  <sheetData>
    <row r="2" spans="3:8" x14ac:dyDescent="0.25">
      <c r="C2" t="s">
        <v>88</v>
      </c>
    </row>
    <row r="4" spans="3:8" x14ac:dyDescent="0.25">
      <c r="C4" s="21" t="s">
        <v>80</v>
      </c>
      <c r="D4" t="s">
        <v>82</v>
      </c>
      <c r="G4" s="21" t="s">
        <v>80</v>
      </c>
      <c r="H4" t="s">
        <v>82</v>
      </c>
    </row>
    <row r="5" spans="3:8" x14ac:dyDescent="0.25">
      <c r="C5" s="22" t="s">
        <v>38</v>
      </c>
      <c r="D5" s="23"/>
      <c r="G5" s="22" t="s">
        <v>38</v>
      </c>
      <c r="H5" s="23"/>
    </row>
    <row r="6" spans="3:8" x14ac:dyDescent="0.25">
      <c r="C6" s="25" t="s">
        <v>5</v>
      </c>
      <c r="D6" s="23">
        <v>25221</v>
      </c>
      <c r="G6" s="25" t="s">
        <v>41</v>
      </c>
      <c r="H6" s="23">
        <v>6069</v>
      </c>
    </row>
    <row r="7" spans="3:8" x14ac:dyDescent="0.25">
      <c r="C7" s="22" t="s">
        <v>36</v>
      </c>
      <c r="D7" s="23"/>
      <c r="G7" s="22" t="s">
        <v>36</v>
      </c>
      <c r="H7" s="23"/>
    </row>
    <row r="8" spans="3:8" x14ac:dyDescent="0.25">
      <c r="C8" s="25" t="s">
        <v>5</v>
      </c>
      <c r="D8" s="23">
        <v>39620</v>
      </c>
      <c r="G8" s="25" t="s">
        <v>8</v>
      </c>
      <c r="H8" s="23">
        <v>5019</v>
      </c>
    </row>
    <row r="9" spans="3:8" x14ac:dyDescent="0.25">
      <c r="C9" s="22" t="s">
        <v>34</v>
      </c>
      <c r="D9" s="23"/>
      <c r="G9" s="22" t="s">
        <v>34</v>
      </c>
      <c r="H9" s="23"/>
    </row>
    <row r="10" spans="3:8" x14ac:dyDescent="0.25">
      <c r="C10" s="25" t="s">
        <v>5</v>
      </c>
      <c r="D10" s="23">
        <v>41559</v>
      </c>
      <c r="G10" s="25" t="s">
        <v>8</v>
      </c>
      <c r="H10" s="23">
        <v>5516</v>
      </c>
    </row>
    <row r="11" spans="3:8" x14ac:dyDescent="0.25">
      <c r="C11" s="22" t="s">
        <v>37</v>
      </c>
      <c r="D11" s="23"/>
      <c r="G11" s="22" t="s">
        <v>37</v>
      </c>
      <c r="H11" s="23"/>
    </row>
    <row r="12" spans="3:8" x14ac:dyDescent="0.25">
      <c r="C12" s="25" t="s">
        <v>7</v>
      </c>
      <c r="D12" s="23">
        <v>43568</v>
      </c>
      <c r="G12" s="25" t="s">
        <v>10</v>
      </c>
      <c r="H12" s="23">
        <v>7987</v>
      </c>
    </row>
    <row r="13" spans="3:8" x14ac:dyDescent="0.25">
      <c r="C13" s="22" t="s">
        <v>39</v>
      </c>
      <c r="D13" s="23"/>
      <c r="G13" s="22" t="s">
        <v>39</v>
      </c>
      <c r="H13" s="23"/>
    </row>
    <row r="14" spans="3:8" x14ac:dyDescent="0.25">
      <c r="C14" s="25" t="s">
        <v>2</v>
      </c>
      <c r="D14" s="23">
        <v>45752</v>
      </c>
      <c r="G14" s="25" t="s">
        <v>41</v>
      </c>
      <c r="H14" s="23">
        <v>3976</v>
      </c>
    </row>
    <row r="15" spans="3:8" x14ac:dyDescent="0.25">
      <c r="C15" s="22" t="s">
        <v>35</v>
      </c>
      <c r="D15" s="23"/>
      <c r="G15" s="22" t="s">
        <v>35</v>
      </c>
      <c r="H15" s="23"/>
    </row>
    <row r="16" spans="3:8" x14ac:dyDescent="0.25">
      <c r="C16" s="25" t="s">
        <v>40</v>
      </c>
      <c r="D16" s="23">
        <v>38325</v>
      </c>
      <c r="G16" s="25" t="s">
        <v>2</v>
      </c>
      <c r="H16" s="23">
        <v>2142</v>
      </c>
    </row>
    <row r="17" spans="3:8" x14ac:dyDescent="0.25">
      <c r="C17" s="22" t="s">
        <v>81</v>
      </c>
      <c r="D17" s="23">
        <v>234045</v>
      </c>
      <c r="G17" s="22" t="s">
        <v>81</v>
      </c>
      <c r="H17" s="23">
        <v>30709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33F0-B1B5-4A58-88A7-42078C3CAE48}">
  <dimension ref="B3:C27"/>
  <sheetViews>
    <sheetView workbookViewId="0">
      <selection activeCell="I23" sqref="I23"/>
    </sheetView>
  </sheetViews>
  <sheetFormatPr defaultRowHeight="15" x14ac:dyDescent="0.25"/>
  <cols>
    <col min="2" max="2" width="21.85546875" bestFit="1" customWidth="1"/>
    <col min="3" max="5" width="10.85546875" bestFit="1" customWidth="1"/>
    <col min="8" max="8" width="9.140625" customWidth="1"/>
  </cols>
  <sheetData>
    <row r="3" spans="2:3" x14ac:dyDescent="0.25">
      <c r="B3" t="s">
        <v>91</v>
      </c>
    </row>
    <row r="5" spans="2:3" x14ac:dyDescent="0.25">
      <c r="B5" s="21" t="s">
        <v>80</v>
      </c>
      <c r="C5" t="s">
        <v>92</v>
      </c>
    </row>
    <row r="6" spans="2:3" x14ac:dyDescent="0.25">
      <c r="B6" s="22" t="s">
        <v>14</v>
      </c>
      <c r="C6" s="27">
        <v>1644.5</v>
      </c>
    </row>
    <row r="7" spans="2:3" x14ac:dyDescent="0.25">
      <c r="B7" s="22" t="s">
        <v>30</v>
      </c>
      <c r="C7" s="27">
        <v>-1901.3400000000001</v>
      </c>
    </row>
    <row r="8" spans="2:3" x14ac:dyDescent="0.25">
      <c r="B8" s="22" t="s">
        <v>24</v>
      </c>
      <c r="C8" s="27">
        <v>7922.67</v>
      </c>
    </row>
    <row r="9" spans="2:3" x14ac:dyDescent="0.25">
      <c r="B9" s="22" t="s">
        <v>19</v>
      </c>
      <c r="C9" s="27">
        <v>12542.16</v>
      </c>
    </row>
    <row r="10" spans="2:3" x14ac:dyDescent="0.25">
      <c r="B10" s="22" t="s">
        <v>22</v>
      </c>
      <c r="C10" s="27">
        <v>6711.15</v>
      </c>
    </row>
    <row r="11" spans="2:3" x14ac:dyDescent="0.25">
      <c r="B11" s="22" t="s">
        <v>4</v>
      </c>
      <c r="C11" s="27">
        <v>-45.240000000000009</v>
      </c>
    </row>
    <row r="12" spans="2:3" x14ac:dyDescent="0.25">
      <c r="B12" s="22" t="s">
        <v>26</v>
      </c>
      <c r="C12" s="27">
        <v>19679.8</v>
      </c>
    </row>
    <row r="13" spans="2:3" x14ac:dyDescent="0.25">
      <c r="B13" s="22" t="s">
        <v>28</v>
      </c>
      <c r="C13" s="27">
        <v>13222.439999999999</v>
      </c>
    </row>
    <row r="14" spans="2:3" x14ac:dyDescent="0.25">
      <c r="B14" s="22" t="s">
        <v>32</v>
      </c>
      <c r="C14" s="27">
        <v>11700.7</v>
      </c>
    </row>
    <row r="15" spans="2:3" x14ac:dyDescent="0.25">
      <c r="B15" s="22" t="s">
        <v>17</v>
      </c>
      <c r="C15" s="27">
        <v>20048.82</v>
      </c>
    </row>
    <row r="16" spans="2:3" x14ac:dyDescent="0.25">
      <c r="B16" s="22" t="s">
        <v>23</v>
      </c>
      <c r="C16" s="27">
        <v>15433.08</v>
      </c>
    </row>
    <row r="17" spans="2:3" x14ac:dyDescent="0.25">
      <c r="B17" s="22" t="s">
        <v>29</v>
      </c>
      <c r="C17" s="27">
        <v>4962.68</v>
      </c>
    </row>
    <row r="18" spans="2:3" x14ac:dyDescent="0.25">
      <c r="B18" s="22" t="s">
        <v>13</v>
      </c>
      <c r="C18" s="27">
        <v>-251.82</v>
      </c>
    </row>
    <row r="19" spans="2:3" x14ac:dyDescent="0.25">
      <c r="B19" s="22" t="s">
        <v>16</v>
      </c>
      <c r="C19" s="27">
        <v>216.68000000000029</v>
      </c>
    </row>
    <row r="20" spans="2:3" x14ac:dyDescent="0.25">
      <c r="B20" s="22" t="s">
        <v>20</v>
      </c>
      <c r="C20" s="27">
        <v>18379.060000000001</v>
      </c>
    </row>
    <row r="21" spans="2:3" x14ac:dyDescent="0.25">
      <c r="B21" s="22" t="s">
        <v>27</v>
      </c>
      <c r="C21" s="27">
        <v>7444.01</v>
      </c>
    </row>
    <row r="22" spans="2:3" x14ac:dyDescent="0.25">
      <c r="B22" s="22" t="s">
        <v>33</v>
      </c>
      <c r="C22" s="27">
        <v>9655.6200000000008</v>
      </c>
    </row>
    <row r="23" spans="2:3" x14ac:dyDescent="0.25">
      <c r="B23" s="22" t="s">
        <v>15</v>
      </c>
      <c r="C23" s="27">
        <v>9735.7999999999993</v>
      </c>
    </row>
    <row r="24" spans="2:3" x14ac:dyDescent="0.25">
      <c r="B24" s="22" t="s">
        <v>31</v>
      </c>
      <c r="C24" s="27">
        <v>1839.48</v>
      </c>
    </row>
    <row r="25" spans="2:3" x14ac:dyDescent="0.25">
      <c r="B25" s="22" t="s">
        <v>21</v>
      </c>
      <c r="C25" s="27">
        <v>6589</v>
      </c>
    </row>
    <row r="26" spans="2:3" x14ac:dyDescent="0.25">
      <c r="B26" s="22" t="s">
        <v>25</v>
      </c>
      <c r="C26" s="27">
        <v>6258.3499999999995</v>
      </c>
    </row>
    <row r="27" spans="2:3" x14ac:dyDescent="0.25">
      <c r="B27" s="22" t="s">
        <v>81</v>
      </c>
      <c r="C27" s="27">
        <v>171787.59999999998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Data</vt:lpstr>
      <vt:lpstr>1.</vt:lpstr>
      <vt:lpstr>2.</vt:lpstr>
      <vt:lpstr>3.</vt:lpstr>
      <vt:lpstr>4.</vt:lpstr>
      <vt:lpstr>5.</vt:lpstr>
      <vt:lpstr>6.</vt:lpstr>
      <vt:lpstr>7.</vt:lpstr>
      <vt:lpstr>8.</vt:lpstr>
      <vt:lpstr>9.</vt:lpstr>
      <vt:lpstr>10</vt:lpstr>
      <vt:lpstr>'1.'!Extract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A</cp:lastModifiedBy>
  <dcterms:created xsi:type="dcterms:W3CDTF">2021-03-14T20:21:32Z</dcterms:created>
  <dcterms:modified xsi:type="dcterms:W3CDTF">2021-09-21T01:52:46Z</dcterms:modified>
</cp:coreProperties>
</file>